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5\2025 09 29\"/>
    </mc:Choice>
  </mc:AlternateContent>
  <xr:revisionPtr revIDLastSave="0" documentId="13_ncr:1_{96443699-4C71-415A-AA14-B49ED5E0B3FD}" xr6:coauthVersionLast="47" xr6:coauthVersionMax="47" xr10:uidLastSave="{00000000-0000-0000-0000-000000000000}"/>
  <bookViews>
    <workbookView xWindow="-110" yWindow="-110" windowWidth="19420" windowHeight="11500" tabRatio="742" firstSheet="1" activeTab="1" xr2:uid="{12274D95-C06D-46F0-9B5C-96CBB00B45F1}"/>
  </bookViews>
  <sheets>
    <sheet name="OD compta" sheetId="66" state="hidden" r:id="rId1"/>
    <sheet name="00 - Cover" sheetId="2" r:id="rId2"/>
    <sheet name="01 - Eligibility Criteria" sheetId="3" r:id="rId3"/>
    <sheet name="02 - Monthly Asset Follow up" sheetId="4" r:id="rId4"/>
    <sheet name="03 - Monthly Collection" sheetId="5" r:id="rId5"/>
    <sheet name="04 - Repurchase and Rescission" sheetId="42" r:id="rId6"/>
    <sheet name="05 - Prepayment Rate" sheetId="6" r:id="rId7"/>
    <sheet name="06 - Asset Amortisation Profile" sheetId="7" r:id="rId8"/>
    <sheet name="07 - Delinquent Home Loans Stat" sheetId="8" r:id="rId9"/>
    <sheet name="08 - Default &amp; Recovery Stat" sheetId="9" r:id="rId10"/>
    <sheet name="09 -Principal Deficiency Amount" sheetId="10" r:id="rId11"/>
    <sheet name="10 - Reserve calculation" sheetId="49" r:id="rId12"/>
    <sheet name="11 - Notes Follow-up" sheetId="11" r:id="rId13"/>
    <sheet name="11bis - Notes Calculation" sheetId="45" r:id="rId14"/>
    <sheet name="12 - Notes Interest" sheetId="12" r:id="rId15"/>
    <sheet name="13 - Issuer Account" sheetId="13" r:id="rId16"/>
    <sheet name="14 - Fees" sheetId="14" r:id="rId17"/>
    <sheet name="15 - Priority of Payments" sheetId="15" r:id="rId18"/>
    <sheet name="Sheet2" sheetId="65" state="hidden" r:id="rId19"/>
    <sheet name="16 - Simplified Balance Sheet" sheetId="16" r:id="rId20"/>
    <sheet name="17 - Events" sheetId="51" r:id="rId21"/>
    <sheet name="Historical DATA" sheetId="64" state="hidden" r:id="rId22"/>
    <sheet name="Cover Page" sheetId="17" r:id="rId23"/>
    <sheet name="Contact Information" sheetId="18" r:id="rId24"/>
    <sheet name="Key Figures" sheetId="19" r:id="rId25"/>
    <sheet name="Triggers" sheetId="20" r:id="rId26"/>
    <sheet name="Ratings" sheetId="21" r:id="rId27"/>
    <sheet name="Notes Information I" sheetId="22" r:id="rId28"/>
    <sheet name="Notes Information II" sheetId="23" r:id="rId29"/>
    <sheet name="Notes Follow up" sheetId="24" r:id="rId30"/>
    <sheet name="Asset Follow up" sheetId="25" r:id="rId31"/>
    <sheet name="Collections" sheetId="26" r:id="rId32"/>
    <sheet name="Reserves" sheetId="28" r:id="rId33"/>
    <sheet name="Issuer Expenses" sheetId="27" r:id="rId34"/>
    <sheet name="Priority of Payments" sheetId="29" r:id="rId35"/>
    <sheet name="Cashflow Synthesis" sheetId="30" r:id="rId36"/>
    <sheet name="Balance Sheet" sheetId="31" r:id="rId37"/>
    <sheet name="Stratification Tables" sheetId="32" r:id="rId38"/>
    <sheet name="Delinquencies Analysis" sheetId="33" r:id="rId39"/>
    <sheet name="Default &amp; Recovery Analysis" sheetId="34" r:id="rId40"/>
    <sheet name="Prepayment Analysis" sheetId="35" r:id="rId41"/>
    <sheet name="AMORT. PROFILE 0% CPR" sheetId="36" r:id="rId42"/>
    <sheet name="AMORT. PROFILE 8% CPR (SG)" sheetId="44" r:id="rId43"/>
    <sheet name="Business Day Paris" sheetId="43" state="hidden" r:id="rId44"/>
    <sheet name="Output" sheetId="50" state="hidden" r:id="rId45"/>
    <sheet name="INPUT_DATA" sheetId="39" state="hidden" r:id="rId46"/>
    <sheet name="Calendar" sheetId="40" r:id="rId47"/>
    <sheet name="Annex 12" sheetId="54" state="hidden" r:id="rId48"/>
    <sheet name="Sheet1" sheetId="62" state="hidden" r:id="rId49"/>
    <sheet name="Annex 14" sheetId="53" state="hidden" r:id="rId50"/>
    <sheet name="Instructions" sheetId="63" state="hidden" r:id="rId51"/>
    <sheet name="2_Securitisation" sheetId="55" state="hidden" r:id="rId52"/>
    <sheet name="2_Cashflow" sheetId="56" state="hidden" r:id="rId53"/>
    <sheet name="12_Counterparty" sheetId="57" state="hidden" r:id="rId54"/>
    <sheet name="12_Securitisation" sheetId="58" state="hidden" r:id="rId55"/>
    <sheet name="12_Account" sheetId="59" state="hidden" r:id="rId56"/>
    <sheet name="12_Bond" sheetId="60" state="hidden" r:id="rId57"/>
    <sheet name="2_TestsEventsTriggers" sheetId="61" state="hidden" r:id="rId58"/>
  </sheets>
  <definedNames>
    <definedName name="____a2" localSheetId="20" hidden="1">{#N/A,#N/A,FALSE,"Sheet1"}</definedName>
    <definedName name="____a2" hidden="1">{#N/A,#N/A,FALSE,"Sheet1"}</definedName>
    <definedName name="____a3" localSheetId="20" hidden="1">{#N/A,#N/A,FALSE,"Sheet1"}</definedName>
    <definedName name="____a3" hidden="1">{#N/A,#N/A,FALSE,"Sheet1"}</definedName>
    <definedName name="____e2" localSheetId="20" hidden="1">{#N/A,#N/A,FALSE,"FY97";#N/A,#N/A,FALSE,"FY98";#N/A,#N/A,FALSE,"FY99";#N/A,#N/A,FALSE,"FY00";#N/A,#N/A,FALSE,"FY01"}</definedName>
    <definedName name="____e2" hidden="1">{#N/A,#N/A,FALSE,"FY97";#N/A,#N/A,FALSE,"FY98";#N/A,#N/A,FALSE,"FY99";#N/A,#N/A,FALSE,"FY00";#N/A,#N/A,FALSE,"FY01"}</definedName>
    <definedName name="____e4" localSheetId="20"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0" hidden="1">{#N/A,#N/A,FALSE,"FY97";#N/A,#N/A,FALSE,"FY98";#N/A,#N/A,FALSE,"FY99";#N/A,#N/A,FALSE,"FY00";#N/A,#N/A,FALSE,"FY01"}</definedName>
    <definedName name="____t34" hidden="1">{#N/A,#N/A,FALSE,"FY97";#N/A,#N/A,FALSE,"FY98";#N/A,#N/A,FALSE,"FY99";#N/A,#N/A,FALSE,"FY00";#N/A,#N/A,FALSE,"FY01"}</definedName>
    <definedName name="___a2" localSheetId="20" hidden="1">{#N/A,#N/A,FALSE,"Sheet1"}</definedName>
    <definedName name="___a2" hidden="1">{#N/A,#N/A,FALSE,"Sheet1"}</definedName>
    <definedName name="___a3" localSheetId="20" hidden="1">{#N/A,#N/A,FALSE,"Sheet1"}</definedName>
    <definedName name="___a3" hidden="1">{#N/A,#N/A,FALSE,"Sheet1"}</definedName>
    <definedName name="___CF2" localSheetId="20" hidden="1">{#N/A,#N/A,FALSE,"Aging Summary";#N/A,#N/A,FALSE,"Ratio Analysis";#N/A,#N/A,FALSE,"Test 120 Day Accts";#N/A,#N/A,FALSE,"Tickmarks"}</definedName>
    <definedName name="___CF2" hidden="1">{#N/A,#N/A,FALSE,"Aging Summary";#N/A,#N/A,FALSE,"Ratio Analysis";#N/A,#N/A,FALSE,"Test 120 Day Accts";#N/A,#N/A,FALSE,"Tickmarks"}</definedName>
    <definedName name="___e2" localSheetId="20" hidden="1">{#N/A,#N/A,FALSE,"FY97";#N/A,#N/A,FALSE,"FY98";#N/A,#N/A,FALSE,"FY99";#N/A,#N/A,FALSE,"FY00";#N/A,#N/A,FALSE,"FY01"}</definedName>
    <definedName name="___e2" hidden="1">{#N/A,#N/A,FALSE,"FY97";#N/A,#N/A,FALSE,"FY98";#N/A,#N/A,FALSE,"FY99";#N/A,#N/A,FALSE,"FY00";#N/A,#N/A,FALSE,"FY01"}</definedName>
    <definedName name="___e4" localSheetId="20"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0" hidden="1">{"det (May)",#N/A,FALSE,"June";"sum (MAY YTD)",#N/A,FALSE,"June YTD"}</definedName>
    <definedName name="___o1" hidden="1">{"det (May)",#N/A,FALSE,"June";"sum (MAY YTD)",#N/A,FALSE,"June YTD"}</definedName>
    <definedName name="___t34" localSheetId="20"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0" hidden="1">{#N/A,#N/A,FALSE,"Sheet1"}</definedName>
    <definedName name="__a2" hidden="1">{#N/A,#N/A,FALSE,"Sheet1"}</definedName>
    <definedName name="__a3" localSheetId="20" hidden="1">{#N/A,#N/A,FALSE,"Sheet1"}</definedName>
    <definedName name="__a3" hidden="1">{#N/A,#N/A,FALSE,"Sheet1"}</definedName>
    <definedName name="__APW_RESTORE_DATA104__" localSheetId="20" hidden="1">#REF!,#REF!,#REF!,#REF!,#REF!,#REF!,#REF!,#REF!,#REF!,#REF!</definedName>
    <definedName name="__APW_RESTORE_DATA104__" hidden="1">#REF!,#REF!,#REF!,#REF!,#REF!,#REF!,#REF!,#REF!,#REF!,#REF!</definedName>
    <definedName name="__APW_RESTORE_DATA105__" localSheetId="20" hidden="1">#REF!,#REF!,#REF!,#REF!,#REF!,#REF!,#REF!,#REF!,#REF!,#REF!</definedName>
    <definedName name="__APW_RESTORE_DATA105__" hidden="1">#REF!,#REF!,#REF!,#REF!,#REF!,#REF!,#REF!,#REF!,#REF!,#REF!</definedName>
    <definedName name="__APW_RESTORE_DATA106__" localSheetId="20"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0" hidden="1">{#N/A,#N/A,FALSE,"Aging Summary";#N/A,#N/A,FALSE,"Ratio Analysis";#N/A,#N/A,FALSE,"Test 120 Day Accts";#N/A,#N/A,FALSE,"Tickmarks"}</definedName>
    <definedName name="__CF2" hidden="1">{#N/A,#N/A,FALSE,"Aging Summary";#N/A,#N/A,FALSE,"Ratio Analysis";#N/A,#N/A,FALSE,"Test 120 Day Accts";#N/A,#N/A,FALSE,"Tickmarks"}</definedName>
    <definedName name="__e2" localSheetId="20" hidden="1">{#N/A,#N/A,FALSE,"FY97";#N/A,#N/A,FALSE,"FY98";#N/A,#N/A,FALSE,"FY99";#N/A,#N/A,FALSE,"FY00";#N/A,#N/A,FALSE,"FY01"}</definedName>
    <definedName name="__e2" hidden="1">{#N/A,#N/A,FALSE,"FY97";#N/A,#N/A,FALSE,"FY98";#N/A,#N/A,FALSE,"FY99";#N/A,#N/A,FALSE,"FY00";#N/A,#N/A,FALSE,"FY01"}</definedName>
    <definedName name="__e4" localSheetId="20"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0" hidden="1">{"det (May)",#N/A,FALSE,"June";"sum (MAY YTD)",#N/A,FALSE,"June YTD"}</definedName>
    <definedName name="__o1" hidden="1">{"det (May)",#N/A,FALSE,"June";"sum (MAY YTD)",#N/A,FALSE,"June YTD"}</definedName>
    <definedName name="__t34" localSheetId="20" hidden="1">{#N/A,#N/A,FALSE,"FY97";#N/A,#N/A,FALSE,"FY98";#N/A,#N/A,FALSE,"FY99";#N/A,#N/A,FALSE,"FY00";#N/A,#N/A,FALSE,"FY01"}</definedName>
    <definedName name="__t34" hidden="1">{#N/A,#N/A,FALSE,"FY97";#N/A,#N/A,FALSE,"FY98";#N/A,#N/A,FALSE,"FY99";#N/A,#N/A,FALSE,"FY00";#N/A,#N/A,FALSE,"FY01"}</definedName>
    <definedName name="_1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0"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0"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0"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0"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0"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0"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0"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0"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0"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0"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0"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0"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0"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0"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0"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0"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0"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0"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0"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0"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0"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0"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0"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0"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0"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0"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0"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0"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0"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0"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0"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0"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0"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0"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0"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0"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0"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0"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0"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0"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0"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0"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0"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0"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0"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0"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0"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0"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0"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0"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0"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0"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0"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0"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0"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0"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0"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0"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0"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0"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0"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0"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0"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0"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0"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0"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0"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0"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0"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0"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0"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0"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0"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0"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0"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0"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0"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0"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0"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0"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0"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0"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0"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0"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0"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0"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0"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0"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0"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0"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0"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0"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0"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0"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0"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0"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0"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0"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0"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0"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0"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0"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0"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0"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0"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0"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0"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0"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0"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0"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0"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0"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0"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0"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0"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0"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0"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0"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0"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0"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0"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0"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0"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0"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0"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0"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0"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0"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0"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0"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0"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0"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0"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0"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0"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0"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0"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0"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0"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0"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0"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0"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0"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0"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0"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0"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0"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0"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0"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0"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0"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0"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0"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0"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0"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0"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0"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0"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0"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0"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0"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0"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0"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0"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0"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0"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0"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0"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0"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0"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0"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0"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0"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0"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0"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0"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0"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0"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0"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0"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0"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0"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0"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0"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0"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0"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0"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0"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0"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0"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0"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0"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0"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0"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0"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0"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0"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0"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0"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0"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0"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0"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0"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0"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0"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0"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0"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0"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0"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0"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0"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0"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0"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0"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0"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0"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0"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0"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0"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0"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0"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0"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0"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0"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0"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0"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0"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0"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0"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0"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0"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0"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0"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0"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0"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0"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0"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0"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0"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0"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0"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0"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0"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0"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0"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0"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0"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0"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0"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0"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0"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0"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0"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0"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0"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0"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0"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0"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0"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0"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0"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0"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0"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0"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0"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0"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0"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0"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0"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0"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0"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0"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0"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0"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0"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0"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0"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0"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0"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0"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0"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0"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0"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0"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0"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0"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0"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0"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0"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0"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0"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0"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0"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0"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0"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0"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0"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0"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0"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0"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0"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0"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0"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0"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0"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0"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0"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0"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0"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0"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0"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0"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0"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0"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0"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0"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0"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0"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0"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0"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0"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0"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0"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0"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0"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0"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0"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0"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0"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0"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0"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0"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0"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0"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0"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0"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0"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0"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0"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0"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0"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0"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0"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0"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0"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0"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0"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0"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0"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0"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0"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0"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0"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0"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0"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0"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0"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0"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0"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0"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0"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0"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0"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0"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0"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0"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0"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0"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0"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0"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0"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0"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0"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0"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0"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0"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0"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0"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0"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0"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0"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0"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0"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0"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0"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0"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0"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0"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0"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0"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0"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0"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0"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0"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0"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0"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0"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0"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0"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0"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0"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0"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0"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0"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0"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0"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0"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0"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0"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0"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0"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0"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0"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0"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0"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0"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0"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0"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0"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0"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0"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0"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0"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0"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0"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0"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0"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0"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0"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0"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0"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0"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0"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0"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0"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0"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0"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0"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0"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0"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0"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0"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0"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0"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0"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0"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0"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0"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0"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0"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0"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0"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0"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0"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0"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0"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0"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0"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0"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0"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0"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0"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0"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0"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0"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0"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0"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0"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0"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0"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0"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0"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0"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0"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0"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0"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0"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0"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0"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0"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0"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0"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0"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0"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0"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0"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0"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0"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0"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0"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0"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0"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0"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0"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0"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0"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0"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0"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0"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0"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0"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0"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0"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0"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0"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0"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0"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0"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0"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0"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0"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0"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0"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0"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0"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0"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0"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0"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0"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0"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0"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0"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0"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0"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0"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0"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0"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0"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0"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0"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0"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0"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0"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0"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0"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0"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0"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0"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0"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0"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0"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0"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0"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0"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0"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0"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0"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0"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0"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0"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0"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0"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0"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0"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0"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0"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0"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0"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0"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0"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0"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0"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0"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0"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0"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0"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0"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0"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0"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0"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0"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0"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0"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0"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0"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0"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0"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0"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0"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0"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0"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0"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0"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0"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0"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0"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0"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0"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0"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0"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0"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0"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0"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0"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0"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0"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0"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0"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0"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0"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0"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0"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0"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0"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0"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0"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0"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0"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0"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0"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0"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0"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0"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0"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0"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0"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0"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0"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0"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0"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0"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0"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0"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0"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0"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0"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0"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0"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0"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0"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0"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0"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0"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0"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0"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0"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0"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0"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0"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0"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0"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0"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0"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0"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0"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0"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0"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0"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0"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0"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0"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0"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0"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0"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0"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0"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0"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0"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0"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0"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0"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0"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0"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0"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0"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0"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0"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0"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0"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0"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0"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0"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0"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0"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0"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0"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0"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0"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0"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0"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0"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0"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0"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0"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0"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0"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0"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0"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0"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0"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0"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0"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0"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0"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0"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0"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0"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0"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0"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0"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0"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0"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0"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0"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0"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0"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0"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0"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0"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0"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0"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0"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0"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0"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0"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0"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0"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0"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0"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0"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0"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0"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0"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0"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0" hidden="1">{#N/A,#N/A,FALSE,"Sheet1"}</definedName>
    <definedName name="_a3" hidden="1">{#N/A,#N/A,FALSE,"Sheet1"}</definedName>
    <definedName name="_a8" localSheetId="2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0" hidden="1">{#N/A,#N/A,FALSE,"FY97";#N/A,#N/A,FALSE,"FY98";#N/A,#N/A,FALSE,"FY99";#N/A,#N/A,FALSE,"FY00";#N/A,#N/A,FALSE,"FY01"}</definedName>
    <definedName name="_e2" hidden="1">{#N/A,#N/A,FALSE,"FY97";#N/A,#N/A,FALSE,"FY98";#N/A,#N/A,FALSE,"FY99";#N/A,#N/A,FALSE,"FY00";#N/A,#N/A,FALSE,"FY01"}</definedName>
    <definedName name="_e4" localSheetId="20"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20" hidden="1">#REF!</definedName>
    <definedName name="_FU_Label" hidden="1">#REF!</definedName>
    <definedName name="_FV_Label" localSheetId="20" hidden="1">#REF!</definedName>
    <definedName name="_FV_Label" hidden="1">#REF!</definedName>
    <definedName name="_fy97" localSheetId="20"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1" hidden="1">#REF!</definedName>
    <definedName name="_Key1" localSheetId="2" hidden="1">#REF!</definedName>
    <definedName name="_Key1" localSheetId="6" hidden="1">#REF!</definedName>
    <definedName name="_Key1" localSheetId="8" hidden="1">#REF!</definedName>
    <definedName name="_Key1" localSheetId="9" hidden="1">#REF!</definedName>
    <definedName name="_Key1" localSheetId="12" hidden="1">#REF!</definedName>
    <definedName name="_Key1" localSheetId="14" hidden="1">#REF!</definedName>
    <definedName name="_Key1" localSheetId="15" hidden="1">#REF!</definedName>
    <definedName name="_Key1" localSheetId="17" hidden="1">#REF!</definedName>
    <definedName name="_Key1" localSheetId="20" hidden="1">#REF!</definedName>
    <definedName name="_Key1" localSheetId="23" hidden="1">#REF!</definedName>
    <definedName name="_Key1" localSheetId="50" hidden="1">#REF!</definedName>
    <definedName name="_Key1" hidden="1">#REF!</definedName>
    <definedName name="_Key2" localSheetId="1" hidden="1">#REF!</definedName>
    <definedName name="_Key2" localSheetId="2" hidden="1">#REF!</definedName>
    <definedName name="_Key2" localSheetId="6" hidden="1">#REF!</definedName>
    <definedName name="_Key2" localSheetId="8" hidden="1">#REF!</definedName>
    <definedName name="_Key2" localSheetId="9" hidden="1">#REF!</definedName>
    <definedName name="_Key2" localSheetId="12" hidden="1">#REF!</definedName>
    <definedName name="_Key2" localSheetId="14" hidden="1">#REF!</definedName>
    <definedName name="_Key2" localSheetId="15" hidden="1">#REF!</definedName>
    <definedName name="_Key2" localSheetId="17" hidden="1">#REF!</definedName>
    <definedName name="_Key2" localSheetId="20" hidden="1">#REF!</definedName>
    <definedName name="_Key2" localSheetId="23" hidden="1">#REF!</definedName>
    <definedName name="_Key2" localSheetId="50" hidden="1">#REF!</definedName>
    <definedName name="_Key2" hidden="1">#REF!</definedName>
    <definedName name="_new2" hidden="1">0</definedName>
    <definedName name="_NR_Label" localSheetId="20" hidden="1">#REF!</definedName>
    <definedName name="_NR_Label" hidden="1">#REF!</definedName>
    <definedName name="_Order1" hidden="1">255</definedName>
    <definedName name="_Order2" hidden="1">0</definedName>
    <definedName name="_Pie1_Label" hidden="1">#REF!</definedName>
    <definedName name="_q1" localSheetId="20"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4">'12 - Notes Interest'!#REF!</definedName>
    <definedName name="_Regression_Int" hidden="1">1</definedName>
    <definedName name="_Regression_Out" localSheetId="20" hidden="1">#REF!</definedName>
    <definedName name="_Regression_Out" hidden="1">#REF!</definedName>
    <definedName name="_Regression_X" localSheetId="20" hidden="1">#REF!</definedName>
    <definedName name="_Regression_X" hidden="1">#REF!</definedName>
    <definedName name="_Regression_Y" hidden="1">#REF!</definedName>
    <definedName name="_sdf2" localSheetId="20" hidden="1">{#N/A,#N/A,FALSE,"Calc";#N/A,#N/A,FALSE,"Sensitivity";#N/A,#N/A,FALSE,"LT Earn.Dil.";#N/A,#N/A,FALSE,"Dil. AVP"}</definedName>
    <definedName name="_sdf2" hidden="1">{#N/A,#N/A,FALSE,"Calc";#N/A,#N/A,FALSE,"Sensitivity";#N/A,#N/A,FALSE,"LT Earn.Dil.";#N/A,#N/A,FALSE,"Dil. AVP"}</definedName>
    <definedName name="_Sort" localSheetId="1" hidden="1">#REF!</definedName>
    <definedName name="_Sort" localSheetId="2" hidden="1">#REF!</definedName>
    <definedName name="_Sort" localSheetId="6" hidden="1">#REF!</definedName>
    <definedName name="_Sort" localSheetId="8" hidden="1">#REF!</definedName>
    <definedName name="_Sort" localSheetId="9" hidden="1">#REF!</definedName>
    <definedName name="_Sort" localSheetId="12" hidden="1">#REF!</definedName>
    <definedName name="_Sort" localSheetId="14" hidden="1">#REF!</definedName>
    <definedName name="_Sort" localSheetId="15" hidden="1">#REF!</definedName>
    <definedName name="_Sort" localSheetId="17" hidden="1">#REF!</definedName>
    <definedName name="_Sort" localSheetId="20" hidden="1">#REF!</definedName>
    <definedName name="_Sort" localSheetId="23" hidden="1">#REF!</definedName>
    <definedName name="_Sort" localSheetId="50" hidden="1">#REF!</definedName>
    <definedName name="_Sort" hidden="1">#REF!</definedName>
    <definedName name="_t34" localSheetId="20"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0"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0"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0" hidden="1">{#N/A,#N/A,FALSE,"ORIX CSC"}</definedName>
    <definedName name="_y6" hidden="1">{#N/A,#N/A,FALSE,"ORIX CSC"}</definedName>
    <definedName name="_Zcomps2" localSheetId="2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0"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0"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23" hidden="1">#REF!</definedName>
    <definedName name="aaa" hidden="1">#REF!</definedName>
    <definedName name="AAA_DOCTOPS" hidden="1">"AAA_SET"</definedName>
    <definedName name="AAA_duser" hidden="1">"OFF"</definedName>
    <definedName name="aaaaa"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0" hidden="1">{"Eur Base Top",#N/A,FALSE,"Europe Base";"Eur Base Bottom",#N/A,FALSE,"Europe Base"}</definedName>
    <definedName name="aasdfafd" hidden="1">{"Eur Base Top",#N/A,FALSE,"Europe Base";"Eur Base Bottom",#N/A,FALSE,"Europe Base"}</definedName>
    <definedName name="abc" localSheetId="20"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0" hidden="1">{"det (May)",#N/A,FALSE,"June";"sum (MAY YTD)",#N/A,FALSE,"June YTD"}</definedName>
    <definedName name="add" hidden="1">{"det (May)",#N/A,FALSE,"June";"sum (MAY YTD)",#N/A,FALSE,"June YTD"}</definedName>
    <definedName name="addg" localSheetId="20" hidden="1">{#N/A,#N/A,FALSE,"CBE";#N/A,#N/A,FALSE,"SWK"}</definedName>
    <definedName name="addg" hidden="1">{#N/A,#N/A,FALSE,"CBE";#N/A,#N/A,FALSE,"SWK"}</definedName>
    <definedName name="addsa" localSheetId="20" hidden="1">{"det (May)",#N/A,FALSE,"June";"sum (MAY YTD)",#N/A,FALSE,"June YTD"}</definedName>
    <definedName name="addsa" hidden="1">{"det (May)",#N/A,FALSE,"June";"sum (MAY YTD)",#N/A,FALSE,"June YTD"}</definedName>
    <definedName name="adf" localSheetId="20" hidden="1">{"standalone1",#N/A,FALSE,"DCFBase";"standalone2",#N/A,FALSE,"DCFBase"}</definedName>
    <definedName name="adf" hidden="1">{"standalone1",#N/A,FALSE,"DCFBase";"standalone2",#N/A,FALSE,"DCFBase"}</definedName>
    <definedName name="adfadasdf" localSheetId="20"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41">'AMORT. PROFILE 0% CPR'!Adressenübersicht</definedName>
    <definedName name="Adressenübersicht" localSheetId="42">'AMORT. PROFILE 8% CPR (SG)'!Adressenübersicht</definedName>
    <definedName name="Adressenübersicht">#N/A</definedName>
    <definedName name="adsa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0"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0"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0"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0" hidden="1">{"standalone1",#N/A,FALSE,"DCFBase";"standalone2",#N/A,FALSE,"DCFBase"}</definedName>
    <definedName name="anna" hidden="1">{"standalone1",#N/A,FALSE,"DCFBase";"standalone2",#N/A,FALSE,"DCFBase"}</definedName>
    <definedName name="anna2" localSheetId="20"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0" hidden="1">{#N/A,#N/A,FALSE,"ORIX CSC"}</definedName>
    <definedName name="As" hidden="1">{#N/A,#N/A,FALSE,"ORIX CSC"}</definedName>
    <definedName name="AS2DocOpenMode" hidden="1">"AS2DocumentEdit"</definedName>
    <definedName name="AS2NamedRange" hidden="1">3</definedName>
    <definedName name="ASD" localSheetId="20" hidden="1">{"orixcsc",#N/A,FALSE,"ORIX CSC";"orixcsc2",#N/A,FALSE,"ORIX CSC"}</definedName>
    <definedName name="ASD" hidden="1">{"orixcsc",#N/A,FALSE,"ORIX CSC";"orixcsc2",#N/A,FALSE,"ORIX CSC"}</definedName>
    <definedName name="asdafaffasd" localSheetId="20" hidden="1">{"det (May)",#N/A,FALSE,"June";"sum (MAY YTD)",#N/A,FALSE,"June YTD"}</definedName>
    <definedName name="asdafaffasd" hidden="1">{"det (May)",#N/A,FALSE,"June";"sum (MAY YTD)",#N/A,FALSE,"June YTD"}</definedName>
    <definedName name="asdasd" localSheetId="20" hidden="1">{"det (May)",#N/A,FALSE,"June";"sum (MAY YTD)",#N/A,FALSE,"June YTD"}</definedName>
    <definedName name="asdasd" hidden="1">{"det (May)",#N/A,FALSE,"June";"sum (MAY YTD)",#N/A,FALSE,"June YTD"}</definedName>
    <definedName name="ASDASDASD" localSheetId="20"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0" hidden="1">{"det (May)",#N/A,FALSE,"June";"sum (MAY YTD)",#N/A,FALSE,"June YTD"}</definedName>
    <definedName name="asdasdasddadadad" hidden="1">{"det (May)",#N/A,FALSE,"June";"sum (MAY YTD)",#N/A,FALSE,"June YTD"}</definedName>
    <definedName name="asdasdfasdf" localSheetId="20" hidden="1">{"NA Top",#N/A,FALSE,"NA-ULV";"NA Bottom",#N/A,FALSE,"NA-ULV"}</definedName>
    <definedName name="asdasdfasdf" hidden="1">{"NA Top",#N/A,FALSE,"NA-ULV";"NA Bottom",#N/A,FALSE,"NA-ULV"}</definedName>
    <definedName name="asdasdxczvv" localSheetId="20" hidden="1">{"NA Top",#N/A,FALSE,"NA Model";"NA Bottom",#N/A,FALSE,"NA Model"}</definedName>
    <definedName name="asdasdxczvv" hidden="1">{"NA Top",#N/A,FALSE,"NA Model";"NA Bottom",#N/A,FALSE,"NA Model"}</definedName>
    <definedName name="ASD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0"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0"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0"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0"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0" hidden="1">{"Far East Top",#N/A,FALSE,"FE Model";"Far East Mid",#N/A,FALSE,"FE Model";"Far East Base",#N/A,FALSE,"FE Model"}</definedName>
    <definedName name="asdfasdfasfasd" hidden="1">{"Far East Top",#N/A,FALSE,"FE Model";"Far East Mid",#N/A,FALSE,"FE Model";"Far East Base",#N/A,FALSE,"FE Model"}</definedName>
    <definedName name="asdfas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0" hidden="1">{"Far East Top",#N/A,FALSE,"FE Model";"Far East Bottom",#N/A,FALSE,"FE Model"}</definedName>
    <definedName name="asdfdsfdc" hidden="1">{"Far East Top",#N/A,FALSE,"FE Model";"Far East Bottom",#N/A,FALSE,"FE Model"}</definedName>
    <definedName name="asfasdf" localSheetId="20"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0" hidden="1">{"IS w Ratios",#N/A,FALSE,"Europe";"PF CF Europe",#N/A,FALSE,"Europe";"DCF Eur Matrix",#N/A,FALSE,"Europe"}</definedName>
    <definedName name="asfsdaf" hidden="1">{"IS w Ratios",#N/A,FALSE,"Europe";"PF CF Europe",#N/A,FALSE,"Europe";"DCF Eur Matrix",#N/A,FALSE,"Europe"}</definedName>
    <definedName name="ass" localSheetId="20"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0" hidden="1">{#N/A,#N/A,FALSE,"94-95";"SAMANDR",#N/A,FALSE,"94-95"}</definedName>
    <definedName name="ath" hidden="1">{#N/A,#N/A,FALSE,"94-95";"SAMANDR",#N/A,FALSE,"94-95"}</definedName>
    <definedName name="Auswahl_Anschreiben" localSheetId="41">'AMORT. PROFILE 0% CPR'!Auswahl_Anschreiben</definedName>
    <definedName name="Auswahl_Anschreiben" localSheetId="42">'AMORT. PROFILE 8% CPR (SG)'!Auswahl_Anschreiben</definedName>
    <definedName name="Auswahl_Anschreiben">#N/A</definedName>
    <definedName name="avb" localSheetId="20"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0" hidden="1">{"JG FE Top",#N/A,FALSE,"JG FE $";"JG FE Bottom",#N/A,FALSE,"JG FE $"}</definedName>
    <definedName name="AVP" hidden="1">{"JG FE Top",#N/A,FALSE,"JG FE $";"JG FE Bottom",#N/A,FALSE,"JG FE $"}</definedName>
    <definedName name="b" localSheetId="20"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4">#REF!</definedName>
    <definedName name="B_2">#REF!</definedName>
    <definedName name="BA" localSheetId="20" hidden="1">{#N/A,#N/A,FALSE,"94-95";"SAMANDR",#N/A,FALSE,"94-95"}</definedName>
    <definedName name="BA" hidden="1">{#N/A,#N/A,FALSE,"94-95";"SAMANDR",#N/A,FALSE,"94-95"}</definedName>
    <definedName name="bam" localSheetId="20"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41">'AMORT. PROFILE 0% CPR'!Banken</definedName>
    <definedName name="Banken" localSheetId="42">'AMORT. PROFILE 8% CPR (SG)'!Banken</definedName>
    <definedName name="Banken">#N/A</definedName>
    <definedName name="Bankverbindungen" localSheetId="41">'AMORT. PROFILE 0% CPR'!Bankverbindungen</definedName>
    <definedName name="Bankverbindungen" localSheetId="42">'AMORT. PROFILE 8% CPR (SG)'!Bankverbindungen</definedName>
    <definedName name="Bankverbindungen">#N/A</definedName>
    <definedName name="barra" localSheetId="20"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0" hidden="1">{#N/A,#N/A,TRUE,"Pro Forma";#N/A,#N/A,TRUE,"PF_Bal";#N/A,#N/A,TRUE,"PF_INC";#N/A,#N/A,TRUE,"CBE";#N/A,#N/A,TRUE,"SWK"}</definedName>
    <definedName name="bb" hidden="1">{#N/A,#N/A,TRUE,"Pro Forma";#N/A,#N/A,TRUE,"PF_Bal";#N/A,#N/A,TRUE,"PF_INC";#N/A,#N/A,TRUE,"CBE";#N/A,#N/A,TRUE,"SWK"}</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5" hidden="1">{#N/A,#N/A,FALSE,"Sheet1";#N/A,#N/A,FALSE,"Sheet2";#N/A,#N/A,FALSE,"Sheet3";#N/A,#N/A,FALSE,"Sheet9";#N/A,#N/A,FALSE,"Sheet4";#N/A,#N/A,FALSE,"Sheet5";#N/A,#N/A,FALSE,"Sheet6";#N/A,#N/A,FALSE,"Sheet7";#N/A,#N/A,FALSE,"Sheet8";#N/A,#N/A,FALSE,"Sheet10";#N/A,#N/A,FALSE,"Sheet11";#N/A,#N/A,FALSE,"Sheet12";#N/A,#N/A,FALSE,"Sheet17";#N/A,#N/A,FALSE,"Sheet16"}</definedName>
    <definedName name="BBB" localSheetId="17"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41" hidden="1">{#N/A,#N/A,FALSE,"Sheet1";#N/A,#N/A,FALSE,"Sheet2";#N/A,#N/A,FALSE,"Sheet3";#N/A,#N/A,FALSE,"Sheet9";#N/A,#N/A,FALSE,"Sheet4";#N/A,#N/A,FALSE,"Sheet5";#N/A,#N/A,FALSE,"Sheet6";#N/A,#N/A,FALSE,"Sheet7";#N/A,#N/A,FALSE,"Sheet8";#N/A,#N/A,FALSE,"Sheet10";#N/A,#N/A,FALSE,"Sheet11";#N/A,#N/A,FALSE,"Sheet12";#N/A,#N/A,FALSE,"Sheet17";#N/A,#N/A,FALSE,"Sheet16"}</definedName>
    <definedName name="BBB" localSheetId="42" hidden="1">{#N/A,#N/A,FALSE,"Sheet1";#N/A,#N/A,FALSE,"Sheet2";#N/A,#N/A,FALSE,"Sheet3";#N/A,#N/A,FALSE,"Sheet9";#N/A,#N/A,FALSE,"Sheet4";#N/A,#N/A,FALSE,"Sheet5";#N/A,#N/A,FALSE,"Sheet6";#N/A,#N/A,FALSE,"Sheet7";#N/A,#N/A,FALSE,"Sheet8";#N/A,#N/A,FALSE,"Sheet10";#N/A,#N/A,FALSE,"Sheet11";#N/A,#N/A,FALSE,"Sheet12";#N/A,#N/A,FALSE,"Sheet17";#N/A,#N/A,FALSE,"Sheet16"}</definedName>
    <definedName name="BBB" localSheetId="23" hidden="1">{#N/A,#N/A,FALSE,"Sheet1";#N/A,#N/A,FALSE,"Sheet2";#N/A,#N/A,FALSE,"Sheet3";#N/A,#N/A,FALSE,"Sheet9";#N/A,#N/A,FALSE,"Sheet4";#N/A,#N/A,FALSE,"Sheet5";#N/A,#N/A,FALSE,"Sheet6";#N/A,#N/A,FALSE,"Sheet7";#N/A,#N/A,FALSE,"Sheet8";#N/A,#N/A,FALSE,"Sheet10";#N/A,#N/A,FALSE,"Sheet11";#N/A,#N/A,FALSE,"Sheet12";#N/A,#N/A,FALSE,"Sheet17";#N/A,#N/A,FALSE,"Sheet16"}</definedName>
    <definedName name="BBB" localSheetId="50"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15" hidden="1">{#N/A,#N/A,FALSE,"Sheet1";#N/A,#N/A,FALSE,"Sheet2";#N/A,#N/A,FALSE,"Sheet3";#N/A,#N/A,FALSE,"Sheet9";#N/A,#N/A,FALSE,"Sheet4";#N/A,#N/A,FALSE,"Sheet5";#N/A,#N/A,FALSE,"Sheet6";#N/A,#N/A,FALSE,"Sheet7";#N/A,#N/A,FALSE,"Sheet8";#N/A,#N/A,FALSE,"Sheet10";#N/A,#N/A,FALSE,"Sheet11";#N/A,#N/A,FALSE,"Sheet12";#N/A,#N/A,FALSE,"Sheet17";#N/A,#N/A,FALSE,"Sheet16"}</definedName>
    <definedName name="BBBB" localSheetId="20" hidden="1">{#N/A,#N/A,FALSE,"Sheet1";#N/A,#N/A,FALSE,"Sheet2";#N/A,#N/A,FALSE,"Sheet3";#N/A,#N/A,FALSE,"Sheet9";#N/A,#N/A,FALSE,"Sheet4";#N/A,#N/A,FALSE,"Sheet5";#N/A,#N/A,FALSE,"Sheet6";#N/A,#N/A,FALSE,"Sheet7";#N/A,#N/A,FALSE,"Sheet8";#N/A,#N/A,FALSE,"Sheet10";#N/A,#N/A,FALSE,"Sheet11";#N/A,#N/A,FALSE,"Sheet12";#N/A,#N/A,FALSE,"Sheet17";#N/A,#N/A,FALSE,"Sheet16"}</definedName>
    <definedName name="bbbb" localSheetId="41">'AMORT. PROFILE 0% CPR'!bbbb</definedName>
    <definedName name="bbbb" localSheetId="42">'AMORT. PROFILE 8% CPR (SG)'!bbbb</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localSheetId="20" hidden="1">{#N/A,#N/A,FALSE,"Sheet1";#N/A,#N/A,FALSE,"Sheet2";#N/A,#N/A,FALSE,"Sheet3";#N/A,#N/A,FALSE,"Sheet9";#N/A,#N/A,FALSE,"Sheet4";#N/A,#N/A,FALSE,"Sheet5";#N/A,#N/A,FALSE,"Sheet6";#N/A,#N/A,FALSE,"Sheet7";#N/A,#N/A,FALSE,"Sheet8";#N/A,#N/A,FALSE,"Sheet10";#N/A,#N/A,FALSE,"Sheet11";#N/A,#N/A,FALSE,"Sheet12";#N/A,#N/A,FALSE,"Sheet17";#N/A,#N/A,FALSE,"Sheet16"}</definedName>
    <definedName name="BBBBis" localSheetId="50"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0"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0"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0" hidden="1">{"det (May)",#N/A,FALSE,"June";"sum (MAY YTD)",#N/A,FALSE,"June YTD"}</definedName>
    <definedName name="bn" hidden="1">{"det (May)",#N/A,FALSE,"June";"sum (MAY YTD)",#N/A,FALSE,"June YTD"}</definedName>
    <definedName name="bnmnbm" localSheetId="20" hidden="1">{"det (May)",#N/A,FALSE,"June";"sum (MAY YTD)",#N/A,FALSE,"June YTD"}</definedName>
    <definedName name="bnmnbm" hidden="1">{"det (May)",#N/A,FALSE,"June";"sum (MAY YTD)",#N/A,FALSE,"June YTD"}</definedName>
    <definedName name="bnmv" localSheetId="20" hidden="1">{"det (May)",#N/A,FALSE,"June";"sum (MAY YTD)",#N/A,FALSE,"June YTD"}</definedName>
    <definedName name="bnmv" hidden="1">{"det (May)",#N/A,FALSE,"June";"sum (MAY YTD)",#N/A,FALSE,"June YTD"}</definedName>
    <definedName name="boerse" localSheetId="20" hidden="1">{"standalone1",#N/A,FALSE,"DCFBase";"standalone2",#N/A,FALSE,"DCFBase"}</definedName>
    <definedName name="boerse" hidden="1">{"standalone1",#N/A,FALSE,"DCFBase";"standalone2",#N/A,FALSE,"DCFBase"}</definedName>
    <definedName name="book" localSheetId="20" hidden="1">{"det (May)",#N/A,FALSE,"June";"sum (MAY YTD)",#N/A,FALSE,"June YTD"}</definedName>
    <definedName name="book" hidden="1">{"det (May)",#N/A,FALSE,"June";"sum (MAY YTD)",#N/A,FALSE,"June YTD"}</definedName>
    <definedName name="bxc" localSheetId="20" hidden="1">{"orixcsc",#N/A,FALSE,"ORIX CSC";"orixcsc2",#N/A,FALSE,"ORIX CSC"}</definedName>
    <definedName name="bxc" hidden="1">{"orixcsc",#N/A,FALSE,"ORIX CSC";"orixcsc2",#N/A,FALSE,"ORIX CSC"}</definedName>
    <definedName name="Cable" localSheetId="20" hidden="1">{#N/A,#N/A,FALSE,"Operations";#N/A,#N/A,FALSE,"Financials"}</definedName>
    <definedName name="Cable" hidden="1">{#N/A,#N/A,FALSE,"Operations";#N/A,#N/A,FALSE,"Financials"}</definedName>
    <definedName name="Cable2" localSheetId="20" hidden="1">{#N/A,#N/A,FALSE,"Operations";#N/A,#N/A,FALSE,"Financials"}</definedName>
    <definedName name="Cable2" hidden="1">{#N/A,#N/A,FALSE,"Operations";#N/A,#N/A,FALSE,"Financials"}</definedName>
    <definedName name="CALD">#REF!</definedName>
    <definedName name="calle" localSheetId="20"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0"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0"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20"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0" hidden="1">{"Print Top",#N/A,FALSE,"Europe Model";"Print Bottom",#N/A,FALSE,"Europe Model"}</definedName>
    <definedName name="ccc" hidden="1">{"Print Top",#N/A,FALSE,"Europe Model";"Print Bottom",#N/A,FALSE,"Europe Model"}</definedName>
    <definedName name="cccc" localSheetId="20" hidden="1">{"det (May)",#N/A,FALSE,"June";"sum (MAY YTD)",#N/A,FALSE,"June YTD"}</definedName>
    <definedName name="cccc" hidden="1">{"det (May)",#N/A,FALSE,"June";"sum (MAY YTD)",#N/A,FALSE,"June YTD"}</definedName>
    <definedName name="ccccc" localSheetId="20" hidden="1">{"10yp key data",#N/A,FALSE,"Market Data"}</definedName>
    <definedName name="ccccc" hidden="1">{"10yp key data",#N/A,FALSE,"Market Data"}</definedName>
    <definedName name="cdscdsfds" localSheetId="20"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20"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0" hidden="1">{"det (May)",#N/A,FALSE,"June";"sum (MAY YTD)",#N/A,FALSE,"June YTD"}</definedName>
    <definedName name="cem" hidden="1">{"det (May)",#N/A,FALSE,"June";"sum (MAY YTD)",#N/A,FALSE,"June YTD"}</definedName>
    <definedName name="Charts" localSheetId="20" hidden="1">{#N/A,#N/A,FALSE,"Sheet1"}</definedName>
    <definedName name="Charts" hidden="1">{#N/A,#N/A,FALSE,"Sheet1"}</definedName>
    <definedName name="CIQWBGuid" hidden="1">"Case Review List.xlsx"</definedName>
    <definedName name="cmw" localSheetId="20"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0" hidden="1">{#N/A,#N/A,FALSE,"Sheet1"}</definedName>
    <definedName name="comp9" hidden="1">{#N/A,#N/A,FALSE,"Sheet1"}</definedName>
    <definedName name="Compco1" localSheetId="20" hidden="1">{"Page1",#N/A,FALSE,"CompCo";"Page2",#N/A,FALSE,"CompCo"}</definedName>
    <definedName name="Compco1" hidden="1">{"Page1",#N/A,FALSE,"CompCo";"Page2",#N/A,FALSE,"CompCo"}</definedName>
    <definedName name="Compco2" localSheetId="20" hidden="1">{"Page1",#N/A,FALSE,"CompCo";"Page2",#N/A,FALSE,"CompCo"}</definedName>
    <definedName name="Compco2" hidden="1">{"Page1",#N/A,FALSE,"CompCo";"Page2",#N/A,FALSE,"CompCo"}</definedName>
    <definedName name="concentration">#REF!</definedName>
    <definedName name="cont" localSheetId="20" hidden="1">{"PRO FORMA RIEPILOGO",#N/A,TRUE,"Pro forma";"PRO FORMA DETTAGLIO",#N/A,TRUE,"Pro forma";#N/A,#N/A,TRUE,"Imposte puntuali"}</definedName>
    <definedName name="cont" hidden="1">{"PRO FORMA RIEPILOGO",#N/A,TRUE,"Pro forma";"PRO FORMA DETTAGLIO",#N/A,TRUE,"Pro forma";#N/A,#N/A,TRUE,"Imposte puntuali"}</definedName>
    <definedName name="Contr" localSheetId="20"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0"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0"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0" hidden="1">{#N/A,#N/A,TRUE,"Pro Forma";#N/A,#N/A,TRUE,"PF_Bal";#N/A,#N/A,TRUE,"PF_INC";#N/A,#N/A,TRUE,"CBE";#N/A,#N/A,TRUE,"SWK"}</definedName>
    <definedName name="cooper2" hidden="1">{#N/A,#N/A,TRUE,"Pro Forma";#N/A,#N/A,TRUE,"PF_Bal";#N/A,#N/A,TRUE,"PF_INC";#N/A,#N/A,TRUE,"CBE";#N/A,#N/A,TRUE,"SWK"}</definedName>
    <definedName name="coucou" localSheetId="20" hidden="1">{#N/A,#N/A,TRUE,"Cover sheet";#N/A,#N/A,TRUE,"INPUTS";#N/A,#N/A,TRUE,"OUTPUTS";#N/A,#N/A,TRUE,"VALUATION"}</definedName>
    <definedName name="coucou" hidden="1">{#N/A,#N/A,TRUE,"Cover sheet";#N/A,#N/A,TRUE,"INPUTS";#N/A,#N/A,TRUE,"OUTPUTS";#N/A,#N/A,TRUE,"VALUATION"}</definedName>
    <definedName name="Cover.v1" localSheetId="20"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0"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0" hidden="1">{#N/A,#N/A,FALSE,"Contribution Analysis"}</definedName>
    <definedName name="cxb" hidden="1">{#N/A,#N/A,FALSE,"Contribution Analysis"}</definedName>
    <definedName name="cxvcxvfda" localSheetId="20"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41">'AMORT. PROFILE 0% CPR'!Darlehn</definedName>
    <definedName name="Darlehn" localSheetId="42">'AMORT. PROFILE 8% CPR (SG)'!Darlehn</definedName>
    <definedName name="Darlehn">#N/A</definedName>
    <definedName name="dasd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4">#REF!</definedName>
    <definedName name="Database1">#REF!</definedName>
    <definedName name="DATE" localSheetId="14">#REF!</definedName>
    <definedName name="DATE">#REF!</definedName>
    <definedName name="Date_Actuelle" localSheetId="14">#REF!</definedName>
    <definedName name="Date_Actuelle">#REF!</definedName>
    <definedName name="dbfd" localSheetId="20"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0" hidden="1">{#N/A,#N/A,FALSE}</definedName>
    <definedName name="dd" hidden="1">{#N/A,#N/A,FALSE}</definedName>
    <definedName name="ddd" localSheetId="20" hidden="1">{"standalone1",#N/A,FALSE,"DCFBase";"standalone2",#N/A,FALSE,"DCFBase"}</definedName>
    <definedName name="ddd" hidden="1">{"standalone1",#N/A,FALSE,"DCFBase";"standalone2",#N/A,FALSE,"DCFBase"}</definedName>
    <definedName name="ddddd" localSheetId="20" hidden="1">{"10yp tariffs",#N/A,FALSE,"Celtel alternative 6"}</definedName>
    <definedName name="ddddd" hidden="1">{"10yp tariffs",#N/A,FALSE,"Celtel alternative 6"}</definedName>
    <definedName name="dddddd" localSheetId="20" hidden="1">{"10yp profit and loss",#N/A,FALSE,"Celtel alternative 6"}</definedName>
    <definedName name="dddddd" hidden="1">{"10yp profit and loss",#N/A,FALSE,"Celtel alternative 6"}</definedName>
    <definedName name="dde" localSheetId="20" hidden="1">{#N/A,#N/A,TRUE,"Pro Forma";#N/A,#N/A,TRUE,"PF_Bal";#N/A,#N/A,TRUE,"PF_INC";#N/A,#N/A,TRUE,"CBE";#N/A,#N/A,TRUE,"SWK"}</definedName>
    <definedName name="dde" hidden="1">{#N/A,#N/A,TRUE,"Pro Forma";#N/A,#N/A,TRUE,"PF_Bal";#N/A,#N/A,TRUE,"PF_INC";#N/A,#N/A,TRUE,"CBE";#N/A,#N/A,TRUE,"SWK"}</definedName>
    <definedName name="ddfddddd" localSheetId="20" hidden="1">{#N/A,#N/A,FALSE,"DAOCM 2차 검토"}</definedName>
    <definedName name="ddfddddd" hidden="1">{#N/A,#N/A,FALSE,"DAOCM 2차 검토"}</definedName>
    <definedName name="ddfff" localSheetId="20" hidden="1">{"standalone1",#N/A,FALSE,"DCFBase";"standalone2",#N/A,FALSE,"DCFBase"}</definedName>
    <definedName name="ddfff" hidden="1">{"standalone1",#N/A,FALSE,"DCFBase";"standalone2",#N/A,FALSE,"DCFBase"}</definedName>
    <definedName name="ddsaas" localSheetId="20"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41">'AMORT. PROFILE 0% CPR'!Debi_Kredi_Übersicht</definedName>
    <definedName name="Debi_Kredi_Übersicht" localSheetId="42">'AMORT. PROFILE 8% CPR (SG)'!Debi_Kredi_Übersicht</definedName>
    <definedName name="Debi_Kredi_Übersicht">#N/A</definedName>
    <definedName name="def" localSheetId="20" hidden="1">{"histincome",#N/A,FALSE,"hyfins";"closing balance",#N/A,FALSE,"hyfins"}</definedName>
    <definedName name="def" hidden="1">{"histincome",#N/A,FALSE,"hyfins";"closing balance",#N/A,FALSE,"hyfins"}</definedName>
    <definedName name="defaulted_recovery">#REF!</definedName>
    <definedName name="deleteme" localSheetId="20" hidden="1">{#N/A,#N/A,FALSE,"Output";#N/A,#N/A,FALSE,"Cover Sheet";#N/A,#N/A,FALSE,"Current Mkt. Projections"}</definedName>
    <definedName name="deleteme" hidden="1">{#N/A,#N/A,FALSE,"Output";#N/A,#N/A,FALSE,"Cover Sheet";#N/A,#N/A,FALSE,"Current Mkt. Projections"}</definedName>
    <definedName name="deleteme2" localSheetId="20" hidden="1">{#N/A,#N/A,FALSE,"Output";#N/A,#N/A,FALSE,"Cover Sheet";#N/A,#N/A,FALSE,"Current Mkt. Projections"}</definedName>
    <definedName name="deleteme2" hidden="1">{#N/A,#N/A,FALSE,"Output";#N/A,#N/A,FALSE,"Cover Sheet";#N/A,#N/A,FALSE,"Current Mkt. Projections"}</definedName>
    <definedName name="deleteme3" localSheetId="20" hidden="1">{#N/A,#N/A,FALSE,"Output";#N/A,#N/A,FALSE,"Cover Sheet";#N/A,#N/A,FALSE,"Current Mkt. Projections"}</definedName>
    <definedName name="deleteme3" hidden="1">{#N/A,#N/A,FALSE,"Output";#N/A,#N/A,FALSE,"Cover Sheet";#N/A,#N/A,FALSE,"Current Mkt. Projections"}</definedName>
    <definedName name="deleteme333" localSheetId="20"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20"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0" hidden="1">{"det (May)",#N/A,FALSE,"June";"sum (MAY YTD)",#N/A,FALSE,"June YTD"}</definedName>
    <definedName name="df" hidden="1">{"det (May)",#N/A,FALSE,"June";"sum (MAY YTD)",#N/A,FALSE,"June YTD"}</definedName>
    <definedName name="dfa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0" hidden="1">{"comp1",#N/A,FALSE,"COMPS";"footnotes",#N/A,FALSE,"COMPS"}</definedName>
    <definedName name="dfd" hidden="1">{"comp1",#N/A,FALSE,"COMPS";"footnotes",#N/A,FALSE,"COMPS"}</definedName>
    <definedName name="DFDF"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0" hidden="1">{"det (May)",#N/A,FALSE,"June";"sum (MAY YTD)",#N/A,FALSE,"June YTD"}</definedName>
    <definedName name="dfds" hidden="1">{"det (May)",#N/A,FALSE,"June";"sum (MAY YTD)",#N/A,FALSE,"June YTD"}</definedName>
    <definedName name="dfjkndfkjndfk" localSheetId="20" hidden="1">{#VALUE!,#N/A,FALSE,0}</definedName>
    <definedName name="dfjkndfkjndfk" hidden="1">{#VALUE!,#N/A,FALSE,0}</definedName>
    <definedName name="dfsd" localSheetId="2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0"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0" hidden="1">{#N/A,#N/A,FALSE,"A&amp;E";#N/A,#N/A,FALSE,"HighTop";#N/A,#N/A,FALSE,"JG";#N/A,#N/A,FALSE,"RI";#N/A,#N/A,FALSE,"woHT";#N/A,#N/A,FALSE,"woHT&amp;JG"}</definedName>
    <definedName name="dgsdg" hidden="1">{#N/A,#N/A,FALSE,"A&amp;E";#N/A,#N/A,FALSE,"HighTop";#N/A,#N/A,FALSE,"JG";#N/A,#N/A,FALSE,"RI";#N/A,#N/A,FALSE,"woHT";#N/A,#N/A,FALSE,"woHT&amp;JG"}</definedName>
    <definedName name="dh" localSheetId="2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2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0"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41">'AMORT. PROFILE 0% CPR'!dRAFT</definedName>
    <definedName name="dRAFT" localSheetId="42">'AMORT. PROFILE 8% CPR (SG)'!dRAFT</definedName>
    <definedName name="dRAFT">#N/A</definedName>
    <definedName name="draft01" localSheetId="20"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0"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0" hidden="1">{#N/A,#N/A,FALSE,"P&amp;L";#N/A,#N/A,FALSE,"BS";#N/A,#N/A,FALSE,"HILITE";#N/A,#N/A,FALSE,"KEY"}</definedName>
    <definedName name="drfgsdgsd" hidden="1">{#N/A,#N/A,FALSE,"P&amp;L";#N/A,#N/A,FALSE,"BS";#N/A,#N/A,FALSE,"HILITE";#N/A,#N/A,FALSE,"KEY"}</definedName>
    <definedName name="Druckübersicht" localSheetId="41">'AMORT. PROFILE 0% CPR'!Druckübersicht</definedName>
    <definedName name="Druckübersicht" localSheetId="42">'AMORT. PROFILE 8% CPR (SG)'!Druckübersicht</definedName>
    <definedName name="Druckübersicht">#N/A</definedName>
    <definedName name="dsa" localSheetId="20"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0"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0"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0"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0"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0" hidden="1">{"Employee Efficiency",#N/A,FALSE,"Benchmarking"}</definedName>
    <definedName name="dsaf" hidden="1">{"Employee Efficiency",#N/A,FALSE,"Benchmarking"}</definedName>
    <definedName name="dsajsdj" localSheetId="20"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0" hidden="1">{"orixcsc",#N/A,FALSE,"ORIX CSC";"orixcsc2",#N/A,FALSE,"ORIX CSC"}</definedName>
    <definedName name="dsd" hidden="1">{"orixcsc",#N/A,FALSE,"ORIX CSC";"orixcsc2",#N/A,FALSE,"ORIX CSC"}</definedName>
    <definedName name="dsddsa" localSheetId="20" hidden="1">{#N/A,#N/A,FALSE,"A&amp;E";#N/A,#N/A,FALSE,"HighTop";#N/A,#N/A,FALSE,"JG";#N/A,#N/A,FALSE,"RI";#N/A,#N/A,FALSE,"woHT";#N/A,#N/A,FALSE,"woHT&amp;JG"}</definedName>
    <definedName name="dsddsa" hidden="1">{#N/A,#N/A,FALSE,"A&amp;E";#N/A,#N/A,FALSE,"HighTop";#N/A,#N/A,FALSE,"JG";#N/A,#N/A,FALSE,"RI";#N/A,#N/A,FALSE,"woHT";#N/A,#N/A,FALSE,"woHT&amp;JG"}</definedName>
    <definedName name="dsfddsf" localSheetId="20" hidden="1">{"standalone1",#N/A,FALSE,"DCFBase";"standalone2",#N/A,FALSE,"DCFBase"}</definedName>
    <definedName name="dsfddsf" hidden="1">{"standalone1",#N/A,FALSE,"DCFBase";"standalone2",#N/A,FALSE,"DCFBase"}</definedName>
    <definedName name="dsfg" localSheetId="20" hidden="1">{"Eur Base Top",#N/A,FALSE,"Europe Base";"Eur Base Bottom",#N/A,FALSE,"Europe Base"}</definedName>
    <definedName name="dsfg" hidden="1">{"Eur Base Top",#N/A,FALSE,"Europe Base";"Eur Base Bottom",#N/A,FALSE,"Europe Base"}</definedName>
    <definedName name="dsfsdfdsaf" localSheetId="20"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0"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0"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0"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0"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0"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0"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0" hidden="1">{"subs",#N/A,FALSE,"database ";"proportional",#N/A,FALSE,"database "}</definedName>
    <definedName name="ee" hidden="1">{"subs",#N/A,FALSE,"database ";"proportional",#N/A,FALSE,"database "}</definedName>
    <definedName name="eee" localSheetId="20" hidden="1">{"RESUMEN",#N/A,FALSE,"RESUMEN";"RESUMEN_MARG",#N/A,FALSE,"RESUMEN"}</definedName>
    <definedName name="eee" hidden="1">{"RESUMEN",#N/A,FALSE,"RESUMEN";"RESUMEN_MARG",#N/A,FALSE,"RESUMEN"}</definedName>
    <definedName name="eeeee" localSheetId="20" hidden="1">{"budget992000 tariff and usage",#N/A,FALSE,"Celtel alternative 6"}</definedName>
    <definedName name="eeeee" hidden="1">{"budget992000 tariff and usage",#N/A,FALSE,"Celtel alternative 6"}</definedName>
    <definedName name="eer" localSheetId="20" hidden="1">{#N/A,#N/A,FALSE,"Hoja1";#N/A,#N/A,FALSE,"Hoja2"}</definedName>
    <definedName name="eer" hidden="1">{#N/A,#N/A,FALSE,"Hoja1";#N/A,#N/A,FALSE,"Hoja2"}</definedName>
    <definedName name="ENDEX" localSheetId="20" hidden="1">{#N/A,#N/A,FALSE,"94-95";"SAMANDR",#N/A,FALSE,"94-95"}</definedName>
    <definedName name="ENDEX" hidden="1">{#N/A,#N/A,FALSE,"94-95";"SAMANDR",#N/A,FALSE,"94-95"}</definedName>
    <definedName name="er" localSheetId="20"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1" hidden="1">{#N/A,#N/A,FALSE,"fnma22pi";#N/A,#N/A,FALSE,"1888144"}</definedName>
    <definedName name="erthrt" localSheetId="2" hidden="1">{#N/A,#N/A,FALSE,"fnma22pi";#N/A,#N/A,FALSE,"1888144"}</definedName>
    <definedName name="erthrt" localSheetId="7" hidden="1">{#N/A,#N/A,FALSE,"fnma22pi";#N/A,#N/A,FALSE,"1888144"}</definedName>
    <definedName name="erthrt" localSheetId="12" hidden="1">{#N/A,#N/A,FALSE,"fnma22pi";#N/A,#N/A,FALSE,"1888144"}</definedName>
    <definedName name="erthrt" localSheetId="14" hidden="1">{#N/A,#N/A,FALSE,"fnma22pi";#N/A,#N/A,FALSE,"1888144"}</definedName>
    <definedName name="erthrt" localSheetId="15" hidden="1">{#N/A,#N/A,FALSE,"fnma22pi";#N/A,#N/A,FALSE,"1888144"}</definedName>
    <definedName name="erthrt" localSheetId="17" hidden="1">{#N/A,#N/A,FALSE,"fnma22pi";#N/A,#N/A,FALSE,"1888144"}</definedName>
    <definedName name="erthrt" localSheetId="20" hidden="1">{#N/A,#N/A,FALSE,"fnma22pi";#N/A,#N/A,FALSE,"1888144"}</definedName>
    <definedName name="erthrt" localSheetId="41" hidden="1">{#N/A,#N/A,FALSE,"fnma22pi";#N/A,#N/A,FALSE,"1888144"}</definedName>
    <definedName name="erthrt" localSheetId="42" hidden="1">{#N/A,#N/A,FALSE,"fnma22pi";#N/A,#N/A,FALSE,"1888144"}</definedName>
    <definedName name="erthrt" localSheetId="23" hidden="1">{#N/A,#N/A,FALSE,"fnma22pi";#N/A,#N/A,FALSE,"1888144"}</definedName>
    <definedName name="erthrt" localSheetId="50" hidden="1">{#N/A,#N/A,FALSE,"fnma22pi";#N/A,#N/A,FALSE,"1888144"}</definedName>
    <definedName name="erthrt" hidden="1">{#N/A,#N/A,FALSE,"fnma22pi";#N/A,#N/A,FALSE,"1888144"}</definedName>
    <definedName name="erthx" localSheetId="1" hidden="1">#REF!</definedName>
    <definedName name="erthx" localSheetId="2" hidden="1">#REF!</definedName>
    <definedName name="erthx" localSheetId="12" hidden="1">#REF!</definedName>
    <definedName name="erthx" localSheetId="14" hidden="1">#REF!</definedName>
    <definedName name="erthx" localSheetId="15" hidden="1">#REF!</definedName>
    <definedName name="erthx" localSheetId="17" hidden="1">#REF!</definedName>
    <definedName name="erthx" localSheetId="20" hidden="1">#REF!</definedName>
    <definedName name="erthx" localSheetId="50" hidden="1">#REF!</definedName>
    <definedName name="erthx" hidden="1">#REF!</definedName>
    <definedName name="esnrc100c1_values" localSheetId="20" hidden="1">{"FTSE100","COMPANIES",TRUE}</definedName>
    <definedName name="esnrc100c1_values" hidden="1">{"FTSE100","COMPANIES",TRUE}</definedName>
    <definedName name="esnrc1c1" hidden="1">#REF!</definedName>
    <definedName name="esnrc33c1_values" localSheetId="20" hidden="1">{"EUMOT","COMPANIES",TRUE}</definedName>
    <definedName name="esnrc33c1_values" hidden="1">{"EUMOT","COMPANIES",TRUE}</definedName>
    <definedName name="esnrc56c1_values" localSheetId="20" hidden="1">{"ASCONGRP","COMPANIES",TRUE}</definedName>
    <definedName name="esnrc56c1_values" hidden="1">{"ASCONGRP","COMPANIES",TRUE}</definedName>
    <definedName name="esnrc63c1_values" localSheetId="20" hidden="1">{"EUUTIGRP","COMPANIES",TRUE}</definedName>
    <definedName name="esnrc63c1_values" hidden="1">{"EUUTIGRP","COMPANIES",TRUE}</definedName>
    <definedName name="esnrc91c1_values" localSheetId="20"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20"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0"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0" hidden="1">Main.SAPF4Help()</definedName>
    <definedName name="ewet3" localSheetId="42" hidden="1">Main.SAPF4Help()</definedName>
    <definedName name="ewet3" hidden="1">Main.SAPF4Help()</definedName>
    <definedName name="ewfas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0"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0"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0"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0"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0" hidden="1">{"standalone1",#N/A,FALSE,"DCFBase";"standalone2",#N/A,FALSE,"DCFBase"}</definedName>
    <definedName name="ewsör" hidden="1">{"standalone1",#N/A,FALSE,"DCFBase";"standalone2",#N/A,FALSE,"DCFBase"}</definedName>
    <definedName name="fasdfasdfc" localSheetId="20" hidden="1">{"Print Top",#N/A,FALSE,"Europe Model";"Print Bottom",#N/A,FALSE,"Europe Model"}</definedName>
    <definedName name="fasdfasdfc" hidden="1">{"Print Top",#N/A,FALSE,"Europe Model";"Print Bottom",#N/A,FALSE,"Europe Model"}</definedName>
    <definedName name="FD" localSheetId="20" hidden="1">{"IS w Ratios",#N/A,FALSE,"Europe";"PF CF Europe",#N/A,FALSE,"Europe";"DCF Eur Matrix",#N/A,FALSE,"Europe"}</definedName>
    <definedName name="FD" hidden="1">{"IS w Ratios",#N/A,FALSE,"Europe";"PF CF Europe",#N/A,FALSE,"Europe";"DCF Eur Matrix",#N/A,FALSE,"Europe"}</definedName>
    <definedName name="fddfd" localSheetId="20"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0"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0"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5" hidden="1">{#N/A,#N/A,FALSE,"Sheet1";#N/A,#N/A,FALSE,"Sheet2";#N/A,#N/A,FALSE,"Sheet3";#N/A,#N/A,FALSE,"Sheet9";#N/A,#N/A,FALSE,"Sheet4";#N/A,#N/A,FALSE,"Sheet5";#N/A,#N/A,FALSE,"Sheet6";#N/A,#N/A,FALSE,"Sheet7";#N/A,#N/A,FALSE,"Sheet8";#N/A,#N/A,FALSE,"Sheet10";#N/A,#N/A,FALSE,"Sheet11";#N/A,#N/A,FALSE,"Sheet12";#N/A,#N/A,FALSE,"Sheet17";#N/A,#N/A,FALSE,"Sheet16"}</definedName>
    <definedName name="fdghdfghfg" localSheetId="17"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41" hidden="1">{#N/A,#N/A,FALSE,"Sheet1";#N/A,#N/A,FALSE,"Sheet2";#N/A,#N/A,FALSE,"Sheet3";#N/A,#N/A,FALSE,"Sheet9";#N/A,#N/A,FALSE,"Sheet4";#N/A,#N/A,FALSE,"Sheet5";#N/A,#N/A,FALSE,"Sheet6";#N/A,#N/A,FALSE,"Sheet7";#N/A,#N/A,FALSE,"Sheet8";#N/A,#N/A,FALSE,"Sheet10";#N/A,#N/A,FALSE,"Sheet11";#N/A,#N/A,FALSE,"Sheet12";#N/A,#N/A,FALSE,"Sheet17";#N/A,#N/A,FALSE,"Sheet16"}</definedName>
    <definedName name="fdghdfghfg" localSheetId="42" hidden="1">{#N/A,#N/A,FALSE,"Sheet1";#N/A,#N/A,FALSE,"Sheet2";#N/A,#N/A,FALSE,"Sheet3";#N/A,#N/A,FALSE,"Sheet9";#N/A,#N/A,FALSE,"Sheet4";#N/A,#N/A,FALSE,"Sheet5";#N/A,#N/A,FALSE,"Sheet6";#N/A,#N/A,FALSE,"Sheet7";#N/A,#N/A,FALSE,"Sheet8";#N/A,#N/A,FALSE,"Sheet10";#N/A,#N/A,FALSE,"Sheet11";#N/A,#N/A,FALSE,"Sheet12";#N/A,#N/A,FALSE,"Sheet17";#N/A,#N/A,FALSE,"Sheet16"}</definedName>
    <definedName name="fdghdfghfg" localSheetId="23" hidden="1">{#N/A,#N/A,FALSE,"Sheet1";#N/A,#N/A,FALSE,"Sheet2";#N/A,#N/A,FALSE,"Sheet3";#N/A,#N/A,FALSE,"Sheet9";#N/A,#N/A,FALSE,"Sheet4";#N/A,#N/A,FALSE,"Sheet5";#N/A,#N/A,FALSE,"Sheet6";#N/A,#N/A,FALSE,"Sheet7";#N/A,#N/A,FALSE,"Sheet8";#N/A,#N/A,FALSE,"Sheet10";#N/A,#N/A,FALSE,"Sheet11";#N/A,#N/A,FALSE,"Sheet12";#N/A,#N/A,FALSE,"Sheet17";#N/A,#N/A,FALSE,"Sheet16"}</definedName>
    <definedName name="fdghdfghfg" localSheetId="50"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0"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5" hidden="1">{#N/A,#N/A,FALSE,"Sheet1";#N/A,#N/A,FALSE,"Sheet2";#N/A,#N/A,FALSE,"Sheet3";#N/A,#N/A,FALSE,"Sheet9";#N/A,#N/A,FALSE,"Sheet4";#N/A,#N/A,FALSE,"Sheet5";#N/A,#N/A,FALSE,"Sheet6";#N/A,#N/A,FALSE,"Sheet7";#N/A,#N/A,FALSE,"Sheet8";#N/A,#N/A,FALSE,"Sheet10";#N/A,#N/A,FALSE,"Sheet11";#N/A,#N/A,FALSE,"Sheet12";#N/A,#N/A,FALSE,"Sheet17";#N/A,#N/A,FALSE,"Sheet16"}</definedName>
    <definedName name="fdjtyj" localSheetId="17"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41" hidden="1">{#N/A,#N/A,FALSE,"Sheet1";#N/A,#N/A,FALSE,"Sheet2";#N/A,#N/A,FALSE,"Sheet3";#N/A,#N/A,FALSE,"Sheet9";#N/A,#N/A,FALSE,"Sheet4";#N/A,#N/A,FALSE,"Sheet5";#N/A,#N/A,FALSE,"Sheet6";#N/A,#N/A,FALSE,"Sheet7";#N/A,#N/A,FALSE,"Sheet8";#N/A,#N/A,FALSE,"Sheet10";#N/A,#N/A,FALSE,"Sheet11";#N/A,#N/A,FALSE,"Sheet12";#N/A,#N/A,FALSE,"Sheet17";#N/A,#N/A,FALSE,"Sheet16"}</definedName>
    <definedName name="fdjtyj" localSheetId="42" hidden="1">{#N/A,#N/A,FALSE,"Sheet1";#N/A,#N/A,FALSE,"Sheet2";#N/A,#N/A,FALSE,"Sheet3";#N/A,#N/A,FALSE,"Sheet9";#N/A,#N/A,FALSE,"Sheet4";#N/A,#N/A,FALSE,"Sheet5";#N/A,#N/A,FALSE,"Sheet6";#N/A,#N/A,FALSE,"Sheet7";#N/A,#N/A,FALSE,"Sheet8";#N/A,#N/A,FALSE,"Sheet10";#N/A,#N/A,FALSE,"Sheet11";#N/A,#N/A,FALSE,"Sheet12";#N/A,#N/A,FALSE,"Sheet17";#N/A,#N/A,FALSE,"Sheet16"}</definedName>
    <definedName name="fdjtyj" localSheetId="23" hidden="1">{#N/A,#N/A,FALSE,"Sheet1";#N/A,#N/A,FALSE,"Sheet2";#N/A,#N/A,FALSE,"Sheet3";#N/A,#N/A,FALSE,"Sheet9";#N/A,#N/A,FALSE,"Sheet4";#N/A,#N/A,FALSE,"Sheet5";#N/A,#N/A,FALSE,"Sheet6";#N/A,#N/A,FALSE,"Sheet7";#N/A,#N/A,FALSE,"Sheet8";#N/A,#N/A,FALSE,"Sheet10";#N/A,#N/A,FALSE,"Sheet11";#N/A,#N/A,FALSE,"Sheet12";#N/A,#N/A,FALSE,"Sheet17";#N/A,#N/A,FALSE,"Sheet16"}</definedName>
    <definedName name="fdjtyj" localSheetId="50"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0"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0" hidden="1">{"standalone1",#N/A,FALSE,"DCFBase";"standalone2",#N/A,FALSE,"DCFBase"}</definedName>
    <definedName name="fdwfd" hidden="1">{"standalone1",#N/A,FALSE,"DCFBase";"standalone2",#N/A,FALSE,"DCFBase"}</definedName>
    <definedName name="fe"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20"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0"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0" hidden="1">{"budget992000 capex",#N/A,FALSE,"Celtel alternative 6"}</definedName>
    <definedName name="ffffff" hidden="1">{"budget992000 capex",#N/A,FALSE,"Celtel alternative 6"}</definedName>
    <definedName name="fgfgf" localSheetId="20" hidden="1">{"subs",#N/A,FALSE,"database ";"proportional",#N/A,FALSE,"database "}</definedName>
    <definedName name="fgfgf" hidden="1">{"subs",#N/A,FALSE,"database ";"proportional",#N/A,FALSE,"database "}</definedName>
    <definedName name="fggfh" localSheetId="20"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0" hidden="1">{#N/A,#N/A,FALSE,"ORIX CSC"}</definedName>
    <definedName name="fgh" hidden="1">{#N/A,#N/A,FALSE,"ORIX CSC"}</definedName>
    <definedName name="fghdfhgd" localSheetId="1" hidden="1">#REF!</definedName>
    <definedName name="fghdfhgd" localSheetId="2" hidden="1">#REF!</definedName>
    <definedName name="fghdfhgd" localSheetId="12" hidden="1">#REF!</definedName>
    <definedName name="fghdfhgd" localSheetId="14" hidden="1">#REF!</definedName>
    <definedName name="fghdfhgd" localSheetId="15" hidden="1">#REF!</definedName>
    <definedName name="fghdfhgd" localSheetId="17" hidden="1">#REF!</definedName>
    <definedName name="fghdfhgd" localSheetId="20" hidden="1">#REF!</definedName>
    <definedName name="fghdfhgd" localSheetId="50" hidden="1">#REF!</definedName>
    <definedName name="fghdfhgd" hidden="1">#REF!</definedName>
    <definedName name="Fig" localSheetId="20" hidden="1">{"det (May)",#N/A,FALSE,"June";"sum (MAY YTD)",#N/A,FALSE,"June YTD"}</definedName>
    <definedName name="Fig" hidden="1">{"det (May)",#N/A,FALSE,"June";"sum (MAY YTD)",#N/A,FALSE,"June YTD"}</definedName>
    <definedName name="finance" localSheetId="20" hidden="1">{"standalone1",#N/A,FALSE,"DCFBase";"standalone2",#N/A,FALSE,"DCFBase"}</definedName>
    <definedName name="finance" hidden="1">{"standalone1",#N/A,FALSE,"DCFBase";"standalone2",#N/A,FALSE,"DCFBase"}</definedName>
    <definedName name="finans" localSheetId="20"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0" hidden="1">{"standalone1",#N/A,FALSE,"DCFBase";"standalone2",#N/A,FALSE,"DCFBase"}</definedName>
    <definedName name="fine" hidden="1">{"standalone1",#N/A,FALSE,"DCFBase";"standalone2",#N/A,FALSE,"DCFBase"}</definedName>
    <definedName name="Folder" localSheetId="14">#REF!</definedName>
    <definedName name="Folder" localSheetId="15">#REF!</definedName>
    <definedName name="Folder">#REF!</definedName>
    <definedName name="Frank" localSheetId="20" hidden="1">{#N/A,#N/A,TRUE,"Cover sheet";#N/A,#N/A,TRUE,"DCF analysis";#N/A,#N/A,TRUE,"WACC calculation"}</definedName>
    <definedName name="Frank" hidden="1">{#N/A,#N/A,TRUE,"Cover sheet";#N/A,#N/A,TRUE,"DCF analysis";#N/A,#N/A,TRUE,"WACC calculation"}</definedName>
    <definedName name="FSDF" localSheetId="20"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0" hidden="1">{"BS",#N/A,FALSE,"USA"}</definedName>
    <definedName name="FSoPacific" hidden="1">{"BS",#N/A,FALSE,"USA"}</definedName>
    <definedName name="gadhfds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0"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0" hidden="1">{"NA Top",#N/A,FALSE,"NA-ULV";"NA Bottom",#N/A,FALSE,"NA-ULV"}</definedName>
    <definedName name="gbfb" hidden="1">{"NA Top",#N/A,FALSE,"NA-ULV";"NA Bottom",#N/A,FALSE,"NA-ULV"}</definedName>
    <definedName name="gd" localSheetId="20"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0" hidden="1">{"Eur Base Top",#N/A,FALSE,"Europe Base";"Eur Base Bottom",#N/A,FALSE,"Europe Base"}</definedName>
    <definedName name="gdgfdsf" hidden="1">{"Eur Base Top",#N/A,FALSE,"Europe Base";"Eur Base Bottom",#N/A,FALSE,"Europe Base"}</definedName>
    <definedName name="geo_mat">#REF!</definedName>
    <definedName name="george" localSheetId="20"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0"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0"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0"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0"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0" hidden="1">{#N/A,#N/A,FALSE,"A&amp;E";#N/A,#N/A,FALSE,"HighTop";#N/A,#N/A,FALSE,"JG";#N/A,#N/A,FALSE,"RI";#N/A,#N/A,FALSE,"woHT";#N/A,#N/A,FALSE,"woHT&amp;JG"}</definedName>
    <definedName name="gfgfgf" hidden="1">{#N/A,#N/A,FALSE,"A&amp;E";#N/A,#N/A,FALSE,"HighTop";#N/A,#N/A,FALSE,"JG";#N/A,#N/A,FALSE,"RI";#N/A,#N/A,FALSE,"woHT";#N/A,#N/A,FALSE,"woHT&amp;JG"}</definedName>
    <definedName name="gfh"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0"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0"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0" hidden="1">{"JG FE Top",#N/A,FALSE,"JG FE $";"JG FE Bottom",#N/A,FALSE,"JG FE $"}</definedName>
    <definedName name="ggg" hidden="1">{"JG FE Top",#N/A,FALSE,"JG FE $";"JG FE Bottom",#N/A,FALSE,"JG FE $"}</definedName>
    <definedName name="gggdsattt" localSheetId="20"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0" hidden="1">{"budget992000_customers",#N/A,FALSE,"Celtel alternative 6"}</definedName>
    <definedName name="ggggg" hidden="1">{"budget992000_customers",#N/A,FALSE,"Celtel alternative 6"}</definedName>
    <definedName name="ggggggg" localSheetId="20" hidden="1">{"budget992000 profit and loss",#N/A,FALSE,"Celtel alternative 6"}</definedName>
    <definedName name="ggggggg" hidden="1">{"budget992000 profit and loss",#N/A,FALSE,"Celtel alternative 6"}</definedName>
    <definedName name="gh" localSheetId="2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0"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1" hidden="1">{#N/A,#N/A,FALSE,"fnma22pi";#N/A,#N/A,FALSE,"1888144"}</definedName>
    <definedName name="ghjtj" localSheetId="2" hidden="1">{#N/A,#N/A,FALSE,"fnma22pi";#N/A,#N/A,FALSE,"1888144"}</definedName>
    <definedName name="ghjtj" localSheetId="7" hidden="1">{#N/A,#N/A,FALSE,"fnma22pi";#N/A,#N/A,FALSE,"1888144"}</definedName>
    <definedName name="ghjtj" localSheetId="12" hidden="1">{#N/A,#N/A,FALSE,"fnma22pi";#N/A,#N/A,FALSE,"1888144"}</definedName>
    <definedName name="ghjtj" localSheetId="14" hidden="1">{#N/A,#N/A,FALSE,"fnma22pi";#N/A,#N/A,FALSE,"1888144"}</definedName>
    <definedName name="ghjtj" localSheetId="15" hidden="1">{#N/A,#N/A,FALSE,"fnma22pi";#N/A,#N/A,FALSE,"1888144"}</definedName>
    <definedName name="ghjtj" localSheetId="17" hidden="1">{#N/A,#N/A,FALSE,"fnma22pi";#N/A,#N/A,FALSE,"1888144"}</definedName>
    <definedName name="ghjtj" localSheetId="20" hidden="1">{#N/A,#N/A,FALSE,"fnma22pi";#N/A,#N/A,FALSE,"1888144"}</definedName>
    <definedName name="ghjtj" localSheetId="41" hidden="1">{#N/A,#N/A,FALSE,"fnma22pi";#N/A,#N/A,FALSE,"1888144"}</definedName>
    <definedName name="ghjtj" localSheetId="42" hidden="1">{#N/A,#N/A,FALSE,"fnma22pi";#N/A,#N/A,FALSE,"1888144"}</definedName>
    <definedName name="ghjtj" localSheetId="23" hidden="1">{#N/A,#N/A,FALSE,"fnma22pi";#N/A,#N/A,FALSE,"1888144"}</definedName>
    <definedName name="ghjtj" localSheetId="50" hidden="1">{#N/A,#N/A,FALSE,"fnma22pi";#N/A,#N/A,FALSE,"1888144"}</definedName>
    <definedName name="ghjtj" hidden="1">{#N/A,#N/A,FALSE,"fnma22pi";#N/A,#N/A,FALSE,"1888144"}</definedName>
    <definedName name="gjgjg" localSheetId="20"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0" hidden="1">{#N/A,#N/A,TRUE,"Cover sheet";#N/A,#N/A,TRUE,"INPUTS";#N/A,#N/A,TRUE,"OUTPUTS";#N/A,#N/A,TRUE,"VALUATION"}</definedName>
    <definedName name="gogo" hidden="1">{#N/A,#N/A,TRUE,"Cover sheet";#N/A,#N/A,TRUE,"INPUTS";#N/A,#N/A,TRUE,"OUTPUTS";#N/A,#N/A,TRUE,"VALUATION"}</definedName>
    <definedName name="gsdfgdsfg" localSheetId="20" hidden="1">{"IS w Ratios",#N/A,FALSE,"Europe";"PF CF Europe",#N/A,FALSE,"Europe";"DCF Eur Matrix",#N/A,FALSE,"Europe"}</definedName>
    <definedName name="gsdfgdsfg" hidden="1">{"IS w Ratios",#N/A,FALSE,"Europe";"PF CF Europe",#N/A,FALSE,"Europe";"DCF Eur Matrix",#N/A,FALSE,"Europe"}</definedName>
    <definedName name="gsdgfs" localSheetId="20" hidden="1">{"Far East Top",#N/A,FALSE,"FE Model";"Far East Bottom",#N/A,FALSE,"FE Model"}</definedName>
    <definedName name="gsdgfs" hidden="1">{"Far East Top",#N/A,FALSE,"FE Model";"Far East Bottom",#N/A,FALSE,"FE Model"}</definedName>
    <definedName name="h">#REF!</definedName>
    <definedName name="hdf" localSheetId="20"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0"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0" hidden="1">{"IS w Ratios",#N/A,FALSE,"Europe";"PF CF Europe",#N/A,FALSE,"Europe";"DCF Eur Matrix",#N/A,FALSE,"Europe"}</definedName>
    <definedName name="hfds" hidden="1">{"IS w Ratios",#N/A,FALSE,"Europe";"PF CF Europe",#N/A,FALSE,"Europe";"DCF Eur Matrix",#N/A,FALSE,"Europe"}</definedName>
    <definedName name="HFJ"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0" hidden="1">{"JG FE Top",#N/A,FALSE,"JG FE $";"JG FE Bottom",#N/A,FALSE,"JG FE $"}</definedName>
    <definedName name="hg" hidden="1">{"JG FE Top",#N/A,FALSE,"JG FE $";"JG FE Bottom",#N/A,FALSE,"JG FE $"}</definedName>
    <definedName name="hgfhdfg" localSheetId="20" hidden="1">{"NA Top",#N/A,FALSE,"NA Model";"NA Bottom",#N/A,FALSE,"NA Model"}</definedName>
    <definedName name="hgfhdfg" hidden="1">{"NA Top",#N/A,FALSE,"NA Model";"NA Bottom",#N/A,FALSE,"NA Model"}</definedName>
    <definedName name="hgfhsf" localSheetId="20"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0"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0" hidden="1">{"JG FE Top",#N/A,FALSE,"JG FE ¥";"JG FE Bottom",#N/A,FALSE,"JG FE ¥"}</definedName>
    <definedName name="hhh" hidden="1">{"JG FE Top",#N/A,FALSE,"JG FE ¥";"JG FE Bottom",#N/A,FALSE,"JG FE ¥"}</definedName>
    <definedName name="hhhsdf" localSheetId="20" hidden="1">{"up stand alones",#N/A,FALSE,"Acquiror"}</definedName>
    <definedName name="hhhsdf" hidden="1">{"up stand alones",#N/A,FALSE,"Acquiror"}</definedName>
    <definedName name="HJHGJHG" localSheetId="20"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0" hidden="1">{"print 1",#N/A,FALSE,"PrimeCo PCS";"print 2",#N/A,FALSE,"PrimeCo PCS";"valuation",#N/A,FALSE,"PrimeCo PCS"}</definedName>
    <definedName name="hkjlhjkh" hidden="1">{"print 1",#N/A,FALSE,"PrimeCo PCS";"print 2",#N/A,FALSE,"PrimeCo PCS";"valuation",#N/A,FALSE,"PrimeCo PCS"}</definedName>
    <definedName name="hn.Delete015" localSheetId="2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0" hidden="1">{"AR",#N/A,FALSE,"ASMGTSUM";"INV",#N/A,FALSE,"ASMGTSUM";"HCCOMP",#N/A,FALSE,"ASMGTSUM";"cap.depr",#N/A,FALSE,"ASMGTSUM"}</definedName>
    <definedName name="HOLA" hidden="1">{"AR",#N/A,FALSE,"ASMGTSUM";"INV",#N/A,FALSE,"ASMGTSUM";"HCCOMP",#N/A,FALSE,"ASMGTSUM";"cap.depr",#N/A,FALSE,"ASMGTSUM"}</definedName>
    <definedName name="hsfg" localSheetId="20" hidden="1">{"JG FE Top",#N/A,FALSE,"JG FE $";"JG FE Bottom",#N/A,FALSE,"JG FE $"}</definedName>
    <definedName name="hsfg" hidden="1">{"JG FE Top",#N/A,FALSE,"JG FE $";"JG FE Bottom",#N/A,FALSE,"JG FE $"}</definedName>
    <definedName name="hsghgjhf"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0" hidden="1">{#N/A,#N/A,FALSE,"A&amp;E";#N/A,#N/A,FALSE,"HighTop";#N/A,#N/A,FALSE,"JG";#N/A,#N/A,FALSE,"RI";#N/A,#N/A,FALSE,"woHT";#N/A,#N/A,FALSE,"woHT&amp;JG"}</definedName>
    <definedName name="hshs" hidden="1">{#N/A,#N/A,FALSE,"A&amp;E";#N/A,#N/A,FALSE,"HighTop";#N/A,#N/A,FALSE,"JG";#N/A,#N/A,FALSE,"RI";#N/A,#N/A,FALSE,"woHT";#N/A,#N/A,FALSE,"woHT&amp;JG"}</definedName>
    <definedName name="hsv" localSheetId="20"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1" hidden="1">{"'Description'!$A$1:$G$45"}</definedName>
    <definedName name="HTML_Control" localSheetId="2"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2" hidden="1">{"'Description'!$A$1:$G$45"}</definedName>
    <definedName name="HTML_Control" localSheetId="14" hidden="1">{"'Description'!$A$1:$G$45"}</definedName>
    <definedName name="HTML_Control" localSheetId="15" hidden="1">{"'Description'!$A$1:$G$45"}</definedName>
    <definedName name="HTML_Control" localSheetId="17" hidden="1">{"'Description'!$A$1:$G$45"}</definedName>
    <definedName name="HTML_Control" localSheetId="20" hidden="1">{"'Description'!$A$1:$G$45"}</definedName>
    <definedName name="HTML_Control" localSheetId="50"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4">#REF!</definedName>
    <definedName name="ID" localSheetId="15">#REF!</definedName>
    <definedName name="ID">#REF!</definedName>
    <definedName name="iii" localSheetId="20"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41">'AMORT. PROFILE 0% CPR'!Info</definedName>
    <definedName name="Info" localSheetId="42">'AMORT. PROFILE 8% CPR (SG)'!Info</definedName>
    <definedName name="Info">#N/A</definedName>
    <definedName name="Input_End_Date" localSheetId="14">#REF!</definedName>
    <definedName name="Input_End_Date">#REF!</definedName>
    <definedName name="Input_Invoice" localSheetId="14">#REF!</definedName>
    <definedName name="Input_Invoice">#REF!</definedName>
    <definedName name="Input_Name" localSheetId="14">#REF!</definedName>
    <definedName name="Input_Name">#REF!</definedName>
    <definedName name="Input_NAP" localSheetId="14">#REF!</definedName>
    <definedName name="Input_NAP">#REF!</definedName>
    <definedName name="Input_Price_HT" localSheetId="14">#REF!</definedName>
    <definedName name="Input_Price_HT">#REF!</definedName>
    <definedName name="Input_Price_TTC" localSheetId="14">#REF!</definedName>
    <definedName name="Input_Price_TTC">#REF!</definedName>
    <definedName name="Input_Services" localSheetId="14">#REF!</definedName>
    <definedName name="Input_Services">#REF!</definedName>
    <definedName name="Input_Start_Date" localSheetId="14">#REF!</definedName>
    <definedName name="Input_Start_Date">#REF!</definedName>
    <definedName name="Input_Total_HT" localSheetId="14">#REF!</definedName>
    <definedName name="Input_Total_HT">#REF!</definedName>
    <definedName name="Input_Total_TTC" localSheetId="14">#REF!</definedName>
    <definedName name="Input_Total_TTC">#REF!</definedName>
    <definedName name="int_mat">#REF!</definedName>
    <definedName name="InterestType" localSheetId="20" hidden="1">#REF!</definedName>
    <definedName name="InterestType" hidden="1">#REF!</definedName>
    <definedName name="Investor" localSheetId="14">#REF!</definedName>
    <definedName name="Investor" localSheetId="15">#REF!</definedName>
    <definedName name="Investor">#REF!</definedName>
    <definedName name="ıopı"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0" hidden="1">{"det (May)",#N/A,FALSE,"June";"sum (MAY YTD)",#N/A,FALSE,"June YTD"}</definedName>
    <definedName name="ıopıop" hidden="1">{"det (May)",#N/A,FALSE,"June";"sum (MAY YTD)",#N/A,FALSE,"June YTD"}</definedName>
    <definedName name="ıopıopıp" localSheetId="20" hidden="1">{"det (May)",#N/A,FALSE,"June";"sum (MAY YTD)",#N/A,FALSE,"June YTD"}</definedName>
    <definedName name="ıopıopıp" hidden="1">{"det (May)",#N/A,FALSE,"June";"sum (MAY YTD)",#N/A,FALSE,"June YTD"}</definedName>
    <definedName name="ıopjjk" localSheetId="20"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0" hidden="1">{"Print Top",#N/A,FALSE,"Europe Model";"Print Bottom",#N/A,FALSE,"Europe Model"}</definedName>
    <definedName name="J" hidden="1">{"Print Top",#N/A,FALSE,"Europe Model";"Print Bottom",#N/A,FALSE,"Europe Model"}</definedName>
    <definedName name="jazz" localSheetId="2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0" hidden="1">{"JG FE Top",#N/A,FALSE,"JG FE ¥";"JG FE Bottom",#N/A,FALSE,"JG FE ¥"}</definedName>
    <definedName name="jd" hidden="1">{"JG FE Top",#N/A,FALSE,"JG FE ¥";"JG FE Bottom",#N/A,FALSE,"JG FE ¥"}</definedName>
    <definedName name="jdhgjdghjd" localSheetId="20" hidden="1">{#N/A,#N/A,FALSE,"Contribution Analysis"}</definedName>
    <definedName name="jdhgjdghjd" hidden="1">{#N/A,#N/A,FALSE,"Contribution Analysis"}</definedName>
    <definedName name="JGFH" localSheetId="20"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0"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0" hidden="1">{#N/A,#N/A,FALSE,"FY97";#N/A,#N/A,FALSE,"FY98";#N/A,#N/A,FALSE,"FY99";#N/A,#N/A,FALSE,"FY00";#N/A,#N/A,FALSE,"FY01"}</definedName>
    <definedName name="jk" hidden="1">{#N/A,#N/A,FALSE,"FY97";#N/A,#N/A,FALSE,"FY98";#N/A,#N/A,FALSE,"FY99";#N/A,#N/A,FALSE,"FY00";#N/A,#N/A,FALSE,"FY01"}</definedName>
    <definedName name="jkşş" localSheetId="20" hidden="1">{"det (May)",#N/A,FALSE,"June";"sum (MAY YTD)",#N/A,FALSE,"June YTD"}</definedName>
    <definedName name="jkşş" hidden="1">{"det (May)",#N/A,FALSE,"June";"sum (MAY YTD)",#N/A,FALSE,"June YTD"}</definedName>
    <definedName name="jljl" localSheetId="20" hidden="1">{"det (May)",#N/A,FALSE,"June";"sum (MAY YTD)",#N/A,FALSE,"June YTD"}</definedName>
    <definedName name="jljl" hidden="1">{"det (May)",#N/A,FALSE,"June";"sum (MAY YTD)",#N/A,FALSE,"June YTD"}</definedName>
    <definedName name="jnv" localSheetId="20" hidden="1">{#N/A,#N/A,FALSE,"Hoja1";#N/A,#N/A,FALSE,"Hoja2"}</definedName>
    <definedName name="jnv" hidden="1">{#N/A,#N/A,FALSE,"Hoja1";#N/A,#N/A,FALSE,"Hoja2"}</definedName>
    <definedName name="JOE" localSheetId="20" hidden="1">{"Assumptions",#N/A,FALSE,"Model"}</definedName>
    <definedName name="JOE" hidden="1">{"Assumptions",#N/A,FALSE,"Model"}</definedName>
    <definedName name="JUNK" localSheetId="20"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0" hidden="1">{"Dayanıklı tüketim",#N/A,FALSE,"9511kar(TL)"}</definedName>
    <definedName name="kasım" hidden="1">{"Dayanıklı tüketim",#N/A,FALSE,"9511kar(TL)"}</definedName>
    <definedName name="kasım_1" localSheetId="20" hidden="1">{"KOÇ TOP 2",#N/A,FALSE,"9511kar(TL)"}</definedName>
    <definedName name="kasım_1" hidden="1">{"KOÇ TOP 2",#N/A,FALSE,"9511kar(TL)"}</definedName>
    <definedName name="kasım_2" localSheetId="20" hidden="1">{"Tofaş",#N/A,FALSE,"9511kar(TL)"}</definedName>
    <definedName name="kasım_2" hidden="1">{"Tofaş",#N/A,FALSE,"9511kar(TL)"}</definedName>
    <definedName name="kdfjkdfjfjd" localSheetId="20" hidden="1">{0,0,0,0}</definedName>
    <definedName name="kdfjkdfjfjd" hidden="1">{0,0,0,0}</definedName>
    <definedName name="kegs" localSheetId="20" hidden="1">{"det (May)",#N/A,FALSE,"June";"sum (MAY YTD)",#N/A,FALSE,"June YTD"}</definedName>
    <definedName name="kegs" hidden="1">{"det (May)",#N/A,FALSE,"June";"sum (MAY YTD)",#N/A,FALSE,"June YTD"}</definedName>
    <definedName name="kgnvbdneke" hidden="1">#REF!</definedName>
    <definedName name="KH" localSheetId="20" hidden="1">Main.SAPF4Help()</definedName>
    <definedName name="KH" localSheetId="42" hidden="1">Main.SAPF4Help()</definedName>
    <definedName name="KH" hidden="1">Main.SAPF4Help()</definedName>
    <definedName name="khyu" localSheetId="1" hidden="1">#REF!</definedName>
    <definedName name="khyu" localSheetId="2" hidden="1">#REF!</definedName>
    <definedName name="khyu" localSheetId="12" hidden="1">#REF!</definedName>
    <definedName name="khyu" localSheetId="14" hidden="1">#REF!</definedName>
    <definedName name="khyu" localSheetId="15" hidden="1">#REF!</definedName>
    <definedName name="khyu" localSheetId="17" hidden="1">#REF!</definedName>
    <definedName name="khyu" localSheetId="20" hidden="1">#REF!</definedName>
    <definedName name="khyu" localSheetId="50" hidden="1">#REF!</definedName>
    <definedName name="khyu" hidden="1">#REF!</definedName>
    <definedName name="kikj" localSheetId="20"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0" hidden="1">{#N/A,#N/A,FALSE,"ORIX CSC"}</definedName>
    <definedName name="kjhkjh" hidden="1">{#N/A,#N/A,FALSE,"ORIX CSC"}</definedName>
    <definedName name="kjkj" localSheetId="20"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0" hidden="1">{"det (May)",#N/A,FALSE,"June";"sum (MAY YTD)",#N/A,FALSE,"June YTD"}</definedName>
    <definedName name="kjlk" hidden="1">{"det (May)",#N/A,FALSE,"June";"sum (MAY YTD)",#N/A,FALSE,"June YTD"}</definedName>
    <definedName name="kjlşh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0" hidden="1">{"det (May)",#N/A,FALSE,"June";"sum (MAY YTD)",#N/A,FALSE,"June YTD"}</definedName>
    <definedName name="kjlşkljş" hidden="1">{"det (May)",#N/A,FALSE,"June";"sum (MAY YTD)",#N/A,FALSE,"June YTD"}</definedName>
    <definedName name="kl" localSheetId="20" hidden="1">{#N/A,#N/A,FALSE,"FY97";#N/A,#N/A,FALSE,"FY98";#N/A,#N/A,FALSE,"FY99";#N/A,#N/A,FALSE,"FY00";#N/A,#N/A,FALSE,"FY01"}</definedName>
    <definedName name="kl" hidden="1">{#N/A,#N/A,FALSE,"FY97";#N/A,#N/A,FALSE,"FY98";#N/A,#N/A,FALSE,"FY99";#N/A,#N/A,FALSE,"FY00";#N/A,#N/A,FALSE,"FY01"}</definedName>
    <definedName name="kmh" localSheetId="20" hidden="1">{#N/A,#N/A,TRUE,"Cover sheet";#N/A,#N/A,TRUE,"DCF analysis";#N/A,#N/A,TRUE,"WACC calculation"}</definedName>
    <definedName name="kmh" hidden="1">{#N/A,#N/A,TRUE,"Cover sheet";#N/A,#N/A,TRUE,"DCF analysis";#N/A,#N/A,TRUE,"WACC calculation"}</definedName>
    <definedName name="Kontoauszug" localSheetId="41">'AMORT. PROFILE 0% CPR'!Kontoauszug</definedName>
    <definedName name="Kontoauszug" localSheetId="42">'AMORT. PROFILE 8% CPR (SG)'!Kontoauszug</definedName>
    <definedName name="Kontoauszug">#N/A</definedName>
    <definedName name="Kontokorrentumbuchung21" localSheetId="41">'AMORT. PROFILE 0% CPR'!Kontokorrentumbuchung21</definedName>
    <definedName name="Kontokorrentumbuchung21" localSheetId="42">'AMORT. PROFILE 8% CPR (SG)'!Kontokorrentumbuchung21</definedName>
    <definedName name="Kontokorrentumbuchung21">#N/A</definedName>
    <definedName name="Kontokorrentumbuchung39" localSheetId="41">'AMORT. PROFILE 0% CPR'!Kontokorrentumbuchung39</definedName>
    <definedName name="Kontokorrentumbuchung39" localSheetId="42">'AMORT. PROFILE 8% CPR (SG)'!Kontokorrentumbuchung39</definedName>
    <definedName name="Kontokorrentumbuchung39">#N/A</definedName>
    <definedName name="LANC"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41">'AMORT. PROFILE 0% CPR'!LEB_Meldungen</definedName>
    <definedName name="LEB_Meldungen" localSheetId="42">'AMORT. PROFILE 8% CPR (SG)'!LEB_Meldungen</definedName>
    <definedName name="LEB_Meldungen">#N/A</definedName>
    <definedName name="limcount" hidden="1">1</definedName>
    <definedName name="ListOffset" hidden="1">1</definedName>
    <definedName name="lkjlj"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0" hidden="1">{"det (May)",#N/A,FALSE,"June";"sum (MAY YTD)",#N/A,FALSE,"June YTD"}</definedName>
    <definedName name="lkşlkş" hidden="1">{"det (May)",#N/A,FALSE,"June";"sum (MAY YTD)",#N/A,FALSE,"June YTD"}</definedName>
    <definedName name="loan_cat">#REF!</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0" hidden="1">{"det (May)",#N/A,FALSE,"June";"sum (MAY YTD)",#N/A,FALSE,"June YTD"}</definedName>
    <definedName name="lşjlkşjklş" hidden="1">{"det (May)",#N/A,FALSE,"June";"sum (MAY YTD)",#N/A,FALSE,"June YTD"}</definedName>
    <definedName name="M" localSheetId="1" hidden="1">{#N/A,#N/A,FALSE,"fnma22pi";#N/A,#N/A,FALSE,"1888144"}</definedName>
    <definedName name="M" localSheetId="2"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2" hidden="1">{#N/A,#N/A,FALSE,"fnma22pi";#N/A,#N/A,FALSE,"1888144"}</definedName>
    <definedName name="M" localSheetId="14" hidden="1">{#N/A,#N/A,FALSE,"fnma22pi";#N/A,#N/A,FALSE,"1888144"}</definedName>
    <definedName name="M" localSheetId="15" hidden="1">{#N/A,#N/A,FALSE,"fnma22pi";#N/A,#N/A,FALSE,"1888144"}</definedName>
    <definedName name="M" localSheetId="17" hidden="1">{#N/A,#N/A,FALSE,"fnma22pi";#N/A,#N/A,FALSE,"1888144"}</definedName>
    <definedName name="M" localSheetId="20" hidden="1">{#N/A,#N/A,FALSE,"fnma22pi";#N/A,#N/A,FALSE,"1888144"}</definedName>
    <definedName name="M" localSheetId="41" hidden="1">{#N/A,#N/A,FALSE,"fnma22pi";#N/A,#N/A,FALSE,"1888144"}</definedName>
    <definedName name="M" localSheetId="42" hidden="1">{#N/A,#N/A,FALSE,"fnma22pi";#N/A,#N/A,FALSE,"1888144"}</definedName>
    <definedName name="M" localSheetId="23" hidden="1">{#N/A,#N/A,FALSE,"fnma22pi";#N/A,#N/A,FALSE,"1888144"}</definedName>
    <definedName name="M" localSheetId="50" hidden="1">{#N/A,#N/A,FALSE,"fnma22pi";#N/A,#N/A,FALSE,"1888144"}</definedName>
    <definedName name="M" hidden="1">{#N/A,#N/A,FALSE,"fnma22pi";#N/A,#N/A,FALSE,"1888144"}</definedName>
    <definedName name="MA">#REF!</definedName>
    <definedName name="MAma14">#REF!</definedName>
    <definedName name="mb_inputLocation" localSheetId="20" hidden="1">#REF!</definedName>
    <definedName name="mb_inputLocation" hidden="1">#REF!</definedName>
    <definedName name="mizan" localSheetId="20" hidden="1">#REF!</definedName>
    <definedName name="mizan" hidden="1">#REF!</definedName>
    <definedName name="mj" localSheetId="20" hidden="1">{#N/A,#N/A,FALSE,"FY97";#N/A,#N/A,FALSE,"FY98";#N/A,#N/A,FALSE,"FY99";#N/A,#N/A,FALSE,"FY00";#N/A,#N/A,FALSE,"FY01"}</definedName>
    <definedName name="mj" hidden="1">{#N/A,#N/A,FALSE,"FY97";#N/A,#N/A,FALSE,"FY98";#N/A,#N/A,FALSE,"FY99";#N/A,#N/A,FALSE,"FY00";#N/A,#N/A,FALSE,"FY01"}</definedName>
    <definedName name="n" localSheetId="20" hidden="1">{"a",#N/A,FALSE,"LBO - 100%, No Sales";"aa",#N/A,FALSE,"LBO - 100%, No Sales";"aaa",#N/A,FALSE,"LBO - 100%, No Sales";"aaaa",#N/A,FALSE,"LBO - 100%, No Sales";"aaaaa",#N/A,FALSE,"LBO - 100%, No Sales";"aaaaaa",#N/A,FALSE,"LBO - 100%, No Sales";"aaaaaaa",#N/A,FALSE,"LBO - 100%, No Sales";"aaaaaaaa",#N/A,FALSE,"LBO - 100%, No Sales"}</definedName>
    <definedName name="n" localSheetId="41">'AMORT. PROFILE 0% CPR'!n</definedName>
    <definedName name="n" localSheetId="42">'AMORT. PROFILE 8% CPR (SG)'!n</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0" hidden="1">{"det (May)",#N/A,FALSE,"June";"sum (MAY YTD)",#N/A,FALSE,"June YTD"}</definedName>
    <definedName name="nbmn" hidden="1">{"det (May)",#N/A,FALSE,"June";"sum (MAY YTD)",#N/A,FALSE,"June YTD"}</definedName>
    <definedName name="New" localSheetId="20" hidden="1">{"subs",#N/A,FALSE,"database ";"proportional",#N/A,FALSE,"database "}</definedName>
    <definedName name="New" hidden="1">{"subs",#N/A,FALSE,"database ";"proportional",#N/A,FALSE,"database "}</definedName>
    <definedName name="newDC" localSheetId="20" hidden="1">{#N/A,#N/A,TRUE,"Cover sheet";#N/A,#N/A,TRUE,"DCF analysis";#N/A,#N/A,TRUE,"WACC calculation"}</definedName>
    <definedName name="newDC" hidden="1">{#N/A,#N/A,TRUE,"Cover sheet";#N/A,#N/A,TRUE,"DCF analysis";#N/A,#N/A,TRUE,"WACC calculation"}</definedName>
    <definedName name="newer" localSheetId="20" hidden="1">{#N/A,#N/A,FALSE,"Sheet1"}</definedName>
    <definedName name="newer" hidden="1">{#N/A,#N/A,FALSE,"Sheet1"}</definedName>
    <definedName name="newer2" localSheetId="20" hidden="1">{#N/A,#N/A,FALSE,"Sheet1"}</definedName>
    <definedName name="newer2" hidden="1">{#N/A,#N/A,FALSE,"Sheet1"}</definedName>
    <definedName name="NewSummary" localSheetId="20"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0" hidden="1">{#N/A,#N/A,FALSE,"2";#N/A,#N/A,FALSE,"2,1";#N/A,#N/A,FALSE,"Var annue tit.imm. ";#N/A,#N/A,FALSE,"2,3";#N/A,#N/A,FALSE,"Var annue titoli - prospetto"}</definedName>
    <definedName name="ni" hidden="1">{#N/A,#N/A,FALSE,"2";#N/A,#N/A,FALSE,"2,1";#N/A,#N/A,FALSE,"Var annue tit.imm. ";#N/A,#N/A,FALSE,"2,3";#N/A,#N/A,FALSE,"Var annue titoli - prospetto"}</definedName>
    <definedName name="nn" localSheetId="20" hidden="1">{#N/A,#N/A,FALSE,"All Bus A";#N/A,#N/A,FALSE,"All Bus B";#N/A,#N/A,FALSE,"Tot UK A";#N/A,#N/A,FALSE,"Tot UK B";#N/A,#N/A,FALSE,"UK Dt A";#N/A,#N/A,FALSE,"UK Dt B";#N/A,#N/A,FALSE,"UK Bd A";#N/A,#N/A,FALSE,"UK Bd B";#N/A,#N/A,FALSE,"Int A";#N/A,#N/A,FALSE,"Int B"}</definedName>
    <definedName name="nn" localSheetId="41">'AMORT. PROFILE 0% CPR'!nn</definedName>
    <definedName name="nn" localSheetId="42">'AMORT. PROFILE 8% CPR (SG)'!nn</definedName>
    <definedName name="nn" hidden="1">{#N/A,#N/A,FALSE,"All Bus A";#N/A,#N/A,FALSE,"All Bus B";#N/A,#N/A,FALSE,"Tot UK A";#N/A,#N/A,FALSE,"Tot UK B";#N/A,#N/A,FALSE,"UK Dt A";#N/A,#N/A,FALSE,"UK Dt B";#N/A,#N/A,FALSE,"UK Bd A";#N/A,#N/A,FALSE,"UK Bd B";#N/A,#N/A,FALSE,"Int A";#N/A,#N/A,FALSE,"Int B"}</definedName>
    <definedName name="No" localSheetId="20"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0" hidden="1">{#N/A,#N/A,FALSE,"Calc";#N/A,#N/A,FALSE,"Sensitivity";#N/A,#N/A,FALSE,"LT Earn.Dil.";#N/A,#N/A,FALSE,"Dil. AVP"}</definedName>
    <definedName name="noidea" hidden="1">{#N/A,#N/A,FALSE,"Calc";#N/A,#N/A,FALSE,"Sensitivity";#N/A,#N/A,FALSE,"LT Earn.Dil.";#N/A,#N/A,FALSE,"Dil. AVP"}</definedName>
    <definedName name="NOIDEA2" localSheetId="20" hidden="1">{#N/A,#N/A,FALSE,"Calc";#N/A,#N/A,FALSE,"Sensitivity";#N/A,#N/A,FALSE,"LT Earn.Dil.";#N/A,#N/A,FALSE,"Dil. AVP"}</definedName>
    <definedName name="NOIDEA2" hidden="1">{#N/A,#N/A,FALSE,"Calc";#N/A,#N/A,FALSE,"Sensitivity";#N/A,#N/A,FALSE,"LT Earn.Dil.";#N/A,#N/A,FALSE,"Dil. AVP"}</definedName>
    <definedName name="non_perf">#REF!</definedName>
    <definedName name="o"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0"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0" hidden="1">{#N/A,#N/A,FALSE,"RGD$";#N/A,#N/A,FALSE,"BG$";#N/A,#N/A,FALSE,"FC$"}</definedName>
    <definedName name="oj" hidden="1">{#N/A,#N/A,FALSE,"RGD$";#N/A,#N/A,FALSE,"BG$";#N/A,#N/A,FALSE,"FC$"}</definedName>
    <definedName name="ömnö" localSheetId="20" hidden="1">{"det (May)",#N/A,FALSE,"June";"sum (MAY YTD)",#N/A,FALSE,"June YTD"}</definedName>
    <definedName name="ömnö" hidden="1">{"det (May)",#N/A,FALSE,"June";"sum (MAY YTD)",#N/A,FALSE,"June YTD"}</definedName>
    <definedName name="ooo" localSheetId="20"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0" hidden="1">{#N/A,#N/A,FALSE,"Operations";#N/A,#N/A,FALSE,"Financials"}</definedName>
    <definedName name="OP" hidden="1">{#N/A,#N/A,FALSE,"Operations";#N/A,#N/A,FALSE,"Financials"}</definedName>
    <definedName name="org_balance">#REF!</definedName>
    <definedName name="os" localSheetId="20"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0"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41">'AMORT. PROFILE 0% CPR'!Overview</definedName>
    <definedName name="Overview" localSheetId="42">'AMORT. PROFILE 8% CPR (SG)'!Overview</definedName>
    <definedName name="Overview">#N/A</definedName>
    <definedName name="PAYD">#REF!</definedName>
    <definedName name="pdfendname" localSheetId="14">#REF!</definedName>
    <definedName name="pdfendname">#REF!</definedName>
    <definedName name="perbolag" localSheetId="20" hidden="1">{#N/A,#N/A,FALSE,"intag";#N/A,#N/A,FALSE,"budg";#N/A,#N/A,FALSE,"samtl"}</definedName>
    <definedName name="perbolag" hidden="1">{#N/A,#N/A,FALSE,"intag";#N/A,#N/A,FALSE,"budg";#N/A,#N/A,FALSE,"samtl"}</definedName>
    <definedName name="perf">#REF!</definedName>
    <definedName name="pi" localSheetId="20"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0"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20" hidden="1">{"det (May)",#N/A,FALSE,"June";"sum (MAY YTD)",#N/A,FALSE,"June YTD"}</definedName>
    <definedName name="POA" hidden="1">{"det (May)",#N/A,FALSE,"June";"sum (MAY YTD)",#N/A,FALSE,"June YTD"}</definedName>
    <definedName name="pop" localSheetId="20" hidden="1">{"det (May)",#N/A,FALSE,"June";"sum (MAY YTD)",#N/A,FALSE,"June YTD"}</definedName>
    <definedName name="pop" hidden="1">{"det (May)",#N/A,FALSE,"June";"sum (MAY YTD)",#N/A,FALSE,"June YTD"}</definedName>
    <definedName name="ppp" localSheetId="20" hidden="1">{"Far East Top",#N/A,FALSE,"FE Model";"Far East Mid",#N/A,FALSE,"FE Model";"Far East Base",#N/A,FALSE,"FE Model"}</definedName>
    <definedName name="ppp" hidden="1">{"Far East Top",#N/A,FALSE,"FE Model";"Far East Mid",#N/A,FALSE,"FE Model";"Far East Base",#N/A,FALSE,"FE Model"}</definedName>
    <definedName name="Pres" localSheetId="2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0" hidden="1">{"Print Top",#N/A,FALSE,"Europe Model";"Print Bottom",#N/A,FALSE,"Europe Model"}</definedName>
    <definedName name="Pres2" hidden="1">{"Print Top",#N/A,FALSE,"Europe Model";"Print Bottom",#N/A,FALSE,"Europe Model"}</definedName>
    <definedName name="print"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1">'00 - Cover'!$A$1:$I$63</definedName>
    <definedName name="_xlnm.Print_Area" localSheetId="2">'01 - Eligibility Criteria'!$A$1:$M$58</definedName>
    <definedName name="_xlnm.Print_Area" localSheetId="6">'05 - Prepayment Rate'!$A$1:$H$72</definedName>
    <definedName name="_xlnm.Print_Area" localSheetId="7">'06 - Asset Amortisation Profile'!$A$1:$I$239</definedName>
    <definedName name="_xlnm.Print_Area" localSheetId="8">'07 - Delinquent Home Loans Stat'!$A$1:$M$72</definedName>
    <definedName name="_xlnm.Print_Area" localSheetId="9">'08 - Default &amp; Recovery Stat'!$A$1:$I$72</definedName>
    <definedName name="_xlnm.Print_Area" localSheetId="10">'09 -Principal Deficiency Amount'!$A$1:$H$85</definedName>
    <definedName name="_xlnm.Print_Area" localSheetId="12">'11 - Notes Follow-up'!$A$1:$Y$221</definedName>
    <definedName name="_xlnm.Print_Area" localSheetId="13">'11bis - Notes Calculation'!$A$1:$AN$223</definedName>
    <definedName name="_xlnm.Print_Area" localSheetId="14">'12 - Notes Interest'!$A$2:$U$35</definedName>
    <definedName name="_xlnm.Print_Area" localSheetId="15">'13 - Issuer Account'!$A$1:$N$56</definedName>
    <definedName name="_xlnm.Print_Area" localSheetId="16">'14 - Fees'!$A$1:$K$61</definedName>
    <definedName name="_xlnm.Print_Area" localSheetId="17">'15 - Priority of Payments'!$A$1:$N$57</definedName>
    <definedName name="_xlnm.Print_Area" localSheetId="19">'16 - Simplified Balance Sheet'!$A$1:$K$29</definedName>
    <definedName name="_xlnm.Print_Area" localSheetId="30">'Asset Follow up'!$A$1:$G$20</definedName>
    <definedName name="_xlnm.Print_Area" localSheetId="36">'Balance Sheet'!$A$1:$N$29</definedName>
    <definedName name="_xlnm.Print_Area" localSheetId="35">'Cashflow Synthesis'!$A$1:$L$38</definedName>
    <definedName name="_xlnm.Print_Area" localSheetId="31">Collections!$A$1:$J$30</definedName>
    <definedName name="_xlnm.Print_Area" localSheetId="23">'Contact Information'!$A$1:$F$101</definedName>
    <definedName name="_xlnm.Print_Area" localSheetId="22">'Cover Page'!$A$1:$G$19</definedName>
    <definedName name="_xlnm.Print_Area" localSheetId="39">'Default &amp; Recovery Analysis'!$A$1:$M$45</definedName>
    <definedName name="_xlnm.Print_Area" localSheetId="38">'Delinquencies Analysis'!$A$1:$S$21</definedName>
    <definedName name="_xlnm.Print_Area" localSheetId="50">Instructions!$A$1:$Z$2</definedName>
    <definedName name="_xlnm.Print_Area" localSheetId="33">'Issuer Expenses'!$A$1:$N$31</definedName>
    <definedName name="_xlnm.Print_Area" localSheetId="29">'Notes Follow up'!$A$1:$AC$37</definedName>
    <definedName name="_xlnm.Print_Area" localSheetId="27">'Notes Information I'!$A$1:$H$37</definedName>
    <definedName name="_xlnm.Print_Area" localSheetId="28">'Notes Information II'!$A$1:$J$43</definedName>
    <definedName name="_xlnm.Print_Area" localSheetId="40">'Prepayment Analysis'!$A$1:$J$38</definedName>
    <definedName name="_xlnm.Print_Area" localSheetId="34">'Priority of Payments'!$A$1:$M$109</definedName>
    <definedName name="_xlnm.Print_Area" localSheetId="26">Ratings!$A$1:$P$23</definedName>
    <definedName name="_xlnm.Print_Area" localSheetId="32">Reserves!$A$1:$J$26</definedName>
    <definedName name="_xlnm.Print_Area" localSheetId="37">'Stratification Tables'!$A$1:$N$390</definedName>
    <definedName name="_xlnm.Print_Area" localSheetId="25">Triggers!$A$1:$J$28</definedName>
    <definedName name="print4" localSheetId="20" hidden="1">{#N/A,#N/A,FALSE,"Operations";#N/A,#N/A,FALSE,"Financials"}</definedName>
    <definedName name="print4" hidden="1">{#N/A,#N/A,FALSE,"Operations";#N/A,#N/A,FALSE,"Financials"}</definedName>
    <definedName name="PRO" localSheetId="20" hidden="1">{"det (May)",#N/A,FALSE,"June";"sum (MAY YTD)",#N/A,FALSE,"June YTD"}</definedName>
    <definedName name="PRO" hidden="1">{"det (May)",#N/A,FALSE,"June";"sum (MAY YTD)",#N/A,FALSE,"June YTD"}</definedName>
    <definedName name="prof" localSheetId="20" hidden="1">{#N/A,#N/A,FALSE,"A3";#N/A,#N/A,FALSE,"AT2";#N/A,#N/A,FALSE,"PA2";#N/A,#N/A,FALSE,"GI2";#N/A,#N/A,FALSE,"EC2"}</definedName>
    <definedName name="prof" hidden="1">{#N/A,#N/A,FALSE,"A3";#N/A,#N/A,FALSE,"AT2";#N/A,#N/A,FALSE,"PA2";#N/A,#N/A,FALSE,"GI2";#N/A,#N/A,FALSE,"EC2"}</definedName>
    <definedName name="ProjectName">{"Client Name or Project Name"}</definedName>
    <definedName name="qq" localSheetId="20" hidden="1">{#N/A,#N/A,FALSE,"Aging Summary";#N/A,#N/A,FALSE,"Ratio Analysis";#N/A,#N/A,FALSE,"Test 120 Day Accts";#N/A,#N/A,FALSE,"Tickmarks"}</definedName>
    <definedName name="qq" hidden="1">{#N/A,#N/A,FALSE,"Aging Summary";#N/A,#N/A,FALSE,"Ratio Analysis";#N/A,#N/A,FALSE,"Test 120 Day Accts";#N/A,#N/A,FALSE,"Tickmarks"}</definedName>
    <definedName name="qqq" localSheetId="20"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0"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0" hidden="1">{#N/A,#N/A,FALSE,"Aging Summary";#N/A,#N/A,FALSE,"Ratio Analysis";#N/A,#N/A,FALSE,"Test 120 Day Accts";#N/A,#N/A,FALSE,"Tickmarks"}</definedName>
    <definedName name="qqqqq" hidden="1">{#N/A,#N/A,FALSE,"Aging Summary";#N/A,#N/A,FALSE,"Ratio Analysis";#N/A,#N/A,FALSE,"Test 120 Day Accts";#N/A,#N/A,FALSE,"Tickmarks"}</definedName>
    <definedName name="qqqqqq" localSheetId="20" hidden="1">{#N/A,#N/A,FALSE,"Aging Summary";#N/A,#N/A,FALSE,"Ratio Analysis";#N/A,#N/A,FALSE,"Test 120 Day Accts";#N/A,#N/A,FALSE,"Tickmarks"}</definedName>
    <definedName name="qqqqqq" hidden="1">{#N/A,#N/A,FALSE,"Aging Summary";#N/A,#N/A,FALSE,"Ratio Analysis";#N/A,#N/A,FALSE,"Test 120 Day Accts";#N/A,#N/A,FALSE,"Tickmarks"}</definedName>
    <definedName name="qsfd" localSheetId="20" hidden="1">{#N/A,#N/A,TRUE,"Cover sheet";#N/A,#N/A,TRUE,"INPUTS";#N/A,#N/A,TRUE,"OUTPUTS";#N/A,#N/A,TRUE,"VALUATION"}</definedName>
    <definedName name="qsfd" hidden="1">{#N/A,#N/A,TRUE,"Cover sheet";#N/A,#N/A,TRUE,"INPUTS";#N/A,#N/A,TRUE,"OUTPUTS";#N/A,#N/A,TRUE,"VALUATION"}</definedName>
    <definedName name="qterter"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0" hidden="1">{#N/A,#N/A,FALSE,"JKFLASH2";#N/A,#N/A,FALSE,"Page 4";#N/A,#N/A,FALSE,"page 3"}</definedName>
    <definedName name="quarterlybs" hidden="1">{#N/A,#N/A,FALSE,"JKFLASH2";#N/A,#N/A,FALSE,"Page 4";#N/A,#N/A,FALSE,"page 3"}</definedName>
    <definedName name="qwe" localSheetId="20" hidden="1">{#N/A,#N/A,FALSE,"Hoja1";#N/A,#N/A,FALSE,"Hoja2"}</definedName>
    <definedName name="qwe" hidden="1">{#N/A,#N/A,FALSE,"Hoja1";#N/A,#N/A,FALSE,"Hoja2"}</definedName>
    <definedName name="qzef" localSheetId="1"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5" hidden="1">{#N/A,#N/A,FALSE,"DELQ";#N/A,#N/A,FALSE,"REO";#N/A,#N/A,FALSE,"WATCHDSC";#N/A,#N/A,FALSE,"2LOSSMOD";#N/A,#N/A,FALSE,"2LOSS";#N/A,#N/A,FALSE,"DSC";#N/A,#N/A,FALSE,"OPERAT";#N/A,#N/A,FALSE,"ADJUST";#N/A,#N/A,FALSE,"PAIDOFF";#N/A,#N/A,FALSE,"TENANT";#N/A,#N/A,FALSE,"LEASE EXPIRE"}</definedName>
    <definedName name="qzef" localSheetId="17"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41" hidden="1">{#N/A,#N/A,FALSE,"DELQ";#N/A,#N/A,FALSE,"REO";#N/A,#N/A,FALSE,"WATCHDSC";#N/A,#N/A,FALSE,"2LOSSMOD";#N/A,#N/A,FALSE,"2LOSS";#N/A,#N/A,FALSE,"DSC";#N/A,#N/A,FALSE,"OPERAT";#N/A,#N/A,FALSE,"ADJUST";#N/A,#N/A,FALSE,"PAIDOFF";#N/A,#N/A,FALSE,"TENANT";#N/A,#N/A,FALSE,"LEASE EXPIRE"}</definedName>
    <definedName name="qzef" localSheetId="42" hidden="1">{#N/A,#N/A,FALSE,"DELQ";#N/A,#N/A,FALSE,"REO";#N/A,#N/A,FALSE,"WATCHDSC";#N/A,#N/A,FALSE,"2LOSSMOD";#N/A,#N/A,FALSE,"2LOSS";#N/A,#N/A,FALSE,"DSC";#N/A,#N/A,FALSE,"OPERAT";#N/A,#N/A,FALSE,"ADJUST";#N/A,#N/A,FALSE,"PAIDOFF";#N/A,#N/A,FALSE,"TENANT";#N/A,#N/A,FALSE,"LEASE EXPIRE"}</definedName>
    <definedName name="qzef" localSheetId="23" hidden="1">{#N/A,#N/A,FALSE,"DELQ";#N/A,#N/A,FALSE,"REO";#N/A,#N/A,FALSE,"WATCHDSC";#N/A,#N/A,FALSE,"2LOSSMOD";#N/A,#N/A,FALSE,"2LOSS";#N/A,#N/A,FALSE,"DSC";#N/A,#N/A,FALSE,"OPERAT";#N/A,#N/A,FALSE,"ADJUST";#N/A,#N/A,FALSE,"PAIDOFF";#N/A,#N/A,FALSE,"TENANT";#N/A,#N/A,FALSE,"LEASE EXPIRE"}</definedName>
    <definedName name="qzef" localSheetId="50"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20"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0" hidden="1">{0,0,"",0;0,0,0,0;0,0,0,0;0,0,0,0;0,0,0,0}</definedName>
    <definedName name="removed_name3" hidden="1">{0,0,"",0;0,0,0,0;0,0,0,0;0,0,0,0;0,0,0,0}</definedName>
    <definedName name="removed_name7" localSheetId="20" hidden="1">{0,0,"",0;0,0,0,0;0,0,0,0;0,0,0,0;0,0,0,0}</definedName>
    <definedName name="removed_name7" hidden="1">{0,0,"",0;0,0,0,0;0,0,0,0;0,0,0,0;0,0,0,0}</definedName>
    <definedName name="RepaymentType" hidden="1">#REF!</definedName>
    <definedName name="res_mat">#REF!</definedName>
    <definedName name="rewrwerw" localSheetId="20"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0"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0" hidden="1">{"hiden",#N/A,FALSE,"14";"hidden",#N/A,FALSE,"16";"hidden",#N/A,FALSE,"18";"hidden",#N/A,FALSE,"20"}</definedName>
    <definedName name="rr" hidden="1">{"hiden",#N/A,FALSE,"14";"hidden",#N/A,FALSE,"16";"hidden",#N/A,FALSE,"18";"hidden",#N/A,FALSE,"20"}</definedName>
    <definedName name="rrrrrr" localSheetId="20" hidden="1">{"cash plan",#N/A,FALSE,"fccashflow"}</definedName>
    <definedName name="rrrrrr" hidden="1">{"cash plan",#N/A,FALSE,"fccashflow"}</definedName>
    <definedName name="rtertertre"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0"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0"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0"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0"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20" hidden="1">Main.SAPF4Help()</definedName>
    <definedName name="SAPFuncF4Help" localSheetId="42" hidden="1">Main.SAPF4Help()</definedName>
    <definedName name="SAPFuncF4Help" hidden="1">Main.SAPF4Help()</definedName>
    <definedName name="sbx" localSheetId="20"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0" hidden="1">{#N/A,#N/A,FALSE,"Japan 2003";#N/A,#N/A,FALSE,"Sheet2"}</definedName>
    <definedName name="scb" hidden="1">{#N/A,#N/A,FALSE,"Japan 2003";#N/A,#N/A,FALSE,"Sheet2"}</definedName>
    <definedName name="sd" localSheetId="20" hidden="1">{#N/A,#N/A,FALSE,"Contribution Analysis"}</definedName>
    <definedName name="sd" localSheetId="41">'AMORT. PROFILE 0% CPR'!sd</definedName>
    <definedName name="sd" localSheetId="42">'AMORT. PROFILE 8% CPR (SG)'!sd</definedName>
    <definedName name="sd" hidden="1">{#N/A,#N/A,FALSE,"Contribution Analysis"}</definedName>
    <definedName name="sddwsd" localSheetId="20"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0" hidden="1">{"JG FE Top",#N/A,FALSE,"JG FE $";"JG FE Bottom",#N/A,FALSE,"JG FE $"}</definedName>
    <definedName name="SDF" hidden="1">{"JG FE Top",#N/A,FALSE,"JG FE $";"JG FE Bottom",#N/A,FALSE,"JG FE $"}</definedName>
    <definedName name="sdfadsfadf"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0" hidden="1">{"det (May)",#N/A,FALSE,"June";"sum (MAY YTD)",#N/A,FALSE,"June YTD"}</definedName>
    <definedName name="sdfd" hidden="1">{"det (May)",#N/A,FALSE,"June";"sum (MAY YTD)",#N/A,FALSE,"June YTD"}</definedName>
    <definedName name="sdfdsf" localSheetId="20" hidden="1">{"det (May)",#N/A,FALSE,"June";"sum (MAY YTD)",#N/A,FALSE,"June YTD"}</definedName>
    <definedName name="sdfdsf" hidden="1">{"det (May)",#N/A,FALSE,"June";"sum (MAY YTD)",#N/A,FALSE,"June YTD"}</definedName>
    <definedName name="sdff" localSheetId="1" hidden="1">#REF!</definedName>
    <definedName name="sdff" localSheetId="2" hidden="1">#REF!</definedName>
    <definedName name="sdff" localSheetId="12" hidden="1">#REF!</definedName>
    <definedName name="sdff" localSheetId="14" hidden="1">#REF!</definedName>
    <definedName name="sdff" localSheetId="15" hidden="1">#REF!</definedName>
    <definedName name="sdff" localSheetId="17" hidden="1">#REF!</definedName>
    <definedName name="sdff" localSheetId="20" hidden="1">#REF!</definedName>
    <definedName name="sdff" localSheetId="41" hidden="1">#REF!</definedName>
    <definedName name="sdff" localSheetId="42" hidden="1">#REF!</definedName>
    <definedName name="sdff" localSheetId="23" hidden="1">#REF!</definedName>
    <definedName name="sdff" localSheetId="50" hidden="1">#REF!</definedName>
    <definedName name="sdff" hidden="1">#REF!</definedName>
    <definedName name="sdfg" localSheetId="20"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0"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0" hidden="1">{"Far East Top",#N/A,FALSE,"FE Model";"Far East Mid",#N/A,FALSE,"FE Model";"Far East Base",#N/A,FALSE,"FE Model"}</definedName>
    <definedName name="sdfh" hidden="1">{"Far East Top",#N/A,FALSE,"FE Model";"Far East Mid",#N/A,FALSE,"FE Model";"Far East Base",#N/A,FALSE,"FE Model"}</definedName>
    <definedName name="sdfsda" localSheetId="20" hidden="1">{"standalone1",#N/A,FALSE,"DCFBase";"standalone2",#N/A,FALSE,"DCFBase"}</definedName>
    <definedName name="sdfsda" hidden="1">{"standalone1",#N/A,FALSE,"DCFBase";"standalone2",#N/A,FALSE,"DCFBase"}</definedName>
    <definedName name="sdfsdf" localSheetId="1" hidden="1">#REF!</definedName>
    <definedName name="sdfsdf" localSheetId="2" hidden="1">#REF!</definedName>
    <definedName name="sdfsdf" localSheetId="12" hidden="1">#REF!</definedName>
    <definedName name="sdfsdf" localSheetId="14" hidden="1">#REF!</definedName>
    <definedName name="sdfsdf" localSheetId="15" hidden="1">#REF!</definedName>
    <definedName name="sdfsdf" localSheetId="17" hidden="1">#REF!</definedName>
    <definedName name="sdfsdf" localSheetId="20" hidden="1">#REF!</definedName>
    <definedName name="sdfsdf" localSheetId="23" hidden="1">#REF!</definedName>
    <definedName name="sdfsdf" localSheetId="50" hidden="1">#REF!</definedName>
    <definedName name="sdfsdf" hidden="1">#REF!</definedName>
    <definedName name="sdgsdgfdsg" localSheetId="20" hidden="1">{"orixcsc",#N/A,FALSE,"ORIX CSC";"orixcsc2",#N/A,FALSE,"ORIX CSC"}</definedName>
    <definedName name="sdgsdgfdsg" hidden="1">{"orixcsc",#N/A,FALSE,"ORIX CSC";"orixcsc2",#N/A,FALSE,"ORIX CSC"}</definedName>
    <definedName name="sdgsgfsd" localSheetId="20"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0" hidden="1">{#N/A,#N/A,FALSE,"Balance Sheet";#N/A,#N/A,FALSE,"Income Statement";#N/A,#N/A,FALSE,"Changes in Financial Position"}</definedName>
    <definedName name="sdhdhfdfhh" hidden="1">{#N/A,#N/A,FALSE,"Balance Sheet";#N/A,#N/A,FALSE,"Income Statement";#N/A,#N/A,FALSE,"Changes in Financial Position"}</definedName>
    <definedName name="sdsds" localSheetId="20" hidden="1">{"standalone1",#N/A,FALSE,"DCFBase";"standalone2",#N/A,FALSE,"DCFBase"}</definedName>
    <definedName name="sdsds" hidden="1">{"standalone1",#N/A,FALSE,"DCFBase";"standalone2",#N/A,FALSE,"DCFBase"}</definedName>
    <definedName name="secteur" localSheetId="12">#REF!</definedName>
    <definedName name="secteur" localSheetId="14">#REF!</definedName>
    <definedName name="secteur" localSheetId="15">#REF!</definedName>
    <definedName name="secteur" localSheetId="50">#REF!</definedName>
    <definedName name="secteur">#REF!</definedName>
    <definedName name="sencount" hidden="1">1</definedName>
    <definedName name="ses" localSheetId="20" hidden="1">{"RESUMEN",#N/A,FALSE,"RESUMEN";"RESUMEN_MARG",#N/A,FALSE,"RESUMEN"}</definedName>
    <definedName name="ses" hidden="1">{"RESUMEN",#N/A,FALSE,"RESUMEN";"RESUMEN_MARG",#N/A,FALSE,"RESUMEN"}</definedName>
    <definedName name="sfd" localSheetId="20" hidden="1">{#N/A,#N/A,FALSE,"Hoja1";#N/A,#N/A,FALSE,"Hoja2"}</definedName>
    <definedName name="sfd" hidden="1">{#N/A,#N/A,FALSE,"Hoja1";#N/A,#N/A,FALSE,"Hoja2"}</definedName>
    <definedName name="sfdg" localSheetId="20" hidden="1">{#N/A,#N/A,FALSE,"A&amp;E";#N/A,#N/A,FALSE,"HighTop";#N/A,#N/A,FALSE,"JG";#N/A,#N/A,FALSE,"RI";#N/A,#N/A,FALSE,"woHT";#N/A,#N/A,FALSE,"woHT&amp;JG"}</definedName>
    <definedName name="sfdg" hidden="1">{#N/A,#N/A,FALSE,"A&amp;E";#N/A,#N/A,FALSE,"HighTop";#N/A,#N/A,FALSE,"JG";#N/A,#N/A,FALSE,"RI";#N/A,#N/A,FALSE,"woHT";#N/A,#N/A,FALSE,"woHT&amp;JG"}</definedName>
    <definedName name="SFDGHH" localSheetId="20"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1" hidden="1">#REF!</definedName>
    <definedName name="sfgh" localSheetId="2" hidden="1">#REF!</definedName>
    <definedName name="sfgh" localSheetId="12" hidden="1">#REF!</definedName>
    <definedName name="sfgh" localSheetId="14" hidden="1">#REF!</definedName>
    <definedName name="sfgh" localSheetId="15" hidden="1">#REF!</definedName>
    <definedName name="sfgh" localSheetId="17" hidden="1">#REF!</definedName>
    <definedName name="sfgh" localSheetId="20" hidden="1">#REF!</definedName>
    <definedName name="sfgh" localSheetId="23" hidden="1">#REF!</definedName>
    <definedName name="sfgh" localSheetId="50" hidden="1">#REF!</definedName>
    <definedName name="sfgh" hidden="1">#REF!</definedName>
    <definedName name="sfh" localSheetId="20"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0" hidden="1">{#N/A,#N/A,TRUE,"Pro Forma";#N/A,#N/A,TRUE,"PF_Bal";#N/A,#N/A,TRUE,"PF_INC";#N/A,#N/A,TRUE,"CBE";#N/A,#N/A,TRUE,"SWK"}</definedName>
    <definedName name="sfsd" hidden="1">{#N/A,#N/A,TRUE,"Pro Forma";#N/A,#N/A,TRUE,"PF_Bal";#N/A,#N/A,TRUE,"PF_INC";#N/A,#N/A,TRUE,"CBE";#N/A,#N/A,TRUE,"SWK"}</definedName>
    <definedName name="sgagaga" localSheetId="20"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0" hidden="1">{#N/A,#N/A,FALSE,"ORIX CSC"}</definedName>
    <definedName name="sgsdfgds" hidden="1">{#N/A,#N/A,FALSE,"ORIX CSC"}</definedName>
    <definedName name="shg"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0"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0" hidden="1">{#N/A,#N/A,FALSE,"A&amp;E";#N/A,#N/A,FALSE,"HighTop";#N/A,#N/A,FALSE,"JG";#N/A,#N/A,FALSE,"RI";#N/A,#N/A,FALSE,"woHT";#N/A,#N/A,FALSE,"woHT&amp;JG"}</definedName>
    <definedName name="sk" hidden="1">{#N/A,#N/A,FALSE,"A&amp;E";#N/A,#N/A,FALSE,"HighTop";#N/A,#N/A,FALSE,"JG";#N/A,#N/A,FALSE,"RI";#N/A,#N/A,FALSE,"woHT";#N/A,#N/A,FALSE,"woHT&amp;JG"}</definedName>
    <definedName name="ŞKDFHVGJDADFV"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0" hidden="1">{#N/A,#N/A,FALSE,"DAOCM 2차 검토"}</definedName>
    <definedName name="sks" hidden="1">{#N/A,#N/A,FALSE,"DAOCM 2차 검토"}</definedName>
    <definedName name="slov"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0"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0" hidden="1">{"det (May)",#N/A,FALSE,"June";"sum (MAY YTD)",#N/A,FALSE,"June YTD"}</definedName>
    <definedName name="ss" hidden="1">{"det (May)",#N/A,FALSE,"June";"sum (MAY YTD)",#N/A,FALSE,"June YTD"}</definedName>
    <definedName name="ssqf" localSheetId="1" hidden="1">{"'Description'!$A$1:$G$45"}</definedName>
    <definedName name="ssqf" localSheetId="2" hidden="1">{"'Description'!$A$1:$G$45"}</definedName>
    <definedName name="ssqf" localSheetId="7" hidden="1">{"'Description'!$A$1:$G$45"}</definedName>
    <definedName name="ssqf" localSheetId="12" hidden="1">{"'Description'!$A$1:$G$45"}</definedName>
    <definedName name="ssqf" localSheetId="14" hidden="1">{"'Description'!$A$1:$G$45"}</definedName>
    <definedName name="ssqf" localSheetId="15" hidden="1">{"'Description'!$A$1:$G$45"}</definedName>
    <definedName name="ssqf" localSheetId="17" hidden="1">{"'Description'!$A$1:$G$45"}</definedName>
    <definedName name="ssqf" localSheetId="20" hidden="1">{"'Description'!$A$1:$G$45"}</definedName>
    <definedName name="ssqf" localSheetId="41" hidden="1">{"'Description'!$A$1:$G$45"}</definedName>
    <definedName name="ssqf" localSheetId="42" hidden="1">{"'Description'!$A$1:$G$45"}</definedName>
    <definedName name="ssqf" localSheetId="23" hidden="1">{"'Description'!$A$1:$G$45"}</definedName>
    <definedName name="ssqf" localSheetId="50" hidden="1">{"'Description'!$A$1:$G$45"}</definedName>
    <definedName name="ssqf" hidden="1">{"'Description'!$A$1:$G$45"}</definedName>
    <definedName name="sss" localSheetId="20"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0" hidden="1">{"det (May)",#N/A,FALSE,"June";"sum (MAY YTD)",#N/A,FALSE,"June YTD"}</definedName>
    <definedName name="stella" hidden="1">{"det (May)",#N/A,FALSE,"June";"sum (MAY YTD)",#N/A,FALSE,"June YTD"}</definedName>
    <definedName name="t3new" localSheetId="20"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20"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0"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0"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0"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0" hidden="1">{#N/A,#N/A,FALSE,"Output";#N/A,#N/A,FALSE,"Cover Sheet";#N/A,#N/A,FALSE,"Current Mkt. Projections"}</definedName>
    <definedName name="Tempme" hidden="1">{#N/A,#N/A,FALSE,"Output";#N/A,#N/A,FALSE,"Cover Sheet";#N/A,#N/A,FALSE,"Current Mkt. Projections"}</definedName>
    <definedName name="Tempme3" localSheetId="20" hidden="1">{#N/A,#N/A,FALSE,"Output";#N/A,#N/A,FALSE,"Cover Sheet";#N/A,#N/A,FALSE,"Current Mkt. Projections"}</definedName>
    <definedName name="Tempme3" hidden="1">{#N/A,#N/A,FALSE,"Output";#N/A,#N/A,FALSE,"Cover Sheet";#N/A,#N/A,FALSE,"Current Mkt. Projections"}</definedName>
    <definedName name="Tempme4" localSheetId="20" hidden="1">{#N/A,#N/A,FALSE,"Output";#N/A,#N/A,FALSE,"Cover Sheet";#N/A,#N/A,FALSE,"Current Mkt. Projections"}</definedName>
    <definedName name="Tempme4" hidden="1">{#N/A,#N/A,FALSE,"Output";#N/A,#N/A,FALSE,"Cover Sheet";#N/A,#N/A,FALSE,"Current Mkt. Projections"}</definedName>
    <definedName name="Tempo5" localSheetId="20" hidden="1">{#N/A,#N/A,FALSE,"Output";#N/A,#N/A,FALSE,"Cover Sheet";#N/A,#N/A,FALSE,"Current Mkt. Projections"}</definedName>
    <definedName name="Tempo5" hidden="1">{#N/A,#N/A,FALSE,"Output";#N/A,#N/A,FALSE,"Cover Sheet";#N/A,#N/A,FALSE,"Current Mkt. Projections"}</definedName>
    <definedName name="Tempo5a" localSheetId="20" hidden="1">{#N/A,#N/A,FALSE,"Output";#N/A,#N/A,FALSE,"Cover Sheet";#N/A,#N/A,FALSE,"Current Mkt. Projections"}</definedName>
    <definedName name="Tempo5a" hidden="1">{#N/A,#N/A,FALSE,"Output";#N/A,#N/A,FALSE,"Cover Sheet";#N/A,#N/A,FALSE,"Current Mkt. Projections"}</definedName>
    <definedName name="Tenure" hidden="1">#REF!</definedName>
    <definedName name="test" localSheetId="41">'AMORT. PROFILE 0% CPR'!test</definedName>
    <definedName name="test" localSheetId="42">'AMORT. PROFILE 8% CPR (SG)'!test</definedName>
    <definedName name="test">#N/A</definedName>
    <definedName name="test2" localSheetId="41">'AMORT. PROFILE 0% CPR'!test2</definedName>
    <definedName name="test2" localSheetId="42">'AMORT. PROFILE 8% CPR (SG)'!test2</definedName>
    <definedName name="test2">#N/A</definedName>
    <definedName name="tewataa" localSheetId="20"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41">'AMORT. PROFILE 0% CPR'!Transfer</definedName>
    <definedName name="Transfer" localSheetId="42">'AMORT. PROFILE 8% CPR (SG)'!Transfer</definedName>
    <definedName name="Transfer">#N/A</definedName>
    <definedName name="tt" localSheetId="2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0"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0" hidden="1">{"JG FE Top",#N/A,FALSE,"JG FE ¥";"JG FE Bottom",#N/A,FALSE,"JG FE ¥"}</definedName>
    <definedName name="twetwertw" hidden="1">{"JG FE Top",#N/A,FALSE,"JG FE ¥";"JG FE Bottom",#N/A,FALSE,"JG FE ¥"}</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5" hidden="1">{#N/A,#N/A,FALSE,"Sheet16";#N/A,#N/A,FALSE,"Sheet17";#N/A,#N/A,FALSE,"Sheet15";#N/A,#N/A,FALSE,"Sheet14";#N/A,#N/A,FALSE,"Sheet13";#N/A,#N/A,FALSE,"Sheet12";#N/A,#N/A,FALSE,"Sheet11";#N/A,#N/A,FALSE,"Sheet10";#N/A,#N/A,FALSE,"Sheet8";#N/A,#N/A,FALSE,"Sheet6";#N/A,#N/A,FALSE,"Sheet7";#N/A,#N/A,FALSE,"Sheet5";#N/A,#N/A,FALSE,"Sheet1";#N/A,#N/A,FALSE,"Sheet4"}</definedName>
    <definedName name="tyjuyj" localSheetId="17"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41" hidden="1">{#N/A,#N/A,FALSE,"Sheet16";#N/A,#N/A,FALSE,"Sheet17";#N/A,#N/A,FALSE,"Sheet15";#N/A,#N/A,FALSE,"Sheet14";#N/A,#N/A,FALSE,"Sheet13";#N/A,#N/A,FALSE,"Sheet12";#N/A,#N/A,FALSE,"Sheet11";#N/A,#N/A,FALSE,"Sheet10";#N/A,#N/A,FALSE,"Sheet8";#N/A,#N/A,FALSE,"Sheet6";#N/A,#N/A,FALSE,"Sheet7";#N/A,#N/A,FALSE,"Sheet5";#N/A,#N/A,FALSE,"Sheet1";#N/A,#N/A,FALSE,"Sheet4"}</definedName>
    <definedName name="tyjuyj" localSheetId="42" hidden="1">{#N/A,#N/A,FALSE,"Sheet16";#N/A,#N/A,FALSE,"Sheet17";#N/A,#N/A,FALSE,"Sheet15";#N/A,#N/A,FALSE,"Sheet14";#N/A,#N/A,FALSE,"Sheet13";#N/A,#N/A,FALSE,"Sheet12";#N/A,#N/A,FALSE,"Sheet11";#N/A,#N/A,FALSE,"Sheet10";#N/A,#N/A,FALSE,"Sheet8";#N/A,#N/A,FALSE,"Sheet6";#N/A,#N/A,FALSE,"Sheet7";#N/A,#N/A,FALSE,"Sheet5";#N/A,#N/A,FALSE,"Sheet1";#N/A,#N/A,FALSE,"Sheet4"}</definedName>
    <definedName name="tyjuyj" localSheetId="23" hidden="1">{#N/A,#N/A,FALSE,"Sheet16";#N/A,#N/A,FALSE,"Sheet17";#N/A,#N/A,FALSE,"Sheet15";#N/A,#N/A,FALSE,"Sheet14";#N/A,#N/A,FALSE,"Sheet13";#N/A,#N/A,FALSE,"Sheet12";#N/A,#N/A,FALSE,"Sheet11";#N/A,#N/A,FALSE,"Sheet10";#N/A,#N/A,FALSE,"Sheet8";#N/A,#N/A,FALSE,"Sheet6";#N/A,#N/A,FALSE,"Sheet7";#N/A,#N/A,FALSE,"Sheet5";#N/A,#N/A,FALSE,"Sheet1";#N/A,#N/A,FALSE,"Sheet4"}</definedName>
    <definedName name="tyjuyj" localSheetId="50"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1" hidden="1">{#N/A,#N/A,FALSE,"40645444";#N/A,#N/A,FALSE,"CITIBANK INTEREST"}</definedName>
    <definedName name="tyujyf" localSheetId="2"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5" hidden="1">{#N/A,#N/A,FALSE,"40645444";#N/A,#N/A,FALSE,"CITIBANK INTEREST"}</definedName>
    <definedName name="tyujyf" localSheetId="17" hidden="1">{#N/A,#N/A,FALSE,"40645444";#N/A,#N/A,FALSE,"CITIBANK INTEREST"}</definedName>
    <definedName name="tyujyf" localSheetId="20" hidden="1">{#N/A,#N/A,FALSE,"40645444";#N/A,#N/A,FALSE,"CITIBANK INTEREST"}</definedName>
    <definedName name="tyujyf" localSheetId="41" hidden="1">{#N/A,#N/A,FALSE,"40645444";#N/A,#N/A,FALSE,"CITIBANK INTEREST"}</definedName>
    <definedName name="tyujyf" localSheetId="42" hidden="1">{#N/A,#N/A,FALSE,"40645444";#N/A,#N/A,FALSE,"CITIBANK INTEREST"}</definedName>
    <definedName name="tyujyf" localSheetId="23" hidden="1">{#N/A,#N/A,FALSE,"40645444";#N/A,#N/A,FALSE,"CITIBANK INTEREST"}</definedName>
    <definedName name="tyujyf" localSheetId="50" hidden="1">{#N/A,#N/A,FALSE,"40645444";#N/A,#N/A,FALSE,"CITIBANK INTEREST"}</definedName>
    <definedName name="tyujyf" hidden="1">{#N/A,#N/A,FALSE,"40645444";#N/A,#N/A,FALSE,"CITIBANK INTEREST"}</definedName>
    <definedName name="tyur" localSheetId="20"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0"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0" hidden="1">{"det (May)",#N/A,FALSE,"June";"sum (MAY YTD)",#N/A,FALSE,"June YTD"}</definedName>
    <definedName name="uıoıuo" hidden="1">{"det (May)",#N/A,FALSE,"June";"sum (MAY YTD)",#N/A,FALSE,"June YTD"}</definedName>
    <definedName name="uıouıo"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0" hidden="1">{"det (May)",#N/A,FALSE,"June";"sum (MAY YTD)",#N/A,FALSE,"June YTD"}</definedName>
    <definedName name="uıouıouıouı" hidden="1">{"det (May)",#N/A,FALSE,"June";"sum (MAY YTD)",#N/A,FALSE,"June YTD"}</definedName>
    <definedName name="ujyt" localSheetId="20" hidden="1">{"test2",#N/A,TRUE,"Prices"}</definedName>
    <definedName name="ujyt" hidden="1">{"test2",#N/A,TRUE,"Prices"}</definedName>
    <definedName name="Unterschriften" localSheetId="41">'AMORT. PROFILE 0% CPR'!Unterschriften</definedName>
    <definedName name="Unterschriften" localSheetId="42">'AMORT. PROFILE 8% CPR (SG)'!Unterschriften</definedName>
    <definedName name="Unterschriften">#N/A</definedName>
    <definedName name="uu" localSheetId="20" hidden="1">{"Eur Base Top",#N/A,FALSE,"Europe Base";"Eur Base Bottom",#N/A,FALSE,"Europe Base"}</definedName>
    <definedName name="uu" hidden="1">{"Eur Base Top",#N/A,FALSE,"Europe Base";"Eur Base Bottom",#N/A,FALSE,"Europe Base"}</definedName>
    <definedName name="VARKPS2005_IFRS" localSheetId="20"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0"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0"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41">'AMORT. PROFILE 0% CPR'!Vergleich</definedName>
    <definedName name="Vergleich" localSheetId="42">'AMORT. PROFILE 8% CPR (SG)'!Vergleich</definedName>
    <definedName name="Vergleich">#N/A</definedName>
    <definedName name="Vergleich1" localSheetId="41">'AMORT. PROFILE 0% CPR'!Vergleich1</definedName>
    <definedName name="Vergleich1" localSheetId="42">'AMORT. PROFILE 8% CPR (SG)'!Vergleich1</definedName>
    <definedName name="Vergleich1">#N/A</definedName>
    <definedName name="vision" localSheetId="20"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0"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0"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0" hidden="1">{"Far East Top",#N/A,FALSE,"FE Model";"Far East Bottom",#N/A,FALSE,"FE Model"}</definedName>
    <definedName name="vvvv" hidden="1">{"Far East Top",#N/A,FALSE,"FE Model";"Far East Bottom",#N/A,FALSE,"FE Model"}</definedName>
    <definedName name="WaterfallII" localSheetId="41">'AMORT. PROFILE 0% CPR'!WaterfallII</definedName>
    <definedName name="WaterfallII" localSheetId="42">'AMORT. PROFILE 8% CPR (SG)'!WaterfallII</definedName>
    <definedName name="WaterfallII">#N/A</definedName>
    <definedName name="wertwertw"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0" hidden="1">{"Print Top",#N/A,FALSE,"Europe Model";"Print Bottom",#N/A,FALSE,"Europe Model"}</definedName>
    <definedName name="wertwrtwrt" hidden="1">{"Print Top",#N/A,FALSE,"Europe Model";"Print Bottom",#N/A,FALSE,"Europe Model"}</definedName>
    <definedName name="wntr.dcf" localSheetId="20" hidden="1">{"DCF1",#N/A,FALSE,"SIERRA DCF";"MATRIX1",#N/A,FALSE,"SIERRA DCF"}</definedName>
    <definedName name="wntr.dcf" hidden="1">{"DCF1",#N/A,FALSE,"SIERRA DCF";"MATRIX1",#N/A,FALSE,"SIERRA DCF"}</definedName>
    <definedName name="wrn" localSheetId="20" hidden="1">{"vue1",#N/A,FALSE,"synthese";"vue2",#N/A,FALSE,"synthese"}</definedName>
    <definedName name="wrn" hidden="1">{"vue1",#N/A,FALSE,"synthese";"vue2",#N/A,FALSE,"synthese"}</definedName>
    <definedName name="wrn.1." localSheetId="20" hidden="1">{#N/A,#N/A,FALSE,"Calc";#N/A,#N/A,FALSE,"Sensitivity";#N/A,#N/A,FALSE,"LT Earn.Dil.";#N/A,#N/A,FALSE,"Dil. AVP"}</definedName>
    <definedName name="wrn.1." hidden="1">{#N/A,#N/A,FALSE,"Calc";#N/A,#N/A,FALSE,"Sensitivity";#N/A,#N/A,FALSE,"LT Earn.Dil.";#N/A,#N/A,FALSE,"Dil. AVP"}</definedName>
    <definedName name="wrn.10yp._.balance._.sheet." localSheetId="20" hidden="1">{"10yp balance sheet",#N/A,FALSE,"Celtel alternative 6"}</definedName>
    <definedName name="wrn.10yp._.balance._.sheet." hidden="1">{"10yp balance sheet",#N/A,FALSE,"Celtel alternative 6"}</definedName>
    <definedName name="wrn.10yp._.capex." localSheetId="20" hidden="1">{"10yp capex",#N/A,FALSE,"Celtel alternative 6"}</definedName>
    <definedName name="wrn.10yp._.capex." hidden="1">{"10yp capex",#N/A,FALSE,"Celtel alternative 6"}</definedName>
    <definedName name="wrn.10yp._.customers." localSheetId="20" hidden="1">{"10yp customers",#N/A,FALSE,"Celtel alternative 6"}</definedName>
    <definedName name="wrn.10yp._.customers." hidden="1">{"10yp customers",#N/A,FALSE,"Celtel alternative 6"}</definedName>
    <definedName name="wrn.10yp._.graphs." localSheetId="20" hidden="1">{"10yp graphs",#N/A,FALSE,"Market Data"}</definedName>
    <definedName name="wrn.10yp._.graphs." hidden="1">{"10yp graphs",#N/A,FALSE,"Market Data"}</definedName>
    <definedName name="wrn.10yp._.key._.data." localSheetId="20" hidden="1">{"10yp key data",#N/A,FALSE,"Market Data"}</definedName>
    <definedName name="wrn.10yp._.key._.data." hidden="1">{"10yp key data",#N/A,FALSE,"Market Data"}</definedName>
    <definedName name="wrn.10yp._.profit._.and._.loss." localSheetId="20" hidden="1">{"10yp profit and loss",#N/A,FALSE,"Celtel alternative 6"}</definedName>
    <definedName name="wrn.10yp._.profit._.and._.loss." hidden="1">{"10yp profit and loss",#N/A,FALSE,"Celtel alternative 6"}</definedName>
    <definedName name="wrn.10yp._.tariffs." localSheetId="20" hidden="1">{"10yp tariffs",#N/A,FALSE,"Celtel alternative 6"}</definedName>
    <definedName name="wrn.10yp._.tariffs." hidden="1">{"10yp tariffs",#N/A,FALSE,"Celtel alternative 6"}</definedName>
    <definedName name="WRN.2." localSheetId="20" hidden="1">{#N/A,#N/A,FALSE,"Calc";#N/A,#N/A,FALSE,"Sensitivity";#N/A,#N/A,FALSE,"LT Earn.Dil.";#N/A,#N/A,FALSE,"Dil. AVP"}</definedName>
    <definedName name="WRN.2." hidden="1">{#N/A,#N/A,FALSE,"Calc";#N/A,#N/A,FALSE,"Sensitivity";#N/A,#N/A,FALSE,"LT Earn.Dil.";#N/A,#N/A,FALSE,"Dil. AVP"}</definedName>
    <definedName name="wrn.2._.pagers." localSheetId="20" hidden="1">{"Cover",#N/A,FALSE,"Cover";"Summary",#N/A,FALSE,"Summarpage"}</definedName>
    <definedName name="wrn.2._.pagers." hidden="1">{"Cover",#N/A,FALSE,"Cover";"Summary",#N/A,FALSE,"Summarpage"}</definedName>
    <definedName name="wrn.2000Base." localSheetId="20"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0" hidden="1">{#N/A,"Base",FALSE,"Dividend";#N/A,"Conservative",FALSE,"Dividend";#N/A,"Downside",FALSE,"Dividend"}</definedName>
    <definedName name="wrn.3cases." hidden="1">{#N/A,"Base",FALSE,"Dividend";#N/A,"Conservative",FALSE,"Dividend";#N/A,"Downside",FALSE,"Dividend"}</definedName>
    <definedName name="wrn.40645444." localSheetId="1" hidden="1">{#N/A,#N/A,FALSE,"40645444";#N/A,#N/A,FALSE,"CITIBANK INTEREST"}</definedName>
    <definedName name="wrn.40645444." localSheetId="2"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5" hidden="1">{#N/A,#N/A,FALSE,"40645444";#N/A,#N/A,FALSE,"CITIBANK INTEREST"}</definedName>
    <definedName name="wrn.40645444." localSheetId="17" hidden="1">{#N/A,#N/A,FALSE,"40645444";#N/A,#N/A,FALSE,"CITIBANK INTEREST"}</definedName>
    <definedName name="wrn.40645444." localSheetId="20" hidden="1">{#N/A,#N/A,FALSE,"40645444";#N/A,#N/A,FALSE,"CITIBANK INTEREST"}</definedName>
    <definedName name="wrn.40645444." localSheetId="41" hidden="1">{#N/A,#N/A,FALSE,"40645444";#N/A,#N/A,FALSE,"CITIBANK INTEREST"}</definedName>
    <definedName name="wrn.40645444." localSheetId="42" hidden="1">{#N/A,#N/A,FALSE,"40645444";#N/A,#N/A,FALSE,"CITIBANK INTEREST"}</definedName>
    <definedName name="wrn.40645444." localSheetId="23" hidden="1">{#N/A,#N/A,FALSE,"40645444";#N/A,#N/A,FALSE,"CITIBANK INTEREST"}</definedName>
    <definedName name="wrn.40645444." localSheetId="50" hidden="1">{#N/A,#N/A,FALSE,"40645444";#N/A,#N/A,FALSE,"CITIBANK INTEREST"}</definedName>
    <definedName name="wrn.40645444." hidden="1">{#N/A,#N/A,FALSE,"40645444";#N/A,#N/A,FALSE,"CITIBANK INTEREST"}</definedName>
    <definedName name="wrn.50._.50." localSheetId="2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0" hidden="1">{#N/A,#N/A,FALSE,"Sheet1";#N/A,#N/A,FALSE,"Sheet1";#N/A,#N/A,FALSE,"Sheet1"}</definedName>
    <definedName name="wrn.AAA." hidden="1">{#N/A,#N/A,FALSE,"Sheet1";#N/A,#N/A,FALSE,"Sheet1";#N/A,#N/A,FALSE,"Sheet1"}</definedName>
    <definedName name="wrn.abc"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0"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0" hidden="1">{"Acq_matrix",#N/A,FALSE,"Acquisition Matrix"}</definedName>
    <definedName name="wrn.Acquisition_matrix." hidden="1">{"Acq_matrix",#N/A,FALSE,"Acquisition Matrix"}</definedName>
    <definedName name="wrn.Adjustments." localSheetId="20"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0"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0"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0"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0"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0" hidden="1">{#N/A,#N/A,FALSE,"Balance Sheet";#N/A,#N/A,FALSE,"Income Statement";#N/A,#N/A,FALSE,"Changes in Financial Position"}</definedName>
    <definedName name="wrn.AllDataPages." hidden="1">{#N/A,#N/A,FALSE,"Balance Sheet";#N/A,#N/A,FALSE,"Income Statement";#N/A,#N/A,FALSE,"Changes in Financial Position"}</definedName>
    <definedName name="wrn.ALLF." localSheetId="20"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0"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0"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0" hidden="1">{"ratios",#N/A,FALSE,"Analyse";"multiples",#N/A,FALSE,"Analyse";"places",#N/A,FALSE,"Analyse"}</definedName>
    <definedName name="wrn.Analysis." hidden="1">{"ratios",#N/A,FALSE,"Analyse";"multiples",#N/A,FALSE,"Analyse";"places",#N/A,FALSE,"Analyse"}</definedName>
    <definedName name="wrn.AnnualRentRoll" localSheetId="20" hidden="1">{"AnnualRentRoll",#N/A,FALSE,"RentRoll"}</definedName>
    <definedName name="wrn.AnnualRentRoll" hidden="1">{"AnnualRentRoll",#N/A,FALSE,"RentRoll"}</definedName>
    <definedName name="wrn.AnnualRentRoll." localSheetId="20" hidden="1">{"AnnualRentRoll",#N/A,FALSE,"RentRoll"}</definedName>
    <definedName name="wrn.AnnualRentRoll." hidden="1">{"AnnualRentRoll",#N/A,FALSE,"RentRoll"}</definedName>
    <definedName name="wrn.Apple._.Report." localSheetId="20"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0" hidden="1">{"AQUIRORDCF",#N/A,FALSE,"Merger consequences";"Acquirorassns",#N/A,FALSE,"Merger consequences"}</definedName>
    <definedName name="wrn.AQUIROR._.DCF." hidden="1">{"AQUIRORDCF",#N/A,FALSE,"Merger consequences";"Acquirorassns",#N/A,FALSE,"Merger consequences"}</definedName>
    <definedName name="wrn.Asia." localSheetId="2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0" hidden="1">{"Rev and Exp",#N/A,TRUE,"Financials";"Working Capital",#N/A,TRUE,"Financials"}</definedName>
    <definedName name="wrn.Assumptions." hidden="1">{"Rev and Exp",#N/A,TRUE,"Financials";"Working Capital",#N/A,TRUE,"Financials"}</definedName>
    <definedName name="wrn.aug" localSheetId="20" hidden="1">{"det (May)",#N/A,FALSE,"June";"sum (MAY YTD)",#N/A,FALSE,"June YTD"}</definedName>
    <definedName name="wrn.aug" hidden="1">{"det (May)",#N/A,FALSE,"June";"sum (MAY YTD)",#N/A,FALSE,"June YTD"}</definedName>
    <definedName name="wrn.augyt" localSheetId="20" hidden="1">{"det (May)",#N/A,FALSE,"June";"sum (MAY YTD)",#N/A,FALSE,"June YTD"}</definedName>
    <definedName name="wrn.augyt" hidden="1">{"det (May)",#N/A,FALSE,"June";"sum (MAY YTD)",#N/A,FALSE,"June YTD"}</definedName>
    <definedName name="wrn.augYTD" localSheetId="20" hidden="1">{"det (May)",#N/A,FALSE,"June";"sum (MAY YTD)",#N/A,FALSE,"June YTD"}</definedName>
    <definedName name="wrn.augYTD" hidden="1">{"det (May)",#N/A,FALSE,"June";"sum (MAY YTD)",#N/A,FALSE,"June YTD"}</definedName>
    <definedName name="wrn.Auto._.Comp." localSheetId="20" hidden="1">{#N/A,#N/A,FALSE,"Sheet1"}</definedName>
    <definedName name="wrn.Auto._.Comp." hidden="1">{#N/A,#N/A,FALSE,"Sheet1"}</definedName>
    <definedName name="wrn.away." localSheetId="20" hidden="1">{"away stand alones",#N/A,FALSE,"Target"}</definedName>
    <definedName name="wrn.away." hidden="1">{"away stand alones",#N/A,FALSE,"Target"}</definedName>
    <definedName name="wrn.Aylık."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0" hidden="1">{#N/A,#N/A,FALSE,"Hoja1";#N/A,#N/A,FALSE,"Hoja2"}</definedName>
    <definedName name="wrn.BALANCE._.PARA._.LUIZ._.CLAUDIO." hidden="1">{#N/A,#N/A,FALSE,"Hoja1";#N/A,#N/A,FALSE,"Hoja2"}</definedName>
    <definedName name="wrn.Balance._.sheet." localSheetId="20" hidden="1">{"Balance sheet",#N/A,FALSE,"Model"}</definedName>
    <definedName name="wrn.Balance._.sheet." hidden="1">{"Balance sheet",#N/A,FALSE,"Model"}</definedName>
    <definedName name="wrn.baseDEV." localSheetId="2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0"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0" hidden="1">{#N/A,#N/A,FALSE,"output";#N/A,#N/A,FALSE,"contrib";#N/A,#N/A,FALSE,"profile";#N/A,#N/A,FALSE,"comps"}</definedName>
    <definedName name="wrn.brian." hidden="1">{#N/A,#N/A,FALSE,"output";#N/A,#N/A,FALSE,"contrib";#N/A,#N/A,FALSE,"profile";#N/A,#N/A,FALSE,"comps"}</definedName>
    <definedName name="wrn.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0"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0" hidden="1">{"bugdet992000 balance sheet",#N/A,FALSE,"Celtel alternative 6"}</definedName>
    <definedName name="wrn.budget._.balance._.sheet." hidden="1">{"bugdet992000 balance sheet",#N/A,FALSE,"Celtel alternative 6"}</definedName>
    <definedName name="wrn.budget._.capex." localSheetId="20" hidden="1">{"budget992000 capex",#N/A,FALSE,"Celtel alternative 6"}</definedName>
    <definedName name="wrn.budget._.capex." hidden="1">{"budget992000 capex",#N/A,FALSE,"Celtel alternative 6"}</definedName>
    <definedName name="wrn.budget._.customers." localSheetId="20" hidden="1">{"budget992000_customers",#N/A,FALSE,"Celtel alternative 6"}</definedName>
    <definedName name="wrn.budget._.customers." hidden="1">{"budget992000_customers",#N/A,FALSE,"Celtel alternative 6"}</definedName>
    <definedName name="wrn.budget._.profit._.and._.loss." localSheetId="20" hidden="1">{"budget992000 profit and loss",#N/A,FALSE,"Celtel alternative 6"}</definedName>
    <definedName name="wrn.budget._.profit._.and._.loss." hidden="1">{"budget992000 profit and loss",#N/A,FALSE,"Celtel alternative 6"}</definedName>
    <definedName name="wrn.budget._.tariffs._.and._.usage." localSheetId="20" hidden="1">{"budget992000 tariff and usage",#N/A,FALSE,"Celtel alternative 6"}</definedName>
    <definedName name="wrn.budget._.tariffs._.and._.usage." hidden="1">{"budget992000 tariff and usage",#N/A,FALSE,"Celtel alternative 6"}</definedName>
    <definedName name="wrn.CAPITAL._.TODO." localSheetId="20"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0" hidden="1">{"cash flow",#N/A,FALSE,"Model"}</definedName>
    <definedName name="wrn.Cash._.flow." hidden="1">{"cash flow",#N/A,FALSE,"Model"}</definedName>
    <definedName name="wrn.Cash._.Plan." localSheetId="20" hidden="1">{"cash plan",#N/A,FALSE,"fccashflow"}</definedName>
    <definedName name="wrn.Cash._.Plan." hidden="1">{"cash plan",#N/A,FALSE,"fccashflow"}</definedName>
    <definedName name="wrn.CGIC._.PLICO._.Statutory._.Results." localSheetId="20"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0"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0"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0"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0" hidden="1">{"Page1",#N/A,FALSE,"CompCo";"Page2",#N/A,FALSE,"CompCo"}</definedName>
    <definedName name="wrn.COMPCO." hidden="1">{"Page1",#N/A,FALSE,"CompCo";"Page2",#N/A,FALSE,"CompCo"}</definedName>
    <definedName name="wrn.Complete." localSheetId="20"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0" hidden="1">{"comps",#N/A,FALSE,"Intl comps";"notes",#N/A,FALSE,"Intl comps"}</definedName>
    <definedName name="wrn.comps." hidden="1">{"comps",#N/A,FALSE,"Intl comps";"notes",#N/A,FALSE,"Intl comps"}</definedName>
    <definedName name="wrn.CON_DESCUENTO." localSheetId="20"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0"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0"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0"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0" hidden="1">{#N/A,#N/A,FALSE,"Contribution Analysis"}</definedName>
    <definedName name="wrn.contribution." hidden="1">{#N/A,#N/A,FALSE,"Contribution Analysis"}</definedName>
    <definedName name="wrn.cooper." localSheetId="20" hidden="1">{#N/A,#N/A,TRUE,"Pro Forma";#N/A,#N/A,TRUE,"PF_Bal";#N/A,#N/A,TRUE,"PF_INC";#N/A,#N/A,TRUE,"CBE";#N/A,#N/A,TRUE,"SWK"}</definedName>
    <definedName name="wrn.cooper." hidden="1">{#N/A,#N/A,TRUE,"Pro Forma";#N/A,#N/A,TRUE,"PF_Bal";#N/A,#N/A,TRUE,"PF_INC";#N/A,#N/A,TRUE,"CBE";#N/A,#N/A,TRUE,"SWK"}</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5" hidden="1">{#N/A,#N/A,FALSE,"Sheet1";#N/A,#N/A,FALSE,"Sheet2";#N/A,#N/A,FALSE,"Sheet3";#N/A,#N/A,FALSE,"Sheet9";#N/A,#N/A,FALSE,"Sheet4";#N/A,#N/A,FALSE,"Sheet5";#N/A,#N/A,FALSE,"Sheet6";#N/A,#N/A,FALSE,"Sheet7";#N/A,#N/A,FALSE,"Sheet8";#N/A,#N/A,FALSE,"Sheet10";#N/A,#N/A,FALSE,"Sheet11";#N/A,#N/A,FALSE,"Sheet12";#N/A,#N/A,FALSE,"Sheet17";#N/A,#N/A,FALSE,"Sheet16"}</definedName>
    <definedName name="wrn.CORMM." localSheetId="17"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41" hidden="1">{#N/A,#N/A,FALSE,"Sheet1";#N/A,#N/A,FALSE,"Sheet2";#N/A,#N/A,FALSE,"Sheet3";#N/A,#N/A,FALSE,"Sheet9";#N/A,#N/A,FALSE,"Sheet4";#N/A,#N/A,FALSE,"Sheet5";#N/A,#N/A,FALSE,"Sheet6";#N/A,#N/A,FALSE,"Sheet7";#N/A,#N/A,FALSE,"Sheet8";#N/A,#N/A,FALSE,"Sheet10";#N/A,#N/A,FALSE,"Sheet11";#N/A,#N/A,FALSE,"Sheet12";#N/A,#N/A,FALSE,"Sheet17";#N/A,#N/A,FALSE,"Sheet16"}</definedName>
    <definedName name="wrn.CORMM." localSheetId="42" hidden="1">{#N/A,#N/A,FALSE,"Sheet1";#N/A,#N/A,FALSE,"Sheet2";#N/A,#N/A,FALSE,"Sheet3";#N/A,#N/A,FALSE,"Sheet9";#N/A,#N/A,FALSE,"Sheet4";#N/A,#N/A,FALSE,"Sheet5";#N/A,#N/A,FALSE,"Sheet6";#N/A,#N/A,FALSE,"Sheet7";#N/A,#N/A,FALSE,"Sheet8";#N/A,#N/A,FALSE,"Sheet10";#N/A,#N/A,FALSE,"Sheet11";#N/A,#N/A,FALSE,"Sheet12";#N/A,#N/A,FALSE,"Sheet17";#N/A,#N/A,FALSE,"Sheet16"}</definedName>
    <definedName name="wrn.CORMM." localSheetId="23" hidden="1">{#N/A,#N/A,FALSE,"Sheet1";#N/A,#N/A,FALSE,"Sheet2";#N/A,#N/A,FALSE,"Sheet3";#N/A,#N/A,FALSE,"Sheet9";#N/A,#N/A,FALSE,"Sheet4";#N/A,#N/A,FALSE,"Sheet5";#N/A,#N/A,FALSE,"Sheet6";#N/A,#N/A,FALSE,"Sheet7";#N/A,#N/A,FALSE,"Sheet8";#N/A,#N/A,FALSE,"Sheet10";#N/A,#N/A,FALSE,"Sheet11";#N/A,#N/A,FALSE,"Sheet12";#N/A,#N/A,FALSE,"Sheet17";#N/A,#N/A,FALSE,"Sheet16"}</definedName>
    <definedName name="wrn.CORMM." localSheetId="50"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0" hidden="1">{"Covenants",#N/A,FALSE,"Covs";"quarterly covenants",#N/A,FALSE,"Covs";"quarterly projections",#N/A,FALSE,"Covs"}</definedName>
    <definedName name="wrn.Covenants." hidden="1">{"Covenants",#N/A,FALSE,"Covs";"quarterly covenants",#N/A,FALSE,"Covs";"quarterly projections",#N/A,FALSE,"Covs"}</definedName>
    <definedName name="wrn.Cover." localSheetId="2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0"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0" hidden="1">{"Output1",#N/A,FALSE,"Output";"Ratios1",#N/A,FALSE,"Ratios"}</definedName>
    <definedName name="wrn.CSC." hidden="1">{"Output1",#N/A,FALSE,"Output";"Ratios1",#N/A,FALSE,"Ratios"}</definedName>
    <definedName name="wrn.csc2." localSheetId="20" hidden="1">{#N/A,#N/A,FALSE,"ORIX CSC"}</definedName>
    <definedName name="wrn.csc2." hidden="1">{#N/A,#N/A,FALSE,"ORIX CSC"}</definedName>
    <definedName name="wrn.DACOM._.광전송장치._.투찰가._.검토." localSheetId="20" hidden="1">{#N/A,#N/A,FALSE,"DAOCM 2차 검토"}</definedName>
    <definedName name="wrn.DACOM._.광전송장치._.투찰가._.검토." hidden="1">{#N/A,#N/A,FALSE,"DAOCM 2차 검토"}</definedName>
    <definedName name="wrn.database." localSheetId="20" hidden="1">{"subs",#N/A,FALSE,"database ";"proportional",#N/A,FALSE,"database "}</definedName>
    <definedName name="wrn.database." hidden="1">{"subs",#N/A,FALSE,"database ";"proportional",#N/A,FALSE,"database "}</definedName>
    <definedName name="wrn.database.?" localSheetId="20" hidden="1">{"subs",#N/A,FALSE,"database ";"proportional",#N/A,FALSE,"database "}</definedName>
    <definedName name="wrn.database.?" hidden="1">{"subs",#N/A,FALSE,"database ";"proportional",#N/A,FALSE,"database "}</definedName>
    <definedName name="wrn.Dayanıklı._.tüketim." localSheetId="20" hidden="1">{"Dayanıklı tüketim",#N/A,FALSE,"9511kar(TL)"}</definedName>
    <definedName name="wrn.Dayanıklı._.tüketim." hidden="1">{"Dayanıklı tüketim",#N/A,FALSE,"9511kar(TL)"}</definedName>
    <definedName name="wrn.Dayanıklı._.tüketim._.dolar." localSheetId="20" hidden="1">{"Dayanıklı tüketimdolar",#N/A,FALSE,"9511kar($)"}</definedName>
    <definedName name="wrn.Dayanıklı._.tüketim._.dolar." hidden="1">{"Dayanıklı tüketimdolar",#N/A,FALSE,"9511kar($)"}</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0"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0"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0" hidden="1">{"qchm_dcf",#N/A,FALSE,"QCHMDCF2";"qchm_terminal",#N/A,FALSE,"QCHMDCF2"}</definedName>
    <definedName name="wrn.DCF_Terminal_Value_qchm." hidden="1">{"qchm_dcf",#N/A,FALSE,"QCHMDCF2";"qchm_terminal",#N/A,FALSE,"QCHMDCF2"}</definedName>
    <definedName name="wrn.Depreciation." localSheetId="20" hidden="1">{"GAAP Deprec",#N/A,TRUE,"Financials";"Tax Deprec",#N/A,TRUE,"Financials"}</definedName>
    <definedName name="wrn.Depreciation." hidden="1">{"GAAP Deprec",#N/A,TRUE,"Financials";"Tax Deprec",#N/A,TRUE,"Financials"}</definedName>
    <definedName name="wrn.Development." localSheetId="20"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0" hidden="1">{"hiden",#N/A,FALSE,"14";"hidden",#N/A,FALSE,"16";"hidden",#N/A,FALSE,"18";"hidden",#N/A,FALSE,"20"}</definedName>
    <definedName name="wrn.dil_anal." hidden="1">{"hiden",#N/A,FALSE,"14";"hidden",#N/A,FALSE,"16";"hidden",#N/A,FALSE,"18";"hidden",#N/A,FALSE,"20"}</definedName>
    <definedName name="wrn.Dış._.ticaret." localSheetId="20" hidden="1">{"Dış ticaret",#N/A,FALSE,"9511kar(TL)"}</definedName>
    <definedName name="wrn.Dış._.ticaret." hidden="1">{"Dış ticaret",#N/A,FALSE,"9511kar(TL)"}</definedName>
    <definedName name="wrn.Dış._.ticaret._.dolar." localSheetId="20" hidden="1">{"Dış ticaret dolar",#N/A,FALSE,"9511kar($)"}</definedName>
    <definedName name="wrn.Dış._.ticaret._.dolar." hidden="1">{"Dış ticaret dolar",#N/A,FALSE,"9511kar($)"}</definedName>
    <definedName name="wrn.document." localSheetId="20" hidden="1">{"comp",#N/A,FALSE,"SPEC";"footnotes",#N/A,FALSE,"SPEC"}</definedName>
    <definedName name="wrn.document." hidden="1">{"comp",#N/A,FALSE,"SPEC";"footnotes",#N/A,FALSE,"SPEC"}</definedName>
    <definedName name="wrn.documentaero." localSheetId="20" hidden="1">{"comps2",#N/A,FALSE,"AERO";"footnotes",#N/A,FALSE,"AERO"}</definedName>
    <definedName name="wrn.documentaero." hidden="1">{"comps2",#N/A,FALSE,"AERO";"footnotes",#N/A,FALSE,"AERO"}</definedName>
    <definedName name="wrn.documenthand." localSheetId="20" hidden="1">{"comps",#N/A,FALSE,"HANDPACK";"footnotes",#N/A,FALSE,"HANDPACK"}</definedName>
    <definedName name="wrn.documenthand." hidden="1">{"comps",#N/A,FALSE,"HANDPACK";"footnotes",#N/A,FALSE,"HANDPACK"}</definedName>
    <definedName name="wrn.Earnings._.Model." localSheetId="2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0"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0" hidden="1">{"Employee Efficiency",#N/A,FALSE,"Benchmarking"}</definedName>
    <definedName name="wrn.Employee._.Efficiency." hidden="1">{"Employee Efficiency",#N/A,FALSE,"Benchmarking"}</definedName>
    <definedName name="wrn.Enerji._.maden." localSheetId="20" hidden="1">{"Enerji maden",#N/A,FALSE,"9511kar(TL)"}</definedName>
    <definedName name="wrn.Enerji._.maden." hidden="1">{"Enerji maden",#N/A,FALSE,"9511kar(TL)"}</definedName>
    <definedName name="wrn.Enerji._.maden._.dolar." localSheetId="20" hidden="1">{"Enerji maden dolar",#N/A,FALSE,"9511kar($)"}</definedName>
    <definedName name="wrn.Enerji._.maden._.dolar." hidden="1">{"Enerji maden dolar",#N/A,FALSE,"9511kar($)"}</definedName>
    <definedName name="wrn.Ensemble_client." localSheetId="20"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0"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0" hidden="1">{"Eur Base Top",#N/A,FALSE,"Europe Base";"Eur Base Bottom",#N/A,FALSE,"Europe Base"}</definedName>
    <definedName name="wrn.Europe._.Base." hidden="1">{"Eur Base Top",#N/A,FALSE,"Europe Base";"Eur Base Bottom",#N/A,FALSE,"Europe Base"}</definedName>
    <definedName name="wrn.Europe._.Set." localSheetId="20" hidden="1">{"IS w Ratios",#N/A,FALSE,"Europe";"PF CF Europe",#N/A,FALSE,"Europe";"DCF Eur Matrix",#N/A,FALSE,"Europe"}</definedName>
    <definedName name="wrn.Europe._.Set." hidden="1">{"IS w Ratios",#N/A,FALSE,"Europe";"PF CF Europe",#N/A,FALSE,"Europe";"DCF Eur Matrix",#N/A,FALSE,"Europe"}</definedName>
    <definedName name="wrn.Everything." localSheetId="2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0" hidden="1">{#N/A,#N/A,FALSE,"ExitStratigy"}</definedName>
    <definedName name="wrn.ExitAndSalesAssumptions." hidden="1">{#N/A,#N/A,FALSE,"ExitStratigy"}</definedName>
    <definedName name="wrn.Far._.East._.Set." localSheetId="2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0"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0"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0"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0"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0"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0" hidden="1">{"Finansman",#N/A,FALSE,"9511kar(TL)"}</definedName>
    <definedName name="wrn.Finansman." hidden="1">{"Finansman",#N/A,FALSE,"9511kar(TL)"}</definedName>
    <definedName name="wrn.Finansman._.dolar." localSheetId="20" hidden="1">{"Finansman dolar",#N/A,FALSE,"9511kar($)"}</definedName>
    <definedName name="wrn.Finansman._.dolar." hidden="1">{"Finansman dolar",#N/A,FALSE,"9511kar($)"}</definedName>
    <definedName name="wrn.FINSTM." localSheetId="20" hidden="1">{#N/A,#N/A,FALSE,"P&amp;L";#N/A,#N/A,FALSE,"BS";#N/A,#N/A,FALSE,"HILITE";#N/A,#N/A,FALSE,"KEY"}</definedName>
    <definedName name="wrn.FINSTM." hidden="1">{#N/A,#N/A,FALSE,"P&amp;L";#N/A,#N/A,FALSE,"BS";#N/A,#N/A,FALSE,"HILITE";#N/A,#N/A,FALSE,"KEY"}</definedName>
    <definedName name="wrn.Flash." localSheetId="20" hidden="1">{#N/A,#N/A,FALSE,"JKFLASH2";#N/A,#N/A,FALSE,"Page 4";#N/A,#N/A,FALSE,"page 3"}</definedName>
    <definedName name="wrn.Flash." hidden="1">{#N/A,#N/A,FALSE,"JKFLASH2";#N/A,#N/A,FALSE,"Page 4";#N/A,#N/A,FALSE,"page 3"}</definedName>
    <definedName name="wrn.FNMA22PI." localSheetId="1" hidden="1">{#N/A,#N/A,FALSE,"fnma22pi";#N/A,#N/A,FALSE,"1888144"}</definedName>
    <definedName name="wrn.FNMA22PI." localSheetId="2"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5" hidden="1">{#N/A,#N/A,FALSE,"fnma22pi";#N/A,#N/A,FALSE,"1888144"}</definedName>
    <definedName name="wrn.FNMA22PI." localSheetId="17" hidden="1">{#N/A,#N/A,FALSE,"fnma22pi";#N/A,#N/A,FALSE,"1888144"}</definedName>
    <definedName name="wrn.FNMA22PI." localSheetId="20" hidden="1">{#N/A,#N/A,FALSE,"fnma22pi";#N/A,#N/A,FALSE,"1888144"}</definedName>
    <definedName name="wrn.FNMA22PI." localSheetId="41" hidden="1">{#N/A,#N/A,FALSE,"fnma22pi";#N/A,#N/A,FALSE,"1888144"}</definedName>
    <definedName name="wrn.FNMA22PI." localSheetId="42" hidden="1">{#N/A,#N/A,FALSE,"fnma22pi";#N/A,#N/A,FALSE,"1888144"}</definedName>
    <definedName name="wrn.FNMA22PI." localSheetId="23" hidden="1">{#N/A,#N/A,FALSE,"fnma22pi";#N/A,#N/A,FALSE,"1888144"}</definedName>
    <definedName name="wrn.FNMA22PI." localSheetId="50" hidden="1">{#N/A,#N/A,FALSE,"fnma22pi";#N/A,#N/A,FALSE,"1888144"}</definedName>
    <definedName name="wrn.FNMA22PI." hidden="1">{#N/A,#N/A,FALSE,"fnma22pi";#N/A,#N/A,FALSE,"1888144"}</definedName>
    <definedName name="wrn.fred." localSheetId="2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0"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0"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0"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0" hidden="1">{"Funding Summary",#N/A,FALSE,"P&amp;L Analysis"}</definedName>
    <definedName name="wrn.Funding._.Summary." hidden="1">{"Funding Summary",#N/A,FALSE,"P&amp;L Analysis"}</definedName>
    <definedName name="wrn.funds." localSheetId="20" hidden="1">{"gscp",#N/A,FALSE,"Funds";"asia",#N/A,FALSE,"Funds";"gscp",#N/A,FALSE,"Funds";"gscpII",#N/A,FALSE,"Funds"}</definedName>
    <definedName name="wrn.funds." hidden="1">{"gscp",#N/A,FALSE,"Funds";"asia",#N/A,FALSE,"Funds";"gscp",#N/A,FALSE,"Funds";"gscpII",#N/A,FALSE,"Funds"}</definedName>
    <definedName name="wrn.FY96sbp99" localSheetId="20" hidden="1">{#N/A,#N/A,FALSE,"FY97";#N/A,#N/A,FALSE,"FY98";#N/A,#N/A,FALSE,"FY99";#N/A,#N/A,FALSE,"FY00";#N/A,#N/A,FALSE,"FY01"}</definedName>
    <definedName name="wrn.FY96sbp99" hidden="1">{#N/A,#N/A,FALSE,"FY97";#N/A,#N/A,FALSE,"FY98";#N/A,#N/A,FALSE,"FY99";#N/A,#N/A,FALSE,"FY00";#N/A,#N/A,FALSE,"FY01"}</definedName>
    <definedName name="wrn.FY97SBP." localSheetId="20" hidden="1">{#N/A,#N/A,FALSE,"FY97";#N/A,#N/A,FALSE,"FY98";#N/A,#N/A,FALSE,"FY99";#N/A,#N/A,FALSE,"FY00";#N/A,#N/A,FALSE,"FY01"}</definedName>
    <definedName name="wrn.FY97SBP." hidden="1">{#N/A,#N/A,FALSE,"FY97";#N/A,#N/A,FALSE,"FY98";#N/A,#N/A,FALSE,"FY99";#N/A,#N/A,FALSE,"FY00";#N/A,#N/A,FALSE,"FY01"}</definedName>
    <definedName name="wrn.FY97SBP2" localSheetId="20" hidden="1">{#N/A,#N/A,FALSE,"FY97";#N/A,#N/A,FALSE,"FY98";#N/A,#N/A,FALSE,"FY99";#N/A,#N/A,FALSE,"FY00";#N/A,#N/A,FALSE,"FY01"}</definedName>
    <definedName name="wrn.FY97SBP2" hidden="1">{#N/A,#N/A,FALSE,"FY97";#N/A,#N/A,FALSE,"FY98";#N/A,#N/A,FALSE,"FY99";#N/A,#N/A,FALSE,"FY00";#N/A,#N/A,FALSE,"FY01"}</definedName>
    <definedName name="wrn.GCC." localSheetId="20" hidden="1">{#N/A,#N/A,FALSE,"IRR"}</definedName>
    <definedName name="wrn.GCC." hidden="1">{#N/A,#N/A,FALSE,"IRR"}</definedName>
    <definedName name="wrn.Group._.and._.Channel._.Result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0" hidden="1">{#N/A,#N/A,FALSE,"Output";#N/A,#N/A,FALSE,"Cover Sheet";#N/A,#N/A,FALSE,"Current Mkt. Projections"}</definedName>
    <definedName name="wrn.Handout." hidden="1">{#N/A,#N/A,FALSE,"Output";#N/A,#N/A,FALSE,"Cover Sheet";#N/A,#N/A,FALSE,"Current Mkt. Projections"}</definedName>
    <definedName name="wrn.HOLDCO." localSheetId="20"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0" hidden="1">{"vue1",#N/A,FALSE,"synthese";"vue2",#N/A,FALSE,"synthese"}</definedName>
    <definedName name="wrn.imp." hidden="1">{"vue1",#N/A,FALSE,"synthese";"vue2",#N/A,FALSE,"synthese"}</definedName>
    <definedName name="wrn.IMPRESION." localSheetId="20" hidden="1">{#N/A,#N/A,FALSE,"Hoja1";#N/A,#N/A,FALSE,"Hoja2"}</definedName>
    <definedName name="wrn.IMPRESION." hidden="1">{#N/A,#N/A,FALSE,"Hoja1";#N/A,#N/A,FALSE,"Hoja2"}</definedName>
    <definedName name="wrn.Income._.Statement." localSheetId="20" hidden="1">{#N/A,#N/A,FALSE}</definedName>
    <definedName name="wrn.Income._.Statement." hidden="1">{#N/A,#N/A,FALSE}</definedName>
    <definedName name="wrn.Input." localSheetId="20" hidden="1">{"données",#N/A,FALSE,"Input"}</definedName>
    <definedName name="wrn.Input." hidden="1">{"données",#N/A,FALSE,"Input"}</definedName>
    <definedName name="wrn.input._.and._.output." localSheetId="2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0" hidden="1">{"Input1",#N/A,FALSE,"PF";"Input2",#N/A,FALSE,"PF";"Input3",#N/A,FALSE,"PF"}</definedName>
    <definedName name="wrn.Inputs." hidden="1">{"Input1",#N/A,FALSE,"PF";"Input2",#N/A,FALSE,"PF";"Input3",#N/A,FALSE,"PF"}</definedName>
    <definedName name="wrn.Inputs.2" localSheetId="20" hidden="1">{"Input1",#N/A,FALSE,"PF";"Input2",#N/A,FALSE,"PF";"Input3",#N/A,FALSE,"PF"}</definedName>
    <definedName name="wrn.Inputs.2" hidden="1">{"Input1",#N/A,FALSE,"PF";"Input2",#N/A,FALSE,"PF";"Input3",#N/A,FALSE,"PF"}</definedName>
    <definedName name="wrn.İnşaat." localSheetId="20" hidden="1">{"İnşaat",#N/A,FALSE,"9511kar(TL)"}</definedName>
    <definedName name="wrn.İnşaat." hidden="1">{"İnşaat",#N/A,FALSE,"9511kar(TL)"}</definedName>
    <definedName name="wrn.İnşaat._.dolar." localSheetId="20" hidden="1">{"İnşaatdolar",#N/A,FALSE,"9511kar($)"}</definedName>
    <definedName name="wrn.İnşaat._.dolar." hidden="1">{"İnşaatdolar",#N/A,FALSE,"9511kar($)"}</definedName>
    <definedName name="wrn.international." localSheetId="2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0" hidden="1">{"assumptions",#N/A,FALSE,"Scenario 1";"valuation",#N/A,FALSE,"Scenario 1"}</definedName>
    <definedName name="wrn.IPO._.Valuation." hidden="1">{"assumptions",#N/A,FALSE,"Scenario 1";"valuation",#N/A,FALSE,"Scenario 1"}</definedName>
    <definedName name="wrn.IRR." localSheetId="20" hidden="1">{"IRR",#N/A,FALSE,"Model"}</definedName>
    <definedName name="wrn.IRR." hidden="1">{"IRR",#N/A,FALSE,"Model"}</definedName>
    <definedName name="wrn.JAP._.CONS._.OTB." localSheetId="20" hidden="1">{"CON US6",#N/A,FALSE,"CONS";"JAPAN US3",#N/A,FALSE,"JAP";"OTB WITH ALT US6",#N/A,FALSE,"OTB";"OTB US5",#N/A,FALSE,"OTB"}</definedName>
    <definedName name="wrn.JAP._.CONS._.OTB." hidden="1">{"CON US6",#N/A,FALSE,"CONS";"JAPAN US3",#N/A,FALSE,"JAP";"OTB WITH ALT US6",#N/A,FALSE,"OTB";"OTB US5",#N/A,FALSE,"OTB"}</definedName>
    <definedName name="wrn.JG._.FE._.Dollar." localSheetId="20" hidden="1">{"JG FE Top",#N/A,FALSE,"JG FE $";"JG FE Bottom",#N/A,FALSE,"JG FE $"}</definedName>
    <definedName name="wrn.JG._.FE._.Dollar." hidden="1">{"JG FE Top",#N/A,FALSE,"JG FE $";"JG FE Bottom",#N/A,FALSE,"JG FE $"}</definedName>
    <definedName name="wrn.JG._.FE._.Yen." localSheetId="20" hidden="1">{"JG FE Top",#N/A,FALSE,"JG FE ¥";"JG FE Bottom",#N/A,FALSE,"JG FE ¥"}</definedName>
    <definedName name="wrn.JG._.FE._.Yen." hidden="1">{"JG FE Top",#N/A,FALSE,"JG FE ¥";"JG FE Bottom",#N/A,FALSE,"JG FE ¥"}</definedName>
    <definedName name="wrn.June." localSheetId="20" hidden="1">{"det (May)",#N/A,FALSE,"June";"sum (MAY YTD)",#N/A,FALSE,"June YTD"}</definedName>
    <definedName name="wrn.June." hidden="1">{"det (May)",#N/A,FALSE,"June";"sum (MAY YTD)",#N/A,FALSE,"June YTD"}</definedName>
    <definedName name="wrn.Kenngb." localSheetId="2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0" hidden="1">{"Koç Top",#N/A,FALSE,"9511kar(TL)"}</definedName>
    <definedName name="wrn.Koç._.Top." hidden="1">{"Koç Top",#N/A,FALSE,"9511kar(TL)"}</definedName>
    <definedName name="wrn.KOÇ._.TOP._.2." localSheetId="20" hidden="1">{"KOÇ TOP 2",#N/A,FALSE,"9511kar(TL)"}</definedName>
    <definedName name="wrn.KOÇ._.TOP._.2." hidden="1">{"KOÇ TOP 2",#N/A,FALSE,"9511kar(TL)"}</definedName>
    <definedName name="wrn.Koç._.Top._.dolar." localSheetId="20" hidden="1">{"Koç Top dolar",#N/A,FALSE,"9511kar($)"}</definedName>
    <definedName name="wrn.Koç._.Top._.dolar." hidden="1">{"Koç Top dolar",#N/A,FALSE,"9511kar($)"}</definedName>
    <definedName name="wrn.lbo." localSheetId="2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0" hidden="1">{"LBO Summary",#N/A,FALSE,"Summary"}</definedName>
    <definedName name="wrn.LBO._.Summary." hidden="1">{"LBO Summary",#N/A,FALSE,"Summary"}</definedName>
    <definedName name="wrn.lbo2." localSheetId="2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0" hidden="1">{"long",#N/A,FALSE,"ESC"}</definedName>
    <definedName name="wrn.legal." hidden="1">{"long",#N/A,FALSE,"ESC"}</definedName>
    <definedName name="wrn.lh97." localSheetId="2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0" hidden="1">{"Line Efficiency",#N/A,FALSE,"Benchmarking"}</definedName>
    <definedName name="wrn.Line._.Efficiency." hidden="1">{"Line Efficiency",#N/A,FALSE,"Benchmarking"}</definedName>
    <definedName name="wrn.LoanInformation." localSheetId="20" hidden="1">{#N/A,#N/A,FALSE,"LoanAssumptions"}</definedName>
    <definedName name="wrn.LoanInformation." hidden="1">{#N/A,#N/A,FALSE,"LoanAssumptions"}</definedName>
    <definedName name="wrn.Lyndas._.variances." localSheetId="20" hidden="1">{"5303",#N/A,FALSE,"5303";"5304",#N/A,FALSE,"5304";"5306",#N/A,FALSE,"5306"}</definedName>
    <definedName name="wrn.Lyndas._.variances." hidden="1">{"5303",#N/A,FALSE,"5303";"5304",#N/A,FALSE,"5304";"5306",#N/A,FALSE,"5306"}</definedName>
    <definedName name="wrn.Main._.Report._.All._.Sections." localSheetId="20"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0" hidden="1">{"Area1",#N/A,TRUE,"Obiettivo";"Area2",#N/A,TRUE,"Dati per Direzione"}</definedName>
    <definedName name="wrn.mario" hidden="1">{"Area1",#N/A,TRUE,"Obiettivo";"Area2",#N/A,TRUE,"Dati per Direzione"}</definedName>
    <definedName name="wrn.Mario." localSheetId="20" hidden="1">{"Area1",#N/A,TRUE,"Obiettivo";"Area2",#N/A,TRUE,"Dati per Direzione"}</definedName>
    <definedName name="wrn.Mario." hidden="1">{"Area1",#N/A,TRUE,"Obiettivo";"Area2",#N/A,TRUE,"Dati per Direzione"}</definedName>
    <definedName name="wrn.Marks._.variances." localSheetId="20" hidden="1">{"5303",#N/A,FALSE,"5303"}</definedName>
    <definedName name="wrn.Marks._.variances." hidden="1">{"5303",#N/A,FALSE,"5303"}</definedName>
    <definedName name="wrn.memo." localSheetId="20" hidden="1">{#N/A,#N/A,TRUE,"financial";#N/A,#N/A,TRUE,"plants"}</definedName>
    <definedName name="wrn.memo." hidden="1">{#N/A,#N/A,TRUE,"financial";#N/A,#N/A,TRUE,"plants"}</definedName>
    <definedName name="wrn.Memorial." localSheetId="20" hidden="1">{"Savings",#N/A,FALSE,"Memorial OP Surgery 090997";"OPS",#N/A,FALSE,"Memorial OP Surgery 090997"}</definedName>
    <definedName name="wrn.Memorial." hidden="1">{"Savings",#N/A,FALSE,"Memorial OP Surgery 090997";"OPS",#N/A,FALSE,"Memorial OP Surgery 090997"}</definedName>
    <definedName name="wrn.merger." localSheetId="2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0" hidden="1">{"Deal",#N/A,FALSE,"Deal";"acquiror",#N/A,FALSE,"Acquiror";"Target",#N/A,FALSE,"Target"}</definedName>
    <definedName name="wrn.MergerModel." hidden="1">{"Deal",#N/A,FALSE,"Deal";"acquiror",#N/A,FALSE,"Acquiror";"Target",#N/A,FALSE,"Target"}</definedName>
    <definedName name="wrn.Monthly._.Report." localSheetId="2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0"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0" hidden="1">{"MonthlyRentRoll",#N/A,FALSE,"RentRoll"}</definedName>
    <definedName name="wrn.MonthlyRentRoll." hidden="1">{"MonthlyRentRoll",#N/A,FALSE,"RentRoll"}</definedName>
    <definedName name="wrn.Munsell." localSheetId="20"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0" hidden="1">{"NA Top",#N/A,FALSE,"NA Model";"NA Bottom",#N/A,FALSE,"NA Model"}</definedName>
    <definedName name="wrn.NA._.Model._.T._.and._.B." hidden="1">{"NA Top",#N/A,FALSE,"NA Model";"NA Bottom",#N/A,FALSE,"NA Model"}</definedName>
    <definedName name="wrn.NA_ULV._.Tand._.B." localSheetId="20" hidden="1">{"NA Top",#N/A,FALSE,"NA-ULV";"NA Bottom",#N/A,FALSE,"NA-ULV"}</definedName>
    <definedName name="wrn.NA_ULV._.Tand._.B." hidden="1">{"NA Top",#N/A,FALSE,"NA-ULV";"NA Bottom",#N/A,FALSE,"NA-ULV"}</definedName>
    <definedName name="wrn.newDEV." localSheetId="2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5" hidden="1">{#N/A,#N/A,FALSE,"Sheet16";#N/A,#N/A,FALSE,"Sheet17";#N/A,#N/A,FALSE,"Sheet15";#N/A,#N/A,FALSE,"Sheet14";#N/A,#N/A,FALSE,"Sheet13";#N/A,#N/A,FALSE,"Sheet12";#N/A,#N/A,FALSE,"Sheet11";#N/A,#N/A,FALSE,"Sheet10";#N/A,#N/A,FALSE,"Sheet8";#N/A,#N/A,FALSE,"Sheet6";#N/A,#N/A,FALSE,"Sheet7";#N/A,#N/A,FALSE,"Sheet5";#N/A,#N/A,FALSE,"Sheet1";#N/A,#N/A,FALSE,"Sheet4"}</definedName>
    <definedName name="wrn.NORMMRPT." localSheetId="17"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41" hidden="1">{#N/A,#N/A,FALSE,"Sheet16";#N/A,#N/A,FALSE,"Sheet17";#N/A,#N/A,FALSE,"Sheet15";#N/A,#N/A,FALSE,"Sheet14";#N/A,#N/A,FALSE,"Sheet13";#N/A,#N/A,FALSE,"Sheet12";#N/A,#N/A,FALSE,"Sheet11";#N/A,#N/A,FALSE,"Sheet10";#N/A,#N/A,FALSE,"Sheet8";#N/A,#N/A,FALSE,"Sheet6";#N/A,#N/A,FALSE,"Sheet7";#N/A,#N/A,FALSE,"Sheet5";#N/A,#N/A,FALSE,"Sheet1";#N/A,#N/A,FALSE,"Sheet4"}</definedName>
    <definedName name="wrn.NORMMRPT." localSheetId="42" hidden="1">{#N/A,#N/A,FALSE,"Sheet16";#N/A,#N/A,FALSE,"Sheet17";#N/A,#N/A,FALSE,"Sheet15";#N/A,#N/A,FALSE,"Sheet14";#N/A,#N/A,FALSE,"Sheet13";#N/A,#N/A,FALSE,"Sheet12";#N/A,#N/A,FALSE,"Sheet11";#N/A,#N/A,FALSE,"Sheet10";#N/A,#N/A,FALSE,"Sheet8";#N/A,#N/A,FALSE,"Sheet6";#N/A,#N/A,FALSE,"Sheet7";#N/A,#N/A,FALSE,"Sheet5";#N/A,#N/A,FALSE,"Sheet1";#N/A,#N/A,FALSE,"Sheet4"}</definedName>
    <definedName name="wrn.NORMMRPT." localSheetId="23" hidden="1">{#N/A,#N/A,FALSE,"Sheet16";#N/A,#N/A,FALSE,"Sheet17";#N/A,#N/A,FALSE,"Sheet15";#N/A,#N/A,FALSE,"Sheet14";#N/A,#N/A,FALSE,"Sheet13";#N/A,#N/A,FALSE,"Sheet12";#N/A,#N/A,FALSE,"Sheet11";#N/A,#N/A,FALSE,"Sheet10";#N/A,#N/A,FALSE,"Sheet8";#N/A,#N/A,FALSE,"Sheet6";#N/A,#N/A,FALSE,"Sheet7";#N/A,#N/A,FALSE,"Sheet5";#N/A,#N/A,FALSE,"Sheet1";#N/A,#N/A,FALSE,"Sheet4"}</definedName>
    <definedName name="wrn.NORMMRPT." localSheetId="50"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0"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0" hidden="1">{"OP Case Rates",#N/A,FALSE,"OP Case Rates"}</definedName>
    <definedName name="wrn.OP._.Case._.Rates." hidden="1">{"OP Case Rates",#N/A,FALSE,"OP Case Rates"}</definedName>
    <definedName name="wrn.OperatingAssumtions." localSheetId="20" hidden="1">{#N/A,#N/A,FALSE,"OperatingAssumptions"}</definedName>
    <definedName name="wrn.OperatingAssumtions." hidden="1">{#N/A,#N/A,FALSE,"OperatingAssumptions"}</definedName>
    <definedName name="wrn.Otosan." localSheetId="20" hidden="1">{"Otosan",#N/A,FALSE,"9511kar(TL)"}</definedName>
    <definedName name="wrn.Otosan." hidden="1">{"Otosan",#N/A,FALSE,"9511kar(TL)"}</definedName>
    <definedName name="wrn.Otosandolar." localSheetId="20" hidden="1">{"Otosandolar",#N/A,FALSE,"9511kar($)"}</definedName>
    <definedName name="wrn.Otosandolar." hidden="1">{"Otosandolar",#N/A,FALSE,"9511kar($)"}</definedName>
    <definedName name="wrn.Output." localSheetId="2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0" hidden="1">{"Page1",#N/A,FALSE,"Model"}</definedName>
    <definedName name="wrn.Page._.1." hidden="1">{"Page1",#N/A,FALSE,"Model"}</definedName>
    <definedName name="wrn.Pendleton." localSheetId="20" hidden="1">{"Savings",#N/A,FALSE,"Pendleton OP Surgery 09097";"OPS",#N/A,FALSE,"Pendleton OP Surgery 09097"}</definedName>
    <definedName name="wrn.Pendleton." hidden="1">{"Savings",#N/A,FALSE,"Pendleton OP Surgery 09097";"OPS",#N/A,FALSE,"Pendleton OP Surgery 09097"}</definedName>
    <definedName name="wrn.PLAQUETTE._.GR._.FINANCE." localSheetId="20"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0" hidden="1">{"p_l",#N/A,FALSE,"Summary Accounts"}</definedName>
    <definedName name="wrn.plbscf." hidden="1">{"p_l",#N/A,FALSE,"Summary Accounts"}</definedName>
    <definedName name="wrn.pr3sty." localSheetId="20" hidden="1">{#N/A,#N/A,FALSE,"intag";#N/A,#N/A,FALSE,"budg";#N/A,#N/A,FALSE,"samtl"}</definedName>
    <definedName name="wrn.pr3sty." hidden="1">{#N/A,#N/A,FALSE,"intag";#N/A,#N/A,FALSE,"budg";#N/A,#N/A,FALSE,"samtl"}</definedName>
    <definedName name="wrn.PRES_OUT." localSheetId="20" hidden="1">{"page1",#N/A,FALSE,"PRESENTATION";"page2",#N/A,FALSE,"PRESENTATION";#N/A,#N/A,FALSE,"Valuation Summary"}</definedName>
    <definedName name="wrn.PRES_OUT." hidden="1">{"page1",#N/A,FALSE,"PRESENTATION";"page2",#N/A,FALSE,"PRESENTATION";#N/A,#N/A,FALSE,"Valuation Summary"}</definedName>
    <definedName name="wrn.PRES_OUT2" localSheetId="20" hidden="1">{"page1",#N/A,FALSE,"PRESENTATION";"page2",#N/A,FALSE,"PRESENTATION";#N/A,#N/A,FALSE,"Valuation Summary"}</definedName>
    <definedName name="wrn.PRES_OUT2" hidden="1">{"page1",#N/A,FALSE,"PRESENTATION";"page2",#N/A,FALSE,"PRESENTATION";#N/A,#N/A,FALSE,"Valuation Summary"}</definedName>
    <definedName name="wrn.Pres_OUT3" localSheetId="20" hidden="1">{"page1",#N/A,FALSE,"PRESENTATION";"page2",#N/A,FALSE,"PRESENTATION";#N/A,#N/A,FALSE,"Valuation Summary"}</definedName>
    <definedName name="wrn.Pres_OUT3" hidden="1">{"page1",#N/A,FALSE,"PRESENTATION";"page2",#N/A,FALSE,"PRESENTATION";#N/A,#N/A,FALSE,"Valuation Summary"}</definedName>
    <definedName name="wrn.PRES_OUT4" localSheetId="20" hidden="1">{"page1",#N/A,FALSE,"PRESENTATION";"page2",#N/A,FALSE,"PRESENTATION";#N/A,#N/A,FALSE,"Valuation Summary"}</definedName>
    <definedName name="wrn.PRES_OUT4" hidden="1">{"page1",#N/A,FALSE,"PRESENTATION";"page2",#N/A,FALSE,"PRESENTATION";#N/A,#N/A,FALSE,"Valuation Summary"}</definedName>
    <definedName name="wrn.PRES_OUT5" localSheetId="20" hidden="1">{"page1",#N/A,FALSE,"PRESENTATION";"page2",#N/A,FALSE,"PRESENTATION";#N/A,#N/A,FALSE,"Valuation Summary"}</definedName>
    <definedName name="wrn.PRES_OUT5" hidden="1">{"page1",#N/A,FALSE,"PRESENTATION";"page2",#N/A,FALSE,"PRESENTATION";#N/A,#N/A,FALSE,"Valuation Summary"}</definedName>
    <definedName name="wrn.PRES_OUT6" localSheetId="20" hidden="1">{"page1",#N/A,FALSE,"PRESENTATION";"page2",#N/A,FALSE,"PRESENTATION";#N/A,#N/A,FALSE,"Valuation Summary"}</definedName>
    <definedName name="wrn.PRES_OUT6" hidden="1">{"page1",#N/A,FALSE,"PRESENTATION";"page2",#N/A,FALSE,"PRESENTATION";#N/A,#N/A,FALSE,"Valuation Summary"}</definedName>
    <definedName name="wrn.PRES_OUT8" localSheetId="20" hidden="1">{"page1",#N/A,FALSE,"PRESENTATION";"page2",#N/A,FALSE,"PRESENTATION";#N/A,#N/A,FALSE,"Valuation Summary"}</definedName>
    <definedName name="wrn.PRES_OUT8" hidden="1">{"page1",#N/A,FALSE,"PRESENTATION";"page2",#N/A,FALSE,"PRESENTATION";#N/A,#N/A,FALSE,"Valuation Summary"}</definedName>
    <definedName name="wrn.Presentation." localSheetId="20"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0" hidden="1">{#N/A,#N/A,FALSE,"SUM";#N/A,#N/A,FALSE,"QLOSS"}</definedName>
    <definedName name="wrn.PRESS._.RELEASE." hidden="1">{#N/A,#N/A,FALSE,"SUM";#N/A,#N/A,FALSE,"QLOSS"}</definedName>
    <definedName name="wrn.Price._.Multiples." localSheetId="20" hidden="1">{"Comp1",#N/A,FALSE,"Comps"}</definedName>
    <definedName name="wrn.Price._.Multiples." hidden="1">{"Comp1",#N/A,FALSE,"Comps"}</definedName>
    <definedName name="wrn.PrimeCo." localSheetId="20" hidden="1">{"print 1",#N/A,FALSE,"PrimeCo PCS";"print 2",#N/A,FALSE,"PrimeCo PCS";"valuation",#N/A,FALSE,"PrimeCo PCS"}</definedName>
    <definedName name="wrn.PrimeCo." hidden="1">{"print 1",#N/A,FALSE,"PrimeCo PCS";"print 2",#N/A,FALSE,"PrimeCo PCS";"valuation",#N/A,FALSE,"PrimeCo PCS"}</definedName>
    <definedName name="wrn.print." localSheetId="20" hidden="1">{#N/A,#N/A,FALSE,"Japan 2003";#N/A,#N/A,FALSE,"Sheet2"}</definedName>
    <definedName name="wrn.print." hidden="1">{#N/A,#N/A,FALSE,"Japan 2003";#N/A,#N/A,FALSE,"Sheet2"}</definedName>
    <definedName name="wrn.print._.all." localSheetId="20"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0"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0" hidden="1">{"Print Top",#N/A,FALSE,"Europe Model";"Print Bottom",#N/A,FALSE,"Europe Model"}</definedName>
    <definedName name="wrn.Print._.Europe._.TandB." hidden="1">{"Print Top",#N/A,FALSE,"Europe Model";"Print Bottom",#N/A,FALSE,"Europe Model"}</definedName>
    <definedName name="wrn.Print._.FE._.T._.and._.B." localSheetId="20" hidden="1">{"Far East Top",#N/A,FALSE,"FE Model";"Far East Bottom",#N/A,FALSE,"FE Model"}</definedName>
    <definedName name="wrn.Print._.FE._.T._.and._.B." hidden="1">{"Far East Top",#N/A,FALSE,"FE Model";"Far East Bottom",#N/A,FALSE,"FE Model"}</definedName>
    <definedName name="wrn.PRINT._.FULL." localSheetId="20"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0"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0"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0" hidden="1">{"inputs raw data",#N/A,TRUE,"INPUT"}</definedName>
    <definedName name="wrn.print._.raw._.data._.entry." hidden="1">{"inputs raw data",#N/A,TRUE,"INPUT"}</definedName>
    <definedName name="wrn.Print._.Report." localSheetId="20"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0" hidden="1">{"standalone1",#N/A,FALSE,"DCFBase";"standalone2",#N/A,FALSE,"DCFBase"}</definedName>
    <definedName name="wrn.print._.standalone." hidden="1">{"standalone1",#N/A,FALSE,"DCFBase";"standalone2",#N/A,FALSE,"DCFBase"}</definedName>
    <definedName name="wrn.print._.summary._.sheets." localSheetId="20" hidden="1">{"summary1",#N/A,TRUE,"Comps";"summary2",#N/A,TRUE,"Comps";"summary3",#N/A,TRUE,"Comps"}</definedName>
    <definedName name="wrn.print._.summary._.sheets." hidden="1">{"summary1",#N/A,TRUE,"Comps";"summary2",#N/A,TRUE,"Comps";"summary3",#N/A,TRUE,"Comps"}</definedName>
    <definedName name="wrn.Print._.Titlepage._.Template." localSheetId="20" hidden="1">{#N/A,#N/A,FALSE,"Titlepage Template";#N/A,#N/A,FALSE,"Sheet2"}</definedName>
    <definedName name="wrn.Print._.Titlepage._.Template." hidden="1">{#N/A,#N/A,FALSE,"Titlepage Template";#N/A,#N/A,FALSE,"Sheet2"}</definedName>
    <definedName name="wrn.print.2" localSheetId="20" hidden="1">{"page1",#N/A,FALSE,"PF";"page2",#N/A,FALSE,"PF";"page3",#N/A,FALSE,"PF";"page4",#N/A,FALSE,"Bal_Sht"}</definedName>
    <definedName name="wrn.print.2" hidden="1">{"page1",#N/A,FALSE,"PF";"page2",#N/A,FALSE,"PF";"page3",#N/A,FALSE,"PF";"page4",#N/A,FALSE,"Bal_Sht"}</definedName>
    <definedName name="wrn.Print_model." localSheetId="2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0" hidden="1">{"page1",#N/A,FALSE,"PF";"page2",#N/A,FALSE,"PF";"page3",#N/A,FALSE,"PF";"page4",#N/A,FALSE,"Bal_Sht"}</definedName>
    <definedName name="wrn.PRINT1." hidden="1">{"page1",#N/A,FALSE,"PF";"page2",#N/A,FALSE,"PF";"page3",#N/A,FALSE,"PF";"page4",#N/A,FALSE,"Bal_Sht"}</definedName>
    <definedName name="wrn.PRINT12" localSheetId="20" hidden="1">{"page1",#N/A,FALSE,"PF";"page2",#N/A,FALSE,"PF";"page3",#N/A,FALSE,"PF";"page4",#N/A,FALSE,"Bal_Sht"}</definedName>
    <definedName name="wrn.PRINT12" hidden="1">{"page1",#N/A,FALSE,"PF";"page2",#N/A,FALSE,"PF";"page3",#N/A,FALSE,"PF";"page4",#N/A,FALSE,"Bal_Sht"}</definedName>
    <definedName name="wrn.Profit._.and._.Loss." localSheetId="20" hidden="1">{"Profit and Loss",#N/A,FALSE,"Model"}</definedName>
    <definedName name="wrn.Profit._.and._.Loss." hidden="1">{"Profit and Loss",#N/A,FALSE,"Model"}</definedName>
    <definedName name="wrn.PropertyInformation." localSheetId="20" hidden="1">{#N/A,#N/A,FALSE,"PropertyInfo"}</definedName>
    <definedName name="wrn.PropertyInformation." hidden="1">{#N/A,#N/A,FALSE,"PropertyInfo"}</definedName>
    <definedName name="wrn.PROSPETTI._.PROFORMA." localSheetId="20" hidden="1">{#N/A,#N/A,FALSE,"A3";#N/A,#N/A,FALSE,"AT2";#N/A,#N/A,FALSE,"PA2";#N/A,#N/A,FALSE,"GI2";#N/A,#N/A,FALSE,"EC2"}</definedName>
    <definedName name="wrn.PROSPETTI._.PROFORMA." hidden="1">{#N/A,#N/A,FALSE,"A3";#N/A,#N/A,FALSE,"AT2";#N/A,#N/A,FALSE,"PA2";#N/A,#N/A,FALSE,"GI2";#N/A,#N/A,FALSE,"EC2"}</definedName>
    <definedName name="wrn.public." localSheetId="20"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0" hidden="1">{"Pulp Production",#N/A,FALSE,"Pulp";"Pulp Earnings",#N/A,FALSE,"Pulp"}</definedName>
    <definedName name="wrn.Pulp." hidden="1">{"Pulp Production",#N/A,FALSE,"Pulp";"Pulp Earnings",#N/A,FALSE,"Pulp"}</definedName>
    <definedName name="wrn.PVFP._.Output." localSheetId="20" hidden="1">{#N/A,#N/A,TRUE,"Summary";#N/A,#N/A,TRUE,"IFA";#N/A,#N/A,TRUE,"AAN";#N/A,#N/A,TRUE,"ASLD";#N/A,#N/A,TRUE,"Key";#N/A,#N/A,TRUE,"Other"}</definedName>
    <definedName name="wrn.PVFP._.Output." hidden="1">{#N/A,#N/A,TRUE,"Summary";#N/A,#N/A,TRUE,"IFA";#N/A,#N/A,TRUE,"AAN";#N/A,#N/A,TRUE,"ASLD";#N/A,#N/A,TRUE,"Key";#N/A,#N/A,TRUE,"Other"}</definedName>
    <definedName name="wrn.quick." localSheetId="20"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0" hidden="1">{"ratios",#N/A,FALSE,"Summary Accounts"}</definedName>
    <definedName name="wrn.ratios." hidden="1">{"ratios",#N/A,FALSE,"Summary Accounts"}</definedName>
    <definedName name="wrn.Régression_client." localSheetId="20" hidden="1">{"reg_edition client",#N/A,FALSE,"Regressions"}</definedName>
    <definedName name="wrn.Régression_client." hidden="1">{"reg_edition client",#N/A,FALSE,"Regressions"}</definedName>
    <definedName name="wrn.Régression_travail." localSheetId="20" hidden="1">{"reg_travail",#N/A,FALSE,"Regressions"}</definedName>
    <definedName name="wrn.Régression_travail." hidden="1">{"reg_travail",#N/A,FALSE,"Regressions"}</definedName>
    <definedName name="wrn.régressions._.corrigées." localSheetId="20" hidden="1">{"regression corrigées",#N/A,FALSE,"Regressions"}</definedName>
    <definedName name="wrn.régressions._.corrigées." hidden="1">{"regression corrigées",#N/A,FALSE,"Regressions"}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0"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0" hidden="1">{#N/A,#N/A,FALSE,"Operations";#N/A,#N/A,FALSE,"Financials"}</definedName>
    <definedName name="wrn.Report1." hidden="1">{#N/A,#N/A,FALSE,"Operations";#N/A,#N/A,FALSE,"Financials"}</definedName>
    <definedName name="wrn.Reporte._.1." localSheetId="20"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0" hidden="1">{"résultats_édition client",#N/A,FALSE,"Résultats"}</definedName>
    <definedName name="wrn.Résultats_édition._.client." hidden="1">{"résultats_édition client",#N/A,FALSE,"Résultats"}</definedName>
    <definedName name="wrn.Résultats_travail." localSheetId="20" hidden="1">{"res_travail",#N/A,FALSE,"Résultats"}</definedName>
    <definedName name="wrn.Résultats_travail." hidden="1">{"res_travail",#N/A,FALSE,"Résultats"}</definedName>
    <definedName name="wrn.RESUMEN." localSheetId="20" hidden="1">{"RESUMEN",#N/A,FALSE,"RESUMEN";"RESUMEN_MARG",#N/A,FALSE,"RESUMEN"}</definedName>
    <definedName name="wrn.RESUMEN." hidden="1">{"RESUMEN",#N/A,FALSE,"RESUMEN";"RESUMEN_MARG",#N/A,FALSE,"RESUMEN"}</definedName>
    <definedName name="wrn.RGD_BG_FC." localSheetId="20" hidden="1">{#N/A,#N/A,FALSE,"RGD$";#N/A,#N/A,FALSE,"BG$";#N/A,#N/A,FALSE,"FC$"}</definedName>
    <definedName name="wrn.RGD_BG_FC." hidden="1">{#N/A,#N/A,FALSE,"RGD$";#N/A,#N/A,FALSE,"BG$";#N/A,#N/A,FALSE,"FC$"}</definedName>
    <definedName name="wrn.Roberts._.variances." localSheetId="20" hidden="1">{"5304",#N/A,FALSE,"5304"}</definedName>
    <definedName name="wrn.Roberts._.variances." hidden="1">{"5304",#N/A,FALSE,"5304"}</definedName>
    <definedName name="wr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0"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0" hidden="1">{#N/A,#N/A,FALSE,"H1H2";"Sales by division",#N/A,FALSE,"H1H2";"LFL assumptions",#N/A,FALSE,"H1H2"}</definedName>
    <definedName name="wrn.Sales._.and._.LFL._.assumptions." hidden="1">{#N/A,#N/A,FALSE,"H1H2";"Sales by division",#N/A,FALSE,"H1H2";"LFL assumptions",#N/A,FALSE,"H1H2"}</definedName>
    <definedName name="wrn.SAMANDR." localSheetId="20" hidden="1">{#N/A,#N/A,FALSE,"94-95";"SAMANDR",#N/A,FALSE,"94-95"}</definedName>
    <definedName name="wrn.SAMANDR." hidden="1">{#N/A,#N/A,FALSE,"94-95";"SAMANDR",#N/A,FALSE,"94-95"}</definedName>
    <definedName name="wrn.sens." localSheetId="20" hidden="1">{"sens1\",#N/A,FALSE,"PF";"sens2",#N/A,FALSE,"PF";"sens3",#N/A,FALSE,"PF";"sens4",#N/A,FALSE,"PF"}</definedName>
    <definedName name="wrn.sens." hidden="1">{"sens1\",#N/A,FALSE,"PF";"sens2",#N/A,FALSE,"PF";"sens3",#N/A,FALSE,"PF";"sens4",#N/A,FALSE,"PF"}</definedName>
    <definedName name="wrn.sensitivity." localSheetId="20" hidden="1">{"sensitivity",#N/A,FALSE,"Sensitivity"}</definedName>
    <definedName name="wrn.sensitivity." hidden="1">{"sensitivity",#N/A,FALSE,"Sensitivity"}</definedName>
    <definedName name="wrn.sensitivity._.analyses." localSheetId="20" hidden="1">{"general",#N/A,FALSE,"Assumptions"}</definedName>
    <definedName name="wrn.sensitivity._.analyses." hidden="1">{"general",#N/A,FALSE,"Assumptions"}</definedName>
    <definedName name="wrn.Short._.Print." localSheetId="20"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0" hidden="1">{"Savings",#N/A,FALSE,"Slidell OP Surgery 090997";"OPS",#N/A,FALSE,"Slidell OP Surgery 090997"}</definedName>
    <definedName name="wrn.Slidell." hidden="1">{"Savings",#N/A,FALSE,"Slidell OP Surgery 090997";"OPS",#N/A,FALSE,"Slidell OP Surgery 090997"}</definedName>
    <definedName name="wrn.small." localSheetId="20"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0" hidden="1">{#N/A,#N/A,FALSE,"CBE";#N/A,#N/A,FALSE,"SWK"}</definedName>
    <definedName name="wrn.stand_alone." hidden="1">{#N/A,#N/A,FALSE,"CBE";#N/A,#N/A,FALSE,"SWK"}</definedName>
    <definedName name="wrn.summary" localSheetId="2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0" hidden="1">{#N/A,#N/A,FALSE,"Summary"}</definedName>
    <definedName name="wrn.Summary." hidden="1">{#N/A,#N/A,FALSE,"Summary"}</definedName>
    <definedName name="wrn.SummaryPgs." localSheetId="2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5" hidden="1">{#N/A,#N/A,FALSE,"DELQ";#N/A,#N/A,FALSE,"REO";#N/A,#N/A,FALSE,"WATCHDSC";#N/A,#N/A,FALSE,"2LOSSMOD";#N/A,#N/A,FALSE,"2LOSS";#N/A,#N/A,FALSE,"DSC";#N/A,#N/A,FALSE,"OPERAT";#N/A,#N/A,FALSE,"ADJUST";#N/A,#N/A,FALSE,"PAIDOFF";#N/A,#N/A,FALSE,"TENANT";#N/A,#N/A,FALSE,"LEASE EXPIRE"}</definedName>
    <definedName name="wrn.surveillance." localSheetId="17"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41" hidden="1">{#N/A,#N/A,FALSE,"DELQ";#N/A,#N/A,FALSE,"REO";#N/A,#N/A,FALSE,"WATCHDSC";#N/A,#N/A,FALSE,"2LOSSMOD";#N/A,#N/A,FALSE,"2LOSS";#N/A,#N/A,FALSE,"DSC";#N/A,#N/A,FALSE,"OPERAT";#N/A,#N/A,FALSE,"ADJUST";#N/A,#N/A,FALSE,"PAIDOFF";#N/A,#N/A,FALSE,"TENANT";#N/A,#N/A,FALSE,"LEASE EXPIRE"}</definedName>
    <definedName name="wrn.surveillance." localSheetId="42" hidden="1">{#N/A,#N/A,FALSE,"DELQ";#N/A,#N/A,FALSE,"REO";#N/A,#N/A,FALSE,"WATCHDSC";#N/A,#N/A,FALSE,"2LOSSMOD";#N/A,#N/A,FALSE,"2LOSS";#N/A,#N/A,FALSE,"DSC";#N/A,#N/A,FALSE,"OPERAT";#N/A,#N/A,FALSE,"ADJUST";#N/A,#N/A,FALSE,"PAIDOFF";#N/A,#N/A,FALSE,"TENANT";#N/A,#N/A,FALSE,"LEASE EXPIRE"}</definedName>
    <definedName name="wrn.surveillance." localSheetId="23" hidden="1">{#N/A,#N/A,FALSE,"DELQ";#N/A,#N/A,FALSE,"REO";#N/A,#N/A,FALSE,"WATCHDSC";#N/A,#N/A,FALSE,"2LOSSMOD";#N/A,#N/A,FALSE,"2LOSS";#N/A,#N/A,FALSE,"DSC";#N/A,#N/A,FALSE,"OPERAT";#N/A,#N/A,FALSE,"ADJUST";#N/A,#N/A,FALSE,"PAIDOFF";#N/A,#N/A,FALSE,"TENANT";#N/A,#N/A,FALSE,"LEASE EXPIRE"}</definedName>
    <definedName name="wrn.surveillance." localSheetId="50"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0" hidden="1">{#N/A,#N/A,FALSE,"P.L.Full";#N/A,#N/A,FALSE,"P.L.Desc."}</definedName>
    <definedName name="wrn.Tabla._.PL." hidden="1">{#N/A,#N/A,FALSE,"P.L.Full";#N/A,#N/A,FALSE,"P.L.Desc."}</definedName>
    <definedName name="wrn.TARGET._.DCF." localSheetId="2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0"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0" hidden="1">{"Def Tax Long",#N/A,TRUE,"Financials";"Def Tax Short",#N/A,TRUE,"Financials";"Cons Tax Sched",#N/A,TRUE,"Financials"}</definedName>
    <definedName name="wrn.Taxes." hidden="1">{"Def Tax Long",#N/A,TRUE,"Financials";"Def Tax Short",#N/A,TRUE,"Financials";"Cons Tax Sched",#N/A,TRUE,"Financials"}</definedName>
    <definedName name="wrn.Tekstil." localSheetId="20" hidden="1">{"Tekstil",#N/A,FALSE,"9511kar(TL)"}</definedName>
    <definedName name="wrn.Tekstil." hidden="1">{"Tekstil",#N/A,FALSE,"9511kar(TL)"}</definedName>
    <definedName name="wrn.Tekstil._.dolar." localSheetId="20" hidden="1">{"Tekstil dolar",#N/A,FALSE,"9511kar($)"}</definedName>
    <definedName name="wrn.Tekstil._.dolar." hidden="1">{"Tekstil dolar",#N/A,FALSE,"9511kar($)"}</definedName>
    <definedName name="wrn.test." localSheetId="20" hidden="1">{"test2",#N/A,TRUE,"Prices"}</definedName>
    <definedName name="wrn.test." hidden="1">{"test2",#N/A,TRUE,"Prices"}</definedName>
    <definedName name="wrn.Thomas_Case." localSheetId="20"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0" hidden="1">{"Ticaret ve turizm",#N/A,FALSE,"9511kar(TL)"}</definedName>
    <definedName name="wrn.Ticaret._.ve._.turizm." hidden="1">{"Ticaret ve turizm",#N/A,FALSE,"9511kar(TL)"}</definedName>
    <definedName name="wrn.Ticaret._.ve._.turizm._.dolar." localSheetId="20" hidden="1">{"Ticaret ve turizm dolar",#N/A,FALSE,"9511kar($)"}</definedName>
    <definedName name="wrn.Ticaret._.ve._.turizm._.dolar." hidden="1">{"Ticaret ve turizm dolar",#N/A,FALSE,"9511kar($)"}</definedName>
    <definedName name="wrn.Todas._.las._.tablas." localSheetId="20"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0" hidden="1">{"Tofaş",#N/A,FALSE,"9511kar(TL)"}</definedName>
    <definedName name="wrn.Tofaş." hidden="1">{"Tofaş",#N/A,FALSE,"9511kar(TL)"}</definedName>
    <definedName name="wrn.Tofaşdolar." localSheetId="20" hidden="1">{"Tofaşdolar",#N/A,FALSE,"9511kar($)"}</definedName>
    <definedName name="wrn.Tofaşdolar." hidden="1">{"Tofaşdolar",#N/A,FALSE,"9511kar($)"}</definedName>
    <definedName name="wrn.Total._.Pack." localSheetId="2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0" hidden="1">{"comp1",#N/A,FALSE,"COMPS";"footnotes",#N/A,FALSE,"COMPS"}</definedName>
    <definedName name="wrn.totalcomp." hidden="1">{"comp1",#N/A,FALSE,"COMPS";"footnotes",#N/A,FALSE,"COMPS"}</definedName>
    <definedName name="wrn.Touro." localSheetId="20" hidden="1">{"Savings",#N/A,FALSE,"Touro OP Surgery 090997";"OPS",#N/A,FALSE,"Touro OP Surgery 090997"}</definedName>
    <definedName name="wrn.Touro." hidden="1">{"Savings",#N/A,FALSE,"Touro OP Surgery 090997";"OPS",#N/A,FALSE,"Touro OP Surgery 090997"}</definedName>
    <definedName name="wrn.trans._.sum." localSheetId="20" hidden="1">{"trans assumptions",#N/A,FALSE,"Merger";"trans accretion",#N/A,FALSE,"Merger"}</definedName>
    <definedName name="wrn.trans._.sum." hidden="1">{"trans assumptions",#N/A,FALSE,"Merger";"trans accretion",#N/A,FALSE,"Merger"}</definedName>
    <definedName name="wrn.Tüketim." localSheetId="20" hidden="1">{"Tüketim",#N/A,FALSE,"9511kar(TL)"}</definedName>
    <definedName name="wrn.Tüketim." hidden="1">{"Tüketim",#N/A,FALSE,"9511kar(TL)"}</definedName>
    <definedName name="wrn.Tüketim._.dolar." localSheetId="20" hidden="1">{"Tüketim dolar",#N/A,FALSE,"9511kar($)"}</definedName>
    <definedName name="wrn.Tüketim._.dolar." hidden="1">{"Tüketim dolar",#N/A,FALSE,"9511kar($)"}</definedName>
    <definedName name="wrn.Tweety." localSheetId="20"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0"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0"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0"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0" hidden="1">{"up stand alones",#N/A,FALSE,"Acquiror"}</definedName>
    <definedName name="wrn.up." hidden="1">{"up stand alones",#N/A,FALSE,"Acquiror"}</definedName>
    <definedName name="wrn.Upper._.Case."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0" hidden="1">{"histincome",#N/A,FALSE,"hyfins";"closing balance",#N/A,FALSE,"hyfins"}</definedName>
    <definedName name="wrn.upstairs." hidden="1">{"histincome",#N/A,FALSE,"hyfins";"closing balance",#N/A,FALSE,"hyfins"}</definedName>
    <definedName name="wrn.UTL._.Position." localSheetId="20" hidden="1">{"UTL effect",#N/A,FALSE,"Sensitivity"}</definedName>
    <definedName name="wrn.UTL._.Position." hidden="1">{"UTL effect",#N/A,FALSE,"Sensitivity"}</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values." localSheetId="20" hidden="1">{"gs_bsif",#N/A,FALSE,"Values";"gs_rdcp",#N/A,FALSE,"Values";"SSF",#N/A,FALSE,"Values";"total",#N/A,FALSE,"Values"}</definedName>
    <definedName name="wrn.values." hidden="1">{"gs_bsif",#N/A,FALSE,"Values";"gs_rdcp",#N/A,FALSE,"Values";"SSF",#N/A,FALSE,"Values";"total",#N/A,FALSE,"Values"}</definedName>
    <definedName name="wrn.Yan._.sanayi." localSheetId="20" hidden="1">{"Yan sanayi",#N/A,FALSE,"9511kar(TL)"}</definedName>
    <definedName name="wrn.Yan._.sanayi." hidden="1">{"Yan sanayi",#N/A,FALSE,"9511kar(TL)"}</definedName>
    <definedName name="wrn.Yansanayidolar." localSheetId="20" hidden="1">{"Yansanayidolar",#N/A,FALSE,"9511kar($)"}</definedName>
    <definedName name="wrn.Yansanayidolar." hidden="1">{"Yansanayidolar",#N/A,FALSE,"9511kar($)"}</definedName>
    <definedName name="wrn.Детальный._.отчет." localSheetId="20" hidden="1">{#N/A,#N/A,FALSE,"Sheet1"}</definedName>
    <definedName name="wrn.Детальный._.отчет." hidden="1">{#N/A,#N/A,FALSE,"Sheet1"}</definedName>
    <definedName name="wrn1.aug" localSheetId="20" hidden="1">{"det (May)",#N/A,FALSE,"June";"sum (MAY YTD)",#N/A,FALSE,"June YTD"}</definedName>
    <definedName name="wrn1.aug" hidden="1">{"det (May)",#N/A,FALSE,"June";"sum (MAY YTD)",#N/A,FALSE,"June YTD"}</definedName>
    <definedName name="wrn1.augtyd" localSheetId="20" hidden="1">{"det (May)",#N/A,FALSE,"June";"sum (MAY YTD)",#N/A,FALSE,"June YTD"}</definedName>
    <definedName name="wrn1.augtyd" hidden="1">{"det (May)",#N/A,FALSE,"June";"sum (MAY YTD)",#N/A,FALSE,"June YTD"}</definedName>
    <definedName name="wrn1.augyt" localSheetId="20" hidden="1">{"det (May)",#N/A,FALSE,"June";"sum (MAY YTD)",#N/A,FALSE,"June YTD"}</definedName>
    <definedName name="wrn1.augyt" hidden="1">{"det (May)",#N/A,FALSE,"June";"sum (MAY YTD)",#N/A,FALSE,"June YTD"}</definedName>
    <definedName name="wrn1.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0" hidden="1">{"det (May)",#N/A,FALSE,"June";"sum (MAY YTD)",#N/A,FALSE,"June YTD"}</definedName>
    <definedName name="wrn1.june" hidden="1">{"det (May)",#N/A,FALSE,"June";"sum (MAY YTD)",#N/A,FALSE,"June YTD"}</definedName>
    <definedName name="wrn1.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0" hidden="1">{"consolidated",#N/A,FALSE,"Sheet1";"cms",#N/A,FALSE,"Sheet1";"fse",#N/A,FALSE,"Sheet1"}</definedName>
    <definedName name="WRN2.Document" hidden="1">{"consolidated",#N/A,FALSE,"Sheet1";"cms",#N/A,FALSE,"Sheet1";"fse",#N/A,FALSE,"Sheet1"}</definedName>
    <definedName name="wrn2.Handout" localSheetId="20" hidden="1">{#N/A,#N/A,FALSE,"Output";#N/A,#N/A,FALSE,"Cover Sheet";#N/A,#N/A,FALSE,"Current Mkt. Projections"}</definedName>
    <definedName name="wrn2.Handout" hidden="1">{#N/A,#N/A,FALSE,"Output";#N/A,#N/A,FALSE,"Cover Sheet";#N/A,#N/A,FALSE,"Current Mkt. Projections"}</definedName>
    <definedName name="wrn2.june" localSheetId="20" hidden="1">{"det (May)",#N/A,FALSE,"June";"sum (MAY YTD)",#N/A,FALSE,"June YTD"}</definedName>
    <definedName name="wrn2.june" hidden="1">{"det (May)",#N/A,FALSE,"June";"sum (MAY YTD)",#N/A,FALSE,"June YTD"}</definedName>
    <definedName name="wrnfy97" localSheetId="20" hidden="1">{#N/A,#N/A,FALSE,"FY97";#N/A,#N/A,FALSE,"FY98";#N/A,#N/A,FALSE,"FY99";#N/A,#N/A,FALSE,"FY00";#N/A,#N/A,FALSE,"FY01"}</definedName>
    <definedName name="wrnfy97" hidden="1">{#N/A,#N/A,FALSE,"FY97";#N/A,#N/A,FALSE,"FY98";#N/A,#N/A,FALSE,"FY99";#N/A,#N/A,FALSE,"FY00";#N/A,#N/A,FALSE,"FY01"}</definedName>
    <definedName name="wrnn.Roddy" localSheetId="20"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0" hidden="1">{#N/A,#N/A,FALSE,"FY97";#N/A,#N/A,FALSE,"FY98";#N/A,#N/A,FALSE,"FY99";#N/A,#N/A,FALSE,"FY00";#N/A,#N/A,FALSE,"FY01"}</definedName>
    <definedName name="wt" hidden="1">{#N/A,#N/A,FALSE,"FY97";#N/A,#N/A,FALSE,"FY98";#N/A,#N/A,FALSE,"FY99";#N/A,#N/A,FALSE,"FY00";#N/A,#N/A,FALSE,"FY01"}</definedName>
    <definedName name="wvu.inputs._.raw._.data." localSheetId="2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0" hidden="1">{"subs",#N/A,FALSE,"database ";"proportional",#N/A,FALSE,"database "}</definedName>
    <definedName name="ww" hidden="1">{"subs",#N/A,FALSE,"database ";"proportional",#N/A,FALSE,"database "}</definedName>
    <definedName name="www" localSheetId="20" hidden="1">{#N/A,#N/A,FALSE,"ORIX CSC"}</definedName>
    <definedName name="www" hidden="1">{#N/A,#N/A,FALSE,"ORIX CSC"}</definedName>
    <definedName name="wwwww" localSheetId="20"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0"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0" hidden="1">{#N/A,#N/A,FALSE,"A&amp;E";#N/A,#N/A,FALSE,"HighTop";#N/A,#N/A,FALSE,"JG";#N/A,#N/A,FALSE,"RI";#N/A,#N/A,FALSE,"woHT";#N/A,#N/A,FALSE,"woHT&amp;JG"}</definedName>
    <definedName name="x" localSheetId="41">'AMORT. PROFILE 0% CPR'!x</definedName>
    <definedName name="x" localSheetId="42">'AMORT. PROFILE 8% CPR (SG)'!x</definedName>
    <definedName name="x" hidden="1">{#N/A,#N/A,FALSE,"A&amp;E";#N/A,#N/A,FALSE,"HighTop";#N/A,#N/A,FALSE,"JG";#N/A,#N/A,FALSE,"RI";#N/A,#N/A,FALSE,"woHT";#N/A,#N/A,FALSE,"woHT&amp;JG"}</definedName>
    <definedName name="xbcbekdhehz" hidden="1">#REF!</definedName>
    <definedName name="xrm" localSheetId="20" hidden="1">{"vue1",#N/A,FALSE,"synthese";"vue2",#N/A,FALSE,"synthese"}</definedName>
    <definedName name="xrm" hidden="1">{"vue1",#N/A,FALSE,"synthese";"vue2",#N/A,FALSE,"synthese"}</definedName>
    <definedName name="xs"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41">'AMORT. PROFILE 0% CPR'!xxx</definedName>
    <definedName name="xxx" localSheetId="42">'AMORT. PROFILE 8% CPR (SG)'!xxx</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0" hidden="1">{"det (May)",#N/A,FALSE,"June";"sum (MAY YTD)",#N/A,FALSE,"June YTD"}</definedName>
    <definedName name="xxxx" hidden="1">{"det (May)",#N/A,FALSE,"June";"sum (MAY YTD)",#N/A,FALSE,"June YTD"}</definedName>
    <definedName name="xxxxx" localSheetId="20" hidden="1">{"10yp capex",#N/A,FALSE,"Celtel alternative 6"}</definedName>
    <definedName name="xxxxx" localSheetId="41">'AMORT. PROFILE 0% CPR'!xxxxx</definedName>
    <definedName name="xxxxx" localSheetId="42">'AMORT. PROFILE 8% CPR (SG)'!xxxxx</definedName>
    <definedName name="xxxxx" hidden="1">{"10yp capex",#N/A,FALSE,"Celtel alternative 6"}</definedName>
    <definedName name="xxxxxx" localSheetId="20" hidden="1">{"10yp graphs",#N/A,FALSE,"Market Data"}</definedName>
    <definedName name="xxxxxx" hidden="1">{"10yp graphs",#N/A,FALSE,"Market Data"}</definedName>
    <definedName name="xxxxxxxxxx" localSheetId="20"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0"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0" hidden="1">{#N/A,#N/A,FALSE,"Aging Summary";#N/A,#N/A,FALSE,"Ratio Analysis";#N/A,#N/A,FALSE,"Test 120 Day Accts";#N/A,#N/A,FALSE,"Tickmarks"}</definedName>
    <definedName name="yeni2" hidden="1">{#N/A,#N/A,FALSE,"Aging Summary";#N/A,#N/A,FALSE,"Ratio Analysis";#N/A,#N/A,FALSE,"Test 120 Day Accts";#N/A,#N/A,FALSE,"Tickmarks"}</definedName>
    <definedName name="yrey" localSheetId="20" hidden="1">{"up stand alones",#N/A,FALSE,"Acquiror"}</definedName>
    <definedName name="yrey" hidden="1">{"up stand alones",#N/A,FALSE,"Acquiror"}</definedName>
    <definedName name="yrtrt" localSheetId="20"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0"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1" hidden="1">#REF!</definedName>
    <definedName name="yukyu" localSheetId="2" hidden="1">#REF!</definedName>
    <definedName name="yukyu" localSheetId="12" hidden="1">#REF!</definedName>
    <definedName name="yukyu" localSheetId="14" hidden="1">#REF!</definedName>
    <definedName name="yukyu" localSheetId="15" hidden="1">#REF!</definedName>
    <definedName name="yukyu" localSheetId="17" hidden="1">#REF!</definedName>
    <definedName name="yukyu" localSheetId="20" hidden="1">#REF!</definedName>
    <definedName name="yukyu" localSheetId="41" hidden="1">#REF!</definedName>
    <definedName name="yukyu" localSheetId="42" hidden="1">#REF!</definedName>
    <definedName name="yukyu" localSheetId="23" hidden="1">#REF!</definedName>
    <definedName name="yukyu" localSheetId="50" hidden="1">#REF!</definedName>
    <definedName name="yukyu" hidden="1">#REF!</definedName>
    <definedName name="yurt" localSheetId="2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0" hidden="1">{"ratios",#N/A,FALSE,"Summary Accounts"}</definedName>
    <definedName name="yuuuuuuu" hidden="1">{"ratios",#N/A,FALSE,"Summary Accounts"}</definedName>
    <definedName name="yy" localSheetId="20" hidden="1">{"Eur Base Top",#N/A,FALSE,"Europe Base";"Eur Base Bottom",#N/A,FALSE,"Europe Base"}</definedName>
    <definedName name="yy" hidden="1">{"Eur Base Top",#N/A,FALSE,"Europe Base";"Eur Base Bottom",#N/A,FALSE,"Europe Base"}</definedName>
    <definedName name="YYY" localSheetId="20"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0" hidden="1">{"p_l",#N/A,FALSE,"Summary Accounts"}</definedName>
    <definedName name="yyyyyy" hidden="1">{"p_l",#N/A,FALSE,"Summary Accounts"}</definedName>
    <definedName name="zeljka" localSheetId="20" hidden="1">{"det (May)",#N/A,FALSE,"June";"sum (MAY YTD)",#N/A,FALSE,"June YTD"}</definedName>
    <definedName name="zeljka" hidden="1">{"det (May)",#N/A,FALSE,"June";"sum (MAY YTD)",#N/A,FALSE,"June YTD"}</definedName>
    <definedName name="zeljka1" localSheetId="20" hidden="1">{"det (May)",#N/A,FALSE,"June";"sum (MAY YTD)",#N/A,FALSE,"June YTD"}</definedName>
    <definedName name="zeljka1" hidden="1">{"det (May)",#N/A,FALSE,"June";"sum (MAY YTD)",#N/A,FALSE,"June YTD"}</definedName>
    <definedName name="zeljka2"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0" hidden="1">{"det (May)",#N/A,FALSE,"June";"sum (MAY YTD)",#N/A,FALSE,"June YTD"}</definedName>
    <definedName name="zeljka3" hidden="1">{"det (May)",#N/A,FALSE,"June";"sum (MAY YTD)",#N/A,FALSE,"June YTD"}</definedName>
    <definedName name="zez" localSheetId="1" hidden="1">#REF!</definedName>
    <definedName name="zez" localSheetId="2" hidden="1">#REF!</definedName>
    <definedName name="zez" localSheetId="12" hidden="1">#REF!</definedName>
    <definedName name="zez" localSheetId="14" hidden="1">#REF!</definedName>
    <definedName name="zez" localSheetId="15" hidden="1">#REF!</definedName>
    <definedName name="zez" localSheetId="17" hidden="1">#REF!</definedName>
    <definedName name="zez" localSheetId="20" hidden="1">#REF!</definedName>
    <definedName name="zez" localSheetId="23" hidden="1">#REF!</definedName>
    <definedName name="zez" localSheetId="50" hidden="1">#REF!</definedName>
    <definedName name="zez" hidden="1">#REF!</definedName>
    <definedName name="zldjfldjkasjfkljal" localSheetId="20" hidden="1">{#N/A,#N/A,FALSE,"DAOCM 2차 검토"}</definedName>
    <definedName name="zldjfldjkasjfkljal" hidden="1">{#N/A,#N/A,FALSE,"DAOCM 2차 검토"}</definedName>
    <definedName name="zvxcxv" localSheetId="20"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0" hidden="1">{"det (May)",#N/A,FALSE,"June";"sum (MAY YTD)",#N/A,FALSE,"June YTD"}</definedName>
    <definedName name="zxcxzc" hidden="1">{"det (May)",#N/A,FALSE,"June";"sum (MAY YTD)",#N/A,FALSE,"June YTD"}</definedName>
    <definedName name="zxczxc" localSheetId="20" hidden="1">{"det (May)",#N/A,FALSE,"June";"sum (MAY YTD)",#N/A,FALSE,"June YTD"}</definedName>
    <definedName name="zxczxc" hidden="1">{"det (May)",#N/A,FALSE,"June";"sum (MAY YTD)",#N/A,FALSE,"June YTD"}</definedName>
    <definedName name="zxczxczczxc" localSheetId="2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0"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0" hidden="1">{"AR",#N/A,FALSE,"ASMGTSUM";"INV",#N/A,FALSE,"ASMGTSUM";"HCCOMP",#N/A,FALSE,"ASMGTSUM";"cap.depr",#N/A,FALSE,"ASMGTSUM"}</definedName>
    <definedName name="ZZZ" hidden="1">{"AR",#N/A,FALSE,"ASMGTSUM";"INV",#N/A,FALSE,"ASMGTSUM";"HCCOMP",#N/A,FALSE,"ASMGTSUM";"cap.depr",#N/A,FALSE,"ASMGTSUM"}</definedName>
    <definedName name="관리" localSheetId="20" hidden="1">{#N/A,#N/A,FALSE,"DAOCM 2차 검토"}</definedName>
    <definedName name="관리" hidden="1">{#N/A,#N/A,FALSE,"DAOCM 2차 검토"}</definedName>
    <definedName name="권혁성" localSheetId="20" hidden="1">{#N/A,#N/A,FALSE,"DAOCM 2차 검토"}</definedName>
    <definedName name="권혁성" hidden="1">{#N/A,#N/A,FALSE,"DAOCM 2차 검토"}</definedName>
    <definedName name="나라" localSheetId="20" hidden="1">{#N/A,#N/A,FALSE,"DAOCM 2차 검토"}</definedName>
    <definedName name="나라" hidden="1">{#N/A,#N/A,FALSE,"DAOCM 2차 검토"}</definedName>
    <definedName name="대여" localSheetId="20" hidden="1">{#N/A,#N/A,FALSE,"DAOCM 2차 검토"}</definedName>
    <definedName name="대여" hidden="1">{#N/A,#N/A,FALSE,"DAOCM 2차 검토"}</definedName>
    <definedName name="매출" localSheetId="20" hidden="1">{#N/A,#N/A,FALSE,"DAOCM 2차 검토"}</definedName>
    <definedName name="매출" hidden="1">{#N/A,#N/A,FALSE,"DAOCM 2차 검토"}</definedName>
    <definedName name="본사" localSheetId="20" hidden="1">{#N/A,#N/A,FALSE,"DAOCM 2차 검토"}</definedName>
    <definedName name="본사" hidden="1">{#N/A,#N/A,FALSE,"DAOCM 2차 검토"}</definedName>
    <definedName name="수수료" localSheetId="20" hidden="1">{#N/A,#N/A,FALSE,"DAOCM 2차 검토"}</definedName>
    <definedName name="수수료" hidden="1">{#N/A,#N/A,FALSE,"DAOCM 2차 검토"}</definedName>
    <definedName name="수입" localSheetId="20" hidden="1">{#N/A,#N/A,FALSE,"DAOCM 2차 검토"}</definedName>
    <definedName name="수입" hidden="1">{#N/A,#N/A,FALSE,"DAOCM 2차 검토"}</definedName>
    <definedName name="수출3" localSheetId="20" hidden="1">{#N/A,#N/A,FALSE,"DAOCM 2차 검토"}</definedName>
    <definedName name="수출3" hidden="1">{#N/A,#N/A,FALSE,"DAOCM 2차 검토"}</definedName>
    <definedName name="ㅇㅇ" localSheetId="20" hidden="1">{#N/A,#N/A,FALSE,"DAOCM 2차 검토"}</definedName>
    <definedName name="ㅇㅇ" hidden="1">{#N/A,#N/A,FALSE,"DAOCM 2차 검토"}</definedName>
    <definedName name="원가" localSheetId="20" hidden="1">{#N/A,#N/A,FALSE,"DAOCM 2차 검토"}</definedName>
    <definedName name="원가" hidden="1">{#N/A,#N/A,FALSE,"DAOCM 2차 검토"}</definedName>
    <definedName name="이통" localSheetId="20" hidden="1">{#N/A,#N/A,FALSE,"DAOCM 2차 검토"}</definedName>
    <definedName name="이통" hidden="1">{#N/A,#N/A,FALSE,"DAOCM 2차 검토"}</definedName>
    <definedName name="전송영업1" localSheetId="20" hidden="1">{#N/A,#N/A,FALSE,"DAOCM 2차 검토"}</definedName>
    <definedName name="전송영업1" hidden="1">{#N/A,#N/A,FALSE,"DAOCM 2차 검토"}</definedName>
    <definedName name="전송영업2" localSheetId="20" hidden="1">{#N/A,#N/A,FALSE,"DAOCM 2차 검토"}</definedName>
    <definedName name="전송영업2" hidden="1">{#N/A,#N/A,FALSE,"DAOCM 2차 검토"}</definedName>
    <definedName name="정주" localSheetId="20"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0" i="14" l="1"/>
  <c r="E35" i="66"/>
  <c r="F34" i="66"/>
  <c r="F36" i="66"/>
  <c r="E31" i="66"/>
  <c r="F32" i="66" s="1"/>
  <c r="F29" i="66"/>
  <c r="E30" i="66" s="1"/>
  <c r="E27" i="66"/>
  <c r="F28" i="66" s="1"/>
  <c r="E25" i="66"/>
  <c r="F26" i="66" s="1"/>
  <c r="E23" i="66"/>
  <c r="F24" i="66" s="1"/>
  <c r="E19" i="66"/>
  <c r="F20" i="66" s="1"/>
  <c r="E17" i="66"/>
  <c r="F18" i="66" s="1"/>
  <c r="E15" i="66"/>
  <c r="F16" i="66" s="1"/>
  <c r="E13" i="66"/>
  <c r="F14" i="66" s="1"/>
  <c r="E11" i="66"/>
  <c r="F12" i="66" s="1"/>
  <c r="E9" i="66"/>
  <c r="F10" i="66" s="1"/>
  <c r="E7" i="66"/>
  <c r="F8" i="66" s="1"/>
  <c r="B5" i="66"/>
  <c r="K4" i="66" s="1"/>
  <c r="F6" i="66"/>
  <c r="E33" i="66" l="1"/>
  <c r="E39" i="66" s="1"/>
  <c r="F39" i="66"/>
  <c r="B6" i="66"/>
  <c r="B7" i="66" s="1"/>
  <c r="B8" i="66" s="1"/>
  <c r="B9" i="66" s="1"/>
  <c r="B10" i="66" s="1"/>
  <c r="B11" i="66" s="1"/>
  <c r="B12" i="66" s="1"/>
  <c r="B13" i="66" s="1"/>
  <c r="B14" i="66" s="1"/>
  <c r="B15" i="66" s="1"/>
  <c r="B16" i="66" s="1"/>
  <c r="B17" i="66" s="1"/>
  <c r="B18" i="66" s="1"/>
  <c r="B19" i="66" s="1"/>
  <c r="B20" i="66" s="1"/>
  <c r="B21" i="66" s="1"/>
  <c r="B22" i="66" s="1"/>
  <c r="B23" i="66" s="1"/>
  <c r="B24" i="66" s="1"/>
  <c r="B25" i="66" s="1"/>
  <c r="B26" i="66" s="1"/>
  <c r="B27" i="66" s="1"/>
  <c r="B28" i="66" s="1"/>
  <c r="B29" i="66" s="1"/>
  <c r="B30" i="66" s="1"/>
  <c r="B31" i="66" s="1"/>
  <c r="B32" i="66" s="1"/>
  <c r="B33" i="66" s="1"/>
  <c r="B34" i="66" s="1"/>
  <c r="B35" i="66" s="1"/>
  <c r="B36" i="66" s="1"/>
  <c r="D6" i="66" l="1"/>
  <c r="AL13" i="42"/>
  <c r="D33" i="66" l="1"/>
  <c r="D35" i="66"/>
  <c r="D36" i="66"/>
  <c r="D34" i="66"/>
  <c r="D25" i="66"/>
  <c r="D26" i="66"/>
  <c r="D24" i="66"/>
  <c r="D27" i="66"/>
  <c r="D23" i="66"/>
  <c r="D28" i="66"/>
  <c r="D12" i="66"/>
  <c r="D14" i="66"/>
  <c r="D15" i="66"/>
  <c r="D13" i="66"/>
  <c r="D16" i="66"/>
  <c r="D17" i="66"/>
  <c r="D18" i="66"/>
  <c r="D7" i="66"/>
  <c r="D19" i="66"/>
  <c r="D8" i="66"/>
  <c r="D20" i="66"/>
  <c r="D9" i="66"/>
  <c r="D21" i="66"/>
  <c r="D11" i="66"/>
  <c r="D10" i="66"/>
  <c r="D22" i="66"/>
  <c r="D5" i="66"/>
  <c r="D29" i="66"/>
  <c r="D32" i="66"/>
  <c r="D31" i="66"/>
  <c r="D30" i="66"/>
  <c r="DQ4" i="39"/>
  <c r="E21" i="63"/>
  <c r="V21" i="63"/>
  <c r="I21" i="63"/>
  <c r="H21" i="63"/>
  <c r="AJ83" i="42" l="1"/>
  <c r="AJ82" i="42"/>
  <c r="AJ81" i="42"/>
  <c r="AJ80" i="42"/>
  <c r="AJ79" i="42"/>
  <c r="AJ78" i="42"/>
  <c r="AJ77" i="42"/>
  <c r="AJ76" i="42"/>
  <c r="AJ75" i="42"/>
  <c r="AJ74" i="42"/>
  <c r="AJ73" i="42"/>
  <c r="AJ72" i="42"/>
  <c r="AJ71" i="42"/>
  <c r="AJ70" i="42"/>
  <c r="AJ69" i="42"/>
  <c r="AJ68" i="42"/>
  <c r="AJ67" i="42"/>
  <c r="AJ66" i="42"/>
  <c r="AJ65" i="42"/>
  <c r="AJ64" i="42"/>
  <c r="AJ63" i="42"/>
  <c r="AJ62" i="42"/>
  <c r="AJ61" i="42"/>
  <c r="AJ60" i="42"/>
  <c r="AJ59" i="42"/>
  <c r="AJ58" i="42"/>
  <c r="AJ57" i="42"/>
  <c r="AJ56" i="42"/>
  <c r="AJ55" i="42"/>
  <c r="AJ54" i="42"/>
  <c r="AJ53" i="42"/>
  <c r="AJ52" i="42"/>
  <c r="AJ51" i="42"/>
  <c r="AJ50" i="42"/>
  <c r="AJ49" i="42"/>
  <c r="AJ48" i="42"/>
  <c r="AJ47" i="42"/>
  <c r="AJ46" i="42"/>
  <c r="AJ45" i="42"/>
  <c r="AJ44" i="42"/>
  <c r="AJ43" i="42"/>
  <c r="AJ42" i="42"/>
  <c r="AJ41" i="42"/>
  <c r="AJ40" i="42"/>
  <c r="AJ39" i="42"/>
  <c r="AJ38" i="42"/>
  <c r="AJ37" i="42"/>
  <c r="AJ36" i="42"/>
  <c r="AJ35" i="42"/>
  <c r="AJ34" i="42"/>
  <c r="AJ33" i="42"/>
  <c r="AJ32" i="42"/>
  <c r="AJ31" i="42"/>
  <c r="AJ30" i="42"/>
  <c r="AJ29" i="42"/>
  <c r="AJ28" i="42"/>
  <c r="AJ27" i="42"/>
  <c r="AJ26" i="42"/>
  <c r="AJ25" i="42"/>
  <c r="Q31" i="33" l="1"/>
  <c r="P31" i="33"/>
  <c r="O31" i="33"/>
  <c r="N31" i="33"/>
  <c r="M31" i="33"/>
  <c r="L31" i="33"/>
  <c r="K31" i="33"/>
  <c r="J31" i="33"/>
  <c r="I31" i="33"/>
  <c r="H31" i="33"/>
  <c r="G31" i="33"/>
  <c r="F31" i="33"/>
  <c r="E31" i="33"/>
  <c r="D31" i="33"/>
  <c r="C31" i="33"/>
  <c r="Q30" i="33"/>
  <c r="P30" i="33"/>
  <c r="O30" i="33"/>
  <c r="N30" i="33"/>
  <c r="M30" i="33"/>
  <c r="L30" i="33"/>
  <c r="K30" i="33"/>
  <c r="J30" i="33"/>
  <c r="I30" i="33"/>
  <c r="H30" i="33"/>
  <c r="G30" i="33"/>
  <c r="F30" i="33"/>
  <c r="E30" i="33"/>
  <c r="D30" i="33"/>
  <c r="C30" i="33"/>
  <c r="Q29" i="33"/>
  <c r="P29" i="33"/>
  <c r="O29" i="33"/>
  <c r="N29" i="33"/>
  <c r="M29" i="33"/>
  <c r="L29" i="33"/>
  <c r="K29" i="33"/>
  <c r="J29" i="33"/>
  <c r="I29" i="33"/>
  <c r="H29" i="33"/>
  <c r="G29" i="33"/>
  <c r="F29" i="33"/>
  <c r="E29" i="33"/>
  <c r="D29" i="33"/>
  <c r="C29" i="33"/>
  <c r="Q28" i="33"/>
  <c r="P28" i="33"/>
  <c r="O28" i="33"/>
  <c r="N28" i="33"/>
  <c r="M28" i="33"/>
  <c r="L28" i="33"/>
  <c r="K28" i="33"/>
  <c r="J28" i="33"/>
  <c r="I28" i="33"/>
  <c r="H28" i="33"/>
  <c r="G28" i="33"/>
  <c r="F28" i="33"/>
  <c r="E28" i="33"/>
  <c r="D28" i="33"/>
  <c r="C28" i="33"/>
  <c r="Q27" i="33"/>
  <c r="P27" i="33"/>
  <c r="O27" i="33"/>
  <c r="N27" i="33"/>
  <c r="M27" i="33"/>
  <c r="L27" i="33"/>
  <c r="K27" i="33"/>
  <c r="J27" i="33"/>
  <c r="I27" i="33"/>
  <c r="H27" i="33"/>
  <c r="G27" i="33"/>
  <c r="F27" i="33"/>
  <c r="E27" i="33"/>
  <c r="D27" i="33"/>
  <c r="C27" i="33"/>
  <c r="Q26" i="33"/>
  <c r="P26" i="33"/>
  <c r="O26" i="33"/>
  <c r="N26" i="33"/>
  <c r="M26" i="33"/>
  <c r="L26" i="33"/>
  <c r="K26" i="33"/>
  <c r="J26" i="33"/>
  <c r="I26" i="33"/>
  <c r="H26" i="33"/>
  <c r="G26" i="33"/>
  <c r="F26" i="33"/>
  <c r="E26" i="33"/>
  <c r="D26" i="33"/>
  <c r="C26" i="33"/>
  <c r="Q25" i="33"/>
  <c r="P25" i="33"/>
  <c r="O25" i="33"/>
  <c r="N25" i="33"/>
  <c r="M25" i="33"/>
  <c r="L25" i="33"/>
  <c r="K25" i="33"/>
  <c r="J25" i="33"/>
  <c r="I25" i="33"/>
  <c r="H25" i="33"/>
  <c r="G25" i="33"/>
  <c r="F25" i="33"/>
  <c r="E25" i="33"/>
  <c r="D25" i="33"/>
  <c r="C25" i="33"/>
  <c r="Q24" i="33"/>
  <c r="P24" i="33"/>
  <c r="O24" i="33"/>
  <c r="N24" i="33"/>
  <c r="M24" i="33"/>
  <c r="L24" i="33"/>
  <c r="K24" i="33"/>
  <c r="J24" i="33"/>
  <c r="I24" i="33"/>
  <c r="H24" i="33"/>
  <c r="G24" i="33"/>
  <c r="F24" i="33"/>
  <c r="E24" i="33"/>
  <c r="D24" i="33"/>
  <c r="C24" i="33"/>
  <c r="Q23" i="33"/>
  <c r="P23" i="33"/>
  <c r="O23" i="33"/>
  <c r="N23" i="33"/>
  <c r="M23" i="33"/>
  <c r="L23" i="33"/>
  <c r="K23" i="33"/>
  <c r="J23" i="33"/>
  <c r="I23" i="33"/>
  <c r="H23" i="33"/>
  <c r="G23" i="33"/>
  <c r="F23" i="33"/>
  <c r="E23" i="33"/>
  <c r="D23" i="33"/>
  <c r="C23" i="33"/>
  <c r="AI83" i="42"/>
  <c r="AI82" i="42"/>
  <c r="AI81" i="42"/>
  <c r="AI80" i="42"/>
  <c r="AI79" i="42"/>
  <c r="AI78" i="42"/>
  <c r="AI77" i="42"/>
  <c r="AI76" i="42"/>
  <c r="AI75" i="42"/>
  <c r="AI74" i="42"/>
  <c r="AI73" i="42"/>
  <c r="AI72" i="42"/>
  <c r="AI71" i="42"/>
  <c r="AI70" i="42"/>
  <c r="AI69" i="42"/>
  <c r="AI68" i="42"/>
  <c r="AI67" i="42"/>
  <c r="AI66" i="42"/>
  <c r="AI65" i="42"/>
  <c r="AI64" i="42"/>
  <c r="AI63" i="42"/>
  <c r="AI62" i="42"/>
  <c r="AI61" i="42"/>
  <c r="AI60" i="42"/>
  <c r="AI59" i="42"/>
  <c r="AI58" i="42"/>
  <c r="AI57" i="42"/>
  <c r="AI56" i="42"/>
  <c r="AI55" i="42"/>
  <c r="AI54" i="42"/>
  <c r="AI53" i="42"/>
  <c r="AI52" i="42"/>
  <c r="AI51" i="42"/>
  <c r="AI50" i="42"/>
  <c r="AI49" i="42"/>
  <c r="AI48" i="42"/>
  <c r="AI47" i="42"/>
  <c r="AI46" i="42"/>
  <c r="AI45" i="42"/>
  <c r="AI44" i="42"/>
  <c r="AI43" i="42"/>
  <c r="AI42" i="42"/>
  <c r="AI41" i="42"/>
  <c r="AI40" i="42"/>
  <c r="AI39" i="42"/>
  <c r="AI38" i="42"/>
  <c r="AI37" i="42"/>
  <c r="AI36" i="42"/>
  <c r="AI35" i="42"/>
  <c r="AI34" i="42"/>
  <c r="AI33" i="42"/>
  <c r="AI32" i="42"/>
  <c r="AI31" i="42"/>
  <c r="AI30" i="42"/>
  <c r="AI29" i="42"/>
  <c r="AI28" i="42"/>
  <c r="AI27" i="42"/>
  <c r="AI26" i="42"/>
  <c r="AI25" i="42"/>
  <c r="E55" i="34" l="1"/>
  <c r="G55" i="34" s="1"/>
  <c r="C55" i="34"/>
  <c r="J28" i="34"/>
  <c r="J29" i="34"/>
  <c r="J30" i="34"/>
  <c r="J31" i="34"/>
  <c r="J32" i="34"/>
  <c r="J33" i="34"/>
  <c r="J34" i="34"/>
  <c r="J35" i="34"/>
  <c r="J36" i="34"/>
  <c r="J37" i="34"/>
  <c r="J38" i="34"/>
  <c r="J39" i="34"/>
  <c r="J40" i="34"/>
  <c r="J41" i="34"/>
  <c r="J42" i="34"/>
  <c r="J43" i="34"/>
  <c r="J44" i="34"/>
  <c r="J45" i="34"/>
  <c r="J46" i="34"/>
  <c r="J47" i="34"/>
  <c r="J48" i="34"/>
  <c r="J49" i="34"/>
  <c r="J50" i="34"/>
  <c r="J51" i="34"/>
  <c r="J52" i="34"/>
  <c r="J53" i="34"/>
  <c r="J54" i="34"/>
  <c r="E28" i="34"/>
  <c r="E29" i="34"/>
  <c r="E30" i="34"/>
  <c r="E31" i="34"/>
  <c r="E32" i="34"/>
  <c r="E33" i="34"/>
  <c r="E34" i="34"/>
  <c r="E35" i="34"/>
  <c r="E36" i="34"/>
  <c r="E37" i="34"/>
  <c r="E38" i="34"/>
  <c r="E39" i="34"/>
  <c r="E40" i="34"/>
  <c r="E41" i="34"/>
  <c r="E42" i="34"/>
  <c r="E43" i="34"/>
  <c r="E44" i="34"/>
  <c r="E45" i="34"/>
  <c r="E46" i="34"/>
  <c r="E47" i="34"/>
  <c r="E48" i="34"/>
  <c r="E49" i="34"/>
  <c r="E50" i="34"/>
  <c r="E51" i="34"/>
  <c r="E52" i="34"/>
  <c r="E53" i="34"/>
  <c r="E54"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G54" i="34" l="1"/>
  <c r="G53" i="34" s="1"/>
  <c r="G52" i="34" s="1"/>
  <c r="G51" i="34" s="1"/>
  <c r="G50" i="34" s="1"/>
  <c r="G49" i="34" s="1"/>
  <c r="G48" i="34" s="1"/>
  <c r="G47" i="34" s="1"/>
  <c r="G46" i="34" s="1"/>
  <c r="G45" i="34" s="1"/>
  <c r="G44" i="34" s="1"/>
  <c r="G43" i="34" s="1"/>
  <c r="G42" i="34" s="1"/>
  <c r="G41" i="34" s="1"/>
  <c r="G40" i="34" s="1"/>
  <c r="G39" i="34" s="1"/>
  <c r="G38" i="34" s="1"/>
  <c r="G37" i="34" s="1"/>
  <c r="G36" i="34" s="1"/>
  <c r="G35" i="34" s="1"/>
  <c r="G34" i="34" s="1"/>
  <c r="G33" i="34" s="1"/>
  <c r="G32" i="34" s="1"/>
  <c r="G31" i="34" s="1"/>
  <c r="G30" i="34" s="1"/>
  <c r="G29" i="34" s="1"/>
  <c r="G28" i="34" s="1"/>
  <c r="J55" i="34"/>
  <c r="K55" i="34" s="1"/>
  <c r="E40" i="19"/>
  <c r="H991" i="35"/>
  <c r="H992" i="35"/>
  <c r="H993" i="35"/>
  <c r="H994" i="35"/>
  <c r="H995" i="35"/>
  <c r="H996" i="35"/>
  <c r="H997" i="35"/>
  <c r="H998" i="35"/>
  <c r="H999" i="35"/>
  <c r="H1000" i="35"/>
  <c r="H1001" i="35"/>
  <c r="H1002" i="35"/>
  <c r="H1003" i="35"/>
  <c r="H1004" i="35"/>
  <c r="H1005" i="35"/>
  <c r="H1006" i="35"/>
  <c r="H1007" i="35"/>
  <c r="H1008" i="35"/>
  <c r="H1009" i="35"/>
  <c r="H1010" i="35"/>
  <c r="H1011" i="35"/>
  <c r="H1012" i="35"/>
  <c r="H1013" i="35"/>
  <c r="H1014" i="35"/>
  <c r="H1015" i="35"/>
  <c r="H1016" i="35"/>
  <c r="H1017" i="35"/>
  <c r="H1018" i="35"/>
  <c r="H1019" i="35"/>
  <c r="H1020" i="35"/>
  <c r="H1021" i="35"/>
  <c r="H1022" i="35"/>
  <c r="H1023" i="35"/>
  <c r="H1024" i="35"/>
  <c r="H1025" i="35"/>
  <c r="H1026" i="35"/>
  <c r="H1027" i="35"/>
  <c r="H1028" i="35"/>
  <c r="H1029" i="35"/>
  <c r="H1030" i="35"/>
  <c r="H1031" i="35"/>
  <c r="H1032" i="35"/>
  <c r="H1033" i="35"/>
  <c r="H1034" i="35"/>
  <c r="H1035" i="35"/>
  <c r="H1036" i="35"/>
  <c r="H1037" i="35"/>
  <c r="H1038" i="35"/>
  <c r="H1039" i="35"/>
  <c r="H1040" i="35"/>
  <c r="H1041" i="35"/>
  <c r="H1042" i="35"/>
  <c r="H1043" i="35"/>
  <c r="H1044" i="35"/>
  <c r="H1045" i="35"/>
  <c r="H1046" i="35"/>
  <c r="H1047" i="35"/>
  <c r="H1048" i="35"/>
  <c r="H1049" i="35"/>
  <c r="H1050" i="35"/>
  <c r="H1051" i="35"/>
  <c r="H1052" i="35"/>
  <c r="H1053" i="35"/>
  <c r="H1054" i="35"/>
  <c r="H1055" i="35"/>
  <c r="H1056" i="35"/>
  <c r="H1057" i="35"/>
  <c r="H1058" i="35"/>
  <c r="H1059" i="35"/>
  <c r="H1060" i="35"/>
  <c r="H1061" i="35"/>
  <c r="H1062" i="35"/>
  <c r="H1063" i="35"/>
  <c r="H1064" i="35"/>
  <c r="H1065" i="35"/>
  <c r="H1066" i="35"/>
  <c r="H1067" i="35"/>
  <c r="H1068" i="35"/>
  <c r="H1069" i="35"/>
  <c r="H1070" i="35"/>
  <c r="H1071" i="35"/>
  <c r="H1072" i="35"/>
  <c r="H1073" i="35"/>
  <c r="H1074" i="35"/>
  <c r="H1075" i="35"/>
  <c r="H1076" i="35"/>
  <c r="H1077" i="35"/>
  <c r="H1078" i="35"/>
  <c r="H1079" i="35"/>
  <c r="H1080" i="35"/>
  <c r="H1081" i="35"/>
  <c r="H1082" i="35"/>
  <c r="H1083" i="35"/>
  <c r="H1084" i="35"/>
  <c r="H1085" i="35"/>
  <c r="H1086" i="35"/>
  <c r="H1087" i="35"/>
  <c r="H1088" i="35"/>
  <c r="H1089" i="35"/>
  <c r="H1090" i="35"/>
  <c r="H1091" i="35"/>
  <c r="H1092" i="35"/>
  <c r="H1093" i="35"/>
  <c r="H1094" i="35"/>
  <c r="H1095" i="35"/>
  <c r="H1096" i="35"/>
  <c r="H1097" i="35"/>
  <c r="H1098" i="35"/>
  <c r="H1099" i="35"/>
  <c r="H1100" i="35"/>
  <c r="H1101" i="35"/>
  <c r="H1102" i="35"/>
  <c r="H1103" i="35"/>
  <c r="H1104" i="35"/>
  <c r="H1105" i="35"/>
  <c r="H1106" i="35"/>
  <c r="H1107" i="35"/>
  <c r="H1108" i="35"/>
  <c r="H1109" i="35"/>
  <c r="H1110" i="35"/>
  <c r="H1111" i="35"/>
  <c r="H1112" i="35"/>
  <c r="H1113" i="35"/>
  <c r="H1114" i="35"/>
  <c r="H1115" i="35"/>
  <c r="H1116" i="35"/>
  <c r="H1117" i="35"/>
  <c r="H1118" i="35"/>
  <c r="H1119" i="35"/>
  <c r="H1120" i="35"/>
  <c r="H1121" i="35"/>
  <c r="H1122" i="35"/>
  <c r="H1123" i="35"/>
  <c r="H1124" i="35"/>
  <c r="H1125" i="35"/>
  <c r="H1126" i="35"/>
  <c r="H1127" i="35"/>
  <c r="H1128" i="35"/>
  <c r="H1129" i="35"/>
  <c r="H1130" i="35"/>
  <c r="H1131" i="35"/>
  <c r="H1132" i="35"/>
  <c r="H1133" i="35"/>
  <c r="H1134" i="35"/>
  <c r="H1135" i="35"/>
  <c r="E72" i="6"/>
  <c r="K54" i="34" l="1"/>
  <c r="K53" i="34" l="1"/>
  <c r="K52" i="34" l="1"/>
  <c r="I46" i="13"/>
  <c r="I12" i="13"/>
  <c r="J18" i="14"/>
  <c r="I35" i="13"/>
  <c r="J12" i="49" s="1"/>
  <c r="J18" i="12"/>
  <c r="K51" i="34" l="1"/>
  <c r="K50" i="34" l="1"/>
  <c r="C14" i="49"/>
  <c r="D14" i="49"/>
  <c r="E14" i="49"/>
  <c r="F14" i="49"/>
  <c r="G14" i="49"/>
  <c r="H14" i="49"/>
  <c r="I14" i="49"/>
  <c r="J14" i="49"/>
  <c r="K14" i="49"/>
  <c r="C15" i="49"/>
  <c r="D15" i="49"/>
  <c r="E15" i="49"/>
  <c r="F15" i="49"/>
  <c r="G15" i="49"/>
  <c r="H15" i="49"/>
  <c r="I15" i="49"/>
  <c r="J15" i="49"/>
  <c r="K15" i="49"/>
  <c r="C16" i="49"/>
  <c r="D16" i="49"/>
  <c r="E16" i="49"/>
  <c r="F16" i="49"/>
  <c r="G16" i="49"/>
  <c r="H16" i="49"/>
  <c r="I16" i="49"/>
  <c r="J16" i="49"/>
  <c r="K16" i="49"/>
  <c r="C17" i="49"/>
  <c r="D17" i="49"/>
  <c r="E17" i="49"/>
  <c r="F17" i="49"/>
  <c r="G17" i="49"/>
  <c r="H17" i="49"/>
  <c r="I17" i="49"/>
  <c r="J17" i="49"/>
  <c r="K17" i="49"/>
  <c r="C18" i="49"/>
  <c r="D18" i="49"/>
  <c r="E18" i="49"/>
  <c r="F18" i="49"/>
  <c r="G18" i="49"/>
  <c r="H18" i="49"/>
  <c r="I18" i="49"/>
  <c r="J18" i="49"/>
  <c r="K18" i="49"/>
  <c r="C19" i="49"/>
  <c r="D19" i="49"/>
  <c r="E19" i="49"/>
  <c r="F19" i="49"/>
  <c r="G19" i="49"/>
  <c r="H19" i="49"/>
  <c r="I19" i="49"/>
  <c r="J19" i="49"/>
  <c r="K19" i="49"/>
  <c r="C20" i="49"/>
  <c r="D20" i="49"/>
  <c r="E20" i="49"/>
  <c r="F20" i="49"/>
  <c r="G20" i="49"/>
  <c r="H20" i="49"/>
  <c r="I20" i="49"/>
  <c r="J20" i="49"/>
  <c r="K20" i="49"/>
  <c r="C21" i="49"/>
  <c r="D21" i="49"/>
  <c r="E21" i="49"/>
  <c r="F21" i="49"/>
  <c r="G21" i="49"/>
  <c r="H21" i="49"/>
  <c r="I21" i="49"/>
  <c r="J21" i="49"/>
  <c r="K21" i="49"/>
  <c r="C22" i="49"/>
  <c r="D22" i="49"/>
  <c r="E22" i="49"/>
  <c r="F22" i="49"/>
  <c r="G22" i="49"/>
  <c r="H22" i="49"/>
  <c r="I22" i="49"/>
  <c r="J22" i="49"/>
  <c r="K22" i="49"/>
  <c r="C23" i="49"/>
  <c r="D23" i="49"/>
  <c r="E23" i="49"/>
  <c r="F23" i="49"/>
  <c r="G23" i="49"/>
  <c r="H23" i="49"/>
  <c r="I23" i="49"/>
  <c r="J23" i="49"/>
  <c r="K23" i="49"/>
  <c r="C24" i="49"/>
  <c r="D24" i="49"/>
  <c r="E24" i="49"/>
  <c r="F24" i="49"/>
  <c r="G24" i="49"/>
  <c r="H24" i="49"/>
  <c r="I24" i="49"/>
  <c r="J24" i="49"/>
  <c r="K24" i="49"/>
  <c r="C25" i="49"/>
  <c r="D25" i="49"/>
  <c r="E25" i="49"/>
  <c r="F25" i="49"/>
  <c r="G25" i="49"/>
  <c r="H25" i="49"/>
  <c r="I25" i="49"/>
  <c r="J25" i="49"/>
  <c r="K25" i="49"/>
  <c r="C26" i="49"/>
  <c r="D26" i="49"/>
  <c r="E26" i="49"/>
  <c r="F26" i="49"/>
  <c r="G26" i="49"/>
  <c r="H26" i="49"/>
  <c r="I26" i="49"/>
  <c r="J26" i="49"/>
  <c r="K26" i="49"/>
  <c r="C27" i="49"/>
  <c r="D27" i="49"/>
  <c r="E27" i="49"/>
  <c r="F27" i="49"/>
  <c r="G27" i="49"/>
  <c r="H27" i="49"/>
  <c r="I27" i="49"/>
  <c r="J27" i="49"/>
  <c r="K27" i="49"/>
  <c r="C28" i="49"/>
  <c r="D28" i="49"/>
  <c r="E28" i="49"/>
  <c r="F28" i="49"/>
  <c r="G28" i="49"/>
  <c r="H28" i="49"/>
  <c r="I28" i="49"/>
  <c r="J28" i="49"/>
  <c r="K28" i="49"/>
  <c r="C29" i="49"/>
  <c r="D29" i="49"/>
  <c r="E29" i="49"/>
  <c r="F29" i="49"/>
  <c r="G29" i="49"/>
  <c r="H29" i="49"/>
  <c r="I29" i="49"/>
  <c r="J29" i="49"/>
  <c r="K29" i="49"/>
  <c r="C30" i="49"/>
  <c r="D30" i="49"/>
  <c r="E30" i="49"/>
  <c r="F30" i="49"/>
  <c r="G30" i="49"/>
  <c r="H30" i="49"/>
  <c r="I30" i="49"/>
  <c r="J30" i="49"/>
  <c r="K30" i="49"/>
  <c r="C31" i="49"/>
  <c r="D31" i="49"/>
  <c r="E31" i="49"/>
  <c r="F31" i="49"/>
  <c r="G31" i="49"/>
  <c r="H31" i="49"/>
  <c r="I31" i="49"/>
  <c r="J31" i="49"/>
  <c r="K31" i="49"/>
  <c r="C32" i="49"/>
  <c r="D32" i="49"/>
  <c r="E32" i="49"/>
  <c r="F32" i="49"/>
  <c r="G32" i="49"/>
  <c r="H32" i="49"/>
  <c r="I32" i="49"/>
  <c r="J32" i="49"/>
  <c r="K32" i="49"/>
  <c r="C33" i="49"/>
  <c r="D33" i="49"/>
  <c r="E33" i="49"/>
  <c r="F33" i="49"/>
  <c r="G33" i="49"/>
  <c r="H33" i="49"/>
  <c r="I33" i="49"/>
  <c r="J33" i="49"/>
  <c r="K33" i="49"/>
  <c r="C34" i="49"/>
  <c r="D34" i="49"/>
  <c r="E34" i="49"/>
  <c r="F34" i="49"/>
  <c r="G34" i="49"/>
  <c r="H34" i="49"/>
  <c r="I34" i="49"/>
  <c r="J34" i="49"/>
  <c r="K34" i="49"/>
  <c r="C35" i="49"/>
  <c r="D35" i="49"/>
  <c r="E35" i="49"/>
  <c r="F35" i="49"/>
  <c r="G35" i="49"/>
  <c r="H35" i="49"/>
  <c r="I35" i="49"/>
  <c r="J35" i="49"/>
  <c r="K35" i="49"/>
  <c r="C36" i="49"/>
  <c r="D36" i="49"/>
  <c r="E36" i="49"/>
  <c r="F36" i="49"/>
  <c r="G36" i="49"/>
  <c r="H36" i="49"/>
  <c r="I36" i="49"/>
  <c r="J36" i="49"/>
  <c r="K36" i="49"/>
  <c r="C37" i="49"/>
  <c r="D37" i="49"/>
  <c r="E37" i="49"/>
  <c r="F37" i="49"/>
  <c r="G37" i="49"/>
  <c r="H37" i="49"/>
  <c r="I37" i="49"/>
  <c r="J37" i="49"/>
  <c r="K37" i="49"/>
  <c r="C38" i="49"/>
  <c r="D38" i="49"/>
  <c r="E38" i="49"/>
  <c r="F38" i="49"/>
  <c r="G38" i="49"/>
  <c r="H38" i="49"/>
  <c r="I38" i="49"/>
  <c r="J38" i="49"/>
  <c r="K38" i="49"/>
  <c r="C39" i="49"/>
  <c r="D39" i="49"/>
  <c r="E39" i="49"/>
  <c r="F39" i="49"/>
  <c r="G39" i="49"/>
  <c r="H39" i="49"/>
  <c r="I39" i="49"/>
  <c r="J39" i="49"/>
  <c r="K39" i="49"/>
  <c r="C40" i="49"/>
  <c r="D40" i="49"/>
  <c r="E40" i="49"/>
  <c r="F40" i="49"/>
  <c r="G40" i="49"/>
  <c r="H40" i="49"/>
  <c r="I40" i="49"/>
  <c r="J40" i="49"/>
  <c r="K40" i="49"/>
  <c r="C41" i="49"/>
  <c r="D41" i="49"/>
  <c r="E41" i="49"/>
  <c r="F41" i="49"/>
  <c r="G41" i="49"/>
  <c r="H41" i="49"/>
  <c r="I41" i="49"/>
  <c r="J41" i="49"/>
  <c r="K41" i="49"/>
  <c r="C42" i="49"/>
  <c r="D42" i="49"/>
  <c r="E42" i="49"/>
  <c r="F42" i="49"/>
  <c r="G42" i="49"/>
  <c r="H42" i="49"/>
  <c r="I42" i="49"/>
  <c r="J42" i="49"/>
  <c r="K42" i="49"/>
  <c r="C43" i="49"/>
  <c r="D43" i="49"/>
  <c r="E43" i="49"/>
  <c r="F43" i="49"/>
  <c r="G43" i="49"/>
  <c r="H43" i="49"/>
  <c r="I43" i="49"/>
  <c r="J43" i="49"/>
  <c r="K43" i="49"/>
  <c r="C44" i="49"/>
  <c r="D44" i="49"/>
  <c r="E44" i="49"/>
  <c r="F44" i="49"/>
  <c r="G44" i="49"/>
  <c r="H44" i="49"/>
  <c r="I44" i="49"/>
  <c r="J44" i="49"/>
  <c r="K44" i="49"/>
  <c r="C45" i="49"/>
  <c r="D45" i="49"/>
  <c r="E45" i="49"/>
  <c r="F45" i="49"/>
  <c r="G45" i="49"/>
  <c r="H45" i="49"/>
  <c r="I45" i="49"/>
  <c r="J45" i="49"/>
  <c r="K45" i="49"/>
  <c r="C46" i="49"/>
  <c r="D46" i="49"/>
  <c r="E46" i="49"/>
  <c r="F46" i="49"/>
  <c r="G46" i="49"/>
  <c r="H46" i="49"/>
  <c r="I46" i="49"/>
  <c r="J46" i="49"/>
  <c r="K46" i="49"/>
  <c r="C47" i="49"/>
  <c r="D47" i="49"/>
  <c r="E47" i="49"/>
  <c r="F47" i="49"/>
  <c r="G47" i="49"/>
  <c r="H47" i="49"/>
  <c r="I47" i="49"/>
  <c r="J47" i="49"/>
  <c r="K47" i="49"/>
  <c r="C48" i="49"/>
  <c r="D48" i="49"/>
  <c r="E48" i="49"/>
  <c r="F48" i="49"/>
  <c r="G48" i="49"/>
  <c r="H48" i="49"/>
  <c r="I48" i="49"/>
  <c r="J48" i="49"/>
  <c r="K48" i="49"/>
  <c r="C49" i="49"/>
  <c r="D49" i="49"/>
  <c r="E49" i="49"/>
  <c r="F49" i="49"/>
  <c r="G49" i="49"/>
  <c r="H49" i="49"/>
  <c r="I49" i="49"/>
  <c r="J49" i="49"/>
  <c r="K49" i="49"/>
  <c r="C50" i="49"/>
  <c r="D50" i="49"/>
  <c r="E50" i="49"/>
  <c r="F50" i="49"/>
  <c r="G50" i="49"/>
  <c r="H50" i="49"/>
  <c r="I50" i="49"/>
  <c r="J50" i="49"/>
  <c r="K50" i="49"/>
  <c r="C51" i="49"/>
  <c r="D51" i="49"/>
  <c r="E51" i="49"/>
  <c r="F51" i="49"/>
  <c r="G51" i="49"/>
  <c r="H51" i="49"/>
  <c r="I51" i="49"/>
  <c r="J51" i="49"/>
  <c r="K51" i="49"/>
  <c r="C52" i="49"/>
  <c r="D52" i="49"/>
  <c r="E52" i="49"/>
  <c r="F52" i="49"/>
  <c r="G52" i="49"/>
  <c r="H52" i="49"/>
  <c r="I52" i="49"/>
  <c r="J52" i="49"/>
  <c r="K52" i="49"/>
  <c r="C53" i="49"/>
  <c r="D53" i="49"/>
  <c r="E53" i="49"/>
  <c r="F53" i="49"/>
  <c r="G53" i="49"/>
  <c r="H53" i="49"/>
  <c r="I53" i="49"/>
  <c r="J53" i="49"/>
  <c r="K53" i="49"/>
  <c r="C54" i="49"/>
  <c r="D54" i="49"/>
  <c r="E54" i="49"/>
  <c r="F54" i="49"/>
  <c r="G54" i="49"/>
  <c r="H54" i="49"/>
  <c r="I54" i="49"/>
  <c r="J54" i="49"/>
  <c r="K54" i="49"/>
  <c r="C55" i="49"/>
  <c r="D55" i="49"/>
  <c r="E55" i="49"/>
  <c r="F55" i="49"/>
  <c r="G55" i="49"/>
  <c r="H55" i="49"/>
  <c r="I55" i="49"/>
  <c r="J55" i="49"/>
  <c r="K55" i="49"/>
  <c r="C56" i="49"/>
  <c r="D56" i="49"/>
  <c r="E56" i="49"/>
  <c r="F56" i="49"/>
  <c r="G56" i="49"/>
  <c r="H56" i="49"/>
  <c r="I56" i="49"/>
  <c r="J56" i="49"/>
  <c r="K56" i="49"/>
  <c r="C57" i="49"/>
  <c r="D57" i="49"/>
  <c r="E57" i="49"/>
  <c r="F57" i="49"/>
  <c r="G57" i="49"/>
  <c r="H57" i="49"/>
  <c r="I57" i="49"/>
  <c r="J57" i="49"/>
  <c r="K57" i="49"/>
  <c r="C58" i="49"/>
  <c r="D58" i="49"/>
  <c r="E58" i="49"/>
  <c r="F58" i="49"/>
  <c r="G58" i="49"/>
  <c r="H58" i="49"/>
  <c r="I58" i="49"/>
  <c r="J58" i="49"/>
  <c r="K58" i="49"/>
  <c r="C59" i="49"/>
  <c r="D59" i="49"/>
  <c r="E59" i="49"/>
  <c r="F59" i="49"/>
  <c r="G59" i="49"/>
  <c r="H59" i="49"/>
  <c r="I59" i="49"/>
  <c r="J59" i="49"/>
  <c r="K59" i="49"/>
  <c r="C60" i="49"/>
  <c r="D60" i="49"/>
  <c r="E60" i="49"/>
  <c r="F60" i="49"/>
  <c r="G60" i="49"/>
  <c r="H60" i="49"/>
  <c r="I60" i="49"/>
  <c r="J60" i="49"/>
  <c r="K60" i="49"/>
  <c r="C61" i="49"/>
  <c r="D61" i="49"/>
  <c r="E61" i="49"/>
  <c r="F61" i="49"/>
  <c r="G61" i="49"/>
  <c r="H61" i="49"/>
  <c r="I61" i="49"/>
  <c r="J61" i="49"/>
  <c r="K61" i="49"/>
  <c r="C62" i="49"/>
  <c r="D62" i="49"/>
  <c r="E62" i="49"/>
  <c r="F62" i="49"/>
  <c r="G62" i="49"/>
  <c r="H62" i="49"/>
  <c r="I62" i="49"/>
  <c r="J62" i="49"/>
  <c r="K62" i="49"/>
  <c r="C63" i="49"/>
  <c r="D63" i="49"/>
  <c r="E63" i="49"/>
  <c r="F63" i="49"/>
  <c r="G63" i="49"/>
  <c r="H63" i="49"/>
  <c r="I63" i="49"/>
  <c r="J63" i="49"/>
  <c r="K63" i="49"/>
  <c r="C64" i="49"/>
  <c r="D64" i="49"/>
  <c r="E64" i="49"/>
  <c r="F64" i="49"/>
  <c r="G64" i="49"/>
  <c r="H64" i="49"/>
  <c r="I64" i="49"/>
  <c r="J64" i="49"/>
  <c r="K64" i="49"/>
  <c r="C65" i="49"/>
  <c r="D65" i="49"/>
  <c r="E65" i="49"/>
  <c r="F65" i="49"/>
  <c r="G65" i="49"/>
  <c r="H65" i="49"/>
  <c r="I65" i="49"/>
  <c r="J65" i="49"/>
  <c r="K65" i="49"/>
  <c r="C66" i="49"/>
  <c r="D66" i="49"/>
  <c r="E66" i="49"/>
  <c r="F66" i="49"/>
  <c r="G66" i="49"/>
  <c r="H66" i="49"/>
  <c r="I66" i="49"/>
  <c r="J66" i="49"/>
  <c r="K66" i="49"/>
  <c r="C67" i="49"/>
  <c r="D67" i="49"/>
  <c r="E67" i="49"/>
  <c r="F67" i="49"/>
  <c r="G67" i="49"/>
  <c r="H67" i="49"/>
  <c r="I67" i="49"/>
  <c r="J67" i="49"/>
  <c r="K67" i="49"/>
  <c r="C68" i="49"/>
  <c r="D68" i="49"/>
  <c r="E68" i="49"/>
  <c r="F68" i="49"/>
  <c r="G68" i="49"/>
  <c r="H68" i="49"/>
  <c r="I68" i="49"/>
  <c r="J68" i="49"/>
  <c r="K68" i="49"/>
  <c r="C69" i="49"/>
  <c r="D69" i="49"/>
  <c r="E69" i="49"/>
  <c r="F69" i="49"/>
  <c r="G69" i="49"/>
  <c r="H69" i="49"/>
  <c r="I69" i="49"/>
  <c r="J69" i="49"/>
  <c r="K69" i="49"/>
  <c r="C70" i="49"/>
  <c r="D70" i="49"/>
  <c r="E70" i="49"/>
  <c r="F70" i="49"/>
  <c r="G70" i="49"/>
  <c r="H70" i="49"/>
  <c r="I70" i="49"/>
  <c r="J70" i="49"/>
  <c r="K70" i="49"/>
  <c r="C71" i="49"/>
  <c r="D71" i="49"/>
  <c r="E71" i="49"/>
  <c r="F71" i="49"/>
  <c r="G71" i="49"/>
  <c r="H71" i="49"/>
  <c r="I71" i="49"/>
  <c r="J71" i="49"/>
  <c r="K71" i="49"/>
  <c r="C72" i="49"/>
  <c r="D72" i="49"/>
  <c r="E72" i="49"/>
  <c r="F72" i="49"/>
  <c r="G72" i="49"/>
  <c r="H72" i="49"/>
  <c r="I72" i="49"/>
  <c r="J72" i="49"/>
  <c r="K72" i="49"/>
  <c r="C73" i="49"/>
  <c r="D73" i="49"/>
  <c r="E73" i="49"/>
  <c r="F73" i="49"/>
  <c r="G73" i="49"/>
  <c r="H73" i="49"/>
  <c r="I73" i="49"/>
  <c r="J73" i="49"/>
  <c r="K73" i="49"/>
  <c r="C74" i="49"/>
  <c r="D74" i="49"/>
  <c r="E74" i="49"/>
  <c r="F74" i="49"/>
  <c r="G74" i="49"/>
  <c r="H74" i="49"/>
  <c r="I74" i="49"/>
  <c r="J74" i="49"/>
  <c r="K74" i="49"/>
  <c r="C75" i="49"/>
  <c r="D75" i="49"/>
  <c r="E75" i="49"/>
  <c r="F75" i="49"/>
  <c r="G75" i="49"/>
  <c r="H75" i="49"/>
  <c r="I75" i="49"/>
  <c r="J75" i="49"/>
  <c r="K75" i="49"/>
  <c r="C76" i="49"/>
  <c r="D76" i="49"/>
  <c r="E76" i="49"/>
  <c r="F76" i="49"/>
  <c r="G76" i="49"/>
  <c r="H76" i="49"/>
  <c r="I76" i="49"/>
  <c r="J76" i="49"/>
  <c r="K76" i="49"/>
  <c r="C77" i="49"/>
  <c r="D77" i="49"/>
  <c r="E77" i="49"/>
  <c r="F77" i="49"/>
  <c r="G77" i="49"/>
  <c r="H77" i="49"/>
  <c r="I77" i="49"/>
  <c r="J77" i="49"/>
  <c r="K77" i="49"/>
  <c r="C78" i="49"/>
  <c r="D78" i="49"/>
  <c r="E78" i="49"/>
  <c r="F78" i="49"/>
  <c r="G78" i="49"/>
  <c r="H78" i="49"/>
  <c r="I78" i="49"/>
  <c r="J78" i="49"/>
  <c r="K78" i="49"/>
  <c r="C79" i="49"/>
  <c r="D79" i="49"/>
  <c r="E79" i="49"/>
  <c r="F79" i="49"/>
  <c r="G79" i="49"/>
  <c r="H79" i="49"/>
  <c r="I79" i="49"/>
  <c r="J79" i="49"/>
  <c r="K79" i="49"/>
  <c r="C80" i="49"/>
  <c r="D80" i="49"/>
  <c r="E80" i="49"/>
  <c r="F80" i="49"/>
  <c r="G80" i="49"/>
  <c r="H80" i="49"/>
  <c r="I80" i="49"/>
  <c r="J80" i="49"/>
  <c r="K80" i="49"/>
  <c r="C81" i="49"/>
  <c r="D81" i="49"/>
  <c r="E81" i="49"/>
  <c r="F81" i="49"/>
  <c r="G81" i="49"/>
  <c r="H81" i="49"/>
  <c r="I81" i="49"/>
  <c r="J81" i="49"/>
  <c r="K81" i="49"/>
  <c r="C82" i="49"/>
  <c r="D82" i="49"/>
  <c r="E82" i="49"/>
  <c r="F82" i="49"/>
  <c r="G82" i="49"/>
  <c r="H82" i="49"/>
  <c r="I82" i="49"/>
  <c r="J82" i="49"/>
  <c r="K82" i="49"/>
  <c r="C83" i="49"/>
  <c r="D83" i="49"/>
  <c r="E83" i="49"/>
  <c r="F83" i="49"/>
  <c r="G83" i="49"/>
  <c r="H83" i="49"/>
  <c r="I83" i="49"/>
  <c r="J83" i="49"/>
  <c r="K83" i="49"/>
  <c r="C84" i="49"/>
  <c r="D84" i="49"/>
  <c r="E84" i="49"/>
  <c r="F84" i="49"/>
  <c r="G84" i="49"/>
  <c r="H84" i="49"/>
  <c r="I84" i="49"/>
  <c r="J84" i="49"/>
  <c r="K84" i="49"/>
  <c r="C85" i="49"/>
  <c r="D85" i="49"/>
  <c r="E85" i="49"/>
  <c r="F85" i="49"/>
  <c r="G85" i="49"/>
  <c r="H85" i="49"/>
  <c r="I85" i="49"/>
  <c r="J85" i="49"/>
  <c r="K85" i="49"/>
  <c r="C86" i="49"/>
  <c r="D86" i="49"/>
  <c r="E86" i="49"/>
  <c r="F86" i="49"/>
  <c r="G86" i="49"/>
  <c r="H86" i="49"/>
  <c r="I86" i="49"/>
  <c r="J86" i="49"/>
  <c r="K86" i="49"/>
  <c r="C87" i="49"/>
  <c r="D87" i="49"/>
  <c r="E87" i="49"/>
  <c r="F87" i="49"/>
  <c r="G87" i="49"/>
  <c r="H87" i="49"/>
  <c r="I87" i="49"/>
  <c r="J87" i="49"/>
  <c r="K87" i="49"/>
  <c r="C88" i="49"/>
  <c r="D88" i="49"/>
  <c r="E88" i="49"/>
  <c r="F88" i="49"/>
  <c r="G88" i="49"/>
  <c r="H88" i="49"/>
  <c r="I88" i="49"/>
  <c r="J88" i="49"/>
  <c r="K88" i="49"/>
  <c r="C89" i="49"/>
  <c r="D89" i="49"/>
  <c r="E89" i="49"/>
  <c r="F89" i="49"/>
  <c r="G89" i="49"/>
  <c r="H89" i="49"/>
  <c r="I89" i="49"/>
  <c r="J89" i="49"/>
  <c r="K89" i="49"/>
  <c r="C90" i="49"/>
  <c r="D90" i="49"/>
  <c r="E90" i="49"/>
  <c r="F90" i="49"/>
  <c r="G90" i="49"/>
  <c r="H90" i="49"/>
  <c r="I90" i="49"/>
  <c r="J90" i="49"/>
  <c r="K90" i="49"/>
  <c r="C91" i="49"/>
  <c r="D91" i="49"/>
  <c r="E91" i="49"/>
  <c r="F91" i="49"/>
  <c r="G91" i="49"/>
  <c r="H91" i="49"/>
  <c r="I91" i="49"/>
  <c r="J91" i="49"/>
  <c r="K91" i="49"/>
  <c r="C92" i="49"/>
  <c r="D92" i="49"/>
  <c r="E92" i="49"/>
  <c r="F92" i="49"/>
  <c r="G92" i="49"/>
  <c r="H92" i="49"/>
  <c r="I92" i="49"/>
  <c r="J92" i="49"/>
  <c r="K92" i="49"/>
  <c r="C93" i="49"/>
  <c r="D93" i="49"/>
  <c r="E93" i="49"/>
  <c r="F93" i="49"/>
  <c r="G93" i="49"/>
  <c r="H93" i="49"/>
  <c r="I93" i="49"/>
  <c r="J93" i="49"/>
  <c r="K93" i="49"/>
  <c r="C94" i="49"/>
  <c r="D94" i="49"/>
  <c r="E94" i="49"/>
  <c r="F94" i="49"/>
  <c r="G94" i="49"/>
  <c r="H94" i="49"/>
  <c r="I94" i="49"/>
  <c r="J94" i="49"/>
  <c r="K94" i="49"/>
  <c r="C95" i="49"/>
  <c r="D95" i="49"/>
  <c r="E95" i="49"/>
  <c r="F95" i="49"/>
  <c r="G95" i="49"/>
  <c r="H95" i="49"/>
  <c r="I95" i="49"/>
  <c r="J95" i="49"/>
  <c r="K95" i="49"/>
  <c r="C96" i="49"/>
  <c r="D96" i="49"/>
  <c r="E96" i="49"/>
  <c r="F96" i="49"/>
  <c r="G96" i="49"/>
  <c r="H96" i="49"/>
  <c r="I96" i="49"/>
  <c r="J96" i="49"/>
  <c r="K96" i="49"/>
  <c r="C97" i="49"/>
  <c r="D97" i="49"/>
  <c r="E97" i="49"/>
  <c r="F97" i="49"/>
  <c r="G97" i="49"/>
  <c r="H97" i="49"/>
  <c r="I97" i="49"/>
  <c r="J97" i="49"/>
  <c r="K97" i="49"/>
  <c r="C98" i="49"/>
  <c r="D98" i="49"/>
  <c r="E98" i="49"/>
  <c r="F98" i="49"/>
  <c r="G98" i="49"/>
  <c r="H98" i="49"/>
  <c r="I98" i="49"/>
  <c r="J98" i="49"/>
  <c r="K98" i="49"/>
  <c r="C99" i="49"/>
  <c r="D99" i="49"/>
  <c r="E99" i="49"/>
  <c r="F99" i="49"/>
  <c r="G99" i="49"/>
  <c r="H99" i="49"/>
  <c r="I99" i="49"/>
  <c r="J99" i="49"/>
  <c r="K99" i="49"/>
  <c r="C100" i="49"/>
  <c r="D100" i="49"/>
  <c r="E100" i="49"/>
  <c r="F100" i="49"/>
  <c r="G100" i="49"/>
  <c r="H100" i="49"/>
  <c r="I100" i="49"/>
  <c r="J100" i="49"/>
  <c r="K100" i="49"/>
  <c r="C101" i="49"/>
  <c r="D101" i="49"/>
  <c r="E101" i="49"/>
  <c r="F101" i="49"/>
  <c r="G101" i="49"/>
  <c r="H101" i="49"/>
  <c r="I101" i="49"/>
  <c r="J101" i="49"/>
  <c r="K101" i="49"/>
  <c r="C102" i="49"/>
  <c r="D102" i="49"/>
  <c r="E102" i="49"/>
  <c r="F102" i="49"/>
  <c r="G102" i="49"/>
  <c r="H102" i="49"/>
  <c r="I102" i="49"/>
  <c r="J102" i="49"/>
  <c r="K102" i="49"/>
  <c r="C103" i="49"/>
  <c r="D103" i="49"/>
  <c r="E103" i="49"/>
  <c r="F103" i="49"/>
  <c r="G103" i="49"/>
  <c r="H103" i="49"/>
  <c r="I103" i="49"/>
  <c r="J103" i="49"/>
  <c r="K103" i="49"/>
  <c r="C104" i="49"/>
  <c r="D104" i="49"/>
  <c r="E104" i="49"/>
  <c r="F104" i="49"/>
  <c r="G104" i="49"/>
  <c r="H104" i="49"/>
  <c r="I104" i="49"/>
  <c r="J104" i="49"/>
  <c r="K104" i="49"/>
  <c r="C105" i="49"/>
  <c r="D105" i="49"/>
  <c r="E105" i="49"/>
  <c r="F105" i="49"/>
  <c r="G105" i="49"/>
  <c r="H105" i="49"/>
  <c r="I105" i="49"/>
  <c r="J105" i="49"/>
  <c r="K105" i="49"/>
  <c r="C106" i="49"/>
  <c r="D106" i="49"/>
  <c r="E106" i="49"/>
  <c r="F106" i="49"/>
  <c r="G106" i="49"/>
  <c r="H106" i="49"/>
  <c r="I106" i="49"/>
  <c r="J106" i="49"/>
  <c r="K106" i="49"/>
  <c r="C107" i="49"/>
  <c r="D107" i="49"/>
  <c r="E107" i="49"/>
  <c r="F107" i="49"/>
  <c r="G107" i="49"/>
  <c r="H107" i="49"/>
  <c r="I107" i="49"/>
  <c r="J107" i="49"/>
  <c r="K107" i="49"/>
  <c r="C108" i="49"/>
  <c r="D108" i="49"/>
  <c r="E108" i="49"/>
  <c r="F108" i="49"/>
  <c r="G108" i="49"/>
  <c r="H108" i="49"/>
  <c r="I108" i="49"/>
  <c r="J108" i="49"/>
  <c r="K108" i="49"/>
  <c r="C109" i="49"/>
  <c r="D109" i="49"/>
  <c r="E109" i="49"/>
  <c r="F109" i="49"/>
  <c r="G109" i="49"/>
  <c r="H109" i="49"/>
  <c r="I109" i="49"/>
  <c r="J109" i="49"/>
  <c r="K109" i="49"/>
  <c r="C110" i="49"/>
  <c r="D110" i="49"/>
  <c r="E110" i="49"/>
  <c r="F110" i="49"/>
  <c r="G110" i="49"/>
  <c r="H110" i="49"/>
  <c r="I110" i="49"/>
  <c r="J110" i="49"/>
  <c r="K110" i="49"/>
  <c r="C111" i="49"/>
  <c r="D111" i="49"/>
  <c r="E111" i="49"/>
  <c r="F111" i="49"/>
  <c r="G111" i="49"/>
  <c r="H111" i="49"/>
  <c r="I111" i="49"/>
  <c r="J111" i="49"/>
  <c r="K111" i="49"/>
  <c r="C112" i="49"/>
  <c r="D112" i="49"/>
  <c r="E112" i="49"/>
  <c r="F112" i="49"/>
  <c r="G112" i="49"/>
  <c r="H112" i="49"/>
  <c r="I112" i="49"/>
  <c r="J112" i="49"/>
  <c r="K112" i="49"/>
  <c r="C113" i="49"/>
  <c r="D113" i="49"/>
  <c r="E113" i="49"/>
  <c r="F113" i="49"/>
  <c r="G113" i="49"/>
  <c r="H113" i="49"/>
  <c r="I113" i="49"/>
  <c r="J113" i="49"/>
  <c r="K113" i="49"/>
  <c r="C114" i="49"/>
  <c r="D114" i="49"/>
  <c r="E114" i="49"/>
  <c r="F114" i="49"/>
  <c r="G114" i="49"/>
  <c r="H114" i="49"/>
  <c r="I114" i="49"/>
  <c r="J114" i="49"/>
  <c r="K114" i="49"/>
  <c r="C115" i="49"/>
  <c r="D115" i="49"/>
  <c r="E115" i="49"/>
  <c r="F115" i="49"/>
  <c r="G115" i="49"/>
  <c r="H115" i="49"/>
  <c r="I115" i="49"/>
  <c r="J115" i="49"/>
  <c r="K115" i="49"/>
  <c r="C116" i="49"/>
  <c r="D116" i="49"/>
  <c r="E116" i="49"/>
  <c r="F116" i="49"/>
  <c r="G116" i="49"/>
  <c r="H116" i="49"/>
  <c r="I116" i="49"/>
  <c r="J116" i="49"/>
  <c r="K116" i="49"/>
  <c r="C117" i="49"/>
  <c r="D117" i="49"/>
  <c r="E117" i="49"/>
  <c r="F117" i="49"/>
  <c r="G117" i="49"/>
  <c r="H117" i="49"/>
  <c r="I117" i="49"/>
  <c r="J117" i="49"/>
  <c r="K117" i="49"/>
  <c r="C118" i="49"/>
  <c r="D118" i="49"/>
  <c r="E118" i="49"/>
  <c r="F118" i="49"/>
  <c r="G118" i="49"/>
  <c r="H118" i="49"/>
  <c r="I118" i="49"/>
  <c r="J118" i="49"/>
  <c r="K118" i="49"/>
  <c r="C119" i="49"/>
  <c r="D119" i="49"/>
  <c r="E119" i="49"/>
  <c r="F119" i="49"/>
  <c r="G119" i="49"/>
  <c r="H119" i="49"/>
  <c r="I119" i="49"/>
  <c r="J119" i="49"/>
  <c r="K119" i="49"/>
  <c r="C120" i="49"/>
  <c r="D120" i="49"/>
  <c r="E120" i="49"/>
  <c r="F120" i="49"/>
  <c r="G120" i="49"/>
  <c r="H120" i="49"/>
  <c r="I120" i="49"/>
  <c r="J120" i="49"/>
  <c r="K120" i="49"/>
  <c r="C121" i="49"/>
  <c r="D121" i="49"/>
  <c r="E121" i="49"/>
  <c r="F121" i="49"/>
  <c r="G121" i="49"/>
  <c r="H121" i="49"/>
  <c r="I121" i="49"/>
  <c r="J121" i="49"/>
  <c r="K121" i="49"/>
  <c r="C122" i="49"/>
  <c r="D122" i="49"/>
  <c r="E122" i="49"/>
  <c r="F122" i="49"/>
  <c r="G122" i="49"/>
  <c r="H122" i="49"/>
  <c r="I122" i="49"/>
  <c r="J122" i="49"/>
  <c r="K122" i="49"/>
  <c r="C123" i="49"/>
  <c r="D123" i="49"/>
  <c r="E123" i="49"/>
  <c r="F123" i="49"/>
  <c r="G123" i="49"/>
  <c r="H123" i="49"/>
  <c r="I123" i="49"/>
  <c r="J123" i="49"/>
  <c r="K123" i="49"/>
  <c r="C124" i="49"/>
  <c r="D124" i="49"/>
  <c r="E124" i="49"/>
  <c r="F124" i="49"/>
  <c r="G124" i="49"/>
  <c r="H124" i="49"/>
  <c r="I124" i="49"/>
  <c r="J124" i="49"/>
  <c r="K124" i="49"/>
  <c r="C125" i="49"/>
  <c r="D125" i="49"/>
  <c r="E125" i="49"/>
  <c r="F125" i="49"/>
  <c r="G125" i="49"/>
  <c r="H125" i="49"/>
  <c r="I125" i="49"/>
  <c r="J125" i="49"/>
  <c r="K125" i="49"/>
  <c r="C126" i="49"/>
  <c r="D126" i="49"/>
  <c r="E126" i="49"/>
  <c r="F126" i="49"/>
  <c r="G126" i="49"/>
  <c r="H126" i="49"/>
  <c r="I126" i="49"/>
  <c r="J126" i="49"/>
  <c r="K126" i="49"/>
  <c r="C127" i="49"/>
  <c r="D127" i="49"/>
  <c r="E127" i="49"/>
  <c r="F127" i="49"/>
  <c r="G127" i="49"/>
  <c r="H127" i="49"/>
  <c r="I127" i="49"/>
  <c r="J127" i="49"/>
  <c r="K127" i="49"/>
  <c r="C128" i="49"/>
  <c r="D128" i="49"/>
  <c r="E128" i="49"/>
  <c r="F128" i="49"/>
  <c r="G128" i="49"/>
  <c r="H128" i="49"/>
  <c r="I128" i="49"/>
  <c r="J128" i="49"/>
  <c r="K128" i="49"/>
  <c r="C129" i="49"/>
  <c r="D129" i="49"/>
  <c r="E129" i="49"/>
  <c r="F129" i="49"/>
  <c r="G129" i="49"/>
  <c r="H129" i="49"/>
  <c r="I129" i="49"/>
  <c r="J129" i="49"/>
  <c r="K129" i="49"/>
  <c r="C130" i="49"/>
  <c r="D130" i="49"/>
  <c r="E130" i="49"/>
  <c r="F130" i="49"/>
  <c r="G130" i="49"/>
  <c r="H130" i="49"/>
  <c r="I130" i="49"/>
  <c r="J130" i="49"/>
  <c r="K130" i="49"/>
  <c r="C131" i="49"/>
  <c r="D131" i="49"/>
  <c r="E131" i="49"/>
  <c r="F131" i="49"/>
  <c r="G131" i="49"/>
  <c r="H131" i="49"/>
  <c r="I131" i="49"/>
  <c r="J131" i="49"/>
  <c r="K131" i="49"/>
  <c r="C132" i="49"/>
  <c r="D132" i="49"/>
  <c r="E132" i="49"/>
  <c r="F132" i="49"/>
  <c r="G132" i="49"/>
  <c r="H132" i="49"/>
  <c r="I132" i="49"/>
  <c r="J132" i="49"/>
  <c r="K132" i="49"/>
  <c r="C133" i="49"/>
  <c r="D133" i="49"/>
  <c r="E133" i="49"/>
  <c r="F133" i="49"/>
  <c r="G133" i="49"/>
  <c r="H133" i="49"/>
  <c r="I133" i="49"/>
  <c r="J133" i="49"/>
  <c r="K133" i="49"/>
  <c r="C134" i="49"/>
  <c r="D134" i="49"/>
  <c r="E134" i="49"/>
  <c r="F134" i="49"/>
  <c r="G134" i="49"/>
  <c r="H134" i="49"/>
  <c r="I134" i="49"/>
  <c r="J134" i="49"/>
  <c r="K134" i="49"/>
  <c r="C135" i="49"/>
  <c r="D135" i="49"/>
  <c r="E135" i="49"/>
  <c r="F135" i="49"/>
  <c r="G135" i="49"/>
  <c r="H135" i="49"/>
  <c r="I135" i="49"/>
  <c r="J135" i="49"/>
  <c r="K135" i="49"/>
  <c r="C136" i="49"/>
  <c r="D136" i="49"/>
  <c r="E136" i="49"/>
  <c r="F136" i="49"/>
  <c r="G136" i="49"/>
  <c r="H136" i="49"/>
  <c r="I136" i="49"/>
  <c r="J136" i="49"/>
  <c r="K136" i="49"/>
  <c r="C137" i="49"/>
  <c r="D137" i="49"/>
  <c r="E137" i="49"/>
  <c r="F137" i="49"/>
  <c r="G137" i="49"/>
  <c r="H137" i="49"/>
  <c r="I137" i="49"/>
  <c r="J137" i="49"/>
  <c r="K137" i="49"/>
  <c r="C138" i="49"/>
  <c r="D138" i="49"/>
  <c r="E138" i="49"/>
  <c r="F138" i="49"/>
  <c r="G138" i="49"/>
  <c r="H138" i="49"/>
  <c r="I138" i="49"/>
  <c r="J138" i="49"/>
  <c r="K138" i="49"/>
  <c r="C139" i="49"/>
  <c r="D139" i="49"/>
  <c r="E139" i="49"/>
  <c r="F139" i="49"/>
  <c r="G139" i="49"/>
  <c r="H139" i="49"/>
  <c r="I139" i="49"/>
  <c r="J139" i="49"/>
  <c r="K139" i="49"/>
  <c r="C140" i="49"/>
  <c r="D140" i="49"/>
  <c r="E140" i="49"/>
  <c r="F140" i="49"/>
  <c r="G140" i="49"/>
  <c r="H140" i="49"/>
  <c r="I140" i="49"/>
  <c r="J140" i="49"/>
  <c r="K140" i="49"/>
  <c r="C141" i="49"/>
  <c r="D141" i="49"/>
  <c r="E141" i="49"/>
  <c r="F141" i="49"/>
  <c r="G141" i="49"/>
  <c r="H141" i="49"/>
  <c r="I141" i="49"/>
  <c r="J141" i="49"/>
  <c r="K141" i="49"/>
  <c r="C142" i="49"/>
  <c r="D142" i="49"/>
  <c r="E142" i="49"/>
  <c r="F142" i="49"/>
  <c r="G142" i="49"/>
  <c r="H142" i="49"/>
  <c r="I142" i="49"/>
  <c r="J142" i="49"/>
  <c r="K142" i="49"/>
  <c r="C143" i="49"/>
  <c r="D143" i="49"/>
  <c r="E143" i="49"/>
  <c r="F143" i="49"/>
  <c r="G143" i="49"/>
  <c r="H143" i="49"/>
  <c r="I143" i="49"/>
  <c r="J143" i="49"/>
  <c r="K143" i="49"/>
  <c r="C144" i="49"/>
  <c r="D144" i="49"/>
  <c r="E144" i="49"/>
  <c r="F144" i="49"/>
  <c r="G144" i="49"/>
  <c r="H144" i="49"/>
  <c r="I144" i="49"/>
  <c r="J144" i="49"/>
  <c r="K144" i="49"/>
  <c r="C145" i="49"/>
  <c r="D145" i="49"/>
  <c r="E145" i="49"/>
  <c r="F145" i="49"/>
  <c r="G145" i="49"/>
  <c r="H145" i="49"/>
  <c r="I145" i="49"/>
  <c r="J145" i="49"/>
  <c r="K145" i="49"/>
  <c r="C146" i="49"/>
  <c r="D146" i="49"/>
  <c r="E146" i="49"/>
  <c r="F146" i="49"/>
  <c r="G146" i="49"/>
  <c r="H146" i="49"/>
  <c r="I146" i="49"/>
  <c r="J146" i="49"/>
  <c r="K146" i="49"/>
  <c r="C147" i="49"/>
  <c r="D147" i="49"/>
  <c r="E147" i="49"/>
  <c r="F147" i="49"/>
  <c r="G147" i="49"/>
  <c r="H147" i="49"/>
  <c r="I147" i="49"/>
  <c r="J147" i="49"/>
  <c r="K147" i="49"/>
  <c r="C148" i="49"/>
  <c r="D148" i="49"/>
  <c r="E148" i="49"/>
  <c r="F148" i="49"/>
  <c r="G148" i="49"/>
  <c r="H148" i="49"/>
  <c r="I148" i="49"/>
  <c r="J148" i="49"/>
  <c r="K148" i="49"/>
  <c r="C149" i="49"/>
  <c r="D149" i="49"/>
  <c r="E149" i="49"/>
  <c r="F149" i="49"/>
  <c r="G149" i="49"/>
  <c r="H149" i="49"/>
  <c r="I149" i="49"/>
  <c r="J149" i="49"/>
  <c r="K149" i="49"/>
  <c r="C150" i="49"/>
  <c r="D150" i="49"/>
  <c r="E150" i="49"/>
  <c r="F150" i="49"/>
  <c r="G150" i="49"/>
  <c r="H150" i="49"/>
  <c r="I150" i="49"/>
  <c r="J150" i="49"/>
  <c r="K150" i="49"/>
  <c r="C151" i="49"/>
  <c r="D151" i="49"/>
  <c r="E151" i="49"/>
  <c r="F151" i="49"/>
  <c r="G151" i="49"/>
  <c r="H151" i="49"/>
  <c r="I151" i="49"/>
  <c r="J151" i="49"/>
  <c r="K151" i="49"/>
  <c r="C152" i="49"/>
  <c r="D152" i="49"/>
  <c r="E152" i="49"/>
  <c r="F152" i="49"/>
  <c r="G152" i="49"/>
  <c r="H152" i="49"/>
  <c r="I152" i="49"/>
  <c r="J152" i="49"/>
  <c r="K152" i="49"/>
  <c r="C153" i="49"/>
  <c r="D153" i="49"/>
  <c r="E153" i="49"/>
  <c r="F153" i="49"/>
  <c r="G153" i="49"/>
  <c r="H153" i="49"/>
  <c r="I153" i="49"/>
  <c r="J153" i="49"/>
  <c r="K153" i="49"/>
  <c r="C154" i="49"/>
  <c r="D154" i="49"/>
  <c r="E154" i="49"/>
  <c r="F154" i="49"/>
  <c r="G154" i="49"/>
  <c r="H154" i="49"/>
  <c r="I154" i="49"/>
  <c r="J154" i="49"/>
  <c r="K154" i="49"/>
  <c r="C155" i="49"/>
  <c r="D155" i="49"/>
  <c r="E155" i="49"/>
  <c r="F155" i="49"/>
  <c r="G155" i="49"/>
  <c r="H155" i="49"/>
  <c r="I155" i="49"/>
  <c r="J155" i="49"/>
  <c r="K155" i="49"/>
  <c r="C156" i="49"/>
  <c r="D156" i="49"/>
  <c r="E156" i="49"/>
  <c r="F156" i="49"/>
  <c r="G156" i="49"/>
  <c r="H156" i="49"/>
  <c r="I156" i="49"/>
  <c r="J156" i="49"/>
  <c r="K156" i="49"/>
  <c r="C157" i="49"/>
  <c r="D157" i="49"/>
  <c r="E157" i="49"/>
  <c r="F157" i="49"/>
  <c r="G157" i="49"/>
  <c r="H157" i="49"/>
  <c r="I157" i="49"/>
  <c r="J157" i="49"/>
  <c r="K157" i="49"/>
  <c r="C158" i="49"/>
  <c r="D158" i="49"/>
  <c r="E158" i="49"/>
  <c r="F158" i="49"/>
  <c r="G158" i="49"/>
  <c r="H158" i="49"/>
  <c r="I158" i="49"/>
  <c r="J158" i="49"/>
  <c r="K158" i="49"/>
  <c r="C159" i="49"/>
  <c r="D159" i="49"/>
  <c r="E159" i="49"/>
  <c r="F159" i="49"/>
  <c r="G159" i="49"/>
  <c r="H159" i="49"/>
  <c r="I159" i="49"/>
  <c r="J159" i="49"/>
  <c r="K159" i="49"/>
  <c r="C160" i="49"/>
  <c r="D160" i="49"/>
  <c r="E160" i="49"/>
  <c r="F160" i="49"/>
  <c r="G160" i="49"/>
  <c r="H160" i="49"/>
  <c r="I160" i="49"/>
  <c r="J160" i="49"/>
  <c r="K160" i="49"/>
  <c r="C161" i="49"/>
  <c r="D161" i="49"/>
  <c r="E161" i="49"/>
  <c r="F161" i="49"/>
  <c r="G161" i="49"/>
  <c r="H161" i="49"/>
  <c r="I161" i="49"/>
  <c r="J161" i="49"/>
  <c r="K161" i="49"/>
  <c r="C162" i="49"/>
  <c r="D162" i="49"/>
  <c r="E162" i="49"/>
  <c r="F162" i="49"/>
  <c r="G162" i="49"/>
  <c r="H162" i="49"/>
  <c r="I162" i="49"/>
  <c r="J162" i="49"/>
  <c r="K162" i="49"/>
  <c r="C163" i="49"/>
  <c r="D163" i="49"/>
  <c r="E163" i="49"/>
  <c r="F163" i="49"/>
  <c r="G163" i="49"/>
  <c r="H163" i="49"/>
  <c r="I163" i="49"/>
  <c r="J163" i="49"/>
  <c r="K163" i="49"/>
  <c r="C164" i="49"/>
  <c r="D164" i="49"/>
  <c r="E164" i="49"/>
  <c r="F164" i="49"/>
  <c r="G164" i="49"/>
  <c r="H164" i="49"/>
  <c r="I164" i="49"/>
  <c r="J164" i="49"/>
  <c r="K164" i="49"/>
  <c r="C165" i="49"/>
  <c r="D165" i="49"/>
  <c r="E165" i="49"/>
  <c r="F165" i="49"/>
  <c r="G165" i="49"/>
  <c r="H165" i="49"/>
  <c r="I165" i="49"/>
  <c r="J165" i="49"/>
  <c r="K165" i="49"/>
  <c r="C166" i="49"/>
  <c r="D166" i="49"/>
  <c r="E166" i="49"/>
  <c r="F166" i="49"/>
  <c r="G166" i="49"/>
  <c r="H166" i="49"/>
  <c r="I166" i="49"/>
  <c r="J166" i="49"/>
  <c r="K166" i="49"/>
  <c r="C167" i="49"/>
  <c r="D167" i="49"/>
  <c r="E167" i="49"/>
  <c r="F167" i="49"/>
  <c r="G167" i="49"/>
  <c r="H167" i="49"/>
  <c r="I167" i="49"/>
  <c r="J167" i="49"/>
  <c r="K167" i="49"/>
  <c r="C168" i="49"/>
  <c r="D168" i="49"/>
  <c r="E168" i="49"/>
  <c r="F168" i="49"/>
  <c r="G168" i="49"/>
  <c r="H168" i="49"/>
  <c r="I168" i="49"/>
  <c r="J168" i="49"/>
  <c r="K168" i="49"/>
  <c r="C169" i="49"/>
  <c r="D169" i="49"/>
  <c r="E169" i="49"/>
  <c r="F169" i="49"/>
  <c r="G169" i="49"/>
  <c r="H169" i="49"/>
  <c r="I169" i="49"/>
  <c r="J169" i="49"/>
  <c r="K169" i="49"/>
  <c r="C170" i="49"/>
  <c r="D170" i="49"/>
  <c r="E170" i="49"/>
  <c r="F170" i="49"/>
  <c r="G170" i="49"/>
  <c r="H170" i="49"/>
  <c r="I170" i="49"/>
  <c r="J170" i="49"/>
  <c r="K170" i="49"/>
  <c r="C171" i="49"/>
  <c r="D171" i="49"/>
  <c r="E171" i="49"/>
  <c r="F171" i="49"/>
  <c r="G171" i="49"/>
  <c r="H171" i="49"/>
  <c r="I171" i="49"/>
  <c r="J171" i="49"/>
  <c r="K171" i="49"/>
  <c r="C172" i="49"/>
  <c r="D172" i="49"/>
  <c r="E172" i="49"/>
  <c r="F172" i="49"/>
  <c r="G172" i="49"/>
  <c r="H172" i="49"/>
  <c r="I172" i="49"/>
  <c r="J172" i="49"/>
  <c r="K172" i="49"/>
  <c r="C173" i="49"/>
  <c r="D173" i="49"/>
  <c r="E173" i="49"/>
  <c r="F173" i="49"/>
  <c r="G173" i="49"/>
  <c r="H173" i="49"/>
  <c r="I173" i="49"/>
  <c r="J173" i="49"/>
  <c r="K173" i="49"/>
  <c r="C174" i="49"/>
  <c r="D174" i="49"/>
  <c r="E174" i="49"/>
  <c r="F174" i="49"/>
  <c r="G174" i="49"/>
  <c r="H174" i="49"/>
  <c r="I174" i="49"/>
  <c r="J174" i="49"/>
  <c r="K174" i="49"/>
  <c r="C175" i="49"/>
  <c r="D175" i="49"/>
  <c r="E175" i="49"/>
  <c r="F175" i="49"/>
  <c r="G175" i="49"/>
  <c r="H175" i="49"/>
  <c r="I175" i="49"/>
  <c r="J175" i="49"/>
  <c r="K175" i="49"/>
  <c r="C176" i="49"/>
  <c r="D176" i="49"/>
  <c r="E176" i="49"/>
  <c r="F176" i="49"/>
  <c r="G176" i="49"/>
  <c r="H176" i="49"/>
  <c r="I176" i="49"/>
  <c r="J176" i="49"/>
  <c r="K176" i="49"/>
  <c r="C177" i="49"/>
  <c r="D177" i="49"/>
  <c r="E177" i="49"/>
  <c r="F177" i="49"/>
  <c r="G177" i="49"/>
  <c r="H177" i="49"/>
  <c r="I177" i="49"/>
  <c r="J177" i="49"/>
  <c r="K177" i="49"/>
  <c r="C178" i="49"/>
  <c r="D178" i="49"/>
  <c r="E178" i="49"/>
  <c r="F178" i="49"/>
  <c r="G178" i="49"/>
  <c r="H178" i="49"/>
  <c r="I178" i="49"/>
  <c r="J178" i="49"/>
  <c r="K178" i="49"/>
  <c r="C179" i="49"/>
  <c r="D179" i="49"/>
  <c r="E179" i="49"/>
  <c r="F179" i="49"/>
  <c r="G179" i="49"/>
  <c r="H179" i="49"/>
  <c r="I179" i="49"/>
  <c r="J179" i="49"/>
  <c r="K179" i="49"/>
  <c r="C180" i="49"/>
  <c r="D180" i="49"/>
  <c r="E180" i="49"/>
  <c r="F180" i="49"/>
  <c r="G180" i="49"/>
  <c r="H180" i="49"/>
  <c r="I180" i="49"/>
  <c r="J180" i="49"/>
  <c r="K180" i="49"/>
  <c r="C181" i="49"/>
  <c r="D181" i="49"/>
  <c r="E181" i="49"/>
  <c r="F181" i="49"/>
  <c r="G181" i="49"/>
  <c r="H181" i="49"/>
  <c r="I181" i="49"/>
  <c r="J181" i="49"/>
  <c r="K181" i="49"/>
  <c r="C182" i="49"/>
  <c r="D182" i="49"/>
  <c r="E182" i="49"/>
  <c r="F182" i="49"/>
  <c r="G182" i="49"/>
  <c r="H182" i="49"/>
  <c r="I182" i="49"/>
  <c r="J182" i="49"/>
  <c r="K182" i="49"/>
  <c r="C183" i="49"/>
  <c r="D183" i="49"/>
  <c r="E183" i="49"/>
  <c r="F183" i="49"/>
  <c r="G183" i="49"/>
  <c r="H183" i="49"/>
  <c r="I183" i="49"/>
  <c r="J183" i="49"/>
  <c r="K183" i="49"/>
  <c r="C184" i="49"/>
  <c r="D184" i="49"/>
  <c r="E184" i="49"/>
  <c r="F184" i="49"/>
  <c r="G184" i="49"/>
  <c r="H184" i="49"/>
  <c r="I184" i="49"/>
  <c r="J184" i="49"/>
  <c r="K184" i="49"/>
  <c r="C185" i="49"/>
  <c r="D185" i="49"/>
  <c r="E185" i="49"/>
  <c r="F185" i="49"/>
  <c r="G185" i="49"/>
  <c r="H185" i="49"/>
  <c r="I185" i="49"/>
  <c r="J185" i="49"/>
  <c r="K185" i="49"/>
  <c r="C186" i="49"/>
  <c r="D186" i="49"/>
  <c r="E186" i="49"/>
  <c r="F186" i="49"/>
  <c r="G186" i="49"/>
  <c r="H186" i="49"/>
  <c r="I186" i="49"/>
  <c r="J186" i="49"/>
  <c r="K186" i="49"/>
  <c r="C187" i="49"/>
  <c r="D187" i="49"/>
  <c r="E187" i="49"/>
  <c r="F187" i="49"/>
  <c r="G187" i="49"/>
  <c r="H187" i="49"/>
  <c r="I187" i="49"/>
  <c r="J187" i="49"/>
  <c r="K187" i="49"/>
  <c r="C188" i="49"/>
  <c r="D188" i="49"/>
  <c r="E188" i="49"/>
  <c r="F188" i="49"/>
  <c r="G188" i="49"/>
  <c r="H188" i="49"/>
  <c r="I188" i="49"/>
  <c r="J188" i="49"/>
  <c r="K188" i="49"/>
  <c r="C189" i="49"/>
  <c r="D189" i="49"/>
  <c r="E189" i="49"/>
  <c r="F189" i="49"/>
  <c r="G189" i="49"/>
  <c r="H189" i="49"/>
  <c r="I189" i="49"/>
  <c r="J189" i="49"/>
  <c r="K189" i="49"/>
  <c r="C190" i="49"/>
  <c r="D190" i="49"/>
  <c r="E190" i="49"/>
  <c r="F190" i="49"/>
  <c r="G190" i="49"/>
  <c r="H190" i="49"/>
  <c r="I190" i="49"/>
  <c r="J190" i="49"/>
  <c r="K190" i="49"/>
  <c r="C191" i="49"/>
  <c r="D191" i="49"/>
  <c r="E191" i="49"/>
  <c r="F191" i="49"/>
  <c r="G191" i="49"/>
  <c r="H191" i="49"/>
  <c r="I191" i="49"/>
  <c r="J191" i="49"/>
  <c r="K191" i="49"/>
  <c r="C192" i="49"/>
  <c r="D192" i="49"/>
  <c r="E192" i="49"/>
  <c r="F192" i="49"/>
  <c r="G192" i="49"/>
  <c r="H192" i="49"/>
  <c r="I192" i="49"/>
  <c r="J192" i="49"/>
  <c r="K192" i="49"/>
  <c r="C193" i="49"/>
  <c r="D193" i="49"/>
  <c r="E193" i="49"/>
  <c r="F193" i="49"/>
  <c r="G193" i="49"/>
  <c r="H193" i="49"/>
  <c r="I193" i="49"/>
  <c r="J193" i="49"/>
  <c r="K193" i="49"/>
  <c r="C194" i="49"/>
  <c r="D194" i="49"/>
  <c r="E194" i="49"/>
  <c r="F194" i="49"/>
  <c r="G194" i="49"/>
  <c r="H194" i="49"/>
  <c r="I194" i="49"/>
  <c r="J194" i="49"/>
  <c r="K194" i="49"/>
  <c r="C195" i="49"/>
  <c r="D195" i="49"/>
  <c r="E195" i="49"/>
  <c r="F195" i="49"/>
  <c r="G195" i="49"/>
  <c r="H195" i="49"/>
  <c r="I195" i="49"/>
  <c r="J195" i="49"/>
  <c r="K195" i="49"/>
  <c r="C196" i="49"/>
  <c r="D196" i="49"/>
  <c r="E196" i="49"/>
  <c r="F196" i="49"/>
  <c r="G196" i="49"/>
  <c r="H196" i="49"/>
  <c r="I196" i="49"/>
  <c r="J196" i="49"/>
  <c r="K196" i="49"/>
  <c r="C197" i="49"/>
  <c r="D197" i="49"/>
  <c r="E197" i="49"/>
  <c r="F197" i="49"/>
  <c r="G197" i="49"/>
  <c r="H197" i="49"/>
  <c r="I197" i="49"/>
  <c r="J197" i="49"/>
  <c r="K197" i="49"/>
  <c r="C198" i="49"/>
  <c r="D198" i="49"/>
  <c r="E198" i="49"/>
  <c r="F198" i="49"/>
  <c r="G198" i="49"/>
  <c r="H198" i="49"/>
  <c r="I198" i="49"/>
  <c r="J198" i="49"/>
  <c r="K198" i="49"/>
  <c r="C199" i="49"/>
  <c r="D199" i="49"/>
  <c r="E199" i="49"/>
  <c r="F199" i="49"/>
  <c r="G199" i="49"/>
  <c r="H199" i="49"/>
  <c r="I199" i="49"/>
  <c r="J199" i="49"/>
  <c r="K199" i="49"/>
  <c r="C200" i="49"/>
  <c r="D200" i="49"/>
  <c r="E200" i="49"/>
  <c r="F200" i="49"/>
  <c r="G200" i="49"/>
  <c r="H200" i="49"/>
  <c r="I200" i="49"/>
  <c r="J200" i="49"/>
  <c r="K200" i="49"/>
  <c r="C201" i="49"/>
  <c r="D201" i="49"/>
  <c r="E201" i="49"/>
  <c r="F201" i="49"/>
  <c r="G201" i="49"/>
  <c r="H201" i="49"/>
  <c r="I201" i="49"/>
  <c r="J201" i="49"/>
  <c r="K201" i="49"/>
  <c r="C202" i="49"/>
  <c r="D202" i="49"/>
  <c r="E202" i="49"/>
  <c r="F202" i="49"/>
  <c r="G202" i="49"/>
  <c r="H202" i="49"/>
  <c r="I202" i="49"/>
  <c r="J202" i="49"/>
  <c r="K202" i="49"/>
  <c r="C203" i="49"/>
  <c r="D203" i="49"/>
  <c r="E203" i="49"/>
  <c r="F203" i="49"/>
  <c r="G203" i="49"/>
  <c r="H203" i="49"/>
  <c r="I203" i="49"/>
  <c r="J203" i="49"/>
  <c r="K203" i="49"/>
  <c r="C204" i="49"/>
  <c r="D204" i="49"/>
  <c r="E204" i="49"/>
  <c r="F204" i="49"/>
  <c r="G204" i="49"/>
  <c r="H204" i="49"/>
  <c r="I204" i="49"/>
  <c r="J204" i="49"/>
  <c r="K204" i="49"/>
  <c r="C205" i="49"/>
  <c r="D205" i="49"/>
  <c r="E205" i="49"/>
  <c r="F205" i="49"/>
  <c r="G205" i="49"/>
  <c r="H205" i="49"/>
  <c r="I205" i="49"/>
  <c r="J205" i="49"/>
  <c r="K205" i="49"/>
  <c r="C206" i="49"/>
  <c r="D206" i="49"/>
  <c r="E206" i="49"/>
  <c r="F206" i="49"/>
  <c r="G206" i="49"/>
  <c r="H206" i="49"/>
  <c r="I206" i="49"/>
  <c r="J206" i="49"/>
  <c r="K206" i="49"/>
  <c r="C207" i="49"/>
  <c r="D207" i="49"/>
  <c r="E207" i="49"/>
  <c r="F207" i="49"/>
  <c r="G207" i="49"/>
  <c r="H207" i="49"/>
  <c r="I207" i="49"/>
  <c r="J207" i="49"/>
  <c r="K207" i="49"/>
  <c r="C208" i="49"/>
  <c r="D208" i="49"/>
  <c r="E208" i="49"/>
  <c r="F208" i="49"/>
  <c r="G208" i="49"/>
  <c r="H208" i="49"/>
  <c r="I208" i="49"/>
  <c r="J208" i="49"/>
  <c r="K208" i="49"/>
  <c r="C209" i="49"/>
  <c r="D209" i="49"/>
  <c r="E209" i="49"/>
  <c r="F209" i="49"/>
  <c r="G209" i="49"/>
  <c r="H209" i="49"/>
  <c r="I209" i="49"/>
  <c r="J209" i="49"/>
  <c r="K209" i="49"/>
  <c r="C210" i="49"/>
  <c r="D210" i="49"/>
  <c r="E210" i="49"/>
  <c r="F210" i="49"/>
  <c r="G210" i="49"/>
  <c r="H210" i="49"/>
  <c r="I210" i="49"/>
  <c r="J210" i="49"/>
  <c r="K210" i="49"/>
  <c r="C211" i="49"/>
  <c r="D211" i="49"/>
  <c r="E211" i="49"/>
  <c r="F211" i="49"/>
  <c r="G211" i="49"/>
  <c r="H211" i="49"/>
  <c r="I211" i="49"/>
  <c r="J211" i="49"/>
  <c r="K211" i="49"/>
  <c r="C212" i="49"/>
  <c r="D212" i="49"/>
  <c r="E212" i="49"/>
  <c r="F212" i="49"/>
  <c r="G212" i="49"/>
  <c r="H212" i="49"/>
  <c r="I212" i="49"/>
  <c r="J212" i="49"/>
  <c r="K212" i="49"/>
  <c r="C213" i="49"/>
  <c r="D213" i="49"/>
  <c r="E213" i="49"/>
  <c r="F213" i="49"/>
  <c r="G213" i="49"/>
  <c r="H213" i="49"/>
  <c r="I213" i="49"/>
  <c r="J213" i="49"/>
  <c r="K213" i="49"/>
  <c r="C214" i="49"/>
  <c r="D214" i="49"/>
  <c r="E214" i="49"/>
  <c r="F214" i="49"/>
  <c r="G214" i="49"/>
  <c r="H214" i="49"/>
  <c r="I214" i="49"/>
  <c r="J214" i="49"/>
  <c r="K214" i="49"/>
  <c r="C215" i="49"/>
  <c r="D215" i="49"/>
  <c r="E215" i="49"/>
  <c r="F215" i="49"/>
  <c r="G215" i="49"/>
  <c r="H215" i="49"/>
  <c r="I215" i="49"/>
  <c r="J215" i="49"/>
  <c r="K215" i="49"/>
  <c r="C216" i="49"/>
  <c r="D216" i="49"/>
  <c r="E216" i="49"/>
  <c r="F216" i="49"/>
  <c r="G216" i="49"/>
  <c r="H216" i="49"/>
  <c r="I216" i="49"/>
  <c r="J216" i="49"/>
  <c r="K216" i="49"/>
  <c r="C217" i="49"/>
  <c r="D217" i="49"/>
  <c r="E217" i="49"/>
  <c r="F217" i="49"/>
  <c r="G217" i="49"/>
  <c r="H217" i="49"/>
  <c r="I217" i="49"/>
  <c r="J217" i="49"/>
  <c r="K217" i="49"/>
  <c r="C218" i="49"/>
  <c r="D218" i="49"/>
  <c r="E218" i="49"/>
  <c r="F218" i="49"/>
  <c r="G218" i="49"/>
  <c r="H218" i="49"/>
  <c r="I218" i="49"/>
  <c r="J218" i="49"/>
  <c r="K218" i="49"/>
  <c r="C219" i="49"/>
  <c r="D219" i="49"/>
  <c r="E219" i="49"/>
  <c r="F219" i="49"/>
  <c r="G219" i="49"/>
  <c r="H219" i="49"/>
  <c r="I219" i="49"/>
  <c r="J219" i="49"/>
  <c r="K219" i="49"/>
  <c r="C220" i="49"/>
  <c r="D220" i="49"/>
  <c r="E220" i="49"/>
  <c r="F220" i="49"/>
  <c r="G220" i="49"/>
  <c r="H220" i="49"/>
  <c r="I220" i="49"/>
  <c r="J220" i="49"/>
  <c r="K220" i="49"/>
  <c r="C221" i="49"/>
  <c r="D221" i="49"/>
  <c r="E221" i="49"/>
  <c r="F221" i="49"/>
  <c r="G221" i="49"/>
  <c r="H221" i="49"/>
  <c r="I221" i="49"/>
  <c r="J221" i="49"/>
  <c r="K221" i="49"/>
  <c r="D13" i="49"/>
  <c r="E13" i="49"/>
  <c r="F13" i="49"/>
  <c r="G13" i="49"/>
  <c r="H13" i="49"/>
  <c r="I13" i="49"/>
  <c r="J13" i="49"/>
  <c r="K13" i="49"/>
  <c r="C13" i="49"/>
  <c r="B14" i="49"/>
  <c r="B15" i="49"/>
  <c r="B16" i="49"/>
  <c r="B17" i="49"/>
  <c r="B18" i="49"/>
  <c r="B19" i="49"/>
  <c r="B20" i="49"/>
  <c r="B21" i="49"/>
  <c r="B22" i="49"/>
  <c r="B23" i="49"/>
  <c r="B24" i="49"/>
  <c r="B25" i="49"/>
  <c r="B26" i="49"/>
  <c r="B27" i="49"/>
  <c r="B28" i="49"/>
  <c r="B29" i="49"/>
  <c r="B30" i="49"/>
  <c r="B31" i="49"/>
  <c r="B32" i="49"/>
  <c r="B33" i="49"/>
  <c r="B34" i="49"/>
  <c r="B35" i="49"/>
  <c r="B36" i="49"/>
  <c r="B37" i="49"/>
  <c r="B38" i="49"/>
  <c r="B39" i="49"/>
  <c r="B40" i="49"/>
  <c r="B41" i="49"/>
  <c r="B42" i="49"/>
  <c r="B43" i="49"/>
  <c r="B44" i="49"/>
  <c r="B45" i="49"/>
  <c r="B46" i="49"/>
  <c r="B47" i="49"/>
  <c r="B48" i="49"/>
  <c r="B49" i="49"/>
  <c r="B50" i="49"/>
  <c r="B51" i="49"/>
  <c r="B52" i="49"/>
  <c r="B53" i="49"/>
  <c r="B54" i="49"/>
  <c r="B55" i="49"/>
  <c r="B56" i="49"/>
  <c r="B57" i="49"/>
  <c r="B58" i="49"/>
  <c r="B59" i="49"/>
  <c r="B60" i="49"/>
  <c r="B61" i="49"/>
  <c r="B62" i="49"/>
  <c r="B63" i="49"/>
  <c r="B64" i="49"/>
  <c r="B65" i="49"/>
  <c r="B66" i="49"/>
  <c r="B67" i="49"/>
  <c r="B68" i="49"/>
  <c r="B69" i="49"/>
  <c r="B70" i="49"/>
  <c r="B71" i="49"/>
  <c r="B72" i="49"/>
  <c r="B73" i="49"/>
  <c r="B74" i="49"/>
  <c r="B75" i="49"/>
  <c r="B76" i="49"/>
  <c r="B77" i="49"/>
  <c r="B78" i="49"/>
  <c r="B79" i="49"/>
  <c r="B80" i="49"/>
  <c r="B81" i="49"/>
  <c r="B82" i="49"/>
  <c r="B83" i="49"/>
  <c r="B84" i="49"/>
  <c r="B85" i="49"/>
  <c r="B86" i="49"/>
  <c r="B87" i="49"/>
  <c r="B88" i="49"/>
  <c r="B89" i="49"/>
  <c r="B90" i="49"/>
  <c r="B91" i="49"/>
  <c r="B92" i="49"/>
  <c r="B93" i="49"/>
  <c r="B94" i="49"/>
  <c r="B95" i="49"/>
  <c r="B96" i="49"/>
  <c r="B97" i="49"/>
  <c r="B98" i="49"/>
  <c r="B99" i="49"/>
  <c r="B100" i="49"/>
  <c r="B101" i="49"/>
  <c r="B102" i="49"/>
  <c r="B103" i="49"/>
  <c r="B104" i="49"/>
  <c r="B105" i="49"/>
  <c r="B106" i="49"/>
  <c r="B107" i="49"/>
  <c r="B108" i="49"/>
  <c r="B109" i="49"/>
  <c r="B110" i="49"/>
  <c r="B111" i="49"/>
  <c r="B112" i="49"/>
  <c r="B113" i="49"/>
  <c r="B114" i="49"/>
  <c r="B115" i="49"/>
  <c r="B116" i="49"/>
  <c r="B117" i="49"/>
  <c r="B118" i="49"/>
  <c r="B119" i="49"/>
  <c r="B120" i="49"/>
  <c r="B121" i="49"/>
  <c r="B122" i="49"/>
  <c r="B123" i="49"/>
  <c r="B124" i="49"/>
  <c r="B125" i="49"/>
  <c r="B126" i="49"/>
  <c r="B127" i="49"/>
  <c r="B128" i="49"/>
  <c r="B129" i="49"/>
  <c r="B130" i="49"/>
  <c r="B131" i="49"/>
  <c r="B132" i="49"/>
  <c r="B133" i="49"/>
  <c r="B134" i="49"/>
  <c r="B135" i="49"/>
  <c r="B136" i="49"/>
  <c r="B137" i="49"/>
  <c r="B138" i="49"/>
  <c r="B139" i="49"/>
  <c r="B140" i="49"/>
  <c r="B141" i="49"/>
  <c r="B142" i="49"/>
  <c r="B143" i="49"/>
  <c r="B144" i="49"/>
  <c r="B145" i="49"/>
  <c r="B146" i="49"/>
  <c r="B147" i="49"/>
  <c r="B148" i="49"/>
  <c r="B149" i="49"/>
  <c r="B150" i="49"/>
  <c r="B151" i="49"/>
  <c r="B152" i="49"/>
  <c r="B153" i="49"/>
  <c r="B154" i="49"/>
  <c r="B155" i="49"/>
  <c r="B156" i="49"/>
  <c r="B157" i="49"/>
  <c r="B158" i="49"/>
  <c r="B159" i="49"/>
  <c r="B160" i="49"/>
  <c r="B161" i="49"/>
  <c r="B162" i="49"/>
  <c r="B163" i="49"/>
  <c r="B164" i="49"/>
  <c r="B165" i="49"/>
  <c r="B166" i="49"/>
  <c r="B167" i="49"/>
  <c r="B168" i="49"/>
  <c r="B169" i="49"/>
  <c r="B170" i="49"/>
  <c r="B171" i="49"/>
  <c r="B172" i="49"/>
  <c r="B173" i="49"/>
  <c r="B174" i="49"/>
  <c r="B175" i="49"/>
  <c r="B176" i="49"/>
  <c r="B177" i="49"/>
  <c r="B178" i="49"/>
  <c r="B179" i="49"/>
  <c r="B180" i="49"/>
  <c r="B181" i="49"/>
  <c r="B182" i="49"/>
  <c r="B183" i="49"/>
  <c r="B184" i="49"/>
  <c r="B185" i="49"/>
  <c r="B186" i="49"/>
  <c r="B187" i="49"/>
  <c r="B188" i="49"/>
  <c r="B189" i="49"/>
  <c r="B190" i="49"/>
  <c r="B191" i="49"/>
  <c r="B192" i="49"/>
  <c r="B193" i="49"/>
  <c r="B194" i="49"/>
  <c r="B195" i="49"/>
  <c r="B196" i="49"/>
  <c r="B197" i="49"/>
  <c r="B198" i="49"/>
  <c r="B199" i="49"/>
  <c r="B200" i="49"/>
  <c r="B201" i="49"/>
  <c r="B202" i="49"/>
  <c r="B203" i="49"/>
  <c r="B204" i="49"/>
  <c r="B205" i="49"/>
  <c r="B206" i="49"/>
  <c r="B207" i="49"/>
  <c r="B208" i="49"/>
  <c r="B209" i="49"/>
  <c r="B210" i="49"/>
  <c r="B211" i="49"/>
  <c r="B212" i="49"/>
  <c r="B213" i="49"/>
  <c r="B214" i="49"/>
  <c r="B215" i="49"/>
  <c r="B216" i="49"/>
  <c r="B217" i="49"/>
  <c r="B218" i="49"/>
  <c r="B219" i="49"/>
  <c r="B220" i="49"/>
  <c r="B221" i="49"/>
  <c r="B13" i="49"/>
  <c r="M23" i="12"/>
  <c r="N23" i="12"/>
  <c r="O23" i="12"/>
  <c r="P23" i="12"/>
  <c r="Q23" i="12"/>
  <c r="R23" i="12"/>
  <c r="S23" i="12"/>
  <c r="T23" i="12"/>
  <c r="M24" i="12"/>
  <c r="N24" i="12"/>
  <c r="O24" i="12"/>
  <c r="P24" i="12"/>
  <c r="Q24" i="12"/>
  <c r="R24" i="12"/>
  <c r="S24" i="12"/>
  <c r="T24" i="12"/>
  <c r="M25" i="12"/>
  <c r="N25" i="12"/>
  <c r="O25" i="12"/>
  <c r="P25" i="12"/>
  <c r="Q25" i="12"/>
  <c r="R25" i="12"/>
  <c r="S25" i="12"/>
  <c r="T25" i="12"/>
  <c r="M26" i="12"/>
  <c r="N26" i="12"/>
  <c r="O26" i="12"/>
  <c r="P26" i="12"/>
  <c r="Q26" i="12"/>
  <c r="R26" i="12"/>
  <c r="S26" i="12"/>
  <c r="T26" i="12"/>
  <c r="M27" i="12"/>
  <c r="N27" i="12"/>
  <c r="O27" i="12"/>
  <c r="P27" i="12"/>
  <c r="Q27" i="12"/>
  <c r="R27" i="12"/>
  <c r="S27" i="12"/>
  <c r="T27" i="12"/>
  <c r="M28" i="12"/>
  <c r="N28" i="12"/>
  <c r="O28" i="12"/>
  <c r="P28" i="12"/>
  <c r="Q28" i="12"/>
  <c r="R28" i="12"/>
  <c r="S28" i="12"/>
  <c r="T28" i="12"/>
  <c r="M29" i="12"/>
  <c r="N29" i="12"/>
  <c r="O29" i="12"/>
  <c r="P29" i="12"/>
  <c r="Q29" i="12"/>
  <c r="R29" i="12"/>
  <c r="S29" i="12"/>
  <c r="T29" i="12"/>
  <c r="M30" i="12"/>
  <c r="N30" i="12"/>
  <c r="O30" i="12"/>
  <c r="P30" i="12"/>
  <c r="Q30" i="12"/>
  <c r="R30" i="12"/>
  <c r="S30" i="12"/>
  <c r="T30" i="12"/>
  <c r="M31" i="12"/>
  <c r="N31" i="12"/>
  <c r="O31" i="12"/>
  <c r="P31" i="12"/>
  <c r="Q31" i="12"/>
  <c r="R31" i="12"/>
  <c r="S31" i="12"/>
  <c r="T31" i="12"/>
  <c r="M32" i="12"/>
  <c r="N32" i="12"/>
  <c r="O32" i="12"/>
  <c r="P32" i="12"/>
  <c r="Q32" i="12"/>
  <c r="R32" i="12"/>
  <c r="S32" i="12"/>
  <c r="T32" i="12"/>
  <c r="M33" i="12"/>
  <c r="N33" i="12"/>
  <c r="O33" i="12"/>
  <c r="P33" i="12"/>
  <c r="Q33" i="12"/>
  <c r="R33" i="12"/>
  <c r="S33" i="12"/>
  <c r="T33" i="12"/>
  <c r="M34" i="12"/>
  <c r="N34" i="12"/>
  <c r="O34" i="12"/>
  <c r="P34" i="12"/>
  <c r="Q34" i="12"/>
  <c r="R34" i="12"/>
  <c r="S34" i="12"/>
  <c r="T34" i="12"/>
  <c r="M35" i="12"/>
  <c r="N35" i="12"/>
  <c r="O35" i="12"/>
  <c r="P35" i="12"/>
  <c r="Q35" i="12"/>
  <c r="R35" i="12"/>
  <c r="S35" i="12"/>
  <c r="T35" i="12"/>
  <c r="M36" i="12"/>
  <c r="N36" i="12"/>
  <c r="O36" i="12"/>
  <c r="P36" i="12"/>
  <c r="Q36" i="12"/>
  <c r="R36" i="12"/>
  <c r="S36" i="12"/>
  <c r="T36" i="12"/>
  <c r="M37" i="12"/>
  <c r="N37" i="12"/>
  <c r="O37" i="12"/>
  <c r="P37" i="12"/>
  <c r="Q37" i="12"/>
  <c r="R37" i="12"/>
  <c r="S37" i="12"/>
  <c r="T37" i="12"/>
  <c r="M38" i="12"/>
  <c r="N38" i="12"/>
  <c r="O38" i="12"/>
  <c r="P38" i="12"/>
  <c r="Q38" i="12"/>
  <c r="R38" i="12"/>
  <c r="S38" i="12"/>
  <c r="T38" i="12"/>
  <c r="M39" i="12"/>
  <c r="N39" i="12"/>
  <c r="O39" i="12"/>
  <c r="P39" i="12"/>
  <c r="Q39" i="12"/>
  <c r="R39" i="12"/>
  <c r="S39" i="12"/>
  <c r="T39" i="12"/>
  <c r="M40" i="12"/>
  <c r="N40" i="12"/>
  <c r="O40" i="12"/>
  <c r="P40" i="12"/>
  <c r="Q40" i="12"/>
  <c r="R40" i="12"/>
  <c r="S40" i="12"/>
  <c r="T40" i="12"/>
  <c r="M41" i="12"/>
  <c r="N41" i="12"/>
  <c r="O41" i="12"/>
  <c r="P41" i="12"/>
  <c r="Q41" i="12"/>
  <c r="R41" i="12"/>
  <c r="S41" i="12"/>
  <c r="T41" i="12"/>
  <c r="M42" i="12"/>
  <c r="N42" i="12"/>
  <c r="O42" i="12"/>
  <c r="P42" i="12"/>
  <c r="Q42" i="12"/>
  <c r="R42" i="12"/>
  <c r="S42" i="12"/>
  <c r="T42" i="12"/>
  <c r="M43" i="12"/>
  <c r="N43" i="12"/>
  <c r="O43" i="12"/>
  <c r="P43" i="12"/>
  <c r="Q43" i="12"/>
  <c r="R43" i="12"/>
  <c r="S43" i="12"/>
  <c r="T43" i="12"/>
  <c r="M44" i="12"/>
  <c r="N44" i="12"/>
  <c r="O44" i="12"/>
  <c r="P44" i="12"/>
  <c r="Q44" i="12"/>
  <c r="R44" i="12"/>
  <c r="S44" i="12"/>
  <c r="T44" i="12"/>
  <c r="M45" i="12"/>
  <c r="N45" i="12"/>
  <c r="O45" i="12"/>
  <c r="P45" i="12"/>
  <c r="Q45" i="12"/>
  <c r="R45" i="12"/>
  <c r="S45" i="12"/>
  <c r="T45" i="12"/>
  <c r="M46" i="12"/>
  <c r="N46" i="12"/>
  <c r="O46" i="12"/>
  <c r="P46" i="12"/>
  <c r="Q46" i="12"/>
  <c r="R46" i="12"/>
  <c r="S46" i="12"/>
  <c r="T46" i="12"/>
  <c r="M47" i="12"/>
  <c r="N47" i="12"/>
  <c r="O47" i="12"/>
  <c r="P47" i="12"/>
  <c r="Q47" i="12"/>
  <c r="R47" i="12"/>
  <c r="S47" i="12"/>
  <c r="T47" i="12"/>
  <c r="M48" i="12"/>
  <c r="N48" i="12"/>
  <c r="O48" i="12"/>
  <c r="P48" i="12"/>
  <c r="Q48" i="12"/>
  <c r="R48" i="12"/>
  <c r="S48" i="12"/>
  <c r="T48" i="12"/>
  <c r="M49" i="12"/>
  <c r="N49" i="12"/>
  <c r="O49" i="12"/>
  <c r="P49" i="12"/>
  <c r="Q49" i="12"/>
  <c r="R49" i="12"/>
  <c r="S49" i="12"/>
  <c r="T49" i="12"/>
  <c r="M50" i="12"/>
  <c r="N50" i="12"/>
  <c r="O50" i="12"/>
  <c r="P50" i="12"/>
  <c r="Q50" i="12"/>
  <c r="R50" i="12"/>
  <c r="S50" i="12"/>
  <c r="T50" i="12"/>
  <c r="M51" i="12"/>
  <c r="N51" i="12"/>
  <c r="O51" i="12"/>
  <c r="P51" i="12"/>
  <c r="Q51" i="12"/>
  <c r="R51" i="12"/>
  <c r="S51" i="12"/>
  <c r="T51" i="12"/>
  <c r="M52" i="12"/>
  <c r="N52" i="12"/>
  <c r="O52" i="12"/>
  <c r="P52" i="12"/>
  <c r="Q52" i="12"/>
  <c r="R52" i="12"/>
  <c r="S52" i="12"/>
  <c r="T52" i="12"/>
  <c r="M53" i="12"/>
  <c r="N53" i="12"/>
  <c r="O53" i="12"/>
  <c r="P53" i="12"/>
  <c r="Q53" i="12"/>
  <c r="R53" i="12"/>
  <c r="S53" i="12"/>
  <c r="T53" i="12"/>
  <c r="M54" i="12"/>
  <c r="N54" i="12"/>
  <c r="O54" i="12"/>
  <c r="P54" i="12"/>
  <c r="Q54" i="12"/>
  <c r="R54" i="12"/>
  <c r="S54" i="12"/>
  <c r="T54" i="12"/>
  <c r="M55" i="12"/>
  <c r="N55" i="12"/>
  <c r="O55" i="12"/>
  <c r="P55" i="12"/>
  <c r="Q55" i="12"/>
  <c r="R55" i="12"/>
  <c r="S55" i="12"/>
  <c r="T55" i="12"/>
  <c r="M56" i="12"/>
  <c r="N56" i="12"/>
  <c r="O56" i="12"/>
  <c r="P56" i="12"/>
  <c r="Q56" i="12"/>
  <c r="R56" i="12"/>
  <c r="S56" i="12"/>
  <c r="T56" i="12"/>
  <c r="M57" i="12"/>
  <c r="N57" i="12"/>
  <c r="O57" i="12"/>
  <c r="P57" i="12"/>
  <c r="Q57" i="12"/>
  <c r="R57" i="12"/>
  <c r="S57" i="12"/>
  <c r="T57" i="12"/>
  <c r="M58" i="12"/>
  <c r="N58" i="12"/>
  <c r="O58" i="12"/>
  <c r="P58" i="12"/>
  <c r="Q58" i="12"/>
  <c r="R58" i="12"/>
  <c r="S58" i="12"/>
  <c r="T58" i="12"/>
  <c r="M59" i="12"/>
  <c r="N59" i="12"/>
  <c r="O59" i="12"/>
  <c r="P59" i="12"/>
  <c r="Q59" i="12"/>
  <c r="R59" i="12"/>
  <c r="S59" i="12"/>
  <c r="T59" i="12"/>
  <c r="M60" i="12"/>
  <c r="N60" i="12"/>
  <c r="O60" i="12"/>
  <c r="P60" i="12"/>
  <c r="Q60" i="12"/>
  <c r="R60" i="12"/>
  <c r="S60" i="12"/>
  <c r="T60" i="12"/>
  <c r="M61" i="12"/>
  <c r="N61" i="12"/>
  <c r="O61" i="12"/>
  <c r="P61" i="12"/>
  <c r="Q61" i="12"/>
  <c r="R61" i="12"/>
  <c r="S61" i="12"/>
  <c r="T61" i="12"/>
  <c r="M62" i="12"/>
  <c r="N62" i="12"/>
  <c r="O62" i="12"/>
  <c r="P62" i="12"/>
  <c r="Q62" i="12"/>
  <c r="R62" i="12"/>
  <c r="S62" i="12"/>
  <c r="T62" i="12"/>
  <c r="M63" i="12"/>
  <c r="N63" i="12"/>
  <c r="O63" i="12"/>
  <c r="P63" i="12"/>
  <c r="Q63" i="12"/>
  <c r="R63" i="12"/>
  <c r="S63" i="12"/>
  <c r="T63" i="12"/>
  <c r="M64" i="12"/>
  <c r="N64" i="12"/>
  <c r="O64" i="12"/>
  <c r="P64" i="12"/>
  <c r="Q64" i="12"/>
  <c r="R64" i="12"/>
  <c r="S64" i="12"/>
  <c r="T64" i="12"/>
  <c r="M65" i="12"/>
  <c r="N65" i="12"/>
  <c r="O65" i="12"/>
  <c r="P65" i="12"/>
  <c r="Q65" i="12"/>
  <c r="R65" i="12"/>
  <c r="S65" i="12"/>
  <c r="T65" i="12"/>
  <c r="M66" i="12"/>
  <c r="N66" i="12"/>
  <c r="O66" i="12"/>
  <c r="P66" i="12"/>
  <c r="Q66" i="12"/>
  <c r="R66" i="12"/>
  <c r="S66" i="12"/>
  <c r="T66" i="12"/>
  <c r="M67" i="12"/>
  <c r="N67" i="12"/>
  <c r="O67" i="12"/>
  <c r="P67" i="12"/>
  <c r="Q67" i="12"/>
  <c r="R67" i="12"/>
  <c r="S67" i="12"/>
  <c r="T67" i="12"/>
  <c r="M68" i="12"/>
  <c r="N68" i="12"/>
  <c r="O68" i="12"/>
  <c r="P68" i="12"/>
  <c r="Q68" i="12"/>
  <c r="R68" i="12"/>
  <c r="S68" i="12"/>
  <c r="T68" i="12"/>
  <c r="M69" i="12"/>
  <c r="N69" i="12"/>
  <c r="O69" i="12"/>
  <c r="P69" i="12"/>
  <c r="Q69" i="12"/>
  <c r="R69" i="12"/>
  <c r="S69" i="12"/>
  <c r="T69" i="12"/>
  <c r="M70" i="12"/>
  <c r="N70" i="12"/>
  <c r="O70" i="12"/>
  <c r="P70" i="12"/>
  <c r="Q70" i="12"/>
  <c r="R70" i="12"/>
  <c r="S70" i="12"/>
  <c r="T70" i="12"/>
  <c r="M71" i="12"/>
  <c r="N71" i="12"/>
  <c r="O71" i="12"/>
  <c r="P71" i="12"/>
  <c r="Q71" i="12"/>
  <c r="R71" i="12"/>
  <c r="S71" i="12"/>
  <c r="T71" i="12"/>
  <c r="M72" i="12"/>
  <c r="N72" i="12"/>
  <c r="O72" i="12"/>
  <c r="P72" i="12"/>
  <c r="Q72" i="12"/>
  <c r="R72" i="12"/>
  <c r="S72" i="12"/>
  <c r="T72" i="12"/>
  <c r="M73" i="12"/>
  <c r="N73" i="12"/>
  <c r="O73" i="12"/>
  <c r="P73" i="12"/>
  <c r="Q73" i="12"/>
  <c r="R73" i="12"/>
  <c r="S73" i="12"/>
  <c r="T73" i="12"/>
  <c r="M74" i="12"/>
  <c r="N74" i="12"/>
  <c r="O74" i="12"/>
  <c r="P74" i="12"/>
  <c r="Q74" i="12"/>
  <c r="R74" i="12"/>
  <c r="S74" i="12"/>
  <c r="T74" i="12"/>
  <c r="M75" i="12"/>
  <c r="N75" i="12"/>
  <c r="O75" i="12"/>
  <c r="P75" i="12"/>
  <c r="Q75" i="12"/>
  <c r="R75" i="12"/>
  <c r="S75" i="12"/>
  <c r="T75" i="12"/>
  <c r="M76" i="12"/>
  <c r="N76" i="12"/>
  <c r="O76" i="12"/>
  <c r="P76" i="12"/>
  <c r="Q76" i="12"/>
  <c r="R76" i="12"/>
  <c r="S76" i="12"/>
  <c r="T76" i="12"/>
  <c r="M77" i="12"/>
  <c r="N77" i="12"/>
  <c r="O77" i="12"/>
  <c r="P77" i="12"/>
  <c r="Q77" i="12"/>
  <c r="R77" i="12"/>
  <c r="S77" i="12"/>
  <c r="T77" i="12"/>
  <c r="M78" i="12"/>
  <c r="N78" i="12"/>
  <c r="O78" i="12"/>
  <c r="P78" i="12"/>
  <c r="Q78" i="12"/>
  <c r="R78" i="12"/>
  <c r="S78" i="12"/>
  <c r="T78" i="12"/>
  <c r="M79" i="12"/>
  <c r="N79" i="12"/>
  <c r="O79" i="12"/>
  <c r="P79" i="12"/>
  <c r="Q79" i="12"/>
  <c r="R79" i="12"/>
  <c r="S79" i="12"/>
  <c r="T79" i="12"/>
  <c r="M80" i="12"/>
  <c r="N80" i="12"/>
  <c r="O80" i="12"/>
  <c r="P80" i="12"/>
  <c r="Q80" i="12"/>
  <c r="R80" i="12"/>
  <c r="S80" i="12"/>
  <c r="T80" i="12"/>
  <c r="M81" i="12"/>
  <c r="N81" i="12"/>
  <c r="O81" i="12"/>
  <c r="P81" i="12"/>
  <c r="Q81" i="12"/>
  <c r="R81" i="12"/>
  <c r="S81" i="12"/>
  <c r="T81" i="12"/>
  <c r="M82" i="12"/>
  <c r="N82" i="12"/>
  <c r="O82" i="12"/>
  <c r="P82" i="12"/>
  <c r="Q82" i="12"/>
  <c r="R82" i="12"/>
  <c r="S82" i="12"/>
  <c r="T82" i="12"/>
  <c r="M83" i="12"/>
  <c r="N83" i="12"/>
  <c r="O83" i="12"/>
  <c r="P83" i="12"/>
  <c r="Q83" i="12"/>
  <c r="R83" i="12"/>
  <c r="S83" i="12"/>
  <c r="T83" i="12"/>
  <c r="M84" i="12"/>
  <c r="N84" i="12"/>
  <c r="O84" i="12"/>
  <c r="P84" i="12"/>
  <c r="Q84" i="12"/>
  <c r="R84" i="12"/>
  <c r="S84" i="12"/>
  <c r="T84" i="12"/>
  <c r="M85" i="12"/>
  <c r="N85" i="12"/>
  <c r="O85" i="12"/>
  <c r="P85" i="12"/>
  <c r="Q85" i="12"/>
  <c r="R85" i="12"/>
  <c r="S85" i="12"/>
  <c r="T85" i="12"/>
  <c r="M86" i="12"/>
  <c r="N86" i="12"/>
  <c r="O86" i="12"/>
  <c r="P86" i="12"/>
  <c r="Q86" i="12"/>
  <c r="R86" i="12"/>
  <c r="S86" i="12"/>
  <c r="T86" i="12"/>
  <c r="M87" i="12"/>
  <c r="N87" i="12"/>
  <c r="O87" i="12"/>
  <c r="P87" i="12"/>
  <c r="Q87" i="12"/>
  <c r="R87" i="12"/>
  <c r="S87" i="12"/>
  <c r="T87" i="12"/>
  <c r="M88" i="12"/>
  <c r="N88" i="12"/>
  <c r="O88" i="12"/>
  <c r="P88" i="12"/>
  <c r="Q88" i="12"/>
  <c r="R88" i="12"/>
  <c r="S88" i="12"/>
  <c r="T88" i="12"/>
  <c r="M89" i="12"/>
  <c r="N89" i="12"/>
  <c r="O89" i="12"/>
  <c r="P89" i="12"/>
  <c r="Q89" i="12"/>
  <c r="R89" i="12"/>
  <c r="S89" i="12"/>
  <c r="T89" i="12"/>
  <c r="M90" i="12"/>
  <c r="N90" i="12"/>
  <c r="O90" i="12"/>
  <c r="P90" i="12"/>
  <c r="Q90" i="12"/>
  <c r="R90" i="12"/>
  <c r="S90" i="12"/>
  <c r="T90" i="12"/>
  <c r="M91" i="12"/>
  <c r="N91" i="12"/>
  <c r="O91" i="12"/>
  <c r="P91" i="12"/>
  <c r="Q91" i="12"/>
  <c r="R91" i="12"/>
  <c r="S91" i="12"/>
  <c r="T91" i="12"/>
  <c r="M92" i="12"/>
  <c r="N92" i="12"/>
  <c r="O92" i="12"/>
  <c r="P92" i="12"/>
  <c r="Q92" i="12"/>
  <c r="R92" i="12"/>
  <c r="S92" i="12"/>
  <c r="T92" i="12"/>
  <c r="M93" i="12"/>
  <c r="N93" i="12"/>
  <c r="O93" i="12"/>
  <c r="P93" i="12"/>
  <c r="Q93" i="12"/>
  <c r="R93" i="12"/>
  <c r="S93" i="12"/>
  <c r="T93" i="12"/>
  <c r="M94" i="12"/>
  <c r="N94" i="12"/>
  <c r="O94" i="12"/>
  <c r="P94" i="12"/>
  <c r="Q94" i="12"/>
  <c r="R94" i="12"/>
  <c r="S94" i="12"/>
  <c r="T94" i="12"/>
  <c r="M95" i="12"/>
  <c r="N95" i="12"/>
  <c r="O95" i="12"/>
  <c r="P95" i="12"/>
  <c r="Q95" i="12"/>
  <c r="R95" i="12"/>
  <c r="S95" i="12"/>
  <c r="T95" i="12"/>
  <c r="M96" i="12"/>
  <c r="N96" i="12"/>
  <c r="O96" i="12"/>
  <c r="P96" i="12"/>
  <c r="Q96" i="12"/>
  <c r="R96" i="12"/>
  <c r="S96" i="12"/>
  <c r="T96" i="12"/>
  <c r="M97" i="12"/>
  <c r="N97" i="12"/>
  <c r="O97" i="12"/>
  <c r="P97" i="12"/>
  <c r="Q97" i="12"/>
  <c r="R97" i="12"/>
  <c r="S97" i="12"/>
  <c r="T97" i="12"/>
  <c r="M98" i="12"/>
  <c r="N98" i="12"/>
  <c r="O98" i="12"/>
  <c r="P98" i="12"/>
  <c r="Q98" i="12"/>
  <c r="R98" i="12"/>
  <c r="S98" i="12"/>
  <c r="T98" i="12"/>
  <c r="M99" i="12"/>
  <c r="N99" i="12"/>
  <c r="O99" i="12"/>
  <c r="P99" i="12"/>
  <c r="Q99" i="12"/>
  <c r="R99" i="12"/>
  <c r="S99" i="12"/>
  <c r="T99" i="12"/>
  <c r="M100" i="12"/>
  <c r="N100" i="12"/>
  <c r="O100" i="12"/>
  <c r="P100" i="12"/>
  <c r="Q100" i="12"/>
  <c r="R100" i="12"/>
  <c r="S100" i="12"/>
  <c r="T100" i="12"/>
  <c r="M101" i="12"/>
  <c r="N101" i="12"/>
  <c r="O101" i="12"/>
  <c r="P101" i="12"/>
  <c r="Q101" i="12"/>
  <c r="R101" i="12"/>
  <c r="S101" i="12"/>
  <c r="T101" i="12"/>
  <c r="M102" i="12"/>
  <c r="N102" i="12"/>
  <c r="O102" i="12"/>
  <c r="P102" i="12"/>
  <c r="Q102" i="12"/>
  <c r="R102" i="12"/>
  <c r="S102" i="12"/>
  <c r="T102" i="12"/>
  <c r="M103" i="12"/>
  <c r="N103" i="12"/>
  <c r="O103" i="12"/>
  <c r="P103" i="12"/>
  <c r="Q103" i="12"/>
  <c r="R103" i="12"/>
  <c r="S103" i="12"/>
  <c r="T103" i="12"/>
  <c r="M104" i="12"/>
  <c r="N104" i="12"/>
  <c r="O104" i="12"/>
  <c r="P104" i="12"/>
  <c r="Q104" i="12"/>
  <c r="R104" i="12"/>
  <c r="S104" i="12"/>
  <c r="T104" i="12"/>
  <c r="M105" i="12"/>
  <c r="N105" i="12"/>
  <c r="O105" i="12"/>
  <c r="P105" i="12"/>
  <c r="Q105" i="12"/>
  <c r="R105" i="12"/>
  <c r="S105" i="12"/>
  <c r="T105" i="12"/>
  <c r="M106" i="12"/>
  <c r="N106" i="12"/>
  <c r="O106" i="12"/>
  <c r="P106" i="12"/>
  <c r="Q106" i="12"/>
  <c r="R106" i="12"/>
  <c r="S106" i="12"/>
  <c r="T106" i="12"/>
  <c r="M107" i="12"/>
  <c r="N107" i="12"/>
  <c r="O107" i="12"/>
  <c r="P107" i="12"/>
  <c r="Q107" i="12"/>
  <c r="R107" i="12"/>
  <c r="S107" i="12"/>
  <c r="T107" i="12"/>
  <c r="M108" i="12"/>
  <c r="N108" i="12"/>
  <c r="O108" i="12"/>
  <c r="P108" i="12"/>
  <c r="Q108" i="12"/>
  <c r="R108" i="12"/>
  <c r="S108" i="12"/>
  <c r="T108" i="12"/>
  <c r="M109" i="12"/>
  <c r="N109" i="12"/>
  <c r="O109" i="12"/>
  <c r="P109" i="12"/>
  <c r="Q109" i="12"/>
  <c r="R109" i="12"/>
  <c r="S109" i="12"/>
  <c r="T109" i="12"/>
  <c r="M110" i="12"/>
  <c r="N110" i="12"/>
  <c r="O110" i="12"/>
  <c r="P110" i="12"/>
  <c r="Q110" i="12"/>
  <c r="R110" i="12"/>
  <c r="S110" i="12"/>
  <c r="T110" i="12"/>
  <c r="M111" i="12"/>
  <c r="N111" i="12"/>
  <c r="O111" i="12"/>
  <c r="P111" i="12"/>
  <c r="Q111" i="12"/>
  <c r="R111" i="12"/>
  <c r="S111" i="12"/>
  <c r="T111" i="12"/>
  <c r="M112" i="12"/>
  <c r="N112" i="12"/>
  <c r="O112" i="12"/>
  <c r="P112" i="12"/>
  <c r="Q112" i="12"/>
  <c r="R112" i="12"/>
  <c r="S112" i="12"/>
  <c r="T112" i="12"/>
  <c r="M113" i="12"/>
  <c r="N113" i="12"/>
  <c r="O113" i="12"/>
  <c r="P113" i="12"/>
  <c r="Q113" i="12"/>
  <c r="R113" i="12"/>
  <c r="S113" i="12"/>
  <c r="T113" i="12"/>
  <c r="M114" i="12"/>
  <c r="N114" i="12"/>
  <c r="O114" i="12"/>
  <c r="P114" i="12"/>
  <c r="Q114" i="12"/>
  <c r="R114" i="12"/>
  <c r="S114" i="12"/>
  <c r="T114" i="12"/>
  <c r="M115" i="12"/>
  <c r="N115" i="12"/>
  <c r="O115" i="12"/>
  <c r="P115" i="12"/>
  <c r="Q115" i="12"/>
  <c r="R115" i="12"/>
  <c r="S115" i="12"/>
  <c r="T115" i="12"/>
  <c r="M116" i="12"/>
  <c r="N116" i="12"/>
  <c r="O116" i="12"/>
  <c r="P116" i="12"/>
  <c r="Q116" i="12"/>
  <c r="R116" i="12"/>
  <c r="S116" i="12"/>
  <c r="T116" i="12"/>
  <c r="M117" i="12"/>
  <c r="N117" i="12"/>
  <c r="O117" i="12"/>
  <c r="P117" i="12"/>
  <c r="Q117" i="12"/>
  <c r="R117" i="12"/>
  <c r="S117" i="12"/>
  <c r="T117" i="12"/>
  <c r="M118" i="12"/>
  <c r="N118" i="12"/>
  <c r="O118" i="12"/>
  <c r="P118" i="12"/>
  <c r="Q118" i="12"/>
  <c r="R118" i="12"/>
  <c r="S118" i="12"/>
  <c r="T118" i="12"/>
  <c r="M119" i="12"/>
  <c r="N119" i="12"/>
  <c r="O119" i="12"/>
  <c r="P119" i="12"/>
  <c r="Q119" i="12"/>
  <c r="R119" i="12"/>
  <c r="S119" i="12"/>
  <c r="T119" i="12"/>
  <c r="M120" i="12"/>
  <c r="N120" i="12"/>
  <c r="O120" i="12"/>
  <c r="P120" i="12"/>
  <c r="Q120" i="12"/>
  <c r="R120" i="12"/>
  <c r="S120" i="12"/>
  <c r="T120" i="12"/>
  <c r="M121" i="12"/>
  <c r="N121" i="12"/>
  <c r="O121" i="12"/>
  <c r="P121" i="12"/>
  <c r="Q121" i="12"/>
  <c r="R121" i="12"/>
  <c r="S121" i="12"/>
  <c r="T121" i="12"/>
  <c r="M122" i="12"/>
  <c r="N122" i="12"/>
  <c r="O122" i="12"/>
  <c r="P122" i="12"/>
  <c r="Q122" i="12"/>
  <c r="R122" i="12"/>
  <c r="S122" i="12"/>
  <c r="T122" i="12"/>
  <c r="M123" i="12"/>
  <c r="N123" i="12"/>
  <c r="O123" i="12"/>
  <c r="P123" i="12"/>
  <c r="Q123" i="12"/>
  <c r="R123" i="12"/>
  <c r="S123" i="12"/>
  <c r="T123" i="12"/>
  <c r="M124" i="12"/>
  <c r="N124" i="12"/>
  <c r="O124" i="12"/>
  <c r="P124" i="12"/>
  <c r="Q124" i="12"/>
  <c r="R124" i="12"/>
  <c r="S124" i="12"/>
  <c r="T124" i="12"/>
  <c r="M125" i="12"/>
  <c r="N125" i="12"/>
  <c r="O125" i="12"/>
  <c r="P125" i="12"/>
  <c r="Q125" i="12"/>
  <c r="R125" i="12"/>
  <c r="S125" i="12"/>
  <c r="T125" i="12"/>
  <c r="M126" i="12"/>
  <c r="N126" i="12"/>
  <c r="O126" i="12"/>
  <c r="P126" i="12"/>
  <c r="Q126" i="12"/>
  <c r="R126" i="12"/>
  <c r="S126" i="12"/>
  <c r="T126" i="12"/>
  <c r="M127" i="12"/>
  <c r="N127" i="12"/>
  <c r="O127" i="12"/>
  <c r="P127" i="12"/>
  <c r="Q127" i="12"/>
  <c r="R127" i="12"/>
  <c r="S127" i="12"/>
  <c r="T127" i="12"/>
  <c r="M128" i="12"/>
  <c r="N128" i="12"/>
  <c r="O128" i="12"/>
  <c r="P128" i="12"/>
  <c r="Q128" i="12"/>
  <c r="R128" i="12"/>
  <c r="S128" i="12"/>
  <c r="T128" i="12"/>
  <c r="M129" i="12"/>
  <c r="N129" i="12"/>
  <c r="O129" i="12"/>
  <c r="P129" i="12"/>
  <c r="Q129" i="12"/>
  <c r="R129" i="12"/>
  <c r="S129" i="12"/>
  <c r="T129" i="12"/>
  <c r="M130" i="12"/>
  <c r="N130" i="12"/>
  <c r="O130" i="12"/>
  <c r="P130" i="12"/>
  <c r="Q130" i="12"/>
  <c r="R130" i="12"/>
  <c r="S130" i="12"/>
  <c r="T130" i="12"/>
  <c r="M131" i="12"/>
  <c r="N131" i="12"/>
  <c r="O131" i="12"/>
  <c r="P131" i="12"/>
  <c r="Q131" i="12"/>
  <c r="R131" i="12"/>
  <c r="S131" i="12"/>
  <c r="T131" i="12"/>
  <c r="M132" i="12"/>
  <c r="N132" i="12"/>
  <c r="O132" i="12"/>
  <c r="P132" i="12"/>
  <c r="Q132" i="12"/>
  <c r="R132" i="12"/>
  <c r="S132" i="12"/>
  <c r="T132" i="12"/>
  <c r="M133" i="12"/>
  <c r="N133" i="12"/>
  <c r="O133" i="12"/>
  <c r="P133" i="12"/>
  <c r="Q133" i="12"/>
  <c r="R133" i="12"/>
  <c r="S133" i="12"/>
  <c r="T133" i="12"/>
  <c r="M134" i="12"/>
  <c r="N134" i="12"/>
  <c r="O134" i="12"/>
  <c r="P134" i="12"/>
  <c r="Q134" i="12"/>
  <c r="R134" i="12"/>
  <c r="S134" i="12"/>
  <c r="T134" i="12"/>
  <c r="M135" i="12"/>
  <c r="N135" i="12"/>
  <c r="O135" i="12"/>
  <c r="P135" i="12"/>
  <c r="Q135" i="12"/>
  <c r="R135" i="12"/>
  <c r="S135" i="12"/>
  <c r="T135" i="12"/>
  <c r="M136" i="12"/>
  <c r="N136" i="12"/>
  <c r="O136" i="12"/>
  <c r="P136" i="12"/>
  <c r="Q136" i="12"/>
  <c r="R136" i="12"/>
  <c r="S136" i="12"/>
  <c r="T136" i="12"/>
  <c r="M137" i="12"/>
  <c r="N137" i="12"/>
  <c r="O137" i="12"/>
  <c r="P137" i="12"/>
  <c r="Q137" i="12"/>
  <c r="R137" i="12"/>
  <c r="S137" i="12"/>
  <c r="T137" i="12"/>
  <c r="M138" i="12"/>
  <c r="N138" i="12"/>
  <c r="O138" i="12"/>
  <c r="P138" i="12"/>
  <c r="Q138" i="12"/>
  <c r="R138" i="12"/>
  <c r="S138" i="12"/>
  <c r="T138" i="12"/>
  <c r="M139" i="12"/>
  <c r="N139" i="12"/>
  <c r="O139" i="12"/>
  <c r="P139" i="12"/>
  <c r="Q139" i="12"/>
  <c r="R139" i="12"/>
  <c r="S139" i="12"/>
  <c r="T139" i="12"/>
  <c r="M140" i="12"/>
  <c r="N140" i="12"/>
  <c r="O140" i="12"/>
  <c r="P140" i="12"/>
  <c r="Q140" i="12"/>
  <c r="R140" i="12"/>
  <c r="S140" i="12"/>
  <c r="T140" i="12"/>
  <c r="M141" i="12"/>
  <c r="N141" i="12"/>
  <c r="O141" i="12"/>
  <c r="P141" i="12"/>
  <c r="Q141" i="12"/>
  <c r="R141" i="12"/>
  <c r="S141" i="12"/>
  <c r="T141" i="12"/>
  <c r="M142" i="12"/>
  <c r="N142" i="12"/>
  <c r="O142" i="12"/>
  <c r="P142" i="12"/>
  <c r="Q142" i="12"/>
  <c r="R142" i="12"/>
  <c r="S142" i="12"/>
  <c r="T142" i="12"/>
  <c r="M143" i="12"/>
  <c r="N143" i="12"/>
  <c r="O143" i="12"/>
  <c r="P143" i="12"/>
  <c r="Q143" i="12"/>
  <c r="R143" i="12"/>
  <c r="S143" i="12"/>
  <c r="T143" i="12"/>
  <c r="M144" i="12"/>
  <c r="N144" i="12"/>
  <c r="O144" i="12"/>
  <c r="P144" i="12"/>
  <c r="Q144" i="12"/>
  <c r="R144" i="12"/>
  <c r="S144" i="12"/>
  <c r="T144" i="12"/>
  <c r="M145" i="12"/>
  <c r="N145" i="12"/>
  <c r="O145" i="12"/>
  <c r="P145" i="12"/>
  <c r="Q145" i="12"/>
  <c r="R145" i="12"/>
  <c r="S145" i="12"/>
  <c r="T145" i="12"/>
  <c r="M146" i="12"/>
  <c r="N146" i="12"/>
  <c r="O146" i="12"/>
  <c r="P146" i="12"/>
  <c r="Q146" i="12"/>
  <c r="R146" i="12"/>
  <c r="S146" i="12"/>
  <c r="T146" i="12"/>
  <c r="M147" i="12"/>
  <c r="N147" i="12"/>
  <c r="O147" i="12"/>
  <c r="P147" i="12"/>
  <c r="Q147" i="12"/>
  <c r="R147" i="12"/>
  <c r="S147" i="12"/>
  <c r="T147" i="12"/>
  <c r="M148" i="12"/>
  <c r="N148" i="12"/>
  <c r="O148" i="12"/>
  <c r="P148" i="12"/>
  <c r="Q148" i="12"/>
  <c r="R148" i="12"/>
  <c r="S148" i="12"/>
  <c r="T148" i="12"/>
  <c r="M149" i="12"/>
  <c r="N149" i="12"/>
  <c r="O149" i="12"/>
  <c r="P149" i="12"/>
  <c r="Q149" i="12"/>
  <c r="R149" i="12"/>
  <c r="S149" i="12"/>
  <c r="T149" i="12"/>
  <c r="M150" i="12"/>
  <c r="N150" i="12"/>
  <c r="O150" i="12"/>
  <c r="P150" i="12"/>
  <c r="Q150" i="12"/>
  <c r="R150" i="12"/>
  <c r="S150" i="12"/>
  <c r="T150" i="12"/>
  <c r="M151" i="12"/>
  <c r="N151" i="12"/>
  <c r="O151" i="12"/>
  <c r="P151" i="12"/>
  <c r="Q151" i="12"/>
  <c r="R151" i="12"/>
  <c r="S151" i="12"/>
  <c r="T151" i="12"/>
  <c r="M152" i="12"/>
  <c r="N152" i="12"/>
  <c r="O152" i="12"/>
  <c r="P152" i="12"/>
  <c r="Q152" i="12"/>
  <c r="R152" i="12"/>
  <c r="S152" i="12"/>
  <c r="T152" i="12"/>
  <c r="M153" i="12"/>
  <c r="N153" i="12"/>
  <c r="O153" i="12"/>
  <c r="P153" i="12"/>
  <c r="Q153" i="12"/>
  <c r="R153" i="12"/>
  <c r="S153" i="12"/>
  <c r="T153" i="12"/>
  <c r="M154" i="12"/>
  <c r="N154" i="12"/>
  <c r="O154" i="12"/>
  <c r="P154" i="12"/>
  <c r="Q154" i="12"/>
  <c r="R154" i="12"/>
  <c r="S154" i="12"/>
  <c r="T154" i="12"/>
  <c r="M155" i="12"/>
  <c r="N155" i="12"/>
  <c r="O155" i="12"/>
  <c r="P155" i="12"/>
  <c r="Q155" i="12"/>
  <c r="R155" i="12"/>
  <c r="S155" i="12"/>
  <c r="T155" i="12"/>
  <c r="M156" i="12"/>
  <c r="N156" i="12"/>
  <c r="O156" i="12"/>
  <c r="P156" i="12"/>
  <c r="Q156" i="12"/>
  <c r="R156" i="12"/>
  <c r="S156" i="12"/>
  <c r="T156" i="12"/>
  <c r="M157" i="12"/>
  <c r="N157" i="12"/>
  <c r="O157" i="12"/>
  <c r="P157" i="12"/>
  <c r="Q157" i="12"/>
  <c r="R157" i="12"/>
  <c r="S157" i="12"/>
  <c r="T157" i="12"/>
  <c r="M158" i="12"/>
  <c r="N158" i="12"/>
  <c r="O158" i="12"/>
  <c r="P158" i="12"/>
  <c r="Q158" i="12"/>
  <c r="R158" i="12"/>
  <c r="S158" i="12"/>
  <c r="T158" i="12"/>
  <c r="M159" i="12"/>
  <c r="N159" i="12"/>
  <c r="O159" i="12"/>
  <c r="P159" i="12"/>
  <c r="Q159" i="12"/>
  <c r="R159" i="12"/>
  <c r="S159" i="12"/>
  <c r="T159" i="12"/>
  <c r="M160" i="12"/>
  <c r="N160" i="12"/>
  <c r="O160" i="12"/>
  <c r="P160" i="12"/>
  <c r="Q160" i="12"/>
  <c r="R160" i="12"/>
  <c r="S160" i="12"/>
  <c r="T160" i="12"/>
  <c r="M161" i="12"/>
  <c r="N161" i="12"/>
  <c r="O161" i="12"/>
  <c r="P161" i="12"/>
  <c r="Q161" i="12"/>
  <c r="R161" i="12"/>
  <c r="S161" i="12"/>
  <c r="T161" i="12"/>
  <c r="M162" i="12"/>
  <c r="N162" i="12"/>
  <c r="O162" i="12"/>
  <c r="P162" i="12"/>
  <c r="Q162" i="12"/>
  <c r="R162" i="12"/>
  <c r="S162" i="12"/>
  <c r="T162" i="12"/>
  <c r="M163" i="12"/>
  <c r="N163" i="12"/>
  <c r="O163" i="12"/>
  <c r="P163" i="12"/>
  <c r="Q163" i="12"/>
  <c r="R163" i="12"/>
  <c r="S163" i="12"/>
  <c r="T163" i="12"/>
  <c r="M164" i="12"/>
  <c r="N164" i="12"/>
  <c r="O164" i="12"/>
  <c r="P164" i="12"/>
  <c r="Q164" i="12"/>
  <c r="R164" i="12"/>
  <c r="S164" i="12"/>
  <c r="T164" i="12"/>
  <c r="M165" i="12"/>
  <c r="N165" i="12"/>
  <c r="O165" i="12"/>
  <c r="P165" i="12"/>
  <c r="Q165" i="12"/>
  <c r="R165" i="12"/>
  <c r="S165" i="12"/>
  <c r="T165" i="12"/>
  <c r="M166" i="12"/>
  <c r="N166" i="12"/>
  <c r="O166" i="12"/>
  <c r="P166" i="12"/>
  <c r="Q166" i="12"/>
  <c r="R166" i="12"/>
  <c r="S166" i="12"/>
  <c r="T166" i="12"/>
  <c r="M167" i="12"/>
  <c r="N167" i="12"/>
  <c r="O167" i="12"/>
  <c r="P167" i="12"/>
  <c r="Q167" i="12"/>
  <c r="R167" i="12"/>
  <c r="S167" i="12"/>
  <c r="T167" i="12"/>
  <c r="M168" i="12"/>
  <c r="N168" i="12"/>
  <c r="O168" i="12"/>
  <c r="P168" i="12"/>
  <c r="Q168" i="12"/>
  <c r="R168" i="12"/>
  <c r="S168" i="12"/>
  <c r="T168" i="12"/>
  <c r="M169" i="12"/>
  <c r="N169" i="12"/>
  <c r="O169" i="12"/>
  <c r="P169" i="12"/>
  <c r="Q169" i="12"/>
  <c r="R169" i="12"/>
  <c r="S169" i="12"/>
  <c r="T169" i="12"/>
  <c r="M170" i="12"/>
  <c r="N170" i="12"/>
  <c r="O170" i="12"/>
  <c r="P170" i="12"/>
  <c r="Q170" i="12"/>
  <c r="R170" i="12"/>
  <c r="S170" i="12"/>
  <c r="T170" i="12"/>
  <c r="M171" i="12"/>
  <c r="N171" i="12"/>
  <c r="O171" i="12"/>
  <c r="P171" i="12"/>
  <c r="Q171" i="12"/>
  <c r="R171" i="12"/>
  <c r="S171" i="12"/>
  <c r="T171" i="12"/>
  <c r="M172" i="12"/>
  <c r="N172" i="12"/>
  <c r="O172" i="12"/>
  <c r="P172" i="12"/>
  <c r="Q172" i="12"/>
  <c r="R172" i="12"/>
  <c r="S172" i="12"/>
  <c r="T172" i="12"/>
  <c r="M173" i="12"/>
  <c r="N173" i="12"/>
  <c r="O173" i="12"/>
  <c r="P173" i="12"/>
  <c r="Q173" i="12"/>
  <c r="R173" i="12"/>
  <c r="S173" i="12"/>
  <c r="T173" i="12"/>
  <c r="M174" i="12"/>
  <c r="N174" i="12"/>
  <c r="O174" i="12"/>
  <c r="P174" i="12"/>
  <c r="Q174" i="12"/>
  <c r="R174" i="12"/>
  <c r="S174" i="12"/>
  <c r="T174" i="12"/>
  <c r="M175" i="12"/>
  <c r="N175" i="12"/>
  <c r="O175" i="12"/>
  <c r="P175" i="12"/>
  <c r="Q175" i="12"/>
  <c r="R175" i="12"/>
  <c r="S175" i="12"/>
  <c r="T175" i="12"/>
  <c r="M176" i="12"/>
  <c r="N176" i="12"/>
  <c r="O176" i="12"/>
  <c r="P176" i="12"/>
  <c r="Q176" i="12"/>
  <c r="R176" i="12"/>
  <c r="S176" i="12"/>
  <c r="T176" i="12"/>
  <c r="M177" i="12"/>
  <c r="N177" i="12"/>
  <c r="O177" i="12"/>
  <c r="P177" i="12"/>
  <c r="Q177" i="12"/>
  <c r="R177" i="12"/>
  <c r="S177" i="12"/>
  <c r="T177" i="12"/>
  <c r="M178" i="12"/>
  <c r="N178" i="12"/>
  <c r="O178" i="12"/>
  <c r="P178" i="12"/>
  <c r="Q178" i="12"/>
  <c r="R178" i="12"/>
  <c r="S178" i="12"/>
  <c r="T178" i="12"/>
  <c r="M179" i="12"/>
  <c r="N179" i="12"/>
  <c r="O179" i="12"/>
  <c r="P179" i="12"/>
  <c r="Q179" i="12"/>
  <c r="R179" i="12"/>
  <c r="S179" i="12"/>
  <c r="T179" i="12"/>
  <c r="M180" i="12"/>
  <c r="N180" i="12"/>
  <c r="O180" i="12"/>
  <c r="P180" i="12"/>
  <c r="Q180" i="12"/>
  <c r="R180" i="12"/>
  <c r="S180" i="12"/>
  <c r="T180" i="12"/>
  <c r="M181" i="12"/>
  <c r="N181" i="12"/>
  <c r="O181" i="12"/>
  <c r="P181" i="12"/>
  <c r="Q181" i="12"/>
  <c r="R181" i="12"/>
  <c r="S181" i="12"/>
  <c r="T181" i="12"/>
  <c r="M182" i="12"/>
  <c r="N182" i="12"/>
  <c r="O182" i="12"/>
  <c r="P182" i="12"/>
  <c r="Q182" i="12"/>
  <c r="R182" i="12"/>
  <c r="S182" i="12"/>
  <c r="T182" i="12"/>
  <c r="M183" i="12"/>
  <c r="N183" i="12"/>
  <c r="O183" i="12"/>
  <c r="P183" i="12"/>
  <c r="Q183" i="12"/>
  <c r="R183" i="12"/>
  <c r="S183" i="12"/>
  <c r="T183" i="12"/>
  <c r="M184" i="12"/>
  <c r="N184" i="12"/>
  <c r="O184" i="12"/>
  <c r="P184" i="12"/>
  <c r="Q184" i="12"/>
  <c r="R184" i="12"/>
  <c r="S184" i="12"/>
  <c r="T184" i="12"/>
  <c r="M185" i="12"/>
  <c r="N185" i="12"/>
  <c r="O185" i="12"/>
  <c r="P185" i="12"/>
  <c r="Q185" i="12"/>
  <c r="R185" i="12"/>
  <c r="S185" i="12"/>
  <c r="T185" i="12"/>
  <c r="M186" i="12"/>
  <c r="N186" i="12"/>
  <c r="O186" i="12"/>
  <c r="P186" i="12"/>
  <c r="Q186" i="12"/>
  <c r="R186" i="12"/>
  <c r="S186" i="12"/>
  <c r="T186" i="12"/>
  <c r="M187" i="12"/>
  <c r="N187" i="12"/>
  <c r="O187" i="12"/>
  <c r="P187" i="12"/>
  <c r="Q187" i="12"/>
  <c r="R187" i="12"/>
  <c r="S187" i="12"/>
  <c r="T187" i="12"/>
  <c r="M188" i="12"/>
  <c r="N188" i="12"/>
  <c r="O188" i="12"/>
  <c r="P188" i="12"/>
  <c r="Q188" i="12"/>
  <c r="R188" i="12"/>
  <c r="S188" i="12"/>
  <c r="T188" i="12"/>
  <c r="M189" i="12"/>
  <c r="N189" i="12"/>
  <c r="O189" i="12"/>
  <c r="P189" i="12"/>
  <c r="Q189" i="12"/>
  <c r="R189" i="12"/>
  <c r="S189" i="12"/>
  <c r="T189" i="12"/>
  <c r="M190" i="12"/>
  <c r="N190" i="12"/>
  <c r="O190" i="12"/>
  <c r="P190" i="12"/>
  <c r="Q190" i="12"/>
  <c r="R190" i="12"/>
  <c r="S190" i="12"/>
  <c r="T190" i="12"/>
  <c r="M191" i="12"/>
  <c r="N191" i="12"/>
  <c r="O191" i="12"/>
  <c r="P191" i="12"/>
  <c r="Q191" i="12"/>
  <c r="R191" i="12"/>
  <c r="S191" i="12"/>
  <c r="T191" i="12"/>
  <c r="M192" i="12"/>
  <c r="N192" i="12"/>
  <c r="O192" i="12"/>
  <c r="P192" i="12"/>
  <c r="Q192" i="12"/>
  <c r="R192" i="12"/>
  <c r="S192" i="12"/>
  <c r="T192" i="12"/>
  <c r="M193" i="12"/>
  <c r="N193" i="12"/>
  <c r="O193" i="12"/>
  <c r="P193" i="12"/>
  <c r="Q193" i="12"/>
  <c r="R193" i="12"/>
  <c r="S193" i="12"/>
  <c r="T193" i="12"/>
  <c r="M194" i="12"/>
  <c r="N194" i="12"/>
  <c r="O194" i="12"/>
  <c r="P194" i="12"/>
  <c r="Q194" i="12"/>
  <c r="R194" i="12"/>
  <c r="S194" i="12"/>
  <c r="T194" i="12"/>
  <c r="M195" i="12"/>
  <c r="N195" i="12"/>
  <c r="O195" i="12"/>
  <c r="P195" i="12"/>
  <c r="Q195" i="12"/>
  <c r="R195" i="12"/>
  <c r="S195" i="12"/>
  <c r="T195" i="12"/>
  <c r="M196" i="12"/>
  <c r="N196" i="12"/>
  <c r="O196" i="12"/>
  <c r="P196" i="12"/>
  <c r="Q196" i="12"/>
  <c r="R196" i="12"/>
  <c r="S196" i="12"/>
  <c r="T196" i="12"/>
  <c r="M197" i="12"/>
  <c r="N197" i="12"/>
  <c r="O197" i="12"/>
  <c r="P197" i="12"/>
  <c r="Q197" i="12"/>
  <c r="R197" i="12"/>
  <c r="S197" i="12"/>
  <c r="T197" i="12"/>
  <c r="M198" i="12"/>
  <c r="N198" i="12"/>
  <c r="O198" i="12"/>
  <c r="P198" i="12"/>
  <c r="Q198" i="12"/>
  <c r="R198" i="12"/>
  <c r="S198" i="12"/>
  <c r="T198" i="12"/>
  <c r="M199" i="12"/>
  <c r="N199" i="12"/>
  <c r="O199" i="12"/>
  <c r="P199" i="12"/>
  <c r="Q199" i="12"/>
  <c r="R199" i="12"/>
  <c r="S199" i="12"/>
  <c r="T199" i="12"/>
  <c r="M200" i="12"/>
  <c r="N200" i="12"/>
  <c r="O200" i="12"/>
  <c r="P200" i="12"/>
  <c r="Q200" i="12"/>
  <c r="R200" i="12"/>
  <c r="S200" i="12"/>
  <c r="T200" i="12"/>
  <c r="M201" i="12"/>
  <c r="N201" i="12"/>
  <c r="O201" i="12"/>
  <c r="P201" i="12"/>
  <c r="Q201" i="12"/>
  <c r="R201" i="12"/>
  <c r="S201" i="12"/>
  <c r="T201" i="12"/>
  <c r="M202" i="12"/>
  <c r="N202" i="12"/>
  <c r="O202" i="12"/>
  <c r="P202" i="12"/>
  <c r="Q202" i="12"/>
  <c r="R202" i="12"/>
  <c r="S202" i="12"/>
  <c r="T202" i="12"/>
  <c r="M203" i="12"/>
  <c r="N203" i="12"/>
  <c r="O203" i="12"/>
  <c r="P203" i="12"/>
  <c r="Q203" i="12"/>
  <c r="R203" i="12"/>
  <c r="S203" i="12"/>
  <c r="T203" i="12"/>
  <c r="M204" i="12"/>
  <c r="N204" i="12"/>
  <c r="O204" i="12"/>
  <c r="P204" i="12"/>
  <c r="Q204" i="12"/>
  <c r="R204" i="12"/>
  <c r="S204" i="12"/>
  <c r="T204" i="12"/>
  <c r="M205" i="12"/>
  <c r="N205" i="12"/>
  <c r="O205" i="12"/>
  <c r="P205" i="12"/>
  <c r="Q205" i="12"/>
  <c r="R205" i="12"/>
  <c r="S205" i="12"/>
  <c r="T205" i="12"/>
  <c r="M206" i="12"/>
  <c r="N206" i="12"/>
  <c r="O206" i="12"/>
  <c r="P206" i="12"/>
  <c r="Q206" i="12"/>
  <c r="R206" i="12"/>
  <c r="S206" i="12"/>
  <c r="T206" i="12"/>
  <c r="M207" i="12"/>
  <c r="N207" i="12"/>
  <c r="O207" i="12"/>
  <c r="P207" i="12"/>
  <c r="Q207" i="12"/>
  <c r="R207" i="12"/>
  <c r="S207" i="12"/>
  <c r="T207" i="12"/>
  <c r="M208" i="12"/>
  <c r="N208" i="12"/>
  <c r="O208" i="12"/>
  <c r="P208" i="12"/>
  <c r="Q208" i="12"/>
  <c r="R208" i="12"/>
  <c r="S208" i="12"/>
  <c r="T208" i="12"/>
  <c r="M209" i="12"/>
  <c r="N209" i="12"/>
  <c r="O209" i="12"/>
  <c r="P209" i="12"/>
  <c r="Q209" i="12"/>
  <c r="R209" i="12"/>
  <c r="S209" i="12"/>
  <c r="T209" i="12"/>
  <c r="M210" i="12"/>
  <c r="N210" i="12"/>
  <c r="O210" i="12"/>
  <c r="P210" i="12"/>
  <c r="Q210" i="12"/>
  <c r="R210" i="12"/>
  <c r="S210" i="12"/>
  <c r="T210" i="12"/>
  <c r="M211" i="12"/>
  <c r="N211" i="12"/>
  <c r="O211" i="12"/>
  <c r="P211" i="12"/>
  <c r="Q211" i="12"/>
  <c r="R211" i="12"/>
  <c r="S211" i="12"/>
  <c r="T211" i="12"/>
  <c r="M212" i="12"/>
  <c r="N212" i="12"/>
  <c r="O212" i="12"/>
  <c r="P212" i="12"/>
  <c r="Q212" i="12"/>
  <c r="R212" i="12"/>
  <c r="S212" i="12"/>
  <c r="T212" i="12"/>
  <c r="M213" i="12"/>
  <c r="N213" i="12"/>
  <c r="O213" i="12"/>
  <c r="P213" i="12"/>
  <c r="Q213" i="12"/>
  <c r="R213" i="12"/>
  <c r="S213" i="12"/>
  <c r="T213" i="12"/>
  <c r="M214" i="12"/>
  <c r="N214" i="12"/>
  <c r="O214" i="12"/>
  <c r="P214" i="12"/>
  <c r="Q214" i="12"/>
  <c r="R214" i="12"/>
  <c r="S214" i="12"/>
  <c r="T214" i="12"/>
  <c r="M215" i="12"/>
  <c r="N215" i="12"/>
  <c r="O215" i="12"/>
  <c r="P215" i="12"/>
  <c r="Q215" i="12"/>
  <c r="R215" i="12"/>
  <c r="S215" i="12"/>
  <c r="T215" i="12"/>
  <c r="M216" i="12"/>
  <c r="N216" i="12"/>
  <c r="O216" i="12"/>
  <c r="P216" i="12"/>
  <c r="Q216" i="12"/>
  <c r="R216" i="12"/>
  <c r="S216" i="12"/>
  <c r="T216" i="12"/>
  <c r="M217" i="12"/>
  <c r="N217" i="12"/>
  <c r="O217" i="12"/>
  <c r="P217" i="12"/>
  <c r="Q217" i="12"/>
  <c r="R217" i="12"/>
  <c r="S217" i="12"/>
  <c r="T217" i="12"/>
  <c r="M218" i="12"/>
  <c r="N218" i="12"/>
  <c r="O218" i="12"/>
  <c r="P218" i="12"/>
  <c r="Q218" i="12"/>
  <c r="R218" i="12"/>
  <c r="S218" i="12"/>
  <c r="T218" i="12"/>
  <c r="M219" i="12"/>
  <c r="N219" i="12"/>
  <c r="O219" i="12"/>
  <c r="P219" i="12"/>
  <c r="Q219" i="12"/>
  <c r="R219" i="12"/>
  <c r="S219" i="12"/>
  <c r="T219" i="12"/>
  <c r="M220" i="12"/>
  <c r="N220" i="12"/>
  <c r="O220" i="12"/>
  <c r="P220" i="12"/>
  <c r="Q220" i="12"/>
  <c r="R220" i="12"/>
  <c r="S220" i="12"/>
  <c r="T220" i="12"/>
  <c r="M221" i="12"/>
  <c r="N221" i="12"/>
  <c r="O221" i="12"/>
  <c r="P221" i="12"/>
  <c r="Q221" i="12"/>
  <c r="R221" i="12"/>
  <c r="S221" i="12"/>
  <c r="T221" i="12"/>
  <c r="M19" i="12"/>
  <c r="N19" i="12"/>
  <c r="O19" i="12"/>
  <c r="P19" i="12"/>
  <c r="Q19" i="12"/>
  <c r="R19" i="12"/>
  <c r="S19" i="12"/>
  <c r="T19" i="12"/>
  <c r="M20" i="12"/>
  <c r="N20" i="12"/>
  <c r="O20" i="12"/>
  <c r="P20" i="12"/>
  <c r="Q20" i="12"/>
  <c r="R20" i="12"/>
  <c r="S20" i="12"/>
  <c r="T20" i="12"/>
  <c r="M21" i="12"/>
  <c r="N21" i="12"/>
  <c r="O21" i="12"/>
  <c r="P21" i="12"/>
  <c r="Q21" i="12"/>
  <c r="R21" i="12"/>
  <c r="S21" i="12"/>
  <c r="T21" i="12"/>
  <c r="M22" i="12"/>
  <c r="N22" i="12"/>
  <c r="O22" i="12"/>
  <c r="P22" i="12"/>
  <c r="Q22" i="12"/>
  <c r="R22" i="12"/>
  <c r="S22" i="12"/>
  <c r="T22" i="12"/>
  <c r="N18" i="12"/>
  <c r="O18" i="12"/>
  <c r="P18" i="12"/>
  <c r="Q18" i="12"/>
  <c r="R18" i="12"/>
  <c r="S18" i="12"/>
  <c r="T18" i="12"/>
  <c r="M18" i="12"/>
  <c r="D23" i="12"/>
  <c r="E23" i="12"/>
  <c r="F23" i="12"/>
  <c r="G23" i="12"/>
  <c r="H23" i="12"/>
  <c r="I23" i="12"/>
  <c r="J23" i="12"/>
  <c r="K23" i="12"/>
  <c r="D24" i="12"/>
  <c r="E24" i="12"/>
  <c r="F24" i="12"/>
  <c r="G24" i="12"/>
  <c r="H24" i="12"/>
  <c r="I24" i="12"/>
  <c r="J24" i="12"/>
  <c r="K24" i="12"/>
  <c r="D25" i="12"/>
  <c r="E25" i="12"/>
  <c r="F25" i="12"/>
  <c r="G25" i="12"/>
  <c r="H25" i="12"/>
  <c r="I25" i="12"/>
  <c r="J25" i="12"/>
  <c r="K25" i="12"/>
  <c r="D26" i="12"/>
  <c r="E26" i="12"/>
  <c r="F26" i="12"/>
  <c r="G26" i="12"/>
  <c r="H26" i="12"/>
  <c r="I26" i="12"/>
  <c r="J26" i="12"/>
  <c r="K26" i="12"/>
  <c r="D27" i="12"/>
  <c r="E27" i="12"/>
  <c r="F27" i="12"/>
  <c r="G27" i="12"/>
  <c r="H27" i="12"/>
  <c r="I27" i="12"/>
  <c r="J27" i="12"/>
  <c r="K27" i="12"/>
  <c r="D28" i="12"/>
  <c r="E28" i="12"/>
  <c r="F28" i="12"/>
  <c r="G28" i="12"/>
  <c r="H28" i="12"/>
  <c r="I28" i="12"/>
  <c r="J28" i="12"/>
  <c r="K28" i="12"/>
  <c r="D29" i="12"/>
  <c r="E29" i="12"/>
  <c r="F29" i="12"/>
  <c r="G29" i="12"/>
  <c r="H29" i="12"/>
  <c r="I29" i="12"/>
  <c r="J29" i="12"/>
  <c r="K29" i="12"/>
  <c r="D30" i="12"/>
  <c r="E30" i="12"/>
  <c r="F30" i="12"/>
  <c r="G30" i="12"/>
  <c r="H30" i="12"/>
  <c r="I30" i="12"/>
  <c r="J30" i="12"/>
  <c r="K30" i="12"/>
  <c r="D31" i="12"/>
  <c r="E31" i="12"/>
  <c r="F31" i="12"/>
  <c r="G31" i="12"/>
  <c r="H31" i="12"/>
  <c r="I31" i="12"/>
  <c r="J31" i="12"/>
  <c r="K31" i="12"/>
  <c r="D32" i="12"/>
  <c r="E32" i="12"/>
  <c r="F32" i="12"/>
  <c r="G32" i="12"/>
  <c r="H32" i="12"/>
  <c r="I32" i="12"/>
  <c r="J32" i="12"/>
  <c r="K32" i="12"/>
  <c r="D33" i="12"/>
  <c r="E33" i="12"/>
  <c r="F33" i="12"/>
  <c r="G33" i="12"/>
  <c r="H33" i="12"/>
  <c r="I33" i="12"/>
  <c r="J33" i="12"/>
  <c r="K33" i="12"/>
  <c r="D34" i="12"/>
  <c r="E34" i="12"/>
  <c r="F34" i="12"/>
  <c r="G34" i="12"/>
  <c r="H34" i="12"/>
  <c r="I34" i="12"/>
  <c r="J34" i="12"/>
  <c r="K34" i="12"/>
  <c r="D35" i="12"/>
  <c r="E35" i="12"/>
  <c r="F35" i="12"/>
  <c r="G35" i="12"/>
  <c r="H35" i="12"/>
  <c r="I35" i="12"/>
  <c r="J35" i="12"/>
  <c r="K35" i="12"/>
  <c r="D36" i="12"/>
  <c r="E36" i="12"/>
  <c r="F36" i="12"/>
  <c r="G36" i="12"/>
  <c r="H36" i="12"/>
  <c r="I36" i="12"/>
  <c r="J36" i="12"/>
  <c r="K36" i="12"/>
  <c r="D37" i="12"/>
  <c r="E37" i="12"/>
  <c r="F37" i="12"/>
  <c r="G37" i="12"/>
  <c r="H37" i="12"/>
  <c r="I37" i="12"/>
  <c r="J37" i="12"/>
  <c r="K37" i="12"/>
  <c r="D38" i="12"/>
  <c r="E38" i="12"/>
  <c r="F38" i="12"/>
  <c r="G38" i="12"/>
  <c r="H38" i="12"/>
  <c r="I38" i="12"/>
  <c r="J38" i="12"/>
  <c r="K38" i="12"/>
  <c r="D39" i="12"/>
  <c r="E39" i="12"/>
  <c r="F39" i="12"/>
  <c r="G39" i="12"/>
  <c r="H39" i="12"/>
  <c r="I39" i="12"/>
  <c r="J39" i="12"/>
  <c r="K39" i="12"/>
  <c r="D40" i="12"/>
  <c r="E40" i="12"/>
  <c r="F40" i="12"/>
  <c r="G40" i="12"/>
  <c r="H40" i="12"/>
  <c r="I40" i="12"/>
  <c r="J40" i="12"/>
  <c r="K40" i="12"/>
  <c r="D41" i="12"/>
  <c r="E41" i="12"/>
  <c r="F41" i="12"/>
  <c r="G41" i="12"/>
  <c r="H41" i="12"/>
  <c r="I41" i="12"/>
  <c r="J41" i="12"/>
  <c r="K41" i="12"/>
  <c r="D42" i="12"/>
  <c r="E42" i="12"/>
  <c r="F42" i="12"/>
  <c r="G42" i="12"/>
  <c r="H42" i="12"/>
  <c r="I42" i="12"/>
  <c r="J42" i="12"/>
  <c r="K42" i="12"/>
  <c r="D43" i="12"/>
  <c r="E43" i="12"/>
  <c r="F43" i="12"/>
  <c r="G43" i="12"/>
  <c r="H43" i="12"/>
  <c r="I43" i="12"/>
  <c r="J43" i="12"/>
  <c r="K43" i="12"/>
  <c r="D44" i="12"/>
  <c r="E44" i="12"/>
  <c r="F44" i="12"/>
  <c r="G44" i="12"/>
  <c r="H44" i="12"/>
  <c r="I44" i="12"/>
  <c r="J44" i="12"/>
  <c r="K44" i="12"/>
  <c r="D45" i="12"/>
  <c r="E45" i="12"/>
  <c r="F45" i="12"/>
  <c r="G45" i="12"/>
  <c r="H45" i="12"/>
  <c r="I45" i="12"/>
  <c r="J45" i="12"/>
  <c r="K45" i="12"/>
  <c r="D46" i="12"/>
  <c r="E46" i="12"/>
  <c r="F46" i="12"/>
  <c r="G46" i="12"/>
  <c r="H46" i="12"/>
  <c r="I46" i="12"/>
  <c r="J46" i="12"/>
  <c r="K46" i="12"/>
  <c r="D47" i="12"/>
  <c r="E47" i="12"/>
  <c r="F47" i="12"/>
  <c r="G47" i="12"/>
  <c r="H47" i="12"/>
  <c r="I47" i="12"/>
  <c r="J47" i="12"/>
  <c r="K47" i="12"/>
  <c r="D48" i="12"/>
  <c r="E48" i="12"/>
  <c r="F48" i="12"/>
  <c r="G48" i="12"/>
  <c r="H48" i="12"/>
  <c r="I48" i="12"/>
  <c r="J48" i="12"/>
  <c r="K48" i="12"/>
  <c r="D49" i="12"/>
  <c r="E49" i="12"/>
  <c r="F49" i="12"/>
  <c r="G49" i="12"/>
  <c r="H49" i="12"/>
  <c r="I49" i="12"/>
  <c r="J49" i="12"/>
  <c r="K49" i="12"/>
  <c r="D50" i="12"/>
  <c r="E50" i="12"/>
  <c r="F50" i="12"/>
  <c r="G50" i="12"/>
  <c r="H50" i="12"/>
  <c r="I50" i="12"/>
  <c r="J50" i="12"/>
  <c r="K50" i="12"/>
  <c r="D51" i="12"/>
  <c r="E51" i="12"/>
  <c r="F51" i="12"/>
  <c r="G51" i="12"/>
  <c r="H51" i="12"/>
  <c r="I51" i="12"/>
  <c r="J51" i="12"/>
  <c r="K51" i="12"/>
  <c r="D52" i="12"/>
  <c r="E52" i="12"/>
  <c r="F52" i="12"/>
  <c r="G52" i="12"/>
  <c r="H52" i="12"/>
  <c r="I52" i="12"/>
  <c r="J52" i="12"/>
  <c r="K52" i="12"/>
  <c r="D53" i="12"/>
  <c r="E53" i="12"/>
  <c r="F53" i="12"/>
  <c r="G53" i="12"/>
  <c r="H53" i="12"/>
  <c r="I53" i="12"/>
  <c r="J53" i="12"/>
  <c r="K53" i="12"/>
  <c r="D54" i="12"/>
  <c r="E54" i="12"/>
  <c r="F54" i="12"/>
  <c r="G54" i="12"/>
  <c r="H54" i="12"/>
  <c r="I54" i="12"/>
  <c r="J54" i="12"/>
  <c r="K54" i="12"/>
  <c r="D55" i="12"/>
  <c r="E55" i="12"/>
  <c r="F55" i="12"/>
  <c r="G55" i="12"/>
  <c r="H55" i="12"/>
  <c r="I55" i="12"/>
  <c r="J55" i="12"/>
  <c r="K55" i="12"/>
  <c r="D56" i="12"/>
  <c r="E56" i="12"/>
  <c r="F56" i="12"/>
  <c r="G56" i="12"/>
  <c r="H56" i="12"/>
  <c r="I56" i="12"/>
  <c r="J56" i="12"/>
  <c r="K56" i="12"/>
  <c r="D57" i="12"/>
  <c r="E57" i="12"/>
  <c r="F57" i="12"/>
  <c r="G57" i="12"/>
  <c r="H57" i="12"/>
  <c r="I57" i="12"/>
  <c r="J57" i="12"/>
  <c r="K57" i="12"/>
  <c r="D58" i="12"/>
  <c r="E58" i="12"/>
  <c r="F58" i="12"/>
  <c r="G58" i="12"/>
  <c r="H58" i="12"/>
  <c r="I58" i="12"/>
  <c r="J58" i="12"/>
  <c r="K58" i="12"/>
  <c r="D59" i="12"/>
  <c r="E59" i="12"/>
  <c r="F59" i="12"/>
  <c r="G59" i="12"/>
  <c r="H59" i="12"/>
  <c r="I59" i="12"/>
  <c r="J59" i="12"/>
  <c r="K59" i="12"/>
  <c r="D60" i="12"/>
  <c r="E60" i="12"/>
  <c r="F60" i="12"/>
  <c r="G60" i="12"/>
  <c r="H60" i="12"/>
  <c r="I60" i="12"/>
  <c r="J60" i="12"/>
  <c r="K60" i="12"/>
  <c r="D61" i="12"/>
  <c r="E61" i="12"/>
  <c r="F61" i="12"/>
  <c r="G61" i="12"/>
  <c r="H61" i="12"/>
  <c r="I61" i="12"/>
  <c r="J61" i="12"/>
  <c r="K61" i="12"/>
  <c r="D62" i="12"/>
  <c r="E62" i="12"/>
  <c r="F62" i="12"/>
  <c r="G62" i="12"/>
  <c r="H62" i="12"/>
  <c r="I62" i="12"/>
  <c r="J62" i="12"/>
  <c r="K62" i="12"/>
  <c r="D63" i="12"/>
  <c r="E63" i="12"/>
  <c r="F63" i="12"/>
  <c r="G63" i="12"/>
  <c r="H63" i="12"/>
  <c r="I63" i="12"/>
  <c r="J63" i="12"/>
  <c r="K63" i="12"/>
  <c r="D64" i="12"/>
  <c r="E64" i="12"/>
  <c r="F64" i="12"/>
  <c r="G64" i="12"/>
  <c r="H64" i="12"/>
  <c r="I64" i="12"/>
  <c r="J64" i="12"/>
  <c r="K64" i="12"/>
  <c r="D65" i="12"/>
  <c r="E65" i="12"/>
  <c r="F65" i="12"/>
  <c r="G65" i="12"/>
  <c r="H65" i="12"/>
  <c r="I65" i="12"/>
  <c r="J65" i="12"/>
  <c r="K65" i="12"/>
  <c r="D66" i="12"/>
  <c r="E66" i="12"/>
  <c r="F66" i="12"/>
  <c r="G66" i="12"/>
  <c r="H66" i="12"/>
  <c r="I66" i="12"/>
  <c r="J66" i="12"/>
  <c r="K66" i="12"/>
  <c r="D67" i="12"/>
  <c r="E67" i="12"/>
  <c r="F67" i="12"/>
  <c r="G67" i="12"/>
  <c r="H67" i="12"/>
  <c r="I67" i="12"/>
  <c r="J67" i="12"/>
  <c r="K67" i="12"/>
  <c r="D68" i="12"/>
  <c r="E68" i="12"/>
  <c r="F68" i="12"/>
  <c r="G68" i="12"/>
  <c r="H68" i="12"/>
  <c r="I68" i="12"/>
  <c r="J68" i="12"/>
  <c r="K68" i="12"/>
  <c r="D69" i="12"/>
  <c r="E69" i="12"/>
  <c r="F69" i="12"/>
  <c r="G69" i="12"/>
  <c r="H69" i="12"/>
  <c r="I69" i="12"/>
  <c r="J69" i="12"/>
  <c r="K69" i="12"/>
  <c r="D70" i="12"/>
  <c r="E70" i="12"/>
  <c r="F70" i="12"/>
  <c r="G70" i="12"/>
  <c r="H70" i="12"/>
  <c r="I70" i="12"/>
  <c r="J70" i="12"/>
  <c r="K70" i="12"/>
  <c r="D71" i="12"/>
  <c r="E71" i="12"/>
  <c r="F71" i="12"/>
  <c r="G71" i="12"/>
  <c r="H71" i="12"/>
  <c r="I71" i="12"/>
  <c r="J71" i="12"/>
  <c r="K71" i="12"/>
  <c r="D72" i="12"/>
  <c r="E72" i="12"/>
  <c r="F72" i="12"/>
  <c r="G72" i="12"/>
  <c r="H72" i="12"/>
  <c r="I72" i="12"/>
  <c r="J72" i="12"/>
  <c r="K72" i="12"/>
  <c r="D73" i="12"/>
  <c r="E73" i="12"/>
  <c r="F73" i="12"/>
  <c r="G73" i="12"/>
  <c r="H73" i="12"/>
  <c r="I73" i="12"/>
  <c r="J73" i="12"/>
  <c r="K73" i="12"/>
  <c r="D74" i="12"/>
  <c r="E74" i="12"/>
  <c r="F74" i="12"/>
  <c r="G74" i="12"/>
  <c r="H74" i="12"/>
  <c r="I74" i="12"/>
  <c r="J74" i="12"/>
  <c r="K74" i="12"/>
  <c r="D75" i="12"/>
  <c r="E75" i="12"/>
  <c r="F75" i="12"/>
  <c r="G75" i="12"/>
  <c r="H75" i="12"/>
  <c r="I75" i="12"/>
  <c r="J75" i="12"/>
  <c r="K75" i="12"/>
  <c r="D76" i="12"/>
  <c r="E76" i="12"/>
  <c r="F76" i="12"/>
  <c r="G76" i="12"/>
  <c r="H76" i="12"/>
  <c r="I76" i="12"/>
  <c r="J76" i="12"/>
  <c r="K76" i="12"/>
  <c r="D77" i="12"/>
  <c r="E77" i="12"/>
  <c r="F77" i="12"/>
  <c r="G77" i="12"/>
  <c r="H77" i="12"/>
  <c r="I77" i="12"/>
  <c r="J77" i="12"/>
  <c r="K77" i="12"/>
  <c r="D78" i="12"/>
  <c r="E78" i="12"/>
  <c r="F78" i="12"/>
  <c r="G78" i="12"/>
  <c r="H78" i="12"/>
  <c r="I78" i="12"/>
  <c r="J78" i="12"/>
  <c r="K78" i="12"/>
  <c r="D79" i="12"/>
  <c r="E79" i="12"/>
  <c r="F79" i="12"/>
  <c r="G79" i="12"/>
  <c r="H79" i="12"/>
  <c r="I79" i="12"/>
  <c r="J79" i="12"/>
  <c r="K79" i="12"/>
  <c r="D80" i="12"/>
  <c r="E80" i="12"/>
  <c r="F80" i="12"/>
  <c r="G80" i="12"/>
  <c r="H80" i="12"/>
  <c r="I80" i="12"/>
  <c r="J80" i="12"/>
  <c r="K80" i="12"/>
  <c r="D81" i="12"/>
  <c r="E81" i="12"/>
  <c r="F81" i="12"/>
  <c r="G81" i="12"/>
  <c r="H81" i="12"/>
  <c r="I81" i="12"/>
  <c r="J81" i="12"/>
  <c r="K81" i="12"/>
  <c r="D82" i="12"/>
  <c r="E82" i="12"/>
  <c r="F82" i="12"/>
  <c r="G82" i="12"/>
  <c r="H82" i="12"/>
  <c r="I82" i="12"/>
  <c r="J82" i="12"/>
  <c r="K82" i="12"/>
  <c r="D83" i="12"/>
  <c r="E83" i="12"/>
  <c r="F83" i="12"/>
  <c r="G83" i="12"/>
  <c r="H83" i="12"/>
  <c r="I83" i="12"/>
  <c r="J83" i="12"/>
  <c r="K83" i="12"/>
  <c r="D84" i="12"/>
  <c r="E84" i="12"/>
  <c r="F84" i="12"/>
  <c r="G84" i="12"/>
  <c r="H84" i="12"/>
  <c r="I84" i="12"/>
  <c r="J84" i="12"/>
  <c r="K84" i="12"/>
  <c r="D85" i="12"/>
  <c r="E85" i="12"/>
  <c r="F85" i="12"/>
  <c r="G85" i="12"/>
  <c r="H85" i="12"/>
  <c r="I85" i="12"/>
  <c r="J85" i="12"/>
  <c r="K85" i="12"/>
  <c r="D86" i="12"/>
  <c r="E86" i="12"/>
  <c r="F86" i="12"/>
  <c r="G86" i="12"/>
  <c r="H86" i="12"/>
  <c r="I86" i="12"/>
  <c r="J86" i="12"/>
  <c r="K86" i="12"/>
  <c r="D87" i="12"/>
  <c r="E87" i="12"/>
  <c r="F87" i="12"/>
  <c r="G87" i="12"/>
  <c r="H87" i="12"/>
  <c r="I87" i="12"/>
  <c r="J87" i="12"/>
  <c r="K87" i="12"/>
  <c r="D88" i="12"/>
  <c r="E88" i="12"/>
  <c r="F88" i="12"/>
  <c r="G88" i="12"/>
  <c r="H88" i="12"/>
  <c r="I88" i="12"/>
  <c r="J88" i="12"/>
  <c r="K88" i="12"/>
  <c r="D89" i="12"/>
  <c r="E89" i="12"/>
  <c r="F89" i="12"/>
  <c r="G89" i="12"/>
  <c r="H89" i="12"/>
  <c r="I89" i="12"/>
  <c r="J89" i="12"/>
  <c r="K89" i="12"/>
  <c r="D90" i="12"/>
  <c r="E90" i="12"/>
  <c r="F90" i="12"/>
  <c r="G90" i="12"/>
  <c r="H90" i="12"/>
  <c r="I90" i="12"/>
  <c r="J90" i="12"/>
  <c r="K90" i="12"/>
  <c r="D91" i="12"/>
  <c r="E91" i="12"/>
  <c r="F91" i="12"/>
  <c r="G91" i="12"/>
  <c r="H91" i="12"/>
  <c r="I91" i="12"/>
  <c r="J91" i="12"/>
  <c r="K91" i="12"/>
  <c r="D92" i="12"/>
  <c r="E92" i="12"/>
  <c r="F92" i="12"/>
  <c r="G92" i="12"/>
  <c r="H92" i="12"/>
  <c r="I92" i="12"/>
  <c r="J92" i="12"/>
  <c r="K92" i="12"/>
  <c r="D93" i="12"/>
  <c r="E93" i="12"/>
  <c r="F93" i="12"/>
  <c r="G93" i="12"/>
  <c r="H93" i="12"/>
  <c r="I93" i="12"/>
  <c r="J93" i="12"/>
  <c r="K93" i="12"/>
  <c r="D94" i="12"/>
  <c r="E94" i="12"/>
  <c r="F94" i="12"/>
  <c r="G94" i="12"/>
  <c r="H94" i="12"/>
  <c r="I94" i="12"/>
  <c r="J94" i="12"/>
  <c r="K94" i="12"/>
  <c r="D95" i="12"/>
  <c r="E95" i="12"/>
  <c r="F95" i="12"/>
  <c r="G95" i="12"/>
  <c r="H95" i="12"/>
  <c r="I95" i="12"/>
  <c r="J95" i="12"/>
  <c r="K95" i="12"/>
  <c r="D96" i="12"/>
  <c r="E96" i="12"/>
  <c r="F96" i="12"/>
  <c r="G96" i="12"/>
  <c r="H96" i="12"/>
  <c r="I96" i="12"/>
  <c r="J96" i="12"/>
  <c r="K96" i="12"/>
  <c r="D97" i="12"/>
  <c r="E97" i="12"/>
  <c r="F97" i="12"/>
  <c r="G97" i="12"/>
  <c r="H97" i="12"/>
  <c r="I97" i="12"/>
  <c r="J97" i="12"/>
  <c r="K97" i="12"/>
  <c r="D98" i="12"/>
  <c r="E98" i="12"/>
  <c r="F98" i="12"/>
  <c r="G98" i="12"/>
  <c r="H98" i="12"/>
  <c r="I98" i="12"/>
  <c r="J98" i="12"/>
  <c r="K98" i="12"/>
  <c r="D99" i="12"/>
  <c r="E99" i="12"/>
  <c r="F99" i="12"/>
  <c r="G99" i="12"/>
  <c r="H99" i="12"/>
  <c r="I99" i="12"/>
  <c r="J99" i="12"/>
  <c r="K99" i="12"/>
  <c r="D100" i="12"/>
  <c r="E100" i="12"/>
  <c r="F100" i="12"/>
  <c r="G100" i="12"/>
  <c r="H100" i="12"/>
  <c r="I100" i="12"/>
  <c r="J100" i="12"/>
  <c r="K100" i="12"/>
  <c r="D101" i="12"/>
  <c r="E101" i="12"/>
  <c r="F101" i="12"/>
  <c r="G101" i="12"/>
  <c r="H101" i="12"/>
  <c r="I101" i="12"/>
  <c r="J101" i="12"/>
  <c r="K101" i="12"/>
  <c r="D102" i="12"/>
  <c r="E102" i="12"/>
  <c r="F102" i="12"/>
  <c r="G102" i="12"/>
  <c r="H102" i="12"/>
  <c r="I102" i="12"/>
  <c r="J102" i="12"/>
  <c r="K102" i="12"/>
  <c r="D103" i="12"/>
  <c r="E103" i="12"/>
  <c r="F103" i="12"/>
  <c r="G103" i="12"/>
  <c r="H103" i="12"/>
  <c r="I103" i="12"/>
  <c r="J103" i="12"/>
  <c r="K103" i="12"/>
  <c r="D104" i="12"/>
  <c r="E104" i="12"/>
  <c r="F104" i="12"/>
  <c r="G104" i="12"/>
  <c r="H104" i="12"/>
  <c r="I104" i="12"/>
  <c r="J104" i="12"/>
  <c r="K104" i="12"/>
  <c r="D105" i="12"/>
  <c r="E105" i="12"/>
  <c r="F105" i="12"/>
  <c r="G105" i="12"/>
  <c r="H105" i="12"/>
  <c r="I105" i="12"/>
  <c r="J105" i="12"/>
  <c r="K105" i="12"/>
  <c r="D106" i="12"/>
  <c r="E106" i="12"/>
  <c r="F106" i="12"/>
  <c r="G106" i="12"/>
  <c r="H106" i="12"/>
  <c r="I106" i="12"/>
  <c r="J106" i="12"/>
  <c r="K106" i="12"/>
  <c r="D107" i="12"/>
  <c r="E107" i="12"/>
  <c r="F107" i="12"/>
  <c r="G107" i="12"/>
  <c r="H107" i="12"/>
  <c r="I107" i="12"/>
  <c r="J107" i="12"/>
  <c r="K107" i="12"/>
  <c r="D108" i="12"/>
  <c r="E108" i="12"/>
  <c r="F108" i="12"/>
  <c r="G108" i="12"/>
  <c r="H108" i="12"/>
  <c r="I108" i="12"/>
  <c r="J108" i="12"/>
  <c r="K108" i="12"/>
  <c r="D109" i="12"/>
  <c r="E109" i="12"/>
  <c r="F109" i="12"/>
  <c r="G109" i="12"/>
  <c r="H109" i="12"/>
  <c r="I109" i="12"/>
  <c r="J109" i="12"/>
  <c r="K109" i="12"/>
  <c r="D110" i="12"/>
  <c r="E110" i="12"/>
  <c r="F110" i="12"/>
  <c r="G110" i="12"/>
  <c r="H110" i="12"/>
  <c r="I110" i="12"/>
  <c r="J110" i="12"/>
  <c r="K110" i="12"/>
  <c r="D111" i="12"/>
  <c r="E111" i="12"/>
  <c r="F111" i="12"/>
  <c r="G111" i="12"/>
  <c r="H111" i="12"/>
  <c r="I111" i="12"/>
  <c r="J111" i="12"/>
  <c r="K111" i="12"/>
  <c r="D112" i="12"/>
  <c r="E112" i="12"/>
  <c r="F112" i="12"/>
  <c r="G112" i="12"/>
  <c r="H112" i="12"/>
  <c r="I112" i="12"/>
  <c r="J112" i="12"/>
  <c r="K112" i="12"/>
  <c r="D113" i="12"/>
  <c r="E113" i="12"/>
  <c r="F113" i="12"/>
  <c r="G113" i="12"/>
  <c r="H113" i="12"/>
  <c r="I113" i="12"/>
  <c r="J113" i="12"/>
  <c r="K113" i="12"/>
  <c r="D114" i="12"/>
  <c r="E114" i="12"/>
  <c r="F114" i="12"/>
  <c r="G114" i="12"/>
  <c r="H114" i="12"/>
  <c r="I114" i="12"/>
  <c r="J114" i="12"/>
  <c r="K114" i="12"/>
  <c r="D115" i="12"/>
  <c r="E115" i="12"/>
  <c r="F115" i="12"/>
  <c r="G115" i="12"/>
  <c r="H115" i="12"/>
  <c r="I115" i="12"/>
  <c r="J115" i="12"/>
  <c r="K115" i="12"/>
  <c r="D116" i="12"/>
  <c r="E116" i="12"/>
  <c r="F116" i="12"/>
  <c r="G116" i="12"/>
  <c r="H116" i="12"/>
  <c r="I116" i="12"/>
  <c r="J116" i="12"/>
  <c r="K116" i="12"/>
  <c r="D117" i="12"/>
  <c r="E117" i="12"/>
  <c r="F117" i="12"/>
  <c r="G117" i="12"/>
  <c r="H117" i="12"/>
  <c r="I117" i="12"/>
  <c r="J117" i="12"/>
  <c r="K117" i="12"/>
  <c r="D118" i="12"/>
  <c r="E118" i="12"/>
  <c r="F118" i="12"/>
  <c r="G118" i="12"/>
  <c r="H118" i="12"/>
  <c r="I118" i="12"/>
  <c r="J118" i="12"/>
  <c r="K118" i="12"/>
  <c r="D119" i="12"/>
  <c r="E119" i="12"/>
  <c r="F119" i="12"/>
  <c r="G119" i="12"/>
  <c r="H119" i="12"/>
  <c r="I119" i="12"/>
  <c r="J119" i="12"/>
  <c r="K119" i="12"/>
  <c r="D120" i="12"/>
  <c r="E120" i="12"/>
  <c r="F120" i="12"/>
  <c r="G120" i="12"/>
  <c r="H120" i="12"/>
  <c r="I120" i="12"/>
  <c r="J120" i="12"/>
  <c r="K120" i="12"/>
  <c r="D121" i="12"/>
  <c r="E121" i="12"/>
  <c r="F121" i="12"/>
  <c r="G121" i="12"/>
  <c r="H121" i="12"/>
  <c r="I121" i="12"/>
  <c r="J121" i="12"/>
  <c r="K121" i="12"/>
  <c r="D122" i="12"/>
  <c r="E122" i="12"/>
  <c r="F122" i="12"/>
  <c r="G122" i="12"/>
  <c r="H122" i="12"/>
  <c r="I122" i="12"/>
  <c r="J122" i="12"/>
  <c r="K122" i="12"/>
  <c r="D123" i="12"/>
  <c r="E123" i="12"/>
  <c r="F123" i="12"/>
  <c r="G123" i="12"/>
  <c r="H123" i="12"/>
  <c r="I123" i="12"/>
  <c r="J123" i="12"/>
  <c r="K123" i="12"/>
  <c r="D124" i="12"/>
  <c r="E124" i="12"/>
  <c r="F124" i="12"/>
  <c r="G124" i="12"/>
  <c r="H124" i="12"/>
  <c r="I124" i="12"/>
  <c r="J124" i="12"/>
  <c r="K124" i="12"/>
  <c r="D125" i="12"/>
  <c r="E125" i="12"/>
  <c r="F125" i="12"/>
  <c r="G125" i="12"/>
  <c r="H125" i="12"/>
  <c r="I125" i="12"/>
  <c r="J125" i="12"/>
  <c r="K125" i="12"/>
  <c r="D126" i="12"/>
  <c r="E126" i="12"/>
  <c r="F126" i="12"/>
  <c r="G126" i="12"/>
  <c r="H126" i="12"/>
  <c r="I126" i="12"/>
  <c r="J126" i="12"/>
  <c r="K126" i="12"/>
  <c r="D127" i="12"/>
  <c r="E127" i="12"/>
  <c r="F127" i="12"/>
  <c r="G127" i="12"/>
  <c r="H127" i="12"/>
  <c r="I127" i="12"/>
  <c r="J127" i="12"/>
  <c r="K127" i="12"/>
  <c r="D128" i="12"/>
  <c r="E128" i="12"/>
  <c r="F128" i="12"/>
  <c r="G128" i="12"/>
  <c r="H128" i="12"/>
  <c r="I128" i="12"/>
  <c r="J128" i="12"/>
  <c r="K128" i="12"/>
  <c r="D129" i="12"/>
  <c r="E129" i="12"/>
  <c r="F129" i="12"/>
  <c r="G129" i="12"/>
  <c r="H129" i="12"/>
  <c r="I129" i="12"/>
  <c r="J129" i="12"/>
  <c r="K129" i="12"/>
  <c r="D130" i="12"/>
  <c r="E130" i="12"/>
  <c r="F130" i="12"/>
  <c r="G130" i="12"/>
  <c r="H130" i="12"/>
  <c r="I130" i="12"/>
  <c r="J130" i="12"/>
  <c r="K130" i="12"/>
  <c r="D131" i="12"/>
  <c r="E131" i="12"/>
  <c r="F131" i="12"/>
  <c r="G131" i="12"/>
  <c r="H131" i="12"/>
  <c r="I131" i="12"/>
  <c r="J131" i="12"/>
  <c r="K131" i="12"/>
  <c r="D132" i="12"/>
  <c r="E132" i="12"/>
  <c r="F132" i="12"/>
  <c r="G132" i="12"/>
  <c r="H132" i="12"/>
  <c r="I132" i="12"/>
  <c r="J132" i="12"/>
  <c r="K132" i="12"/>
  <c r="D133" i="12"/>
  <c r="E133" i="12"/>
  <c r="F133" i="12"/>
  <c r="G133" i="12"/>
  <c r="H133" i="12"/>
  <c r="I133" i="12"/>
  <c r="J133" i="12"/>
  <c r="K133" i="12"/>
  <c r="D134" i="12"/>
  <c r="E134" i="12"/>
  <c r="F134" i="12"/>
  <c r="G134" i="12"/>
  <c r="H134" i="12"/>
  <c r="I134" i="12"/>
  <c r="J134" i="12"/>
  <c r="K134" i="12"/>
  <c r="D135" i="12"/>
  <c r="E135" i="12"/>
  <c r="F135" i="12"/>
  <c r="G135" i="12"/>
  <c r="H135" i="12"/>
  <c r="I135" i="12"/>
  <c r="J135" i="12"/>
  <c r="K135" i="12"/>
  <c r="D136" i="12"/>
  <c r="E136" i="12"/>
  <c r="F136" i="12"/>
  <c r="G136" i="12"/>
  <c r="H136" i="12"/>
  <c r="I136" i="12"/>
  <c r="J136" i="12"/>
  <c r="K136" i="12"/>
  <c r="D137" i="12"/>
  <c r="E137" i="12"/>
  <c r="F137" i="12"/>
  <c r="G137" i="12"/>
  <c r="H137" i="12"/>
  <c r="I137" i="12"/>
  <c r="J137" i="12"/>
  <c r="K137" i="12"/>
  <c r="D138" i="12"/>
  <c r="E138" i="12"/>
  <c r="F138" i="12"/>
  <c r="G138" i="12"/>
  <c r="H138" i="12"/>
  <c r="I138" i="12"/>
  <c r="J138" i="12"/>
  <c r="K138" i="12"/>
  <c r="D139" i="12"/>
  <c r="E139" i="12"/>
  <c r="F139" i="12"/>
  <c r="G139" i="12"/>
  <c r="H139" i="12"/>
  <c r="I139" i="12"/>
  <c r="J139" i="12"/>
  <c r="K139" i="12"/>
  <c r="D140" i="12"/>
  <c r="E140" i="12"/>
  <c r="F140" i="12"/>
  <c r="G140" i="12"/>
  <c r="H140" i="12"/>
  <c r="I140" i="12"/>
  <c r="J140" i="12"/>
  <c r="K140" i="12"/>
  <c r="D141" i="12"/>
  <c r="E141" i="12"/>
  <c r="F141" i="12"/>
  <c r="G141" i="12"/>
  <c r="H141" i="12"/>
  <c r="I141" i="12"/>
  <c r="J141" i="12"/>
  <c r="K141" i="12"/>
  <c r="D142" i="12"/>
  <c r="E142" i="12"/>
  <c r="F142" i="12"/>
  <c r="G142" i="12"/>
  <c r="H142" i="12"/>
  <c r="I142" i="12"/>
  <c r="J142" i="12"/>
  <c r="K142" i="12"/>
  <c r="D143" i="12"/>
  <c r="E143" i="12"/>
  <c r="F143" i="12"/>
  <c r="G143" i="12"/>
  <c r="H143" i="12"/>
  <c r="I143" i="12"/>
  <c r="J143" i="12"/>
  <c r="K143" i="12"/>
  <c r="D144" i="12"/>
  <c r="E144" i="12"/>
  <c r="F144" i="12"/>
  <c r="G144" i="12"/>
  <c r="H144" i="12"/>
  <c r="I144" i="12"/>
  <c r="J144" i="12"/>
  <c r="K144" i="12"/>
  <c r="D145" i="12"/>
  <c r="E145" i="12"/>
  <c r="F145" i="12"/>
  <c r="G145" i="12"/>
  <c r="H145" i="12"/>
  <c r="I145" i="12"/>
  <c r="J145" i="12"/>
  <c r="K145" i="12"/>
  <c r="D146" i="12"/>
  <c r="E146" i="12"/>
  <c r="F146" i="12"/>
  <c r="G146" i="12"/>
  <c r="H146" i="12"/>
  <c r="I146" i="12"/>
  <c r="J146" i="12"/>
  <c r="K146" i="12"/>
  <c r="D147" i="12"/>
  <c r="E147" i="12"/>
  <c r="F147" i="12"/>
  <c r="G147" i="12"/>
  <c r="H147" i="12"/>
  <c r="I147" i="12"/>
  <c r="J147" i="12"/>
  <c r="K147" i="12"/>
  <c r="D148" i="12"/>
  <c r="E148" i="12"/>
  <c r="F148" i="12"/>
  <c r="G148" i="12"/>
  <c r="H148" i="12"/>
  <c r="I148" i="12"/>
  <c r="J148" i="12"/>
  <c r="K148" i="12"/>
  <c r="D149" i="12"/>
  <c r="E149" i="12"/>
  <c r="F149" i="12"/>
  <c r="G149" i="12"/>
  <c r="H149" i="12"/>
  <c r="I149" i="12"/>
  <c r="J149" i="12"/>
  <c r="K149" i="12"/>
  <c r="D150" i="12"/>
  <c r="E150" i="12"/>
  <c r="F150" i="12"/>
  <c r="G150" i="12"/>
  <c r="H150" i="12"/>
  <c r="I150" i="12"/>
  <c r="J150" i="12"/>
  <c r="K150" i="12"/>
  <c r="D151" i="12"/>
  <c r="E151" i="12"/>
  <c r="F151" i="12"/>
  <c r="G151" i="12"/>
  <c r="H151" i="12"/>
  <c r="I151" i="12"/>
  <c r="J151" i="12"/>
  <c r="K151" i="12"/>
  <c r="D152" i="12"/>
  <c r="E152" i="12"/>
  <c r="F152" i="12"/>
  <c r="G152" i="12"/>
  <c r="H152" i="12"/>
  <c r="I152" i="12"/>
  <c r="J152" i="12"/>
  <c r="K152" i="12"/>
  <c r="D153" i="12"/>
  <c r="E153" i="12"/>
  <c r="F153" i="12"/>
  <c r="G153" i="12"/>
  <c r="H153" i="12"/>
  <c r="I153" i="12"/>
  <c r="J153" i="12"/>
  <c r="K153" i="12"/>
  <c r="D154" i="12"/>
  <c r="E154" i="12"/>
  <c r="F154" i="12"/>
  <c r="G154" i="12"/>
  <c r="H154" i="12"/>
  <c r="I154" i="12"/>
  <c r="J154" i="12"/>
  <c r="K154" i="12"/>
  <c r="D155" i="12"/>
  <c r="E155" i="12"/>
  <c r="F155" i="12"/>
  <c r="G155" i="12"/>
  <c r="H155" i="12"/>
  <c r="I155" i="12"/>
  <c r="J155" i="12"/>
  <c r="K155" i="12"/>
  <c r="D156" i="12"/>
  <c r="E156" i="12"/>
  <c r="F156" i="12"/>
  <c r="G156" i="12"/>
  <c r="H156" i="12"/>
  <c r="I156" i="12"/>
  <c r="J156" i="12"/>
  <c r="K156" i="12"/>
  <c r="D157" i="12"/>
  <c r="E157" i="12"/>
  <c r="F157" i="12"/>
  <c r="G157" i="12"/>
  <c r="H157" i="12"/>
  <c r="I157" i="12"/>
  <c r="J157" i="12"/>
  <c r="K157" i="12"/>
  <c r="D158" i="12"/>
  <c r="E158" i="12"/>
  <c r="F158" i="12"/>
  <c r="G158" i="12"/>
  <c r="H158" i="12"/>
  <c r="I158" i="12"/>
  <c r="J158" i="12"/>
  <c r="K158" i="12"/>
  <c r="D159" i="12"/>
  <c r="E159" i="12"/>
  <c r="F159" i="12"/>
  <c r="G159" i="12"/>
  <c r="H159" i="12"/>
  <c r="I159" i="12"/>
  <c r="J159" i="12"/>
  <c r="K159" i="12"/>
  <c r="D160" i="12"/>
  <c r="E160" i="12"/>
  <c r="F160" i="12"/>
  <c r="G160" i="12"/>
  <c r="H160" i="12"/>
  <c r="I160" i="12"/>
  <c r="J160" i="12"/>
  <c r="K160" i="12"/>
  <c r="D161" i="12"/>
  <c r="E161" i="12"/>
  <c r="F161" i="12"/>
  <c r="G161" i="12"/>
  <c r="H161" i="12"/>
  <c r="I161" i="12"/>
  <c r="J161" i="12"/>
  <c r="K161" i="12"/>
  <c r="D162" i="12"/>
  <c r="E162" i="12"/>
  <c r="F162" i="12"/>
  <c r="G162" i="12"/>
  <c r="H162" i="12"/>
  <c r="I162" i="12"/>
  <c r="J162" i="12"/>
  <c r="K162" i="12"/>
  <c r="D163" i="12"/>
  <c r="E163" i="12"/>
  <c r="F163" i="12"/>
  <c r="G163" i="12"/>
  <c r="H163" i="12"/>
  <c r="I163" i="12"/>
  <c r="J163" i="12"/>
  <c r="K163" i="12"/>
  <c r="D164" i="12"/>
  <c r="E164" i="12"/>
  <c r="F164" i="12"/>
  <c r="G164" i="12"/>
  <c r="H164" i="12"/>
  <c r="I164" i="12"/>
  <c r="J164" i="12"/>
  <c r="K164" i="12"/>
  <c r="D165" i="12"/>
  <c r="E165" i="12"/>
  <c r="F165" i="12"/>
  <c r="G165" i="12"/>
  <c r="H165" i="12"/>
  <c r="I165" i="12"/>
  <c r="J165" i="12"/>
  <c r="K165" i="12"/>
  <c r="D166" i="12"/>
  <c r="E166" i="12"/>
  <c r="F166" i="12"/>
  <c r="G166" i="12"/>
  <c r="H166" i="12"/>
  <c r="I166" i="12"/>
  <c r="J166" i="12"/>
  <c r="K166" i="12"/>
  <c r="D167" i="12"/>
  <c r="E167" i="12"/>
  <c r="F167" i="12"/>
  <c r="G167" i="12"/>
  <c r="H167" i="12"/>
  <c r="I167" i="12"/>
  <c r="J167" i="12"/>
  <c r="K167" i="12"/>
  <c r="D168" i="12"/>
  <c r="E168" i="12"/>
  <c r="F168" i="12"/>
  <c r="G168" i="12"/>
  <c r="H168" i="12"/>
  <c r="I168" i="12"/>
  <c r="J168" i="12"/>
  <c r="K168" i="12"/>
  <c r="D169" i="12"/>
  <c r="E169" i="12"/>
  <c r="F169" i="12"/>
  <c r="G169" i="12"/>
  <c r="H169" i="12"/>
  <c r="I169" i="12"/>
  <c r="J169" i="12"/>
  <c r="K169" i="12"/>
  <c r="D170" i="12"/>
  <c r="E170" i="12"/>
  <c r="F170" i="12"/>
  <c r="G170" i="12"/>
  <c r="H170" i="12"/>
  <c r="I170" i="12"/>
  <c r="J170" i="12"/>
  <c r="K170" i="12"/>
  <c r="D171" i="12"/>
  <c r="E171" i="12"/>
  <c r="F171" i="12"/>
  <c r="G171" i="12"/>
  <c r="H171" i="12"/>
  <c r="I171" i="12"/>
  <c r="J171" i="12"/>
  <c r="K171" i="12"/>
  <c r="D172" i="12"/>
  <c r="E172" i="12"/>
  <c r="F172" i="12"/>
  <c r="G172" i="12"/>
  <c r="H172" i="12"/>
  <c r="I172" i="12"/>
  <c r="J172" i="12"/>
  <c r="K172" i="12"/>
  <c r="D173" i="12"/>
  <c r="E173" i="12"/>
  <c r="F173" i="12"/>
  <c r="G173" i="12"/>
  <c r="H173" i="12"/>
  <c r="I173" i="12"/>
  <c r="J173" i="12"/>
  <c r="K173" i="12"/>
  <c r="D174" i="12"/>
  <c r="E174" i="12"/>
  <c r="F174" i="12"/>
  <c r="G174" i="12"/>
  <c r="H174" i="12"/>
  <c r="I174" i="12"/>
  <c r="J174" i="12"/>
  <c r="K174" i="12"/>
  <c r="D175" i="12"/>
  <c r="E175" i="12"/>
  <c r="F175" i="12"/>
  <c r="G175" i="12"/>
  <c r="H175" i="12"/>
  <c r="I175" i="12"/>
  <c r="J175" i="12"/>
  <c r="K175" i="12"/>
  <c r="D176" i="12"/>
  <c r="E176" i="12"/>
  <c r="F176" i="12"/>
  <c r="G176" i="12"/>
  <c r="H176" i="12"/>
  <c r="I176" i="12"/>
  <c r="J176" i="12"/>
  <c r="K176" i="12"/>
  <c r="D177" i="12"/>
  <c r="E177" i="12"/>
  <c r="F177" i="12"/>
  <c r="G177" i="12"/>
  <c r="H177" i="12"/>
  <c r="I177" i="12"/>
  <c r="J177" i="12"/>
  <c r="K177" i="12"/>
  <c r="D178" i="12"/>
  <c r="E178" i="12"/>
  <c r="F178" i="12"/>
  <c r="G178" i="12"/>
  <c r="H178" i="12"/>
  <c r="I178" i="12"/>
  <c r="J178" i="12"/>
  <c r="K178" i="12"/>
  <c r="D179" i="12"/>
  <c r="E179" i="12"/>
  <c r="F179" i="12"/>
  <c r="G179" i="12"/>
  <c r="H179" i="12"/>
  <c r="I179" i="12"/>
  <c r="J179" i="12"/>
  <c r="K179" i="12"/>
  <c r="D180" i="12"/>
  <c r="E180" i="12"/>
  <c r="F180" i="12"/>
  <c r="G180" i="12"/>
  <c r="H180" i="12"/>
  <c r="I180" i="12"/>
  <c r="J180" i="12"/>
  <c r="K180" i="12"/>
  <c r="D181" i="12"/>
  <c r="E181" i="12"/>
  <c r="F181" i="12"/>
  <c r="G181" i="12"/>
  <c r="H181" i="12"/>
  <c r="I181" i="12"/>
  <c r="J181" i="12"/>
  <c r="K181" i="12"/>
  <c r="D182" i="12"/>
  <c r="E182" i="12"/>
  <c r="F182" i="12"/>
  <c r="G182" i="12"/>
  <c r="H182" i="12"/>
  <c r="I182" i="12"/>
  <c r="J182" i="12"/>
  <c r="K182" i="12"/>
  <c r="D183" i="12"/>
  <c r="E183" i="12"/>
  <c r="F183" i="12"/>
  <c r="G183" i="12"/>
  <c r="H183" i="12"/>
  <c r="I183" i="12"/>
  <c r="J183" i="12"/>
  <c r="K183" i="12"/>
  <c r="D184" i="12"/>
  <c r="E184" i="12"/>
  <c r="F184" i="12"/>
  <c r="G184" i="12"/>
  <c r="H184" i="12"/>
  <c r="I184" i="12"/>
  <c r="J184" i="12"/>
  <c r="K184" i="12"/>
  <c r="D185" i="12"/>
  <c r="E185" i="12"/>
  <c r="F185" i="12"/>
  <c r="G185" i="12"/>
  <c r="H185" i="12"/>
  <c r="I185" i="12"/>
  <c r="J185" i="12"/>
  <c r="K185" i="12"/>
  <c r="D186" i="12"/>
  <c r="E186" i="12"/>
  <c r="F186" i="12"/>
  <c r="G186" i="12"/>
  <c r="H186" i="12"/>
  <c r="I186" i="12"/>
  <c r="J186" i="12"/>
  <c r="K186" i="12"/>
  <c r="D187" i="12"/>
  <c r="E187" i="12"/>
  <c r="F187" i="12"/>
  <c r="G187" i="12"/>
  <c r="H187" i="12"/>
  <c r="I187" i="12"/>
  <c r="J187" i="12"/>
  <c r="K187" i="12"/>
  <c r="D188" i="12"/>
  <c r="E188" i="12"/>
  <c r="F188" i="12"/>
  <c r="G188" i="12"/>
  <c r="H188" i="12"/>
  <c r="I188" i="12"/>
  <c r="J188" i="12"/>
  <c r="K188" i="12"/>
  <c r="D189" i="12"/>
  <c r="E189" i="12"/>
  <c r="F189" i="12"/>
  <c r="G189" i="12"/>
  <c r="H189" i="12"/>
  <c r="I189" i="12"/>
  <c r="J189" i="12"/>
  <c r="K189" i="12"/>
  <c r="D190" i="12"/>
  <c r="E190" i="12"/>
  <c r="F190" i="12"/>
  <c r="G190" i="12"/>
  <c r="H190" i="12"/>
  <c r="I190" i="12"/>
  <c r="J190" i="12"/>
  <c r="K190" i="12"/>
  <c r="D191" i="12"/>
  <c r="E191" i="12"/>
  <c r="F191" i="12"/>
  <c r="G191" i="12"/>
  <c r="H191" i="12"/>
  <c r="I191" i="12"/>
  <c r="J191" i="12"/>
  <c r="K191" i="12"/>
  <c r="D192" i="12"/>
  <c r="E192" i="12"/>
  <c r="F192" i="12"/>
  <c r="G192" i="12"/>
  <c r="H192" i="12"/>
  <c r="I192" i="12"/>
  <c r="J192" i="12"/>
  <c r="K192" i="12"/>
  <c r="D193" i="12"/>
  <c r="E193" i="12"/>
  <c r="F193" i="12"/>
  <c r="G193" i="12"/>
  <c r="H193" i="12"/>
  <c r="I193" i="12"/>
  <c r="J193" i="12"/>
  <c r="K193" i="12"/>
  <c r="D194" i="12"/>
  <c r="E194" i="12"/>
  <c r="F194" i="12"/>
  <c r="G194" i="12"/>
  <c r="H194" i="12"/>
  <c r="I194" i="12"/>
  <c r="J194" i="12"/>
  <c r="K194" i="12"/>
  <c r="D195" i="12"/>
  <c r="E195" i="12"/>
  <c r="F195" i="12"/>
  <c r="G195" i="12"/>
  <c r="H195" i="12"/>
  <c r="I195" i="12"/>
  <c r="J195" i="12"/>
  <c r="K195" i="12"/>
  <c r="D196" i="12"/>
  <c r="E196" i="12"/>
  <c r="F196" i="12"/>
  <c r="G196" i="12"/>
  <c r="H196" i="12"/>
  <c r="I196" i="12"/>
  <c r="J196" i="12"/>
  <c r="K196" i="12"/>
  <c r="D197" i="12"/>
  <c r="E197" i="12"/>
  <c r="F197" i="12"/>
  <c r="G197" i="12"/>
  <c r="H197" i="12"/>
  <c r="I197" i="12"/>
  <c r="J197" i="12"/>
  <c r="K197" i="12"/>
  <c r="D198" i="12"/>
  <c r="E198" i="12"/>
  <c r="F198" i="12"/>
  <c r="G198" i="12"/>
  <c r="H198" i="12"/>
  <c r="I198" i="12"/>
  <c r="J198" i="12"/>
  <c r="K198" i="12"/>
  <c r="D199" i="12"/>
  <c r="E199" i="12"/>
  <c r="F199" i="12"/>
  <c r="G199" i="12"/>
  <c r="H199" i="12"/>
  <c r="I199" i="12"/>
  <c r="J199" i="12"/>
  <c r="K199" i="12"/>
  <c r="D200" i="12"/>
  <c r="E200" i="12"/>
  <c r="F200" i="12"/>
  <c r="G200" i="12"/>
  <c r="H200" i="12"/>
  <c r="I200" i="12"/>
  <c r="J200" i="12"/>
  <c r="K200" i="12"/>
  <c r="D201" i="12"/>
  <c r="E201" i="12"/>
  <c r="F201" i="12"/>
  <c r="G201" i="12"/>
  <c r="H201" i="12"/>
  <c r="I201" i="12"/>
  <c r="J201" i="12"/>
  <c r="K201" i="12"/>
  <c r="D202" i="12"/>
  <c r="E202" i="12"/>
  <c r="F202" i="12"/>
  <c r="G202" i="12"/>
  <c r="H202" i="12"/>
  <c r="I202" i="12"/>
  <c r="J202" i="12"/>
  <c r="K202" i="12"/>
  <c r="D203" i="12"/>
  <c r="E203" i="12"/>
  <c r="F203" i="12"/>
  <c r="G203" i="12"/>
  <c r="H203" i="12"/>
  <c r="I203" i="12"/>
  <c r="J203" i="12"/>
  <c r="K203" i="12"/>
  <c r="D204" i="12"/>
  <c r="E204" i="12"/>
  <c r="F204" i="12"/>
  <c r="G204" i="12"/>
  <c r="H204" i="12"/>
  <c r="I204" i="12"/>
  <c r="J204" i="12"/>
  <c r="K204" i="12"/>
  <c r="D205" i="12"/>
  <c r="E205" i="12"/>
  <c r="F205" i="12"/>
  <c r="G205" i="12"/>
  <c r="H205" i="12"/>
  <c r="I205" i="12"/>
  <c r="J205" i="12"/>
  <c r="K205" i="12"/>
  <c r="D206" i="12"/>
  <c r="E206" i="12"/>
  <c r="F206" i="12"/>
  <c r="G206" i="12"/>
  <c r="H206" i="12"/>
  <c r="I206" i="12"/>
  <c r="J206" i="12"/>
  <c r="K206" i="12"/>
  <c r="D207" i="12"/>
  <c r="E207" i="12"/>
  <c r="F207" i="12"/>
  <c r="G207" i="12"/>
  <c r="H207" i="12"/>
  <c r="I207" i="12"/>
  <c r="J207" i="12"/>
  <c r="K207" i="12"/>
  <c r="D208" i="12"/>
  <c r="E208" i="12"/>
  <c r="F208" i="12"/>
  <c r="G208" i="12"/>
  <c r="H208" i="12"/>
  <c r="I208" i="12"/>
  <c r="J208" i="12"/>
  <c r="K208" i="12"/>
  <c r="D209" i="12"/>
  <c r="E209" i="12"/>
  <c r="F209" i="12"/>
  <c r="G209" i="12"/>
  <c r="H209" i="12"/>
  <c r="I209" i="12"/>
  <c r="J209" i="12"/>
  <c r="K209" i="12"/>
  <c r="D210" i="12"/>
  <c r="E210" i="12"/>
  <c r="F210" i="12"/>
  <c r="G210" i="12"/>
  <c r="H210" i="12"/>
  <c r="I210" i="12"/>
  <c r="J210" i="12"/>
  <c r="K210" i="12"/>
  <c r="D211" i="12"/>
  <c r="E211" i="12"/>
  <c r="F211" i="12"/>
  <c r="G211" i="12"/>
  <c r="H211" i="12"/>
  <c r="I211" i="12"/>
  <c r="J211" i="12"/>
  <c r="K211" i="12"/>
  <c r="D212" i="12"/>
  <c r="E212" i="12"/>
  <c r="F212" i="12"/>
  <c r="G212" i="12"/>
  <c r="H212" i="12"/>
  <c r="I212" i="12"/>
  <c r="J212" i="12"/>
  <c r="K212" i="12"/>
  <c r="D213" i="12"/>
  <c r="E213" i="12"/>
  <c r="F213" i="12"/>
  <c r="G213" i="12"/>
  <c r="H213" i="12"/>
  <c r="I213" i="12"/>
  <c r="J213" i="12"/>
  <c r="K213" i="12"/>
  <c r="D214" i="12"/>
  <c r="E214" i="12"/>
  <c r="F214" i="12"/>
  <c r="G214" i="12"/>
  <c r="H214" i="12"/>
  <c r="I214" i="12"/>
  <c r="J214" i="12"/>
  <c r="K214" i="12"/>
  <c r="D215" i="12"/>
  <c r="E215" i="12"/>
  <c r="F215" i="12"/>
  <c r="G215" i="12"/>
  <c r="H215" i="12"/>
  <c r="I215" i="12"/>
  <c r="J215" i="12"/>
  <c r="K215" i="12"/>
  <c r="D216" i="12"/>
  <c r="E216" i="12"/>
  <c r="F216" i="12"/>
  <c r="G216" i="12"/>
  <c r="H216" i="12"/>
  <c r="I216" i="12"/>
  <c r="J216" i="12"/>
  <c r="K216" i="12"/>
  <c r="D217" i="12"/>
  <c r="E217" i="12"/>
  <c r="F217" i="12"/>
  <c r="G217" i="12"/>
  <c r="H217" i="12"/>
  <c r="I217" i="12"/>
  <c r="J217" i="12"/>
  <c r="K217" i="12"/>
  <c r="D218" i="12"/>
  <c r="E218" i="12"/>
  <c r="F218" i="12"/>
  <c r="G218" i="12"/>
  <c r="H218" i="12"/>
  <c r="I218" i="12"/>
  <c r="J218" i="12"/>
  <c r="K218" i="12"/>
  <c r="D219" i="12"/>
  <c r="E219" i="12"/>
  <c r="F219" i="12"/>
  <c r="G219" i="12"/>
  <c r="H219" i="12"/>
  <c r="I219" i="12"/>
  <c r="J219" i="12"/>
  <c r="K219" i="12"/>
  <c r="D220" i="12"/>
  <c r="E220" i="12"/>
  <c r="F220" i="12"/>
  <c r="G220" i="12"/>
  <c r="H220" i="12"/>
  <c r="I220" i="12"/>
  <c r="J220" i="12"/>
  <c r="K220" i="12"/>
  <c r="D221" i="12"/>
  <c r="E221" i="12"/>
  <c r="F221" i="12"/>
  <c r="G221" i="12"/>
  <c r="H221" i="12"/>
  <c r="I221" i="12"/>
  <c r="J221" i="12"/>
  <c r="K221" i="12"/>
  <c r="D19" i="12"/>
  <c r="E19" i="12"/>
  <c r="F19" i="12"/>
  <c r="G19" i="12"/>
  <c r="H19" i="12"/>
  <c r="I19" i="12"/>
  <c r="J19" i="12"/>
  <c r="K19" i="12"/>
  <c r="D20" i="12"/>
  <c r="E20" i="12"/>
  <c r="F20" i="12"/>
  <c r="G20" i="12"/>
  <c r="H20" i="12"/>
  <c r="I20" i="12"/>
  <c r="J20" i="12"/>
  <c r="K20" i="12"/>
  <c r="D21" i="12"/>
  <c r="E21" i="12"/>
  <c r="F21" i="12"/>
  <c r="G21" i="12"/>
  <c r="H21" i="12"/>
  <c r="I21" i="12"/>
  <c r="J21" i="12"/>
  <c r="K21" i="12"/>
  <c r="D22" i="12"/>
  <c r="E22" i="12"/>
  <c r="F22" i="12"/>
  <c r="G22" i="12"/>
  <c r="H22" i="12"/>
  <c r="I22" i="12"/>
  <c r="J22" i="12"/>
  <c r="K22" i="12"/>
  <c r="E18" i="12"/>
  <c r="F18" i="12"/>
  <c r="G18" i="12"/>
  <c r="H18" i="12"/>
  <c r="I18" i="12"/>
  <c r="K18" i="12"/>
  <c r="D18"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19" i="12"/>
  <c r="B20" i="12"/>
  <c r="B21" i="12"/>
  <c r="B22" i="12"/>
  <c r="B18" i="12"/>
  <c r="AJ19" i="45"/>
  <c r="AK19" i="45"/>
  <c r="AL19" i="45"/>
  <c r="AM19" i="45"/>
  <c r="AJ20" i="45"/>
  <c r="AK20" i="45"/>
  <c r="AL20" i="45"/>
  <c r="AM20" i="45"/>
  <c r="AJ21" i="45"/>
  <c r="AK21" i="45"/>
  <c r="AL21" i="45"/>
  <c r="AM21" i="45"/>
  <c r="AJ22" i="45"/>
  <c r="AK22" i="45"/>
  <c r="AL22" i="45"/>
  <c r="AM22" i="45"/>
  <c r="AJ23" i="45"/>
  <c r="AK23" i="45"/>
  <c r="AL23" i="45"/>
  <c r="AM23" i="45"/>
  <c r="AJ24" i="45"/>
  <c r="AK24" i="45"/>
  <c r="AL24" i="45"/>
  <c r="AM24" i="45"/>
  <c r="AJ25" i="45"/>
  <c r="AK25" i="45"/>
  <c r="AL25" i="45"/>
  <c r="AM25" i="45"/>
  <c r="AJ26" i="45"/>
  <c r="AK26" i="45"/>
  <c r="AL26" i="45"/>
  <c r="AM26" i="45"/>
  <c r="AJ27" i="45"/>
  <c r="AK27" i="45"/>
  <c r="AL27" i="45"/>
  <c r="AM27" i="45"/>
  <c r="AJ28" i="45"/>
  <c r="AK28" i="45"/>
  <c r="AL28" i="45"/>
  <c r="AM28" i="45"/>
  <c r="AJ29" i="45"/>
  <c r="AK29" i="45"/>
  <c r="AL29" i="45"/>
  <c r="AM29" i="45"/>
  <c r="AJ30" i="45"/>
  <c r="AK30" i="45"/>
  <c r="AL30" i="45"/>
  <c r="AM30" i="45"/>
  <c r="AJ31" i="45"/>
  <c r="AK31" i="45"/>
  <c r="AL31" i="45"/>
  <c r="AM31" i="45"/>
  <c r="AJ32" i="45"/>
  <c r="AK32" i="45"/>
  <c r="AL32" i="45"/>
  <c r="AM32" i="45"/>
  <c r="AJ33" i="45"/>
  <c r="AK33" i="45"/>
  <c r="AL33" i="45"/>
  <c r="AM33" i="45"/>
  <c r="AJ34" i="45"/>
  <c r="AK34" i="45"/>
  <c r="AL34" i="45"/>
  <c r="AM34" i="45"/>
  <c r="AJ35" i="45"/>
  <c r="AK35" i="45"/>
  <c r="AL35" i="45"/>
  <c r="AM35" i="45"/>
  <c r="AJ36" i="45"/>
  <c r="AK36" i="45"/>
  <c r="AL36" i="45"/>
  <c r="AM36" i="45"/>
  <c r="AJ37" i="45"/>
  <c r="AK37" i="45"/>
  <c r="AL37" i="45"/>
  <c r="AM37" i="45"/>
  <c r="AJ38" i="45"/>
  <c r="AK38" i="45"/>
  <c r="AL38" i="45"/>
  <c r="AM38" i="45"/>
  <c r="AJ39" i="45"/>
  <c r="AK39" i="45"/>
  <c r="AL39" i="45"/>
  <c r="AM39" i="45"/>
  <c r="AJ40" i="45"/>
  <c r="AK40" i="45"/>
  <c r="AL40" i="45"/>
  <c r="AM40" i="45"/>
  <c r="AJ41" i="45"/>
  <c r="AK41" i="45"/>
  <c r="AL41" i="45"/>
  <c r="AM41" i="45"/>
  <c r="AJ42" i="45"/>
  <c r="AK42" i="45"/>
  <c r="AL42" i="45"/>
  <c r="AM42" i="45"/>
  <c r="AJ43" i="45"/>
  <c r="AK43" i="45"/>
  <c r="AL43" i="45"/>
  <c r="AM43" i="45"/>
  <c r="AJ44" i="45"/>
  <c r="AK44" i="45"/>
  <c r="AL44" i="45"/>
  <c r="AM44" i="45"/>
  <c r="AJ45" i="45"/>
  <c r="AK45" i="45"/>
  <c r="AL45" i="45"/>
  <c r="AM45" i="45"/>
  <c r="AJ46" i="45"/>
  <c r="AK46" i="45"/>
  <c r="AL46" i="45"/>
  <c r="AM46" i="45"/>
  <c r="AJ47" i="45"/>
  <c r="AK47" i="45"/>
  <c r="AL47" i="45"/>
  <c r="AM47" i="45"/>
  <c r="AJ48" i="45"/>
  <c r="AK48" i="45"/>
  <c r="AL48" i="45"/>
  <c r="AM48" i="45"/>
  <c r="AJ49" i="45"/>
  <c r="AK49" i="45"/>
  <c r="AL49" i="45"/>
  <c r="AM49" i="45"/>
  <c r="AJ50" i="45"/>
  <c r="AK50" i="45"/>
  <c r="AL50" i="45"/>
  <c r="AM50" i="45"/>
  <c r="AJ51" i="45"/>
  <c r="AK51" i="45"/>
  <c r="AL51" i="45"/>
  <c r="AM51" i="45"/>
  <c r="AJ52" i="45"/>
  <c r="AK52" i="45"/>
  <c r="AL52" i="45"/>
  <c r="AM52" i="45"/>
  <c r="AJ53" i="45"/>
  <c r="AK53" i="45"/>
  <c r="AL53" i="45"/>
  <c r="AM53" i="45"/>
  <c r="AJ54" i="45"/>
  <c r="AK54" i="45"/>
  <c r="AL54" i="45"/>
  <c r="AM54" i="45"/>
  <c r="AJ55" i="45"/>
  <c r="AK55" i="45"/>
  <c r="AL55" i="45"/>
  <c r="AM55" i="45"/>
  <c r="AJ56" i="45"/>
  <c r="AK56" i="45"/>
  <c r="AL56" i="45"/>
  <c r="AM56" i="45"/>
  <c r="AJ57" i="45"/>
  <c r="AK57" i="45"/>
  <c r="AL57" i="45"/>
  <c r="AM57" i="45"/>
  <c r="AJ58" i="45"/>
  <c r="AK58" i="45"/>
  <c r="AL58" i="45"/>
  <c r="AM58" i="45"/>
  <c r="AJ59" i="45"/>
  <c r="AK59" i="45"/>
  <c r="AL59" i="45"/>
  <c r="AM59" i="45"/>
  <c r="AJ60" i="45"/>
  <c r="AK60" i="45"/>
  <c r="AL60" i="45"/>
  <c r="AM60" i="45"/>
  <c r="AJ61" i="45"/>
  <c r="AK61" i="45"/>
  <c r="AL61" i="45"/>
  <c r="AM61" i="45"/>
  <c r="AJ62" i="45"/>
  <c r="AK62" i="45"/>
  <c r="AL62" i="45"/>
  <c r="AM62" i="45"/>
  <c r="AJ63" i="45"/>
  <c r="AK63" i="45"/>
  <c r="AL63" i="45"/>
  <c r="AM63" i="45"/>
  <c r="AJ64" i="45"/>
  <c r="AK64" i="45"/>
  <c r="AL64" i="45"/>
  <c r="AM64" i="45"/>
  <c r="AJ65" i="45"/>
  <c r="AK65" i="45"/>
  <c r="AL65" i="45"/>
  <c r="AM65" i="45"/>
  <c r="AJ66" i="45"/>
  <c r="AK66" i="45"/>
  <c r="AL66" i="45"/>
  <c r="AM66" i="45"/>
  <c r="AJ67" i="45"/>
  <c r="AK67" i="45"/>
  <c r="AL67" i="45"/>
  <c r="AM67" i="45"/>
  <c r="AJ68" i="45"/>
  <c r="AK68" i="45"/>
  <c r="AL68" i="45"/>
  <c r="AM68" i="45"/>
  <c r="AJ69" i="45"/>
  <c r="AK69" i="45"/>
  <c r="AL69" i="45"/>
  <c r="AM69" i="45"/>
  <c r="AJ70" i="45"/>
  <c r="AK70" i="45"/>
  <c r="AL70" i="45"/>
  <c r="AM70" i="45"/>
  <c r="AJ71" i="45"/>
  <c r="AK71" i="45"/>
  <c r="AL71" i="45"/>
  <c r="AM71" i="45"/>
  <c r="AJ72" i="45"/>
  <c r="AK72" i="45"/>
  <c r="AL72" i="45"/>
  <c r="AM72" i="45"/>
  <c r="AJ73" i="45"/>
  <c r="AK73" i="45"/>
  <c r="AL73" i="45"/>
  <c r="AM73" i="45"/>
  <c r="AJ74" i="45"/>
  <c r="AK74" i="45"/>
  <c r="AL74" i="45"/>
  <c r="AM74" i="45"/>
  <c r="AJ75" i="45"/>
  <c r="AK75" i="45"/>
  <c r="AL75" i="45"/>
  <c r="AM75" i="45"/>
  <c r="AJ76" i="45"/>
  <c r="AK76" i="45"/>
  <c r="AL76" i="45"/>
  <c r="AM76" i="45"/>
  <c r="AJ77" i="45"/>
  <c r="AK77" i="45"/>
  <c r="AL77" i="45"/>
  <c r="AM77" i="45"/>
  <c r="AJ78" i="45"/>
  <c r="AK78" i="45"/>
  <c r="AL78" i="45"/>
  <c r="AM78" i="45"/>
  <c r="AJ79" i="45"/>
  <c r="AK79" i="45"/>
  <c r="AL79" i="45"/>
  <c r="AM79" i="45"/>
  <c r="AJ80" i="45"/>
  <c r="AK80" i="45"/>
  <c r="AL80" i="45"/>
  <c r="AM80" i="45"/>
  <c r="AJ81" i="45"/>
  <c r="AK81" i="45"/>
  <c r="AL81" i="45"/>
  <c r="AM81" i="45"/>
  <c r="AJ82" i="45"/>
  <c r="AK82" i="45"/>
  <c r="AL82" i="45"/>
  <c r="AM82" i="45"/>
  <c r="AJ83" i="45"/>
  <c r="AK83" i="45"/>
  <c r="AL83" i="45"/>
  <c r="AM83" i="45"/>
  <c r="AJ84" i="45"/>
  <c r="AK84" i="45"/>
  <c r="AL84" i="45"/>
  <c r="AM84" i="45"/>
  <c r="AJ85" i="45"/>
  <c r="AK85" i="45"/>
  <c r="AL85" i="45"/>
  <c r="AM85" i="45"/>
  <c r="AJ86" i="45"/>
  <c r="AK86" i="45"/>
  <c r="AL86" i="45"/>
  <c r="AM86" i="45"/>
  <c r="AJ87" i="45"/>
  <c r="AK87" i="45"/>
  <c r="AL87" i="45"/>
  <c r="AM87" i="45"/>
  <c r="AJ88" i="45"/>
  <c r="AK88" i="45"/>
  <c r="AL88" i="45"/>
  <c r="AM88" i="45"/>
  <c r="AJ89" i="45"/>
  <c r="AK89" i="45"/>
  <c r="AL89" i="45"/>
  <c r="AM89" i="45"/>
  <c r="AJ90" i="45"/>
  <c r="AK90" i="45"/>
  <c r="AL90" i="45"/>
  <c r="AM90" i="45"/>
  <c r="AJ91" i="45"/>
  <c r="AK91" i="45"/>
  <c r="AL91" i="45"/>
  <c r="AM91" i="45"/>
  <c r="AJ92" i="45"/>
  <c r="AK92" i="45"/>
  <c r="AL92" i="45"/>
  <c r="AM92" i="45"/>
  <c r="AJ93" i="45"/>
  <c r="AK93" i="45"/>
  <c r="AL93" i="45"/>
  <c r="AM93" i="45"/>
  <c r="AJ94" i="45"/>
  <c r="AK94" i="45"/>
  <c r="AL94" i="45"/>
  <c r="AM94" i="45"/>
  <c r="AJ95" i="45"/>
  <c r="AK95" i="45"/>
  <c r="AL95" i="45"/>
  <c r="AM95" i="45"/>
  <c r="AJ96" i="45"/>
  <c r="AK96" i="45"/>
  <c r="AL96" i="45"/>
  <c r="AM96" i="45"/>
  <c r="AJ97" i="45"/>
  <c r="AK97" i="45"/>
  <c r="AL97" i="45"/>
  <c r="AM97" i="45"/>
  <c r="AJ98" i="45"/>
  <c r="AK98" i="45"/>
  <c r="AL98" i="45"/>
  <c r="AM98" i="45"/>
  <c r="AJ99" i="45"/>
  <c r="AK99" i="45"/>
  <c r="AL99" i="45"/>
  <c r="AM99" i="45"/>
  <c r="AJ100" i="45"/>
  <c r="AK100" i="45"/>
  <c r="AL100" i="45"/>
  <c r="AM100" i="45"/>
  <c r="AJ101" i="45"/>
  <c r="AK101" i="45"/>
  <c r="AL101" i="45"/>
  <c r="AM101" i="45"/>
  <c r="AJ102" i="45"/>
  <c r="AK102" i="45"/>
  <c r="AL102" i="45"/>
  <c r="AM102" i="45"/>
  <c r="AJ103" i="45"/>
  <c r="AK103" i="45"/>
  <c r="AL103" i="45"/>
  <c r="AM103" i="45"/>
  <c r="AJ104" i="45"/>
  <c r="AK104" i="45"/>
  <c r="AL104" i="45"/>
  <c r="AM104" i="45"/>
  <c r="AJ105" i="45"/>
  <c r="AK105" i="45"/>
  <c r="AL105" i="45"/>
  <c r="AM105" i="45"/>
  <c r="AJ106" i="45"/>
  <c r="AK106" i="45"/>
  <c r="AL106" i="45"/>
  <c r="AM106" i="45"/>
  <c r="AJ107" i="45"/>
  <c r="AK107" i="45"/>
  <c r="AL107" i="45"/>
  <c r="AM107" i="45"/>
  <c r="AJ108" i="45"/>
  <c r="AK108" i="45"/>
  <c r="AL108" i="45"/>
  <c r="AM108" i="45"/>
  <c r="AJ109" i="45"/>
  <c r="AK109" i="45"/>
  <c r="AL109" i="45"/>
  <c r="AM109" i="45"/>
  <c r="AJ110" i="45"/>
  <c r="AK110" i="45"/>
  <c r="AL110" i="45"/>
  <c r="AM110" i="45"/>
  <c r="AJ111" i="45"/>
  <c r="AK111" i="45"/>
  <c r="AL111" i="45"/>
  <c r="AM111" i="45"/>
  <c r="AJ112" i="45"/>
  <c r="AK112" i="45"/>
  <c r="AL112" i="45"/>
  <c r="AM112" i="45"/>
  <c r="AJ113" i="45"/>
  <c r="AK113" i="45"/>
  <c r="AL113" i="45"/>
  <c r="AM113" i="45"/>
  <c r="AJ114" i="45"/>
  <c r="AK114" i="45"/>
  <c r="AL114" i="45"/>
  <c r="AM114" i="45"/>
  <c r="AJ115" i="45"/>
  <c r="AK115" i="45"/>
  <c r="AL115" i="45"/>
  <c r="AM115" i="45"/>
  <c r="AJ116" i="45"/>
  <c r="AK116" i="45"/>
  <c r="AL116" i="45"/>
  <c r="AM116" i="45"/>
  <c r="AJ117" i="45"/>
  <c r="AK117" i="45"/>
  <c r="AL117" i="45"/>
  <c r="AM117" i="45"/>
  <c r="AJ118" i="45"/>
  <c r="AK118" i="45"/>
  <c r="AL118" i="45"/>
  <c r="AM118" i="45"/>
  <c r="AJ119" i="45"/>
  <c r="AK119" i="45"/>
  <c r="AL119" i="45"/>
  <c r="AM119" i="45"/>
  <c r="AJ120" i="45"/>
  <c r="AK120" i="45"/>
  <c r="AL120" i="45"/>
  <c r="AM120" i="45"/>
  <c r="AJ121" i="45"/>
  <c r="AK121" i="45"/>
  <c r="AL121" i="45"/>
  <c r="AM121" i="45"/>
  <c r="AJ122" i="45"/>
  <c r="AK122" i="45"/>
  <c r="AL122" i="45"/>
  <c r="AM122" i="45"/>
  <c r="AJ123" i="45"/>
  <c r="AK123" i="45"/>
  <c r="AL123" i="45"/>
  <c r="AM123" i="45"/>
  <c r="AJ124" i="45"/>
  <c r="AK124" i="45"/>
  <c r="AL124" i="45"/>
  <c r="AM124" i="45"/>
  <c r="AJ125" i="45"/>
  <c r="AK125" i="45"/>
  <c r="AL125" i="45"/>
  <c r="AM125" i="45"/>
  <c r="AJ126" i="45"/>
  <c r="AK126" i="45"/>
  <c r="AL126" i="45"/>
  <c r="AM126" i="45"/>
  <c r="AJ127" i="45"/>
  <c r="AK127" i="45"/>
  <c r="AL127" i="45"/>
  <c r="AM127" i="45"/>
  <c r="AJ128" i="45"/>
  <c r="AK128" i="45"/>
  <c r="AL128" i="45"/>
  <c r="AM128" i="45"/>
  <c r="AJ129" i="45"/>
  <c r="AK129" i="45"/>
  <c r="AL129" i="45"/>
  <c r="AM129" i="45"/>
  <c r="AJ130" i="45"/>
  <c r="AK130" i="45"/>
  <c r="AL130" i="45"/>
  <c r="AM130" i="45"/>
  <c r="AJ131" i="45"/>
  <c r="AK131" i="45"/>
  <c r="AL131" i="45"/>
  <c r="AM131" i="45"/>
  <c r="AJ132" i="45"/>
  <c r="AK132" i="45"/>
  <c r="AL132" i="45"/>
  <c r="AM132" i="45"/>
  <c r="AJ133" i="45"/>
  <c r="AK133" i="45"/>
  <c r="AL133" i="45"/>
  <c r="AM133" i="45"/>
  <c r="AJ134" i="45"/>
  <c r="AK134" i="45"/>
  <c r="AL134" i="45"/>
  <c r="AM134" i="45"/>
  <c r="AJ135" i="45"/>
  <c r="AK135" i="45"/>
  <c r="AL135" i="45"/>
  <c r="AM135" i="45"/>
  <c r="AJ136" i="45"/>
  <c r="AK136" i="45"/>
  <c r="AL136" i="45"/>
  <c r="AM136" i="45"/>
  <c r="AJ137" i="45"/>
  <c r="AK137" i="45"/>
  <c r="AL137" i="45"/>
  <c r="AM137" i="45"/>
  <c r="AJ138" i="45"/>
  <c r="AK138" i="45"/>
  <c r="AL138" i="45"/>
  <c r="AM138" i="45"/>
  <c r="AJ139" i="45"/>
  <c r="AK139" i="45"/>
  <c r="AL139" i="45"/>
  <c r="AM139" i="45"/>
  <c r="AJ140" i="45"/>
  <c r="AK140" i="45"/>
  <c r="AL140" i="45"/>
  <c r="AM140" i="45"/>
  <c r="AJ141" i="45"/>
  <c r="AK141" i="45"/>
  <c r="AL141" i="45"/>
  <c r="AM141" i="45"/>
  <c r="AJ142" i="45"/>
  <c r="AK142" i="45"/>
  <c r="AL142" i="45"/>
  <c r="AM142" i="45"/>
  <c r="AJ143" i="45"/>
  <c r="AK143" i="45"/>
  <c r="AL143" i="45"/>
  <c r="AM143" i="45"/>
  <c r="AJ144" i="45"/>
  <c r="AK144" i="45"/>
  <c r="AL144" i="45"/>
  <c r="AM144" i="45"/>
  <c r="AJ145" i="45"/>
  <c r="AK145" i="45"/>
  <c r="AL145" i="45"/>
  <c r="AM145" i="45"/>
  <c r="AJ146" i="45"/>
  <c r="AK146" i="45"/>
  <c r="AL146" i="45"/>
  <c r="AM146" i="45"/>
  <c r="AJ147" i="45"/>
  <c r="AK147" i="45"/>
  <c r="AL147" i="45"/>
  <c r="AM147" i="45"/>
  <c r="AJ148" i="45"/>
  <c r="AK148" i="45"/>
  <c r="AL148" i="45"/>
  <c r="AM148" i="45"/>
  <c r="AJ149" i="45"/>
  <c r="AK149" i="45"/>
  <c r="AL149" i="45"/>
  <c r="AM149" i="45"/>
  <c r="AJ150" i="45"/>
  <c r="AK150" i="45"/>
  <c r="AL150" i="45"/>
  <c r="AM150" i="45"/>
  <c r="AJ151" i="45"/>
  <c r="AK151" i="45"/>
  <c r="AL151" i="45"/>
  <c r="AM151" i="45"/>
  <c r="AJ152" i="45"/>
  <c r="AK152" i="45"/>
  <c r="AL152" i="45"/>
  <c r="AM152" i="45"/>
  <c r="AJ153" i="45"/>
  <c r="AK153" i="45"/>
  <c r="AL153" i="45"/>
  <c r="AM153" i="45"/>
  <c r="AJ154" i="45"/>
  <c r="AK154" i="45"/>
  <c r="AL154" i="45"/>
  <c r="AM154" i="45"/>
  <c r="AJ155" i="45"/>
  <c r="AK155" i="45"/>
  <c r="AL155" i="45"/>
  <c r="AM155" i="45"/>
  <c r="AJ156" i="45"/>
  <c r="AK156" i="45"/>
  <c r="AL156" i="45"/>
  <c r="AM156" i="45"/>
  <c r="AJ157" i="45"/>
  <c r="AK157" i="45"/>
  <c r="AL157" i="45"/>
  <c r="AM157" i="45"/>
  <c r="AJ158" i="45"/>
  <c r="AK158" i="45"/>
  <c r="AL158" i="45"/>
  <c r="AM158" i="45"/>
  <c r="AJ159" i="45"/>
  <c r="AK159" i="45"/>
  <c r="AL159" i="45"/>
  <c r="AM159" i="45"/>
  <c r="AJ160" i="45"/>
  <c r="AK160" i="45"/>
  <c r="AL160" i="45"/>
  <c r="AM160" i="45"/>
  <c r="AJ161" i="45"/>
  <c r="AK161" i="45"/>
  <c r="AL161" i="45"/>
  <c r="AM161" i="45"/>
  <c r="AJ162" i="45"/>
  <c r="AK162" i="45"/>
  <c r="AL162" i="45"/>
  <c r="AM162" i="45"/>
  <c r="AJ163" i="45"/>
  <c r="AK163" i="45"/>
  <c r="AL163" i="45"/>
  <c r="AM163" i="45"/>
  <c r="AJ164" i="45"/>
  <c r="AK164" i="45"/>
  <c r="AL164" i="45"/>
  <c r="AM164" i="45"/>
  <c r="AJ165" i="45"/>
  <c r="AK165" i="45"/>
  <c r="AL165" i="45"/>
  <c r="AM165" i="45"/>
  <c r="AJ166" i="45"/>
  <c r="AK166" i="45"/>
  <c r="AL166" i="45"/>
  <c r="AM166" i="45"/>
  <c r="AJ167" i="45"/>
  <c r="AK167" i="45"/>
  <c r="AL167" i="45"/>
  <c r="AM167" i="45"/>
  <c r="AJ168" i="45"/>
  <c r="AK168" i="45"/>
  <c r="AL168" i="45"/>
  <c r="AM168" i="45"/>
  <c r="AJ169" i="45"/>
  <c r="AK169" i="45"/>
  <c r="AL169" i="45"/>
  <c r="AM169" i="45"/>
  <c r="AJ170" i="45"/>
  <c r="AK170" i="45"/>
  <c r="AL170" i="45"/>
  <c r="AM170" i="45"/>
  <c r="AJ171" i="45"/>
  <c r="AK171" i="45"/>
  <c r="AL171" i="45"/>
  <c r="AM171" i="45"/>
  <c r="AJ172" i="45"/>
  <c r="AK172" i="45"/>
  <c r="AL172" i="45"/>
  <c r="AM172" i="45"/>
  <c r="AJ173" i="45"/>
  <c r="AK173" i="45"/>
  <c r="AL173" i="45"/>
  <c r="AM173" i="45"/>
  <c r="AJ174" i="45"/>
  <c r="AK174" i="45"/>
  <c r="AL174" i="45"/>
  <c r="AM174" i="45"/>
  <c r="AJ175" i="45"/>
  <c r="AK175" i="45"/>
  <c r="AL175" i="45"/>
  <c r="AM175" i="45"/>
  <c r="AJ176" i="45"/>
  <c r="AK176" i="45"/>
  <c r="AL176" i="45"/>
  <c r="AM176" i="45"/>
  <c r="AJ177" i="45"/>
  <c r="AK177" i="45"/>
  <c r="AL177" i="45"/>
  <c r="AM177" i="45"/>
  <c r="AJ178" i="45"/>
  <c r="AK178" i="45"/>
  <c r="AL178" i="45"/>
  <c r="AM178" i="45"/>
  <c r="AJ179" i="45"/>
  <c r="AK179" i="45"/>
  <c r="AL179" i="45"/>
  <c r="AM179" i="45"/>
  <c r="AJ180" i="45"/>
  <c r="AK180" i="45"/>
  <c r="AL180" i="45"/>
  <c r="AM180" i="45"/>
  <c r="AJ181" i="45"/>
  <c r="AK181" i="45"/>
  <c r="AL181" i="45"/>
  <c r="AM181" i="45"/>
  <c r="AJ182" i="45"/>
  <c r="AK182" i="45"/>
  <c r="AL182" i="45"/>
  <c r="AM182" i="45"/>
  <c r="AJ183" i="45"/>
  <c r="AK183" i="45"/>
  <c r="AL183" i="45"/>
  <c r="AM183" i="45"/>
  <c r="AJ184" i="45"/>
  <c r="AK184" i="45"/>
  <c r="AL184" i="45"/>
  <c r="AM184" i="45"/>
  <c r="AJ185" i="45"/>
  <c r="AK185" i="45"/>
  <c r="AL185" i="45"/>
  <c r="AM185" i="45"/>
  <c r="AJ186" i="45"/>
  <c r="AK186" i="45"/>
  <c r="AL186" i="45"/>
  <c r="AM186" i="45"/>
  <c r="AJ187" i="45"/>
  <c r="AK187" i="45"/>
  <c r="AL187" i="45"/>
  <c r="AM187" i="45"/>
  <c r="AJ188" i="45"/>
  <c r="AK188" i="45"/>
  <c r="AL188" i="45"/>
  <c r="AM188" i="45"/>
  <c r="AJ189" i="45"/>
  <c r="AK189" i="45"/>
  <c r="AL189" i="45"/>
  <c r="AM189" i="45"/>
  <c r="AJ190" i="45"/>
  <c r="AK190" i="45"/>
  <c r="AL190" i="45"/>
  <c r="AM190" i="45"/>
  <c r="AJ191" i="45"/>
  <c r="AK191" i="45"/>
  <c r="AL191" i="45"/>
  <c r="AM191" i="45"/>
  <c r="AJ192" i="45"/>
  <c r="AK192" i="45"/>
  <c r="AL192" i="45"/>
  <c r="AM192" i="45"/>
  <c r="AJ193" i="45"/>
  <c r="AK193" i="45"/>
  <c r="AL193" i="45"/>
  <c r="AM193" i="45"/>
  <c r="AJ194" i="45"/>
  <c r="AK194" i="45"/>
  <c r="AL194" i="45"/>
  <c r="AM194" i="45"/>
  <c r="AJ195" i="45"/>
  <c r="AK195" i="45"/>
  <c r="AL195" i="45"/>
  <c r="AM195" i="45"/>
  <c r="AJ196" i="45"/>
  <c r="AK196" i="45"/>
  <c r="AL196" i="45"/>
  <c r="AM196" i="45"/>
  <c r="AJ197" i="45"/>
  <c r="AK197" i="45"/>
  <c r="AL197" i="45"/>
  <c r="AM197" i="45"/>
  <c r="AJ198" i="45"/>
  <c r="AK198" i="45"/>
  <c r="AL198" i="45"/>
  <c r="AM198" i="45"/>
  <c r="AJ199" i="45"/>
  <c r="AK199" i="45"/>
  <c r="AL199" i="45"/>
  <c r="AM199" i="45"/>
  <c r="AJ200" i="45"/>
  <c r="AK200" i="45"/>
  <c r="AL200" i="45"/>
  <c r="AM200" i="45"/>
  <c r="AJ201" i="45"/>
  <c r="AK201" i="45"/>
  <c r="AL201" i="45"/>
  <c r="AM201" i="45"/>
  <c r="AJ202" i="45"/>
  <c r="AK202" i="45"/>
  <c r="AL202" i="45"/>
  <c r="AM202" i="45"/>
  <c r="AJ203" i="45"/>
  <c r="AK203" i="45"/>
  <c r="AL203" i="45"/>
  <c r="AM203" i="45"/>
  <c r="AJ204" i="45"/>
  <c r="AK204" i="45"/>
  <c r="AL204" i="45"/>
  <c r="AM204" i="45"/>
  <c r="AJ205" i="45"/>
  <c r="AK205" i="45"/>
  <c r="AL205" i="45"/>
  <c r="AM205" i="45"/>
  <c r="AJ206" i="45"/>
  <c r="AK206" i="45"/>
  <c r="AL206" i="45"/>
  <c r="AM206" i="45"/>
  <c r="AJ207" i="45"/>
  <c r="AK207" i="45"/>
  <c r="AL207" i="45"/>
  <c r="AM207" i="45"/>
  <c r="AJ208" i="45"/>
  <c r="AK208" i="45"/>
  <c r="AL208" i="45"/>
  <c r="AM208" i="45"/>
  <c r="AJ209" i="45"/>
  <c r="AK209" i="45"/>
  <c r="AL209" i="45"/>
  <c r="AM209" i="45"/>
  <c r="AJ210" i="45"/>
  <c r="AK210" i="45"/>
  <c r="AL210" i="45"/>
  <c r="AM210" i="45"/>
  <c r="AJ211" i="45"/>
  <c r="AK211" i="45"/>
  <c r="AL211" i="45"/>
  <c r="AM211" i="45"/>
  <c r="AJ212" i="45"/>
  <c r="AK212" i="45"/>
  <c r="AL212" i="45"/>
  <c r="AM212" i="45"/>
  <c r="AJ213" i="45"/>
  <c r="AK213" i="45"/>
  <c r="AL213" i="45"/>
  <c r="AM213" i="45"/>
  <c r="AJ214" i="45"/>
  <c r="AK214" i="45"/>
  <c r="AL214" i="45"/>
  <c r="AM214" i="45"/>
  <c r="AJ215" i="45"/>
  <c r="AK215" i="45"/>
  <c r="AL215" i="45"/>
  <c r="AM215" i="45"/>
  <c r="AJ216" i="45"/>
  <c r="AK216" i="45"/>
  <c r="AL216" i="45"/>
  <c r="AM216" i="45"/>
  <c r="AJ217" i="45"/>
  <c r="AK217" i="45"/>
  <c r="AL217" i="45"/>
  <c r="AM217" i="45"/>
  <c r="AJ218" i="45"/>
  <c r="AK218" i="45"/>
  <c r="AL218" i="45"/>
  <c r="AM218" i="45"/>
  <c r="AJ219" i="45"/>
  <c r="AK219" i="45"/>
  <c r="AL219" i="45"/>
  <c r="AM219" i="45"/>
  <c r="AJ220" i="45"/>
  <c r="AK220" i="45"/>
  <c r="AL220" i="45"/>
  <c r="AM220" i="45"/>
  <c r="AJ221" i="45"/>
  <c r="AK221" i="45"/>
  <c r="AL221" i="45"/>
  <c r="AM221" i="45"/>
  <c r="AK18" i="45"/>
  <c r="AL18" i="45"/>
  <c r="AM18" i="45"/>
  <c r="AJ18" i="45"/>
  <c r="AF19" i="45"/>
  <c r="AG19" i="45"/>
  <c r="AH19" i="45"/>
  <c r="AF20" i="45"/>
  <c r="AG20" i="45"/>
  <c r="AH20" i="45"/>
  <c r="AF21" i="45"/>
  <c r="AG21" i="45"/>
  <c r="AH21" i="45"/>
  <c r="AF22" i="45"/>
  <c r="AG22" i="45"/>
  <c r="AH22" i="45"/>
  <c r="AF23" i="45"/>
  <c r="AG23" i="45"/>
  <c r="AH23" i="45"/>
  <c r="AF24" i="45"/>
  <c r="AG24" i="45"/>
  <c r="AH24" i="45"/>
  <c r="AF25" i="45"/>
  <c r="AG25" i="45"/>
  <c r="AH25" i="45"/>
  <c r="AF26" i="45"/>
  <c r="AG26" i="45"/>
  <c r="AH26" i="45"/>
  <c r="AF27" i="45"/>
  <c r="AG27" i="45"/>
  <c r="AH27" i="45"/>
  <c r="AF28" i="45"/>
  <c r="AG28" i="45"/>
  <c r="AH28" i="45"/>
  <c r="AF29" i="45"/>
  <c r="AG29" i="45"/>
  <c r="AH29" i="45"/>
  <c r="AF30" i="45"/>
  <c r="AG30" i="45"/>
  <c r="AH30" i="45"/>
  <c r="AF31" i="45"/>
  <c r="AG31" i="45"/>
  <c r="AH31" i="45"/>
  <c r="AF32" i="45"/>
  <c r="AG32" i="45"/>
  <c r="AH32" i="45"/>
  <c r="AF33" i="45"/>
  <c r="AG33" i="45"/>
  <c r="AH33" i="45"/>
  <c r="AF34" i="45"/>
  <c r="AG34" i="45"/>
  <c r="AH34" i="45"/>
  <c r="AF35" i="45"/>
  <c r="AG35" i="45"/>
  <c r="AH35" i="45"/>
  <c r="AF36" i="45"/>
  <c r="AG36" i="45"/>
  <c r="AH36" i="45"/>
  <c r="AF37" i="45"/>
  <c r="AG37" i="45"/>
  <c r="AH37" i="45"/>
  <c r="AF38" i="45"/>
  <c r="AG38" i="45"/>
  <c r="AH38" i="45"/>
  <c r="AF39" i="45"/>
  <c r="AG39" i="45"/>
  <c r="AH39" i="45"/>
  <c r="AF40" i="45"/>
  <c r="AG40" i="45"/>
  <c r="AH40" i="45"/>
  <c r="AF41" i="45"/>
  <c r="AG41" i="45"/>
  <c r="AH41" i="45"/>
  <c r="AF42" i="45"/>
  <c r="AG42" i="45"/>
  <c r="AH42" i="45"/>
  <c r="AF43" i="45"/>
  <c r="AG43" i="45"/>
  <c r="AH43" i="45"/>
  <c r="AF44" i="45"/>
  <c r="AG44" i="45"/>
  <c r="AH44" i="45"/>
  <c r="AF45" i="45"/>
  <c r="AG45" i="45"/>
  <c r="AH45" i="45"/>
  <c r="AF46" i="45"/>
  <c r="AG46" i="45"/>
  <c r="AH46" i="45"/>
  <c r="AF47" i="45"/>
  <c r="AG47" i="45"/>
  <c r="AH47" i="45"/>
  <c r="AF48" i="45"/>
  <c r="AG48" i="45"/>
  <c r="AH48" i="45"/>
  <c r="AF49" i="45"/>
  <c r="AG49" i="45"/>
  <c r="AH49" i="45"/>
  <c r="AF50" i="45"/>
  <c r="AG50" i="45"/>
  <c r="AH50" i="45"/>
  <c r="AF51" i="45"/>
  <c r="AG51" i="45"/>
  <c r="AH51" i="45"/>
  <c r="AF52" i="45"/>
  <c r="AG52" i="45"/>
  <c r="AH52" i="45"/>
  <c r="AF53" i="45"/>
  <c r="AG53" i="45"/>
  <c r="AH53" i="45"/>
  <c r="AF54" i="45"/>
  <c r="AG54" i="45"/>
  <c r="AH54" i="45"/>
  <c r="AF55" i="45"/>
  <c r="AG55" i="45"/>
  <c r="AH55" i="45"/>
  <c r="AF56" i="45"/>
  <c r="AG56" i="45"/>
  <c r="AH56" i="45"/>
  <c r="AF57" i="45"/>
  <c r="AG57" i="45"/>
  <c r="AH57" i="45"/>
  <c r="AF58" i="45"/>
  <c r="AG58" i="45"/>
  <c r="AH58" i="45"/>
  <c r="AF59" i="45"/>
  <c r="AG59" i="45"/>
  <c r="AH59" i="45"/>
  <c r="AF60" i="45"/>
  <c r="AG60" i="45"/>
  <c r="AH60" i="45"/>
  <c r="AF61" i="45"/>
  <c r="AG61" i="45"/>
  <c r="AH61" i="45"/>
  <c r="AF62" i="45"/>
  <c r="AG62" i="45"/>
  <c r="AH62" i="45"/>
  <c r="AF63" i="45"/>
  <c r="AG63" i="45"/>
  <c r="AH63" i="45"/>
  <c r="AF64" i="45"/>
  <c r="AG64" i="45"/>
  <c r="AH64" i="45"/>
  <c r="AF65" i="45"/>
  <c r="AG65" i="45"/>
  <c r="AH65" i="45"/>
  <c r="AF66" i="45"/>
  <c r="AG66" i="45"/>
  <c r="AH66" i="45"/>
  <c r="AF67" i="45"/>
  <c r="AG67" i="45"/>
  <c r="AH67" i="45"/>
  <c r="AF68" i="45"/>
  <c r="AG68" i="45"/>
  <c r="AH68" i="45"/>
  <c r="AF69" i="45"/>
  <c r="AG69" i="45"/>
  <c r="AH69" i="45"/>
  <c r="AF70" i="45"/>
  <c r="AG70" i="45"/>
  <c r="AH70" i="45"/>
  <c r="AF71" i="45"/>
  <c r="AG71" i="45"/>
  <c r="AH71" i="45"/>
  <c r="AF72" i="45"/>
  <c r="AG72" i="45"/>
  <c r="AH72" i="45"/>
  <c r="AF73" i="45"/>
  <c r="AG73" i="45"/>
  <c r="AH73" i="45"/>
  <c r="AF74" i="45"/>
  <c r="AG74" i="45"/>
  <c r="AH74" i="45"/>
  <c r="AF75" i="45"/>
  <c r="AG75" i="45"/>
  <c r="AH75" i="45"/>
  <c r="AF76" i="45"/>
  <c r="AG76" i="45"/>
  <c r="AH76" i="45"/>
  <c r="AF77" i="45"/>
  <c r="AG77" i="45"/>
  <c r="AH77" i="45"/>
  <c r="AF78" i="45"/>
  <c r="AG78" i="45"/>
  <c r="AH78" i="45"/>
  <c r="AF79" i="45"/>
  <c r="AG79" i="45"/>
  <c r="AH79" i="45"/>
  <c r="AF80" i="45"/>
  <c r="AG80" i="45"/>
  <c r="AH80" i="45"/>
  <c r="AF81" i="45"/>
  <c r="AG81" i="45"/>
  <c r="AH81" i="45"/>
  <c r="AF82" i="45"/>
  <c r="AG82" i="45"/>
  <c r="AH82" i="45"/>
  <c r="AF83" i="45"/>
  <c r="AG83" i="45"/>
  <c r="AH83" i="45"/>
  <c r="AF84" i="45"/>
  <c r="AG84" i="45"/>
  <c r="AH84" i="45"/>
  <c r="AF85" i="45"/>
  <c r="AG85" i="45"/>
  <c r="AH85" i="45"/>
  <c r="AF86" i="45"/>
  <c r="AG86" i="45"/>
  <c r="AH86" i="45"/>
  <c r="AF87" i="45"/>
  <c r="AG87" i="45"/>
  <c r="AH87" i="45"/>
  <c r="AF88" i="45"/>
  <c r="AG88" i="45"/>
  <c r="AH88" i="45"/>
  <c r="AF89" i="45"/>
  <c r="AG89" i="45"/>
  <c r="AH89" i="45"/>
  <c r="AF90" i="45"/>
  <c r="AG90" i="45"/>
  <c r="AH90" i="45"/>
  <c r="AF91" i="45"/>
  <c r="AG91" i="45"/>
  <c r="AH91" i="45"/>
  <c r="AF92" i="45"/>
  <c r="AG92" i="45"/>
  <c r="AH92" i="45"/>
  <c r="AF93" i="45"/>
  <c r="AG93" i="45"/>
  <c r="AH93" i="45"/>
  <c r="AF94" i="45"/>
  <c r="AG94" i="45"/>
  <c r="AH94" i="45"/>
  <c r="AF95" i="45"/>
  <c r="AG95" i="45"/>
  <c r="AH95" i="45"/>
  <c r="AF96" i="45"/>
  <c r="AG96" i="45"/>
  <c r="AH96" i="45"/>
  <c r="AF97" i="45"/>
  <c r="AG97" i="45"/>
  <c r="AH97" i="45"/>
  <c r="AF98" i="45"/>
  <c r="AG98" i="45"/>
  <c r="AH98" i="45"/>
  <c r="AF99" i="45"/>
  <c r="AG99" i="45"/>
  <c r="AH99" i="45"/>
  <c r="AF100" i="45"/>
  <c r="AG100" i="45"/>
  <c r="AH100" i="45"/>
  <c r="AF101" i="45"/>
  <c r="AG101" i="45"/>
  <c r="AH101" i="45"/>
  <c r="AF102" i="45"/>
  <c r="AG102" i="45"/>
  <c r="AH102" i="45"/>
  <c r="AF103" i="45"/>
  <c r="AG103" i="45"/>
  <c r="AH103" i="45"/>
  <c r="AF104" i="45"/>
  <c r="AG104" i="45"/>
  <c r="AH104" i="45"/>
  <c r="AF105" i="45"/>
  <c r="AG105" i="45"/>
  <c r="AH105" i="45"/>
  <c r="AF106" i="45"/>
  <c r="AG106" i="45"/>
  <c r="AH106" i="45"/>
  <c r="AF107" i="45"/>
  <c r="AG107" i="45"/>
  <c r="AH107" i="45"/>
  <c r="AF108" i="45"/>
  <c r="AG108" i="45"/>
  <c r="AH108" i="45"/>
  <c r="AF109" i="45"/>
  <c r="AG109" i="45"/>
  <c r="AH109" i="45"/>
  <c r="AF110" i="45"/>
  <c r="AG110" i="45"/>
  <c r="AH110" i="45"/>
  <c r="AF111" i="45"/>
  <c r="AG111" i="45"/>
  <c r="AH111" i="45"/>
  <c r="AF112" i="45"/>
  <c r="AG112" i="45"/>
  <c r="AH112" i="45"/>
  <c r="AF113" i="45"/>
  <c r="AG113" i="45"/>
  <c r="AH113" i="45"/>
  <c r="AF114" i="45"/>
  <c r="AG114" i="45"/>
  <c r="AH114" i="45"/>
  <c r="AF115" i="45"/>
  <c r="AG115" i="45"/>
  <c r="AH115" i="45"/>
  <c r="AF116" i="45"/>
  <c r="AG116" i="45"/>
  <c r="AH116" i="45"/>
  <c r="AF117" i="45"/>
  <c r="AG117" i="45"/>
  <c r="AH117" i="45"/>
  <c r="AF118" i="45"/>
  <c r="AG118" i="45"/>
  <c r="AH118" i="45"/>
  <c r="AF119" i="45"/>
  <c r="AG119" i="45"/>
  <c r="AH119" i="45"/>
  <c r="AF120" i="45"/>
  <c r="AG120" i="45"/>
  <c r="AH120" i="45"/>
  <c r="AF121" i="45"/>
  <c r="AG121" i="45"/>
  <c r="AH121" i="45"/>
  <c r="AF122" i="45"/>
  <c r="AG122" i="45"/>
  <c r="AH122" i="45"/>
  <c r="AF123" i="45"/>
  <c r="AG123" i="45"/>
  <c r="AH123" i="45"/>
  <c r="AF124" i="45"/>
  <c r="AG124" i="45"/>
  <c r="AH124" i="45"/>
  <c r="AF125" i="45"/>
  <c r="AG125" i="45"/>
  <c r="AH125" i="45"/>
  <c r="AF126" i="45"/>
  <c r="AG126" i="45"/>
  <c r="AH126" i="45"/>
  <c r="AF127" i="45"/>
  <c r="AG127" i="45"/>
  <c r="AH127" i="45"/>
  <c r="AF128" i="45"/>
  <c r="AG128" i="45"/>
  <c r="AH128" i="45"/>
  <c r="AF129" i="45"/>
  <c r="AG129" i="45"/>
  <c r="AH129" i="45"/>
  <c r="AF130" i="45"/>
  <c r="AG130" i="45"/>
  <c r="AH130" i="45"/>
  <c r="AF131" i="45"/>
  <c r="AG131" i="45"/>
  <c r="AH131" i="45"/>
  <c r="AF132" i="45"/>
  <c r="AG132" i="45"/>
  <c r="AH132" i="45"/>
  <c r="AF133" i="45"/>
  <c r="AG133" i="45"/>
  <c r="AH133" i="45"/>
  <c r="AF134" i="45"/>
  <c r="AG134" i="45"/>
  <c r="AH134" i="45"/>
  <c r="AF135" i="45"/>
  <c r="AG135" i="45"/>
  <c r="AH135" i="45"/>
  <c r="AF136" i="45"/>
  <c r="AG136" i="45"/>
  <c r="AH136" i="45"/>
  <c r="AF137" i="45"/>
  <c r="AG137" i="45"/>
  <c r="AH137" i="45"/>
  <c r="AF138" i="45"/>
  <c r="AG138" i="45"/>
  <c r="AH138" i="45"/>
  <c r="AF139" i="45"/>
  <c r="AG139" i="45"/>
  <c r="AH139" i="45"/>
  <c r="AF140" i="45"/>
  <c r="AG140" i="45"/>
  <c r="AH140" i="45"/>
  <c r="AF141" i="45"/>
  <c r="AG141" i="45"/>
  <c r="AH141" i="45"/>
  <c r="AF142" i="45"/>
  <c r="AG142" i="45"/>
  <c r="AH142" i="45"/>
  <c r="AF143" i="45"/>
  <c r="AG143" i="45"/>
  <c r="AH143" i="45"/>
  <c r="AF144" i="45"/>
  <c r="AG144" i="45"/>
  <c r="AH144" i="45"/>
  <c r="AF145" i="45"/>
  <c r="AG145" i="45"/>
  <c r="AH145" i="45"/>
  <c r="AF146" i="45"/>
  <c r="AG146" i="45"/>
  <c r="AH146" i="45"/>
  <c r="AF147" i="45"/>
  <c r="AG147" i="45"/>
  <c r="AH147" i="45"/>
  <c r="AF148" i="45"/>
  <c r="AG148" i="45"/>
  <c r="AH148" i="45"/>
  <c r="AF149" i="45"/>
  <c r="AG149" i="45"/>
  <c r="AH149" i="45"/>
  <c r="AF150" i="45"/>
  <c r="AG150" i="45"/>
  <c r="AH150" i="45"/>
  <c r="AF151" i="45"/>
  <c r="AG151" i="45"/>
  <c r="AH151" i="45"/>
  <c r="AF152" i="45"/>
  <c r="AG152" i="45"/>
  <c r="AH152" i="45"/>
  <c r="AF153" i="45"/>
  <c r="AG153" i="45"/>
  <c r="AH153" i="45"/>
  <c r="AF154" i="45"/>
  <c r="AG154" i="45"/>
  <c r="AH154" i="45"/>
  <c r="AF155" i="45"/>
  <c r="AG155" i="45"/>
  <c r="AH155" i="45"/>
  <c r="AF156" i="45"/>
  <c r="AG156" i="45"/>
  <c r="AH156" i="45"/>
  <c r="AF157" i="45"/>
  <c r="AG157" i="45"/>
  <c r="AH157" i="45"/>
  <c r="AF158" i="45"/>
  <c r="AG158" i="45"/>
  <c r="AH158" i="45"/>
  <c r="AF159" i="45"/>
  <c r="AG159" i="45"/>
  <c r="AH159" i="45"/>
  <c r="AF160" i="45"/>
  <c r="AG160" i="45"/>
  <c r="AH160" i="45"/>
  <c r="AF161" i="45"/>
  <c r="AG161" i="45"/>
  <c r="AH161" i="45"/>
  <c r="AF162" i="45"/>
  <c r="AG162" i="45"/>
  <c r="AH162" i="45"/>
  <c r="AF163" i="45"/>
  <c r="AG163" i="45"/>
  <c r="AH163" i="45"/>
  <c r="AF164" i="45"/>
  <c r="AG164" i="45"/>
  <c r="AH164" i="45"/>
  <c r="AF165" i="45"/>
  <c r="AG165" i="45"/>
  <c r="AH165" i="45"/>
  <c r="AF166" i="45"/>
  <c r="AG166" i="45"/>
  <c r="AH166" i="45"/>
  <c r="AF167" i="45"/>
  <c r="AG167" i="45"/>
  <c r="AH167" i="45"/>
  <c r="AF168" i="45"/>
  <c r="AG168" i="45"/>
  <c r="AH168" i="45"/>
  <c r="AF169" i="45"/>
  <c r="AG169" i="45"/>
  <c r="AH169" i="45"/>
  <c r="AF170" i="45"/>
  <c r="AG170" i="45"/>
  <c r="AH170" i="45"/>
  <c r="AF171" i="45"/>
  <c r="AG171" i="45"/>
  <c r="AH171" i="45"/>
  <c r="AF172" i="45"/>
  <c r="AG172" i="45"/>
  <c r="AH172" i="45"/>
  <c r="AF173" i="45"/>
  <c r="AG173" i="45"/>
  <c r="AH173" i="45"/>
  <c r="AF174" i="45"/>
  <c r="AG174" i="45"/>
  <c r="AH174" i="45"/>
  <c r="AF175" i="45"/>
  <c r="AG175" i="45"/>
  <c r="AH175" i="45"/>
  <c r="AF176" i="45"/>
  <c r="AG176" i="45"/>
  <c r="AH176" i="45"/>
  <c r="AF177" i="45"/>
  <c r="AG177" i="45"/>
  <c r="AH177" i="45"/>
  <c r="AF178" i="45"/>
  <c r="AG178" i="45"/>
  <c r="AH178" i="45"/>
  <c r="AF179" i="45"/>
  <c r="AG179" i="45"/>
  <c r="AH179" i="45"/>
  <c r="AF180" i="45"/>
  <c r="AG180" i="45"/>
  <c r="AH180" i="45"/>
  <c r="AF181" i="45"/>
  <c r="AG181" i="45"/>
  <c r="AH181" i="45"/>
  <c r="AF182" i="45"/>
  <c r="AG182" i="45"/>
  <c r="AH182" i="45"/>
  <c r="AF183" i="45"/>
  <c r="AG183" i="45"/>
  <c r="AH183" i="45"/>
  <c r="AF184" i="45"/>
  <c r="AG184" i="45"/>
  <c r="AH184" i="45"/>
  <c r="AF185" i="45"/>
  <c r="AG185" i="45"/>
  <c r="AH185" i="45"/>
  <c r="AF186" i="45"/>
  <c r="AG186" i="45"/>
  <c r="AH186" i="45"/>
  <c r="AF187" i="45"/>
  <c r="AG187" i="45"/>
  <c r="AH187" i="45"/>
  <c r="AF188" i="45"/>
  <c r="AG188" i="45"/>
  <c r="AH188" i="45"/>
  <c r="AF189" i="45"/>
  <c r="AG189" i="45"/>
  <c r="AH189" i="45"/>
  <c r="AF190" i="45"/>
  <c r="AG190" i="45"/>
  <c r="AH190" i="45"/>
  <c r="AF191" i="45"/>
  <c r="AG191" i="45"/>
  <c r="AH191" i="45"/>
  <c r="AF192" i="45"/>
  <c r="AG192" i="45"/>
  <c r="AH192" i="45"/>
  <c r="AF193" i="45"/>
  <c r="AG193" i="45"/>
  <c r="AH193" i="45"/>
  <c r="AF194" i="45"/>
  <c r="AG194" i="45"/>
  <c r="AH194" i="45"/>
  <c r="AF195" i="45"/>
  <c r="AG195" i="45"/>
  <c r="AH195" i="45"/>
  <c r="AF196" i="45"/>
  <c r="AG196" i="45"/>
  <c r="AH196" i="45"/>
  <c r="AF197" i="45"/>
  <c r="AG197" i="45"/>
  <c r="AH197" i="45"/>
  <c r="AF198" i="45"/>
  <c r="AG198" i="45"/>
  <c r="AH198" i="45"/>
  <c r="AF199" i="45"/>
  <c r="AG199" i="45"/>
  <c r="AH199" i="45"/>
  <c r="AF200" i="45"/>
  <c r="AG200" i="45"/>
  <c r="AH200" i="45"/>
  <c r="AF201" i="45"/>
  <c r="AG201" i="45"/>
  <c r="AH201" i="45"/>
  <c r="AF202" i="45"/>
  <c r="AG202" i="45"/>
  <c r="AH202" i="45"/>
  <c r="AF203" i="45"/>
  <c r="AG203" i="45"/>
  <c r="AH203" i="45"/>
  <c r="AF204" i="45"/>
  <c r="AG204" i="45"/>
  <c r="AH204" i="45"/>
  <c r="AF205" i="45"/>
  <c r="AG205" i="45"/>
  <c r="AH205" i="45"/>
  <c r="AF206" i="45"/>
  <c r="AG206" i="45"/>
  <c r="AH206" i="45"/>
  <c r="AF207" i="45"/>
  <c r="AG207" i="45"/>
  <c r="AH207" i="45"/>
  <c r="AF208" i="45"/>
  <c r="AG208" i="45"/>
  <c r="AH208" i="45"/>
  <c r="AF209" i="45"/>
  <c r="AG209" i="45"/>
  <c r="AH209" i="45"/>
  <c r="AF210" i="45"/>
  <c r="AG210" i="45"/>
  <c r="AH210" i="45"/>
  <c r="AF211" i="45"/>
  <c r="AG211" i="45"/>
  <c r="AH211" i="45"/>
  <c r="AF212" i="45"/>
  <c r="AG212" i="45"/>
  <c r="AH212" i="45"/>
  <c r="AF213" i="45"/>
  <c r="AG213" i="45"/>
  <c r="AH213" i="45"/>
  <c r="AF214" i="45"/>
  <c r="AG214" i="45"/>
  <c r="AH214" i="45"/>
  <c r="AF215" i="45"/>
  <c r="AG215" i="45"/>
  <c r="AH215" i="45"/>
  <c r="AF216" i="45"/>
  <c r="AG216" i="45"/>
  <c r="AH216" i="45"/>
  <c r="AF217" i="45"/>
  <c r="AG217" i="45"/>
  <c r="AH217" i="45"/>
  <c r="AF218" i="45"/>
  <c r="AG218" i="45"/>
  <c r="AH218" i="45"/>
  <c r="AF219" i="45"/>
  <c r="AG219" i="45"/>
  <c r="AH219" i="45"/>
  <c r="AF220" i="45"/>
  <c r="AG220" i="45"/>
  <c r="AH220" i="45"/>
  <c r="AF221" i="45"/>
  <c r="AG221" i="45"/>
  <c r="AH221" i="45"/>
  <c r="AG18" i="45"/>
  <c r="AH18" i="45"/>
  <c r="AF18" i="45"/>
  <c r="AA19" i="45"/>
  <c r="AB19" i="45"/>
  <c r="AC19" i="45"/>
  <c r="AD19" i="45"/>
  <c r="AA20" i="45"/>
  <c r="AB20" i="45"/>
  <c r="AC20" i="45"/>
  <c r="AD20" i="45"/>
  <c r="AA21" i="45"/>
  <c r="AB21" i="45"/>
  <c r="AC21" i="45"/>
  <c r="AD21" i="45"/>
  <c r="AA22" i="45"/>
  <c r="AB22" i="45"/>
  <c r="AC22" i="45"/>
  <c r="AD22" i="45"/>
  <c r="AA23" i="45"/>
  <c r="AB23" i="45"/>
  <c r="AC23" i="45"/>
  <c r="AD23" i="45"/>
  <c r="AA24" i="45"/>
  <c r="AB24" i="45"/>
  <c r="AC24" i="45"/>
  <c r="AD24" i="45"/>
  <c r="AA25" i="45"/>
  <c r="AB25" i="45"/>
  <c r="AC25" i="45"/>
  <c r="AD25" i="45"/>
  <c r="AA26" i="45"/>
  <c r="AB26" i="45"/>
  <c r="AC26" i="45"/>
  <c r="AD26" i="45"/>
  <c r="AA27" i="45"/>
  <c r="AB27" i="45"/>
  <c r="AC27" i="45"/>
  <c r="AD27" i="45"/>
  <c r="AA28" i="45"/>
  <c r="AB28" i="45"/>
  <c r="AC28" i="45"/>
  <c r="AD28" i="45"/>
  <c r="AA29" i="45"/>
  <c r="AB29" i="45"/>
  <c r="AC29" i="45"/>
  <c r="AD29" i="45"/>
  <c r="AA30" i="45"/>
  <c r="AB30" i="45"/>
  <c r="AC30" i="45"/>
  <c r="AD30" i="45"/>
  <c r="AA31" i="45"/>
  <c r="AB31" i="45"/>
  <c r="AC31" i="45"/>
  <c r="AD31" i="45"/>
  <c r="AA32" i="45"/>
  <c r="AB32" i="45"/>
  <c r="AC32" i="45"/>
  <c r="AD32" i="45"/>
  <c r="AA33" i="45"/>
  <c r="AB33" i="45"/>
  <c r="AC33" i="45"/>
  <c r="AD33" i="45"/>
  <c r="AA34" i="45"/>
  <c r="AB34" i="45"/>
  <c r="AC34" i="45"/>
  <c r="AD34" i="45"/>
  <c r="AA35" i="45"/>
  <c r="AB35" i="45"/>
  <c r="AC35" i="45"/>
  <c r="AD35" i="45"/>
  <c r="AA36" i="45"/>
  <c r="AB36" i="45"/>
  <c r="AC36" i="45"/>
  <c r="AD36" i="45"/>
  <c r="AA37" i="45"/>
  <c r="AB37" i="45"/>
  <c r="AC37" i="45"/>
  <c r="AD37" i="45"/>
  <c r="AA38" i="45"/>
  <c r="AB38" i="45"/>
  <c r="AC38" i="45"/>
  <c r="AD38" i="45"/>
  <c r="AA39" i="45"/>
  <c r="AB39" i="45"/>
  <c r="AC39" i="45"/>
  <c r="AD39" i="45"/>
  <c r="AA40" i="45"/>
  <c r="AB40" i="45"/>
  <c r="AC40" i="45"/>
  <c r="AD40" i="45"/>
  <c r="AA41" i="45"/>
  <c r="AB41" i="45"/>
  <c r="AC41" i="45"/>
  <c r="AD41" i="45"/>
  <c r="AA42" i="45"/>
  <c r="AB42" i="45"/>
  <c r="AC42" i="45"/>
  <c r="AD42" i="45"/>
  <c r="AA43" i="45"/>
  <c r="AB43" i="45"/>
  <c r="AC43" i="45"/>
  <c r="AD43" i="45"/>
  <c r="AA44" i="45"/>
  <c r="AB44" i="45"/>
  <c r="AC44" i="45"/>
  <c r="AD44" i="45"/>
  <c r="AA45" i="45"/>
  <c r="AB45" i="45"/>
  <c r="AC45" i="45"/>
  <c r="AD45" i="45"/>
  <c r="AA46" i="45"/>
  <c r="AB46" i="45"/>
  <c r="AC46" i="45"/>
  <c r="AD46" i="45"/>
  <c r="AA47" i="45"/>
  <c r="AB47" i="45"/>
  <c r="AC47" i="45"/>
  <c r="AD47" i="45"/>
  <c r="AA48" i="45"/>
  <c r="AB48" i="45"/>
  <c r="AC48" i="45"/>
  <c r="AD48" i="45"/>
  <c r="AA49" i="45"/>
  <c r="AB49" i="45"/>
  <c r="AC49" i="45"/>
  <c r="AD49" i="45"/>
  <c r="AA50" i="45"/>
  <c r="AB50" i="45"/>
  <c r="AC50" i="45"/>
  <c r="AD50" i="45"/>
  <c r="AA51" i="45"/>
  <c r="AB51" i="45"/>
  <c r="AC51" i="45"/>
  <c r="AD51" i="45"/>
  <c r="AA52" i="45"/>
  <c r="AB52" i="45"/>
  <c r="AC52" i="45"/>
  <c r="AD52" i="45"/>
  <c r="AA53" i="45"/>
  <c r="AB53" i="45"/>
  <c r="AC53" i="45"/>
  <c r="AD53" i="45"/>
  <c r="AA54" i="45"/>
  <c r="AB54" i="45"/>
  <c r="AC54" i="45"/>
  <c r="AD54" i="45"/>
  <c r="AA55" i="45"/>
  <c r="AB55" i="45"/>
  <c r="AC55" i="45"/>
  <c r="AD55" i="45"/>
  <c r="AA56" i="45"/>
  <c r="AB56" i="45"/>
  <c r="AC56" i="45"/>
  <c r="AD56" i="45"/>
  <c r="AA57" i="45"/>
  <c r="AB57" i="45"/>
  <c r="AC57" i="45"/>
  <c r="AD57" i="45"/>
  <c r="AA58" i="45"/>
  <c r="AB58" i="45"/>
  <c r="AC58" i="45"/>
  <c r="AD58" i="45"/>
  <c r="AA59" i="45"/>
  <c r="AB59" i="45"/>
  <c r="AC59" i="45"/>
  <c r="AD59" i="45"/>
  <c r="AA60" i="45"/>
  <c r="AB60" i="45"/>
  <c r="AC60" i="45"/>
  <c r="AD60" i="45"/>
  <c r="AA61" i="45"/>
  <c r="AB61" i="45"/>
  <c r="AC61" i="45"/>
  <c r="AD61" i="45"/>
  <c r="AA62" i="45"/>
  <c r="AB62" i="45"/>
  <c r="AC62" i="45"/>
  <c r="AD62" i="45"/>
  <c r="AA63" i="45"/>
  <c r="AB63" i="45"/>
  <c r="AC63" i="45"/>
  <c r="AD63" i="45"/>
  <c r="AA64" i="45"/>
  <c r="AB64" i="45"/>
  <c r="AC64" i="45"/>
  <c r="AD64" i="45"/>
  <c r="AA65" i="45"/>
  <c r="AB65" i="45"/>
  <c r="AC65" i="45"/>
  <c r="AD65" i="45"/>
  <c r="AA66" i="45"/>
  <c r="AB66" i="45"/>
  <c r="AC66" i="45"/>
  <c r="AD66" i="45"/>
  <c r="AA67" i="45"/>
  <c r="AB67" i="45"/>
  <c r="AC67" i="45"/>
  <c r="AD67" i="45"/>
  <c r="AA68" i="45"/>
  <c r="AB68" i="45"/>
  <c r="AC68" i="45"/>
  <c r="AD68" i="45"/>
  <c r="AA69" i="45"/>
  <c r="AB69" i="45"/>
  <c r="AC69" i="45"/>
  <c r="AD69" i="45"/>
  <c r="AA70" i="45"/>
  <c r="AB70" i="45"/>
  <c r="AC70" i="45"/>
  <c r="AD70" i="45"/>
  <c r="AA71" i="45"/>
  <c r="AB71" i="45"/>
  <c r="AC71" i="45"/>
  <c r="AD71" i="45"/>
  <c r="AA72" i="45"/>
  <c r="AB72" i="45"/>
  <c r="AC72" i="45"/>
  <c r="AD72" i="45"/>
  <c r="AA73" i="45"/>
  <c r="AB73" i="45"/>
  <c r="AC73" i="45"/>
  <c r="AD73" i="45"/>
  <c r="AA74" i="45"/>
  <c r="AB74" i="45"/>
  <c r="AC74" i="45"/>
  <c r="AD74" i="45"/>
  <c r="AA75" i="45"/>
  <c r="AB75" i="45"/>
  <c r="AC75" i="45"/>
  <c r="AD75" i="45"/>
  <c r="AA76" i="45"/>
  <c r="AB76" i="45"/>
  <c r="AC76" i="45"/>
  <c r="AD76" i="45"/>
  <c r="AA77" i="45"/>
  <c r="AB77" i="45"/>
  <c r="AC77" i="45"/>
  <c r="AD77" i="45"/>
  <c r="AA78" i="45"/>
  <c r="AB78" i="45"/>
  <c r="AC78" i="45"/>
  <c r="AD78" i="45"/>
  <c r="AA79" i="45"/>
  <c r="AB79" i="45"/>
  <c r="AC79" i="45"/>
  <c r="AD79" i="45"/>
  <c r="AA80" i="45"/>
  <c r="AB80" i="45"/>
  <c r="AC80" i="45"/>
  <c r="AD80" i="45"/>
  <c r="AA81" i="45"/>
  <c r="AB81" i="45"/>
  <c r="AC81" i="45"/>
  <c r="AD81" i="45"/>
  <c r="AA82" i="45"/>
  <c r="AB82" i="45"/>
  <c r="AC82" i="45"/>
  <c r="AD82" i="45"/>
  <c r="AA83" i="45"/>
  <c r="AB83" i="45"/>
  <c r="AC83" i="45"/>
  <c r="AD83" i="45"/>
  <c r="AA84" i="45"/>
  <c r="AB84" i="45"/>
  <c r="AC84" i="45"/>
  <c r="AD84" i="45"/>
  <c r="AA85" i="45"/>
  <c r="AB85" i="45"/>
  <c r="AC85" i="45"/>
  <c r="AD85" i="45"/>
  <c r="AA86" i="45"/>
  <c r="AB86" i="45"/>
  <c r="AC86" i="45"/>
  <c r="AD86" i="45"/>
  <c r="AA87" i="45"/>
  <c r="AB87" i="45"/>
  <c r="AC87" i="45"/>
  <c r="AD87" i="45"/>
  <c r="AA88" i="45"/>
  <c r="AB88" i="45"/>
  <c r="AC88" i="45"/>
  <c r="AD88" i="45"/>
  <c r="AA89" i="45"/>
  <c r="AB89" i="45"/>
  <c r="AC89" i="45"/>
  <c r="AD89" i="45"/>
  <c r="AA90" i="45"/>
  <c r="AB90" i="45"/>
  <c r="AC90" i="45"/>
  <c r="AD90" i="45"/>
  <c r="AA91" i="45"/>
  <c r="AB91" i="45"/>
  <c r="AC91" i="45"/>
  <c r="AD91" i="45"/>
  <c r="AA92" i="45"/>
  <c r="AB92" i="45"/>
  <c r="AC92" i="45"/>
  <c r="AD92" i="45"/>
  <c r="AA93" i="45"/>
  <c r="AB93" i="45"/>
  <c r="AC93" i="45"/>
  <c r="AD93" i="45"/>
  <c r="AA94" i="45"/>
  <c r="AB94" i="45"/>
  <c r="AC94" i="45"/>
  <c r="AD94" i="45"/>
  <c r="AA95" i="45"/>
  <c r="AB95" i="45"/>
  <c r="AC95" i="45"/>
  <c r="AD95" i="45"/>
  <c r="AA96" i="45"/>
  <c r="AB96" i="45"/>
  <c r="AC96" i="45"/>
  <c r="AD96" i="45"/>
  <c r="AA97" i="45"/>
  <c r="AB97" i="45"/>
  <c r="AC97" i="45"/>
  <c r="AD97" i="45"/>
  <c r="AA98" i="45"/>
  <c r="AB98" i="45"/>
  <c r="AC98" i="45"/>
  <c r="AD98" i="45"/>
  <c r="AA99" i="45"/>
  <c r="AB99" i="45"/>
  <c r="AC99" i="45"/>
  <c r="AD99" i="45"/>
  <c r="AA100" i="45"/>
  <c r="AB100" i="45"/>
  <c r="AC100" i="45"/>
  <c r="AD100" i="45"/>
  <c r="AA101" i="45"/>
  <c r="AB101" i="45"/>
  <c r="AC101" i="45"/>
  <c r="AD101" i="45"/>
  <c r="AA102" i="45"/>
  <c r="AB102" i="45"/>
  <c r="AC102" i="45"/>
  <c r="AD102" i="45"/>
  <c r="AA103" i="45"/>
  <c r="AB103" i="45"/>
  <c r="AC103" i="45"/>
  <c r="AD103" i="45"/>
  <c r="AA104" i="45"/>
  <c r="AB104" i="45"/>
  <c r="AC104" i="45"/>
  <c r="AD104" i="45"/>
  <c r="AA105" i="45"/>
  <c r="AB105" i="45"/>
  <c r="AC105" i="45"/>
  <c r="AD105" i="45"/>
  <c r="AA106" i="45"/>
  <c r="AB106" i="45"/>
  <c r="AC106" i="45"/>
  <c r="AD106" i="45"/>
  <c r="AA107" i="45"/>
  <c r="AB107" i="45"/>
  <c r="AC107" i="45"/>
  <c r="AD107" i="45"/>
  <c r="AA108" i="45"/>
  <c r="AB108" i="45"/>
  <c r="AC108" i="45"/>
  <c r="AD108" i="45"/>
  <c r="AA109" i="45"/>
  <c r="AB109" i="45"/>
  <c r="AC109" i="45"/>
  <c r="AD109" i="45"/>
  <c r="AA110" i="45"/>
  <c r="AB110" i="45"/>
  <c r="AC110" i="45"/>
  <c r="AD110" i="45"/>
  <c r="AA111" i="45"/>
  <c r="AB111" i="45"/>
  <c r="AC111" i="45"/>
  <c r="AD111" i="45"/>
  <c r="AA112" i="45"/>
  <c r="AB112" i="45"/>
  <c r="AC112" i="45"/>
  <c r="AD112" i="45"/>
  <c r="AA113" i="45"/>
  <c r="AB113" i="45"/>
  <c r="AC113" i="45"/>
  <c r="AD113" i="45"/>
  <c r="AA114" i="45"/>
  <c r="AB114" i="45"/>
  <c r="AC114" i="45"/>
  <c r="AD114" i="45"/>
  <c r="AA115" i="45"/>
  <c r="AB115" i="45"/>
  <c r="AC115" i="45"/>
  <c r="AD115" i="45"/>
  <c r="AA116" i="45"/>
  <c r="AB116" i="45"/>
  <c r="AC116" i="45"/>
  <c r="AD116" i="45"/>
  <c r="AA117" i="45"/>
  <c r="AB117" i="45"/>
  <c r="AC117" i="45"/>
  <c r="AD117" i="45"/>
  <c r="AA118" i="45"/>
  <c r="AB118" i="45"/>
  <c r="AC118" i="45"/>
  <c r="AD118" i="45"/>
  <c r="AA119" i="45"/>
  <c r="AB119" i="45"/>
  <c r="AC119" i="45"/>
  <c r="AD119" i="45"/>
  <c r="AA120" i="45"/>
  <c r="AB120" i="45"/>
  <c r="AC120" i="45"/>
  <c r="AD120" i="45"/>
  <c r="AA121" i="45"/>
  <c r="AB121" i="45"/>
  <c r="AC121" i="45"/>
  <c r="AD121" i="45"/>
  <c r="AA122" i="45"/>
  <c r="AB122" i="45"/>
  <c r="AC122" i="45"/>
  <c r="AD122" i="45"/>
  <c r="AA123" i="45"/>
  <c r="AB123" i="45"/>
  <c r="AC123" i="45"/>
  <c r="AD123" i="45"/>
  <c r="AA124" i="45"/>
  <c r="AB124" i="45"/>
  <c r="AC124" i="45"/>
  <c r="AD124" i="45"/>
  <c r="AA125" i="45"/>
  <c r="AB125" i="45"/>
  <c r="AC125" i="45"/>
  <c r="AD125" i="45"/>
  <c r="AA126" i="45"/>
  <c r="AB126" i="45"/>
  <c r="AC126" i="45"/>
  <c r="AD126" i="45"/>
  <c r="AA127" i="45"/>
  <c r="AB127" i="45"/>
  <c r="AC127" i="45"/>
  <c r="AD127" i="45"/>
  <c r="AA128" i="45"/>
  <c r="AB128" i="45"/>
  <c r="AC128" i="45"/>
  <c r="AD128" i="45"/>
  <c r="AA129" i="45"/>
  <c r="AB129" i="45"/>
  <c r="AC129" i="45"/>
  <c r="AD129" i="45"/>
  <c r="AA130" i="45"/>
  <c r="AB130" i="45"/>
  <c r="AC130" i="45"/>
  <c r="AD130" i="45"/>
  <c r="AA131" i="45"/>
  <c r="AB131" i="45"/>
  <c r="AC131" i="45"/>
  <c r="AD131" i="45"/>
  <c r="AA132" i="45"/>
  <c r="AB132" i="45"/>
  <c r="AC132" i="45"/>
  <c r="AD132" i="45"/>
  <c r="AA133" i="45"/>
  <c r="AB133" i="45"/>
  <c r="AC133" i="45"/>
  <c r="AD133" i="45"/>
  <c r="AA134" i="45"/>
  <c r="AB134" i="45"/>
  <c r="AC134" i="45"/>
  <c r="AD134" i="45"/>
  <c r="AA135" i="45"/>
  <c r="AB135" i="45"/>
  <c r="AC135" i="45"/>
  <c r="AD135" i="45"/>
  <c r="AA136" i="45"/>
  <c r="AB136" i="45"/>
  <c r="AC136" i="45"/>
  <c r="AD136" i="45"/>
  <c r="AA137" i="45"/>
  <c r="AB137" i="45"/>
  <c r="AC137" i="45"/>
  <c r="AD137" i="45"/>
  <c r="AA138" i="45"/>
  <c r="AB138" i="45"/>
  <c r="AC138" i="45"/>
  <c r="AD138" i="45"/>
  <c r="AA139" i="45"/>
  <c r="AB139" i="45"/>
  <c r="AC139" i="45"/>
  <c r="AD139" i="45"/>
  <c r="AA140" i="45"/>
  <c r="AB140" i="45"/>
  <c r="AC140" i="45"/>
  <c r="AD140" i="45"/>
  <c r="AA141" i="45"/>
  <c r="AB141" i="45"/>
  <c r="AC141" i="45"/>
  <c r="AD141" i="45"/>
  <c r="AA142" i="45"/>
  <c r="AB142" i="45"/>
  <c r="AC142" i="45"/>
  <c r="AD142" i="45"/>
  <c r="AA143" i="45"/>
  <c r="AB143" i="45"/>
  <c r="AC143" i="45"/>
  <c r="AD143" i="45"/>
  <c r="AA144" i="45"/>
  <c r="AB144" i="45"/>
  <c r="AC144" i="45"/>
  <c r="AD144" i="45"/>
  <c r="AA145" i="45"/>
  <c r="AB145" i="45"/>
  <c r="AC145" i="45"/>
  <c r="AD145" i="45"/>
  <c r="AA146" i="45"/>
  <c r="AB146" i="45"/>
  <c r="AC146" i="45"/>
  <c r="AD146" i="45"/>
  <c r="AA147" i="45"/>
  <c r="AB147" i="45"/>
  <c r="AC147" i="45"/>
  <c r="AD147" i="45"/>
  <c r="AA148" i="45"/>
  <c r="AB148" i="45"/>
  <c r="AC148" i="45"/>
  <c r="AD148" i="45"/>
  <c r="AA149" i="45"/>
  <c r="AB149" i="45"/>
  <c r="AC149" i="45"/>
  <c r="AD149" i="45"/>
  <c r="AA150" i="45"/>
  <c r="AB150" i="45"/>
  <c r="AC150" i="45"/>
  <c r="AD150" i="45"/>
  <c r="AA151" i="45"/>
  <c r="AB151" i="45"/>
  <c r="AC151" i="45"/>
  <c r="AD151" i="45"/>
  <c r="AA152" i="45"/>
  <c r="AB152" i="45"/>
  <c r="AC152" i="45"/>
  <c r="AD152" i="45"/>
  <c r="AA153" i="45"/>
  <c r="AB153" i="45"/>
  <c r="AC153" i="45"/>
  <c r="AD153" i="45"/>
  <c r="AA154" i="45"/>
  <c r="AB154" i="45"/>
  <c r="AC154" i="45"/>
  <c r="AD154" i="45"/>
  <c r="AA155" i="45"/>
  <c r="AB155" i="45"/>
  <c r="AC155" i="45"/>
  <c r="AD155" i="45"/>
  <c r="AA156" i="45"/>
  <c r="AB156" i="45"/>
  <c r="AC156" i="45"/>
  <c r="AD156" i="45"/>
  <c r="AA157" i="45"/>
  <c r="AB157" i="45"/>
  <c r="AC157" i="45"/>
  <c r="AD157" i="45"/>
  <c r="AA158" i="45"/>
  <c r="AB158" i="45"/>
  <c r="AC158" i="45"/>
  <c r="AD158" i="45"/>
  <c r="AA159" i="45"/>
  <c r="AB159" i="45"/>
  <c r="AC159" i="45"/>
  <c r="AD159" i="45"/>
  <c r="AA160" i="45"/>
  <c r="AB160" i="45"/>
  <c r="AC160" i="45"/>
  <c r="AD160" i="45"/>
  <c r="AA161" i="45"/>
  <c r="AB161" i="45"/>
  <c r="AC161" i="45"/>
  <c r="AD161" i="45"/>
  <c r="AA162" i="45"/>
  <c r="AB162" i="45"/>
  <c r="AC162" i="45"/>
  <c r="AD162" i="45"/>
  <c r="AA163" i="45"/>
  <c r="AB163" i="45"/>
  <c r="AC163" i="45"/>
  <c r="AD163" i="45"/>
  <c r="AA164" i="45"/>
  <c r="AB164" i="45"/>
  <c r="AC164" i="45"/>
  <c r="AD164" i="45"/>
  <c r="AA165" i="45"/>
  <c r="AB165" i="45"/>
  <c r="AC165" i="45"/>
  <c r="AD165" i="45"/>
  <c r="AA166" i="45"/>
  <c r="AB166" i="45"/>
  <c r="AC166" i="45"/>
  <c r="AD166" i="45"/>
  <c r="AA167" i="45"/>
  <c r="AB167" i="45"/>
  <c r="AC167" i="45"/>
  <c r="AD167" i="45"/>
  <c r="AA168" i="45"/>
  <c r="AB168" i="45"/>
  <c r="AC168" i="45"/>
  <c r="AD168" i="45"/>
  <c r="AA169" i="45"/>
  <c r="AB169" i="45"/>
  <c r="AC169" i="45"/>
  <c r="AD169" i="45"/>
  <c r="AA170" i="45"/>
  <c r="AB170" i="45"/>
  <c r="AC170" i="45"/>
  <c r="AD170" i="45"/>
  <c r="AA171" i="45"/>
  <c r="AB171" i="45"/>
  <c r="AC171" i="45"/>
  <c r="AD171" i="45"/>
  <c r="AA172" i="45"/>
  <c r="AB172" i="45"/>
  <c r="AC172" i="45"/>
  <c r="AD172" i="45"/>
  <c r="AA173" i="45"/>
  <c r="AB173" i="45"/>
  <c r="AC173" i="45"/>
  <c r="AD173" i="45"/>
  <c r="AA174" i="45"/>
  <c r="AB174" i="45"/>
  <c r="AC174" i="45"/>
  <c r="AD174" i="45"/>
  <c r="AA175" i="45"/>
  <c r="AB175" i="45"/>
  <c r="AC175" i="45"/>
  <c r="AD175" i="45"/>
  <c r="AA176" i="45"/>
  <c r="AB176" i="45"/>
  <c r="AC176" i="45"/>
  <c r="AD176" i="45"/>
  <c r="AA177" i="45"/>
  <c r="AB177" i="45"/>
  <c r="AC177" i="45"/>
  <c r="AD177" i="45"/>
  <c r="AA178" i="45"/>
  <c r="AB178" i="45"/>
  <c r="AC178" i="45"/>
  <c r="AD178" i="45"/>
  <c r="AA179" i="45"/>
  <c r="AB179" i="45"/>
  <c r="AC179" i="45"/>
  <c r="AD179" i="45"/>
  <c r="AA180" i="45"/>
  <c r="AB180" i="45"/>
  <c r="AC180" i="45"/>
  <c r="AD180" i="45"/>
  <c r="AA181" i="45"/>
  <c r="AB181" i="45"/>
  <c r="AC181" i="45"/>
  <c r="AD181" i="45"/>
  <c r="AA182" i="45"/>
  <c r="AB182" i="45"/>
  <c r="AC182" i="45"/>
  <c r="AD182" i="45"/>
  <c r="AA183" i="45"/>
  <c r="AB183" i="45"/>
  <c r="AC183" i="45"/>
  <c r="AD183" i="45"/>
  <c r="AA184" i="45"/>
  <c r="AB184" i="45"/>
  <c r="AC184" i="45"/>
  <c r="AD184" i="45"/>
  <c r="AA185" i="45"/>
  <c r="AB185" i="45"/>
  <c r="AC185" i="45"/>
  <c r="AD185" i="45"/>
  <c r="AA186" i="45"/>
  <c r="AB186" i="45"/>
  <c r="AC186" i="45"/>
  <c r="AD186" i="45"/>
  <c r="AA187" i="45"/>
  <c r="AB187" i="45"/>
  <c r="AC187" i="45"/>
  <c r="AD187" i="45"/>
  <c r="AA188" i="45"/>
  <c r="AB188" i="45"/>
  <c r="AC188" i="45"/>
  <c r="AD188" i="45"/>
  <c r="AA189" i="45"/>
  <c r="AB189" i="45"/>
  <c r="AC189" i="45"/>
  <c r="AD189" i="45"/>
  <c r="AA190" i="45"/>
  <c r="AB190" i="45"/>
  <c r="AC190" i="45"/>
  <c r="AD190" i="45"/>
  <c r="AA191" i="45"/>
  <c r="AB191" i="45"/>
  <c r="AC191" i="45"/>
  <c r="AD191" i="45"/>
  <c r="AA192" i="45"/>
  <c r="AB192" i="45"/>
  <c r="AC192" i="45"/>
  <c r="AD192" i="45"/>
  <c r="AA193" i="45"/>
  <c r="AB193" i="45"/>
  <c r="AC193" i="45"/>
  <c r="AD193" i="45"/>
  <c r="AA194" i="45"/>
  <c r="AB194" i="45"/>
  <c r="AC194" i="45"/>
  <c r="AD194" i="45"/>
  <c r="AA195" i="45"/>
  <c r="AB195" i="45"/>
  <c r="AC195" i="45"/>
  <c r="AD195" i="45"/>
  <c r="AA196" i="45"/>
  <c r="AB196" i="45"/>
  <c r="AC196" i="45"/>
  <c r="AD196" i="45"/>
  <c r="AA197" i="45"/>
  <c r="AB197" i="45"/>
  <c r="AC197" i="45"/>
  <c r="AD197" i="45"/>
  <c r="AA198" i="45"/>
  <c r="AB198" i="45"/>
  <c r="AC198" i="45"/>
  <c r="AD198" i="45"/>
  <c r="AA199" i="45"/>
  <c r="AB199" i="45"/>
  <c r="AC199" i="45"/>
  <c r="AD199" i="45"/>
  <c r="AA200" i="45"/>
  <c r="AB200" i="45"/>
  <c r="AC200" i="45"/>
  <c r="AD200" i="45"/>
  <c r="AA201" i="45"/>
  <c r="AB201" i="45"/>
  <c r="AC201" i="45"/>
  <c r="AD201" i="45"/>
  <c r="AA202" i="45"/>
  <c r="AB202" i="45"/>
  <c r="AC202" i="45"/>
  <c r="AD202" i="45"/>
  <c r="AA203" i="45"/>
  <c r="AB203" i="45"/>
  <c r="AC203" i="45"/>
  <c r="AD203" i="45"/>
  <c r="AA204" i="45"/>
  <c r="AB204" i="45"/>
  <c r="AC204" i="45"/>
  <c r="AD204" i="45"/>
  <c r="AA205" i="45"/>
  <c r="AB205" i="45"/>
  <c r="AC205" i="45"/>
  <c r="AD205" i="45"/>
  <c r="AA206" i="45"/>
  <c r="AB206" i="45"/>
  <c r="AC206" i="45"/>
  <c r="AD206" i="45"/>
  <c r="AA207" i="45"/>
  <c r="AB207" i="45"/>
  <c r="AC207" i="45"/>
  <c r="AD207" i="45"/>
  <c r="AA208" i="45"/>
  <c r="AB208" i="45"/>
  <c r="AC208" i="45"/>
  <c r="AD208" i="45"/>
  <c r="AA209" i="45"/>
  <c r="AB209" i="45"/>
  <c r="AC209" i="45"/>
  <c r="AD209" i="45"/>
  <c r="AA210" i="45"/>
  <c r="AB210" i="45"/>
  <c r="AC210" i="45"/>
  <c r="AD210" i="45"/>
  <c r="AA211" i="45"/>
  <c r="AB211" i="45"/>
  <c r="AC211" i="45"/>
  <c r="AD211" i="45"/>
  <c r="AA212" i="45"/>
  <c r="AB212" i="45"/>
  <c r="AC212" i="45"/>
  <c r="AD212" i="45"/>
  <c r="AA213" i="45"/>
  <c r="AB213" i="45"/>
  <c r="AC213" i="45"/>
  <c r="AD213" i="45"/>
  <c r="AA214" i="45"/>
  <c r="AB214" i="45"/>
  <c r="AC214" i="45"/>
  <c r="AD214" i="45"/>
  <c r="AA215" i="45"/>
  <c r="AB215" i="45"/>
  <c r="AC215" i="45"/>
  <c r="AD215" i="45"/>
  <c r="AA216" i="45"/>
  <c r="AB216" i="45"/>
  <c r="AC216" i="45"/>
  <c r="AD216" i="45"/>
  <c r="AA217" i="45"/>
  <c r="AB217" i="45"/>
  <c r="AC217" i="45"/>
  <c r="AD217" i="45"/>
  <c r="AA218" i="45"/>
  <c r="AB218" i="45"/>
  <c r="AC218" i="45"/>
  <c r="AD218" i="45"/>
  <c r="AA219" i="45"/>
  <c r="AB219" i="45"/>
  <c r="AC219" i="45"/>
  <c r="AD219" i="45"/>
  <c r="AA220" i="45"/>
  <c r="AB220" i="45"/>
  <c r="AC220" i="45"/>
  <c r="AD220" i="45"/>
  <c r="AA221" i="45"/>
  <c r="AB221" i="45"/>
  <c r="AC221" i="45"/>
  <c r="AD221" i="45"/>
  <c r="AB18" i="45"/>
  <c r="AC18" i="45"/>
  <c r="AD18" i="45"/>
  <c r="AA18" i="45"/>
  <c r="V19" i="45"/>
  <c r="W19" i="45"/>
  <c r="X19" i="45"/>
  <c r="Y19" i="45"/>
  <c r="V20" i="45"/>
  <c r="W20" i="45"/>
  <c r="X20" i="45"/>
  <c r="Y20" i="45"/>
  <c r="V21" i="45"/>
  <c r="W21" i="45"/>
  <c r="X21" i="45"/>
  <c r="Y21" i="45"/>
  <c r="V22" i="45"/>
  <c r="W22" i="45"/>
  <c r="X22" i="45"/>
  <c r="Y22" i="45"/>
  <c r="V23" i="45"/>
  <c r="W23" i="45"/>
  <c r="X23" i="45"/>
  <c r="Y23" i="45"/>
  <c r="V24" i="45"/>
  <c r="W24" i="45"/>
  <c r="X24" i="45"/>
  <c r="Y24" i="45"/>
  <c r="V25" i="45"/>
  <c r="W25" i="45"/>
  <c r="X25" i="45"/>
  <c r="Y25" i="45"/>
  <c r="V26" i="45"/>
  <c r="W26" i="45"/>
  <c r="X26" i="45"/>
  <c r="Y26" i="45"/>
  <c r="V27" i="45"/>
  <c r="W27" i="45"/>
  <c r="X27" i="45"/>
  <c r="Y27" i="45"/>
  <c r="V28" i="45"/>
  <c r="W28" i="45"/>
  <c r="X28" i="45"/>
  <c r="Y28" i="45"/>
  <c r="V29" i="45"/>
  <c r="W29" i="45"/>
  <c r="X29" i="45"/>
  <c r="Y29" i="45"/>
  <c r="V30" i="45"/>
  <c r="W30" i="45"/>
  <c r="X30" i="45"/>
  <c r="Y30" i="45"/>
  <c r="V31" i="45"/>
  <c r="W31" i="45"/>
  <c r="X31" i="45"/>
  <c r="Y31" i="45"/>
  <c r="V32" i="45"/>
  <c r="W32" i="45"/>
  <c r="X32" i="45"/>
  <c r="Y32" i="45"/>
  <c r="V33" i="45"/>
  <c r="W33" i="45"/>
  <c r="X33" i="45"/>
  <c r="Y33" i="45"/>
  <c r="V34" i="45"/>
  <c r="W34" i="45"/>
  <c r="X34" i="45"/>
  <c r="Y34" i="45"/>
  <c r="V35" i="45"/>
  <c r="W35" i="45"/>
  <c r="X35" i="45"/>
  <c r="Y35" i="45"/>
  <c r="V36" i="45"/>
  <c r="W36" i="45"/>
  <c r="X36" i="45"/>
  <c r="Y36" i="45"/>
  <c r="V37" i="45"/>
  <c r="W37" i="45"/>
  <c r="X37" i="45"/>
  <c r="Y37" i="45"/>
  <c r="V38" i="45"/>
  <c r="W38" i="45"/>
  <c r="X38" i="45"/>
  <c r="Y38" i="45"/>
  <c r="V39" i="45"/>
  <c r="W39" i="45"/>
  <c r="X39" i="45"/>
  <c r="Y39" i="45"/>
  <c r="V40" i="45"/>
  <c r="W40" i="45"/>
  <c r="X40" i="45"/>
  <c r="Y40" i="45"/>
  <c r="V41" i="45"/>
  <c r="W41" i="45"/>
  <c r="X41" i="45"/>
  <c r="Y41" i="45"/>
  <c r="V42" i="45"/>
  <c r="W42" i="45"/>
  <c r="X42" i="45"/>
  <c r="Y42" i="45"/>
  <c r="V43" i="45"/>
  <c r="W43" i="45"/>
  <c r="X43" i="45"/>
  <c r="Y43" i="45"/>
  <c r="V44" i="45"/>
  <c r="W44" i="45"/>
  <c r="X44" i="45"/>
  <c r="Y44" i="45"/>
  <c r="V45" i="45"/>
  <c r="W45" i="45"/>
  <c r="X45" i="45"/>
  <c r="Y45" i="45"/>
  <c r="V46" i="45"/>
  <c r="W46" i="45"/>
  <c r="X46" i="45"/>
  <c r="Y46" i="45"/>
  <c r="V47" i="45"/>
  <c r="W47" i="45"/>
  <c r="X47" i="45"/>
  <c r="Y47" i="45"/>
  <c r="V48" i="45"/>
  <c r="W48" i="45"/>
  <c r="X48" i="45"/>
  <c r="Y48" i="45"/>
  <c r="V49" i="45"/>
  <c r="W49" i="45"/>
  <c r="X49" i="45"/>
  <c r="Y49" i="45"/>
  <c r="V50" i="45"/>
  <c r="W50" i="45"/>
  <c r="X50" i="45"/>
  <c r="Y50" i="45"/>
  <c r="V51" i="45"/>
  <c r="W51" i="45"/>
  <c r="X51" i="45"/>
  <c r="Y51" i="45"/>
  <c r="V52" i="45"/>
  <c r="W52" i="45"/>
  <c r="X52" i="45"/>
  <c r="Y52" i="45"/>
  <c r="V53" i="45"/>
  <c r="W53" i="45"/>
  <c r="X53" i="45"/>
  <c r="Y53" i="45"/>
  <c r="V54" i="45"/>
  <c r="W54" i="45"/>
  <c r="X54" i="45"/>
  <c r="Y54" i="45"/>
  <c r="V55" i="45"/>
  <c r="W55" i="45"/>
  <c r="X55" i="45"/>
  <c r="Y55" i="45"/>
  <c r="V56" i="45"/>
  <c r="W56" i="45"/>
  <c r="X56" i="45"/>
  <c r="Y56" i="45"/>
  <c r="V57" i="45"/>
  <c r="W57" i="45"/>
  <c r="X57" i="45"/>
  <c r="Y57" i="45"/>
  <c r="V58" i="45"/>
  <c r="W58" i="45"/>
  <c r="X58" i="45"/>
  <c r="Y58" i="45"/>
  <c r="V59" i="45"/>
  <c r="W59" i="45"/>
  <c r="X59" i="45"/>
  <c r="Y59" i="45"/>
  <c r="V60" i="45"/>
  <c r="W60" i="45"/>
  <c r="X60" i="45"/>
  <c r="Y60" i="45"/>
  <c r="V61" i="45"/>
  <c r="W61" i="45"/>
  <c r="X61" i="45"/>
  <c r="Y61" i="45"/>
  <c r="V62" i="45"/>
  <c r="W62" i="45"/>
  <c r="X62" i="45"/>
  <c r="Y62" i="45"/>
  <c r="V63" i="45"/>
  <c r="W63" i="45"/>
  <c r="X63" i="45"/>
  <c r="Y63" i="45"/>
  <c r="V64" i="45"/>
  <c r="W64" i="45"/>
  <c r="X64" i="45"/>
  <c r="Y64" i="45"/>
  <c r="V65" i="45"/>
  <c r="W65" i="45"/>
  <c r="X65" i="45"/>
  <c r="Y65" i="45"/>
  <c r="V66" i="45"/>
  <c r="W66" i="45"/>
  <c r="X66" i="45"/>
  <c r="Y66" i="45"/>
  <c r="V67" i="45"/>
  <c r="W67" i="45"/>
  <c r="X67" i="45"/>
  <c r="Y67" i="45"/>
  <c r="V68" i="45"/>
  <c r="W68" i="45"/>
  <c r="X68" i="45"/>
  <c r="Y68" i="45"/>
  <c r="V69" i="45"/>
  <c r="W69" i="45"/>
  <c r="X69" i="45"/>
  <c r="Y69" i="45"/>
  <c r="V70" i="45"/>
  <c r="W70" i="45"/>
  <c r="X70" i="45"/>
  <c r="Y70" i="45"/>
  <c r="V71" i="45"/>
  <c r="W71" i="45"/>
  <c r="X71" i="45"/>
  <c r="Y71" i="45"/>
  <c r="V72" i="45"/>
  <c r="W72" i="45"/>
  <c r="X72" i="45"/>
  <c r="Y72" i="45"/>
  <c r="V73" i="45"/>
  <c r="W73" i="45"/>
  <c r="X73" i="45"/>
  <c r="Y73" i="45"/>
  <c r="V74" i="45"/>
  <c r="W74" i="45"/>
  <c r="X74" i="45"/>
  <c r="Y74" i="45"/>
  <c r="V75" i="45"/>
  <c r="W75" i="45"/>
  <c r="X75" i="45"/>
  <c r="Y75" i="45"/>
  <c r="V76" i="45"/>
  <c r="W76" i="45"/>
  <c r="X76" i="45"/>
  <c r="Y76" i="45"/>
  <c r="V77" i="45"/>
  <c r="W77" i="45"/>
  <c r="X77" i="45"/>
  <c r="Y77" i="45"/>
  <c r="V78" i="45"/>
  <c r="W78" i="45"/>
  <c r="X78" i="45"/>
  <c r="Y78" i="45"/>
  <c r="V79" i="45"/>
  <c r="W79" i="45"/>
  <c r="X79" i="45"/>
  <c r="Y79" i="45"/>
  <c r="V80" i="45"/>
  <c r="W80" i="45"/>
  <c r="X80" i="45"/>
  <c r="Y80" i="45"/>
  <c r="V81" i="45"/>
  <c r="W81" i="45"/>
  <c r="X81" i="45"/>
  <c r="Y81" i="45"/>
  <c r="V82" i="45"/>
  <c r="W82" i="45"/>
  <c r="X82" i="45"/>
  <c r="Y82" i="45"/>
  <c r="V83" i="45"/>
  <c r="W83" i="45"/>
  <c r="X83" i="45"/>
  <c r="Y83" i="45"/>
  <c r="V84" i="45"/>
  <c r="W84" i="45"/>
  <c r="X84" i="45"/>
  <c r="Y84" i="45"/>
  <c r="V85" i="45"/>
  <c r="W85" i="45"/>
  <c r="X85" i="45"/>
  <c r="Y85" i="45"/>
  <c r="V86" i="45"/>
  <c r="W86" i="45"/>
  <c r="X86" i="45"/>
  <c r="Y86" i="45"/>
  <c r="V87" i="45"/>
  <c r="W87" i="45"/>
  <c r="X87" i="45"/>
  <c r="Y87" i="45"/>
  <c r="V88" i="45"/>
  <c r="W88" i="45"/>
  <c r="X88" i="45"/>
  <c r="Y88" i="45"/>
  <c r="V89" i="45"/>
  <c r="W89" i="45"/>
  <c r="X89" i="45"/>
  <c r="Y89" i="45"/>
  <c r="V90" i="45"/>
  <c r="W90" i="45"/>
  <c r="X90" i="45"/>
  <c r="Y90" i="45"/>
  <c r="V91" i="45"/>
  <c r="W91" i="45"/>
  <c r="X91" i="45"/>
  <c r="Y91" i="45"/>
  <c r="V92" i="45"/>
  <c r="W92" i="45"/>
  <c r="X92" i="45"/>
  <c r="Y92" i="45"/>
  <c r="V93" i="45"/>
  <c r="W93" i="45"/>
  <c r="X93" i="45"/>
  <c r="Y93" i="45"/>
  <c r="V94" i="45"/>
  <c r="W94" i="45"/>
  <c r="X94" i="45"/>
  <c r="Y94" i="45"/>
  <c r="V95" i="45"/>
  <c r="W95" i="45"/>
  <c r="X95" i="45"/>
  <c r="Y95" i="45"/>
  <c r="V96" i="45"/>
  <c r="W96" i="45"/>
  <c r="X96" i="45"/>
  <c r="Y96" i="45"/>
  <c r="V97" i="45"/>
  <c r="W97" i="45"/>
  <c r="X97" i="45"/>
  <c r="Y97" i="45"/>
  <c r="V98" i="45"/>
  <c r="W98" i="45"/>
  <c r="X98" i="45"/>
  <c r="Y98" i="45"/>
  <c r="V99" i="45"/>
  <c r="W99" i="45"/>
  <c r="X99" i="45"/>
  <c r="Y99" i="45"/>
  <c r="V100" i="45"/>
  <c r="W100" i="45"/>
  <c r="X100" i="45"/>
  <c r="Y100" i="45"/>
  <c r="V101" i="45"/>
  <c r="W101" i="45"/>
  <c r="X101" i="45"/>
  <c r="Y101" i="45"/>
  <c r="V102" i="45"/>
  <c r="W102" i="45"/>
  <c r="X102" i="45"/>
  <c r="Y102" i="45"/>
  <c r="V103" i="45"/>
  <c r="W103" i="45"/>
  <c r="X103" i="45"/>
  <c r="Y103" i="45"/>
  <c r="V104" i="45"/>
  <c r="W104" i="45"/>
  <c r="X104" i="45"/>
  <c r="Y104" i="45"/>
  <c r="V105" i="45"/>
  <c r="W105" i="45"/>
  <c r="X105" i="45"/>
  <c r="Y105" i="45"/>
  <c r="V106" i="45"/>
  <c r="W106" i="45"/>
  <c r="X106" i="45"/>
  <c r="Y106" i="45"/>
  <c r="V107" i="45"/>
  <c r="W107" i="45"/>
  <c r="X107" i="45"/>
  <c r="Y107" i="45"/>
  <c r="V108" i="45"/>
  <c r="W108" i="45"/>
  <c r="X108" i="45"/>
  <c r="Y108" i="45"/>
  <c r="V109" i="45"/>
  <c r="W109" i="45"/>
  <c r="X109" i="45"/>
  <c r="Y109" i="45"/>
  <c r="V110" i="45"/>
  <c r="W110" i="45"/>
  <c r="X110" i="45"/>
  <c r="Y110" i="45"/>
  <c r="V111" i="45"/>
  <c r="W111" i="45"/>
  <c r="X111" i="45"/>
  <c r="Y111" i="45"/>
  <c r="V112" i="45"/>
  <c r="W112" i="45"/>
  <c r="X112" i="45"/>
  <c r="Y112" i="45"/>
  <c r="V113" i="45"/>
  <c r="W113" i="45"/>
  <c r="X113" i="45"/>
  <c r="Y113" i="45"/>
  <c r="V114" i="45"/>
  <c r="W114" i="45"/>
  <c r="X114" i="45"/>
  <c r="Y114" i="45"/>
  <c r="V115" i="45"/>
  <c r="W115" i="45"/>
  <c r="X115" i="45"/>
  <c r="Y115" i="45"/>
  <c r="V116" i="45"/>
  <c r="W116" i="45"/>
  <c r="X116" i="45"/>
  <c r="Y116" i="45"/>
  <c r="V117" i="45"/>
  <c r="W117" i="45"/>
  <c r="X117" i="45"/>
  <c r="Y117" i="45"/>
  <c r="V118" i="45"/>
  <c r="W118" i="45"/>
  <c r="X118" i="45"/>
  <c r="Y118" i="45"/>
  <c r="V119" i="45"/>
  <c r="W119" i="45"/>
  <c r="X119" i="45"/>
  <c r="Y119" i="45"/>
  <c r="V120" i="45"/>
  <c r="W120" i="45"/>
  <c r="X120" i="45"/>
  <c r="Y120" i="45"/>
  <c r="V121" i="45"/>
  <c r="W121" i="45"/>
  <c r="X121" i="45"/>
  <c r="Y121" i="45"/>
  <c r="V122" i="45"/>
  <c r="W122" i="45"/>
  <c r="X122" i="45"/>
  <c r="Y122" i="45"/>
  <c r="V123" i="45"/>
  <c r="W123" i="45"/>
  <c r="X123" i="45"/>
  <c r="Y123" i="45"/>
  <c r="V124" i="45"/>
  <c r="W124" i="45"/>
  <c r="X124" i="45"/>
  <c r="Y124" i="45"/>
  <c r="V125" i="45"/>
  <c r="W125" i="45"/>
  <c r="X125" i="45"/>
  <c r="Y125" i="45"/>
  <c r="V126" i="45"/>
  <c r="W126" i="45"/>
  <c r="X126" i="45"/>
  <c r="Y126" i="45"/>
  <c r="V127" i="45"/>
  <c r="W127" i="45"/>
  <c r="X127" i="45"/>
  <c r="Y127" i="45"/>
  <c r="V128" i="45"/>
  <c r="W128" i="45"/>
  <c r="X128" i="45"/>
  <c r="Y128" i="45"/>
  <c r="V129" i="45"/>
  <c r="W129" i="45"/>
  <c r="X129" i="45"/>
  <c r="Y129" i="45"/>
  <c r="V130" i="45"/>
  <c r="W130" i="45"/>
  <c r="X130" i="45"/>
  <c r="Y130" i="45"/>
  <c r="V131" i="45"/>
  <c r="W131" i="45"/>
  <c r="X131" i="45"/>
  <c r="Y131" i="45"/>
  <c r="V132" i="45"/>
  <c r="W132" i="45"/>
  <c r="X132" i="45"/>
  <c r="Y132" i="45"/>
  <c r="V133" i="45"/>
  <c r="W133" i="45"/>
  <c r="X133" i="45"/>
  <c r="Y133" i="45"/>
  <c r="V134" i="45"/>
  <c r="W134" i="45"/>
  <c r="X134" i="45"/>
  <c r="Y134" i="45"/>
  <c r="V135" i="45"/>
  <c r="W135" i="45"/>
  <c r="X135" i="45"/>
  <c r="Y135" i="45"/>
  <c r="V136" i="45"/>
  <c r="W136" i="45"/>
  <c r="X136" i="45"/>
  <c r="Y136" i="45"/>
  <c r="V137" i="45"/>
  <c r="W137" i="45"/>
  <c r="X137" i="45"/>
  <c r="Y137" i="45"/>
  <c r="V138" i="45"/>
  <c r="W138" i="45"/>
  <c r="X138" i="45"/>
  <c r="Y138" i="45"/>
  <c r="V139" i="45"/>
  <c r="W139" i="45"/>
  <c r="X139" i="45"/>
  <c r="Y139" i="45"/>
  <c r="V140" i="45"/>
  <c r="W140" i="45"/>
  <c r="X140" i="45"/>
  <c r="Y140" i="45"/>
  <c r="V141" i="45"/>
  <c r="W141" i="45"/>
  <c r="X141" i="45"/>
  <c r="Y141" i="45"/>
  <c r="V142" i="45"/>
  <c r="W142" i="45"/>
  <c r="X142" i="45"/>
  <c r="Y142" i="45"/>
  <c r="V143" i="45"/>
  <c r="W143" i="45"/>
  <c r="X143" i="45"/>
  <c r="Y143" i="45"/>
  <c r="V144" i="45"/>
  <c r="W144" i="45"/>
  <c r="X144" i="45"/>
  <c r="Y144" i="45"/>
  <c r="V145" i="45"/>
  <c r="W145" i="45"/>
  <c r="X145" i="45"/>
  <c r="Y145" i="45"/>
  <c r="V146" i="45"/>
  <c r="W146" i="45"/>
  <c r="X146" i="45"/>
  <c r="Y146" i="45"/>
  <c r="V147" i="45"/>
  <c r="W147" i="45"/>
  <c r="X147" i="45"/>
  <c r="Y147" i="45"/>
  <c r="V148" i="45"/>
  <c r="W148" i="45"/>
  <c r="X148" i="45"/>
  <c r="Y148" i="45"/>
  <c r="V149" i="45"/>
  <c r="W149" i="45"/>
  <c r="X149" i="45"/>
  <c r="Y149" i="45"/>
  <c r="V150" i="45"/>
  <c r="W150" i="45"/>
  <c r="X150" i="45"/>
  <c r="Y150" i="45"/>
  <c r="V151" i="45"/>
  <c r="W151" i="45"/>
  <c r="X151" i="45"/>
  <c r="Y151" i="45"/>
  <c r="V152" i="45"/>
  <c r="W152" i="45"/>
  <c r="X152" i="45"/>
  <c r="Y152" i="45"/>
  <c r="V153" i="45"/>
  <c r="W153" i="45"/>
  <c r="X153" i="45"/>
  <c r="Y153" i="45"/>
  <c r="V154" i="45"/>
  <c r="W154" i="45"/>
  <c r="X154" i="45"/>
  <c r="Y154" i="45"/>
  <c r="V155" i="45"/>
  <c r="W155" i="45"/>
  <c r="X155" i="45"/>
  <c r="Y155" i="45"/>
  <c r="V156" i="45"/>
  <c r="W156" i="45"/>
  <c r="X156" i="45"/>
  <c r="Y156" i="45"/>
  <c r="V157" i="45"/>
  <c r="W157" i="45"/>
  <c r="X157" i="45"/>
  <c r="Y157" i="45"/>
  <c r="V158" i="45"/>
  <c r="W158" i="45"/>
  <c r="X158" i="45"/>
  <c r="Y158" i="45"/>
  <c r="V159" i="45"/>
  <c r="W159" i="45"/>
  <c r="X159" i="45"/>
  <c r="Y159" i="45"/>
  <c r="V160" i="45"/>
  <c r="W160" i="45"/>
  <c r="X160" i="45"/>
  <c r="Y160" i="45"/>
  <c r="V161" i="45"/>
  <c r="W161" i="45"/>
  <c r="X161" i="45"/>
  <c r="Y161" i="45"/>
  <c r="V162" i="45"/>
  <c r="W162" i="45"/>
  <c r="X162" i="45"/>
  <c r="Y162" i="45"/>
  <c r="V163" i="45"/>
  <c r="W163" i="45"/>
  <c r="X163" i="45"/>
  <c r="Y163" i="45"/>
  <c r="V164" i="45"/>
  <c r="W164" i="45"/>
  <c r="X164" i="45"/>
  <c r="Y164" i="45"/>
  <c r="V165" i="45"/>
  <c r="W165" i="45"/>
  <c r="X165" i="45"/>
  <c r="Y165" i="45"/>
  <c r="V166" i="45"/>
  <c r="W166" i="45"/>
  <c r="X166" i="45"/>
  <c r="Y166" i="45"/>
  <c r="V167" i="45"/>
  <c r="W167" i="45"/>
  <c r="X167" i="45"/>
  <c r="Y167" i="45"/>
  <c r="V168" i="45"/>
  <c r="W168" i="45"/>
  <c r="X168" i="45"/>
  <c r="Y168" i="45"/>
  <c r="V169" i="45"/>
  <c r="W169" i="45"/>
  <c r="X169" i="45"/>
  <c r="Y169" i="45"/>
  <c r="V170" i="45"/>
  <c r="W170" i="45"/>
  <c r="X170" i="45"/>
  <c r="Y170" i="45"/>
  <c r="V171" i="45"/>
  <c r="W171" i="45"/>
  <c r="X171" i="45"/>
  <c r="Y171" i="45"/>
  <c r="V172" i="45"/>
  <c r="W172" i="45"/>
  <c r="X172" i="45"/>
  <c r="Y172" i="45"/>
  <c r="V173" i="45"/>
  <c r="W173" i="45"/>
  <c r="X173" i="45"/>
  <c r="Y173" i="45"/>
  <c r="V174" i="45"/>
  <c r="W174" i="45"/>
  <c r="X174" i="45"/>
  <c r="Y174" i="45"/>
  <c r="V175" i="45"/>
  <c r="W175" i="45"/>
  <c r="X175" i="45"/>
  <c r="Y175" i="45"/>
  <c r="V176" i="45"/>
  <c r="W176" i="45"/>
  <c r="X176" i="45"/>
  <c r="Y176" i="45"/>
  <c r="V177" i="45"/>
  <c r="W177" i="45"/>
  <c r="X177" i="45"/>
  <c r="Y177" i="45"/>
  <c r="V178" i="45"/>
  <c r="W178" i="45"/>
  <c r="X178" i="45"/>
  <c r="Y178" i="45"/>
  <c r="V179" i="45"/>
  <c r="W179" i="45"/>
  <c r="X179" i="45"/>
  <c r="Y179" i="45"/>
  <c r="V180" i="45"/>
  <c r="W180" i="45"/>
  <c r="X180" i="45"/>
  <c r="Y180" i="45"/>
  <c r="V181" i="45"/>
  <c r="W181" i="45"/>
  <c r="X181" i="45"/>
  <c r="Y181" i="45"/>
  <c r="V182" i="45"/>
  <c r="W182" i="45"/>
  <c r="X182" i="45"/>
  <c r="Y182" i="45"/>
  <c r="V183" i="45"/>
  <c r="W183" i="45"/>
  <c r="X183" i="45"/>
  <c r="Y183" i="45"/>
  <c r="V184" i="45"/>
  <c r="W184" i="45"/>
  <c r="X184" i="45"/>
  <c r="Y184" i="45"/>
  <c r="V185" i="45"/>
  <c r="W185" i="45"/>
  <c r="X185" i="45"/>
  <c r="Y185" i="45"/>
  <c r="V186" i="45"/>
  <c r="W186" i="45"/>
  <c r="X186" i="45"/>
  <c r="Y186" i="45"/>
  <c r="V187" i="45"/>
  <c r="W187" i="45"/>
  <c r="X187" i="45"/>
  <c r="Y187" i="45"/>
  <c r="V188" i="45"/>
  <c r="W188" i="45"/>
  <c r="X188" i="45"/>
  <c r="Y188" i="45"/>
  <c r="V189" i="45"/>
  <c r="W189" i="45"/>
  <c r="X189" i="45"/>
  <c r="Y189" i="45"/>
  <c r="V190" i="45"/>
  <c r="W190" i="45"/>
  <c r="X190" i="45"/>
  <c r="Y190" i="45"/>
  <c r="V191" i="45"/>
  <c r="W191" i="45"/>
  <c r="X191" i="45"/>
  <c r="Y191" i="45"/>
  <c r="V192" i="45"/>
  <c r="W192" i="45"/>
  <c r="X192" i="45"/>
  <c r="Y192" i="45"/>
  <c r="V193" i="45"/>
  <c r="W193" i="45"/>
  <c r="X193" i="45"/>
  <c r="Y193" i="45"/>
  <c r="V194" i="45"/>
  <c r="W194" i="45"/>
  <c r="X194" i="45"/>
  <c r="Y194" i="45"/>
  <c r="V195" i="45"/>
  <c r="W195" i="45"/>
  <c r="X195" i="45"/>
  <c r="Y195" i="45"/>
  <c r="V196" i="45"/>
  <c r="W196" i="45"/>
  <c r="X196" i="45"/>
  <c r="Y196" i="45"/>
  <c r="V197" i="45"/>
  <c r="W197" i="45"/>
  <c r="X197" i="45"/>
  <c r="Y197" i="45"/>
  <c r="V198" i="45"/>
  <c r="W198" i="45"/>
  <c r="X198" i="45"/>
  <c r="Y198" i="45"/>
  <c r="V199" i="45"/>
  <c r="W199" i="45"/>
  <c r="X199" i="45"/>
  <c r="Y199" i="45"/>
  <c r="V200" i="45"/>
  <c r="W200" i="45"/>
  <c r="X200" i="45"/>
  <c r="Y200" i="45"/>
  <c r="V201" i="45"/>
  <c r="W201" i="45"/>
  <c r="X201" i="45"/>
  <c r="Y201" i="45"/>
  <c r="V202" i="45"/>
  <c r="W202" i="45"/>
  <c r="X202" i="45"/>
  <c r="Y202" i="45"/>
  <c r="V203" i="45"/>
  <c r="W203" i="45"/>
  <c r="X203" i="45"/>
  <c r="Y203" i="45"/>
  <c r="V204" i="45"/>
  <c r="W204" i="45"/>
  <c r="X204" i="45"/>
  <c r="Y204" i="45"/>
  <c r="V205" i="45"/>
  <c r="W205" i="45"/>
  <c r="X205" i="45"/>
  <c r="Y205" i="45"/>
  <c r="V206" i="45"/>
  <c r="W206" i="45"/>
  <c r="X206" i="45"/>
  <c r="Y206" i="45"/>
  <c r="V207" i="45"/>
  <c r="W207" i="45"/>
  <c r="X207" i="45"/>
  <c r="Y207" i="45"/>
  <c r="V208" i="45"/>
  <c r="W208" i="45"/>
  <c r="X208" i="45"/>
  <c r="Y208" i="45"/>
  <c r="V209" i="45"/>
  <c r="W209" i="45"/>
  <c r="X209" i="45"/>
  <c r="Y209" i="45"/>
  <c r="V210" i="45"/>
  <c r="W210" i="45"/>
  <c r="X210" i="45"/>
  <c r="Y210" i="45"/>
  <c r="V211" i="45"/>
  <c r="W211" i="45"/>
  <c r="X211" i="45"/>
  <c r="Y211" i="45"/>
  <c r="V212" i="45"/>
  <c r="W212" i="45"/>
  <c r="X212" i="45"/>
  <c r="Y212" i="45"/>
  <c r="V213" i="45"/>
  <c r="W213" i="45"/>
  <c r="X213" i="45"/>
  <c r="Y213" i="45"/>
  <c r="V214" i="45"/>
  <c r="W214" i="45"/>
  <c r="X214" i="45"/>
  <c r="Y214" i="45"/>
  <c r="V215" i="45"/>
  <c r="W215" i="45"/>
  <c r="X215" i="45"/>
  <c r="Y215" i="45"/>
  <c r="V216" i="45"/>
  <c r="W216" i="45"/>
  <c r="X216" i="45"/>
  <c r="Y216" i="45"/>
  <c r="V217" i="45"/>
  <c r="W217" i="45"/>
  <c r="X217" i="45"/>
  <c r="Y217" i="45"/>
  <c r="V218" i="45"/>
  <c r="W218" i="45"/>
  <c r="X218" i="45"/>
  <c r="Y218" i="45"/>
  <c r="V219" i="45"/>
  <c r="W219" i="45"/>
  <c r="X219" i="45"/>
  <c r="Y219" i="45"/>
  <c r="V220" i="45"/>
  <c r="W220" i="45"/>
  <c r="X220" i="45"/>
  <c r="Y220" i="45"/>
  <c r="V221" i="45"/>
  <c r="W221" i="45"/>
  <c r="X221" i="45"/>
  <c r="Y221" i="45"/>
  <c r="K49" i="34" l="1"/>
  <c r="W18" i="45"/>
  <c r="X18" i="45"/>
  <c r="Y18" i="45"/>
  <c r="V18" i="45"/>
  <c r="R19" i="45"/>
  <c r="S19" i="45"/>
  <c r="T19" i="45"/>
  <c r="R20" i="45"/>
  <c r="S20" i="45"/>
  <c r="T20" i="45"/>
  <c r="R21" i="45"/>
  <c r="S21" i="45"/>
  <c r="T21" i="45"/>
  <c r="R22" i="45"/>
  <c r="S22" i="45"/>
  <c r="T22" i="45"/>
  <c r="R23" i="45"/>
  <c r="S23" i="45"/>
  <c r="T23" i="45"/>
  <c r="R24" i="45"/>
  <c r="S24" i="45"/>
  <c r="T24" i="45"/>
  <c r="R25" i="45"/>
  <c r="S25" i="45"/>
  <c r="T25" i="45"/>
  <c r="R26" i="45"/>
  <c r="S26" i="45"/>
  <c r="T26" i="45"/>
  <c r="R27" i="45"/>
  <c r="S27" i="45"/>
  <c r="T27" i="45"/>
  <c r="R28" i="45"/>
  <c r="S28" i="45"/>
  <c r="T28" i="45"/>
  <c r="R29" i="45"/>
  <c r="S29" i="45"/>
  <c r="T29" i="45"/>
  <c r="R30" i="45"/>
  <c r="S30" i="45"/>
  <c r="T30" i="45"/>
  <c r="R31" i="45"/>
  <c r="S31" i="45"/>
  <c r="T31" i="45"/>
  <c r="R32" i="45"/>
  <c r="S32" i="45"/>
  <c r="T32" i="45"/>
  <c r="R33" i="45"/>
  <c r="S33" i="45"/>
  <c r="T33" i="45"/>
  <c r="R34" i="45"/>
  <c r="S34" i="45"/>
  <c r="T34" i="45"/>
  <c r="R35" i="45"/>
  <c r="S35" i="45"/>
  <c r="T35" i="45"/>
  <c r="R36" i="45"/>
  <c r="S36" i="45"/>
  <c r="T36" i="45"/>
  <c r="R37" i="45"/>
  <c r="S37" i="45"/>
  <c r="T37" i="45"/>
  <c r="R38" i="45"/>
  <c r="S38" i="45"/>
  <c r="T38" i="45"/>
  <c r="R39" i="45"/>
  <c r="S39" i="45"/>
  <c r="T39" i="45"/>
  <c r="R40" i="45"/>
  <c r="S40" i="45"/>
  <c r="T40" i="45"/>
  <c r="R41" i="45"/>
  <c r="S41" i="45"/>
  <c r="T41" i="45"/>
  <c r="R42" i="45"/>
  <c r="S42" i="45"/>
  <c r="T42" i="45"/>
  <c r="R43" i="45"/>
  <c r="S43" i="45"/>
  <c r="T43" i="45"/>
  <c r="R44" i="45"/>
  <c r="S44" i="45"/>
  <c r="T44" i="45"/>
  <c r="R45" i="45"/>
  <c r="S45" i="45"/>
  <c r="T45" i="45"/>
  <c r="R46" i="45"/>
  <c r="S46" i="45"/>
  <c r="T46" i="45"/>
  <c r="R47" i="45"/>
  <c r="S47" i="45"/>
  <c r="T47" i="45"/>
  <c r="R48" i="45"/>
  <c r="S48" i="45"/>
  <c r="T48" i="45"/>
  <c r="R49" i="45"/>
  <c r="S49" i="45"/>
  <c r="T49" i="45"/>
  <c r="R50" i="45"/>
  <c r="S50" i="45"/>
  <c r="T50" i="45"/>
  <c r="R51" i="45"/>
  <c r="S51" i="45"/>
  <c r="T51" i="45"/>
  <c r="R52" i="45"/>
  <c r="S52" i="45"/>
  <c r="T52" i="45"/>
  <c r="R53" i="45"/>
  <c r="S53" i="45"/>
  <c r="T53" i="45"/>
  <c r="R54" i="45"/>
  <c r="S54" i="45"/>
  <c r="T54" i="45"/>
  <c r="R55" i="45"/>
  <c r="S55" i="45"/>
  <c r="T55" i="45"/>
  <c r="R56" i="45"/>
  <c r="S56" i="45"/>
  <c r="T56" i="45"/>
  <c r="R57" i="45"/>
  <c r="S57" i="45"/>
  <c r="T57" i="45"/>
  <c r="R58" i="45"/>
  <c r="S58" i="45"/>
  <c r="T58" i="45"/>
  <c r="R59" i="45"/>
  <c r="S59" i="45"/>
  <c r="T59" i="45"/>
  <c r="R60" i="45"/>
  <c r="S60" i="45"/>
  <c r="T60" i="45"/>
  <c r="R61" i="45"/>
  <c r="S61" i="45"/>
  <c r="T61" i="45"/>
  <c r="R62" i="45"/>
  <c r="S62" i="45"/>
  <c r="T62" i="45"/>
  <c r="R63" i="45"/>
  <c r="S63" i="45"/>
  <c r="T63" i="45"/>
  <c r="R64" i="45"/>
  <c r="S64" i="45"/>
  <c r="T64" i="45"/>
  <c r="R65" i="45"/>
  <c r="S65" i="45"/>
  <c r="T65" i="45"/>
  <c r="R66" i="45"/>
  <c r="S66" i="45"/>
  <c r="T66" i="45"/>
  <c r="R67" i="45"/>
  <c r="S67" i="45"/>
  <c r="T67" i="45"/>
  <c r="R68" i="45"/>
  <c r="S68" i="45"/>
  <c r="T68" i="45"/>
  <c r="R69" i="45"/>
  <c r="S69" i="45"/>
  <c r="T69" i="45"/>
  <c r="R70" i="45"/>
  <c r="S70" i="45"/>
  <c r="T70" i="45"/>
  <c r="R71" i="45"/>
  <c r="S71" i="45"/>
  <c r="T71" i="45"/>
  <c r="R72" i="45"/>
  <c r="S72" i="45"/>
  <c r="T72" i="45"/>
  <c r="R73" i="45"/>
  <c r="S73" i="45"/>
  <c r="T73" i="45"/>
  <c r="R74" i="45"/>
  <c r="S74" i="45"/>
  <c r="T74" i="45"/>
  <c r="R75" i="45"/>
  <c r="S75" i="45"/>
  <c r="T75" i="45"/>
  <c r="R76" i="45"/>
  <c r="S76" i="45"/>
  <c r="T76" i="45"/>
  <c r="R77" i="45"/>
  <c r="S77" i="45"/>
  <c r="T77" i="45"/>
  <c r="R78" i="45"/>
  <c r="S78" i="45"/>
  <c r="T78" i="45"/>
  <c r="R79" i="45"/>
  <c r="S79" i="45"/>
  <c r="T79" i="45"/>
  <c r="R80" i="45"/>
  <c r="S80" i="45"/>
  <c r="T80" i="45"/>
  <c r="R81" i="45"/>
  <c r="S81" i="45"/>
  <c r="T81" i="45"/>
  <c r="R82" i="45"/>
  <c r="S82" i="45"/>
  <c r="T82" i="45"/>
  <c r="R83" i="45"/>
  <c r="S83" i="45"/>
  <c r="T83" i="45"/>
  <c r="R84" i="45"/>
  <c r="S84" i="45"/>
  <c r="T84" i="45"/>
  <c r="R85" i="45"/>
  <c r="S85" i="45"/>
  <c r="T85" i="45"/>
  <c r="R86" i="45"/>
  <c r="S86" i="45"/>
  <c r="T86" i="45"/>
  <c r="R87" i="45"/>
  <c r="S87" i="45"/>
  <c r="T87" i="45"/>
  <c r="R88" i="45"/>
  <c r="S88" i="45"/>
  <c r="T88" i="45"/>
  <c r="R89" i="45"/>
  <c r="S89" i="45"/>
  <c r="T89" i="45"/>
  <c r="R90" i="45"/>
  <c r="S90" i="45"/>
  <c r="T90" i="45"/>
  <c r="R91" i="45"/>
  <c r="S91" i="45"/>
  <c r="T91" i="45"/>
  <c r="R92" i="45"/>
  <c r="S92" i="45"/>
  <c r="T92" i="45"/>
  <c r="R93" i="45"/>
  <c r="S93" i="45"/>
  <c r="T93" i="45"/>
  <c r="R94" i="45"/>
  <c r="S94" i="45"/>
  <c r="T94" i="45"/>
  <c r="R95" i="45"/>
  <c r="S95" i="45"/>
  <c r="T95" i="45"/>
  <c r="R96" i="45"/>
  <c r="S96" i="45"/>
  <c r="T96" i="45"/>
  <c r="R97" i="45"/>
  <c r="S97" i="45"/>
  <c r="T97" i="45"/>
  <c r="R98" i="45"/>
  <c r="S98" i="45"/>
  <c r="T98" i="45"/>
  <c r="R99" i="45"/>
  <c r="S99" i="45"/>
  <c r="T99" i="45"/>
  <c r="R100" i="45"/>
  <c r="S100" i="45"/>
  <c r="T100" i="45"/>
  <c r="R101" i="45"/>
  <c r="S101" i="45"/>
  <c r="T101" i="45"/>
  <c r="R102" i="45"/>
  <c r="S102" i="45"/>
  <c r="T102" i="45"/>
  <c r="R103" i="45"/>
  <c r="S103" i="45"/>
  <c r="T103" i="45"/>
  <c r="R104" i="45"/>
  <c r="S104" i="45"/>
  <c r="T104" i="45"/>
  <c r="R105" i="45"/>
  <c r="S105" i="45"/>
  <c r="T105" i="45"/>
  <c r="R106" i="45"/>
  <c r="S106" i="45"/>
  <c r="T106" i="45"/>
  <c r="R107" i="45"/>
  <c r="S107" i="45"/>
  <c r="T107" i="45"/>
  <c r="R108" i="45"/>
  <c r="S108" i="45"/>
  <c r="T108" i="45"/>
  <c r="R109" i="45"/>
  <c r="S109" i="45"/>
  <c r="T109" i="45"/>
  <c r="R110" i="45"/>
  <c r="S110" i="45"/>
  <c r="T110" i="45"/>
  <c r="R111" i="45"/>
  <c r="S111" i="45"/>
  <c r="T111" i="45"/>
  <c r="R112" i="45"/>
  <c r="S112" i="45"/>
  <c r="T112" i="45"/>
  <c r="R113" i="45"/>
  <c r="S113" i="45"/>
  <c r="T113" i="45"/>
  <c r="R114" i="45"/>
  <c r="S114" i="45"/>
  <c r="T114" i="45"/>
  <c r="R115" i="45"/>
  <c r="S115" i="45"/>
  <c r="T115" i="45"/>
  <c r="R116" i="45"/>
  <c r="S116" i="45"/>
  <c r="T116" i="45"/>
  <c r="R117" i="45"/>
  <c r="S117" i="45"/>
  <c r="T117" i="45"/>
  <c r="R118" i="45"/>
  <c r="S118" i="45"/>
  <c r="T118" i="45"/>
  <c r="R119" i="45"/>
  <c r="S119" i="45"/>
  <c r="T119" i="45"/>
  <c r="R120" i="45"/>
  <c r="S120" i="45"/>
  <c r="T120" i="45"/>
  <c r="R121" i="45"/>
  <c r="S121" i="45"/>
  <c r="T121" i="45"/>
  <c r="R122" i="45"/>
  <c r="S122" i="45"/>
  <c r="T122" i="45"/>
  <c r="R123" i="45"/>
  <c r="S123" i="45"/>
  <c r="T123" i="45"/>
  <c r="R124" i="45"/>
  <c r="S124" i="45"/>
  <c r="T124" i="45"/>
  <c r="R125" i="45"/>
  <c r="S125" i="45"/>
  <c r="T125" i="45"/>
  <c r="R126" i="45"/>
  <c r="S126" i="45"/>
  <c r="T126" i="45"/>
  <c r="R127" i="45"/>
  <c r="S127" i="45"/>
  <c r="T127" i="45"/>
  <c r="R128" i="45"/>
  <c r="S128" i="45"/>
  <c r="T128" i="45"/>
  <c r="R129" i="45"/>
  <c r="S129" i="45"/>
  <c r="T129" i="45"/>
  <c r="R130" i="45"/>
  <c r="S130" i="45"/>
  <c r="T130" i="45"/>
  <c r="R131" i="45"/>
  <c r="S131" i="45"/>
  <c r="T131" i="45"/>
  <c r="R132" i="45"/>
  <c r="S132" i="45"/>
  <c r="T132" i="45"/>
  <c r="R133" i="45"/>
  <c r="S133" i="45"/>
  <c r="T133" i="45"/>
  <c r="R134" i="45"/>
  <c r="S134" i="45"/>
  <c r="T134" i="45"/>
  <c r="R135" i="45"/>
  <c r="S135" i="45"/>
  <c r="T135" i="45"/>
  <c r="R136" i="45"/>
  <c r="S136" i="45"/>
  <c r="T136" i="45"/>
  <c r="R137" i="45"/>
  <c r="S137" i="45"/>
  <c r="T137" i="45"/>
  <c r="R138" i="45"/>
  <c r="S138" i="45"/>
  <c r="T138" i="45"/>
  <c r="R139" i="45"/>
  <c r="S139" i="45"/>
  <c r="T139" i="45"/>
  <c r="R140" i="45"/>
  <c r="S140" i="45"/>
  <c r="T140" i="45"/>
  <c r="R141" i="45"/>
  <c r="S141" i="45"/>
  <c r="T141" i="45"/>
  <c r="R142" i="45"/>
  <c r="S142" i="45"/>
  <c r="T142" i="45"/>
  <c r="R143" i="45"/>
  <c r="S143" i="45"/>
  <c r="T143" i="45"/>
  <c r="R144" i="45"/>
  <c r="S144" i="45"/>
  <c r="T144" i="45"/>
  <c r="R145" i="45"/>
  <c r="S145" i="45"/>
  <c r="T145" i="45"/>
  <c r="R146" i="45"/>
  <c r="S146" i="45"/>
  <c r="T146" i="45"/>
  <c r="R147" i="45"/>
  <c r="S147" i="45"/>
  <c r="T147" i="45"/>
  <c r="R148" i="45"/>
  <c r="S148" i="45"/>
  <c r="T148" i="45"/>
  <c r="R149" i="45"/>
  <c r="S149" i="45"/>
  <c r="T149" i="45"/>
  <c r="R150" i="45"/>
  <c r="S150" i="45"/>
  <c r="T150" i="45"/>
  <c r="R151" i="45"/>
  <c r="S151" i="45"/>
  <c r="T151" i="45"/>
  <c r="R152" i="45"/>
  <c r="S152" i="45"/>
  <c r="T152" i="45"/>
  <c r="R153" i="45"/>
  <c r="S153" i="45"/>
  <c r="T153" i="45"/>
  <c r="R154" i="45"/>
  <c r="S154" i="45"/>
  <c r="T154" i="45"/>
  <c r="R155" i="45"/>
  <c r="S155" i="45"/>
  <c r="T155" i="45"/>
  <c r="R156" i="45"/>
  <c r="S156" i="45"/>
  <c r="T156" i="45"/>
  <c r="R157" i="45"/>
  <c r="S157" i="45"/>
  <c r="T157" i="45"/>
  <c r="R158" i="45"/>
  <c r="S158" i="45"/>
  <c r="T158" i="45"/>
  <c r="R159" i="45"/>
  <c r="S159" i="45"/>
  <c r="T159" i="45"/>
  <c r="R160" i="45"/>
  <c r="S160" i="45"/>
  <c r="T160" i="45"/>
  <c r="R161" i="45"/>
  <c r="S161" i="45"/>
  <c r="T161" i="45"/>
  <c r="R162" i="45"/>
  <c r="S162" i="45"/>
  <c r="T162" i="45"/>
  <c r="R163" i="45"/>
  <c r="S163" i="45"/>
  <c r="T163" i="45"/>
  <c r="R164" i="45"/>
  <c r="S164" i="45"/>
  <c r="T164" i="45"/>
  <c r="R165" i="45"/>
  <c r="S165" i="45"/>
  <c r="T165" i="45"/>
  <c r="R166" i="45"/>
  <c r="S166" i="45"/>
  <c r="T166" i="45"/>
  <c r="R167" i="45"/>
  <c r="S167" i="45"/>
  <c r="T167" i="45"/>
  <c r="R168" i="45"/>
  <c r="S168" i="45"/>
  <c r="T168" i="45"/>
  <c r="R169" i="45"/>
  <c r="S169" i="45"/>
  <c r="T169" i="45"/>
  <c r="R170" i="45"/>
  <c r="S170" i="45"/>
  <c r="T170" i="45"/>
  <c r="R171" i="45"/>
  <c r="S171" i="45"/>
  <c r="T171" i="45"/>
  <c r="R172" i="45"/>
  <c r="S172" i="45"/>
  <c r="T172" i="45"/>
  <c r="R173" i="45"/>
  <c r="S173" i="45"/>
  <c r="T173" i="45"/>
  <c r="R174" i="45"/>
  <c r="S174" i="45"/>
  <c r="T174" i="45"/>
  <c r="R175" i="45"/>
  <c r="S175" i="45"/>
  <c r="T175" i="45"/>
  <c r="R176" i="45"/>
  <c r="S176" i="45"/>
  <c r="T176" i="45"/>
  <c r="R177" i="45"/>
  <c r="S177" i="45"/>
  <c r="T177" i="45"/>
  <c r="R178" i="45"/>
  <c r="S178" i="45"/>
  <c r="T178" i="45"/>
  <c r="R179" i="45"/>
  <c r="S179" i="45"/>
  <c r="T179" i="45"/>
  <c r="R180" i="45"/>
  <c r="S180" i="45"/>
  <c r="T180" i="45"/>
  <c r="R181" i="45"/>
  <c r="S181" i="45"/>
  <c r="T181" i="45"/>
  <c r="R182" i="45"/>
  <c r="S182" i="45"/>
  <c r="T182" i="45"/>
  <c r="R183" i="45"/>
  <c r="S183" i="45"/>
  <c r="T183" i="45"/>
  <c r="R184" i="45"/>
  <c r="S184" i="45"/>
  <c r="T184" i="45"/>
  <c r="R185" i="45"/>
  <c r="S185" i="45"/>
  <c r="T185" i="45"/>
  <c r="R186" i="45"/>
  <c r="S186" i="45"/>
  <c r="T186" i="45"/>
  <c r="R187" i="45"/>
  <c r="S187" i="45"/>
  <c r="T187" i="45"/>
  <c r="R188" i="45"/>
  <c r="S188" i="45"/>
  <c r="T188" i="45"/>
  <c r="R189" i="45"/>
  <c r="S189" i="45"/>
  <c r="T189" i="45"/>
  <c r="R190" i="45"/>
  <c r="S190" i="45"/>
  <c r="T190" i="45"/>
  <c r="R191" i="45"/>
  <c r="S191" i="45"/>
  <c r="T191" i="45"/>
  <c r="R192" i="45"/>
  <c r="S192" i="45"/>
  <c r="T192" i="45"/>
  <c r="R193" i="45"/>
  <c r="S193" i="45"/>
  <c r="T193" i="45"/>
  <c r="R194" i="45"/>
  <c r="S194" i="45"/>
  <c r="T194" i="45"/>
  <c r="R195" i="45"/>
  <c r="S195" i="45"/>
  <c r="T195" i="45"/>
  <c r="R196" i="45"/>
  <c r="S196" i="45"/>
  <c r="T196" i="45"/>
  <c r="R197" i="45"/>
  <c r="S197" i="45"/>
  <c r="T197" i="45"/>
  <c r="R198" i="45"/>
  <c r="S198" i="45"/>
  <c r="T198" i="45"/>
  <c r="R199" i="45"/>
  <c r="S199" i="45"/>
  <c r="T199" i="45"/>
  <c r="R200" i="45"/>
  <c r="S200" i="45"/>
  <c r="T200" i="45"/>
  <c r="R201" i="45"/>
  <c r="S201" i="45"/>
  <c r="T201" i="45"/>
  <c r="R202" i="45"/>
  <c r="S202" i="45"/>
  <c r="T202" i="45"/>
  <c r="R203" i="45"/>
  <c r="S203" i="45"/>
  <c r="T203" i="45"/>
  <c r="R204" i="45"/>
  <c r="S204" i="45"/>
  <c r="T204" i="45"/>
  <c r="R205" i="45"/>
  <c r="S205" i="45"/>
  <c r="T205" i="45"/>
  <c r="R206" i="45"/>
  <c r="S206" i="45"/>
  <c r="T206" i="45"/>
  <c r="R207" i="45"/>
  <c r="S207" i="45"/>
  <c r="T207" i="45"/>
  <c r="R208" i="45"/>
  <c r="S208" i="45"/>
  <c r="T208" i="45"/>
  <c r="R209" i="45"/>
  <c r="S209" i="45"/>
  <c r="T209" i="45"/>
  <c r="R210" i="45"/>
  <c r="S210" i="45"/>
  <c r="T210" i="45"/>
  <c r="R211" i="45"/>
  <c r="S211" i="45"/>
  <c r="T211" i="45"/>
  <c r="R212" i="45"/>
  <c r="S212" i="45"/>
  <c r="T212" i="45"/>
  <c r="R213" i="45"/>
  <c r="S213" i="45"/>
  <c r="T213" i="45"/>
  <c r="R214" i="45"/>
  <c r="S214" i="45"/>
  <c r="T214" i="45"/>
  <c r="R215" i="45"/>
  <c r="S215" i="45"/>
  <c r="T215" i="45"/>
  <c r="R216" i="45"/>
  <c r="S216" i="45"/>
  <c r="T216" i="45"/>
  <c r="R217" i="45"/>
  <c r="S217" i="45"/>
  <c r="T217" i="45"/>
  <c r="R218" i="45"/>
  <c r="S218" i="45"/>
  <c r="T218" i="45"/>
  <c r="R219" i="45"/>
  <c r="S219" i="45"/>
  <c r="T219" i="45"/>
  <c r="R220" i="45"/>
  <c r="S220" i="45"/>
  <c r="T220" i="45"/>
  <c r="R221" i="45"/>
  <c r="S221" i="45"/>
  <c r="T221" i="45"/>
  <c r="S18" i="45"/>
  <c r="T18" i="45"/>
  <c r="R18" i="45"/>
  <c r="N19" i="45"/>
  <c r="O19" i="45"/>
  <c r="P19" i="45"/>
  <c r="N20" i="45"/>
  <c r="O20" i="45"/>
  <c r="P20" i="45"/>
  <c r="N21" i="45"/>
  <c r="O21" i="45"/>
  <c r="P21" i="45"/>
  <c r="N22" i="45"/>
  <c r="O22" i="45"/>
  <c r="P22" i="45"/>
  <c r="N23" i="45"/>
  <c r="O23" i="45"/>
  <c r="P23" i="45"/>
  <c r="N24" i="45"/>
  <c r="O24" i="45"/>
  <c r="P24" i="45"/>
  <c r="N25" i="45"/>
  <c r="O25" i="45"/>
  <c r="P25" i="45"/>
  <c r="N26" i="45"/>
  <c r="O26" i="45"/>
  <c r="P26" i="45"/>
  <c r="N27" i="45"/>
  <c r="O27" i="45"/>
  <c r="P27" i="45"/>
  <c r="N28" i="45"/>
  <c r="O28" i="45"/>
  <c r="P28" i="45"/>
  <c r="N29" i="45"/>
  <c r="O29" i="45"/>
  <c r="P29" i="45"/>
  <c r="N30" i="45"/>
  <c r="O30" i="45"/>
  <c r="P30" i="45"/>
  <c r="N31" i="45"/>
  <c r="O31" i="45"/>
  <c r="P31" i="45"/>
  <c r="N32" i="45"/>
  <c r="O32" i="45"/>
  <c r="P32" i="45"/>
  <c r="N33" i="45"/>
  <c r="O33" i="45"/>
  <c r="P33" i="45"/>
  <c r="N34" i="45"/>
  <c r="O34" i="45"/>
  <c r="P34" i="45"/>
  <c r="N35" i="45"/>
  <c r="O35" i="45"/>
  <c r="P35" i="45"/>
  <c r="N36" i="45"/>
  <c r="O36" i="45"/>
  <c r="P36" i="45"/>
  <c r="N37" i="45"/>
  <c r="O37" i="45"/>
  <c r="P37" i="45"/>
  <c r="N38" i="45"/>
  <c r="O38" i="45"/>
  <c r="P38" i="45"/>
  <c r="N39" i="45"/>
  <c r="O39" i="45"/>
  <c r="P39" i="45"/>
  <c r="N40" i="45"/>
  <c r="O40" i="45"/>
  <c r="P40" i="45"/>
  <c r="N41" i="45"/>
  <c r="O41" i="45"/>
  <c r="P41" i="45"/>
  <c r="N42" i="45"/>
  <c r="O42" i="45"/>
  <c r="P42" i="45"/>
  <c r="N43" i="45"/>
  <c r="O43" i="45"/>
  <c r="P43" i="45"/>
  <c r="N44" i="45"/>
  <c r="O44" i="45"/>
  <c r="P44" i="45"/>
  <c r="N45" i="45"/>
  <c r="O45" i="45"/>
  <c r="P45" i="45"/>
  <c r="N46" i="45"/>
  <c r="O46" i="45"/>
  <c r="P46" i="45"/>
  <c r="N47" i="45"/>
  <c r="O47" i="45"/>
  <c r="P47" i="45"/>
  <c r="N48" i="45"/>
  <c r="O48" i="45"/>
  <c r="P48" i="45"/>
  <c r="N49" i="45"/>
  <c r="O49" i="45"/>
  <c r="P49" i="45"/>
  <c r="N50" i="45"/>
  <c r="O50" i="45"/>
  <c r="P50" i="45"/>
  <c r="N51" i="45"/>
  <c r="O51" i="45"/>
  <c r="P51" i="45"/>
  <c r="N52" i="45"/>
  <c r="O52" i="45"/>
  <c r="P52" i="45"/>
  <c r="N53" i="45"/>
  <c r="O53" i="45"/>
  <c r="P53" i="45"/>
  <c r="N54" i="45"/>
  <c r="O54" i="45"/>
  <c r="P54" i="45"/>
  <c r="N55" i="45"/>
  <c r="O55" i="45"/>
  <c r="P55" i="45"/>
  <c r="N56" i="45"/>
  <c r="O56" i="45"/>
  <c r="P56" i="45"/>
  <c r="N57" i="45"/>
  <c r="O57" i="45"/>
  <c r="P57" i="45"/>
  <c r="N58" i="45"/>
  <c r="O58" i="45"/>
  <c r="P58" i="45"/>
  <c r="N59" i="45"/>
  <c r="O59" i="45"/>
  <c r="P59" i="45"/>
  <c r="N60" i="45"/>
  <c r="O60" i="45"/>
  <c r="P60" i="45"/>
  <c r="N61" i="45"/>
  <c r="O61" i="45"/>
  <c r="P61" i="45"/>
  <c r="N62" i="45"/>
  <c r="O62" i="45"/>
  <c r="P62" i="45"/>
  <c r="N63" i="45"/>
  <c r="O63" i="45"/>
  <c r="P63" i="45"/>
  <c r="N64" i="45"/>
  <c r="O64" i="45"/>
  <c r="P64" i="45"/>
  <c r="N65" i="45"/>
  <c r="O65" i="45"/>
  <c r="P65" i="45"/>
  <c r="N66" i="45"/>
  <c r="O66" i="45"/>
  <c r="P66" i="45"/>
  <c r="N67" i="45"/>
  <c r="O67" i="45"/>
  <c r="P67" i="45"/>
  <c r="N68" i="45"/>
  <c r="O68" i="45"/>
  <c r="P68" i="45"/>
  <c r="N69" i="45"/>
  <c r="O69" i="45"/>
  <c r="P69" i="45"/>
  <c r="N70" i="45"/>
  <c r="O70" i="45"/>
  <c r="P70" i="45"/>
  <c r="N71" i="45"/>
  <c r="O71" i="45"/>
  <c r="P71" i="45"/>
  <c r="N72" i="45"/>
  <c r="O72" i="45"/>
  <c r="P72" i="45"/>
  <c r="N73" i="45"/>
  <c r="O73" i="45"/>
  <c r="P73" i="45"/>
  <c r="N74" i="45"/>
  <c r="O74" i="45"/>
  <c r="P74" i="45"/>
  <c r="N75" i="45"/>
  <c r="O75" i="45"/>
  <c r="P75" i="45"/>
  <c r="N76" i="45"/>
  <c r="O76" i="45"/>
  <c r="P76" i="45"/>
  <c r="N77" i="45"/>
  <c r="O77" i="45"/>
  <c r="P77" i="45"/>
  <c r="N78" i="45"/>
  <c r="O78" i="45"/>
  <c r="P78" i="45"/>
  <c r="N79" i="45"/>
  <c r="O79" i="45"/>
  <c r="P79" i="45"/>
  <c r="N80" i="45"/>
  <c r="O80" i="45"/>
  <c r="P80" i="45"/>
  <c r="N81" i="45"/>
  <c r="O81" i="45"/>
  <c r="P81" i="45"/>
  <c r="N82" i="45"/>
  <c r="O82" i="45"/>
  <c r="P82" i="45"/>
  <c r="N83" i="45"/>
  <c r="O83" i="45"/>
  <c r="P83" i="45"/>
  <c r="N84" i="45"/>
  <c r="O84" i="45"/>
  <c r="P84" i="45"/>
  <c r="N85" i="45"/>
  <c r="O85" i="45"/>
  <c r="P85" i="45"/>
  <c r="N86" i="45"/>
  <c r="O86" i="45"/>
  <c r="P86" i="45"/>
  <c r="N87" i="45"/>
  <c r="O87" i="45"/>
  <c r="P87" i="45"/>
  <c r="N88" i="45"/>
  <c r="O88" i="45"/>
  <c r="P88" i="45"/>
  <c r="N89" i="45"/>
  <c r="O89" i="45"/>
  <c r="P89" i="45"/>
  <c r="N90" i="45"/>
  <c r="O90" i="45"/>
  <c r="P90" i="45"/>
  <c r="N91" i="45"/>
  <c r="O91" i="45"/>
  <c r="P91" i="45"/>
  <c r="N92" i="45"/>
  <c r="O92" i="45"/>
  <c r="P92" i="45"/>
  <c r="N93" i="45"/>
  <c r="O93" i="45"/>
  <c r="P93" i="45"/>
  <c r="N94" i="45"/>
  <c r="O94" i="45"/>
  <c r="P94" i="45"/>
  <c r="N95" i="45"/>
  <c r="O95" i="45"/>
  <c r="P95" i="45"/>
  <c r="N96" i="45"/>
  <c r="O96" i="45"/>
  <c r="P96" i="45"/>
  <c r="N97" i="45"/>
  <c r="O97" i="45"/>
  <c r="P97" i="45"/>
  <c r="N98" i="45"/>
  <c r="O98" i="45"/>
  <c r="P98" i="45"/>
  <c r="N99" i="45"/>
  <c r="O99" i="45"/>
  <c r="P99" i="45"/>
  <c r="N100" i="45"/>
  <c r="O100" i="45"/>
  <c r="P100" i="45"/>
  <c r="N101" i="45"/>
  <c r="O101" i="45"/>
  <c r="P101" i="45"/>
  <c r="N102" i="45"/>
  <c r="O102" i="45"/>
  <c r="P102" i="45"/>
  <c r="N103" i="45"/>
  <c r="O103" i="45"/>
  <c r="P103" i="45"/>
  <c r="N104" i="45"/>
  <c r="O104" i="45"/>
  <c r="P104" i="45"/>
  <c r="N105" i="45"/>
  <c r="O105" i="45"/>
  <c r="P105" i="45"/>
  <c r="N106" i="45"/>
  <c r="O106" i="45"/>
  <c r="P106" i="45"/>
  <c r="N107" i="45"/>
  <c r="O107" i="45"/>
  <c r="P107" i="45"/>
  <c r="N108" i="45"/>
  <c r="O108" i="45"/>
  <c r="P108" i="45"/>
  <c r="N109" i="45"/>
  <c r="O109" i="45"/>
  <c r="P109" i="45"/>
  <c r="N110" i="45"/>
  <c r="O110" i="45"/>
  <c r="P110" i="45"/>
  <c r="N111" i="45"/>
  <c r="O111" i="45"/>
  <c r="P111" i="45"/>
  <c r="N112" i="45"/>
  <c r="O112" i="45"/>
  <c r="P112" i="45"/>
  <c r="N113" i="45"/>
  <c r="O113" i="45"/>
  <c r="P113" i="45"/>
  <c r="N114" i="45"/>
  <c r="O114" i="45"/>
  <c r="P114" i="45"/>
  <c r="N115" i="45"/>
  <c r="O115" i="45"/>
  <c r="P115" i="45"/>
  <c r="N116" i="45"/>
  <c r="O116" i="45"/>
  <c r="P116" i="45"/>
  <c r="N117" i="45"/>
  <c r="O117" i="45"/>
  <c r="P117" i="45"/>
  <c r="N118" i="45"/>
  <c r="O118" i="45"/>
  <c r="P118" i="45"/>
  <c r="N119" i="45"/>
  <c r="O119" i="45"/>
  <c r="P119" i="45"/>
  <c r="N120" i="45"/>
  <c r="O120" i="45"/>
  <c r="P120" i="45"/>
  <c r="N121" i="45"/>
  <c r="O121" i="45"/>
  <c r="P121" i="45"/>
  <c r="N122" i="45"/>
  <c r="O122" i="45"/>
  <c r="P122" i="45"/>
  <c r="N123" i="45"/>
  <c r="O123" i="45"/>
  <c r="P123" i="45"/>
  <c r="N124" i="45"/>
  <c r="O124" i="45"/>
  <c r="P124" i="45"/>
  <c r="N125" i="45"/>
  <c r="O125" i="45"/>
  <c r="P125" i="45"/>
  <c r="N126" i="45"/>
  <c r="O126" i="45"/>
  <c r="P126" i="45"/>
  <c r="N127" i="45"/>
  <c r="O127" i="45"/>
  <c r="P127" i="45"/>
  <c r="N128" i="45"/>
  <c r="O128" i="45"/>
  <c r="P128" i="45"/>
  <c r="N129" i="45"/>
  <c r="O129" i="45"/>
  <c r="P129" i="45"/>
  <c r="N130" i="45"/>
  <c r="O130" i="45"/>
  <c r="P130" i="45"/>
  <c r="N131" i="45"/>
  <c r="O131" i="45"/>
  <c r="P131" i="45"/>
  <c r="N132" i="45"/>
  <c r="O132" i="45"/>
  <c r="P132" i="45"/>
  <c r="N133" i="45"/>
  <c r="O133" i="45"/>
  <c r="P133" i="45"/>
  <c r="N134" i="45"/>
  <c r="O134" i="45"/>
  <c r="P134" i="45"/>
  <c r="N135" i="45"/>
  <c r="O135" i="45"/>
  <c r="P135" i="45"/>
  <c r="N136" i="45"/>
  <c r="O136" i="45"/>
  <c r="P136" i="45"/>
  <c r="N137" i="45"/>
  <c r="O137" i="45"/>
  <c r="P137" i="45"/>
  <c r="N138" i="45"/>
  <c r="O138" i="45"/>
  <c r="P138" i="45"/>
  <c r="N139" i="45"/>
  <c r="O139" i="45"/>
  <c r="P139" i="45"/>
  <c r="N140" i="45"/>
  <c r="O140" i="45"/>
  <c r="P140" i="45"/>
  <c r="N141" i="45"/>
  <c r="O141" i="45"/>
  <c r="P141" i="45"/>
  <c r="N142" i="45"/>
  <c r="O142" i="45"/>
  <c r="P142" i="45"/>
  <c r="N143" i="45"/>
  <c r="O143" i="45"/>
  <c r="P143" i="45"/>
  <c r="N144" i="45"/>
  <c r="O144" i="45"/>
  <c r="P144" i="45"/>
  <c r="N145" i="45"/>
  <c r="O145" i="45"/>
  <c r="P145" i="45"/>
  <c r="N146" i="45"/>
  <c r="O146" i="45"/>
  <c r="P146" i="45"/>
  <c r="N147" i="45"/>
  <c r="O147" i="45"/>
  <c r="P147" i="45"/>
  <c r="N148" i="45"/>
  <c r="O148" i="45"/>
  <c r="P148" i="45"/>
  <c r="N149" i="45"/>
  <c r="O149" i="45"/>
  <c r="P149" i="45"/>
  <c r="N150" i="45"/>
  <c r="O150" i="45"/>
  <c r="P150" i="45"/>
  <c r="N151" i="45"/>
  <c r="O151" i="45"/>
  <c r="P151" i="45"/>
  <c r="N152" i="45"/>
  <c r="O152" i="45"/>
  <c r="P152" i="45"/>
  <c r="N153" i="45"/>
  <c r="O153" i="45"/>
  <c r="P153" i="45"/>
  <c r="N154" i="45"/>
  <c r="O154" i="45"/>
  <c r="P154" i="45"/>
  <c r="N155" i="45"/>
  <c r="O155" i="45"/>
  <c r="P155" i="45"/>
  <c r="N156" i="45"/>
  <c r="O156" i="45"/>
  <c r="P156" i="45"/>
  <c r="N157" i="45"/>
  <c r="O157" i="45"/>
  <c r="P157" i="45"/>
  <c r="N158" i="45"/>
  <c r="O158" i="45"/>
  <c r="P158" i="45"/>
  <c r="N159" i="45"/>
  <c r="O159" i="45"/>
  <c r="P159" i="45"/>
  <c r="N160" i="45"/>
  <c r="O160" i="45"/>
  <c r="P160" i="45"/>
  <c r="N161" i="45"/>
  <c r="O161" i="45"/>
  <c r="P161" i="45"/>
  <c r="N162" i="45"/>
  <c r="O162" i="45"/>
  <c r="P162" i="45"/>
  <c r="N163" i="45"/>
  <c r="O163" i="45"/>
  <c r="P163" i="45"/>
  <c r="N164" i="45"/>
  <c r="O164" i="45"/>
  <c r="P164" i="45"/>
  <c r="N165" i="45"/>
  <c r="O165" i="45"/>
  <c r="P165" i="45"/>
  <c r="N166" i="45"/>
  <c r="O166" i="45"/>
  <c r="P166" i="45"/>
  <c r="N167" i="45"/>
  <c r="O167" i="45"/>
  <c r="P167" i="45"/>
  <c r="N168" i="45"/>
  <c r="O168" i="45"/>
  <c r="P168" i="45"/>
  <c r="N169" i="45"/>
  <c r="O169" i="45"/>
  <c r="P169" i="45"/>
  <c r="N170" i="45"/>
  <c r="O170" i="45"/>
  <c r="P170" i="45"/>
  <c r="N171" i="45"/>
  <c r="O171" i="45"/>
  <c r="P171" i="45"/>
  <c r="N172" i="45"/>
  <c r="O172" i="45"/>
  <c r="P172" i="45"/>
  <c r="N173" i="45"/>
  <c r="O173" i="45"/>
  <c r="P173" i="45"/>
  <c r="N174" i="45"/>
  <c r="O174" i="45"/>
  <c r="P174" i="45"/>
  <c r="N175" i="45"/>
  <c r="O175" i="45"/>
  <c r="P175" i="45"/>
  <c r="N176" i="45"/>
  <c r="O176" i="45"/>
  <c r="P176" i="45"/>
  <c r="N177" i="45"/>
  <c r="O177" i="45"/>
  <c r="P177" i="45"/>
  <c r="N178" i="45"/>
  <c r="O178" i="45"/>
  <c r="P178" i="45"/>
  <c r="N179" i="45"/>
  <c r="O179" i="45"/>
  <c r="P179" i="45"/>
  <c r="N180" i="45"/>
  <c r="O180" i="45"/>
  <c r="P180" i="45"/>
  <c r="N181" i="45"/>
  <c r="O181" i="45"/>
  <c r="P181" i="45"/>
  <c r="N182" i="45"/>
  <c r="O182" i="45"/>
  <c r="P182" i="45"/>
  <c r="N183" i="45"/>
  <c r="O183" i="45"/>
  <c r="P183" i="45"/>
  <c r="N184" i="45"/>
  <c r="O184" i="45"/>
  <c r="P184" i="45"/>
  <c r="N185" i="45"/>
  <c r="O185" i="45"/>
  <c r="P185" i="45"/>
  <c r="N186" i="45"/>
  <c r="O186" i="45"/>
  <c r="P186" i="45"/>
  <c r="N187" i="45"/>
  <c r="O187" i="45"/>
  <c r="P187" i="45"/>
  <c r="N188" i="45"/>
  <c r="O188" i="45"/>
  <c r="P188" i="45"/>
  <c r="N189" i="45"/>
  <c r="O189" i="45"/>
  <c r="P189" i="45"/>
  <c r="N190" i="45"/>
  <c r="O190" i="45"/>
  <c r="P190" i="45"/>
  <c r="N191" i="45"/>
  <c r="O191" i="45"/>
  <c r="P191" i="45"/>
  <c r="N192" i="45"/>
  <c r="O192" i="45"/>
  <c r="P192" i="45"/>
  <c r="N193" i="45"/>
  <c r="O193" i="45"/>
  <c r="P193" i="45"/>
  <c r="N194" i="45"/>
  <c r="O194" i="45"/>
  <c r="P194" i="45"/>
  <c r="N195" i="45"/>
  <c r="O195" i="45"/>
  <c r="P195" i="45"/>
  <c r="N196" i="45"/>
  <c r="O196" i="45"/>
  <c r="P196" i="45"/>
  <c r="N197" i="45"/>
  <c r="O197" i="45"/>
  <c r="P197" i="45"/>
  <c r="N198" i="45"/>
  <c r="O198" i="45"/>
  <c r="P198" i="45"/>
  <c r="N199" i="45"/>
  <c r="O199" i="45"/>
  <c r="P199" i="45"/>
  <c r="N200" i="45"/>
  <c r="O200" i="45"/>
  <c r="P200" i="45"/>
  <c r="N201" i="45"/>
  <c r="O201" i="45"/>
  <c r="P201" i="45"/>
  <c r="N202" i="45"/>
  <c r="O202" i="45"/>
  <c r="P202" i="45"/>
  <c r="N203" i="45"/>
  <c r="O203" i="45"/>
  <c r="P203" i="45"/>
  <c r="N204" i="45"/>
  <c r="O204" i="45"/>
  <c r="P204" i="45"/>
  <c r="N205" i="45"/>
  <c r="O205" i="45"/>
  <c r="P205" i="45"/>
  <c r="N206" i="45"/>
  <c r="O206" i="45"/>
  <c r="P206" i="45"/>
  <c r="N207" i="45"/>
  <c r="O207" i="45"/>
  <c r="P207" i="45"/>
  <c r="N208" i="45"/>
  <c r="O208" i="45"/>
  <c r="P208" i="45"/>
  <c r="N209" i="45"/>
  <c r="O209" i="45"/>
  <c r="P209" i="45"/>
  <c r="N210" i="45"/>
  <c r="O210" i="45"/>
  <c r="P210" i="45"/>
  <c r="N211" i="45"/>
  <c r="O211" i="45"/>
  <c r="P211" i="45"/>
  <c r="N212" i="45"/>
  <c r="O212" i="45"/>
  <c r="P212" i="45"/>
  <c r="N213" i="45"/>
  <c r="O213" i="45"/>
  <c r="P213" i="45"/>
  <c r="N214" i="45"/>
  <c r="O214" i="45"/>
  <c r="P214" i="45"/>
  <c r="N215" i="45"/>
  <c r="O215" i="45"/>
  <c r="P215" i="45"/>
  <c r="N216" i="45"/>
  <c r="O216" i="45"/>
  <c r="P216" i="45"/>
  <c r="N217" i="45"/>
  <c r="O217" i="45"/>
  <c r="P217" i="45"/>
  <c r="N218" i="45"/>
  <c r="O218" i="45"/>
  <c r="P218" i="45"/>
  <c r="N219" i="45"/>
  <c r="O219" i="45"/>
  <c r="P219" i="45"/>
  <c r="N220" i="45"/>
  <c r="O220" i="45"/>
  <c r="P220" i="45"/>
  <c r="N221" i="45"/>
  <c r="O221" i="45"/>
  <c r="P221" i="45"/>
  <c r="O18" i="45"/>
  <c r="P18" i="45"/>
  <c r="N18" i="45"/>
  <c r="H19" i="45"/>
  <c r="I19" i="45"/>
  <c r="J19" i="45"/>
  <c r="K19" i="45"/>
  <c r="L19" i="45"/>
  <c r="H20" i="45"/>
  <c r="I20" i="45"/>
  <c r="J20" i="45"/>
  <c r="K20" i="45"/>
  <c r="L20" i="45"/>
  <c r="H21" i="45"/>
  <c r="I21" i="45"/>
  <c r="J21" i="45"/>
  <c r="K21" i="45"/>
  <c r="L21" i="45"/>
  <c r="H22" i="45"/>
  <c r="I22" i="45"/>
  <c r="J22" i="45"/>
  <c r="K22" i="45"/>
  <c r="L22" i="45"/>
  <c r="H23" i="45"/>
  <c r="I23" i="45"/>
  <c r="J23" i="45"/>
  <c r="K23" i="45"/>
  <c r="L23" i="45"/>
  <c r="H24" i="45"/>
  <c r="I24" i="45"/>
  <c r="J24" i="45"/>
  <c r="K24" i="45"/>
  <c r="L24" i="45"/>
  <c r="H25" i="45"/>
  <c r="I25" i="45"/>
  <c r="J25" i="45"/>
  <c r="K25" i="45"/>
  <c r="L25" i="45"/>
  <c r="H26" i="45"/>
  <c r="I26" i="45"/>
  <c r="J26" i="45"/>
  <c r="K26" i="45"/>
  <c r="L26" i="45"/>
  <c r="H27" i="45"/>
  <c r="I27" i="45"/>
  <c r="J27" i="45"/>
  <c r="K27" i="45"/>
  <c r="L27" i="45"/>
  <c r="H28" i="45"/>
  <c r="I28" i="45"/>
  <c r="J28" i="45"/>
  <c r="K28" i="45"/>
  <c r="L28" i="45"/>
  <c r="H29" i="45"/>
  <c r="I29" i="45"/>
  <c r="J29" i="45"/>
  <c r="K29" i="45"/>
  <c r="L29" i="45"/>
  <c r="H30" i="45"/>
  <c r="I30" i="45"/>
  <c r="J30" i="45"/>
  <c r="K30" i="45"/>
  <c r="L30" i="45"/>
  <c r="H31" i="45"/>
  <c r="I31" i="45"/>
  <c r="J31" i="45"/>
  <c r="K31" i="45"/>
  <c r="L31" i="45"/>
  <c r="H32" i="45"/>
  <c r="I32" i="45"/>
  <c r="J32" i="45"/>
  <c r="K32" i="45"/>
  <c r="L32" i="45"/>
  <c r="H33" i="45"/>
  <c r="I33" i="45"/>
  <c r="J33" i="45"/>
  <c r="K33" i="45"/>
  <c r="L33" i="45"/>
  <c r="H34" i="45"/>
  <c r="I34" i="45"/>
  <c r="J34" i="45"/>
  <c r="K34" i="45"/>
  <c r="L34" i="45"/>
  <c r="H35" i="45"/>
  <c r="I35" i="45"/>
  <c r="J35" i="45"/>
  <c r="K35" i="45"/>
  <c r="L35" i="45"/>
  <c r="H36" i="45"/>
  <c r="I36" i="45"/>
  <c r="J36" i="45"/>
  <c r="K36" i="45"/>
  <c r="L36" i="45"/>
  <c r="H37" i="45"/>
  <c r="I37" i="45"/>
  <c r="J37" i="45"/>
  <c r="K37" i="45"/>
  <c r="L37" i="45"/>
  <c r="H38" i="45"/>
  <c r="I38" i="45"/>
  <c r="J38" i="45"/>
  <c r="K38" i="45"/>
  <c r="L38" i="45"/>
  <c r="H39" i="45"/>
  <c r="I39" i="45"/>
  <c r="J39" i="45"/>
  <c r="K39" i="45"/>
  <c r="L39" i="45"/>
  <c r="H40" i="45"/>
  <c r="I40" i="45"/>
  <c r="J40" i="45"/>
  <c r="K40" i="45"/>
  <c r="L40" i="45"/>
  <c r="H41" i="45"/>
  <c r="I41" i="45"/>
  <c r="J41" i="45"/>
  <c r="K41" i="45"/>
  <c r="L41" i="45"/>
  <c r="H42" i="45"/>
  <c r="I42" i="45"/>
  <c r="J42" i="45"/>
  <c r="K42" i="45"/>
  <c r="L42" i="45"/>
  <c r="H43" i="45"/>
  <c r="I43" i="45"/>
  <c r="J43" i="45"/>
  <c r="K43" i="45"/>
  <c r="L43" i="45"/>
  <c r="H44" i="45"/>
  <c r="I44" i="45"/>
  <c r="J44" i="45"/>
  <c r="K44" i="45"/>
  <c r="L44" i="45"/>
  <c r="H45" i="45"/>
  <c r="I45" i="45"/>
  <c r="J45" i="45"/>
  <c r="K45" i="45"/>
  <c r="L45" i="45"/>
  <c r="H46" i="45"/>
  <c r="I46" i="45"/>
  <c r="J46" i="45"/>
  <c r="K46" i="45"/>
  <c r="L46" i="45"/>
  <c r="H47" i="45"/>
  <c r="I47" i="45"/>
  <c r="J47" i="45"/>
  <c r="K47" i="45"/>
  <c r="L47" i="45"/>
  <c r="H48" i="45"/>
  <c r="I48" i="45"/>
  <c r="J48" i="45"/>
  <c r="K48" i="45"/>
  <c r="L48" i="45"/>
  <c r="H49" i="45"/>
  <c r="I49" i="45"/>
  <c r="J49" i="45"/>
  <c r="K49" i="45"/>
  <c r="L49" i="45"/>
  <c r="H50" i="45"/>
  <c r="I50" i="45"/>
  <c r="J50" i="45"/>
  <c r="K50" i="45"/>
  <c r="L50" i="45"/>
  <c r="H51" i="45"/>
  <c r="I51" i="45"/>
  <c r="J51" i="45"/>
  <c r="K51" i="45"/>
  <c r="L51" i="45"/>
  <c r="H52" i="45"/>
  <c r="I52" i="45"/>
  <c r="J52" i="45"/>
  <c r="K52" i="45"/>
  <c r="L52" i="45"/>
  <c r="H53" i="45"/>
  <c r="I53" i="45"/>
  <c r="J53" i="45"/>
  <c r="K53" i="45"/>
  <c r="L53" i="45"/>
  <c r="H54" i="45"/>
  <c r="I54" i="45"/>
  <c r="J54" i="45"/>
  <c r="K54" i="45"/>
  <c r="L54" i="45"/>
  <c r="H55" i="45"/>
  <c r="I55" i="45"/>
  <c r="J55" i="45"/>
  <c r="K55" i="45"/>
  <c r="L55" i="45"/>
  <c r="H56" i="45"/>
  <c r="I56" i="45"/>
  <c r="J56" i="45"/>
  <c r="K56" i="45"/>
  <c r="L56" i="45"/>
  <c r="H57" i="45"/>
  <c r="I57" i="45"/>
  <c r="J57" i="45"/>
  <c r="K57" i="45"/>
  <c r="L57" i="45"/>
  <c r="H58" i="45"/>
  <c r="I58" i="45"/>
  <c r="J58" i="45"/>
  <c r="K58" i="45"/>
  <c r="L58" i="45"/>
  <c r="H59" i="45"/>
  <c r="I59" i="45"/>
  <c r="J59" i="45"/>
  <c r="K59" i="45"/>
  <c r="L59" i="45"/>
  <c r="H60" i="45"/>
  <c r="I60" i="45"/>
  <c r="J60" i="45"/>
  <c r="K60" i="45"/>
  <c r="L60" i="45"/>
  <c r="H61" i="45"/>
  <c r="I61" i="45"/>
  <c r="J61" i="45"/>
  <c r="K61" i="45"/>
  <c r="L61" i="45"/>
  <c r="H62" i="45"/>
  <c r="I62" i="45"/>
  <c r="J62" i="45"/>
  <c r="K62" i="45"/>
  <c r="L62" i="45"/>
  <c r="H63" i="45"/>
  <c r="I63" i="45"/>
  <c r="J63" i="45"/>
  <c r="K63" i="45"/>
  <c r="L63" i="45"/>
  <c r="H64" i="45"/>
  <c r="I64" i="45"/>
  <c r="J64" i="45"/>
  <c r="K64" i="45"/>
  <c r="L64" i="45"/>
  <c r="H65" i="45"/>
  <c r="I65" i="45"/>
  <c r="J65" i="45"/>
  <c r="K65" i="45"/>
  <c r="L65" i="45"/>
  <c r="H66" i="45"/>
  <c r="I66" i="45"/>
  <c r="J66" i="45"/>
  <c r="K66" i="45"/>
  <c r="L66" i="45"/>
  <c r="H67" i="45"/>
  <c r="I67" i="45"/>
  <c r="J67" i="45"/>
  <c r="K67" i="45"/>
  <c r="L67" i="45"/>
  <c r="H68" i="45"/>
  <c r="I68" i="45"/>
  <c r="J68" i="45"/>
  <c r="K68" i="45"/>
  <c r="L68" i="45"/>
  <c r="H69" i="45"/>
  <c r="I69" i="45"/>
  <c r="J69" i="45"/>
  <c r="K69" i="45"/>
  <c r="L69" i="45"/>
  <c r="H70" i="45"/>
  <c r="I70" i="45"/>
  <c r="J70" i="45"/>
  <c r="K70" i="45"/>
  <c r="L70" i="45"/>
  <c r="H71" i="45"/>
  <c r="I71" i="45"/>
  <c r="J71" i="45"/>
  <c r="K71" i="45"/>
  <c r="L71" i="45"/>
  <c r="H72" i="45"/>
  <c r="I72" i="45"/>
  <c r="J72" i="45"/>
  <c r="K72" i="45"/>
  <c r="L72" i="45"/>
  <c r="H73" i="45"/>
  <c r="I73" i="45"/>
  <c r="J73" i="45"/>
  <c r="K73" i="45"/>
  <c r="L73" i="45"/>
  <c r="H74" i="45"/>
  <c r="I74" i="45"/>
  <c r="J74" i="45"/>
  <c r="K74" i="45"/>
  <c r="L74" i="45"/>
  <c r="H75" i="45"/>
  <c r="I75" i="45"/>
  <c r="J75" i="45"/>
  <c r="K75" i="45"/>
  <c r="L75" i="45"/>
  <c r="H76" i="45"/>
  <c r="I76" i="45"/>
  <c r="J76" i="45"/>
  <c r="K76" i="45"/>
  <c r="L76" i="45"/>
  <c r="H77" i="45"/>
  <c r="I77" i="45"/>
  <c r="J77" i="45"/>
  <c r="K77" i="45"/>
  <c r="L77" i="45"/>
  <c r="H78" i="45"/>
  <c r="I78" i="45"/>
  <c r="J78" i="45"/>
  <c r="K78" i="45"/>
  <c r="L78" i="45"/>
  <c r="H79" i="45"/>
  <c r="I79" i="45"/>
  <c r="J79" i="45"/>
  <c r="K79" i="45"/>
  <c r="L79" i="45"/>
  <c r="H80" i="45"/>
  <c r="I80" i="45"/>
  <c r="J80" i="45"/>
  <c r="K80" i="45"/>
  <c r="L80" i="45"/>
  <c r="H81" i="45"/>
  <c r="I81" i="45"/>
  <c r="J81" i="45"/>
  <c r="K81" i="45"/>
  <c r="L81" i="45"/>
  <c r="H82" i="45"/>
  <c r="I82" i="45"/>
  <c r="J82" i="45"/>
  <c r="K82" i="45"/>
  <c r="L82" i="45"/>
  <c r="H83" i="45"/>
  <c r="I83" i="45"/>
  <c r="J83" i="45"/>
  <c r="K83" i="45"/>
  <c r="L83" i="45"/>
  <c r="H84" i="45"/>
  <c r="I84" i="45"/>
  <c r="J84" i="45"/>
  <c r="K84" i="45"/>
  <c r="L84" i="45"/>
  <c r="H85" i="45"/>
  <c r="I85" i="45"/>
  <c r="J85" i="45"/>
  <c r="K85" i="45"/>
  <c r="L85" i="45"/>
  <c r="H86" i="45"/>
  <c r="I86" i="45"/>
  <c r="J86" i="45"/>
  <c r="K86" i="45"/>
  <c r="L86" i="45"/>
  <c r="H87" i="45"/>
  <c r="I87" i="45"/>
  <c r="J87" i="45"/>
  <c r="K87" i="45"/>
  <c r="L87" i="45"/>
  <c r="H88" i="45"/>
  <c r="I88" i="45"/>
  <c r="J88" i="45"/>
  <c r="K88" i="45"/>
  <c r="L88" i="45"/>
  <c r="H89" i="45"/>
  <c r="I89" i="45"/>
  <c r="J89" i="45"/>
  <c r="K89" i="45"/>
  <c r="L89" i="45"/>
  <c r="H90" i="45"/>
  <c r="I90" i="45"/>
  <c r="J90" i="45"/>
  <c r="K90" i="45"/>
  <c r="L90" i="45"/>
  <c r="H91" i="45"/>
  <c r="I91" i="45"/>
  <c r="J91" i="45"/>
  <c r="K91" i="45"/>
  <c r="L91" i="45"/>
  <c r="H92" i="45"/>
  <c r="I92" i="45"/>
  <c r="J92" i="45"/>
  <c r="K92" i="45"/>
  <c r="L92" i="45"/>
  <c r="H93" i="45"/>
  <c r="I93" i="45"/>
  <c r="J93" i="45"/>
  <c r="K93" i="45"/>
  <c r="L93" i="45"/>
  <c r="H94" i="45"/>
  <c r="I94" i="45"/>
  <c r="J94" i="45"/>
  <c r="K94" i="45"/>
  <c r="L94" i="45"/>
  <c r="H95" i="45"/>
  <c r="I95" i="45"/>
  <c r="J95" i="45"/>
  <c r="K95" i="45"/>
  <c r="L95" i="45"/>
  <c r="H96" i="45"/>
  <c r="I96" i="45"/>
  <c r="J96" i="45"/>
  <c r="K96" i="45"/>
  <c r="L96" i="45"/>
  <c r="H97" i="45"/>
  <c r="I97" i="45"/>
  <c r="J97" i="45"/>
  <c r="K97" i="45"/>
  <c r="L97" i="45"/>
  <c r="H98" i="45"/>
  <c r="I98" i="45"/>
  <c r="J98" i="45"/>
  <c r="K98" i="45"/>
  <c r="L98" i="45"/>
  <c r="H99" i="45"/>
  <c r="I99" i="45"/>
  <c r="J99" i="45"/>
  <c r="K99" i="45"/>
  <c r="L99" i="45"/>
  <c r="H100" i="45"/>
  <c r="I100" i="45"/>
  <c r="J100" i="45"/>
  <c r="K100" i="45"/>
  <c r="L100" i="45"/>
  <c r="H101" i="45"/>
  <c r="I101" i="45"/>
  <c r="J101" i="45"/>
  <c r="K101" i="45"/>
  <c r="L101" i="45"/>
  <c r="H102" i="45"/>
  <c r="I102" i="45"/>
  <c r="J102" i="45"/>
  <c r="K102" i="45"/>
  <c r="L102" i="45"/>
  <c r="H103" i="45"/>
  <c r="I103" i="45"/>
  <c r="J103" i="45"/>
  <c r="K103" i="45"/>
  <c r="L103" i="45"/>
  <c r="H104" i="45"/>
  <c r="I104" i="45"/>
  <c r="J104" i="45"/>
  <c r="K104" i="45"/>
  <c r="L104" i="45"/>
  <c r="H105" i="45"/>
  <c r="I105" i="45"/>
  <c r="J105" i="45"/>
  <c r="K105" i="45"/>
  <c r="L105" i="45"/>
  <c r="H106" i="45"/>
  <c r="I106" i="45"/>
  <c r="J106" i="45"/>
  <c r="K106" i="45"/>
  <c r="L106" i="45"/>
  <c r="H107" i="45"/>
  <c r="I107" i="45"/>
  <c r="J107" i="45"/>
  <c r="K107" i="45"/>
  <c r="L107" i="45"/>
  <c r="H108" i="45"/>
  <c r="I108" i="45"/>
  <c r="J108" i="45"/>
  <c r="K108" i="45"/>
  <c r="L108" i="45"/>
  <c r="H109" i="45"/>
  <c r="I109" i="45"/>
  <c r="J109" i="45"/>
  <c r="K109" i="45"/>
  <c r="L109" i="45"/>
  <c r="H110" i="45"/>
  <c r="I110" i="45"/>
  <c r="J110" i="45"/>
  <c r="K110" i="45"/>
  <c r="L110" i="45"/>
  <c r="H111" i="45"/>
  <c r="I111" i="45"/>
  <c r="J111" i="45"/>
  <c r="K111" i="45"/>
  <c r="L111" i="45"/>
  <c r="H112" i="45"/>
  <c r="I112" i="45"/>
  <c r="J112" i="45"/>
  <c r="K112" i="45"/>
  <c r="L112" i="45"/>
  <c r="H113" i="45"/>
  <c r="I113" i="45"/>
  <c r="J113" i="45"/>
  <c r="K113" i="45"/>
  <c r="L113" i="45"/>
  <c r="H114" i="45"/>
  <c r="I114" i="45"/>
  <c r="J114" i="45"/>
  <c r="K114" i="45"/>
  <c r="L114" i="45"/>
  <c r="H115" i="45"/>
  <c r="I115" i="45"/>
  <c r="J115" i="45"/>
  <c r="K115" i="45"/>
  <c r="L115" i="45"/>
  <c r="H116" i="45"/>
  <c r="I116" i="45"/>
  <c r="J116" i="45"/>
  <c r="K116" i="45"/>
  <c r="L116" i="45"/>
  <c r="H117" i="45"/>
  <c r="I117" i="45"/>
  <c r="J117" i="45"/>
  <c r="K117" i="45"/>
  <c r="L117" i="45"/>
  <c r="H118" i="45"/>
  <c r="I118" i="45"/>
  <c r="J118" i="45"/>
  <c r="K118" i="45"/>
  <c r="L118" i="45"/>
  <c r="H119" i="45"/>
  <c r="I119" i="45"/>
  <c r="J119" i="45"/>
  <c r="K119" i="45"/>
  <c r="L119" i="45"/>
  <c r="H120" i="45"/>
  <c r="I120" i="45"/>
  <c r="J120" i="45"/>
  <c r="K120" i="45"/>
  <c r="L120" i="45"/>
  <c r="H121" i="45"/>
  <c r="I121" i="45"/>
  <c r="J121" i="45"/>
  <c r="K121" i="45"/>
  <c r="L121" i="45"/>
  <c r="H122" i="45"/>
  <c r="I122" i="45"/>
  <c r="J122" i="45"/>
  <c r="K122" i="45"/>
  <c r="L122" i="45"/>
  <c r="H123" i="45"/>
  <c r="I123" i="45"/>
  <c r="J123" i="45"/>
  <c r="K123" i="45"/>
  <c r="L123" i="45"/>
  <c r="H124" i="45"/>
  <c r="I124" i="45"/>
  <c r="J124" i="45"/>
  <c r="K124" i="45"/>
  <c r="L124" i="45"/>
  <c r="H125" i="45"/>
  <c r="I125" i="45"/>
  <c r="J125" i="45"/>
  <c r="K125" i="45"/>
  <c r="L125" i="45"/>
  <c r="H126" i="45"/>
  <c r="I126" i="45"/>
  <c r="J126" i="45"/>
  <c r="K126" i="45"/>
  <c r="L126" i="45"/>
  <c r="H127" i="45"/>
  <c r="I127" i="45"/>
  <c r="J127" i="45"/>
  <c r="K127" i="45"/>
  <c r="L127" i="45"/>
  <c r="H128" i="45"/>
  <c r="I128" i="45"/>
  <c r="J128" i="45"/>
  <c r="K128" i="45"/>
  <c r="L128" i="45"/>
  <c r="H129" i="45"/>
  <c r="I129" i="45"/>
  <c r="J129" i="45"/>
  <c r="K129" i="45"/>
  <c r="L129" i="45"/>
  <c r="H130" i="45"/>
  <c r="I130" i="45"/>
  <c r="J130" i="45"/>
  <c r="K130" i="45"/>
  <c r="L130" i="45"/>
  <c r="H131" i="45"/>
  <c r="I131" i="45"/>
  <c r="J131" i="45"/>
  <c r="K131" i="45"/>
  <c r="L131" i="45"/>
  <c r="H132" i="45"/>
  <c r="I132" i="45"/>
  <c r="J132" i="45"/>
  <c r="K132" i="45"/>
  <c r="L132" i="45"/>
  <c r="H133" i="45"/>
  <c r="I133" i="45"/>
  <c r="J133" i="45"/>
  <c r="K133" i="45"/>
  <c r="L133" i="45"/>
  <c r="H134" i="45"/>
  <c r="I134" i="45"/>
  <c r="J134" i="45"/>
  <c r="K134" i="45"/>
  <c r="L134" i="45"/>
  <c r="H135" i="45"/>
  <c r="I135" i="45"/>
  <c r="J135" i="45"/>
  <c r="K135" i="45"/>
  <c r="L135" i="45"/>
  <c r="H136" i="45"/>
  <c r="I136" i="45"/>
  <c r="J136" i="45"/>
  <c r="K136" i="45"/>
  <c r="L136" i="45"/>
  <c r="H137" i="45"/>
  <c r="I137" i="45"/>
  <c r="J137" i="45"/>
  <c r="K137" i="45"/>
  <c r="L137" i="45"/>
  <c r="H138" i="45"/>
  <c r="I138" i="45"/>
  <c r="J138" i="45"/>
  <c r="K138" i="45"/>
  <c r="L138" i="45"/>
  <c r="H139" i="45"/>
  <c r="I139" i="45"/>
  <c r="J139" i="45"/>
  <c r="K139" i="45"/>
  <c r="L139" i="45"/>
  <c r="H140" i="45"/>
  <c r="I140" i="45"/>
  <c r="J140" i="45"/>
  <c r="K140" i="45"/>
  <c r="L140" i="45"/>
  <c r="H141" i="45"/>
  <c r="I141" i="45"/>
  <c r="J141" i="45"/>
  <c r="K141" i="45"/>
  <c r="L141" i="45"/>
  <c r="H142" i="45"/>
  <c r="I142" i="45"/>
  <c r="J142" i="45"/>
  <c r="K142" i="45"/>
  <c r="L142" i="45"/>
  <c r="H143" i="45"/>
  <c r="I143" i="45"/>
  <c r="J143" i="45"/>
  <c r="K143" i="45"/>
  <c r="L143" i="45"/>
  <c r="H144" i="45"/>
  <c r="I144" i="45"/>
  <c r="J144" i="45"/>
  <c r="K144" i="45"/>
  <c r="L144" i="45"/>
  <c r="H145" i="45"/>
  <c r="I145" i="45"/>
  <c r="J145" i="45"/>
  <c r="K145" i="45"/>
  <c r="L145" i="45"/>
  <c r="H146" i="45"/>
  <c r="I146" i="45"/>
  <c r="J146" i="45"/>
  <c r="K146" i="45"/>
  <c r="L146" i="45"/>
  <c r="H147" i="45"/>
  <c r="I147" i="45"/>
  <c r="J147" i="45"/>
  <c r="K147" i="45"/>
  <c r="L147" i="45"/>
  <c r="H148" i="45"/>
  <c r="I148" i="45"/>
  <c r="J148" i="45"/>
  <c r="K148" i="45"/>
  <c r="L148" i="45"/>
  <c r="H149" i="45"/>
  <c r="I149" i="45"/>
  <c r="J149" i="45"/>
  <c r="K149" i="45"/>
  <c r="L149" i="45"/>
  <c r="H150" i="45"/>
  <c r="I150" i="45"/>
  <c r="J150" i="45"/>
  <c r="K150" i="45"/>
  <c r="L150" i="45"/>
  <c r="H151" i="45"/>
  <c r="I151" i="45"/>
  <c r="J151" i="45"/>
  <c r="K151" i="45"/>
  <c r="L151" i="45"/>
  <c r="H152" i="45"/>
  <c r="I152" i="45"/>
  <c r="J152" i="45"/>
  <c r="K152" i="45"/>
  <c r="L152" i="45"/>
  <c r="H153" i="45"/>
  <c r="I153" i="45"/>
  <c r="J153" i="45"/>
  <c r="K153" i="45"/>
  <c r="L153" i="45"/>
  <c r="H154" i="45"/>
  <c r="I154" i="45"/>
  <c r="J154" i="45"/>
  <c r="K154" i="45"/>
  <c r="L154" i="45"/>
  <c r="H155" i="45"/>
  <c r="I155" i="45"/>
  <c r="J155" i="45"/>
  <c r="K155" i="45"/>
  <c r="L155" i="45"/>
  <c r="H156" i="45"/>
  <c r="I156" i="45"/>
  <c r="J156" i="45"/>
  <c r="K156" i="45"/>
  <c r="L156" i="45"/>
  <c r="H157" i="45"/>
  <c r="I157" i="45"/>
  <c r="J157" i="45"/>
  <c r="K157" i="45"/>
  <c r="L157" i="45"/>
  <c r="H158" i="45"/>
  <c r="I158" i="45"/>
  <c r="J158" i="45"/>
  <c r="K158" i="45"/>
  <c r="L158" i="45"/>
  <c r="H159" i="45"/>
  <c r="I159" i="45"/>
  <c r="J159" i="45"/>
  <c r="K159" i="45"/>
  <c r="L159" i="45"/>
  <c r="H160" i="45"/>
  <c r="I160" i="45"/>
  <c r="J160" i="45"/>
  <c r="K160" i="45"/>
  <c r="L160" i="45"/>
  <c r="H161" i="45"/>
  <c r="I161" i="45"/>
  <c r="J161" i="45"/>
  <c r="K161" i="45"/>
  <c r="L161" i="45"/>
  <c r="H162" i="45"/>
  <c r="I162" i="45"/>
  <c r="J162" i="45"/>
  <c r="K162" i="45"/>
  <c r="L162" i="45"/>
  <c r="H163" i="45"/>
  <c r="I163" i="45"/>
  <c r="J163" i="45"/>
  <c r="K163" i="45"/>
  <c r="L163" i="45"/>
  <c r="H164" i="45"/>
  <c r="I164" i="45"/>
  <c r="J164" i="45"/>
  <c r="K164" i="45"/>
  <c r="L164" i="45"/>
  <c r="H165" i="45"/>
  <c r="I165" i="45"/>
  <c r="J165" i="45"/>
  <c r="K165" i="45"/>
  <c r="L165" i="45"/>
  <c r="H166" i="45"/>
  <c r="I166" i="45"/>
  <c r="J166" i="45"/>
  <c r="K166" i="45"/>
  <c r="L166" i="45"/>
  <c r="H167" i="45"/>
  <c r="I167" i="45"/>
  <c r="J167" i="45"/>
  <c r="K167" i="45"/>
  <c r="L167" i="45"/>
  <c r="H168" i="45"/>
  <c r="I168" i="45"/>
  <c r="J168" i="45"/>
  <c r="K168" i="45"/>
  <c r="L168" i="45"/>
  <c r="H169" i="45"/>
  <c r="I169" i="45"/>
  <c r="J169" i="45"/>
  <c r="K169" i="45"/>
  <c r="L169" i="45"/>
  <c r="H170" i="45"/>
  <c r="I170" i="45"/>
  <c r="J170" i="45"/>
  <c r="K170" i="45"/>
  <c r="L170" i="45"/>
  <c r="H171" i="45"/>
  <c r="I171" i="45"/>
  <c r="J171" i="45"/>
  <c r="K171" i="45"/>
  <c r="L171" i="45"/>
  <c r="H172" i="45"/>
  <c r="I172" i="45"/>
  <c r="J172" i="45"/>
  <c r="K172" i="45"/>
  <c r="L172" i="45"/>
  <c r="H173" i="45"/>
  <c r="I173" i="45"/>
  <c r="J173" i="45"/>
  <c r="K173" i="45"/>
  <c r="L173" i="45"/>
  <c r="H174" i="45"/>
  <c r="I174" i="45"/>
  <c r="J174" i="45"/>
  <c r="K174" i="45"/>
  <c r="L174" i="45"/>
  <c r="H175" i="45"/>
  <c r="I175" i="45"/>
  <c r="J175" i="45"/>
  <c r="K175" i="45"/>
  <c r="L175" i="45"/>
  <c r="H176" i="45"/>
  <c r="I176" i="45"/>
  <c r="J176" i="45"/>
  <c r="K176" i="45"/>
  <c r="L176" i="45"/>
  <c r="H177" i="45"/>
  <c r="I177" i="45"/>
  <c r="J177" i="45"/>
  <c r="K177" i="45"/>
  <c r="L177" i="45"/>
  <c r="H178" i="45"/>
  <c r="I178" i="45"/>
  <c r="J178" i="45"/>
  <c r="K178" i="45"/>
  <c r="L178" i="45"/>
  <c r="H179" i="45"/>
  <c r="I179" i="45"/>
  <c r="J179" i="45"/>
  <c r="K179" i="45"/>
  <c r="L179" i="45"/>
  <c r="H180" i="45"/>
  <c r="I180" i="45"/>
  <c r="J180" i="45"/>
  <c r="K180" i="45"/>
  <c r="L180" i="45"/>
  <c r="H181" i="45"/>
  <c r="I181" i="45"/>
  <c r="J181" i="45"/>
  <c r="K181" i="45"/>
  <c r="L181" i="45"/>
  <c r="H182" i="45"/>
  <c r="I182" i="45"/>
  <c r="J182" i="45"/>
  <c r="K182" i="45"/>
  <c r="L182" i="45"/>
  <c r="H183" i="45"/>
  <c r="I183" i="45"/>
  <c r="J183" i="45"/>
  <c r="K183" i="45"/>
  <c r="L183" i="45"/>
  <c r="H184" i="45"/>
  <c r="I184" i="45"/>
  <c r="J184" i="45"/>
  <c r="K184" i="45"/>
  <c r="L184" i="45"/>
  <c r="H185" i="45"/>
  <c r="I185" i="45"/>
  <c r="J185" i="45"/>
  <c r="K185" i="45"/>
  <c r="L185" i="45"/>
  <c r="H186" i="45"/>
  <c r="I186" i="45"/>
  <c r="J186" i="45"/>
  <c r="K186" i="45"/>
  <c r="L186" i="45"/>
  <c r="H187" i="45"/>
  <c r="I187" i="45"/>
  <c r="J187" i="45"/>
  <c r="K187" i="45"/>
  <c r="L187" i="45"/>
  <c r="H188" i="45"/>
  <c r="I188" i="45"/>
  <c r="J188" i="45"/>
  <c r="K188" i="45"/>
  <c r="L188" i="45"/>
  <c r="H189" i="45"/>
  <c r="I189" i="45"/>
  <c r="J189" i="45"/>
  <c r="K189" i="45"/>
  <c r="L189" i="45"/>
  <c r="H190" i="45"/>
  <c r="I190" i="45"/>
  <c r="J190" i="45"/>
  <c r="K190" i="45"/>
  <c r="L190" i="45"/>
  <c r="H191" i="45"/>
  <c r="I191" i="45"/>
  <c r="J191" i="45"/>
  <c r="K191" i="45"/>
  <c r="L191" i="45"/>
  <c r="H192" i="45"/>
  <c r="I192" i="45"/>
  <c r="J192" i="45"/>
  <c r="K192" i="45"/>
  <c r="L192" i="45"/>
  <c r="H193" i="45"/>
  <c r="I193" i="45"/>
  <c r="J193" i="45"/>
  <c r="K193" i="45"/>
  <c r="L193" i="45"/>
  <c r="H194" i="45"/>
  <c r="I194" i="45"/>
  <c r="J194" i="45"/>
  <c r="K194" i="45"/>
  <c r="L194" i="45"/>
  <c r="H195" i="45"/>
  <c r="I195" i="45"/>
  <c r="J195" i="45"/>
  <c r="K195" i="45"/>
  <c r="L195" i="45"/>
  <c r="H196" i="45"/>
  <c r="I196" i="45"/>
  <c r="J196" i="45"/>
  <c r="K196" i="45"/>
  <c r="L196" i="45"/>
  <c r="H197" i="45"/>
  <c r="I197" i="45"/>
  <c r="J197" i="45"/>
  <c r="K197" i="45"/>
  <c r="L197" i="45"/>
  <c r="H198" i="45"/>
  <c r="I198" i="45"/>
  <c r="J198" i="45"/>
  <c r="K198" i="45"/>
  <c r="L198" i="45"/>
  <c r="H199" i="45"/>
  <c r="I199" i="45"/>
  <c r="J199" i="45"/>
  <c r="K199" i="45"/>
  <c r="L199" i="45"/>
  <c r="H200" i="45"/>
  <c r="I200" i="45"/>
  <c r="J200" i="45"/>
  <c r="K200" i="45"/>
  <c r="L200" i="45"/>
  <c r="H201" i="45"/>
  <c r="I201" i="45"/>
  <c r="J201" i="45"/>
  <c r="K201" i="45"/>
  <c r="L201" i="45"/>
  <c r="H202" i="45"/>
  <c r="I202" i="45"/>
  <c r="J202" i="45"/>
  <c r="K202" i="45"/>
  <c r="L202" i="45"/>
  <c r="H203" i="45"/>
  <c r="I203" i="45"/>
  <c r="J203" i="45"/>
  <c r="K203" i="45"/>
  <c r="L203" i="45"/>
  <c r="H204" i="45"/>
  <c r="I204" i="45"/>
  <c r="J204" i="45"/>
  <c r="K204" i="45"/>
  <c r="L204" i="45"/>
  <c r="H205" i="45"/>
  <c r="I205" i="45"/>
  <c r="J205" i="45"/>
  <c r="K205" i="45"/>
  <c r="L205" i="45"/>
  <c r="H206" i="45"/>
  <c r="I206" i="45"/>
  <c r="J206" i="45"/>
  <c r="K206" i="45"/>
  <c r="L206" i="45"/>
  <c r="H207" i="45"/>
  <c r="I207" i="45"/>
  <c r="J207" i="45"/>
  <c r="K207" i="45"/>
  <c r="L207" i="45"/>
  <c r="H208" i="45"/>
  <c r="I208" i="45"/>
  <c r="J208" i="45"/>
  <c r="K208" i="45"/>
  <c r="L208" i="45"/>
  <c r="H209" i="45"/>
  <c r="I209" i="45"/>
  <c r="J209" i="45"/>
  <c r="K209" i="45"/>
  <c r="L209" i="45"/>
  <c r="H210" i="45"/>
  <c r="I210" i="45"/>
  <c r="J210" i="45"/>
  <c r="K210" i="45"/>
  <c r="L210" i="45"/>
  <c r="H211" i="45"/>
  <c r="I211" i="45"/>
  <c r="J211" i="45"/>
  <c r="K211" i="45"/>
  <c r="L211" i="45"/>
  <c r="H212" i="45"/>
  <c r="I212" i="45"/>
  <c r="J212" i="45"/>
  <c r="K212" i="45"/>
  <c r="L212" i="45"/>
  <c r="H213" i="45"/>
  <c r="I213" i="45"/>
  <c r="J213" i="45"/>
  <c r="K213" i="45"/>
  <c r="L213" i="45"/>
  <c r="H214" i="45"/>
  <c r="I214" i="45"/>
  <c r="J214" i="45"/>
  <c r="K214" i="45"/>
  <c r="L214" i="45"/>
  <c r="H215" i="45"/>
  <c r="I215" i="45"/>
  <c r="J215" i="45"/>
  <c r="K215" i="45"/>
  <c r="L215" i="45"/>
  <c r="H216" i="45"/>
  <c r="I216" i="45"/>
  <c r="J216" i="45"/>
  <c r="K216" i="45"/>
  <c r="L216" i="45"/>
  <c r="H217" i="45"/>
  <c r="I217" i="45"/>
  <c r="J217" i="45"/>
  <c r="K217" i="45"/>
  <c r="L217" i="45"/>
  <c r="H218" i="45"/>
  <c r="I218" i="45"/>
  <c r="J218" i="45"/>
  <c r="K218" i="45"/>
  <c r="L218" i="45"/>
  <c r="H219" i="45"/>
  <c r="I219" i="45"/>
  <c r="J219" i="45"/>
  <c r="K219" i="45"/>
  <c r="L219" i="45"/>
  <c r="H220" i="45"/>
  <c r="I220" i="45"/>
  <c r="J220" i="45"/>
  <c r="K220" i="45"/>
  <c r="L220" i="45"/>
  <c r="H221" i="45"/>
  <c r="I221" i="45"/>
  <c r="J221" i="45"/>
  <c r="K221" i="45"/>
  <c r="L221" i="45"/>
  <c r="I18" i="45"/>
  <c r="J18" i="45"/>
  <c r="K18" i="45"/>
  <c r="L18" i="45"/>
  <c r="H18" i="45"/>
  <c r="D19" i="45"/>
  <c r="E19" i="45"/>
  <c r="F19" i="45"/>
  <c r="D20" i="45"/>
  <c r="E20" i="45"/>
  <c r="F20" i="45"/>
  <c r="D21" i="45"/>
  <c r="E21" i="45"/>
  <c r="F21" i="45"/>
  <c r="D22" i="45"/>
  <c r="E22" i="45"/>
  <c r="F22" i="45"/>
  <c r="D23" i="45"/>
  <c r="E23" i="45"/>
  <c r="F23" i="45"/>
  <c r="D24" i="45"/>
  <c r="E24" i="45"/>
  <c r="F24" i="45"/>
  <c r="D25" i="45"/>
  <c r="E25" i="45"/>
  <c r="F25" i="45"/>
  <c r="D26" i="45"/>
  <c r="E26" i="45"/>
  <c r="F26" i="45"/>
  <c r="D27" i="45"/>
  <c r="E27" i="45"/>
  <c r="F27" i="45"/>
  <c r="D28" i="45"/>
  <c r="E28" i="45"/>
  <c r="F28" i="45"/>
  <c r="D29" i="45"/>
  <c r="E29" i="45"/>
  <c r="F29" i="45"/>
  <c r="D30" i="45"/>
  <c r="E30" i="45"/>
  <c r="F30" i="45"/>
  <c r="D31" i="45"/>
  <c r="E31" i="45"/>
  <c r="F31" i="45"/>
  <c r="D32" i="45"/>
  <c r="E32" i="45"/>
  <c r="F32" i="45"/>
  <c r="D33" i="45"/>
  <c r="E33" i="45"/>
  <c r="F33" i="45"/>
  <c r="D34" i="45"/>
  <c r="E34" i="45"/>
  <c r="F34" i="45"/>
  <c r="D35" i="45"/>
  <c r="E35" i="45"/>
  <c r="F35" i="45"/>
  <c r="D36" i="45"/>
  <c r="E36" i="45"/>
  <c r="F36" i="45"/>
  <c r="D37" i="45"/>
  <c r="E37" i="45"/>
  <c r="F37" i="45"/>
  <c r="D38" i="45"/>
  <c r="E38" i="45"/>
  <c r="F38" i="45"/>
  <c r="D39" i="45"/>
  <c r="E39" i="45"/>
  <c r="F39" i="45"/>
  <c r="D40" i="45"/>
  <c r="E40" i="45"/>
  <c r="F40" i="45"/>
  <c r="D41" i="45"/>
  <c r="E41" i="45"/>
  <c r="F41" i="45"/>
  <c r="D42" i="45"/>
  <c r="E42" i="45"/>
  <c r="F42" i="45"/>
  <c r="D43" i="45"/>
  <c r="E43" i="45"/>
  <c r="F43" i="45"/>
  <c r="D44" i="45"/>
  <c r="E44" i="45"/>
  <c r="F44" i="45"/>
  <c r="D45" i="45"/>
  <c r="E45" i="45"/>
  <c r="F45" i="45"/>
  <c r="D46" i="45"/>
  <c r="E46" i="45"/>
  <c r="F46" i="45"/>
  <c r="D47" i="45"/>
  <c r="E47" i="45"/>
  <c r="F47" i="45"/>
  <c r="D48" i="45"/>
  <c r="E48" i="45"/>
  <c r="F48" i="45"/>
  <c r="D49" i="45"/>
  <c r="E49" i="45"/>
  <c r="F49" i="45"/>
  <c r="D50" i="45"/>
  <c r="E50" i="45"/>
  <c r="F50" i="45"/>
  <c r="D51" i="45"/>
  <c r="E51" i="45"/>
  <c r="F51" i="45"/>
  <c r="D52" i="45"/>
  <c r="E52" i="45"/>
  <c r="F52" i="45"/>
  <c r="D53" i="45"/>
  <c r="E53" i="45"/>
  <c r="F53" i="45"/>
  <c r="D54" i="45"/>
  <c r="E54" i="45"/>
  <c r="F54" i="45"/>
  <c r="D55" i="45"/>
  <c r="E55" i="45"/>
  <c r="F55" i="45"/>
  <c r="D56" i="45"/>
  <c r="E56" i="45"/>
  <c r="F56" i="45"/>
  <c r="D57" i="45"/>
  <c r="E57" i="45"/>
  <c r="F57" i="45"/>
  <c r="D58" i="45"/>
  <c r="E58" i="45"/>
  <c r="F58" i="45"/>
  <c r="D59" i="45"/>
  <c r="E59" i="45"/>
  <c r="F59" i="45"/>
  <c r="D60" i="45"/>
  <c r="E60" i="45"/>
  <c r="F60" i="45"/>
  <c r="D61" i="45"/>
  <c r="E61" i="45"/>
  <c r="F61" i="45"/>
  <c r="D62" i="45"/>
  <c r="E62" i="45"/>
  <c r="F62" i="45"/>
  <c r="D63" i="45"/>
  <c r="E63" i="45"/>
  <c r="F63" i="45"/>
  <c r="D64" i="45"/>
  <c r="E64" i="45"/>
  <c r="F64" i="45"/>
  <c r="D65" i="45"/>
  <c r="E65" i="45"/>
  <c r="F65" i="45"/>
  <c r="D66" i="45"/>
  <c r="E66" i="45"/>
  <c r="F66" i="45"/>
  <c r="D67" i="45"/>
  <c r="E67" i="45"/>
  <c r="F67" i="45"/>
  <c r="D68" i="45"/>
  <c r="E68" i="45"/>
  <c r="F68" i="45"/>
  <c r="D69" i="45"/>
  <c r="E69" i="45"/>
  <c r="F69" i="45"/>
  <c r="D70" i="45"/>
  <c r="E70" i="45"/>
  <c r="F70" i="45"/>
  <c r="D71" i="45"/>
  <c r="E71" i="45"/>
  <c r="F71" i="45"/>
  <c r="D72" i="45"/>
  <c r="E72" i="45"/>
  <c r="F72" i="45"/>
  <c r="D73" i="45"/>
  <c r="E73" i="45"/>
  <c r="F73" i="45"/>
  <c r="D74" i="45"/>
  <c r="E74" i="45"/>
  <c r="F74" i="45"/>
  <c r="D75" i="45"/>
  <c r="E75" i="45"/>
  <c r="F75" i="45"/>
  <c r="D76" i="45"/>
  <c r="E76" i="45"/>
  <c r="F76" i="45"/>
  <c r="D77" i="45"/>
  <c r="E77" i="45"/>
  <c r="F77" i="45"/>
  <c r="D78" i="45"/>
  <c r="E78" i="45"/>
  <c r="F78" i="45"/>
  <c r="D79" i="45"/>
  <c r="E79" i="45"/>
  <c r="F79" i="45"/>
  <c r="D80" i="45"/>
  <c r="E80" i="45"/>
  <c r="F80" i="45"/>
  <c r="D81" i="45"/>
  <c r="E81" i="45"/>
  <c r="F81" i="45"/>
  <c r="D82" i="45"/>
  <c r="E82" i="45"/>
  <c r="F82" i="45"/>
  <c r="D83" i="45"/>
  <c r="E83" i="45"/>
  <c r="F83" i="45"/>
  <c r="D84" i="45"/>
  <c r="E84" i="45"/>
  <c r="F84" i="45"/>
  <c r="D85" i="45"/>
  <c r="E85" i="45"/>
  <c r="F85" i="45"/>
  <c r="D86" i="45"/>
  <c r="E86" i="45"/>
  <c r="F86" i="45"/>
  <c r="D87" i="45"/>
  <c r="E87" i="45"/>
  <c r="F87" i="45"/>
  <c r="D88" i="45"/>
  <c r="E88" i="45"/>
  <c r="F88" i="45"/>
  <c r="D89" i="45"/>
  <c r="E89" i="45"/>
  <c r="F89" i="45"/>
  <c r="D90" i="45"/>
  <c r="E90" i="45"/>
  <c r="F90" i="45"/>
  <c r="D91" i="45"/>
  <c r="E91" i="45"/>
  <c r="F91" i="45"/>
  <c r="D92" i="45"/>
  <c r="E92" i="45"/>
  <c r="F92" i="45"/>
  <c r="D93" i="45"/>
  <c r="E93" i="45"/>
  <c r="F93" i="45"/>
  <c r="D94" i="45"/>
  <c r="E94" i="45"/>
  <c r="F94" i="45"/>
  <c r="D95" i="45"/>
  <c r="E95" i="45"/>
  <c r="F95" i="45"/>
  <c r="D96" i="45"/>
  <c r="E96" i="45"/>
  <c r="F96" i="45"/>
  <c r="D97" i="45"/>
  <c r="E97" i="45"/>
  <c r="F97" i="45"/>
  <c r="D98" i="45"/>
  <c r="E98" i="45"/>
  <c r="F98" i="45"/>
  <c r="D99" i="45"/>
  <c r="E99" i="45"/>
  <c r="F99" i="45"/>
  <c r="D100" i="45"/>
  <c r="E100" i="45"/>
  <c r="F100" i="45"/>
  <c r="D101" i="45"/>
  <c r="E101" i="45"/>
  <c r="F101" i="45"/>
  <c r="D102" i="45"/>
  <c r="E102" i="45"/>
  <c r="F102" i="45"/>
  <c r="D103" i="45"/>
  <c r="E103" i="45"/>
  <c r="F103" i="45"/>
  <c r="D104" i="45"/>
  <c r="E104" i="45"/>
  <c r="F104" i="45"/>
  <c r="D105" i="45"/>
  <c r="E105" i="45"/>
  <c r="F105" i="45"/>
  <c r="D106" i="45"/>
  <c r="E106" i="45"/>
  <c r="F106" i="45"/>
  <c r="D107" i="45"/>
  <c r="E107" i="45"/>
  <c r="F107" i="45"/>
  <c r="D108" i="45"/>
  <c r="E108" i="45"/>
  <c r="F108" i="45"/>
  <c r="D109" i="45"/>
  <c r="E109" i="45"/>
  <c r="F109" i="45"/>
  <c r="D110" i="45"/>
  <c r="E110" i="45"/>
  <c r="F110" i="45"/>
  <c r="D111" i="45"/>
  <c r="E111" i="45"/>
  <c r="F111" i="45"/>
  <c r="D112" i="45"/>
  <c r="E112" i="45"/>
  <c r="F112" i="45"/>
  <c r="D113" i="45"/>
  <c r="E113" i="45"/>
  <c r="F113" i="45"/>
  <c r="D114" i="45"/>
  <c r="E114" i="45"/>
  <c r="F114" i="45"/>
  <c r="D115" i="45"/>
  <c r="E115" i="45"/>
  <c r="F115" i="45"/>
  <c r="D116" i="45"/>
  <c r="E116" i="45"/>
  <c r="F116" i="45"/>
  <c r="D117" i="45"/>
  <c r="E117" i="45"/>
  <c r="F117" i="45"/>
  <c r="D118" i="45"/>
  <c r="E118" i="45"/>
  <c r="F118" i="45"/>
  <c r="D119" i="45"/>
  <c r="E119" i="45"/>
  <c r="F119" i="45"/>
  <c r="D120" i="45"/>
  <c r="E120" i="45"/>
  <c r="F120" i="45"/>
  <c r="D121" i="45"/>
  <c r="E121" i="45"/>
  <c r="F121" i="45"/>
  <c r="D122" i="45"/>
  <c r="E122" i="45"/>
  <c r="F122" i="45"/>
  <c r="D123" i="45"/>
  <c r="E123" i="45"/>
  <c r="F123" i="45"/>
  <c r="D124" i="45"/>
  <c r="E124" i="45"/>
  <c r="F124" i="45"/>
  <c r="D125" i="45"/>
  <c r="E125" i="45"/>
  <c r="F125" i="45"/>
  <c r="D126" i="45"/>
  <c r="E126" i="45"/>
  <c r="F126" i="45"/>
  <c r="D127" i="45"/>
  <c r="E127" i="45"/>
  <c r="F127" i="45"/>
  <c r="D128" i="45"/>
  <c r="E128" i="45"/>
  <c r="F128" i="45"/>
  <c r="D129" i="45"/>
  <c r="E129" i="45"/>
  <c r="F129" i="45"/>
  <c r="D130" i="45"/>
  <c r="E130" i="45"/>
  <c r="F130" i="45"/>
  <c r="D131" i="45"/>
  <c r="E131" i="45"/>
  <c r="F131" i="45"/>
  <c r="D132" i="45"/>
  <c r="E132" i="45"/>
  <c r="F132" i="45"/>
  <c r="D133" i="45"/>
  <c r="E133" i="45"/>
  <c r="F133" i="45"/>
  <c r="D134" i="45"/>
  <c r="E134" i="45"/>
  <c r="F134" i="45"/>
  <c r="D135" i="45"/>
  <c r="E135" i="45"/>
  <c r="F135" i="45"/>
  <c r="D136" i="45"/>
  <c r="E136" i="45"/>
  <c r="F136" i="45"/>
  <c r="D137" i="45"/>
  <c r="E137" i="45"/>
  <c r="F137" i="45"/>
  <c r="D138" i="45"/>
  <c r="E138" i="45"/>
  <c r="F138" i="45"/>
  <c r="D139" i="45"/>
  <c r="E139" i="45"/>
  <c r="F139" i="45"/>
  <c r="D140" i="45"/>
  <c r="E140" i="45"/>
  <c r="F140" i="45"/>
  <c r="D141" i="45"/>
  <c r="E141" i="45"/>
  <c r="F141" i="45"/>
  <c r="D142" i="45"/>
  <c r="E142" i="45"/>
  <c r="F142" i="45"/>
  <c r="D143" i="45"/>
  <c r="E143" i="45"/>
  <c r="F143" i="45"/>
  <c r="D144" i="45"/>
  <c r="E144" i="45"/>
  <c r="F144" i="45"/>
  <c r="D145" i="45"/>
  <c r="E145" i="45"/>
  <c r="F145" i="45"/>
  <c r="D146" i="45"/>
  <c r="E146" i="45"/>
  <c r="F146" i="45"/>
  <c r="D147" i="45"/>
  <c r="E147" i="45"/>
  <c r="F147" i="45"/>
  <c r="D148" i="45"/>
  <c r="E148" i="45"/>
  <c r="F148" i="45"/>
  <c r="D149" i="45"/>
  <c r="E149" i="45"/>
  <c r="F149" i="45"/>
  <c r="D150" i="45"/>
  <c r="E150" i="45"/>
  <c r="F150" i="45"/>
  <c r="D151" i="45"/>
  <c r="E151" i="45"/>
  <c r="F151" i="45"/>
  <c r="D152" i="45"/>
  <c r="E152" i="45"/>
  <c r="F152" i="45"/>
  <c r="D153" i="45"/>
  <c r="E153" i="45"/>
  <c r="F153" i="45"/>
  <c r="D154" i="45"/>
  <c r="E154" i="45"/>
  <c r="F154" i="45"/>
  <c r="D155" i="45"/>
  <c r="E155" i="45"/>
  <c r="F155" i="45"/>
  <c r="D156" i="45"/>
  <c r="E156" i="45"/>
  <c r="F156" i="45"/>
  <c r="D157" i="45"/>
  <c r="E157" i="45"/>
  <c r="F157" i="45"/>
  <c r="D158" i="45"/>
  <c r="E158" i="45"/>
  <c r="F158" i="45"/>
  <c r="D159" i="45"/>
  <c r="E159" i="45"/>
  <c r="F159" i="45"/>
  <c r="D160" i="45"/>
  <c r="E160" i="45"/>
  <c r="F160" i="45"/>
  <c r="D161" i="45"/>
  <c r="E161" i="45"/>
  <c r="F161" i="45"/>
  <c r="D162" i="45"/>
  <c r="E162" i="45"/>
  <c r="F162" i="45"/>
  <c r="D163" i="45"/>
  <c r="E163" i="45"/>
  <c r="F163" i="45"/>
  <c r="D164" i="45"/>
  <c r="E164" i="45"/>
  <c r="F164" i="45"/>
  <c r="D165" i="45"/>
  <c r="E165" i="45"/>
  <c r="F165" i="45"/>
  <c r="D166" i="45"/>
  <c r="E166" i="45"/>
  <c r="F166" i="45"/>
  <c r="D167" i="45"/>
  <c r="E167" i="45"/>
  <c r="F167" i="45"/>
  <c r="D168" i="45"/>
  <c r="E168" i="45"/>
  <c r="F168" i="45"/>
  <c r="D169" i="45"/>
  <c r="E169" i="45"/>
  <c r="F169" i="45"/>
  <c r="D170" i="45"/>
  <c r="E170" i="45"/>
  <c r="F170" i="45"/>
  <c r="D171" i="45"/>
  <c r="E171" i="45"/>
  <c r="F171" i="45"/>
  <c r="D172" i="45"/>
  <c r="E172" i="45"/>
  <c r="F172" i="45"/>
  <c r="D173" i="45"/>
  <c r="E173" i="45"/>
  <c r="F173" i="45"/>
  <c r="D174" i="45"/>
  <c r="E174" i="45"/>
  <c r="F174" i="45"/>
  <c r="D175" i="45"/>
  <c r="E175" i="45"/>
  <c r="F175" i="45"/>
  <c r="D176" i="45"/>
  <c r="E176" i="45"/>
  <c r="F176" i="45"/>
  <c r="D177" i="45"/>
  <c r="E177" i="45"/>
  <c r="F177" i="45"/>
  <c r="D178" i="45"/>
  <c r="E178" i="45"/>
  <c r="F178" i="45"/>
  <c r="D179" i="45"/>
  <c r="E179" i="45"/>
  <c r="F179" i="45"/>
  <c r="D180" i="45"/>
  <c r="E180" i="45"/>
  <c r="F180" i="45"/>
  <c r="D181" i="45"/>
  <c r="E181" i="45"/>
  <c r="F181" i="45"/>
  <c r="D182" i="45"/>
  <c r="E182" i="45"/>
  <c r="F182" i="45"/>
  <c r="D183" i="45"/>
  <c r="E183" i="45"/>
  <c r="F183" i="45"/>
  <c r="D184" i="45"/>
  <c r="E184" i="45"/>
  <c r="F184" i="45"/>
  <c r="D185" i="45"/>
  <c r="E185" i="45"/>
  <c r="F185" i="45"/>
  <c r="D186" i="45"/>
  <c r="E186" i="45"/>
  <c r="F186" i="45"/>
  <c r="D187" i="45"/>
  <c r="E187" i="45"/>
  <c r="F187" i="45"/>
  <c r="D188" i="45"/>
  <c r="E188" i="45"/>
  <c r="F188" i="45"/>
  <c r="D189" i="45"/>
  <c r="E189" i="45"/>
  <c r="F189" i="45"/>
  <c r="D190" i="45"/>
  <c r="E190" i="45"/>
  <c r="F190" i="45"/>
  <c r="D191" i="45"/>
  <c r="E191" i="45"/>
  <c r="F191" i="45"/>
  <c r="D192" i="45"/>
  <c r="E192" i="45"/>
  <c r="F192" i="45"/>
  <c r="D193" i="45"/>
  <c r="E193" i="45"/>
  <c r="F193" i="45"/>
  <c r="D194" i="45"/>
  <c r="E194" i="45"/>
  <c r="F194" i="45"/>
  <c r="D195" i="45"/>
  <c r="E195" i="45"/>
  <c r="F195" i="45"/>
  <c r="D196" i="45"/>
  <c r="E196" i="45"/>
  <c r="F196" i="45"/>
  <c r="D197" i="45"/>
  <c r="E197" i="45"/>
  <c r="F197" i="45"/>
  <c r="D198" i="45"/>
  <c r="E198" i="45"/>
  <c r="F198" i="45"/>
  <c r="D199" i="45"/>
  <c r="E199" i="45"/>
  <c r="F199" i="45"/>
  <c r="D200" i="45"/>
  <c r="E200" i="45"/>
  <c r="F200" i="45"/>
  <c r="D201" i="45"/>
  <c r="E201" i="45"/>
  <c r="F201" i="45"/>
  <c r="D202" i="45"/>
  <c r="E202" i="45"/>
  <c r="F202" i="45"/>
  <c r="D203" i="45"/>
  <c r="E203" i="45"/>
  <c r="F203" i="45"/>
  <c r="D204" i="45"/>
  <c r="E204" i="45"/>
  <c r="F204" i="45"/>
  <c r="D205" i="45"/>
  <c r="E205" i="45"/>
  <c r="F205" i="45"/>
  <c r="D206" i="45"/>
  <c r="E206" i="45"/>
  <c r="F206" i="45"/>
  <c r="D207" i="45"/>
  <c r="E207" i="45"/>
  <c r="F207" i="45"/>
  <c r="D208" i="45"/>
  <c r="E208" i="45"/>
  <c r="F208" i="45"/>
  <c r="D209" i="45"/>
  <c r="E209" i="45"/>
  <c r="F209" i="45"/>
  <c r="D210" i="45"/>
  <c r="E210" i="45"/>
  <c r="F210" i="45"/>
  <c r="D211" i="45"/>
  <c r="E211" i="45"/>
  <c r="F211" i="45"/>
  <c r="D212" i="45"/>
  <c r="E212" i="45"/>
  <c r="F212" i="45"/>
  <c r="D213" i="45"/>
  <c r="E213" i="45"/>
  <c r="F213" i="45"/>
  <c r="D214" i="45"/>
  <c r="E214" i="45"/>
  <c r="F214" i="45"/>
  <c r="D215" i="45"/>
  <c r="E215" i="45"/>
  <c r="F215" i="45"/>
  <c r="D216" i="45"/>
  <c r="E216" i="45"/>
  <c r="F216" i="45"/>
  <c r="D217" i="45"/>
  <c r="E217" i="45"/>
  <c r="F217" i="45"/>
  <c r="D218" i="45"/>
  <c r="E218" i="45"/>
  <c r="F218" i="45"/>
  <c r="D219" i="45"/>
  <c r="E219" i="45"/>
  <c r="F219" i="45"/>
  <c r="D220" i="45"/>
  <c r="E220" i="45"/>
  <c r="F220" i="45"/>
  <c r="D221" i="45"/>
  <c r="E221" i="45"/>
  <c r="F221" i="45"/>
  <c r="E18" i="45"/>
  <c r="F18" i="45"/>
  <c r="D18" i="45"/>
  <c r="B19" i="45"/>
  <c r="B20" i="45"/>
  <c r="B21" i="45"/>
  <c r="B22" i="45"/>
  <c r="B23" i="45"/>
  <c r="B24" i="45"/>
  <c r="B25" i="45"/>
  <c r="B26" i="45"/>
  <c r="B27" i="45"/>
  <c r="B28" i="45"/>
  <c r="B29" i="45"/>
  <c r="B30" i="45"/>
  <c r="B31" i="45"/>
  <c r="B32" i="45"/>
  <c r="B33" i="45"/>
  <c r="B34" i="45"/>
  <c r="B35" i="45"/>
  <c r="B36" i="45"/>
  <c r="B37" i="45"/>
  <c r="B38" i="45"/>
  <c r="B39" i="45"/>
  <c r="B40" i="45"/>
  <c r="B41" i="45"/>
  <c r="B42" i="45"/>
  <c r="B43" i="45"/>
  <c r="B44" i="45"/>
  <c r="B45" i="45"/>
  <c r="B46" i="45"/>
  <c r="B47" i="45"/>
  <c r="B48" i="45"/>
  <c r="B49" i="45"/>
  <c r="B50" i="45"/>
  <c r="B51" i="45"/>
  <c r="B52" i="45"/>
  <c r="B53" i="45"/>
  <c r="B54" i="45"/>
  <c r="B55" i="45"/>
  <c r="B56" i="45"/>
  <c r="B57" i="45"/>
  <c r="B58" i="45"/>
  <c r="B59" i="45"/>
  <c r="B60" i="45"/>
  <c r="B61" i="45"/>
  <c r="B62" i="45"/>
  <c r="B63" i="45"/>
  <c r="B64" i="45"/>
  <c r="B65" i="45"/>
  <c r="B66" i="45"/>
  <c r="B67" i="45"/>
  <c r="B68" i="45"/>
  <c r="B69" i="45"/>
  <c r="B70" i="45"/>
  <c r="B71" i="45"/>
  <c r="B72" i="45"/>
  <c r="B73" i="45"/>
  <c r="B74" i="45"/>
  <c r="B75" i="45"/>
  <c r="B76" i="45"/>
  <c r="B77" i="45"/>
  <c r="B78" i="45"/>
  <c r="B79" i="45"/>
  <c r="B80" i="45"/>
  <c r="B81" i="45"/>
  <c r="B82" i="45"/>
  <c r="B83" i="45"/>
  <c r="B84" i="45"/>
  <c r="B85" i="45"/>
  <c r="B86" i="45"/>
  <c r="B87" i="45"/>
  <c r="B88" i="45"/>
  <c r="B89" i="45"/>
  <c r="B90" i="45"/>
  <c r="B91" i="45"/>
  <c r="B92" i="45"/>
  <c r="B93" i="45"/>
  <c r="B94" i="45"/>
  <c r="B95" i="45"/>
  <c r="B96" i="45"/>
  <c r="B97" i="45"/>
  <c r="B98" i="45"/>
  <c r="B99" i="45"/>
  <c r="B100" i="45"/>
  <c r="B101" i="45"/>
  <c r="B102" i="45"/>
  <c r="B103" i="45"/>
  <c r="B104" i="45"/>
  <c r="B105" i="45"/>
  <c r="B106" i="45"/>
  <c r="B107" i="45"/>
  <c r="B108" i="45"/>
  <c r="B109" i="45"/>
  <c r="B110" i="45"/>
  <c r="B111" i="45"/>
  <c r="B112" i="45"/>
  <c r="B113" i="45"/>
  <c r="B114" i="45"/>
  <c r="B115" i="45"/>
  <c r="B116" i="45"/>
  <c r="B117" i="45"/>
  <c r="B118" i="45"/>
  <c r="B119" i="45"/>
  <c r="B120" i="45"/>
  <c r="B121" i="45"/>
  <c r="B122" i="45"/>
  <c r="B123" i="45"/>
  <c r="B124" i="45"/>
  <c r="B125" i="45"/>
  <c r="B126" i="45"/>
  <c r="B127" i="45"/>
  <c r="B128" i="45"/>
  <c r="B129" i="45"/>
  <c r="B130" i="45"/>
  <c r="B131" i="45"/>
  <c r="B132" i="45"/>
  <c r="B133" i="45"/>
  <c r="B134" i="45"/>
  <c r="B135" i="45"/>
  <c r="B136" i="45"/>
  <c r="B137" i="45"/>
  <c r="B138" i="45"/>
  <c r="B139" i="45"/>
  <c r="B140" i="45"/>
  <c r="B141" i="45"/>
  <c r="B142" i="45"/>
  <c r="B143" i="45"/>
  <c r="B144" i="45"/>
  <c r="B145" i="45"/>
  <c r="B146" i="45"/>
  <c r="B147" i="45"/>
  <c r="B148" i="45"/>
  <c r="B149" i="45"/>
  <c r="B150" i="45"/>
  <c r="B151" i="45"/>
  <c r="B152" i="45"/>
  <c r="B153" i="45"/>
  <c r="B154" i="45"/>
  <c r="B155" i="45"/>
  <c r="B156" i="45"/>
  <c r="B157" i="45"/>
  <c r="B158" i="45"/>
  <c r="B159" i="45"/>
  <c r="B160" i="45"/>
  <c r="B161" i="45"/>
  <c r="B162" i="45"/>
  <c r="B163" i="45"/>
  <c r="B164" i="45"/>
  <c r="B165" i="45"/>
  <c r="B166" i="45"/>
  <c r="B167" i="45"/>
  <c r="B168" i="45"/>
  <c r="B169" i="45"/>
  <c r="B170" i="45"/>
  <c r="B171" i="45"/>
  <c r="B172" i="45"/>
  <c r="B173" i="45"/>
  <c r="B174" i="45"/>
  <c r="B175" i="45"/>
  <c r="B176" i="45"/>
  <c r="B177" i="45"/>
  <c r="B178" i="45"/>
  <c r="B179" i="45"/>
  <c r="B180" i="45"/>
  <c r="B181" i="45"/>
  <c r="B182" i="45"/>
  <c r="B183" i="45"/>
  <c r="B184" i="45"/>
  <c r="B185" i="45"/>
  <c r="B186" i="45"/>
  <c r="B187" i="45"/>
  <c r="B188" i="45"/>
  <c r="B189" i="45"/>
  <c r="B190" i="45"/>
  <c r="B191" i="45"/>
  <c r="B192" i="45"/>
  <c r="B193" i="45"/>
  <c r="B194" i="45"/>
  <c r="B195" i="45"/>
  <c r="B196" i="45"/>
  <c r="B197" i="45"/>
  <c r="B198" i="45"/>
  <c r="B199" i="45"/>
  <c r="B200" i="45"/>
  <c r="B201" i="45"/>
  <c r="B202" i="45"/>
  <c r="B203" i="45"/>
  <c r="B204" i="45"/>
  <c r="B205" i="45"/>
  <c r="B206" i="45"/>
  <c r="B207" i="45"/>
  <c r="B208" i="45"/>
  <c r="B209" i="45"/>
  <c r="B210" i="45"/>
  <c r="B211" i="45"/>
  <c r="B212" i="45"/>
  <c r="B213" i="45"/>
  <c r="B214" i="45"/>
  <c r="B215" i="45"/>
  <c r="B216" i="45"/>
  <c r="B217" i="45"/>
  <c r="B218" i="45"/>
  <c r="B219" i="45"/>
  <c r="B220" i="45"/>
  <c r="B221" i="45"/>
  <c r="B18" i="45"/>
  <c r="S27" i="11"/>
  <c r="T27" i="11"/>
  <c r="U27" i="11"/>
  <c r="V27" i="11"/>
  <c r="W27" i="11"/>
  <c r="X27" i="11"/>
  <c r="S28" i="11"/>
  <c r="T28" i="11"/>
  <c r="U28" i="11"/>
  <c r="V28" i="11"/>
  <c r="W28" i="11"/>
  <c r="X28" i="11"/>
  <c r="S29" i="11"/>
  <c r="T29" i="11"/>
  <c r="U29" i="11"/>
  <c r="V29" i="11"/>
  <c r="W29" i="11"/>
  <c r="X29" i="11"/>
  <c r="S30" i="11"/>
  <c r="T30" i="11"/>
  <c r="U30" i="11"/>
  <c r="V30" i="11"/>
  <c r="W30" i="11"/>
  <c r="X30" i="11"/>
  <c r="S31" i="11"/>
  <c r="T31" i="11"/>
  <c r="U31" i="11"/>
  <c r="V31" i="11"/>
  <c r="W31" i="11"/>
  <c r="X31" i="11"/>
  <c r="S32" i="11"/>
  <c r="T32" i="11"/>
  <c r="U32" i="11"/>
  <c r="V32" i="11"/>
  <c r="W32" i="11"/>
  <c r="X32" i="11"/>
  <c r="S33" i="11"/>
  <c r="T33" i="11"/>
  <c r="U33" i="11"/>
  <c r="V33" i="11"/>
  <c r="W33" i="11"/>
  <c r="X33" i="11"/>
  <c r="S34" i="11"/>
  <c r="T34" i="11"/>
  <c r="U34" i="11"/>
  <c r="V34" i="11"/>
  <c r="W34" i="11"/>
  <c r="X34" i="11"/>
  <c r="S35" i="11"/>
  <c r="T35" i="11"/>
  <c r="U35" i="11"/>
  <c r="V35" i="11"/>
  <c r="W35" i="11"/>
  <c r="X35" i="11"/>
  <c r="S36" i="11"/>
  <c r="T36" i="11"/>
  <c r="U36" i="11"/>
  <c r="V36" i="11"/>
  <c r="W36" i="11"/>
  <c r="X36" i="11"/>
  <c r="S37" i="11"/>
  <c r="T37" i="11"/>
  <c r="U37" i="11"/>
  <c r="V37" i="11"/>
  <c r="W37" i="11"/>
  <c r="X37" i="11"/>
  <c r="S38" i="11"/>
  <c r="T38" i="11"/>
  <c r="U38" i="11"/>
  <c r="V38" i="11"/>
  <c r="W38" i="11"/>
  <c r="X38" i="11"/>
  <c r="S39" i="11"/>
  <c r="T39" i="11"/>
  <c r="U39" i="11"/>
  <c r="V39" i="11"/>
  <c r="W39" i="11"/>
  <c r="X39" i="11"/>
  <c r="S40" i="11"/>
  <c r="T40" i="11"/>
  <c r="U40" i="11"/>
  <c r="V40" i="11"/>
  <c r="W40" i="11"/>
  <c r="X40" i="11"/>
  <c r="S41" i="11"/>
  <c r="T41" i="11"/>
  <c r="U41" i="11"/>
  <c r="V41" i="11"/>
  <c r="W41" i="11"/>
  <c r="X41" i="11"/>
  <c r="S42" i="11"/>
  <c r="T42" i="11"/>
  <c r="U42" i="11"/>
  <c r="V42" i="11"/>
  <c r="W42" i="11"/>
  <c r="X42" i="11"/>
  <c r="S43" i="11"/>
  <c r="T43" i="11"/>
  <c r="U43" i="11"/>
  <c r="V43" i="11"/>
  <c r="W43" i="11"/>
  <c r="X43" i="11"/>
  <c r="S44" i="11"/>
  <c r="T44" i="11"/>
  <c r="U44" i="11"/>
  <c r="V44" i="11"/>
  <c r="W44" i="11"/>
  <c r="X44" i="11"/>
  <c r="S45" i="11"/>
  <c r="T45" i="11"/>
  <c r="U45" i="11"/>
  <c r="V45" i="11"/>
  <c r="W45" i="11"/>
  <c r="X45" i="11"/>
  <c r="S46" i="11"/>
  <c r="T46" i="11"/>
  <c r="U46" i="11"/>
  <c r="V46" i="11"/>
  <c r="W46" i="11"/>
  <c r="X46" i="11"/>
  <c r="S47" i="11"/>
  <c r="T47" i="11"/>
  <c r="U47" i="11"/>
  <c r="V47" i="11"/>
  <c r="W47" i="11"/>
  <c r="X47" i="11"/>
  <c r="S48" i="11"/>
  <c r="T48" i="11"/>
  <c r="U48" i="11"/>
  <c r="V48" i="11"/>
  <c r="W48" i="11"/>
  <c r="X48" i="11"/>
  <c r="S49" i="11"/>
  <c r="T49" i="11"/>
  <c r="U49" i="11"/>
  <c r="V49" i="11"/>
  <c r="W49" i="11"/>
  <c r="X49" i="11"/>
  <c r="S50" i="11"/>
  <c r="T50" i="11"/>
  <c r="U50" i="11"/>
  <c r="V50" i="11"/>
  <c r="W50" i="11"/>
  <c r="X50" i="11"/>
  <c r="S51" i="11"/>
  <c r="T51" i="11"/>
  <c r="U51" i="11"/>
  <c r="V51" i="11"/>
  <c r="W51" i="11"/>
  <c r="X51" i="11"/>
  <c r="S52" i="11"/>
  <c r="T52" i="11"/>
  <c r="U52" i="11"/>
  <c r="V52" i="11"/>
  <c r="W52" i="11"/>
  <c r="X52" i="11"/>
  <c r="S53" i="11"/>
  <c r="T53" i="11"/>
  <c r="U53" i="11"/>
  <c r="V53" i="11"/>
  <c r="W53" i="11"/>
  <c r="X53" i="11"/>
  <c r="S54" i="11"/>
  <c r="T54" i="11"/>
  <c r="U54" i="11"/>
  <c r="V54" i="11"/>
  <c r="W54" i="11"/>
  <c r="X54" i="11"/>
  <c r="S55" i="11"/>
  <c r="T55" i="11"/>
  <c r="U55" i="11"/>
  <c r="V55" i="11"/>
  <c r="W55" i="11"/>
  <c r="X55" i="11"/>
  <c r="S56" i="11"/>
  <c r="T56" i="11"/>
  <c r="U56" i="11"/>
  <c r="V56" i="11"/>
  <c r="W56" i="11"/>
  <c r="X56" i="11"/>
  <c r="S57" i="11"/>
  <c r="T57" i="11"/>
  <c r="U57" i="11"/>
  <c r="V57" i="11"/>
  <c r="W57" i="11"/>
  <c r="X57" i="11"/>
  <c r="S58" i="11"/>
  <c r="T58" i="11"/>
  <c r="U58" i="11"/>
  <c r="V58" i="11"/>
  <c r="W58" i="11"/>
  <c r="X58" i="11"/>
  <c r="S59" i="11"/>
  <c r="T59" i="11"/>
  <c r="U59" i="11"/>
  <c r="V59" i="11"/>
  <c r="W59" i="11"/>
  <c r="X59" i="11"/>
  <c r="S60" i="11"/>
  <c r="T60" i="11"/>
  <c r="U60" i="11"/>
  <c r="V60" i="11"/>
  <c r="W60" i="11"/>
  <c r="X60" i="11"/>
  <c r="S61" i="11"/>
  <c r="T61" i="11"/>
  <c r="U61" i="11"/>
  <c r="V61" i="11"/>
  <c r="W61" i="11"/>
  <c r="X61" i="11"/>
  <c r="S62" i="11"/>
  <c r="T62" i="11"/>
  <c r="U62" i="11"/>
  <c r="V62" i="11"/>
  <c r="W62" i="11"/>
  <c r="X62" i="11"/>
  <c r="S63" i="11"/>
  <c r="T63" i="11"/>
  <c r="U63" i="11"/>
  <c r="V63" i="11"/>
  <c r="W63" i="11"/>
  <c r="X63" i="11"/>
  <c r="S64" i="11"/>
  <c r="T64" i="11"/>
  <c r="U64" i="11"/>
  <c r="V64" i="11"/>
  <c r="W64" i="11"/>
  <c r="X64" i="11"/>
  <c r="S65" i="11"/>
  <c r="T65" i="11"/>
  <c r="U65" i="11"/>
  <c r="V65" i="11"/>
  <c r="W65" i="11"/>
  <c r="X65" i="11"/>
  <c r="S66" i="11"/>
  <c r="T66" i="11"/>
  <c r="U66" i="11"/>
  <c r="V66" i="11"/>
  <c r="W66" i="11"/>
  <c r="X66" i="11"/>
  <c r="S67" i="11"/>
  <c r="T67" i="11"/>
  <c r="U67" i="11"/>
  <c r="V67" i="11"/>
  <c r="W67" i="11"/>
  <c r="X67" i="11"/>
  <c r="S68" i="11"/>
  <c r="T68" i="11"/>
  <c r="U68" i="11"/>
  <c r="V68" i="11"/>
  <c r="W68" i="11"/>
  <c r="X68" i="11"/>
  <c r="S69" i="11"/>
  <c r="T69" i="11"/>
  <c r="U69" i="11"/>
  <c r="V69" i="11"/>
  <c r="W69" i="11"/>
  <c r="X69" i="11"/>
  <c r="S70" i="11"/>
  <c r="T70" i="11"/>
  <c r="U70" i="11"/>
  <c r="V70" i="11"/>
  <c r="W70" i="11"/>
  <c r="X70" i="11"/>
  <c r="S71" i="11"/>
  <c r="T71" i="11"/>
  <c r="U71" i="11"/>
  <c r="V71" i="11"/>
  <c r="W71" i="11"/>
  <c r="X71" i="11"/>
  <c r="S72" i="11"/>
  <c r="T72" i="11"/>
  <c r="U72" i="11"/>
  <c r="V72" i="11"/>
  <c r="W72" i="11"/>
  <c r="X72" i="11"/>
  <c r="S73" i="11"/>
  <c r="T73" i="11"/>
  <c r="U73" i="11"/>
  <c r="V73" i="11"/>
  <c r="W73" i="11"/>
  <c r="X73" i="11"/>
  <c r="S74" i="11"/>
  <c r="T74" i="11"/>
  <c r="U74" i="11"/>
  <c r="V74" i="11"/>
  <c r="W74" i="11"/>
  <c r="X74" i="11"/>
  <c r="S75" i="11"/>
  <c r="T75" i="11"/>
  <c r="U75" i="11"/>
  <c r="V75" i="11"/>
  <c r="W75" i="11"/>
  <c r="X75" i="11"/>
  <c r="S76" i="11"/>
  <c r="T76" i="11"/>
  <c r="U76" i="11"/>
  <c r="V76" i="11"/>
  <c r="W76" i="11"/>
  <c r="X76" i="11"/>
  <c r="S77" i="11"/>
  <c r="T77" i="11"/>
  <c r="U77" i="11"/>
  <c r="V77" i="11"/>
  <c r="W77" i="11"/>
  <c r="X77" i="11"/>
  <c r="S78" i="11"/>
  <c r="T78" i="11"/>
  <c r="U78" i="11"/>
  <c r="V78" i="11"/>
  <c r="W78" i="11"/>
  <c r="X78" i="11"/>
  <c r="S79" i="11"/>
  <c r="T79" i="11"/>
  <c r="U79" i="11"/>
  <c r="V79" i="11"/>
  <c r="W79" i="11"/>
  <c r="X79" i="11"/>
  <c r="S80" i="11"/>
  <c r="T80" i="11"/>
  <c r="U80" i="11"/>
  <c r="V80" i="11"/>
  <c r="W80" i="11"/>
  <c r="X80" i="11"/>
  <c r="S81" i="11"/>
  <c r="T81" i="11"/>
  <c r="U81" i="11"/>
  <c r="V81" i="11"/>
  <c r="W81" i="11"/>
  <c r="X81" i="11"/>
  <c r="S82" i="11"/>
  <c r="T82" i="11"/>
  <c r="U82" i="11"/>
  <c r="V82" i="11"/>
  <c r="W82" i="11"/>
  <c r="X82" i="11"/>
  <c r="S83" i="11"/>
  <c r="T83" i="11"/>
  <c r="U83" i="11"/>
  <c r="V83" i="11"/>
  <c r="W83" i="11"/>
  <c r="X83" i="11"/>
  <c r="S84" i="11"/>
  <c r="T84" i="11"/>
  <c r="U84" i="11"/>
  <c r="V84" i="11"/>
  <c r="W84" i="11"/>
  <c r="X84" i="11"/>
  <c r="S85" i="11"/>
  <c r="T85" i="11"/>
  <c r="U85" i="11"/>
  <c r="V85" i="11"/>
  <c r="W85" i="11"/>
  <c r="X85" i="11"/>
  <c r="S86" i="11"/>
  <c r="T86" i="11"/>
  <c r="U86" i="11"/>
  <c r="V86" i="11"/>
  <c r="W86" i="11"/>
  <c r="X86" i="11"/>
  <c r="S87" i="11"/>
  <c r="T87" i="11"/>
  <c r="U87" i="11"/>
  <c r="V87" i="11"/>
  <c r="W87" i="11"/>
  <c r="X87" i="11"/>
  <c r="S88" i="11"/>
  <c r="T88" i="11"/>
  <c r="U88" i="11"/>
  <c r="V88" i="11"/>
  <c r="W88" i="11"/>
  <c r="X88" i="11"/>
  <c r="S89" i="11"/>
  <c r="T89" i="11"/>
  <c r="U89" i="11"/>
  <c r="V89" i="11"/>
  <c r="W89" i="11"/>
  <c r="X89" i="11"/>
  <c r="S90" i="11"/>
  <c r="T90" i="11"/>
  <c r="U90" i="11"/>
  <c r="V90" i="11"/>
  <c r="W90" i="11"/>
  <c r="X90" i="11"/>
  <c r="S91" i="11"/>
  <c r="T91" i="11"/>
  <c r="U91" i="11"/>
  <c r="V91" i="11"/>
  <c r="W91" i="11"/>
  <c r="X91" i="11"/>
  <c r="S92" i="11"/>
  <c r="T92" i="11"/>
  <c r="U92" i="11"/>
  <c r="V92" i="11"/>
  <c r="W92" i="11"/>
  <c r="X92" i="11"/>
  <c r="S93" i="11"/>
  <c r="T93" i="11"/>
  <c r="U93" i="11"/>
  <c r="V93" i="11"/>
  <c r="W93" i="11"/>
  <c r="X93" i="11"/>
  <c r="S94" i="11"/>
  <c r="T94" i="11"/>
  <c r="U94" i="11"/>
  <c r="V94" i="11"/>
  <c r="W94" i="11"/>
  <c r="X94" i="11"/>
  <c r="S95" i="11"/>
  <c r="T95" i="11"/>
  <c r="U95" i="11"/>
  <c r="V95" i="11"/>
  <c r="W95" i="11"/>
  <c r="X95" i="11"/>
  <c r="S96" i="11"/>
  <c r="T96" i="11"/>
  <c r="U96" i="11"/>
  <c r="V96" i="11"/>
  <c r="W96" i="11"/>
  <c r="X96" i="11"/>
  <c r="S97" i="11"/>
  <c r="T97" i="11"/>
  <c r="U97" i="11"/>
  <c r="V97" i="11"/>
  <c r="W97" i="11"/>
  <c r="X97" i="11"/>
  <c r="S98" i="11"/>
  <c r="T98" i="11"/>
  <c r="U98" i="11"/>
  <c r="V98" i="11"/>
  <c r="W98" i="11"/>
  <c r="X98" i="11"/>
  <c r="S99" i="11"/>
  <c r="T99" i="11"/>
  <c r="U99" i="11"/>
  <c r="V99" i="11"/>
  <c r="W99" i="11"/>
  <c r="X99" i="11"/>
  <c r="S100" i="11"/>
  <c r="T100" i="11"/>
  <c r="U100" i="11"/>
  <c r="V100" i="11"/>
  <c r="W100" i="11"/>
  <c r="X100" i="11"/>
  <c r="S101" i="11"/>
  <c r="T101" i="11"/>
  <c r="U101" i="11"/>
  <c r="V101" i="11"/>
  <c r="W101" i="11"/>
  <c r="X101" i="11"/>
  <c r="S102" i="11"/>
  <c r="T102" i="11"/>
  <c r="U102" i="11"/>
  <c r="V102" i="11"/>
  <c r="W102" i="11"/>
  <c r="X102" i="11"/>
  <c r="S103" i="11"/>
  <c r="T103" i="11"/>
  <c r="U103" i="11"/>
  <c r="V103" i="11"/>
  <c r="W103" i="11"/>
  <c r="X103" i="11"/>
  <c r="S104" i="11"/>
  <c r="T104" i="11"/>
  <c r="U104" i="11"/>
  <c r="V104" i="11"/>
  <c r="W104" i="11"/>
  <c r="X104" i="11"/>
  <c r="S105" i="11"/>
  <c r="T105" i="11"/>
  <c r="U105" i="11"/>
  <c r="V105" i="11"/>
  <c r="W105" i="11"/>
  <c r="X105" i="11"/>
  <c r="S106" i="11"/>
  <c r="T106" i="11"/>
  <c r="U106" i="11"/>
  <c r="V106" i="11"/>
  <c r="W106" i="11"/>
  <c r="X106" i="11"/>
  <c r="S107" i="11"/>
  <c r="T107" i="11"/>
  <c r="U107" i="11"/>
  <c r="V107" i="11"/>
  <c r="W107" i="11"/>
  <c r="X107" i="11"/>
  <c r="S108" i="11"/>
  <c r="T108" i="11"/>
  <c r="U108" i="11"/>
  <c r="V108" i="11"/>
  <c r="W108" i="11"/>
  <c r="X108" i="11"/>
  <c r="S109" i="11"/>
  <c r="T109" i="11"/>
  <c r="U109" i="11"/>
  <c r="V109" i="11"/>
  <c r="W109" i="11"/>
  <c r="X109" i="11"/>
  <c r="S110" i="11"/>
  <c r="T110" i="11"/>
  <c r="U110" i="11"/>
  <c r="V110" i="11"/>
  <c r="W110" i="11"/>
  <c r="X110" i="11"/>
  <c r="S111" i="11"/>
  <c r="T111" i="11"/>
  <c r="U111" i="11"/>
  <c r="V111" i="11"/>
  <c r="W111" i="11"/>
  <c r="X111" i="11"/>
  <c r="S112" i="11"/>
  <c r="T112" i="11"/>
  <c r="U112" i="11"/>
  <c r="V112" i="11"/>
  <c r="W112" i="11"/>
  <c r="X112" i="11"/>
  <c r="S113" i="11"/>
  <c r="T113" i="11"/>
  <c r="U113" i="11"/>
  <c r="V113" i="11"/>
  <c r="W113" i="11"/>
  <c r="X113" i="11"/>
  <c r="S114" i="11"/>
  <c r="T114" i="11"/>
  <c r="U114" i="11"/>
  <c r="V114" i="11"/>
  <c r="W114" i="11"/>
  <c r="X114" i="11"/>
  <c r="S115" i="11"/>
  <c r="T115" i="11"/>
  <c r="U115" i="11"/>
  <c r="V115" i="11"/>
  <c r="W115" i="11"/>
  <c r="X115" i="11"/>
  <c r="S116" i="11"/>
  <c r="T116" i="11"/>
  <c r="U116" i="11"/>
  <c r="V116" i="11"/>
  <c r="W116" i="11"/>
  <c r="X116" i="11"/>
  <c r="S117" i="11"/>
  <c r="T117" i="11"/>
  <c r="U117" i="11"/>
  <c r="V117" i="11"/>
  <c r="W117" i="11"/>
  <c r="X117" i="11"/>
  <c r="S118" i="11"/>
  <c r="T118" i="11"/>
  <c r="U118" i="11"/>
  <c r="V118" i="11"/>
  <c r="W118" i="11"/>
  <c r="X118" i="11"/>
  <c r="S119" i="11"/>
  <c r="T119" i="11"/>
  <c r="U119" i="11"/>
  <c r="V119" i="11"/>
  <c r="W119" i="11"/>
  <c r="X119" i="11"/>
  <c r="S120" i="11"/>
  <c r="T120" i="11"/>
  <c r="U120" i="11"/>
  <c r="V120" i="11"/>
  <c r="W120" i="11"/>
  <c r="X120" i="11"/>
  <c r="S121" i="11"/>
  <c r="T121" i="11"/>
  <c r="U121" i="11"/>
  <c r="V121" i="11"/>
  <c r="W121" i="11"/>
  <c r="X121" i="11"/>
  <c r="S122" i="11"/>
  <c r="T122" i="11"/>
  <c r="U122" i="11"/>
  <c r="V122" i="11"/>
  <c r="W122" i="11"/>
  <c r="X122" i="11"/>
  <c r="S123" i="11"/>
  <c r="T123" i="11"/>
  <c r="U123" i="11"/>
  <c r="V123" i="11"/>
  <c r="W123" i="11"/>
  <c r="X123" i="11"/>
  <c r="S124" i="11"/>
  <c r="T124" i="11"/>
  <c r="U124" i="11"/>
  <c r="V124" i="11"/>
  <c r="W124" i="11"/>
  <c r="X124" i="11"/>
  <c r="S125" i="11"/>
  <c r="T125" i="11"/>
  <c r="U125" i="11"/>
  <c r="V125" i="11"/>
  <c r="W125" i="11"/>
  <c r="X125" i="11"/>
  <c r="S126" i="11"/>
  <c r="T126" i="11"/>
  <c r="U126" i="11"/>
  <c r="V126" i="11"/>
  <c r="W126" i="11"/>
  <c r="X126" i="11"/>
  <c r="S127" i="11"/>
  <c r="T127" i="11"/>
  <c r="U127" i="11"/>
  <c r="V127" i="11"/>
  <c r="W127" i="11"/>
  <c r="X127" i="11"/>
  <c r="S128" i="11"/>
  <c r="T128" i="11"/>
  <c r="U128" i="11"/>
  <c r="V128" i="11"/>
  <c r="W128" i="11"/>
  <c r="X128" i="11"/>
  <c r="S129" i="11"/>
  <c r="T129" i="11"/>
  <c r="U129" i="11"/>
  <c r="V129" i="11"/>
  <c r="W129" i="11"/>
  <c r="X129" i="11"/>
  <c r="S130" i="11"/>
  <c r="T130" i="11"/>
  <c r="U130" i="11"/>
  <c r="V130" i="11"/>
  <c r="W130" i="11"/>
  <c r="X130" i="11"/>
  <c r="S131" i="11"/>
  <c r="T131" i="11"/>
  <c r="U131" i="11"/>
  <c r="V131" i="11"/>
  <c r="W131" i="11"/>
  <c r="X131" i="11"/>
  <c r="S132" i="11"/>
  <c r="T132" i="11"/>
  <c r="U132" i="11"/>
  <c r="V132" i="11"/>
  <c r="W132" i="11"/>
  <c r="X132" i="11"/>
  <c r="S133" i="11"/>
  <c r="T133" i="11"/>
  <c r="U133" i="11"/>
  <c r="V133" i="11"/>
  <c r="W133" i="11"/>
  <c r="X133" i="11"/>
  <c r="S134" i="11"/>
  <c r="T134" i="11"/>
  <c r="U134" i="11"/>
  <c r="V134" i="11"/>
  <c r="W134" i="11"/>
  <c r="X134" i="11"/>
  <c r="S135" i="11"/>
  <c r="T135" i="11"/>
  <c r="U135" i="11"/>
  <c r="V135" i="11"/>
  <c r="W135" i="11"/>
  <c r="X135" i="11"/>
  <c r="S136" i="11"/>
  <c r="T136" i="11"/>
  <c r="U136" i="11"/>
  <c r="V136" i="11"/>
  <c r="W136" i="11"/>
  <c r="X136" i="11"/>
  <c r="S137" i="11"/>
  <c r="T137" i="11"/>
  <c r="U137" i="11"/>
  <c r="V137" i="11"/>
  <c r="W137" i="11"/>
  <c r="X137" i="11"/>
  <c r="S138" i="11"/>
  <c r="T138" i="11"/>
  <c r="U138" i="11"/>
  <c r="V138" i="11"/>
  <c r="W138" i="11"/>
  <c r="X138" i="11"/>
  <c r="S139" i="11"/>
  <c r="T139" i="11"/>
  <c r="U139" i="11"/>
  <c r="V139" i="11"/>
  <c r="W139" i="11"/>
  <c r="X139" i="11"/>
  <c r="S140" i="11"/>
  <c r="T140" i="11"/>
  <c r="U140" i="11"/>
  <c r="V140" i="11"/>
  <c r="W140" i="11"/>
  <c r="X140" i="11"/>
  <c r="S141" i="11"/>
  <c r="T141" i="11"/>
  <c r="U141" i="11"/>
  <c r="V141" i="11"/>
  <c r="W141" i="11"/>
  <c r="X141" i="11"/>
  <c r="S142" i="11"/>
  <c r="T142" i="11"/>
  <c r="U142" i="11"/>
  <c r="V142" i="11"/>
  <c r="W142" i="11"/>
  <c r="X142" i="11"/>
  <c r="S143" i="11"/>
  <c r="T143" i="11"/>
  <c r="U143" i="11"/>
  <c r="V143" i="11"/>
  <c r="W143" i="11"/>
  <c r="X143" i="11"/>
  <c r="S144" i="11"/>
  <c r="T144" i="11"/>
  <c r="U144" i="11"/>
  <c r="V144" i="11"/>
  <c r="W144" i="11"/>
  <c r="X144" i="11"/>
  <c r="S145" i="11"/>
  <c r="T145" i="11"/>
  <c r="U145" i="11"/>
  <c r="V145" i="11"/>
  <c r="W145" i="11"/>
  <c r="X145" i="11"/>
  <c r="S146" i="11"/>
  <c r="T146" i="11"/>
  <c r="U146" i="11"/>
  <c r="V146" i="11"/>
  <c r="W146" i="11"/>
  <c r="X146" i="11"/>
  <c r="S147" i="11"/>
  <c r="T147" i="11"/>
  <c r="U147" i="11"/>
  <c r="V147" i="11"/>
  <c r="W147" i="11"/>
  <c r="X147" i="11"/>
  <c r="S148" i="11"/>
  <c r="T148" i="11"/>
  <c r="U148" i="11"/>
  <c r="V148" i="11"/>
  <c r="W148" i="11"/>
  <c r="X148" i="11"/>
  <c r="S149" i="11"/>
  <c r="T149" i="11"/>
  <c r="U149" i="11"/>
  <c r="V149" i="11"/>
  <c r="W149" i="11"/>
  <c r="X149" i="11"/>
  <c r="S150" i="11"/>
  <c r="T150" i="11"/>
  <c r="U150" i="11"/>
  <c r="V150" i="11"/>
  <c r="W150" i="11"/>
  <c r="X150" i="11"/>
  <c r="S151" i="11"/>
  <c r="T151" i="11"/>
  <c r="U151" i="11"/>
  <c r="V151" i="11"/>
  <c r="W151" i="11"/>
  <c r="X151" i="11"/>
  <c r="S152" i="11"/>
  <c r="T152" i="11"/>
  <c r="U152" i="11"/>
  <c r="V152" i="11"/>
  <c r="W152" i="11"/>
  <c r="X152" i="11"/>
  <c r="S153" i="11"/>
  <c r="T153" i="11"/>
  <c r="U153" i="11"/>
  <c r="V153" i="11"/>
  <c r="W153" i="11"/>
  <c r="X153" i="11"/>
  <c r="S154" i="11"/>
  <c r="T154" i="11"/>
  <c r="U154" i="11"/>
  <c r="V154" i="11"/>
  <c r="W154" i="11"/>
  <c r="X154" i="11"/>
  <c r="S155" i="11"/>
  <c r="T155" i="11"/>
  <c r="U155" i="11"/>
  <c r="V155" i="11"/>
  <c r="W155" i="11"/>
  <c r="X155" i="11"/>
  <c r="S156" i="11"/>
  <c r="T156" i="11"/>
  <c r="U156" i="11"/>
  <c r="V156" i="11"/>
  <c r="W156" i="11"/>
  <c r="X156" i="11"/>
  <c r="S157" i="11"/>
  <c r="T157" i="11"/>
  <c r="U157" i="11"/>
  <c r="V157" i="11"/>
  <c r="W157" i="11"/>
  <c r="X157" i="11"/>
  <c r="S158" i="11"/>
  <c r="T158" i="11"/>
  <c r="U158" i="11"/>
  <c r="V158" i="11"/>
  <c r="W158" i="11"/>
  <c r="X158" i="11"/>
  <c r="S159" i="11"/>
  <c r="T159" i="11"/>
  <c r="U159" i="11"/>
  <c r="V159" i="11"/>
  <c r="W159" i="11"/>
  <c r="X159" i="11"/>
  <c r="S160" i="11"/>
  <c r="T160" i="11"/>
  <c r="U160" i="11"/>
  <c r="V160" i="11"/>
  <c r="W160" i="11"/>
  <c r="X160" i="11"/>
  <c r="S161" i="11"/>
  <c r="T161" i="11"/>
  <c r="U161" i="11"/>
  <c r="V161" i="11"/>
  <c r="W161" i="11"/>
  <c r="X161" i="11"/>
  <c r="S162" i="11"/>
  <c r="T162" i="11"/>
  <c r="U162" i="11"/>
  <c r="V162" i="11"/>
  <c r="W162" i="11"/>
  <c r="X162" i="11"/>
  <c r="S163" i="11"/>
  <c r="T163" i="11"/>
  <c r="U163" i="11"/>
  <c r="V163" i="11"/>
  <c r="W163" i="11"/>
  <c r="X163" i="11"/>
  <c r="S164" i="11"/>
  <c r="T164" i="11"/>
  <c r="U164" i="11"/>
  <c r="V164" i="11"/>
  <c r="W164" i="11"/>
  <c r="X164" i="11"/>
  <c r="S165" i="11"/>
  <c r="T165" i="11"/>
  <c r="U165" i="11"/>
  <c r="V165" i="11"/>
  <c r="W165" i="11"/>
  <c r="X165" i="11"/>
  <c r="S166" i="11"/>
  <c r="T166" i="11"/>
  <c r="U166" i="11"/>
  <c r="V166" i="11"/>
  <c r="W166" i="11"/>
  <c r="X166" i="11"/>
  <c r="S167" i="11"/>
  <c r="T167" i="11"/>
  <c r="U167" i="11"/>
  <c r="V167" i="11"/>
  <c r="W167" i="11"/>
  <c r="X167" i="11"/>
  <c r="S168" i="11"/>
  <c r="T168" i="11"/>
  <c r="U168" i="11"/>
  <c r="V168" i="11"/>
  <c r="W168" i="11"/>
  <c r="X168" i="11"/>
  <c r="S169" i="11"/>
  <c r="T169" i="11"/>
  <c r="U169" i="11"/>
  <c r="V169" i="11"/>
  <c r="W169" i="11"/>
  <c r="X169" i="11"/>
  <c r="S170" i="11"/>
  <c r="T170" i="11"/>
  <c r="U170" i="11"/>
  <c r="V170" i="11"/>
  <c r="W170" i="11"/>
  <c r="X170" i="11"/>
  <c r="S171" i="11"/>
  <c r="T171" i="11"/>
  <c r="U171" i="11"/>
  <c r="V171" i="11"/>
  <c r="W171" i="11"/>
  <c r="X171" i="11"/>
  <c r="S172" i="11"/>
  <c r="T172" i="11"/>
  <c r="U172" i="11"/>
  <c r="V172" i="11"/>
  <c r="W172" i="11"/>
  <c r="X172" i="11"/>
  <c r="S173" i="11"/>
  <c r="T173" i="11"/>
  <c r="U173" i="11"/>
  <c r="V173" i="11"/>
  <c r="W173" i="11"/>
  <c r="X173" i="11"/>
  <c r="S174" i="11"/>
  <c r="T174" i="11"/>
  <c r="U174" i="11"/>
  <c r="V174" i="11"/>
  <c r="W174" i="11"/>
  <c r="X174" i="11"/>
  <c r="S175" i="11"/>
  <c r="T175" i="11"/>
  <c r="U175" i="11"/>
  <c r="V175" i="11"/>
  <c r="W175" i="11"/>
  <c r="X175" i="11"/>
  <c r="S176" i="11"/>
  <c r="T176" i="11"/>
  <c r="U176" i="11"/>
  <c r="V176" i="11"/>
  <c r="W176" i="11"/>
  <c r="X176" i="11"/>
  <c r="S177" i="11"/>
  <c r="T177" i="11"/>
  <c r="U177" i="11"/>
  <c r="V177" i="11"/>
  <c r="W177" i="11"/>
  <c r="X177" i="11"/>
  <c r="S178" i="11"/>
  <c r="T178" i="11"/>
  <c r="U178" i="11"/>
  <c r="V178" i="11"/>
  <c r="W178" i="11"/>
  <c r="X178" i="11"/>
  <c r="S179" i="11"/>
  <c r="T179" i="11"/>
  <c r="U179" i="11"/>
  <c r="V179" i="11"/>
  <c r="W179" i="11"/>
  <c r="X179" i="11"/>
  <c r="S180" i="11"/>
  <c r="T180" i="11"/>
  <c r="U180" i="11"/>
  <c r="V180" i="11"/>
  <c r="W180" i="11"/>
  <c r="X180" i="11"/>
  <c r="S181" i="11"/>
  <c r="T181" i="11"/>
  <c r="U181" i="11"/>
  <c r="V181" i="11"/>
  <c r="W181" i="11"/>
  <c r="X181" i="11"/>
  <c r="S182" i="11"/>
  <c r="T182" i="11"/>
  <c r="U182" i="11"/>
  <c r="V182" i="11"/>
  <c r="W182" i="11"/>
  <c r="X182" i="11"/>
  <c r="S183" i="11"/>
  <c r="T183" i="11"/>
  <c r="U183" i="11"/>
  <c r="V183" i="11"/>
  <c r="W183" i="11"/>
  <c r="X183" i="11"/>
  <c r="S184" i="11"/>
  <c r="T184" i="11"/>
  <c r="U184" i="11"/>
  <c r="V184" i="11"/>
  <c r="W184" i="11"/>
  <c r="X184" i="11"/>
  <c r="S185" i="11"/>
  <c r="T185" i="11"/>
  <c r="U185" i="11"/>
  <c r="V185" i="11"/>
  <c r="W185" i="11"/>
  <c r="X185" i="11"/>
  <c r="S186" i="11"/>
  <c r="T186" i="11"/>
  <c r="U186" i="11"/>
  <c r="V186" i="11"/>
  <c r="W186" i="11"/>
  <c r="X186" i="11"/>
  <c r="S187" i="11"/>
  <c r="T187" i="11"/>
  <c r="U187" i="11"/>
  <c r="V187" i="11"/>
  <c r="W187" i="11"/>
  <c r="X187" i="11"/>
  <c r="S188" i="11"/>
  <c r="T188" i="11"/>
  <c r="U188" i="11"/>
  <c r="V188" i="11"/>
  <c r="W188" i="11"/>
  <c r="X188" i="11"/>
  <c r="S189" i="11"/>
  <c r="T189" i="11"/>
  <c r="U189" i="11"/>
  <c r="V189" i="11"/>
  <c r="W189" i="11"/>
  <c r="X189" i="11"/>
  <c r="S190" i="11"/>
  <c r="T190" i="11"/>
  <c r="U190" i="11"/>
  <c r="V190" i="11"/>
  <c r="W190" i="11"/>
  <c r="X190" i="11"/>
  <c r="S191" i="11"/>
  <c r="T191" i="11"/>
  <c r="U191" i="11"/>
  <c r="V191" i="11"/>
  <c r="W191" i="11"/>
  <c r="X191" i="11"/>
  <c r="S192" i="11"/>
  <c r="T192" i="11"/>
  <c r="U192" i="11"/>
  <c r="V192" i="11"/>
  <c r="W192" i="11"/>
  <c r="X192" i="11"/>
  <c r="S193" i="11"/>
  <c r="T193" i="11"/>
  <c r="U193" i="11"/>
  <c r="V193" i="11"/>
  <c r="W193" i="11"/>
  <c r="X193" i="11"/>
  <c r="S194" i="11"/>
  <c r="T194" i="11"/>
  <c r="U194" i="11"/>
  <c r="V194" i="11"/>
  <c r="W194" i="11"/>
  <c r="X194" i="11"/>
  <c r="S195" i="11"/>
  <c r="T195" i="11"/>
  <c r="U195" i="11"/>
  <c r="V195" i="11"/>
  <c r="W195" i="11"/>
  <c r="X195" i="11"/>
  <c r="S196" i="11"/>
  <c r="T196" i="11"/>
  <c r="U196" i="11"/>
  <c r="V196" i="11"/>
  <c r="W196" i="11"/>
  <c r="X196" i="11"/>
  <c r="S197" i="11"/>
  <c r="T197" i="11"/>
  <c r="U197" i="11"/>
  <c r="V197" i="11"/>
  <c r="W197" i="11"/>
  <c r="X197" i="11"/>
  <c r="S198" i="11"/>
  <c r="T198" i="11"/>
  <c r="U198" i="11"/>
  <c r="V198" i="11"/>
  <c r="W198" i="11"/>
  <c r="X198" i="11"/>
  <c r="S199" i="11"/>
  <c r="T199" i="11"/>
  <c r="U199" i="11"/>
  <c r="V199" i="11"/>
  <c r="W199" i="11"/>
  <c r="X199" i="11"/>
  <c r="S200" i="11"/>
  <c r="T200" i="11"/>
  <c r="U200" i="11"/>
  <c r="V200" i="11"/>
  <c r="W200" i="11"/>
  <c r="X200" i="11"/>
  <c r="S201" i="11"/>
  <c r="T201" i="11"/>
  <c r="U201" i="11"/>
  <c r="V201" i="11"/>
  <c r="W201" i="11"/>
  <c r="X201" i="11"/>
  <c r="S202" i="11"/>
  <c r="T202" i="11"/>
  <c r="U202" i="11"/>
  <c r="V202" i="11"/>
  <c r="W202" i="11"/>
  <c r="X202" i="11"/>
  <c r="S203" i="11"/>
  <c r="T203" i="11"/>
  <c r="U203" i="11"/>
  <c r="V203" i="11"/>
  <c r="W203" i="11"/>
  <c r="X203" i="11"/>
  <c r="S204" i="11"/>
  <c r="T204" i="11"/>
  <c r="U204" i="11"/>
  <c r="V204" i="11"/>
  <c r="W204" i="11"/>
  <c r="X204" i="11"/>
  <c r="S205" i="11"/>
  <c r="T205" i="11"/>
  <c r="U205" i="11"/>
  <c r="V205" i="11"/>
  <c r="W205" i="11"/>
  <c r="X205" i="11"/>
  <c r="S206" i="11"/>
  <c r="T206" i="11"/>
  <c r="U206" i="11"/>
  <c r="V206" i="11"/>
  <c r="W206" i="11"/>
  <c r="X206" i="11"/>
  <c r="S207" i="11"/>
  <c r="T207" i="11"/>
  <c r="U207" i="11"/>
  <c r="V207" i="11"/>
  <c r="W207" i="11"/>
  <c r="X207" i="11"/>
  <c r="S208" i="11"/>
  <c r="T208" i="11"/>
  <c r="U208" i="11"/>
  <c r="V208" i="11"/>
  <c r="W208" i="11"/>
  <c r="X208" i="11"/>
  <c r="S209" i="11"/>
  <c r="T209" i="11"/>
  <c r="U209" i="11"/>
  <c r="V209" i="11"/>
  <c r="W209" i="11"/>
  <c r="X209" i="11"/>
  <c r="S210" i="11"/>
  <c r="T210" i="11"/>
  <c r="U210" i="11"/>
  <c r="V210" i="11"/>
  <c r="W210" i="11"/>
  <c r="X210" i="11"/>
  <c r="S211" i="11"/>
  <c r="T211" i="11"/>
  <c r="U211" i="11"/>
  <c r="V211" i="11"/>
  <c r="W211" i="11"/>
  <c r="X211" i="11"/>
  <c r="S212" i="11"/>
  <c r="T212" i="11"/>
  <c r="U212" i="11"/>
  <c r="V212" i="11"/>
  <c r="W212" i="11"/>
  <c r="X212" i="11"/>
  <c r="S213" i="11"/>
  <c r="T213" i="11"/>
  <c r="U213" i="11"/>
  <c r="V213" i="11"/>
  <c r="W213" i="11"/>
  <c r="X213" i="11"/>
  <c r="S214" i="11"/>
  <c r="T214" i="11"/>
  <c r="U214" i="11"/>
  <c r="V214" i="11"/>
  <c r="W214" i="11"/>
  <c r="X214" i="11"/>
  <c r="S215" i="11"/>
  <c r="T215" i="11"/>
  <c r="U215" i="11"/>
  <c r="V215" i="11"/>
  <c r="W215" i="11"/>
  <c r="X215" i="11"/>
  <c r="S216" i="11"/>
  <c r="T216" i="11"/>
  <c r="U216" i="11"/>
  <c r="V216" i="11"/>
  <c r="W216" i="11"/>
  <c r="X216" i="11"/>
  <c r="S217" i="11"/>
  <c r="T217" i="11"/>
  <c r="U217" i="11"/>
  <c r="V217" i="11"/>
  <c r="W217" i="11"/>
  <c r="X217" i="11"/>
  <c r="S218" i="11"/>
  <c r="T218" i="11"/>
  <c r="U218" i="11"/>
  <c r="V218" i="11"/>
  <c r="W218" i="11"/>
  <c r="X218" i="11"/>
  <c r="S219" i="11"/>
  <c r="T219" i="11"/>
  <c r="U219" i="11"/>
  <c r="V219" i="11"/>
  <c r="W219" i="11"/>
  <c r="X219" i="11"/>
  <c r="S220" i="11"/>
  <c r="T220" i="11"/>
  <c r="U220" i="11"/>
  <c r="V220" i="11"/>
  <c r="W220" i="11"/>
  <c r="X220" i="11"/>
  <c r="S221" i="11"/>
  <c r="T221" i="11"/>
  <c r="U221" i="11"/>
  <c r="V221" i="11"/>
  <c r="W221" i="11"/>
  <c r="X221" i="11"/>
  <c r="T26" i="11"/>
  <c r="U26" i="11"/>
  <c r="V26" i="11"/>
  <c r="W26" i="11"/>
  <c r="X26" i="11"/>
  <c r="S26" i="11"/>
  <c r="L27" i="11"/>
  <c r="M27" i="11"/>
  <c r="N27" i="11"/>
  <c r="O27" i="11"/>
  <c r="P27" i="11"/>
  <c r="Q27" i="11"/>
  <c r="L28" i="11"/>
  <c r="M28" i="11"/>
  <c r="N28" i="11"/>
  <c r="O28" i="11"/>
  <c r="P28" i="11"/>
  <c r="Q28" i="11"/>
  <c r="L29" i="11"/>
  <c r="M29" i="11"/>
  <c r="N29" i="11"/>
  <c r="O29" i="11"/>
  <c r="P29" i="11"/>
  <c r="Q29" i="11"/>
  <c r="L30" i="11"/>
  <c r="M30" i="11"/>
  <c r="N30" i="11"/>
  <c r="O30" i="11"/>
  <c r="P30" i="11"/>
  <c r="Q30" i="11"/>
  <c r="L31" i="11"/>
  <c r="M31" i="11"/>
  <c r="N31" i="11"/>
  <c r="O31" i="11"/>
  <c r="P31" i="11"/>
  <c r="Q31" i="11"/>
  <c r="L32" i="11"/>
  <c r="M32" i="11"/>
  <c r="N32" i="11"/>
  <c r="O32" i="11"/>
  <c r="P32" i="11"/>
  <c r="Q32" i="11"/>
  <c r="L33" i="11"/>
  <c r="M33" i="11"/>
  <c r="N33" i="11"/>
  <c r="O33" i="11"/>
  <c r="P33" i="11"/>
  <c r="Q33" i="11"/>
  <c r="L34" i="11"/>
  <c r="M34" i="11"/>
  <c r="N34" i="11"/>
  <c r="O34" i="11"/>
  <c r="P34" i="11"/>
  <c r="Q34" i="11"/>
  <c r="L35" i="11"/>
  <c r="M35" i="11"/>
  <c r="N35" i="11"/>
  <c r="O35" i="11"/>
  <c r="P35" i="11"/>
  <c r="Q35" i="11"/>
  <c r="L36" i="11"/>
  <c r="M36" i="11"/>
  <c r="N36" i="11"/>
  <c r="O36" i="11"/>
  <c r="P36" i="11"/>
  <c r="Q36" i="11"/>
  <c r="L37" i="11"/>
  <c r="M37" i="11"/>
  <c r="N37" i="11"/>
  <c r="O37" i="11"/>
  <c r="P37" i="11"/>
  <c r="Q37" i="11"/>
  <c r="L38" i="11"/>
  <c r="M38" i="11"/>
  <c r="N38" i="11"/>
  <c r="O38" i="11"/>
  <c r="P38" i="11"/>
  <c r="Q38" i="11"/>
  <c r="L39" i="11"/>
  <c r="M39" i="11"/>
  <c r="N39" i="11"/>
  <c r="O39" i="11"/>
  <c r="P39" i="11"/>
  <c r="Q39" i="11"/>
  <c r="L40" i="11"/>
  <c r="M40" i="11"/>
  <c r="N40" i="11"/>
  <c r="O40" i="11"/>
  <c r="P40" i="11"/>
  <c r="Q40" i="11"/>
  <c r="L41" i="11"/>
  <c r="M41" i="11"/>
  <c r="N41" i="11"/>
  <c r="O41" i="11"/>
  <c r="P41" i="11"/>
  <c r="Q41" i="11"/>
  <c r="L42" i="11"/>
  <c r="M42" i="11"/>
  <c r="N42" i="11"/>
  <c r="O42" i="11"/>
  <c r="P42" i="11"/>
  <c r="Q42" i="11"/>
  <c r="L43" i="11"/>
  <c r="M43" i="11"/>
  <c r="N43" i="11"/>
  <c r="O43" i="11"/>
  <c r="P43" i="11"/>
  <c r="Q43" i="11"/>
  <c r="L44" i="11"/>
  <c r="M44" i="11"/>
  <c r="N44" i="11"/>
  <c r="O44" i="11"/>
  <c r="P44" i="11"/>
  <c r="Q44" i="11"/>
  <c r="L45" i="11"/>
  <c r="M45" i="11"/>
  <c r="N45" i="11"/>
  <c r="O45" i="11"/>
  <c r="P45" i="11"/>
  <c r="Q45" i="11"/>
  <c r="L46" i="11"/>
  <c r="M46" i="11"/>
  <c r="N46" i="11"/>
  <c r="O46" i="11"/>
  <c r="P46" i="11"/>
  <c r="Q46" i="11"/>
  <c r="L47" i="11"/>
  <c r="M47" i="11"/>
  <c r="N47" i="11"/>
  <c r="O47" i="11"/>
  <c r="P47" i="11"/>
  <c r="Q47" i="11"/>
  <c r="L48" i="11"/>
  <c r="M48" i="11"/>
  <c r="N48" i="11"/>
  <c r="O48" i="11"/>
  <c r="P48" i="11"/>
  <c r="Q48" i="11"/>
  <c r="L49" i="11"/>
  <c r="M49" i="11"/>
  <c r="N49" i="11"/>
  <c r="O49" i="11"/>
  <c r="P49" i="11"/>
  <c r="Q49" i="11"/>
  <c r="L50" i="11"/>
  <c r="M50" i="11"/>
  <c r="N50" i="11"/>
  <c r="O50" i="11"/>
  <c r="P50" i="11"/>
  <c r="Q50" i="11"/>
  <c r="L51" i="11"/>
  <c r="M51" i="11"/>
  <c r="N51" i="11"/>
  <c r="O51" i="11"/>
  <c r="P51" i="11"/>
  <c r="Q51" i="11"/>
  <c r="L52" i="11"/>
  <c r="M52" i="11"/>
  <c r="N52" i="11"/>
  <c r="O52" i="11"/>
  <c r="P52" i="11"/>
  <c r="Q52" i="11"/>
  <c r="L53" i="11"/>
  <c r="M53" i="11"/>
  <c r="N53" i="11"/>
  <c r="O53" i="11"/>
  <c r="P53" i="11"/>
  <c r="Q53" i="11"/>
  <c r="L54" i="11"/>
  <c r="M54" i="11"/>
  <c r="N54" i="11"/>
  <c r="O54" i="11"/>
  <c r="P54" i="11"/>
  <c r="Q54" i="11"/>
  <c r="L55" i="11"/>
  <c r="M55" i="11"/>
  <c r="N55" i="11"/>
  <c r="O55" i="11"/>
  <c r="P55" i="11"/>
  <c r="Q55" i="11"/>
  <c r="L56" i="11"/>
  <c r="M56" i="11"/>
  <c r="N56" i="11"/>
  <c r="O56" i="11"/>
  <c r="P56" i="11"/>
  <c r="Q56" i="11"/>
  <c r="L57" i="11"/>
  <c r="M57" i="11"/>
  <c r="N57" i="11"/>
  <c r="O57" i="11"/>
  <c r="P57" i="11"/>
  <c r="Q57" i="11"/>
  <c r="L58" i="11"/>
  <c r="M58" i="11"/>
  <c r="N58" i="11"/>
  <c r="O58" i="11"/>
  <c r="P58" i="11"/>
  <c r="Q58" i="11"/>
  <c r="L59" i="11"/>
  <c r="M59" i="11"/>
  <c r="N59" i="11"/>
  <c r="O59" i="11"/>
  <c r="P59" i="11"/>
  <c r="Q59" i="11"/>
  <c r="L60" i="11"/>
  <c r="M60" i="11"/>
  <c r="N60" i="11"/>
  <c r="O60" i="11"/>
  <c r="P60" i="11"/>
  <c r="Q60" i="11"/>
  <c r="L61" i="11"/>
  <c r="M61" i="11"/>
  <c r="N61" i="11"/>
  <c r="O61" i="11"/>
  <c r="P61" i="11"/>
  <c r="Q61" i="11"/>
  <c r="L62" i="11"/>
  <c r="M62" i="11"/>
  <c r="N62" i="11"/>
  <c r="O62" i="11"/>
  <c r="P62" i="11"/>
  <c r="Q62" i="11"/>
  <c r="L63" i="11"/>
  <c r="M63" i="11"/>
  <c r="N63" i="11"/>
  <c r="O63" i="11"/>
  <c r="P63" i="11"/>
  <c r="Q63" i="11"/>
  <c r="L64" i="11"/>
  <c r="M64" i="11"/>
  <c r="N64" i="11"/>
  <c r="O64" i="11"/>
  <c r="P64" i="11"/>
  <c r="Q64" i="11"/>
  <c r="L65" i="11"/>
  <c r="M65" i="11"/>
  <c r="N65" i="11"/>
  <c r="O65" i="11"/>
  <c r="P65" i="11"/>
  <c r="Q65" i="11"/>
  <c r="L66" i="11"/>
  <c r="M66" i="11"/>
  <c r="N66" i="11"/>
  <c r="O66" i="11"/>
  <c r="P66" i="11"/>
  <c r="Q66" i="11"/>
  <c r="L67" i="11"/>
  <c r="M67" i="11"/>
  <c r="N67" i="11"/>
  <c r="O67" i="11"/>
  <c r="P67" i="11"/>
  <c r="Q67" i="11"/>
  <c r="L68" i="11"/>
  <c r="M68" i="11"/>
  <c r="N68" i="11"/>
  <c r="O68" i="11"/>
  <c r="P68" i="11"/>
  <c r="Q68" i="11"/>
  <c r="L69" i="11"/>
  <c r="M69" i="11"/>
  <c r="N69" i="11"/>
  <c r="O69" i="11"/>
  <c r="P69" i="11"/>
  <c r="Q69" i="11"/>
  <c r="L70" i="11"/>
  <c r="M70" i="11"/>
  <c r="N70" i="11"/>
  <c r="O70" i="11"/>
  <c r="P70" i="11"/>
  <c r="Q70" i="11"/>
  <c r="L71" i="11"/>
  <c r="M71" i="11"/>
  <c r="N71" i="11"/>
  <c r="O71" i="11"/>
  <c r="P71" i="11"/>
  <c r="Q71" i="11"/>
  <c r="L72" i="11"/>
  <c r="M72" i="11"/>
  <c r="N72" i="11"/>
  <c r="O72" i="11"/>
  <c r="P72" i="11"/>
  <c r="Q72" i="11"/>
  <c r="L73" i="11"/>
  <c r="M73" i="11"/>
  <c r="N73" i="11"/>
  <c r="O73" i="11"/>
  <c r="P73" i="11"/>
  <c r="Q73" i="11"/>
  <c r="L74" i="11"/>
  <c r="M74" i="11"/>
  <c r="N74" i="11"/>
  <c r="O74" i="11"/>
  <c r="P74" i="11"/>
  <c r="Q74" i="11"/>
  <c r="L75" i="11"/>
  <c r="M75" i="11"/>
  <c r="N75" i="11"/>
  <c r="O75" i="11"/>
  <c r="P75" i="11"/>
  <c r="Q75" i="11"/>
  <c r="L76" i="11"/>
  <c r="M76" i="11"/>
  <c r="N76" i="11"/>
  <c r="O76" i="11"/>
  <c r="P76" i="11"/>
  <c r="Q76" i="11"/>
  <c r="L77" i="11"/>
  <c r="M77" i="11"/>
  <c r="N77" i="11"/>
  <c r="O77" i="11"/>
  <c r="P77" i="11"/>
  <c r="Q77" i="11"/>
  <c r="L78" i="11"/>
  <c r="M78" i="11"/>
  <c r="N78" i="11"/>
  <c r="O78" i="11"/>
  <c r="P78" i="11"/>
  <c r="Q78" i="11"/>
  <c r="L79" i="11"/>
  <c r="M79" i="11"/>
  <c r="N79" i="11"/>
  <c r="O79" i="11"/>
  <c r="P79" i="11"/>
  <c r="Q79" i="11"/>
  <c r="L80" i="11"/>
  <c r="M80" i="11"/>
  <c r="N80" i="11"/>
  <c r="O80" i="11"/>
  <c r="P80" i="11"/>
  <c r="Q80" i="11"/>
  <c r="L81" i="11"/>
  <c r="M81" i="11"/>
  <c r="N81" i="11"/>
  <c r="O81" i="11"/>
  <c r="P81" i="11"/>
  <c r="Q81" i="11"/>
  <c r="L82" i="11"/>
  <c r="M82" i="11"/>
  <c r="N82" i="11"/>
  <c r="O82" i="11"/>
  <c r="P82" i="11"/>
  <c r="Q82" i="11"/>
  <c r="L83" i="11"/>
  <c r="M83" i="11"/>
  <c r="N83" i="11"/>
  <c r="O83" i="11"/>
  <c r="P83" i="11"/>
  <c r="Q83" i="11"/>
  <c r="L84" i="11"/>
  <c r="M84" i="11"/>
  <c r="N84" i="11"/>
  <c r="O84" i="11"/>
  <c r="P84" i="11"/>
  <c r="Q84" i="11"/>
  <c r="L85" i="11"/>
  <c r="M85" i="11"/>
  <c r="N85" i="11"/>
  <c r="O85" i="11"/>
  <c r="P85" i="11"/>
  <c r="Q85" i="11"/>
  <c r="L86" i="11"/>
  <c r="M86" i="11"/>
  <c r="N86" i="11"/>
  <c r="O86" i="11"/>
  <c r="P86" i="11"/>
  <c r="Q86" i="11"/>
  <c r="L87" i="11"/>
  <c r="M87" i="11"/>
  <c r="N87" i="11"/>
  <c r="O87" i="11"/>
  <c r="P87" i="11"/>
  <c r="Q87" i="11"/>
  <c r="L88" i="11"/>
  <c r="M88" i="11"/>
  <c r="N88" i="11"/>
  <c r="O88" i="11"/>
  <c r="P88" i="11"/>
  <c r="Q88" i="11"/>
  <c r="L89" i="11"/>
  <c r="M89" i="11"/>
  <c r="N89" i="11"/>
  <c r="O89" i="11"/>
  <c r="P89" i="11"/>
  <c r="Q89" i="11"/>
  <c r="L90" i="11"/>
  <c r="M90" i="11"/>
  <c r="N90" i="11"/>
  <c r="O90" i="11"/>
  <c r="P90" i="11"/>
  <c r="Q90" i="11"/>
  <c r="L91" i="11"/>
  <c r="M91" i="11"/>
  <c r="N91" i="11"/>
  <c r="O91" i="11"/>
  <c r="P91" i="11"/>
  <c r="Q91" i="11"/>
  <c r="L92" i="11"/>
  <c r="M92" i="11"/>
  <c r="N92" i="11"/>
  <c r="O92" i="11"/>
  <c r="P92" i="11"/>
  <c r="Q92" i="11"/>
  <c r="L93" i="11"/>
  <c r="M93" i="11"/>
  <c r="N93" i="11"/>
  <c r="O93" i="11"/>
  <c r="P93" i="11"/>
  <c r="Q93" i="11"/>
  <c r="L94" i="11"/>
  <c r="M94" i="11"/>
  <c r="N94" i="11"/>
  <c r="O94" i="11"/>
  <c r="P94" i="11"/>
  <c r="Q94" i="11"/>
  <c r="L95" i="11"/>
  <c r="M95" i="11"/>
  <c r="N95" i="11"/>
  <c r="O95" i="11"/>
  <c r="P95" i="11"/>
  <c r="Q95" i="11"/>
  <c r="L96" i="11"/>
  <c r="M96" i="11"/>
  <c r="N96" i="11"/>
  <c r="O96" i="11"/>
  <c r="P96" i="11"/>
  <c r="Q96" i="11"/>
  <c r="L97" i="11"/>
  <c r="M97" i="11"/>
  <c r="N97" i="11"/>
  <c r="O97" i="11"/>
  <c r="P97" i="11"/>
  <c r="Q97" i="11"/>
  <c r="L98" i="11"/>
  <c r="M98" i="11"/>
  <c r="N98" i="11"/>
  <c r="O98" i="11"/>
  <c r="P98" i="11"/>
  <c r="Q98" i="11"/>
  <c r="L99" i="11"/>
  <c r="M99" i="11"/>
  <c r="N99" i="11"/>
  <c r="O99" i="11"/>
  <c r="P99" i="11"/>
  <c r="Q99" i="11"/>
  <c r="L100" i="11"/>
  <c r="M100" i="11"/>
  <c r="N100" i="11"/>
  <c r="O100" i="11"/>
  <c r="P100" i="11"/>
  <c r="Q100" i="11"/>
  <c r="L101" i="11"/>
  <c r="M101" i="11"/>
  <c r="N101" i="11"/>
  <c r="O101" i="11"/>
  <c r="P101" i="11"/>
  <c r="Q101" i="11"/>
  <c r="L102" i="11"/>
  <c r="M102" i="11"/>
  <c r="N102" i="11"/>
  <c r="O102" i="11"/>
  <c r="P102" i="11"/>
  <c r="Q102" i="11"/>
  <c r="L103" i="11"/>
  <c r="M103" i="11"/>
  <c r="N103" i="11"/>
  <c r="O103" i="11"/>
  <c r="P103" i="11"/>
  <c r="Q103" i="11"/>
  <c r="L104" i="11"/>
  <c r="M104" i="11"/>
  <c r="N104" i="11"/>
  <c r="O104" i="11"/>
  <c r="P104" i="11"/>
  <c r="Q104" i="11"/>
  <c r="L105" i="11"/>
  <c r="M105" i="11"/>
  <c r="N105" i="11"/>
  <c r="O105" i="11"/>
  <c r="P105" i="11"/>
  <c r="Q105" i="11"/>
  <c r="L106" i="11"/>
  <c r="M106" i="11"/>
  <c r="N106" i="11"/>
  <c r="O106" i="11"/>
  <c r="P106" i="11"/>
  <c r="Q106" i="11"/>
  <c r="L107" i="11"/>
  <c r="M107" i="11"/>
  <c r="N107" i="11"/>
  <c r="O107" i="11"/>
  <c r="P107" i="11"/>
  <c r="Q107" i="11"/>
  <c r="L108" i="11"/>
  <c r="M108" i="11"/>
  <c r="N108" i="11"/>
  <c r="O108" i="11"/>
  <c r="P108" i="11"/>
  <c r="Q108" i="11"/>
  <c r="L109" i="11"/>
  <c r="M109" i="11"/>
  <c r="N109" i="11"/>
  <c r="O109" i="11"/>
  <c r="P109" i="11"/>
  <c r="Q109" i="11"/>
  <c r="L110" i="11"/>
  <c r="M110" i="11"/>
  <c r="N110" i="11"/>
  <c r="O110" i="11"/>
  <c r="P110" i="11"/>
  <c r="Q110" i="11"/>
  <c r="L111" i="11"/>
  <c r="M111" i="11"/>
  <c r="N111" i="11"/>
  <c r="O111" i="11"/>
  <c r="P111" i="11"/>
  <c r="Q111" i="11"/>
  <c r="L112" i="11"/>
  <c r="M112" i="11"/>
  <c r="N112" i="11"/>
  <c r="O112" i="11"/>
  <c r="P112" i="11"/>
  <c r="Q112" i="11"/>
  <c r="L113" i="11"/>
  <c r="M113" i="11"/>
  <c r="N113" i="11"/>
  <c r="O113" i="11"/>
  <c r="P113" i="11"/>
  <c r="Q113" i="11"/>
  <c r="L114" i="11"/>
  <c r="M114" i="11"/>
  <c r="N114" i="11"/>
  <c r="O114" i="11"/>
  <c r="P114" i="11"/>
  <c r="Q114" i="11"/>
  <c r="L115" i="11"/>
  <c r="M115" i="11"/>
  <c r="N115" i="11"/>
  <c r="O115" i="11"/>
  <c r="P115" i="11"/>
  <c r="Q115" i="11"/>
  <c r="L116" i="11"/>
  <c r="M116" i="11"/>
  <c r="N116" i="11"/>
  <c r="O116" i="11"/>
  <c r="P116" i="11"/>
  <c r="Q116" i="11"/>
  <c r="L117" i="11"/>
  <c r="M117" i="11"/>
  <c r="N117" i="11"/>
  <c r="O117" i="11"/>
  <c r="P117" i="11"/>
  <c r="Q117" i="11"/>
  <c r="L118" i="11"/>
  <c r="M118" i="11"/>
  <c r="N118" i="11"/>
  <c r="O118" i="11"/>
  <c r="P118" i="11"/>
  <c r="Q118" i="11"/>
  <c r="L119" i="11"/>
  <c r="M119" i="11"/>
  <c r="N119" i="11"/>
  <c r="O119" i="11"/>
  <c r="P119" i="11"/>
  <c r="Q119" i="11"/>
  <c r="L120" i="11"/>
  <c r="M120" i="11"/>
  <c r="N120" i="11"/>
  <c r="O120" i="11"/>
  <c r="P120" i="11"/>
  <c r="Q120" i="11"/>
  <c r="L121" i="11"/>
  <c r="M121" i="11"/>
  <c r="N121" i="11"/>
  <c r="O121" i="11"/>
  <c r="P121" i="11"/>
  <c r="Q121" i="11"/>
  <c r="L122" i="11"/>
  <c r="M122" i="11"/>
  <c r="N122" i="11"/>
  <c r="O122" i="11"/>
  <c r="P122" i="11"/>
  <c r="Q122" i="11"/>
  <c r="L123" i="11"/>
  <c r="M123" i="11"/>
  <c r="N123" i="11"/>
  <c r="O123" i="11"/>
  <c r="P123" i="11"/>
  <c r="Q123" i="11"/>
  <c r="L124" i="11"/>
  <c r="M124" i="11"/>
  <c r="N124" i="11"/>
  <c r="O124" i="11"/>
  <c r="P124" i="11"/>
  <c r="Q124" i="11"/>
  <c r="L125" i="11"/>
  <c r="M125" i="11"/>
  <c r="N125" i="11"/>
  <c r="O125" i="11"/>
  <c r="P125" i="11"/>
  <c r="Q125" i="11"/>
  <c r="L126" i="11"/>
  <c r="M126" i="11"/>
  <c r="N126" i="11"/>
  <c r="O126" i="11"/>
  <c r="P126" i="11"/>
  <c r="Q126" i="11"/>
  <c r="L127" i="11"/>
  <c r="M127" i="11"/>
  <c r="N127" i="11"/>
  <c r="O127" i="11"/>
  <c r="P127" i="11"/>
  <c r="Q127" i="11"/>
  <c r="L128" i="11"/>
  <c r="M128" i="11"/>
  <c r="N128" i="11"/>
  <c r="O128" i="11"/>
  <c r="P128" i="11"/>
  <c r="Q128" i="11"/>
  <c r="L129" i="11"/>
  <c r="M129" i="11"/>
  <c r="N129" i="11"/>
  <c r="O129" i="11"/>
  <c r="P129" i="11"/>
  <c r="Q129" i="11"/>
  <c r="L130" i="11"/>
  <c r="M130" i="11"/>
  <c r="N130" i="11"/>
  <c r="O130" i="11"/>
  <c r="P130" i="11"/>
  <c r="Q130" i="11"/>
  <c r="L131" i="11"/>
  <c r="M131" i="11"/>
  <c r="N131" i="11"/>
  <c r="O131" i="11"/>
  <c r="P131" i="11"/>
  <c r="Q131" i="11"/>
  <c r="L132" i="11"/>
  <c r="M132" i="11"/>
  <c r="N132" i="11"/>
  <c r="O132" i="11"/>
  <c r="P132" i="11"/>
  <c r="Q132" i="11"/>
  <c r="L133" i="11"/>
  <c r="M133" i="11"/>
  <c r="N133" i="11"/>
  <c r="O133" i="11"/>
  <c r="P133" i="11"/>
  <c r="Q133" i="11"/>
  <c r="L134" i="11"/>
  <c r="M134" i="11"/>
  <c r="N134" i="11"/>
  <c r="O134" i="11"/>
  <c r="P134" i="11"/>
  <c r="Q134" i="11"/>
  <c r="L135" i="11"/>
  <c r="M135" i="11"/>
  <c r="N135" i="11"/>
  <c r="O135" i="11"/>
  <c r="P135" i="11"/>
  <c r="Q135" i="11"/>
  <c r="L136" i="11"/>
  <c r="M136" i="11"/>
  <c r="N136" i="11"/>
  <c r="O136" i="11"/>
  <c r="P136" i="11"/>
  <c r="Q136" i="11"/>
  <c r="L137" i="11"/>
  <c r="M137" i="11"/>
  <c r="N137" i="11"/>
  <c r="O137" i="11"/>
  <c r="P137" i="11"/>
  <c r="Q137" i="11"/>
  <c r="L138" i="11"/>
  <c r="M138" i="11"/>
  <c r="N138" i="11"/>
  <c r="O138" i="11"/>
  <c r="P138" i="11"/>
  <c r="Q138" i="11"/>
  <c r="L139" i="11"/>
  <c r="M139" i="11"/>
  <c r="N139" i="11"/>
  <c r="O139" i="11"/>
  <c r="P139" i="11"/>
  <c r="Q139" i="11"/>
  <c r="L140" i="11"/>
  <c r="M140" i="11"/>
  <c r="N140" i="11"/>
  <c r="O140" i="11"/>
  <c r="P140" i="11"/>
  <c r="Q140" i="11"/>
  <c r="L141" i="11"/>
  <c r="M141" i="11"/>
  <c r="N141" i="11"/>
  <c r="O141" i="11"/>
  <c r="P141" i="11"/>
  <c r="Q141" i="11"/>
  <c r="L142" i="11"/>
  <c r="M142" i="11"/>
  <c r="N142" i="11"/>
  <c r="O142" i="11"/>
  <c r="P142" i="11"/>
  <c r="Q142" i="11"/>
  <c r="L143" i="11"/>
  <c r="M143" i="11"/>
  <c r="N143" i="11"/>
  <c r="O143" i="11"/>
  <c r="P143" i="11"/>
  <c r="Q143" i="11"/>
  <c r="L144" i="11"/>
  <c r="M144" i="11"/>
  <c r="N144" i="11"/>
  <c r="O144" i="11"/>
  <c r="P144" i="11"/>
  <c r="Q144" i="11"/>
  <c r="L145" i="11"/>
  <c r="M145" i="11"/>
  <c r="N145" i="11"/>
  <c r="O145" i="11"/>
  <c r="P145" i="11"/>
  <c r="Q145" i="11"/>
  <c r="L146" i="11"/>
  <c r="M146" i="11"/>
  <c r="N146" i="11"/>
  <c r="O146" i="11"/>
  <c r="P146" i="11"/>
  <c r="Q146" i="11"/>
  <c r="L147" i="11"/>
  <c r="M147" i="11"/>
  <c r="N147" i="11"/>
  <c r="O147" i="11"/>
  <c r="P147" i="11"/>
  <c r="Q147" i="11"/>
  <c r="L148" i="11"/>
  <c r="M148" i="11"/>
  <c r="N148" i="11"/>
  <c r="O148" i="11"/>
  <c r="P148" i="11"/>
  <c r="Q148" i="11"/>
  <c r="L149" i="11"/>
  <c r="M149" i="11"/>
  <c r="N149" i="11"/>
  <c r="O149" i="11"/>
  <c r="P149" i="11"/>
  <c r="Q149" i="11"/>
  <c r="L150" i="11"/>
  <c r="M150" i="11"/>
  <c r="N150" i="11"/>
  <c r="O150" i="11"/>
  <c r="P150" i="11"/>
  <c r="Q150" i="11"/>
  <c r="L151" i="11"/>
  <c r="M151" i="11"/>
  <c r="N151" i="11"/>
  <c r="O151" i="11"/>
  <c r="P151" i="11"/>
  <c r="Q151" i="11"/>
  <c r="L152" i="11"/>
  <c r="M152" i="11"/>
  <c r="N152" i="11"/>
  <c r="O152" i="11"/>
  <c r="P152" i="11"/>
  <c r="Q152" i="11"/>
  <c r="L153" i="11"/>
  <c r="M153" i="11"/>
  <c r="N153" i="11"/>
  <c r="O153" i="11"/>
  <c r="P153" i="11"/>
  <c r="Q153" i="11"/>
  <c r="L154" i="11"/>
  <c r="M154" i="11"/>
  <c r="N154" i="11"/>
  <c r="O154" i="11"/>
  <c r="P154" i="11"/>
  <c r="Q154" i="11"/>
  <c r="L155" i="11"/>
  <c r="M155" i="11"/>
  <c r="N155" i="11"/>
  <c r="O155" i="11"/>
  <c r="P155" i="11"/>
  <c r="Q155" i="11"/>
  <c r="L156" i="11"/>
  <c r="M156" i="11"/>
  <c r="N156" i="11"/>
  <c r="O156" i="11"/>
  <c r="P156" i="11"/>
  <c r="Q156" i="11"/>
  <c r="L157" i="11"/>
  <c r="M157" i="11"/>
  <c r="N157" i="11"/>
  <c r="O157" i="11"/>
  <c r="P157" i="11"/>
  <c r="Q157" i="11"/>
  <c r="L158" i="11"/>
  <c r="M158" i="11"/>
  <c r="N158" i="11"/>
  <c r="O158" i="11"/>
  <c r="P158" i="11"/>
  <c r="Q158" i="11"/>
  <c r="L159" i="11"/>
  <c r="M159" i="11"/>
  <c r="N159" i="11"/>
  <c r="O159" i="11"/>
  <c r="P159" i="11"/>
  <c r="Q159" i="11"/>
  <c r="L160" i="11"/>
  <c r="M160" i="11"/>
  <c r="N160" i="11"/>
  <c r="O160" i="11"/>
  <c r="P160" i="11"/>
  <c r="Q160" i="11"/>
  <c r="L161" i="11"/>
  <c r="M161" i="11"/>
  <c r="N161" i="11"/>
  <c r="O161" i="11"/>
  <c r="P161" i="11"/>
  <c r="Q161" i="11"/>
  <c r="L162" i="11"/>
  <c r="M162" i="11"/>
  <c r="N162" i="11"/>
  <c r="O162" i="11"/>
  <c r="P162" i="11"/>
  <c r="Q162" i="11"/>
  <c r="L163" i="11"/>
  <c r="M163" i="11"/>
  <c r="N163" i="11"/>
  <c r="O163" i="11"/>
  <c r="P163" i="11"/>
  <c r="Q163" i="11"/>
  <c r="L164" i="11"/>
  <c r="M164" i="11"/>
  <c r="N164" i="11"/>
  <c r="O164" i="11"/>
  <c r="P164" i="11"/>
  <c r="Q164" i="11"/>
  <c r="L165" i="11"/>
  <c r="M165" i="11"/>
  <c r="N165" i="11"/>
  <c r="O165" i="11"/>
  <c r="P165" i="11"/>
  <c r="Q165" i="11"/>
  <c r="L166" i="11"/>
  <c r="M166" i="11"/>
  <c r="N166" i="11"/>
  <c r="O166" i="11"/>
  <c r="P166" i="11"/>
  <c r="Q166" i="11"/>
  <c r="L167" i="11"/>
  <c r="M167" i="11"/>
  <c r="N167" i="11"/>
  <c r="O167" i="11"/>
  <c r="P167" i="11"/>
  <c r="Q167" i="11"/>
  <c r="L168" i="11"/>
  <c r="M168" i="11"/>
  <c r="N168" i="11"/>
  <c r="O168" i="11"/>
  <c r="P168" i="11"/>
  <c r="Q168" i="11"/>
  <c r="L169" i="11"/>
  <c r="M169" i="11"/>
  <c r="N169" i="11"/>
  <c r="O169" i="11"/>
  <c r="P169" i="11"/>
  <c r="Q169" i="11"/>
  <c r="L170" i="11"/>
  <c r="M170" i="11"/>
  <c r="N170" i="11"/>
  <c r="O170" i="11"/>
  <c r="P170" i="11"/>
  <c r="Q170" i="11"/>
  <c r="L171" i="11"/>
  <c r="M171" i="11"/>
  <c r="N171" i="11"/>
  <c r="O171" i="11"/>
  <c r="P171" i="11"/>
  <c r="Q171" i="11"/>
  <c r="L172" i="11"/>
  <c r="M172" i="11"/>
  <c r="N172" i="11"/>
  <c r="O172" i="11"/>
  <c r="P172" i="11"/>
  <c r="Q172" i="11"/>
  <c r="L173" i="11"/>
  <c r="M173" i="11"/>
  <c r="N173" i="11"/>
  <c r="O173" i="11"/>
  <c r="P173" i="11"/>
  <c r="Q173" i="11"/>
  <c r="L174" i="11"/>
  <c r="M174" i="11"/>
  <c r="N174" i="11"/>
  <c r="O174" i="11"/>
  <c r="P174" i="11"/>
  <c r="Q174" i="11"/>
  <c r="L175" i="11"/>
  <c r="M175" i="11"/>
  <c r="N175" i="11"/>
  <c r="O175" i="11"/>
  <c r="P175" i="11"/>
  <c r="Q175" i="11"/>
  <c r="L176" i="11"/>
  <c r="M176" i="11"/>
  <c r="N176" i="11"/>
  <c r="O176" i="11"/>
  <c r="P176" i="11"/>
  <c r="Q176" i="11"/>
  <c r="L177" i="11"/>
  <c r="M177" i="11"/>
  <c r="N177" i="11"/>
  <c r="O177" i="11"/>
  <c r="P177" i="11"/>
  <c r="Q177" i="11"/>
  <c r="L178" i="11"/>
  <c r="M178" i="11"/>
  <c r="N178" i="11"/>
  <c r="O178" i="11"/>
  <c r="P178" i="11"/>
  <c r="Q178" i="11"/>
  <c r="L179" i="11"/>
  <c r="M179" i="11"/>
  <c r="N179" i="11"/>
  <c r="O179" i="11"/>
  <c r="P179" i="11"/>
  <c r="Q179" i="11"/>
  <c r="L180" i="11"/>
  <c r="M180" i="11"/>
  <c r="N180" i="11"/>
  <c r="O180" i="11"/>
  <c r="P180" i="11"/>
  <c r="Q180" i="11"/>
  <c r="L181" i="11"/>
  <c r="M181" i="11"/>
  <c r="N181" i="11"/>
  <c r="O181" i="11"/>
  <c r="P181" i="11"/>
  <c r="Q181" i="11"/>
  <c r="L182" i="11"/>
  <c r="M182" i="11"/>
  <c r="N182" i="11"/>
  <c r="O182" i="11"/>
  <c r="P182" i="11"/>
  <c r="Q182" i="11"/>
  <c r="L183" i="11"/>
  <c r="M183" i="11"/>
  <c r="N183" i="11"/>
  <c r="O183" i="11"/>
  <c r="P183" i="11"/>
  <c r="Q183" i="11"/>
  <c r="L184" i="11"/>
  <c r="M184" i="11"/>
  <c r="N184" i="11"/>
  <c r="O184" i="11"/>
  <c r="P184" i="11"/>
  <c r="Q184" i="11"/>
  <c r="L185" i="11"/>
  <c r="M185" i="11"/>
  <c r="N185" i="11"/>
  <c r="O185" i="11"/>
  <c r="P185" i="11"/>
  <c r="Q185" i="11"/>
  <c r="L186" i="11"/>
  <c r="M186" i="11"/>
  <c r="N186" i="11"/>
  <c r="O186" i="11"/>
  <c r="P186" i="11"/>
  <c r="Q186" i="11"/>
  <c r="L187" i="11"/>
  <c r="M187" i="11"/>
  <c r="N187" i="11"/>
  <c r="O187" i="11"/>
  <c r="P187" i="11"/>
  <c r="Q187" i="11"/>
  <c r="L188" i="11"/>
  <c r="M188" i="11"/>
  <c r="N188" i="11"/>
  <c r="O188" i="11"/>
  <c r="P188" i="11"/>
  <c r="Q188" i="11"/>
  <c r="L189" i="11"/>
  <c r="M189" i="11"/>
  <c r="N189" i="11"/>
  <c r="O189" i="11"/>
  <c r="P189" i="11"/>
  <c r="Q189" i="11"/>
  <c r="L190" i="11"/>
  <c r="M190" i="11"/>
  <c r="N190" i="11"/>
  <c r="O190" i="11"/>
  <c r="P190" i="11"/>
  <c r="Q190" i="11"/>
  <c r="L191" i="11"/>
  <c r="M191" i="11"/>
  <c r="N191" i="11"/>
  <c r="O191" i="11"/>
  <c r="P191" i="11"/>
  <c r="Q191" i="11"/>
  <c r="L192" i="11"/>
  <c r="M192" i="11"/>
  <c r="N192" i="11"/>
  <c r="O192" i="11"/>
  <c r="P192" i="11"/>
  <c r="Q192" i="11"/>
  <c r="L193" i="11"/>
  <c r="M193" i="11"/>
  <c r="N193" i="11"/>
  <c r="O193" i="11"/>
  <c r="P193" i="11"/>
  <c r="Q193" i="11"/>
  <c r="L194" i="11"/>
  <c r="M194" i="11"/>
  <c r="N194" i="11"/>
  <c r="O194" i="11"/>
  <c r="P194" i="11"/>
  <c r="Q194" i="11"/>
  <c r="L195" i="11"/>
  <c r="M195" i="11"/>
  <c r="N195" i="11"/>
  <c r="O195" i="11"/>
  <c r="P195" i="11"/>
  <c r="Q195" i="11"/>
  <c r="L196" i="11"/>
  <c r="M196" i="11"/>
  <c r="N196" i="11"/>
  <c r="O196" i="11"/>
  <c r="P196" i="11"/>
  <c r="Q196" i="11"/>
  <c r="L197" i="11"/>
  <c r="M197" i="11"/>
  <c r="N197" i="11"/>
  <c r="O197" i="11"/>
  <c r="P197" i="11"/>
  <c r="Q197" i="11"/>
  <c r="L198" i="11"/>
  <c r="M198" i="11"/>
  <c r="N198" i="11"/>
  <c r="O198" i="11"/>
  <c r="P198" i="11"/>
  <c r="Q198" i="11"/>
  <c r="L199" i="11"/>
  <c r="M199" i="11"/>
  <c r="N199" i="11"/>
  <c r="O199" i="11"/>
  <c r="P199" i="11"/>
  <c r="Q199" i="11"/>
  <c r="L200" i="11"/>
  <c r="M200" i="11"/>
  <c r="N200" i="11"/>
  <c r="O200" i="11"/>
  <c r="P200" i="11"/>
  <c r="Q200" i="11"/>
  <c r="L201" i="11"/>
  <c r="M201" i="11"/>
  <c r="N201" i="11"/>
  <c r="O201" i="11"/>
  <c r="P201" i="11"/>
  <c r="Q201" i="11"/>
  <c r="L202" i="11"/>
  <c r="M202" i="11"/>
  <c r="N202" i="11"/>
  <c r="O202" i="11"/>
  <c r="P202" i="11"/>
  <c r="Q202" i="11"/>
  <c r="L203" i="11"/>
  <c r="M203" i="11"/>
  <c r="N203" i="11"/>
  <c r="O203" i="11"/>
  <c r="P203" i="11"/>
  <c r="Q203" i="11"/>
  <c r="L204" i="11"/>
  <c r="M204" i="11"/>
  <c r="N204" i="11"/>
  <c r="O204" i="11"/>
  <c r="P204" i="11"/>
  <c r="Q204" i="11"/>
  <c r="L205" i="11"/>
  <c r="M205" i="11"/>
  <c r="N205" i="11"/>
  <c r="O205" i="11"/>
  <c r="P205" i="11"/>
  <c r="Q205" i="11"/>
  <c r="L206" i="11"/>
  <c r="M206" i="11"/>
  <c r="N206" i="11"/>
  <c r="O206" i="11"/>
  <c r="P206" i="11"/>
  <c r="Q206" i="11"/>
  <c r="L207" i="11"/>
  <c r="M207" i="11"/>
  <c r="N207" i="11"/>
  <c r="O207" i="11"/>
  <c r="P207" i="11"/>
  <c r="Q207" i="11"/>
  <c r="L208" i="11"/>
  <c r="M208" i="11"/>
  <c r="N208" i="11"/>
  <c r="O208" i="11"/>
  <c r="P208" i="11"/>
  <c r="Q208" i="11"/>
  <c r="L209" i="11"/>
  <c r="M209" i="11"/>
  <c r="N209" i="11"/>
  <c r="O209" i="11"/>
  <c r="P209" i="11"/>
  <c r="Q209" i="11"/>
  <c r="L210" i="11"/>
  <c r="M210" i="11"/>
  <c r="N210" i="11"/>
  <c r="O210" i="11"/>
  <c r="P210" i="11"/>
  <c r="Q210" i="11"/>
  <c r="L211" i="11"/>
  <c r="M211" i="11"/>
  <c r="N211" i="11"/>
  <c r="O211" i="11"/>
  <c r="P211" i="11"/>
  <c r="Q211" i="11"/>
  <c r="L212" i="11"/>
  <c r="M212" i="11"/>
  <c r="N212" i="11"/>
  <c r="O212" i="11"/>
  <c r="P212" i="11"/>
  <c r="Q212" i="11"/>
  <c r="L213" i="11"/>
  <c r="M213" i="11"/>
  <c r="N213" i="11"/>
  <c r="O213" i="11"/>
  <c r="P213" i="11"/>
  <c r="Q213" i="11"/>
  <c r="L214" i="11"/>
  <c r="M214" i="11"/>
  <c r="N214" i="11"/>
  <c r="O214" i="11"/>
  <c r="P214" i="11"/>
  <c r="Q214" i="11"/>
  <c r="L215" i="11"/>
  <c r="M215" i="11"/>
  <c r="N215" i="11"/>
  <c r="O215" i="11"/>
  <c r="P215" i="11"/>
  <c r="Q215" i="11"/>
  <c r="L216" i="11"/>
  <c r="M216" i="11"/>
  <c r="N216" i="11"/>
  <c r="O216" i="11"/>
  <c r="P216" i="11"/>
  <c r="Q216" i="11"/>
  <c r="L217" i="11"/>
  <c r="M217" i="11"/>
  <c r="N217" i="11"/>
  <c r="O217" i="11"/>
  <c r="P217" i="11"/>
  <c r="Q217" i="11"/>
  <c r="L218" i="11"/>
  <c r="M218" i="11"/>
  <c r="N218" i="11"/>
  <c r="O218" i="11"/>
  <c r="P218" i="11"/>
  <c r="Q218" i="11"/>
  <c r="L219" i="11"/>
  <c r="M219" i="11"/>
  <c r="N219" i="11"/>
  <c r="O219" i="11"/>
  <c r="P219" i="11"/>
  <c r="Q219" i="11"/>
  <c r="L220" i="11"/>
  <c r="M220" i="11"/>
  <c r="N220" i="11"/>
  <c r="O220" i="11"/>
  <c r="P220" i="11"/>
  <c r="Q220" i="11"/>
  <c r="L221" i="11"/>
  <c r="M221" i="11"/>
  <c r="N221" i="11"/>
  <c r="O221" i="11"/>
  <c r="P221" i="11"/>
  <c r="Q221" i="11"/>
  <c r="M26" i="11"/>
  <c r="N26" i="11"/>
  <c r="O26" i="11"/>
  <c r="P26" i="11"/>
  <c r="Q26" i="11"/>
  <c r="L26" i="11"/>
  <c r="D27" i="11"/>
  <c r="E27" i="11"/>
  <c r="F27" i="11"/>
  <c r="G27" i="11"/>
  <c r="H27" i="11"/>
  <c r="I27" i="11"/>
  <c r="J27" i="11"/>
  <c r="D28" i="11"/>
  <c r="E28" i="11"/>
  <c r="F28" i="11"/>
  <c r="G28" i="11"/>
  <c r="H28" i="11"/>
  <c r="I28" i="11"/>
  <c r="J28" i="11"/>
  <c r="D29" i="11"/>
  <c r="E29" i="11"/>
  <c r="F29" i="11"/>
  <c r="G29" i="11"/>
  <c r="H29" i="11"/>
  <c r="I29" i="11"/>
  <c r="J29" i="11"/>
  <c r="D30" i="11"/>
  <c r="E30" i="11"/>
  <c r="F30" i="11"/>
  <c r="G30" i="11"/>
  <c r="H30" i="11"/>
  <c r="I30" i="11"/>
  <c r="J30" i="11"/>
  <c r="D31" i="11"/>
  <c r="E31" i="11"/>
  <c r="F31" i="11"/>
  <c r="G31" i="11"/>
  <c r="H31" i="11"/>
  <c r="I31" i="11"/>
  <c r="J31" i="11"/>
  <c r="D32" i="11"/>
  <c r="E32" i="11"/>
  <c r="F32" i="11"/>
  <c r="G32" i="11"/>
  <c r="H32" i="11"/>
  <c r="I32" i="11"/>
  <c r="J32" i="11"/>
  <c r="D33" i="11"/>
  <c r="E33" i="11"/>
  <c r="F33" i="11"/>
  <c r="G33" i="11"/>
  <c r="H33" i="11"/>
  <c r="I33" i="11"/>
  <c r="J33" i="11"/>
  <c r="D34" i="11"/>
  <c r="E34" i="11"/>
  <c r="F34" i="11"/>
  <c r="G34" i="11"/>
  <c r="H34" i="11"/>
  <c r="I34" i="11"/>
  <c r="J34" i="11"/>
  <c r="D35" i="11"/>
  <c r="E35" i="11"/>
  <c r="F35" i="11"/>
  <c r="G35" i="11"/>
  <c r="H35" i="11"/>
  <c r="I35" i="11"/>
  <c r="J35" i="11"/>
  <c r="D36" i="11"/>
  <c r="E36" i="11"/>
  <c r="F36" i="11"/>
  <c r="G36" i="11"/>
  <c r="H36" i="11"/>
  <c r="I36" i="11"/>
  <c r="J36" i="11"/>
  <c r="D37" i="11"/>
  <c r="E37" i="11"/>
  <c r="F37" i="11"/>
  <c r="G37" i="11"/>
  <c r="H37" i="11"/>
  <c r="I37" i="11"/>
  <c r="J37" i="11"/>
  <c r="D38" i="11"/>
  <c r="E38" i="11"/>
  <c r="F38" i="11"/>
  <c r="G38" i="11"/>
  <c r="H38" i="11"/>
  <c r="I38" i="11"/>
  <c r="J38" i="11"/>
  <c r="D39" i="11"/>
  <c r="E39" i="11"/>
  <c r="F39" i="11"/>
  <c r="G39" i="11"/>
  <c r="H39" i="11"/>
  <c r="I39" i="11"/>
  <c r="J39" i="11"/>
  <c r="D40" i="11"/>
  <c r="E40" i="11"/>
  <c r="F40" i="11"/>
  <c r="G40" i="11"/>
  <c r="H40" i="11"/>
  <c r="I40" i="11"/>
  <c r="J40" i="11"/>
  <c r="D41" i="11"/>
  <c r="E41" i="11"/>
  <c r="F41" i="11"/>
  <c r="G41" i="11"/>
  <c r="H41" i="11"/>
  <c r="I41" i="11"/>
  <c r="J41" i="11"/>
  <c r="D42" i="11"/>
  <c r="E42" i="11"/>
  <c r="F42" i="11"/>
  <c r="G42" i="11"/>
  <c r="H42" i="11"/>
  <c r="I42" i="11"/>
  <c r="J42" i="11"/>
  <c r="D43" i="11"/>
  <c r="E43" i="11"/>
  <c r="F43" i="11"/>
  <c r="G43" i="11"/>
  <c r="H43" i="11"/>
  <c r="I43" i="11"/>
  <c r="J43" i="11"/>
  <c r="D44" i="11"/>
  <c r="E44" i="11"/>
  <c r="F44" i="11"/>
  <c r="G44" i="11"/>
  <c r="H44" i="11"/>
  <c r="I44" i="11"/>
  <c r="J44" i="11"/>
  <c r="D45" i="11"/>
  <c r="E45" i="11"/>
  <c r="F45" i="11"/>
  <c r="G45" i="11"/>
  <c r="H45" i="11"/>
  <c r="I45" i="11"/>
  <c r="J45" i="11"/>
  <c r="D46" i="11"/>
  <c r="E46" i="11"/>
  <c r="F46" i="11"/>
  <c r="G46" i="11"/>
  <c r="H46" i="11"/>
  <c r="I46" i="11"/>
  <c r="J46" i="11"/>
  <c r="D47" i="11"/>
  <c r="E47" i="11"/>
  <c r="F47" i="11"/>
  <c r="G47" i="11"/>
  <c r="H47" i="11"/>
  <c r="I47" i="11"/>
  <c r="J47" i="11"/>
  <c r="D48" i="11"/>
  <c r="E48" i="11"/>
  <c r="F48" i="11"/>
  <c r="G48" i="11"/>
  <c r="H48" i="11"/>
  <c r="I48" i="11"/>
  <c r="J48" i="11"/>
  <c r="D49" i="11"/>
  <c r="E49" i="11"/>
  <c r="F49" i="11"/>
  <c r="G49" i="11"/>
  <c r="H49" i="11"/>
  <c r="I49" i="11"/>
  <c r="J49" i="11"/>
  <c r="D50" i="11"/>
  <c r="E50" i="11"/>
  <c r="F50" i="11"/>
  <c r="G50" i="11"/>
  <c r="H50" i="11"/>
  <c r="I50" i="11"/>
  <c r="J50" i="11"/>
  <c r="D51" i="11"/>
  <c r="E51" i="11"/>
  <c r="F51" i="11"/>
  <c r="G51" i="11"/>
  <c r="H51" i="11"/>
  <c r="I51" i="11"/>
  <c r="J51" i="11"/>
  <c r="D52" i="11"/>
  <c r="E52" i="11"/>
  <c r="F52" i="11"/>
  <c r="G52" i="11"/>
  <c r="H52" i="11"/>
  <c r="I52" i="11"/>
  <c r="J52" i="11"/>
  <c r="D53" i="11"/>
  <c r="E53" i="11"/>
  <c r="F53" i="11"/>
  <c r="G53" i="11"/>
  <c r="H53" i="11"/>
  <c r="I53" i="11"/>
  <c r="J53" i="11"/>
  <c r="D54" i="11"/>
  <c r="E54" i="11"/>
  <c r="F54" i="11"/>
  <c r="G54" i="11"/>
  <c r="H54" i="11"/>
  <c r="I54" i="11"/>
  <c r="J54" i="11"/>
  <c r="D55" i="11"/>
  <c r="E55" i="11"/>
  <c r="F55" i="11"/>
  <c r="G55" i="11"/>
  <c r="H55" i="11"/>
  <c r="I55" i="11"/>
  <c r="J55" i="11"/>
  <c r="D56" i="11"/>
  <c r="E56" i="11"/>
  <c r="F56" i="11"/>
  <c r="G56" i="11"/>
  <c r="H56" i="11"/>
  <c r="I56" i="11"/>
  <c r="J56" i="11"/>
  <c r="D57" i="11"/>
  <c r="E57" i="11"/>
  <c r="F57" i="11"/>
  <c r="G57" i="11"/>
  <c r="H57" i="11"/>
  <c r="I57" i="11"/>
  <c r="J57" i="11"/>
  <c r="D58" i="11"/>
  <c r="E58" i="11"/>
  <c r="F58" i="11"/>
  <c r="G58" i="11"/>
  <c r="H58" i="11"/>
  <c r="I58" i="11"/>
  <c r="J58" i="11"/>
  <c r="D59" i="11"/>
  <c r="E59" i="11"/>
  <c r="F59" i="11"/>
  <c r="G59" i="11"/>
  <c r="H59" i="11"/>
  <c r="I59" i="11"/>
  <c r="J59" i="11"/>
  <c r="D60" i="11"/>
  <c r="E60" i="11"/>
  <c r="F60" i="11"/>
  <c r="G60" i="11"/>
  <c r="H60" i="11"/>
  <c r="I60" i="11"/>
  <c r="J60" i="11"/>
  <c r="D61" i="11"/>
  <c r="E61" i="11"/>
  <c r="F61" i="11"/>
  <c r="G61" i="11"/>
  <c r="H61" i="11"/>
  <c r="I61" i="11"/>
  <c r="J61" i="11"/>
  <c r="D62" i="11"/>
  <c r="E62" i="11"/>
  <c r="F62" i="11"/>
  <c r="G62" i="11"/>
  <c r="H62" i="11"/>
  <c r="I62" i="11"/>
  <c r="J62" i="11"/>
  <c r="D63" i="11"/>
  <c r="E63" i="11"/>
  <c r="F63" i="11"/>
  <c r="G63" i="11"/>
  <c r="H63" i="11"/>
  <c r="I63" i="11"/>
  <c r="J63" i="11"/>
  <c r="D64" i="11"/>
  <c r="E64" i="11"/>
  <c r="F64" i="11"/>
  <c r="G64" i="11"/>
  <c r="H64" i="11"/>
  <c r="I64" i="11"/>
  <c r="J64" i="11"/>
  <c r="D65" i="11"/>
  <c r="E65" i="11"/>
  <c r="F65" i="11"/>
  <c r="G65" i="11"/>
  <c r="H65" i="11"/>
  <c r="I65" i="11"/>
  <c r="J65" i="11"/>
  <c r="D66" i="11"/>
  <c r="E66" i="11"/>
  <c r="F66" i="11"/>
  <c r="G66" i="11"/>
  <c r="H66" i="11"/>
  <c r="I66" i="11"/>
  <c r="J66" i="11"/>
  <c r="D67" i="11"/>
  <c r="E67" i="11"/>
  <c r="F67" i="11"/>
  <c r="G67" i="11"/>
  <c r="H67" i="11"/>
  <c r="I67" i="11"/>
  <c r="J67" i="11"/>
  <c r="D68" i="11"/>
  <c r="E68" i="11"/>
  <c r="F68" i="11"/>
  <c r="G68" i="11"/>
  <c r="H68" i="11"/>
  <c r="I68" i="11"/>
  <c r="J68" i="11"/>
  <c r="D69" i="11"/>
  <c r="E69" i="11"/>
  <c r="F69" i="11"/>
  <c r="G69" i="11"/>
  <c r="H69" i="11"/>
  <c r="I69" i="11"/>
  <c r="J69" i="11"/>
  <c r="D70" i="11"/>
  <c r="E70" i="11"/>
  <c r="F70" i="11"/>
  <c r="G70" i="11"/>
  <c r="H70" i="11"/>
  <c r="I70" i="11"/>
  <c r="J70" i="11"/>
  <c r="D71" i="11"/>
  <c r="E71" i="11"/>
  <c r="F71" i="11"/>
  <c r="G71" i="11"/>
  <c r="H71" i="11"/>
  <c r="I71" i="11"/>
  <c r="J71" i="11"/>
  <c r="D72" i="11"/>
  <c r="E72" i="11"/>
  <c r="F72" i="11"/>
  <c r="G72" i="11"/>
  <c r="H72" i="11"/>
  <c r="I72" i="11"/>
  <c r="J72" i="11"/>
  <c r="D73" i="11"/>
  <c r="E73" i="11"/>
  <c r="F73" i="11"/>
  <c r="G73" i="11"/>
  <c r="H73" i="11"/>
  <c r="I73" i="11"/>
  <c r="J73" i="11"/>
  <c r="D74" i="11"/>
  <c r="E74" i="11"/>
  <c r="F74" i="11"/>
  <c r="G74" i="11"/>
  <c r="H74" i="11"/>
  <c r="I74" i="11"/>
  <c r="J74" i="11"/>
  <c r="D75" i="11"/>
  <c r="E75" i="11"/>
  <c r="F75" i="11"/>
  <c r="G75" i="11"/>
  <c r="H75" i="11"/>
  <c r="I75" i="11"/>
  <c r="J75" i="11"/>
  <c r="D76" i="11"/>
  <c r="E76" i="11"/>
  <c r="F76" i="11"/>
  <c r="G76" i="11"/>
  <c r="H76" i="11"/>
  <c r="I76" i="11"/>
  <c r="J76" i="11"/>
  <c r="D77" i="11"/>
  <c r="E77" i="11"/>
  <c r="F77" i="11"/>
  <c r="G77" i="11"/>
  <c r="H77" i="11"/>
  <c r="I77" i="11"/>
  <c r="J77" i="11"/>
  <c r="D78" i="11"/>
  <c r="E78" i="11"/>
  <c r="F78" i="11"/>
  <c r="G78" i="11"/>
  <c r="H78" i="11"/>
  <c r="I78" i="11"/>
  <c r="J78" i="11"/>
  <c r="D79" i="11"/>
  <c r="E79" i="11"/>
  <c r="F79" i="11"/>
  <c r="G79" i="11"/>
  <c r="H79" i="11"/>
  <c r="I79" i="11"/>
  <c r="J79" i="11"/>
  <c r="D80" i="11"/>
  <c r="E80" i="11"/>
  <c r="F80" i="11"/>
  <c r="G80" i="11"/>
  <c r="H80" i="11"/>
  <c r="I80" i="11"/>
  <c r="J80" i="11"/>
  <c r="D81" i="11"/>
  <c r="E81" i="11"/>
  <c r="F81" i="11"/>
  <c r="G81" i="11"/>
  <c r="H81" i="11"/>
  <c r="I81" i="11"/>
  <c r="J81" i="11"/>
  <c r="D82" i="11"/>
  <c r="E82" i="11"/>
  <c r="F82" i="11"/>
  <c r="G82" i="11"/>
  <c r="H82" i="11"/>
  <c r="I82" i="11"/>
  <c r="J82" i="11"/>
  <c r="D83" i="11"/>
  <c r="E83" i="11"/>
  <c r="F83" i="11"/>
  <c r="G83" i="11"/>
  <c r="H83" i="11"/>
  <c r="I83" i="11"/>
  <c r="J83" i="11"/>
  <c r="D84" i="11"/>
  <c r="E84" i="11"/>
  <c r="F84" i="11"/>
  <c r="G84" i="11"/>
  <c r="H84" i="11"/>
  <c r="I84" i="11"/>
  <c r="J84" i="11"/>
  <c r="D85" i="11"/>
  <c r="E85" i="11"/>
  <c r="F85" i="11"/>
  <c r="G85" i="11"/>
  <c r="H85" i="11"/>
  <c r="I85" i="11"/>
  <c r="J85" i="11"/>
  <c r="D86" i="11"/>
  <c r="E86" i="11"/>
  <c r="F86" i="11"/>
  <c r="G86" i="11"/>
  <c r="H86" i="11"/>
  <c r="I86" i="11"/>
  <c r="J86" i="11"/>
  <c r="D87" i="11"/>
  <c r="E87" i="11"/>
  <c r="F87" i="11"/>
  <c r="G87" i="11"/>
  <c r="H87" i="11"/>
  <c r="I87" i="11"/>
  <c r="J87" i="11"/>
  <c r="D88" i="11"/>
  <c r="E88" i="11"/>
  <c r="F88" i="11"/>
  <c r="G88" i="11"/>
  <c r="H88" i="11"/>
  <c r="I88" i="11"/>
  <c r="J88" i="11"/>
  <c r="D89" i="11"/>
  <c r="E89" i="11"/>
  <c r="F89" i="11"/>
  <c r="G89" i="11"/>
  <c r="H89" i="11"/>
  <c r="I89" i="11"/>
  <c r="J89" i="11"/>
  <c r="D90" i="11"/>
  <c r="E90" i="11"/>
  <c r="F90" i="11"/>
  <c r="G90" i="11"/>
  <c r="H90" i="11"/>
  <c r="I90" i="11"/>
  <c r="J90" i="11"/>
  <c r="D91" i="11"/>
  <c r="E91" i="11"/>
  <c r="F91" i="11"/>
  <c r="G91" i="11"/>
  <c r="H91" i="11"/>
  <c r="I91" i="11"/>
  <c r="J91" i="11"/>
  <c r="D92" i="11"/>
  <c r="E92" i="11"/>
  <c r="F92" i="11"/>
  <c r="G92" i="11"/>
  <c r="H92" i="11"/>
  <c r="I92" i="11"/>
  <c r="J92" i="11"/>
  <c r="D93" i="11"/>
  <c r="E93" i="11"/>
  <c r="F93" i="11"/>
  <c r="G93" i="11"/>
  <c r="H93" i="11"/>
  <c r="I93" i="11"/>
  <c r="J93" i="11"/>
  <c r="D94" i="11"/>
  <c r="E94" i="11"/>
  <c r="F94" i="11"/>
  <c r="G94" i="11"/>
  <c r="H94" i="11"/>
  <c r="I94" i="11"/>
  <c r="J94" i="11"/>
  <c r="D95" i="11"/>
  <c r="E95" i="11"/>
  <c r="F95" i="11"/>
  <c r="G95" i="11"/>
  <c r="H95" i="11"/>
  <c r="I95" i="11"/>
  <c r="J95" i="11"/>
  <c r="D96" i="11"/>
  <c r="E96" i="11"/>
  <c r="F96" i="11"/>
  <c r="G96" i="11"/>
  <c r="H96" i="11"/>
  <c r="I96" i="11"/>
  <c r="J96" i="11"/>
  <c r="D97" i="11"/>
  <c r="E97" i="11"/>
  <c r="F97" i="11"/>
  <c r="G97" i="11"/>
  <c r="H97" i="11"/>
  <c r="I97" i="11"/>
  <c r="J97" i="11"/>
  <c r="D98" i="11"/>
  <c r="E98" i="11"/>
  <c r="F98" i="11"/>
  <c r="G98" i="11"/>
  <c r="H98" i="11"/>
  <c r="I98" i="11"/>
  <c r="J98" i="11"/>
  <c r="D99" i="11"/>
  <c r="E99" i="11"/>
  <c r="F99" i="11"/>
  <c r="G99" i="11"/>
  <c r="H99" i="11"/>
  <c r="I99" i="11"/>
  <c r="J99" i="11"/>
  <c r="D100" i="11"/>
  <c r="E100" i="11"/>
  <c r="F100" i="11"/>
  <c r="G100" i="11"/>
  <c r="H100" i="11"/>
  <c r="I100" i="11"/>
  <c r="J100" i="11"/>
  <c r="D101" i="11"/>
  <c r="E101" i="11"/>
  <c r="F101" i="11"/>
  <c r="G101" i="11"/>
  <c r="H101" i="11"/>
  <c r="I101" i="11"/>
  <c r="J101" i="11"/>
  <c r="D102" i="11"/>
  <c r="E102" i="11"/>
  <c r="F102" i="11"/>
  <c r="G102" i="11"/>
  <c r="H102" i="11"/>
  <c r="I102" i="11"/>
  <c r="J102" i="11"/>
  <c r="D103" i="11"/>
  <c r="E103" i="11"/>
  <c r="F103" i="11"/>
  <c r="G103" i="11"/>
  <c r="H103" i="11"/>
  <c r="I103" i="11"/>
  <c r="J103" i="11"/>
  <c r="D104" i="11"/>
  <c r="E104" i="11"/>
  <c r="F104" i="11"/>
  <c r="G104" i="11"/>
  <c r="H104" i="11"/>
  <c r="I104" i="11"/>
  <c r="J104" i="11"/>
  <c r="D105" i="11"/>
  <c r="E105" i="11"/>
  <c r="F105" i="11"/>
  <c r="G105" i="11"/>
  <c r="H105" i="11"/>
  <c r="I105" i="11"/>
  <c r="J105" i="11"/>
  <c r="D106" i="11"/>
  <c r="E106" i="11"/>
  <c r="F106" i="11"/>
  <c r="G106" i="11"/>
  <c r="H106" i="11"/>
  <c r="I106" i="11"/>
  <c r="J106" i="11"/>
  <c r="D107" i="11"/>
  <c r="E107" i="11"/>
  <c r="F107" i="11"/>
  <c r="G107" i="11"/>
  <c r="H107" i="11"/>
  <c r="I107" i="11"/>
  <c r="J107" i="11"/>
  <c r="D108" i="11"/>
  <c r="E108" i="11"/>
  <c r="F108" i="11"/>
  <c r="G108" i="11"/>
  <c r="H108" i="11"/>
  <c r="I108" i="11"/>
  <c r="J108" i="11"/>
  <c r="D109" i="11"/>
  <c r="E109" i="11"/>
  <c r="F109" i="11"/>
  <c r="G109" i="11"/>
  <c r="H109" i="11"/>
  <c r="I109" i="11"/>
  <c r="J109" i="11"/>
  <c r="D110" i="11"/>
  <c r="E110" i="11"/>
  <c r="F110" i="11"/>
  <c r="G110" i="11"/>
  <c r="H110" i="11"/>
  <c r="I110" i="11"/>
  <c r="J110" i="11"/>
  <c r="D111" i="11"/>
  <c r="E111" i="11"/>
  <c r="F111" i="11"/>
  <c r="G111" i="11"/>
  <c r="H111" i="11"/>
  <c r="I111" i="11"/>
  <c r="J111" i="11"/>
  <c r="D112" i="11"/>
  <c r="E112" i="11"/>
  <c r="F112" i="11"/>
  <c r="G112" i="11"/>
  <c r="H112" i="11"/>
  <c r="I112" i="11"/>
  <c r="J112" i="11"/>
  <c r="D113" i="11"/>
  <c r="E113" i="11"/>
  <c r="F113" i="11"/>
  <c r="G113" i="11"/>
  <c r="H113" i="11"/>
  <c r="I113" i="11"/>
  <c r="J113" i="11"/>
  <c r="D114" i="11"/>
  <c r="E114" i="11"/>
  <c r="F114" i="11"/>
  <c r="G114" i="11"/>
  <c r="H114" i="11"/>
  <c r="I114" i="11"/>
  <c r="J114" i="11"/>
  <c r="D115" i="11"/>
  <c r="E115" i="11"/>
  <c r="F115" i="11"/>
  <c r="G115" i="11"/>
  <c r="H115" i="11"/>
  <c r="I115" i="11"/>
  <c r="J115" i="11"/>
  <c r="D116" i="11"/>
  <c r="E116" i="11"/>
  <c r="F116" i="11"/>
  <c r="G116" i="11"/>
  <c r="H116" i="11"/>
  <c r="I116" i="11"/>
  <c r="J116" i="11"/>
  <c r="D117" i="11"/>
  <c r="E117" i="11"/>
  <c r="F117" i="11"/>
  <c r="G117" i="11"/>
  <c r="H117" i="11"/>
  <c r="I117" i="11"/>
  <c r="J117" i="11"/>
  <c r="D118" i="11"/>
  <c r="E118" i="11"/>
  <c r="F118" i="11"/>
  <c r="G118" i="11"/>
  <c r="H118" i="11"/>
  <c r="I118" i="11"/>
  <c r="J118" i="11"/>
  <c r="D119" i="11"/>
  <c r="E119" i="11"/>
  <c r="F119" i="11"/>
  <c r="G119" i="11"/>
  <c r="H119" i="11"/>
  <c r="I119" i="11"/>
  <c r="J119" i="11"/>
  <c r="D120" i="11"/>
  <c r="E120" i="11"/>
  <c r="F120" i="11"/>
  <c r="G120" i="11"/>
  <c r="H120" i="11"/>
  <c r="I120" i="11"/>
  <c r="J120" i="11"/>
  <c r="D121" i="11"/>
  <c r="E121" i="11"/>
  <c r="F121" i="11"/>
  <c r="G121" i="11"/>
  <c r="H121" i="11"/>
  <c r="I121" i="11"/>
  <c r="J121" i="11"/>
  <c r="D122" i="11"/>
  <c r="E122" i="11"/>
  <c r="F122" i="11"/>
  <c r="G122" i="11"/>
  <c r="H122" i="11"/>
  <c r="I122" i="11"/>
  <c r="J122" i="11"/>
  <c r="D123" i="11"/>
  <c r="E123" i="11"/>
  <c r="F123" i="11"/>
  <c r="G123" i="11"/>
  <c r="H123" i="11"/>
  <c r="I123" i="11"/>
  <c r="J123" i="11"/>
  <c r="D124" i="11"/>
  <c r="E124" i="11"/>
  <c r="F124" i="11"/>
  <c r="G124" i="11"/>
  <c r="H124" i="11"/>
  <c r="I124" i="11"/>
  <c r="J124" i="11"/>
  <c r="D125" i="11"/>
  <c r="E125" i="11"/>
  <c r="F125" i="11"/>
  <c r="G125" i="11"/>
  <c r="H125" i="11"/>
  <c r="I125" i="11"/>
  <c r="J125" i="11"/>
  <c r="D126" i="11"/>
  <c r="E126" i="11"/>
  <c r="F126" i="11"/>
  <c r="G126" i="11"/>
  <c r="H126" i="11"/>
  <c r="I126" i="11"/>
  <c r="J126" i="11"/>
  <c r="D127" i="11"/>
  <c r="E127" i="11"/>
  <c r="F127" i="11"/>
  <c r="G127" i="11"/>
  <c r="H127" i="11"/>
  <c r="I127" i="11"/>
  <c r="J127" i="11"/>
  <c r="D128" i="11"/>
  <c r="E128" i="11"/>
  <c r="F128" i="11"/>
  <c r="G128" i="11"/>
  <c r="H128" i="11"/>
  <c r="I128" i="11"/>
  <c r="J128" i="11"/>
  <c r="D129" i="11"/>
  <c r="E129" i="11"/>
  <c r="F129" i="11"/>
  <c r="G129" i="11"/>
  <c r="H129" i="11"/>
  <c r="I129" i="11"/>
  <c r="J129" i="11"/>
  <c r="D130" i="11"/>
  <c r="E130" i="11"/>
  <c r="F130" i="11"/>
  <c r="G130" i="11"/>
  <c r="H130" i="11"/>
  <c r="I130" i="11"/>
  <c r="J130" i="11"/>
  <c r="D131" i="11"/>
  <c r="E131" i="11"/>
  <c r="F131" i="11"/>
  <c r="G131" i="11"/>
  <c r="H131" i="11"/>
  <c r="I131" i="11"/>
  <c r="J131" i="11"/>
  <c r="D132" i="11"/>
  <c r="E132" i="11"/>
  <c r="F132" i="11"/>
  <c r="G132" i="11"/>
  <c r="H132" i="11"/>
  <c r="I132" i="11"/>
  <c r="J132" i="11"/>
  <c r="D133" i="11"/>
  <c r="E133" i="11"/>
  <c r="F133" i="11"/>
  <c r="G133" i="11"/>
  <c r="H133" i="11"/>
  <c r="I133" i="11"/>
  <c r="J133" i="11"/>
  <c r="D134" i="11"/>
  <c r="E134" i="11"/>
  <c r="F134" i="11"/>
  <c r="G134" i="11"/>
  <c r="H134" i="11"/>
  <c r="I134" i="11"/>
  <c r="J134" i="11"/>
  <c r="D135" i="11"/>
  <c r="E135" i="11"/>
  <c r="F135" i="11"/>
  <c r="G135" i="11"/>
  <c r="H135" i="11"/>
  <c r="I135" i="11"/>
  <c r="J135" i="11"/>
  <c r="D136" i="11"/>
  <c r="E136" i="11"/>
  <c r="F136" i="11"/>
  <c r="G136" i="11"/>
  <c r="H136" i="11"/>
  <c r="I136" i="11"/>
  <c r="J136" i="11"/>
  <c r="D137" i="11"/>
  <c r="E137" i="11"/>
  <c r="F137" i="11"/>
  <c r="G137" i="11"/>
  <c r="H137" i="11"/>
  <c r="I137" i="11"/>
  <c r="J137" i="11"/>
  <c r="D138" i="11"/>
  <c r="E138" i="11"/>
  <c r="F138" i="11"/>
  <c r="G138" i="11"/>
  <c r="H138" i="11"/>
  <c r="I138" i="11"/>
  <c r="J138" i="11"/>
  <c r="D139" i="11"/>
  <c r="E139" i="11"/>
  <c r="F139" i="11"/>
  <c r="G139" i="11"/>
  <c r="H139" i="11"/>
  <c r="I139" i="11"/>
  <c r="J139" i="11"/>
  <c r="D140" i="11"/>
  <c r="E140" i="11"/>
  <c r="F140" i="11"/>
  <c r="G140" i="11"/>
  <c r="H140" i="11"/>
  <c r="I140" i="11"/>
  <c r="J140" i="11"/>
  <c r="D141" i="11"/>
  <c r="E141" i="11"/>
  <c r="F141" i="11"/>
  <c r="G141" i="11"/>
  <c r="H141" i="11"/>
  <c r="I141" i="11"/>
  <c r="J141" i="11"/>
  <c r="D142" i="11"/>
  <c r="E142" i="11"/>
  <c r="F142" i="11"/>
  <c r="G142" i="11"/>
  <c r="H142" i="11"/>
  <c r="I142" i="11"/>
  <c r="J142" i="11"/>
  <c r="D143" i="11"/>
  <c r="E143" i="11"/>
  <c r="F143" i="11"/>
  <c r="G143" i="11"/>
  <c r="H143" i="11"/>
  <c r="I143" i="11"/>
  <c r="J143" i="11"/>
  <c r="D144" i="11"/>
  <c r="E144" i="11"/>
  <c r="F144" i="11"/>
  <c r="G144" i="11"/>
  <c r="H144" i="11"/>
  <c r="I144" i="11"/>
  <c r="J144" i="11"/>
  <c r="D145" i="11"/>
  <c r="E145" i="11"/>
  <c r="F145" i="11"/>
  <c r="G145" i="11"/>
  <c r="H145" i="11"/>
  <c r="I145" i="11"/>
  <c r="J145" i="11"/>
  <c r="D146" i="11"/>
  <c r="E146" i="11"/>
  <c r="F146" i="11"/>
  <c r="G146" i="11"/>
  <c r="H146" i="11"/>
  <c r="I146" i="11"/>
  <c r="J146" i="11"/>
  <c r="D147" i="11"/>
  <c r="E147" i="11"/>
  <c r="F147" i="11"/>
  <c r="G147" i="11"/>
  <c r="H147" i="11"/>
  <c r="I147" i="11"/>
  <c r="J147" i="11"/>
  <c r="D148" i="11"/>
  <c r="E148" i="11"/>
  <c r="F148" i="11"/>
  <c r="G148" i="11"/>
  <c r="H148" i="11"/>
  <c r="I148" i="11"/>
  <c r="J148" i="11"/>
  <c r="D149" i="11"/>
  <c r="E149" i="11"/>
  <c r="F149" i="11"/>
  <c r="G149" i="11"/>
  <c r="H149" i="11"/>
  <c r="I149" i="11"/>
  <c r="J149" i="11"/>
  <c r="D150" i="11"/>
  <c r="E150" i="11"/>
  <c r="F150" i="11"/>
  <c r="G150" i="11"/>
  <c r="H150" i="11"/>
  <c r="I150" i="11"/>
  <c r="J150" i="11"/>
  <c r="D151" i="11"/>
  <c r="E151" i="11"/>
  <c r="F151" i="11"/>
  <c r="G151" i="11"/>
  <c r="H151" i="11"/>
  <c r="I151" i="11"/>
  <c r="J151" i="11"/>
  <c r="D152" i="11"/>
  <c r="E152" i="11"/>
  <c r="F152" i="11"/>
  <c r="G152" i="11"/>
  <c r="H152" i="11"/>
  <c r="I152" i="11"/>
  <c r="J152" i="11"/>
  <c r="D153" i="11"/>
  <c r="E153" i="11"/>
  <c r="F153" i="11"/>
  <c r="G153" i="11"/>
  <c r="H153" i="11"/>
  <c r="I153" i="11"/>
  <c r="J153" i="11"/>
  <c r="D154" i="11"/>
  <c r="E154" i="11"/>
  <c r="F154" i="11"/>
  <c r="G154" i="11"/>
  <c r="H154" i="11"/>
  <c r="I154" i="11"/>
  <c r="J154" i="11"/>
  <c r="D155" i="11"/>
  <c r="E155" i="11"/>
  <c r="F155" i="11"/>
  <c r="G155" i="11"/>
  <c r="H155" i="11"/>
  <c r="I155" i="11"/>
  <c r="J155" i="11"/>
  <c r="D156" i="11"/>
  <c r="E156" i="11"/>
  <c r="F156" i="11"/>
  <c r="G156" i="11"/>
  <c r="H156" i="11"/>
  <c r="I156" i="11"/>
  <c r="J156" i="11"/>
  <c r="D157" i="11"/>
  <c r="E157" i="11"/>
  <c r="F157" i="11"/>
  <c r="G157" i="11"/>
  <c r="H157" i="11"/>
  <c r="I157" i="11"/>
  <c r="J157" i="11"/>
  <c r="D158" i="11"/>
  <c r="E158" i="11"/>
  <c r="F158" i="11"/>
  <c r="G158" i="11"/>
  <c r="H158" i="11"/>
  <c r="I158" i="11"/>
  <c r="J158" i="11"/>
  <c r="D159" i="11"/>
  <c r="E159" i="11"/>
  <c r="F159" i="11"/>
  <c r="G159" i="11"/>
  <c r="H159" i="11"/>
  <c r="I159" i="11"/>
  <c r="J159" i="11"/>
  <c r="D160" i="11"/>
  <c r="E160" i="11"/>
  <c r="F160" i="11"/>
  <c r="G160" i="11"/>
  <c r="H160" i="11"/>
  <c r="I160" i="11"/>
  <c r="J160" i="11"/>
  <c r="D161" i="11"/>
  <c r="E161" i="11"/>
  <c r="F161" i="11"/>
  <c r="G161" i="11"/>
  <c r="H161" i="11"/>
  <c r="I161" i="11"/>
  <c r="J161" i="11"/>
  <c r="D162" i="11"/>
  <c r="E162" i="11"/>
  <c r="F162" i="11"/>
  <c r="G162" i="11"/>
  <c r="H162" i="11"/>
  <c r="I162" i="11"/>
  <c r="J162" i="11"/>
  <c r="D163" i="11"/>
  <c r="E163" i="11"/>
  <c r="F163" i="11"/>
  <c r="G163" i="11"/>
  <c r="H163" i="11"/>
  <c r="I163" i="11"/>
  <c r="J163" i="11"/>
  <c r="D164" i="11"/>
  <c r="E164" i="11"/>
  <c r="F164" i="11"/>
  <c r="G164" i="11"/>
  <c r="H164" i="11"/>
  <c r="I164" i="11"/>
  <c r="J164" i="11"/>
  <c r="D165" i="11"/>
  <c r="E165" i="11"/>
  <c r="F165" i="11"/>
  <c r="G165" i="11"/>
  <c r="H165" i="11"/>
  <c r="I165" i="11"/>
  <c r="J165" i="11"/>
  <c r="D166" i="11"/>
  <c r="E166" i="11"/>
  <c r="F166" i="11"/>
  <c r="G166" i="11"/>
  <c r="H166" i="11"/>
  <c r="I166" i="11"/>
  <c r="J166" i="11"/>
  <c r="D167" i="11"/>
  <c r="E167" i="11"/>
  <c r="F167" i="11"/>
  <c r="G167" i="11"/>
  <c r="H167" i="11"/>
  <c r="I167" i="11"/>
  <c r="J167" i="11"/>
  <c r="D168" i="11"/>
  <c r="E168" i="11"/>
  <c r="F168" i="11"/>
  <c r="G168" i="11"/>
  <c r="H168" i="11"/>
  <c r="I168" i="11"/>
  <c r="J168" i="11"/>
  <c r="D169" i="11"/>
  <c r="E169" i="11"/>
  <c r="F169" i="11"/>
  <c r="G169" i="11"/>
  <c r="H169" i="11"/>
  <c r="I169" i="11"/>
  <c r="J169" i="11"/>
  <c r="D170" i="11"/>
  <c r="E170" i="11"/>
  <c r="F170" i="11"/>
  <c r="G170" i="11"/>
  <c r="H170" i="11"/>
  <c r="I170" i="11"/>
  <c r="J170" i="11"/>
  <c r="D171" i="11"/>
  <c r="E171" i="11"/>
  <c r="F171" i="11"/>
  <c r="G171" i="11"/>
  <c r="H171" i="11"/>
  <c r="I171" i="11"/>
  <c r="J171" i="11"/>
  <c r="D172" i="11"/>
  <c r="E172" i="11"/>
  <c r="F172" i="11"/>
  <c r="G172" i="11"/>
  <c r="H172" i="11"/>
  <c r="I172" i="11"/>
  <c r="J172" i="11"/>
  <c r="D173" i="11"/>
  <c r="E173" i="11"/>
  <c r="F173" i="11"/>
  <c r="G173" i="11"/>
  <c r="H173" i="11"/>
  <c r="I173" i="11"/>
  <c r="J173" i="11"/>
  <c r="D174" i="11"/>
  <c r="E174" i="11"/>
  <c r="F174" i="11"/>
  <c r="G174" i="11"/>
  <c r="H174" i="11"/>
  <c r="I174" i="11"/>
  <c r="J174" i="11"/>
  <c r="D175" i="11"/>
  <c r="E175" i="11"/>
  <c r="F175" i="11"/>
  <c r="G175" i="11"/>
  <c r="H175" i="11"/>
  <c r="I175" i="11"/>
  <c r="J175" i="11"/>
  <c r="D176" i="11"/>
  <c r="E176" i="11"/>
  <c r="F176" i="11"/>
  <c r="G176" i="11"/>
  <c r="H176" i="11"/>
  <c r="I176" i="11"/>
  <c r="J176" i="11"/>
  <c r="D177" i="11"/>
  <c r="E177" i="11"/>
  <c r="F177" i="11"/>
  <c r="G177" i="11"/>
  <c r="H177" i="11"/>
  <c r="I177" i="11"/>
  <c r="J177" i="11"/>
  <c r="D178" i="11"/>
  <c r="E178" i="11"/>
  <c r="F178" i="11"/>
  <c r="G178" i="11"/>
  <c r="H178" i="11"/>
  <c r="I178" i="11"/>
  <c r="J178" i="11"/>
  <c r="D179" i="11"/>
  <c r="E179" i="11"/>
  <c r="F179" i="11"/>
  <c r="G179" i="11"/>
  <c r="H179" i="11"/>
  <c r="I179" i="11"/>
  <c r="J179" i="11"/>
  <c r="D180" i="11"/>
  <c r="E180" i="11"/>
  <c r="F180" i="11"/>
  <c r="G180" i="11"/>
  <c r="H180" i="11"/>
  <c r="I180" i="11"/>
  <c r="J180" i="11"/>
  <c r="D181" i="11"/>
  <c r="E181" i="11"/>
  <c r="F181" i="11"/>
  <c r="G181" i="11"/>
  <c r="H181" i="11"/>
  <c r="I181" i="11"/>
  <c r="J181" i="11"/>
  <c r="D182" i="11"/>
  <c r="E182" i="11"/>
  <c r="F182" i="11"/>
  <c r="G182" i="11"/>
  <c r="H182" i="11"/>
  <c r="I182" i="11"/>
  <c r="J182" i="11"/>
  <c r="D183" i="11"/>
  <c r="E183" i="11"/>
  <c r="F183" i="11"/>
  <c r="G183" i="11"/>
  <c r="H183" i="11"/>
  <c r="I183" i="11"/>
  <c r="J183" i="11"/>
  <c r="D184" i="11"/>
  <c r="E184" i="11"/>
  <c r="F184" i="11"/>
  <c r="G184" i="11"/>
  <c r="H184" i="11"/>
  <c r="I184" i="11"/>
  <c r="J184" i="11"/>
  <c r="D185" i="11"/>
  <c r="E185" i="11"/>
  <c r="F185" i="11"/>
  <c r="G185" i="11"/>
  <c r="H185" i="11"/>
  <c r="I185" i="11"/>
  <c r="J185" i="11"/>
  <c r="D186" i="11"/>
  <c r="E186" i="11"/>
  <c r="F186" i="11"/>
  <c r="G186" i="11"/>
  <c r="H186" i="11"/>
  <c r="I186" i="11"/>
  <c r="J186" i="11"/>
  <c r="D187" i="11"/>
  <c r="E187" i="11"/>
  <c r="F187" i="11"/>
  <c r="G187" i="11"/>
  <c r="H187" i="11"/>
  <c r="I187" i="11"/>
  <c r="J187" i="11"/>
  <c r="D188" i="11"/>
  <c r="E188" i="11"/>
  <c r="F188" i="11"/>
  <c r="G188" i="11"/>
  <c r="H188" i="11"/>
  <c r="I188" i="11"/>
  <c r="J188" i="11"/>
  <c r="D189" i="11"/>
  <c r="E189" i="11"/>
  <c r="F189" i="11"/>
  <c r="G189" i="11"/>
  <c r="H189" i="11"/>
  <c r="I189" i="11"/>
  <c r="J189" i="11"/>
  <c r="D190" i="11"/>
  <c r="E190" i="11"/>
  <c r="F190" i="11"/>
  <c r="G190" i="11"/>
  <c r="H190" i="11"/>
  <c r="I190" i="11"/>
  <c r="J190" i="11"/>
  <c r="D191" i="11"/>
  <c r="E191" i="11"/>
  <c r="F191" i="11"/>
  <c r="G191" i="11"/>
  <c r="H191" i="11"/>
  <c r="I191" i="11"/>
  <c r="J191" i="11"/>
  <c r="D192" i="11"/>
  <c r="E192" i="11"/>
  <c r="F192" i="11"/>
  <c r="G192" i="11"/>
  <c r="H192" i="11"/>
  <c r="I192" i="11"/>
  <c r="J192" i="11"/>
  <c r="D193" i="11"/>
  <c r="E193" i="11"/>
  <c r="F193" i="11"/>
  <c r="G193" i="11"/>
  <c r="H193" i="11"/>
  <c r="I193" i="11"/>
  <c r="J193" i="11"/>
  <c r="D194" i="11"/>
  <c r="E194" i="11"/>
  <c r="F194" i="11"/>
  <c r="G194" i="11"/>
  <c r="H194" i="11"/>
  <c r="I194" i="11"/>
  <c r="J194" i="11"/>
  <c r="D195" i="11"/>
  <c r="E195" i="11"/>
  <c r="F195" i="11"/>
  <c r="G195" i="11"/>
  <c r="H195" i="11"/>
  <c r="I195" i="11"/>
  <c r="J195" i="11"/>
  <c r="D196" i="11"/>
  <c r="E196" i="11"/>
  <c r="F196" i="11"/>
  <c r="G196" i="11"/>
  <c r="H196" i="11"/>
  <c r="I196" i="11"/>
  <c r="J196" i="11"/>
  <c r="D197" i="11"/>
  <c r="E197" i="11"/>
  <c r="F197" i="11"/>
  <c r="G197" i="11"/>
  <c r="H197" i="11"/>
  <c r="I197" i="11"/>
  <c r="J197" i="11"/>
  <c r="D198" i="11"/>
  <c r="E198" i="11"/>
  <c r="F198" i="11"/>
  <c r="G198" i="11"/>
  <c r="H198" i="11"/>
  <c r="I198" i="11"/>
  <c r="J198" i="11"/>
  <c r="D199" i="11"/>
  <c r="E199" i="11"/>
  <c r="F199" i="11"/>
  <c r="G199" i="11"/>
  <c r="H199" i="11"/>
  <c r="I199" i="11"/>
  <c r="J199" i="11"/>
  <c r="D200" i="11"/>
  <c r="E200" i="11"/>
  <c r="F200" i="11"/>
  <c r="G200" i="11"/>
  <c r="H200" i="11"/>
  <c r="I200" i="11"/>
  <c r="J200" i="11"/>
  <c r="D201" i="11"/>
  <c r="E201" i="11"/>
  <c r="F201" i="11"/>
  <c r="G201" i="11"/>
  <c r="H201" i="11"/>
  <c r="I201" i="11"/>
  <c r="J201" i="11"/>
  <c r="D202" i="11"/>
  <c r="E202" i="11"/>
  <c r="F202" i="11"/>
  <c r="G202" i="11"/>
  <c r="H202" i="11"/>
  <c r="I202" i="11"/>
  <c r="J202" i="11"/>
  <c r="D203" i="11"/>
  <c r="E203" i="11"/>
  <c r="F203" i="11"/>
  <c r="G203" i="11"/>
  <c r="H203" i="11"/>
  <c r="I203" i="11"/>
  <c r="J203" i="11"/>
  <c r="D204" i="11"/>
  <c r="E204" i="11"/>
  <c r="F204" i="11"/>
  <c r="G204" i="11"/>
  <c r="H204" i="11"/>
  <c r="I204" i="11"/>
  <c r="J204" i="11"/>
  <c r="D205" i="11"/>
  <c r="E205" i="11"/>
  <c r="F205" i="11"/>
  <c r="G205" i="11"/>
  <c r="H205" i="11"/>
  <c r="I205" i="11"/>
  <c r="J205" i="11"/>
  <c r="D206" i="11"/>
  <c r="E206" i="11"/>
  <c r="F206" i="11"/>
  <c r="G206" i="11"/>
  <c r="H206" i="11"/>
  <c r="I206" i="11"/>
  <c r="J206" i="11"/>
  <c r="D207" i="11"/>
  <c r="E207" i="11"/>
  <c r="F207" i="11"/>
  <c r="G207" i="11"/>
  <c r="H207" i="11"/>
  <c r="I207" i="11"/>
  <c r="J207" i="11"/>
  <c r="D208" i="11"/>
  <c r="E208" i="11"/>
  <c r="F208" i="11"/>
  <c r="G208" i="11"/>
  <c r="H208" i="11"/>
  <c r="I208" i="11"/>
  <c r="J208" i="11"/>
  <c r="D209" i="11"/>
  <c r="E209" i="11"/>
  <c r="F209" i="11"/>
  <c r="G209" i="11"/>
  <c r="H209" i="11"/>
  <c r="I209" i="11"/>
  <c r="J209" i="11"/>
  <c r="D210" i="11"/>
  <c r="E210" i="11"/>
  <c r="F210" i="11"/>
  <c r="G210" i="11"/>
  <c r="H210" i="11"/>
  <c r="I210" i="11"/>
  <c r="J210" i="11"/>
  <c r="D211" i="11"/>
  <c r="E211" i="11"/>
  <c r="F211" i="11"/>
  <c r="G211" i="11"/>
  <c r="H211" i="11"/>
  <c r="I211" i="11"/>
  <c r="J211" i="11"/>
  <c r="D212" i="11"/>
  <c r="E212" i="11"/>
  <c r="F212" i="11"/>
  <c r="G212" i="11"/>
  <c r="H212" i="11"/>
  <c r="I212" i="11"/>
  <c r="J212" i="11"/>
  <c r="D213" i="11"/>
  <c r="E213" i="11"/>
  <c r="F213" i="11"/>
  <c r="G213" i="11"/>
  <c r="H213" i="11"/>
  <c r="I213" i="11"/>
  <c r="J213" i="11"/>
  <c r="D214" i="11"/>
  <c r="E214" i="11"/>
  <c r="F214" i="11"/>
  <c r="G214" i="11"/>
  <c r="H214" i="11"/>
  <c r="I214" i="11"/>
  <c r="J214" i="11"/>
  <c r="D215" i="11"/>
  <c r="E215" i="11"/>
  <c r="F215" i="11"/>
  <c r="G215" i="11"/>
  <c r="H215" i="11"/>
  <c r="I215" i="11"/>
  <c r="J215" i="11"/>
  <c r="D216" i="11"/>
  <c r="E216" i="11"/>
  <c r="F216" i="11"/>
  <c r="G216" i="11"/>
  <c r="H216" i="11"/>
  <c r="I216" i="11"/>
  <c r="J216" i="11"/>
  <c r="D217" i="11"/>
  <c r="E217" i="11"/>
  <c r="F217" i="11"/>
  <c r="G217" i="11"/>
  <c r="H217" i="11"/>
  <c r="I217" i="11"/>
  <c r="J217" i="11"/>
  <c r="D218" i="11"/>
  <c r="E218" i="11"/>
  <c r="F218" i="11"/>
  <c r="G218" i="11"/>
  <c r="H218" i="11"/>
  <c r="I218" i="11"/>
  <c r="J218" i="11"/>
  <c r="D219" i="11"/>
  <c r="E219" i="11"/>
  <c r="F219" i="11"/>
  <c r="G219" i="11"/>
  <c r="H219" i="11"/>
  <c r="I219" i="11"/>
  <c r="J219" i="11"/>
  <c r="D220" i="11"/>
  <c r="E220" i="11"/>
  <c r="F220" i="11"/>
  <c r="G220" i="11"/>
  <c r="H220" i="11"/>
  <c r="I220" i="11"/>
  <c r="J220" i="11"/>
  <c r="D221" i="11"/>
  <c r="E221" i="11"/>
  <c r="F221" i="11"/>
  <c r="G221" i="11"/>
  <c r="H221" i="11"/>
  <c r="I221" i="11"/>
  <c r="J221" i="11"/>
  <c r="E26" i="11"/>
  <c r="F26" i="11"/>
  <c r="G26" i="11"/>
  <c r="D25" i="11" s="1"/>
  <c r="H26" i="11"/>
  <c r="I26" i="11"/>
  <c r="J26" i="11"/>
  <c r="D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6" i="11"/>
  <c r="C14" i="10"/>
  <c r="D14" i="10"/>
  <c r="E14" i="10"/>
  <c r="F14" i="10"/>
  <c r="G14" i="10"/>
  <c r="C15" i="10"/>
  <c r="D15" i="10"/>
  <c r="E15" i="10"/>
  <c r="F15" i="10"/>
  <c r="G15" i="10"/>
  <c r="C16" i="10"/>
  <c r="D16" i="10"/>
  <c r="E16" i="10"/>
  <c r="F16" i="10"/>
  <c r="G16" i="10"/>
  <c r="C17" i="10"/>
  <c r="D17" i="10"/>
  <c r="E17" i="10"/>
  <c r="F17" i="10"/>
  <c r="G17" i="10"/>
  <c r="C18" i="10"/>
  <c r="D18" i="10"/>
  <c r="E18" i="10"/>
  <c r="F18" i="10"/>
  <c r="G18" i="10"/>
  <c r="C19" i="10"/>
  <c r="D19" i="10"/>
  <c r="E19" i="10"/>
  <c r="F19" i="10"/>
  <c r="G19" i="10"/>
  <c r="C20" i="10"/>
  <c r="D20" i="10"/>
  <c r="E20" i="10"/>
  <c r="F20" i="10"/>
  <c r="G20" i="10"/>
  <c r="C21" i="10"/>
  <c r="D21" i="10"/>
  <c r="E21" i="10"/>
  <c r="F21" i="10"/>
  <c r="G21" i="10"/>
  <c r="C22" i="10"/>
  <c r="D22" i="10"/>
  <c r="E22" i="10"/>
  <c r="F22" i="10"/>
  <c r="G22" i="10"/>
  <c r="C23" i="10"/>
  <c r="D23" i="10"/>
  <c r="E23" i="10"/>
  <c r="F23" i="10"/>
  <c r="G23" i="10"/>
  <c r="C24" i="10"/>
  <c r="D24" i="10"/>
  <c r="E24" i="10"/>
  <c r="F24" i="10"/>
  <c r="G24" i="10"/>
  <c r="C25" i="10"/>
  <c r="D25" i="10"/>
  <c r="E25" i="10"/>
  <c r="F25" i="10"/>
  <c r="G25" i="10"/>
  <c r="C26" i="10"/>
  <c r="D26" i="10"/>
  <c r="E26" i="10"/>
  <c r="F26" i="10"/>
  <c r="G26" i="10"/>
  <c r="C27" i="10"/>
  <c r="D27" i="10"/>
  <c r="E27" i="10"/>
  <c r="F27" i="10"/>
  <c r="G27" i="10"/>
  <c r="C28" i="10"/>
  <c r="D28" i="10"/>
  <c r="E28" i="10"/>
  <c r="F28" i="10"/>
  <c r="G28" i="10"/>
  <c r="C29" i="10"/>
  <c r="D29" i="10"/>
  <c r="E29" i="10"/>
  <c r="F29" i="10"/>
  <c r="G29" i="10"/>
  <c r="C30" i="10"/>
  <c r="D30" i="10"/>
  <c r="E30" i="10"/>
  <c r="F30" i="10"/>
  <c r="G30" i="10"/>
  <c r="C31" i="10"/>
  <c r="D31" i="10"/>
  <c r="E31" i="10"/>
  <c r="F31" i="10"/>
  <c r="G31" i="10"/>
  <c r="C32" i="10"/>
  <c r="D32" i="10"/>
  <c r="E32" i="10"/>
  <c r="F32" i="10"/>
  <c r="G32" i="10"/>
  <c r="C33" i="10"/>
  <c r="D33" i="10"/>
  <c r="E33" i="10"/>
  <c r="F33" i="10"/>
  <c r="G33" i="10"/>
  <c r="C34" i="10"/>
  <c r="D34" i="10"/>
  <c r="E34" i="10"/>
  <c r="F34" i="10"/>
  <c r="G34" i="10"/>
  <c r="C35" i="10"/>
  <c r="D35" i="10"/>
  <c r="E35" i="10"/>
  <c r="F35" i="10"/>
  <c r="G35" i="10"/>
  <c r="C36" i="10"/>
  <c r="D36" i="10"/>
  <c r="E36" i="10"/>
  <c r="F36" i="10"/>
  <c r="G36" i="10"/>
  <c r="C37" i="10"/>
  <c r="D37" i="10"/>
  <c r="E37" i="10"/>
  <c r="F37" i="10"/>
  <c r="G37" i="10"/>
  <c r="C38" i="10"/>
  <c r="D38" i="10"/>
  <c r="E38" i="10"/>
  <c r="F38" i="10"/>
  <c r="G38" i="10"/>
  <c r="C39" i="10"/>
  <c r="D39" i="10"/>
  <c r="E39" i="10"/>
  <c r="F39" i="10"/>
  <c r="G39" i="10"/>
  <c r="C40" i="10"/>
  <c r="D40" i="10"/>
  <c r="E40" i="10"/>
  <c r="F40" i="10"/>
  <c r="G40" i="10"/>
  <c r="C41" i="10"/>
  <c r="D41" i="10"/>
  <c r="E41" i="10"/>
  <c r="F41" i="10"/>
  <c r="G41" i="10"/>
  <c r="C42" i="10"/>
  <c r="D42" i="10"/>
  <c r="E42" i="10"/>
  <c r="F42" i="10"/>
  <c r="G42" i="10"/>
  <c r="C43" i="10"/>
  <c r="D43" i="10"/>
  <c r="E43" i="10"/>
  <c r="F43" i="10"/>
  <c r="G43" i="10"/>
  <c r="C44" i="10"/>
  <c r="D44" i="10"/>
  <c r="E44" i="10"/>
  <c r="F44" i="10"/>
  <c r="G44" i="10"/>
  <c r="C45" i="10"/>
  <c r="D45" i="10"/>
  <c r="E45" i="10"/>
  <c r="F45" i="10"/>
  <c r="G45" i="10"/>
  <c r="C46" i="10"/>
  <c r="D46" i="10"/>
  <c r="E46" i="10"/>
  <c r="F46" i="10"/>
  <c r="G46" i="10"/>
  <c r="C47" i="10"/>
  <c r="D47" i="10"/>
  <c r="E47" i="10"/>
  <c r="F47" i="10"/>
  <c r="G47" i="10"/>
  <c r="C48" i="10"/>
  <c r="D48" i="10"/>
  <c r="E48" i="10"/>
  <c r="F48" i="10"/>
  <c r="G48" i="10"/>
  <c r="C49" i="10"/>
  <c r="D49" i="10"/>
  <c r="E49" i="10"/>
  <c r="F49" i="10"/>
  <c r="G49" i="10"/>
  <c r="C50" i="10"/>
  <c r="D50" i="10"/>
  <c r="E50" i="10"/>
  <c r="F50" i="10"/>
  <c r="G50" i="10"/>
  <c r="C51" i="10"/>
  <c r="D51" i="10"/>
  <c r="E51" i="10"/>
  <c r="F51" i="10"/>
  <c r="G51" i="10"/>
  <c r="C52" i="10"/>
  <c r="D52" i="10"/>
  <c r="E52" i="10"/>
  <c r="F52" i="10"/>
  <c r="G52" i="10"/>
  <c r="C53" i="10"/>
  <c r="D53" i="10"/>
  <c r="E53" i="10"/>
  <c r="F53" i="10"/>
  <c r="G53" i="10"/>
  <c r="C54" i="10"/>
  <c r="D54" i="10"/>
  <c r="E54" i="10"/>
  <c r="F54" i="10"/>
  <c r="G54" i="10"/>
  <c r="C55" i="10"/>
  <c r="D55" i="10"/>
  <c r="E55" i="10"/>
  <c r="F55" i="10"/>
  <c r="G55" i="10"/>
  <c r="C56" i="10"/>
  <c r="D56" i="10"/>
  <c r="E56" i="10"/>
  <c r="F56" i="10"/>
  <c r="G56" i="10"/>
  <c r="C57" i="10"/>
  <c r="D57" i="10"/>
  <c r="E57" i="10"/>
  <c r="F57" i="10"/>
  <c r="G57" i="10"/>
  <c r="C58" i="10"/>
  <c r="D58" i="10"/>
  <c r="E58" i="10"/>
  <c r="F58" i="10"/>
  <c r="G58" i="10"/>
  <c r="C59" i="10"/>
  <c r="D59" i="10"/>
  <c r="E59" i="10"/>
  <c r="F59" i="10"/>
  <c r="G59" i="10"/>
  <c r="C60" i="10"/>
  <c r="D60" i="10"/>
  <c r="E60" i="10"/>
  <c r="F60" i="10"/>
  <c r="G60" i="10"/>
  <c r="C61" i="10"/>
  <c r="D61" i="10"/>
  <c r="E61" i="10"/>
  <c r="F61" i="10"/>
  <c r="G61" i="10"/>
  <c r="C62" i="10"/>
  <c r="D62" i="10"/>
  <c r="E62" i="10"/>
  <c r="F62" i="10"/>
  <c r="G62" i="10"/>
  <c r="C63" i="10"/>
  <c r="D63" i="10"/>
  <c r="E63" i="10"/>
  <c r="F63" i="10"/>
  <c r="G63" i="10"/>
  <c r="C64" i="10"/>
  <c r="D64" i="10"/>
  <c r="E64" i="10"/>
  <c r="F64" i="10"/>
  <c r="G64" i="10"/>
  <c r="C65" i="10"/>
  <c r="D65" i="10"/>
  <c r="E65" i="10"/>
  <c r="F65" i="10"/>
  <c r="G65" i="10"/>
  <c r="C66" i="10"/>
  <c r="D66" i="10"/>
  <c r="E66" i="10"/>
  <c r="F66" i="10"/>
  <c r="G66" i="10"/>
  <c r="C67" i="10"/>
  <c r="D67" i="10"/>
  <c r="E67" i="10"/>
  <c r="F67" i="10"/>
  <c r="G67" i="10"/>
  <c r="C68" i="10"/>
  <c r="D68" i="10"/>
  <c r="E68" i="10"/>
  <c r="F68" i="10"/>
  <c r="G68" i="10"/>
  <c r="C69" i="10"/>
  <c r="D69" i="10"/>
  <c r="E69" i="10"/>
  <c r="F69" i="10"/>
  <c r="G69" i="10"/>
  <c r="C70" i="10"/>
  <c r="D70" i="10"/>
  <c r="E70" i="10"/>
  <c r="F70" i="10"/>
  <c r="G70" i="10"/>
  <c r="C71" i="10"/>
  <c r="D71" i="10"/>
  <c r="E71" i="10"/>
  <c r="F71" i="10"/>
  <c r="G71" i="10"/>
  <c r="C72" i="10"/>
  <c r="D72" i="10"/>
  <c r="E72" i="10"/>
  <c r="F72" i="10"/>
  <c r="G72" i="10"/>
  <c r="C73" i="10"/>
  <c r="D73" i="10"/>
  <c r="E73" i="10"/>
  <c r="F73" i="10"/>
  <c r="G73" i="10"/>
  <c r="C74" i="10"/>
  <c r="D74" i="10"/>
  <c r="E74" i="10"/>
  <c r="F74" i="10"/>
  <c r="G74" i="10"/>
  <c r="C75" i="10"/>
  <c r="D75" i="10"/>
  <c r="E75" i="10"/>
  <c r="F75" i="10"/>
  <c r="G75" i="10"/>
  <c r="C76" i="10"/>
  <c r="D76" i="10"/>
  <c r="E76" i="10"/>
  <c r="F76" i="10"/>
  <c r="G76" i="10"/>
  <c r="C77" i="10"/>
  <c r="D77" i="10"/>
  <c r="E77" i="10"/>
  <c r="F77" i="10"/>
  <c r="G77" i="10"/>
  <c r="C78" i="10"/>
  <c r="D78" i="10"/>
  <c r="E78" i="10"/>
  <c r="F78" i="10"/>
  <c r="G78" i="10"/>
  <c r="C79" i="10"/>
  <c r="D79" i="10"/>
  <c r="E79" i="10"/>
  <c r="F79" i="10"/>
  <c r="G79" i="10"/>
  <c r="C80" i="10"/>
  <c r="D80" i="10"/>
  <c r="E80" i="10"/>
  <c r="F80" i="10"/>
  <c r="G80" i="10"/>
  <c r="C81" i="10"/>
  <c r="D81" i="10"/>
  <c r="E81" i="10"/>
  <c r="F81" i="10"/>
  <c r="G81" i="10"/>
  <c r="C82" i="10"/>
  <c r="D82" i="10"/>
  <c r="E82" i="10"/>
  <c r="F82" i="10"/>
  <c r="G82" i="10"/>
  <c r="C83" i="10"/>
  <c r="D83" i="10"/>
  <c r="E83" i="10"/>
  <c r="F83" i="10"/>
  <c r="G83" i="10"/>
  <c r="C84" i="10"/>
  <c r="D84" i="10"/>
  <c r="E84" i="10"/>
  <c r="F84" i="10"/>
  <c r="G84" i="10"/>
  <c r="D13" i="10"/>
  <c r="E13" i="10"/>
  <c r="F13" i="10"/>
  <c r="G13" i="10"/>
  <c r="C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13" i="10"/>
  <c r="C14" i="9"/>
  <c r="D14" i="9"/>
  <c r="E14" i="9"/>
  <c r="F14" i="9"/>
  <c r="G14" i="9"/>
  <c r="H14" i="9"/>
  <c r="C15" i="9"/>
  <c r="D15" i="9"/>
  <c r="E15" i="9"/>
  <c r="F15" i="9"/>
  <c r="G15" i="9"/>
  <c r="H15" i="9"/>
  <c r="C16" i="9"/>
  <c r="D16" i="9"/>
  <c r="E16" i="9"/>
  <c r="F16" i="9"/>
  <c r="G16" i="9"/>
  <c r="H16" i="9"/>
  <c r="C17" i="9"/>
  <c r="D17" i="9"/>
  <c r="E17" i="9"/>
  <c r="F17" i="9"/>
  <c r="G17" i="9"/>
  <c r="H17" i="9"/>
  <c r="C18" i="9"/>
  <c r="D18" i="9"/>
  <c r="E18" i="9"/>
  <c r="F18" i="9"/>
  <c r="G18" i="9"/>
  <c r="H18" i="9"/>
  <c r="C19" i="9"/>
  <c r="D19" i="9"/>
  <c r="E19" i="9"/>
  <c r="F19" i="9"/>
  <c r="G19" i="9"/>
  <c r="H19" i="9"/>
  <c r="C20" i="9"/>
  <c r="D20" i="9"/>
  <c r="E20" i="9"/>
  <c r="F20" i="9"/>
  <c r="G20" i="9"/>
  <c r="H20" i="9"/>
  <c r="C21" i="9"/>
  <c r="D21" i="9"/>
  <c r="E21" i="9"/>
  <c r="F21" i="9"/>
  <c r="G21" i="9"/>
  <c r="H21" i="9"/>
  <c r="C22" i="9"/>
  <c r="D22" i="9"/>
  <c r="E22" i="9"/>
  <c r="F22" i="9"/>
  <c r="G22" i="9"/>
  <c r="H22" i="9"/>
  <c r="C23" i="9"/>
  <c r="D23" i="9"/>
  <c r="E23" i="9"/>
  <c r="F23" i="9"/>
  <c r="G23" i="9"/>
  <c r="H23" i="9"/>
  <c r="C24" i="9"/>
  <c r="D24" i="9"/>
  <c r="E24" i="9"/>
  <c r="F24" i="9"/>
  <c r="G24" i="9"/>
  <c r="H24" i="9"/>
  <c r="C25" i="9"/>
  <c r="D25" i="9"/>
  <c r="E25" i="9"/>
  <c r="F25" i="9"/>
  <c r="G25" i="9"/>
  <c r="H25" i="9"/>
  <c r="C26" i="9"/>
  <c r="D26" i="9"/>
  <c r="E26" i="9"/>
  <c r="F26" i="9"/>
  <c r="G26" i="9"/>
  <c r="H26" i="9"/>
  <c r="C27" i="9"/>
  <c r="D27" i="9"/>
  <c r="E27" i="9"/>
  <c r="F27" i="9"/>
  <c r="G27" i="9"/>
  <c r="H27" i="9"/>
  <c r="C28" i="9"/>
  <c r="D28" i="9"/>
  <c r="E28" i="9"/>
  <c r="F28" i="9"/>
  <c r="G28" i="9"/>
  <c r="H28" i="9"/>
  <c r="C29" i="9"/>
  <c r="D29" i="9"/>
  <c r="E29" i="9"/>
  <c r="F29" i="9"/>
  <c r="G29" i="9"/>
  <c r="H29" i="9"/>
  <c r="C30" i="9"/>
  <c r="D30" i="9"/>
  <c r="E30" i="9"/>
  <c r="F30" i="9"/>
  <c r="G30" i="9"/>
  <c r="H30" i="9"/>
  <c r="C31" i="9"/>
  <c r="D31" i="9"/>
  <c r="E31" i="9"/>
  <c r="F31" i="9"/>
  <c r="G31" i="9"/>
  <c r="H31" i="9"/>
  <c r="C32" i="9"/>
  <c r="D32" i="9"/>
  <c r="E32" i="9"/>
  <c r="F32" i="9"/>
  <c r="G32" i="9"/>
  <c r="H32" i="9"/>
  <c r="C33" i="9"/>
  <c r="D33" i="9"/>
  <c r="E33" i="9"/>
  <c r="F33" i="9"/>
  <c r="G33" i="9"/>
  <c r="H33" i="9"/>
  <c r="C34" i="9"/>
  <c r="D34" i="9"/>
  <c r="E34" i="9"/>
  <c r="F34" i="9"/>
  <c r="G34" i="9"/>
  <c r="H34" i="9"/>
  <c r="C35" i="9"/>
  <c r="D35" i="9"/>
  <c r="E35" i="9"/>
  <c r="F35" i="9"/>
  <c r="G35" i="9"/>
  <c r="H35" i="9"/>
  <c r="C36" i="9"/>
  <c r="D36" i="9"/>
  <c r="E36" i="9"/>
  <c r="F36" i="9"/>
  <c r="G36" i="9"/>
  <c r="H36" i="9"/>
  <c r="C37" i="9"/>
  <c r="D37" i="9"/>
  <c r="E37" i="9"/>
  <c r="F37" i="9"/>
  <c r="G37" i="9"/>
  <c r="H37" i="9"/>
  <c r="C38" i="9"/>
  <c r="D38" i="9"/>
  <c r="E38" i="9"/>
  <c r="F38" i="9"/>
  <c r="G38" i="9"/>
  <c r="H38" i="9"/>
  <c r="C39" i="9"/>
  <c r="D39" i="9"/>
  <c r="E39" i="9"/>
  <c r="F39" i="9"/>
  <c r="G39" i="9"/>
  <c r="H39" i="9"/>
  <c r="C40" i="9"/>
  <c r="D40" i="9"/>
  <c r="E40" i="9"/>
  <c r="F40" i="9"/>
  <c r="G40" i="9"/>
  <c r="H40" i="9"/>
  <c r="C41" i="9"/>
  <c r="D41" i="9"/>
  <c r="E41" i="9"/>
  <c r="F41" i="9"/>
  <c r="G41" i="9"/>
  <c r="H41" i="9"/>
  <c r="C42" i="9"/>
  <c r="D42" i="9"/>
  <c r="E42" i="9"/>
  <c r="F42" i="9"/>
  <c r="G42" i="9"/>
  <c r="H42" i="9"/>
  <c r="C43" i="9"/>
  <c r="D43" i="9"/>
  <c r="E43" i="9"/>
  <c r="F43" i="9"/>
  <c r="G43" i="9"/>
  <c r="H43" i="9"/>
  <c r="C44" i="9"/>
  <c r="D44" i="9"/>
  <c r="E44" i="9"/>
  <c r="F44" i="9"/>
  <c r="G44" i="9"/>
  <c r="H44" i="9"/>
  <c r="C45" i="9"/>
  <c r="D45" i="9"/>
  <c r="E45" i="9"/>
  <c r="F45" i="9"/>
  <c r="G45" i="9"/>
  <c r="H45" i="9"/>
  <c r="C46" i="9"/>
  <c r="D46" i="9"/>
  <c r="E46" i="9"/>
  <c r="F46" i="9"/>
  <c r="G46" i="9"/>
  <c r="H46" i="9"/>
  <c r="C47" i="9"/>
  <c r="D47" i="9"/>
  <c r="E47" i="9"/>
  <c r="F47" i="9"/>
  <c r="G47" i="9"/>
  <c r="H47" i="9"/>
  <c r="C48" i="9"/>
  <c r="D48" i="9"/>
  <c r="E48" i="9"/>
  <c r="F48" i="9"/>
  <c r="G48" i="9"/>
  <c r="H48" i="9"/>
  <c r="C49" i="9"/>
  <c r="D49" i="9"/>
  <c r="E49" i="9"/>
  <c r="F49" i="9"/>
  <c r="G49" i="9"/>
  <c r="H49" i="9"/>
  <c r="C50" i="9"/>
  <c r="D50" i="9"/>
  <c r="E50" i="9"/>
  <c r="F50" i="9"/>
  <c r="G50" i="9"/>
  <c r="H50" i="9"/>
  <c r="C51" i="9"/>
  <c r="D51" i="9"/>
  <c r="E51" i="9"/>
  <c r="F51" i="9"/>
  <c r="G51" i="9"/>
  <c r="H51" i="9"/>
  <c r="C52" i="9"/>
  <c r="D52" i="9"/>
  <c r="E52" i="9"/>
  <c r="F52" i="9"/>
  <c r="G52" i="9"/>
  <c r="H52" i="9"/>
  <c r="C53" i="9"/>
  <c r="D53" i="9"/>
  <c r="E53" i="9"/>
  <c r="F53" i="9"/>
  <c r="G53" i="9"/>
  <c r="H53" i="9"/>
  <c r="C54" i="9"/>
  <c r="D54" i="9"/>
  <c r="E54" i="9"/>
  <c r="F54" i="9"/>
  <c r="G54" i="9"/>
  <c r="H54" i="9"/>
  <c r="C55" i="9"/>
  <c r="D55" i="9"/>
  <c r="E55" i="9"/>
  <c r="F55" i="9"/>
  <c r="G55" i="9"/>
  <c r="H55" i="9"/>
  <c r="C56" i="9"/>
  <c r="D56" i="9"/>
  <c r="E56" i="9"/>
  <c r="F56" i="9"/>
  <c r="G56" i="9"/>
  <c r="H56" i="9"/>
  <c r="C57" i="9"/>
  <c r="D57" i="9"/>
  <c r="E57" i="9"/>
  <c r="F57" i="9"/>
  <c r="G57" i="9"/>
  <c r="H57" i="9"/>
  <c r="C58" i="9"/>
  <c r="D58" i="9"/>
  <c r="E58" i="9"/>
  <c r="F58" i="9"/>
  <c r="G58" i="9"/>
  <c r="H58" i="9"/>
  <c r="C59" i="9"/>
  <c r="D59" i="9"/>
  <c r="E59" i="9"/>
  <c r="F59" i="9"/>
  <c r="G59" i="9"/>
  <c r="H59" i="9"/>
  <c r="C60" i="9"/>
  <c r="D60" i="9"/>
  <c r="E60" i="9"/>
  <c r="F60" i="9"/>
  <c r="G60" i="9"/>
  <c r="H60" i="9"/>
  <c r="C61" i="9"/>
  <c r="D61" i="9"/>
  <c r="E61" i="9"/>
  <c r="F61" i="9"/>
  <c r="G61" i="9"/>
  <c r="H61" i="9"/>
  <c r="C62" i="9"/>
  <c r="D62" i="9"/>
  <c r="E62" i="9"/>
  <c r="F62" i="9"/>
  <c r="G62" i="9"/>
  <c r="H62" i="9"/>
  <c r="C63" i="9"/>
  <c r="D63" i="9"/>
  <c r="E63" i="9"/>
  <c r="F63" i="9"/>
  <c r="G63" i="9"/>
  <c r="H63" i="9"/>
  <c r="C64" i="9"/>
  <c r="D64" i="9"/>
  <c r="E64" i="9"/>
  <c r="F64" i="9"/>
  <c r="G64" i="9"/>
  <c r="H64" i="9"/>
  <c r="C65" i="9"/>
  <c r="D65" i="9"/>
  <c r="E65" i="9"/>
  <c r="F65" i="9"/>
  <c r="G65" i="9"/>
  <c r="H65" i="9"/>
  <c r="C66" i="9"/>
  <c r="D66" i="9"/>
  <c r="E66" i="9"/>
  <c r="F66" i="9"/>
  <c r="G66" i="9"/>
  <c r="H66" i="9"/>
  <c r="C67" i="9"/>
  <c r="D67" i="9"/>
  <c r="E67" i="9"/>
  <c r="F67" i="9"/>
  <c r="G67" i="9"/>
  <c r="H67" i="9"/>
  <c r="C68" i="9"/>
  <c r="D68" i="9"/>
  <c r="E68" i="9"/>
  <c r="F68" i="9"/>
  <c r="G68" i="9"/>
  <c r="H68" i="9"/>
  <c r="C69" i="9"/>
  <c r="D69" i="9"/>
  <c r="E69" i="9"/>
  <c r="F69" i="9"/>
  <c r="G69" i="9"/>
  <c r="H69" i="9"/>
  <c r="C70" i="9"/>
  <c r="D70" i="9"/>
  <c r="E70" i="9"/>
  <c r="F70" i="9"/>
  <c r="G70" i="9"/>
  <c r="H70" i="9"/>
  <c r="C71" i="9"/>
  <c r="D71" i="9"/>
  <c r="E71" i="9"/>
  <c r="F71" i="9"/>
  <c r="G71" i="9"/>
  <c r="H71" i="9"/>
  <c r="C72" i="9"/>
  <c r="D72" i="9"/>
  <c r="E72" i="9"/>
  <c r="F72" i="9"/>
  <c r="G72" i="9"/>
  <c r="H72" i="9"/>
  <c r="D13" i="9"/>
  <c r="E13" i="9"/>
  <c r="F13" i="9"/>
  <c r="G13" i="9"/>
  <c r="H13" i="9"/>
  <c r="B14" i="9"/>
  <c r="B15" i="9"/>
  <c r="B16" i="9"/>
  <c r="B17" i="9"/>
  <c r="B18" i="9"/>
  <c r="C16" i="34" s="1"/>
  <c r="B19" i="9"/>
  <c r="C17" i="34" s="1"/>
  <c r="B20" i="9"/>
  <c r="C18" i="34" s="1"/>
  <c r="B21" i="9"/>
  <c r="C19" i="34" s="1"/>
  <c r="B22" i="9"/>
  <c r="C20" i="34" s="1"/>
  <c r="B23" i="9"/>
  <c r="C21" i="34" s="1"/>
  <c r="B24" i="9"/>
  <c r="C22" i="34" s="1"/>
  <c r="B25" i="9"/>
  <c r="C23" i="34" s="1"/>
  <c r="B26" i="9"/>
  <c r="C24" i="34" s="1"/>
  <c r="B27" i="9"/>
  <c r="C25" i="34" s="1"/>
  <c r="B28" i="9"/>
  <c r="C26" i="34" s="1"/>
  <c r="B29" i="9"/>
  <c r="C27" i="34" s="1"/>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13" i="9"/>
  <c r="C13" i="9"/>
  <c r="E23" i="34" l="1"/>
  <c r="J23" i="34"/>
  <c r="J22" i="34"/>
  <c r="E22" i="34"/>
  <c r="E27" i="34"/>
  <c r="G27" i="34" s="1"/>
  <c r="J27" i="34"/>
  <c r="E26" i="34"/>
  <c r="J26" i="34"/>
  <c r="E25" i="34"/>
  <c r="J25" i="34"/>
  <c r="E24" i="34"/>
  <c r="J24" i="34"/>
  <c r="E21" i="34"/>
  <c r="J21" i="34"/>
  <c r="E20" i="34"/>
  <c r="J20" i="34"/>
  <c r="E19" i="34"/>
  <c r="J19" i="34"/>
  <c r="J17" i="34"/>
  <c r="E17" i="34"/>
  <c r="E16" i="34"/>
  <c r="J16" i="34"/>
  <c r="J18" i="34"/>
  <c r="E18" i="34"/>
  <c r="K48" i="34"/>
  <c r="CB3" i="64"/>
  <c r="CC3" i="64"/>
  <c r="BX3" i="64"/>
  <c r="BP3" i="64"/>
  <c r="BK3" i="64"/>
  <c r="AP3" i="64"/>
  <c r="AK3" i="64"/>
  <c r="AC3" i="64"/>
  <c r="AD3" i="64"/>
  <c r="AF3" i="64"/>
  <c r="W3" i="64"/>
  <c r="Z3" i="64"/>
  <c r="P3" i="64"/>
  <c r="S3" i="64"/>
  <c r="G26" i="34" l="1"/>
  <c r="G25" i="34" s="1"/>
  <c r="G24" i="34" s="1"/>
  <c r="G23" i="34" s="1"/>
  <c r="G22" i="34" s="1"/>
  <c r="G21" i="34" s="1"/>
  <c r="G20" i="34" s="1"/>
  <c r="G19" i="34" s="1"/>
  <c r="G18" i="34" s="1"/>
  <c r="G17" i="34" s="1"/>
  <c r="G16" i="34" s="1"/>
  <c r="K47" i="34"/>
  <c r="D25" i="40"/>
  <c r="D26" i="40" s="1"/>
  <c r="D24" i="40"/>
  <c r="E24" i="40" s="1"/>
  <c r="F24" i="40" s="1"/>
  <c r="J23" i="40" s="1"/>
  <c r="I23" i="40" s="1"/>
  <c r="E25" i="40"/>
  <c r="F25" i="40" s="1"/>
  <c r="G25" i="40"/>
  <c r="G23" i="40"/>
  <c r="E23" i="40"/>
  <c r="F23" i="40" s="1"/>
  <c r="K46" i="34" l="1"/>
  <c r="E26" i="40"/>
  <c r="F26" i="40" s="1"/>
  <c r="D27" i="40"/>
  <c r="J24" i="40"/>
  <c r="G24" i="40"/>
  <c r="H23" i="40"/>
  <c r="K45" i="34" l="1"/>
  <c r="E27" i="40"/>
  <c r="F27" i="40" s="1"/>
  <c r="D28" i="40"/>
  <c r="J25" i="40"/>
  <c r="G26" i="40"/>
  <c r="I24" i="40"/>
  <c r="H24" i="40"/>
  <c r="K44" i="34" l="1"/>
  <c r="I25" i="40"/>
  <c r="H25" i="40"/>
  <c r="E28" i="40"/>
  <c r="F28" i="40" s="1"/>
  <c r="D29" i="40"/>
  <c r="J27" i="40"/>
  <c r="G27" i="40"/>
  <c r="J26" i="40"/>
  <c r="K43" i="34" l="1"/>
  <c r="I27" i="40"/>
  <c r="H27" i="40"/>
  <c r="E29" i="40"/>
  <c r="F29" i="40" s="1"/>
  <c r="G29" i="40" s="1"/>
  <c r="D30" i="40"/>
  <c r="H26" i="40"/>
  <c r="I26" i="40"/>
  <c r="J28" i="40"/>
  <c r="G28" i="40"/>
  <c r="K42" i="34" l="1"/>
  <c r="E30" i="40"/>
  <c r="F30" i="40" s="1"/>
  <c r="D31" i="40"/>
  <c r="H28" i="40"/>
  <c r="I28" i="40"/>
  <c r="K41" i="34" l="1"/>
  <c r="E31" i="40"/>
  <c r="F31" i="40" s="1"/>
  <c r="D32" i="40"/>
  <c r="J29" i="40"/>
  <c r="G30" i="40"/>
  <c r="J30" i="40"/>
  <c r="K40" i="34" l="1"/>
  <c r="H29" i="40"/>
  <c r="I29" i="40"/>
  <c r="H30" i="40"/>
  <c r="I30" i="40"/>
  <c r="D33" i="40"/>
  <c r="E32" i="40"/>
  <c r="F32" i="40" s="1"/>
  <c r="G31" i="40"/>
  <c r="J31" i="40"/>
  <c r="K39" i="34" l="1"/>
  <c r="I31" i="40"/>
  <c r="H31" i="40"/>
  <c r="G32" i="40"/>
  <c r="J32" i="40"/>
  <c r="E33" i="40"/>
  <c r="F33" i="40" s="1"/>
  <c r="D34" i="40"/>
  <c r="K38" i="34" l="1"/>
  <c r="D35" i="40"/>
  <c r="E34" i="40"/>
  <c r="F34" i="40" s="1"/>
  <c r="G33" i="40"/>
  <c r="J33" i="40"/>
  <c r="H32" i="40"/>
  <c r="I32" i="40"/>
  <c r="K37" i="34" l="1"/>
  <c r="G34" i="40"/>
  <c r="J34" i="40"/>
  <c r="H33" i="40"/>
  <c r="I33" i="40"/>
  <c r="E35" i="40"/>
  <c r="F35" i="40" s="1"/>
  <c r="D36" i="40"/>
  <c r="K36" i="34" l="1"/>
  <c r="D37" i="40"/>
  <c r="E36" i="40"/>
  <c r="F36" i="40" s="1"/>
  <c r="G35" i="40"/>
  <c r="J35" i="40"/>
  <c r="H34" i="40"/>
  <c r="I34" i="40"/>
  <c r="K35" i="34" l="1"/>
  <c r="I35" i="40"/>
  <c r="H35" i="40"/>
  <c r="G36" i="40"/>
  <c r="D38" i="40"/>
  <c r="E37" i="40"/>
  <c r="F37" i="40" s="1"/>
  <c r="K34" i="34" l="1"/>
  <c r="G37" i="40"/>
  <c r="J37" i="40"/>
  <c r="J36" i="40"/>
  <c r="E38" i="40"/>
  <c r="F38" i="40" s="1"/>
  <c r="D39" i="40"/>
  <c r="K33" i="34" l="1"/>
  <c r="E39" i="40"/>
  <c r="F39" i="40" s="1"/>
  <c r="D40" i="40"/>
  <c r="G38" i="40"/>
  <c r="J38" i="40"/>
  <c r="H36" i="40"/>
  <c r="I36" i="40"/>
  <c r="I37" i="40"/>
  <c r="H37" i="40"/>
  <c r="K32" i="34" l="1"/>
  <c r="E40" i="40"/>
  <c r="F40" i="40" s="1"/>
  <c r="G40" i="40" s="1"/>
  <c r="D41" i="40"/>
  <c r="I38" i="40"/>
  <c r="H38" i="40"/>
  <c r="G39" i="40"/>
  <c r="J39" i="40"/>
  <c r="K31" i="34" l="1"/>
  <c r="I39" i="40"/>
  <c r="H39" i="40"/>
  <c r="E41" i="40"/>
  <c r="F41" i="40" s="1"/>
  <c r="D42" i="40"/>
  <c r="K30" i="34" l="1"/>
  <c r="E42" i="40"/>
  <c r="F42" i="40" s="1"/>
  <c r="D43" i="40"/>
  <c r="J40" i="40"/>
  <c r="J41" i="40"/>
  <c r="G41" i="40"/>
  <c r="K29" i="34" l="1"/>
  <c r="H40" i="40"/>
  <c r="I40" i="40"/>
  <c r="E43" i="40"/>
  <c r="F43" i="40" s="1"/>
  <c r="D44" i="40"/>
  <c r="I41" i="40"/>
  <c r="H41" i="40"/>
  <c r="G42" i="40"/>
  <c r="J42" i="40"/>
  <c r="K28" i="34" l="1"/>
  <c r="H42" i="40"/>
  <c r="I42" i="40"/>
  <c r="E44" i="40"/>
  <c r="F44" i="40" s="1"/>
  <c r="D45" i="40"/>
  <c r="G43" i="40"/>
  <c r="J43" i="40"/>
  <c r="K27" i="34" l="1"/>
  <c r="E45" i="40"/>
  <c r="F45" i="40" s="1"/>
  <c r="D46" i="40"/>
  <c r="H43" i="40"/>
  <c r="I43" i="40"/>
  <c r="G44" i="40"/>
  <c r="J44" i="40"/>
  <c r="K26" i="34" l="1"/>
  <c r="H44" i="40"/>
  <c r="I44" i="40"/>
  <c r="E46" i="40"/>
  <c r="F46" i="40" s="1"/>
  <c r="D47" i="40"/>
  <c r="G45" i="40"/>
  <c r="J45" i="40"/>
  <c r="K25" i="34" l="1"/>
  <c r="E47" i="40"/>
  <c r="F47" i="40" s="1"/>
  <c r="D48" i="40"/>
  <c r="H45" i="40"/>
  <c r="I45" i="40"/>
  <c r="G46" i="40"/>
  <c r="J46" i="40"/>
  <c r="K24" i="34" l="1"/>
  <c r="I46" i="40"/>
  <c r="H46" i="40"/>
  <c r="D49" i="40"/>
  <c r="E48" i="40"/>
  <c r="F48" i="40" s="1"/>
  <c r="G47" i="40"/>
  <c r="J47" i="40"/>
  <c r="K23" i="34" l="1"/>
  <c r="I47" i="40"/>
  <c r="H47" i="40"/>
  <c r="G48" i="40"/>
  <c r="J48" i="40"/>
  <c r="D50" i="40"/>
  <c r="E49" i="40"/>
  <c r="F49" i="40" s="1"/>
  <c r="K22" i="34" l="1"/>
  <c r="G49" i="40"/>
  <c r="J49" i="40"/>
  <c r="E50" i="40"/>
  <c r="F50" i="40" s="1"/>
  <c r="D51" i="40"/>
  <c r="H48" i="40"/>
  <c r="I48" i="40"/>
  <c r="K21" i="34" l="1"/>
  <c r="E51" i="40"/>
  <c r="F51" i="40" s="1"/>
  <c r="D52" i="40"/>
  <c r="J50" i="40"/>
  <c r="G50" i="40"/>
  <c r="H49" i="40"/>
  <c r="I49" i="40"/>
  <c r="K20" i="34" l="1"/>
  <c r="E52" i="40"/>
  <c r="F52" i="40" s="1"/>
  <c r="D53" i="40"/>
  <c r="H50" i="40"/>
  <c r="I50" i="40"/>
  <c r="J51" i="40"/>
  <c r="G51" i="40"/>
  <c r="K19" i="34" l="1"/>
  <c r="I51" i="40"/>
  <c r="H51" i="40"/>
  <c r="E53" i="40"/>
  <c r="F53" i="40" s="1"/>
  <c r="D54" i="40"/>
  <c r="J52" i="40"/>
  <c r="G52" i="40"/>
  <c r="K18" i="34" l="1"/>
  <c r="E54" i="40"/>
  <c r="F54" i="40" s="1"/>
  <c r="D55" i="40"/>
  <c r="I52" i="40"/>
  <c r="H52" i="40"/>
  <c r="G53" i="40"/>
  <c r="J53" i="40"/>
  <c r="K17" i="34" l="1"/>
  <c r="I53" i="40"/>
  <c r="H53" i="40"/>
  <c r="E55" i="40"/>
  <c r="F55" i="40" s="1"/>
  <c r="D56" i="40"/>
  <c r="G54" i="40"/>
  <c r="J54" i="40"/>
  <c r="K16" i="34" l="1"/>
  <c r="H54" i="40"/>
  <c r="I54" i="40"/>
  <c r="D57" i="40"/>
  <c r="E56" i="40"/>
  <c r="F56" i="40" s="1"/>
  <c r="G55" i="40"/>
  <c r="J55" i="40"/>
  <c r="J56" i="40" l="1"/>
  <c r="G56" i="40"/>
  <c r="H55" i="40"/>
  <c r="I55" i="40"/>
  <c r="E57" i="40"/>
  <c r="F57" i="40" s="1"/>
  <c r="D58" i="40"/>
  <c r="E58" i="40" l="1"/>
  <c r="F58" i="40" s="1"/>
  <c r="D59" i="40"/>
  <c r="G57" i="40"/>
  <c r="J57" i="40"/>
  <c r="I56" i="40"/>
  <c r="H56" i="40"/>
  <c r="E59" i="40" l="1"/>
  <c r="F59" i="40" s="1"/>
  <c r="D60" i="40"/>
  <c r="I57" i="40"/>
  <c r="H57" i="40"/>
  <c r="G58" i="40"/>
  <c r="J58" i="40"/>
  <c r="H58" i="40" l="1"/>
  <c r="I58" i="40"/>
  <c r="D61" i="40"/>
  <c r="E60" i="40"/>
  <c r="F60" i="40" s="1"/>
  <c r="G59" i="40"/>
  <c r="J59" i="40"/>
  <c r="I59" i="40" l="1"/>
  <c r="H59" i="40"/>
  <c r="J60" i="40"/>
  <c r="G60" i="40"/>
  <c r="D62" i="40"/>
  <c r="E61" i="40"/>
  <c r="F61" i="40" s="1"/>
  <c r="G61" i="40" l="1"/>
  <c r="J61" i="40"/>
  <c r="E62" i="40"/>
  <c r="F62" i="40" s="1"/>
  <c r="D63" i="40"/>
  <c r="H60" i="40"/>
  <c r="I60" i="40"/>
  <c r="E63" i="40" l="1"/>
  <c r="F63" i="40" s="1"/>
  <c r="D64" i="40"/>
  <c r="G62" i="40"/>
  <c r="J62" i="40"/>
  <c r="H61" i="40"/>
  <c r="I61" i="40"/>
  <c r="I62" i="40" l="1"/>
  <c r="H62" i="40"/>
  <c r="E64" i="40"/>
  <c r="F64" i="40" s="1"/>
  <c r="D65" i="40"/>
  <c r="G63" i="40"/>
  <c r="J63" i="40"/>
  <c r="H63" i="40" l="1"/>
  <c r="I63" i="40"/>
  <c r="E65" i="40"/>
  <c r="F65" i="40" s="1"/>
  <c r="D66" i="40"/>
  <c r="J64" i="40"/>
  <c r="G64" i="40"/>
  <c r="E66" i="40" l="1"/>
  <c r="F66" i="40" s="1"/>
  <c r="D67" i="40"/>
  <c r="H64" i="40"/>
  <c r="I64" i="40"/>
  <c r="G65" i="40"/>
  <c r="J65" i="40"/>
  <c r="I65" i="40" l="1"/>
  <c r="H65" i="40"/>
  <c r="E67" i="40"/>
  <c r="F67" i="40" s="1"/>
  <c r="D68" i="40"/>
  <c r="J66" i="40"/>
  <c r="G66" i="40"/>
  <c r="I66" i="40" l="1"/>
  <c r="H66" i="40"/>
  <c r="D69" i="40"/>
  <c r="E68" i="40"/>
  <c r="F68" i="40" s="1"/>
  <c r="J67" i="40"/>
  <c r="G67" i="40"/>
  <c r="H67" i="40" l="1"/>
  <c r="I67" i="40"/>
  <c r="G68" i="40"/>
  <c r="J68" i="40"/>
  <c r="E69" i="40"/>
  <c r="F69" i="40" s="1"/>
  <c r="D70" i="40"/>
  <c r="G69" i="40" l="1"/>
  <c r="H68" i="40"/>
  <c r="I68" i="40"/>
  <c r="D71" i="40"/>
  <c r="E70" i="40"/>
  <c r="F70" i="40" s="1"/>
  <c r="G70" i="40" s="1"/>
  <c r="E71" i="40" l="1"/>
  <c r="F71" i="40" s="1"/>
  <c r="D72" i="40"/>
  <c r="J69" i="40"/>
  <c r="I69" i="40" l="1"/>
  <c r="H69" i="40"/>
  <c r="D73" i="40"/>
  <c r="E72" i="40"/>
  <c r="F72" i="40" s="1"/>
  <c r="J70" i="40"/>
  <c r="J71" i="40"/>
  <c r="G71" i="40"/>
  <c r="H70" i="40" l="1"/>
  <c r="I70" i="40"/>
  <c r="I71" i="40"/>
  <c r="H71" i="40"/>
  <c r="J72" i="40"/>
  <c r="G72" i="40"/>
  <c r="D74" i="40"/>
  <c r="E73" i="40"/>
  <c r="F73" i="40" s="1"/>
  <c r="I72" i="40" l="1"/>
  <c r="H72" i="40"/>
  <c r="G73" i="40"/>
  <c r="J73" i="40"/>
  <c r="E74" i="40"/>
  <c r="F74" i="40" s="1"/>
  <c r="D75" i="40"/>
  <c r="E75" i="40" l="1"/>
  <c r="F75" i="40" s="1"/>
  <c r="D76" i="40"/>
  <c r="J74" i="40"/>
  <c r="G74" i="40"/>
  <c r="H73" i="40"/>
  <c r="I73" i="40"/>
  <c r="H74" i="40" l="1"/>
  <c r="I74" i="40"/>
  <c r="E76" i="40"/>
  <c r="F76" i="40" s="1"/>
  <c r="D77" i="40"/>
  <c r="J75" i="40"/>
  <c r="G75" i="40"/>
  <c r="H75" i="40" l="1"/>
  <c r="I75" i="40"/>
  <c r="E77" i="40"/>
  <c r="F77" i="40" s="1"/>
  <c r="D78" i="40"/>
  <c r="G76" i="40"/>
  <c r="J76" i="40"/>
  <c r="H76" i="40" l="1"/>
  <c r="I76" i="40"/>
  <c r="E78" i="40"/>
  <c r="F78" i="40" s="1"/>
  <c r="D79" i="40"/>
  <c r="G77" i="40"/>
  <c r="J77" i="40"/>
  <c r="H77" i="40" l="1"/>
  <c r="I77" i="40"/>
  <c r="E79" i="40"/>
  <c r="F79" i="40" s="1"/>
  <c r="D80" i="40"/>
  <c r="G78" i="40"/>
  <c r="J78" i="40"/>
  <c r="H78" i="40" l="1"/>
  <c r="I78" i="40"/>
  <c r="E80" i="40"/>
  <c r="F80" i="40" s="1"/>
  <c r="D81" i="40"/>
  <c r="G79" i="40"/>
  <c r="J79" i="40"/>
  <c r="H79" i="40" l="1"/>
  <c r="I79" i="40"/>
  <c r="E81" i="40"/>
  <c r="F81" i="40" s="1"/>
  <c r="D82" i="40"/>
  <c r="G80" i="40"/>
  <c r="J80" i="40"/>
  <c r="I80" i="40" l="1"/>
  <c r="H80" i="40"/>
  <c r="E82" i="40"/>
  <c r="F82" i="40" s="1"/>
  <c r="D83" i="40"/>
  <c r="G81" i="40"/>
  <c r="J81" i="40"/>
  <c r="I81" i="40" l="1"/>
  <c r="H81" i="40"/>
  <c r="E83" i="40"/>
  <c r="F83" i="40" s="1"/>
  <c r="D84" i="40"/>
  <c r="J82" i="40"/>
  <c r="G82" i="40"/>
  <c r="I82" i="40" l="1"/>
  <c r="H82" i="40"/>
  <c r="D85" i="40"/>
  <c r="E84" i="40"/>
  <c r="F84" i="40" s="1"/>
  <c r="G83" i="40"/>
  <c r="J83" i="40"/>
  <c r="I83" i="40" l="1"/>
  <c r="H83" i="40"/>
  <c r="G84" i="40"/>
  <c r="J84" i="40"/>
  <c r="D86" i="40"/>
  <c r="E85" i="40"/>
  <c r="F85" i="40" s="1"/>
  <c r="J85" i="40" l="1"/>
  <c r="G85" i="40"/>
  <c r="E86" i="40"/>
  <c r="F86" i="40" s="1"/>
  <c r="D87" i="40"/>
  <c r="H84" i="40"/>
  <c r="I84" i="40"/>
  <c r="E87" i="40" l="1"/>
  <c r="F87" i="40" s="1"/>
  <c r="D88" i="40"/>
  <c r="G86" i="40"/>
  <c r="J86" i="40"/>
  <c r="I85" i="40"/>
  <c r="H85" i="40"/>
  <c r="H86" i="40" l="1"/>
  <c r="I86" i="40"/>
  <c r="E88" i="40"/>
  <c r="F88" i="40" s="1"/>
  <c r="D89" i="40"/>
  <c r="G87" i="40"/>
  <c r="J87" i="40"/>
  <c r="H87" i="40" l="1"/>
  <c r="I87" i="40"/>
  <c r="E89" i="40"/>
  <c r="F89" i="40" s="1"/>
  <c r="D90" i="40"/>
  <c r="G88" i="40"/>
  <c r="J88" i="40"/>
  <c r="H88" i="40" l="1"/>
  <c r="I88" i="40"/>
  <c r="E90" i="40"/>
  <c r="F90" i="40" s="1"/>
  <c r="D91" i="40"/>
  <c r="G89" i="40"/>
  <c r="J89" i="40"/>
  <c r="H89" i="40" l="1"/>
  <c r="I89" i="40"/>
  <c r="E91" i="40"/>
  <c r="F91" i="40" s="1"/>
  <c r="D92" i="40"/>
  <c r="J90" i="40"/>
  <c r="G90" i="40"/>
  <c r="H90" i="40" l="1"/>
  <c r="I90" i="40"/>
  <c r="D93" i="40"/>
  <c r="E92" i="40"/>
  <c r="F92" i="40" s="1"/>
  <c r="J91" i="40"/>
  <c r="G91" i="40"/>
  <c r="H91" i="40" l="1"/>
  <c r="I91" i="40"/>
  <c r="G92" i="40"/>
  <c r="J92" i="40"/>
  <c r="E93" i="40"/>
  <c r="F93" i="40" s="1"/>
  <c r="D94" i="40"/>
  <c r="D95" i="40" l="1"/>
  <c r="E94" i="40"/>
  <c r="F94" i="40" s="1"/>
  <c r="G93" i="40"/>
  <c r="J93" i="40"/>
  <c r="I92" i="40"/>
  <c r="H92" i="40"/>
  <c r="G94" i="40" l="1"/>
  <c r="H93" i="40"/>
  <c r="I93" i="40"/>
  <c r="E95" i="40"/>
  <c r="F95" i="40" s="1"/>
  <c r="D96" i="40"/>
  <c r="D97" i="40" l="1"/>
  <c r="E96" i="40"/>
  <c r="F96" i="40" s="1"/>
  <c r="G95" i="40"/>
  <c r="J95" i="40"/>
  <c r="J94" i="40"/>
  <c r="I95" i="40" l="1"/>
  <c r="H95" i="40"/>
  <c r="H94" i="40"/>
  <c r="I94" i="40"/>
  <c r="G96" i="40"/>
  <c r="J96" i="40"/>
  <c r="D98" i="40"/>
  <c r="E97" i="40"/>
  <c r="F97" i="40" s="1"/>
  <c r="E98" i="40" l="1"/>
  <c r="F98" i="40" s="1"/>
  <c r="D99" i="40"/>
  <c r="G97" i="40"/>
  <c r="J97" i="40"/>
  <c r="I96" i="40"/>
  <c r="H96" i="40"/>
  <c r="I97" i="40" l="1"/>
  <c r="H97" i="40"/>
  <c r="E99" i="40"/>
  <c r="F99" i="40" s="1"/>
  <c r="D100" i="40"/>
  <c r="J98" i="40"/>
  <c r="G98" i="40"/>
  <c r="H98" i="40" l="1"/>
  <c r="I98" i="40"/>
  <c r="E100" i="40"/>
  <c r="F100" i="40" s="1"/>
  <c r="D101" i="40"/>
  <c r="G99" i="40"/>
  <c r="J99" i="40"/>
  <c r="E101" i="40" l="1"/>
  <c r="F101" i="40" s="1"/>
  <c r="G101" i="40" s="1"/>
  <c r="D102" i="40"/>
  <c r="I99" i="40"/>
  <c r="H99" i="40"/>
  <c r="G100" i="40"/>
  <c r="J100" i="40"/>
  <c r="I100" i="40" l="1"/>
  <c r="H100" i="40"/>
  <c r="E102" i="40"/>
  <c r="F102" i="40" s="1"/>
  <c r="D103" i="40"/>
  <c r="E103" i="40" l="1"/>
  <c r="F103" i="40" s="1"/>
  <c r="D104" i="40"/>
  <c r="J101" i="40"/>
  <c r="G102" i="40"/>
  <c r="J102" i="40"/>
  <c r="H101" i="40" l="1"/>
  <c r="I101" i="40"/>
  <c r="H102" i="40"/>
  <c r="I102" i="40"/>
  <c r="D105" i="40"/>
  <c r="E104" i="40"/>
  <c r="F104" i="40" s="1"/>
  <c r="J103" i="40"/>
  <c r="G103" i="40"/>
  <c r="G104" i="40" l="1"/>
  <c r="J104" i="40"/>
  <c r="I103" i="40"/>
  <c r="H103" i="40"/>
  <c r="E105" i="40"/>
  <c r="F105" i="40" s="1"/>
  <c r="D106" i="40"/>
  <c r="D107" i="40" l="1"/>
  <c r="E106" i="40"/>
  <c r="F106" i="40" s="1"/>
  <c r="G105" i="40"/>
  <c r="J105" i="40"/>
  <c r="I104" i="40"/>
  <c r="H104" i="40"/>
  <c r="H105" i="40" l="1"/>
  <c r="I105" i="40"/>
  <c r="G106" i="40"/>
  <c r="J106" i="40"/>
  <c r="E107" i="40"/>
  <c r="F107" i="40" s="1"/>
  <c r="D108" i="40"/>
  <c r="D109" i="40" l="1"/>
  <c r="E108" i="40"/>
  <c r="F108" i="40" s="1"/>
  <c r="J107" i="40"/>
  <c r="G107" i="40"/>
  <c r="H106" i="40"/>
  <c r="I106" i="40"/>
  <c r="I107" i="40" l="1"/>
  <c r="H107" i="40"/>
  <c r="G108" i="40"/>
  <c r="J108" i="40"/>
  <c r="D110" i="40"/>
  <c r="E109" i="40"/>
  <c r="F109" i="40" s="1"/>
  <c r="J109" i="40" l="1"/>
  <c r="G109" i="40"/>
  <c r="E110" i="40"/>
  <c r="F110" i="40" s="1"/>
  <c r="G110" i="40" s="1"/>
  <c r="D111" i="40"/>
  <c r="H108" i="40"/>
  <c r="I108" i="40"/>
  <c r="E111" i="40" l="1"/>
  <c r="F111" i="40" s="1"/>
  <c r="D112" i="40"/>
  <c r="I109" i="40"/>
  <c r="H109" i="40"/>
  <c r="E112" i="40" l="1"/>
  <c r="F112" i="40" s="1"/>
  <c r="D113" i="40"/>
  <c r="J110" i="40"/>
  <c r="J111" i="40"/>
  <c r="G111" i="40"/>
  <c r="I110" i="40" l="1"/>
  <c r="H110" i="40"/>
  <c r="E113" i="40"/>
  <c r="F113" i="40" s="1"/>
  <c r="G113" i="40" s="1"/>
  <c r="D114" i="40"/>
  <c r="H111" i="40"/>
  <c r="I111" i="40"/>
  <c r="G112" i="40"/>
  <c r="J112" i="40"/>
  <c r="H112" i="40" l="1"/>
  <c r="I112" i="40"/>
  <c r="E114" i="40"/>
  <c r="F114" i="40" s="1"/>
  <c r="D115" i="40"/>
  <c r="E115" i="40" l="1"/>
  <c r="F115" i="40" s="1"/>
  <c r="D116" i="40"/>
  <c r="J113" i="40"/>
  <c r="J114" i="40"/>
  <c r="G114" i="40"/>
  <c r="H113" i="40" l="1"/>
  <c r="I113" i="40"/>
  <c r="E116" i="40"/>
  <c r="F116" i="40" s="1"/>
  <c r="D117" i="40"/>
  <c r="H114" i="40"/>
  <c r="I114" i="40"/>
  <c r="G115" i="40"/>
  <c r="J115" i="40"/>
  <c r="H115" i="40" l="1"/>
  <c r="I115" i="40"/>
  <c r="E117" i="40"/>
  <c r="F117" i="40" s="1"/>
  <c r="D118" i="40"/>
  <c r="G116" i="40"/>
  <c r="J116" i="40"/>
  <c r="E118" i="40" l="1"/>
  <c r="F118" i="40" s="1"/>
  <c r="D119" i="40"/>
  <c r="I116" i="40"/>
  <c r="H116" i="40"/>
  <c r="G117" i="40"/>
  <c r="J117" i="40"/>
  <c r="I117" i="40" l="1"/>
  <c r="H117" i="40"/>
  <c r="E119" i="40"/>
  <c r="F119" i="40" s="1"/>
  <c r="D120" i="40"/>
  <c r="G118" i="40"/>
  <c r="J118" i="40"/>
  <c r="H118" i="40" l="1"/>
  <c r="I118" i="40"/>
  <c r="D121" i="40"/>
  <c r="E120" i="40"/>
  <c r="F120" i="40" s="1"/>
  <c r="J119" i="40"/>
  <c r="G119" i="40"/>
  <c r="G120" i="40" l="1"/>
  <c r="I119" i="40"/>
  <c r="H119" i="40"/>
  <c r="D122" i="40"/>
  <c r="E121" i="40"/>
  <c r="F121" i="40" s="1"/>
  <c r="G121" i="40" l="1"/>
  <c r="J121" i="40"/>
  <c r="E122" i="40"/>
  <c r="F122" i="40" s="1"/>
  <c r="D123" i="40"/>
  <c r="J120" i="40"/>
  <c r="E123" i="40" l="1"/>
  <c r="F123" i="40" s="1"/>
  <c r="D124" i="40"/>
  <c r="H120" i="40"/>
  <c r="I120" i="40"/>
  <c r="G122" i="40"/>
  <c r="J122" i="40"/>
  <c r="I121" i="40"/>
  <c r="H121" i="40"/>
  <c r="H122" i="40" l="1"/>
  <c r="I122" i="40"/>
  <c r="E124" i="40"/>
  <c r="F124" i="40" s="1"/>
  <c r="D125" i="40"/>
  <c r="G123" i="40"/>
  <c r="J123" i="40"/>
  <c r="E125" i="40" l="1"/>
  <c r="F125" i="40" s="1"/>
  <c r="D126" i="40"/>
  <c r="I123" i="40"/>
  <c r="H123" i="40"/>
  <c r="G124" i="40"/>
  <c r="J124" i="40"/>
  <c r="I124" i="40" l="1"/>
  <c r="H124" i="40"/>
  <c r="E126" i="40"/>
  <c r="F126" i="40" s="1"/>
  <c r="D127" i="40"/>
  <c r="G125" i="40"/>
  <c r="J125" i="40"/>
  <c r="I125" i="40" l="1"/>
  <c r="H125" i="40"/>
  <c r="E127" i="40"/>
  <c r="F127" i="40" s="1"/>
  <c r="D128" i="40"/>
  <c r="J126" i="40"/>
  <c r="G126" i="40"/>
  <c r="D129" i="40" l="1"/>
  <c r="E128" i="40"/>
  <c r="F128" i="40" s="1"/>
  <c r="I126" i="40"/>
  <c r="H126" i="40"/>
  <c r="G127" i="40"/>
  <c r="J127" i="40"/>
  <c r="H127" i="40" l="1"/>
  <c r="I127" i="40"/>
  <c r="G128" i="40"/>
  <c r="J128" i="40"/>
  <c r="E129" i="40"/>
  <c r="F129" i="40" s="1"/>
  <c r="D130" i="40"/>
  <c r="E130" i="40" l="1"/>
  <c r="F130" i="40" s="1"/>
  <c r="D131" i="40"/>
  <c r="G129" i="40"/>
  <c r="J129" i="40"/>
  <c r="I128" i="40"/>
  <c r="H128" i="40"/>
  <c r="H129" i="40" l="1"/>
  <c r="I129" i="40"/>
  <c r="E131" i="40"/>
  <c r="F131" i="40" s="1"/>
  <c r="D132" i="40"/>
  <c r="G130" i="40"/>
  <c r="J130" i="40"/>
  <c r="H130" i="40" l="1"/>
  <c r="I130" i="40"/>
  <c r="D133" i="40"/>
  <c r="E132" i="40"/>
  <c r="F132" i="40" s="1"/>
  <c r="G131" i="40"/>
  <c r="J131" i="40"/>
  <c r="H131" i="40" l="1"/>
  <c r="I131" i="40"/>
  <c r="J132" i="40"/>
  <c r="G132" i="40"/>
  <c r="D134" i="40"/>
  <c r="E133" i="40"/>
  <c r="F133" i="40" s="1"/>
  <c r="J133" i="40" l="1"/>
  <c r="G133" i="40"/>
  <c r="E134" i="40"/>
  <c r="F134" i="40" s="1"/>
  <c r="D135" i="40"/>
  <c r="H132" i="40"/>
  <c r="I132" i="40"/>
  <c r="E135" i="40" l="1"/>
  <c r="F135" i="40" s="1"/>
  <c r="D136" i="40"/>
  <c r="G134" i="40"/>
  <c r="J134" i="40"/>
  <c r="H133" i="40"/>
  <c r="I133" i="40"/>
  <c r="H134" i="40" l="1"/>
  <c r="I134" i="40"/>
  <c r="E136" i="40"/>
  <c r="F136" i="40" s="1"/>
  <c r="G136" i="40" s="1"/>
  <c r="D137" i="40"/>
  <c r="G135" i="40"/>
  <c r="J135" i="40"/>
  <c r="H135" i="40" l="1"/>
  <c r="I135" i="40"/>
  <c r="E137" i="40"/>
  <c r="F137" i="40" s="1"/>
  <c r="D138" i="40"/>
  <c r="E138" i="40" l="1"/>
  <c r="F138" i="40" s="1"/>
  <c r="D139" i="40"/>
  <c r="J136" i="40"/>
  <c r="G137" i="40"/>
  <c r="J137" i="40"/>
  <c r="H137" i="40" l="1"/>
  <c r="I137" i="40"/>
  <c r="E139" i="40"/>
  <c r="F139" i="40" s="1"/>
  <c r="D140" i="40"/>
  <c r="I136" i="40"/>
  <c r="H136" i="40"/>
  <c r="J138" i="40"/>
  <c r="G138" i="40"/>
  <c r="I138" i="40" l="1"/>
  <c r="H138" i="40"/>
  <c r="D141" i="40"/>
  <c r="E140" i="40"/>
  <c r="F140" i="40" s="1"/>
  <c r="G139" i="40"/>
  <c r="J139" i="40"/>
  <c r="I139" i="40" l="1"/>
  <c r="H139" i="40"/>
  <c r="J140" i="40"/>
  <c r="G140" i="40"/>
  <c r="E141" i="40"/>
  <c r="F141" i="40" s="1"/>
  <c r="D142" i="40"/>
  <c r="D143" i="40" l="1"/>
  <c r="E142" i="40"/>
  <c r="F142" i="40" s="1"/>
  <c r="J141" i="40"/>
  <c r="G141" i="40"/>
  <c r="I140" i="40"/>
  <c r="H140" i="40"/>
  <c r="H141" i="40" l="1"/>
  <c r="I141" i="40"/>
  <c r="G142" i="40"/>
  <c r="J142" i="40"/>
  <c r="E143" i="40"/>
  <c r="F143" i="40" s="1"/>
  <c r="D144" i="40"/>
  <c r="D145" i="40" l="1"/>
  <c r="E144" i="40"/>
  <c r="F144" i="40" s="1"/>
  <c r="G143" i="40"/>
  <c r="J143" i="40"/>
  <c r="I142" i="40"/>
  <c r="H142" i="40"/>
  <c r="G144" i="40" l="1"/>
  <c r="J144" i="40"/>
  <c r="H143" i="40"/>
  <c r="I143" i="40"/>
  <c r="D146" i="40"/>
  <c r="E145" i="40"/>
  <c r="F145" i="40" s="1"/>
  <c r="J145" i="40" l="1"/>
  <c r="G145" i="40"/>
  <c r="E146" i="40"/>
  <c r="F146" i="40" s="1"/>
  <c r="D147" i="40"/>
  <c r="I144" i="40"/>
  <c r="H144" i="40"/>
  <c r="E147" i="40" l="1"/>
  <c r="F147" i="40" s="1"/>
  <c r="D148" i="40"/>
  <c r="J146" i="40"/>
  <c r="G146" i="40"/>
  <c r="I145" i="40"/>
  <c r="H145" i="40"/>
  <c r="E148" i="40" l="1"/>
  <c r="F148" i="40" s="1"/>
  <c r="D149" i="40"/>
  <c r="H146" i="40"/>
  <c r="I146" i="40"/>
  <c r="G147" i="40"/>
  <c r="J147" i="40"/>
  <c r="I147" i="40" l="1"/>
  <c r="H147" i="40"/>
  <c r="E149" i="40"/>
  <c r="F149" i="40" s="1"/>
  <c r="D150" i="40"/>
  <c r="G148" i="40"/>
  <c r="J148" i="40"/>
  <c r="H148" i="40" l="1"/>
  <c r="I148" i="40"/>
  <c r="E150" i="40"/>
  <c r="F150" i="40" s="1"/>
  <c r="D151" i="40"/>
  <c r="G149" i="40"/>
  <c r="J149" i="40"/>
  <c r="I149" i="40" l="1"/>
  <c r="H149" i="40"/>
  <c r="E151" i="40"/>
  <c r="F151" i="40" s="1"/>
  <c r="D152" i="40"/>
  <c r="G150" i="40"/>
  <c r="J150" i="40"/>
  <c r="I150" i="40" l="1"/>
  <c r="H150" i="40"/>
  <c r="E152" i="40"/>
  <c r="F152" i="40" s="1"/>
  <c r="D153" i="40"/>
  <c r="G151" i="40"/>
  <c r="J151" i="40"/>
  <c r="I151" i="40" l="1"/>
  <c r="H151" i="40"/>
  <c r="E153" i="40"/>
  <c r="F153" i="40" s="1"/>
  <c r="D154" i="40"/>
  <c r="J152" i="40"/>
  <c r="G152" i="40"/>
  <c r="E154" i="40" l="1"/>
  <c r="F154" i="40" s="1"/>
  <c r="G154" i="40" s="1"/>
  <c r="D155" i="40"/>
  <c r="H152" i="40"/>
  <c r="I152" i="40"/>
  <c r="G153" i="40"/>
  <c r="J153" i="40"/>
  <c r="I153" i="40" l="1"/>
  <c r="H153" i="40"/>
  <c r="E155" i="40"/>
  <c r="F155" i="40" s="1"/>
  <c r="D156" i="40"/>
  <c r="D157" i="40" l="1"/>
  <c r="E156" i="40"/>
  <c r="F156" i="40" s="1"/>
  <c r="J154" i="40"/>
  <c r="J155" i="40"/>
  <c r="G155" i="40"/>
  <c r="I155" i="40" l="1"/>
  <c r="H155" i="40"/>
  <c r="H154" i="40"/>
  <c r="I154" i="40"/>
  <c r="G156" i="40"/>
  <c r="J156" i="40"/>
  <c r="D158" i="40"/>
  <c r="E157" i="40"/>
  <c r="F157" i="40" s="1"/>
  <c r="E158" i="40" l="1"/>
  <c r="F158" i="40" s="1"/>
  <c r="D159" i="40"/>
  <c r="G157" i="40"/>
  <c r="J157" i="40"/>
  <c r="I156" i="40"/>
  <c r="H156" i="40"/>
  <c r="I157" i="40" l="1"/>
  <c r="H157" i="40"/>
  <c r="E159" i="40"/>
  <c r="F159" i="40" s="1"/>
  <c r="D160" i="40"/>
  <c r="J158" i="40"/>
  <c r="G158" i="40"/>
  <c r="E160" i="40" l="1"/>
  <c r="F160" i="40" s="1"/>
  <c r="D161" i="40"/>
  <c r="I158" i="40"/>
  <c r="H158" i="40"/>
  <c r="J159" i="40"/>
  <c r="G159" i="40"/>
  <c r="E161" i="40" l="1"/>
  <c r="F161" i="40" s="1"/>
  <c r="G161" i="40" s="1"/>
  <c r="D162" i="40"/>
  <c r="I159" i="40"/>
  <c r="H159" i="40"/>
  <c r="G160" i="40"/>
  <c r="J160" i="40"/>
  <c r="I160" i="40" l="1"/>
  <c r="H160" i="40"/>
  <c r="E162" i="40"/>
  <c r="F162" i="40" s="1"/>
  <c r="D163" i="40"/>
  <c r="E163" i="40" l="1"/>
  <c r="F163" i="40" s="1"/>
  <c r="D164" i="40"/>
  <c r="J161" i="40"/>
  <c r="G162" i="40"/>
  <c r="J162" i="40"/>
  <c r="I162" i="40" l="1"/>
  <c r="H162" i="40"/>
  <c r="D165" i="40"/>
  <c r="E164" i="40"/>
  <c r="F164" i="40" s="1"/>
  <c r="I161" i="40"/>
  <c r="H161" i="40"/>
  <c r="G163" i="40"/>
  <c r="J163" i="40"/>
  <c r="H163" i="40" l="1"/>
  <c r="I163" i="40"/>
  <c r="G164" i="40"/>
  <c r="E165" i="40"/>
  <c r="F165" i="40" s="1"/>
  <c r="D166" i="40"/>
  <c r="D167" i="40" l="1"/>
  <c r="E166" i="40"/>
  <c r="F166" i="40" s="1"/>
  <c r="G165" i="40"/>
  <c r="J165" i="40"/>
  <c r="J164" i="40"/>
  <c r="H164" i="40" l="1"/>
  <c r="I164" i="40"/>
  <c r="G166" i="40"/>
  <c r="H165" i="40"/>
  <c r="I165" i="40"/>
  <c r="E167" i="40"/>
  <c r="F167" i="40" s="1"/>
  <c r="J166" i="40" s="1"/>
  <c r="D168" i="40"/>
  <c r="H166" i="40" l="1"/>
  <c r="I166" i="40"/>
  <c r="D169" i="40"/>
  <c r="E168" i="40"/>
  <c r="F168" i="40" s="1"/>
  <c r="J167" i="40"/>
  <c r="G167" i="40"/>
  <c r="G168" i="40" l="1"/>
  <c r="J168" i="40"/>
  <c r="H167" i="40"/>
  <c r="I167" i="40"/>
  <c r="D170" i="40"/>
  <c r="E169" i="40"/>
  <c r="F169" i="40" s="1"/>
  <c r="G169" i="40" l="1"/>
  <c r="J169" i="40"/>
  <c r="E170" i="40"/>
  <c r="F170" i="40" s="1"/>
  <c r="D171" i="40"/>
  <c r="H168" i="40"/>
  <c r="I168" i="40"/>
  <c r="E171" i="40" l="1"/>
  <c r="F171" i="40" s="1"/>
  <c r="D172" i="40"/>
  <c r="J170" i="40"/>
  <c r="G170" i="40"/>
  <c r="H169" i="40"/>
  <c r="I169" i="40"/>
  <c r="H170" i="40" l="1"/>
  <c r="I170" i="40"/>
  <c r="E172" i="40"/>
  <c r="F172" i="40" s="1"/>
  <c r="D173" i="40"/>
  <c r="G171" i="40"/>
  <c r="J171" i="40"/>
  <c r="E173" i="40" l="1"/>
  <c r="F173" i="40" s="1"/>
  <c r="G173" i="40" s="1"/>
  <c r="D174" i="40"/>
  <c r="I171" i="40"/>
  <c r="H171" i="40"/>
  <c r="J172" i="40"/>
  <c r="G172" i="40"/>
  <c r="H172" i="40" l="1"/>
  <c r="I172" i="40"/>
  <c r="E174" i="40"/>
  <c r="F174" i="40" s="1"/>
  <c r="D175" i="40"/>
  <c r="E175" i="40" l="1"/>
  <c r="F175" i="40" s="1"/>
  <c r="D176" i="40"/>
  <c r="J173" i="40"/>
  <c r="G174" i="40"/>
  <c r="J174" i="40"/>
  <c r="I174" i="40" l="1"/>
  <c r="H174" i="40"/>
  <c r="H173" i="40"/>
  <c r="I173" i="40"/>
  <c r="D177" i="40"/>
  <c r="E176" i="40"/>
  <c r="F176" i="40" s="1"/>
  <c r="J175" i="40"/>
  <c r="G175" i="40"/>
  <c r="E177" i="40" l="1"/>
  <c r="F177" i="40" s="1"/>
  <c r="D178" i="40"/>
  <c r="H175" i="40"/>
  <c r="I175" i="40"/>
  <c r="G176" i="40"/>
  <c r="J176" i="40"/>
  <c r="D179" i="40" l="1"/>
  <c r="E178" i="40"/>
  <c r="F178" i="40" s="1"/>
  <c r="G178" i="40" s="1"/>
  <c r="H176" i="40"/>
  <c r="I176" i="40"/>
  <c r="J177" i="40"/>
  <c r="G177" i="40"/>
  <c r="H177" i="40" l="1"/>
  <c r="I177" i="40"/>
  <c r="E179" i="40"/>
  <c r="F179" i="40" s="1"/>
  <c r="D180" i="40"/>
  <c r="D181" i="40" l="1"/>
  <c r="E180" i="40"/>
  <c r="F180" i="40" s="1"/>
  <c r="J178" i="40"/>
  <c r="G179" i="40"/>
  <c r="J179" i="40"/>
  <c r="I178" i="40" l="1"/>
  <c r="H178" i="40"/>
  <c r="G180" i="40"/>
  <c r="J180" i="40"/>
  <c r="H179" i="40"/>
  <c r="I179" i="40"/>
  <c r="D182" i="40"/>
  <c r="E181" i="40"/>
  <c r="F181" i="40" s="1"/>
  <c r="J181" i="40" l="1"/>
  <c r="G181" i="40"/>
  <c r="I180" i="40"/>
  <c r="H180" i="40"/>
  <c r="E182" i="40"/>
  <c r="F182" i="40" s="1"/>
  <c r="D183" i="40"/>
  <c r="E183" i="40" l="1"/>
  <c r="F183" i="40" s="1"/>
  <c r="D184" i="40"/>
  <c r="J182" i="40"/>
  <c r="G182" i="40"/>
  <c r="I181" i="40"/>
  <c r="H181" i="40"/>
  <c r="H182" i="40" l="1"/>
  <c r="I182" i="40"/>
  <c r="E184" i="40"/>
  <c r="F184" i="40" s="1"/>
  <c r="D185" i="40"/>
  <c r="J183" i="40"/>
  <c r="G183" i="40"/>
  <c r="H183" i="40" l="1"/>
  <c r="I183" i="40"/>
  <c r="E185" i="40"/>
  <c r="F185" i="40" s="1"/>
  <c r="G185" i="40" s="1"/>
  <c r="D186" i="40"/>
  <c r="G184" i="40"/>
  <c r="J184" i="40"/>
  <c r="H184" i="40" l="1"/>
  <c r="I184" i="40"/>
  <c r="E186" i="40"/>
  <c r="F186" i="40" s="1"/>
  <c r="D187" i="40"/>
  <c r="E187" i="40" l="1"/>
  <c r="F187" i="40" s="1"/>
  <c r="D188" i="40"/>
  <c r="J185" i="40"/>
  <c r="J186" i="40"/>
  <c r="G186" i="40"/>
  <c r="H186" i="40" l="1"/>
  <c r="I186" i="40"/>
  <c r="I185" i="40"/>
  <c r="H185" i="40"/>
  <c r="E188" i="40"/>
  <c r="F188" i="40" s="1"/>
  <c r="D189" i="40"/>
  <c r="G187" i="40"/>
  <c r="J187" i="40"/>
  <c r="H187" i="40" l="1"/>
  <c r="I187" i="40"/>
  <c r="D190" i="40"/>
  <c r="E189" i="40"/>
  <c r="F189" i="40" s="1"/>
  <c r="G188" i="40"/>
  <c r="J188" i="40"/>
  <c r="H188" i="40" l="1"/>
  <c r="I188" i="40"/>
  <c r="G189" i="40"/>
  <c r="J189" i="40"/>
  <c r="E190" i="40"/>
  <c r="F190" i="40" s="1"/>
  <c r="G190" i="40" s="1"/>
  <c r="D191" i="40"/>
  <c r="E191" i="40" l="1"/>
  <c r="F191" i="40" s="1"/>
  <c r="D192" i="40"/>
  <c r="I189" i="40"/>
  <c r="H189" i="40"/>
  <c r="D193" i="40" l="1"/>
  <c r="E192" i="40"/>
  <c r="F192" i="40" s="1"/>
  <c r="J190" i="40"/>
  <c r="J191" i="40"/>
  <c r="G191" i="40"/>
  <c r="H191" i="40" l="1"/>
  <c r="I191" i="40"/>
  <c r="H190" i="40"/>
  <c r="I190" i="40"/>
  <c r="G192" i="40"/>
  <c r="J192" i="40"/>
  <c r="D194" i="40"/>
  <c r="E193" i="40"/>
  <c r="F193" i="40" s="1"/>
  <c r="H192" i="40" l="1"/>
  <c r="I192" i="40"/>
  <c r="E194" i="40"/>
  <c r="F194" i="40" s="1"/>
  <c r="D195" i="40"/>
  <c r="G193" i="40"/>
  <c r="J193" i="40"/>
  <c r="H193" i="40" l="1"/>
  <c r="I193" i="40"/>
  <c r="E195" i="40"/>
  <c r="F195" i="40" s="1"/>
  <c r="D196" i="40"/>
  <c r="J194" i="40"/>
  <c r="G194" i="40"/>
  <c r="I194" i="40" l="1"/>
  <c r="H194" i="40"/>
  <c r="E196" i="40"/>
  <c r="F196" i="40" s="1"/>
  <c r="D197" i="40"/>
  <c r="G195" i="40"/>
  <c r="J195" i="40"/>
  <c r="E197" i="40" l="1"/>
  <c r="F197" i="40" s="1"/>
  <c r="G197" i="40" s="1"/>
  <c r="D198" i="40"/>
  <c r="I195" i="40"/>
  <c r="H195" i="40"/>
  <c r="G196" i="40"/>
  <c r="J196" i="40"/>
  <c r="H196" i="40" l="1"/>
  <c r="I196" i="40"/>
  <c r="E198" i="40"/>
  <c r="F198" i="40" s="1"/>
  <c r="D199" i="40"/>
  <c r="E199" i="40" l="1"/>
  <c r="F199" i="40" s="1"/>
  <c r="D200" i="40"/>
  <c r="J197" i="40"/>
  <c r="G198" i="40"/>
  <c r="J198" i="40"/>
  <c r="I198" i="40" l="1"/>
  <c r="H198" i="40"/>
  <c r="H197" i="40"/>
  <c r="I197" i="40"/>
  <c r="D201" i="40"/>
  <c r="E200" i="40"/>
  <c r="F200" i="40" s="1"/>
  <c r="J199" i="40"/>
  <c r="G199" i="40"/>
  <c r="H199" i="40" l="1"/>
  <c r="I199" i="40"/>
  <c r="G200" i="40"/>
  <c r="D202" i="40"/>
  <c r="E201" i="40"/>
  <c r="F201" i="40" s="1"/>
  <c r="G201" i="40" l="1"/>
  <c r="J201" i="40"/>
  <c r="E202" i="40"/>
  <c r="F202" i="40" s="1"/>
  <c r="G202" i="40" s="1"/>
  <c r="D203" i="40"/>
  <c r="J200" i="40"/>
  <c r="I200" i="40" l="1"/>
  <c r="H200" i="40"/>
  <c r="E203" i="40"/>
  <c r="F203" i="40" s="1"/>
  <c r="D204" i="40"/>
  <c r="I201" i="40"/>
  <c r="H201" i="40"/>
  <c r="D205" i="40" l="1"/>
  <c r="E204" i="40"/>
  <c r="F204" i="40" s="1"/>
  <c r="J202" i="40"/>
  <c r="J203" i="40"/>
  <c r="G203" i="40"/>
  <c r="H202" i="40" l="1"/>
  <c r="I202" i="40"/>
  <c r="J204" i="40"/>
  <c r="G204" i="40"/>
  <c r="H203" i="40"/>
  <c r="I203" i="40"/>
  <c r="D206" i="40"/>
  <c r="E205" i="40"/>
  <c r="F205" i="40" s="1"/>
  <c r="E206" i="40" l="1"/>
  <c r="F206" i="40" s="1"/>
  <c r="D207" i="40"/>
  <c r="J205" i="40"/>
  <c r="G205" i="40"/>
  <c r="H204" i="40"/>
  <c r="I204" i="40"/>
  <c r="H205" i="40" l="1"/>
  <c r="I205" i="40"/>
  <c r="E207" i="40"/>
  <c r="F207" i="40" s="1"/>
  <c r="D208" i="40"/>
  <c r="G206" i="40"/>
  <c r="J206" i="40"/>
  <c r="H206" i="40" l="1"/>
  <c r="I206" i="40"/>
  <c r="E208" i="40"/>
  <c r="F208" i="40" s="1"/>
  <c r="D209" i="40"/>
  <c r="J207" i="40"/>
  <c r="G207" i="40"/>
  <c r="H207" i="40" l="1"/>
  <c r="I207" i="40"/>
  <c r="E209" i="40"/>
  <c r="F209" i="40" s="1"/>
  <c r="D210" i="40"/>
  <c r="G208" i="40"/>
  <c r="J208" i="40"/>
  <c r="E210" i="40" l="1"/>
  <c r="F210" i="40" s="1"/>
  <c r="D211" i="40"/>
  <c r="H208" i="40"/>
  <c r="I208" i="40"/>
  <c r="G209" i="40"/>
  <c r="J209" i="40"/>
  <c r="I209" i="40" l="1"/>
  <c r="H209" i="40"/>
  <c r="E211" i="40"/>
  <c r="F211" i="40" s="1"/>
  <c r="D212" i="40"/>
  <c r="G210" i="40"/>
  <c r="J210" i="40"/>
  <c r="H210" i="40" l="1"/>
  <c r="I210" i="40"/>
  <c r="D213" i="40"/>
  <c r="E212" i="40"/>
  <c r="F212" i="40" s="1"/>
  <c r="J211" i="40"/>
  <c r="G211" i="40"/>
  <c r="H211" i="40" l="1"/>
  <c r="I211" i="40"/>
  <c r="G212" i="40"/>
  <c r="D214" i="40"/>
  <c r="E213" i="40"/>
  <c r="F213" i="40" s="1"/>
  <c r="J212" i="40" s="1"/>
  <c r="H212" i="40" l="1"/>
  <c r="I212" i="40"/>
  <c r="E214" i="40"/>
  <c r="F214" i="40" s="1"/>
  <c r="D215" i="40"/>
  <c r="G213" i="40"/>
  <c r="J213" i="40"/>
  <c r="E215" i="40" l="1"/>
  <c r="F215" i="40" s="1"/>
  <c r="D216" i="40"/>
  <c r="G214" i="40"/>
  <c r="J214" i="40"/>
  <c r="H213" i="40"/>
  <c r="I213" i="40"/>
  <c r="H214" i="40" l="1"/>
  <c r="I214" i="40"/>
  <c r="D217" i="40"/>
  <c r="E216" i="40"/>
  <c r="F216" i="40" s="1"/>
  <c r="J215" i="40"/>
  <c r="G215" i="40"/>
  <c r="G216" i="40" l="1"/>
  <c r="H215" i="40"/>
  <c r="I215" i="40"/>
  <c r="D218" i="40"/>
  <c r="E217" i="40"/>
  <c r="F217" i="40" s="1"/>
  <c r="J217" i="40" l="1"/>
  <c r="G217" i="40"/>
  <c r="E218" i="40"/>
  <c r="F218" i="40" s="1"/>
  <c r="D219" i="40"/>
  <c r="J216" i="40"/>
  <c r="I216" i="40" l="1"/>
  <c r="H216" i="40"/>
  <c r="E219" i="40"/>
  <c r="F219" i="40" s="1"/>
  <c r="D220" i="40"/>
  <c r="J218" i="40"/>
  <c r="G218" i="40"/>
  <c r="I217" i="40"/>
  <c r="H217" i="40"/>
  <c r="E220" i="40" l="1"/>
  <c r="F220" i="40" s="1"/>
  <c r="D221" i="40"/>
  <c r="H218" i="40"/>
  <c r="I218" i="40"/>
  <c r="J219" i="40"/>
  <c r="G219" i="40"/>
  <c r="H219" i="40" l="1"/>
  <c r="I219" i="40"/>
  <c r="E221" i="40"/>
  <c r="F221" i="40" s="1"/>
  <c r="G221" i="40" s="1"/>
  <c r="D222" i="40"/>
  <c r="J220" i="40"/>
  <c r="G220" i="40"/>
  <c r="H220" i="40" l="1"/>
  <c r="I220" i="40"/>
  <c r="E222" i="40"/>
  <c r="F222" i="40" s="1"/>
  <c r="D223" i="40"/>
  <c r="E223" i="40" l="1"/>
  <c r="F223" i="40" s="1"/>
  <c r="D224" i="40"/>
  <c r="J221" i="40"/>
  <c r="J222" i="40"/>
  <c r="G222" i="40"/>
  <c r="I221" i="40" l="1"/>
  <c r="H221" i="40"/>
  <c r="E224" i="40"/>
  <c r="F224" i="40" s="1"/>
  <c r="D225" i="40"/>
  <c r="I222" i="40"/>
  <c r="H222" i="40"/>
  <c r="J223" i="40"/>
  <c r="G223" i="40"/>
  <c r="D226" i="40" l="1"/>
  <c r="E225" i="40"/>
  <c r="F225" i="40" s="1"/>
  <c r="J224" i="40"/>
  <c r="G224" i="40"/>
  <c r="I223" i="40"/>
  <c r="H223" i="40"/>
  <c r="H224" i="40" l="1"/>
  <c r="I224" i="40"/>
  <c r="G225" i="40"/>
  <c r="J225" i="40"/>
  <c r="D227" i="40"/>
  <c r="E226" i="40"/>
  <c r="F226" i="40" s="1"/>
  <c r="G226" i="40" s="1"/>
  <c r="E227" i="40" l="1"/>
  <c r="F227" i="40" s="1"/>
  <c r="D228" i="40"/>
  <c r="H225" i="40"/>
  <c r="I225" i="40"/>
  <c r="D229" i="40" l="1"/>
  <c r="E228" i="40"/>
  <c r="F228" i="40" s="1"/>
  <c r="J226" i="40"/>
  <c r="G227" i="40"/>
  <c r="J227" i="40"/>
  <c r="H227" i="40" l="1"/>
  <c r="I227" i="40"/>
  <c r="H226" i="40"/>
  <c r="I226" i="40"/>
  <c r="G228" i="40"/>
  <c r="J228" i="40"/>
  <c r="D230" i="40"/>
  <c r="E229" i="40"/>
  <c r="F229" i="40" s="1"/>
  <c r="G229" i="40" l="1"/>
  <c r="J229" i="40"/>
  <c r="E230" i="40"/>
  <c r="F230" i="40" s="1"/>
  <c r="D231" i="40"/>
  <c r="H228" i="40"/>
  <c r="I228" i="40"/>
  <c r="E231" i="40" l="1"/>
  <c r="F231" i="40" s="1"/>
  <c r="D232" i="40"/>
  <c r="G230" i="40"/>
  <c r="J230" i="40"/>
  <c r="I229" i="40"/>
  <c r="H229" i="40"/>
  <c r="E232" i="40" l="1"/>
  <c r="F232" i="40" s="1"/>
  <c r="D233" i="40"/>
  <c r="I230" i="40"/>
  <c r="H230" i="40"/>
  <c r="J231" i="40"/>
  <c r="G231" i="40"/>
  <c r="H231" i="40" l="1"/>
  <c r="I231" i="40"/>
  <c r="E233" i="40"/>
  <c r="F233" i="40" s="1"/>
  <c r="G233" i="40" s="1"/>
  <c r="D234" i="40"/>
  <c r="G232" i="40"/>
  <c r="J232" i="40"/>
  <c r="H232" i="40" l="1"/>
  <c r="I232" i="40"/>
  <c r="E234" i="40"/>
  <c r="F234" i="40" s="1"/>
  <c r="D235" i="40"/>
  <c r="E235" i="40" l="1"/>
  <c r="F235" i="40" s="1"/>
  <c r="D236" i="40"/>
  <c r="J233" i="40"/>
  <c r="G234" i="40"/>
  <c r="J234" i="40"/>
  <c r="I233" i="40" l="1"/>
  <c r="H233" i="40"/>
  <c r="D237" i="40"/>
  <c r="E236" i="40"/>
  <c r="F236" i="40" s="1"/>
  <c r="H234" i="40"/>
  <c r="I234" i="40"/>
  <c r="J235" i="40"/>
  <c r="G235" i="40"/>
  <c r="I235" i="40" l="1"/>
  <c r="H235" i="40"/>
  <c r="G236" i="40"/>
  <c r="J236" i="40"/>
  <c r="D238" i="40"/>
  <c r="E237" i="40"/>
  <c r="F237" i="40" s="1"/>
  <c r="G237" i="40" l="1"/>
  <c r="J237" i="40"/>
  <c r="E238" i="40"/>
  <c r="F238" i="40" s="1"/>
  <c r="D239" i="40"/>
  <c r="H236" i="40"/>
  <c r="I236" i="40"/>
  <c r="E239" i="40" l="1"/>
  <c r="F239" i="40" s="1"/>
  <c r="D240" i="40"/>
  <c r="G238" i="40"/>
  <c r="J238" i="40"/>
  <c r="I237" i="40"/>
  <c r="H237" i="40"/>
  <c r="H238" i="40" l="1"/>
  <c r="I238" i="40"/>
  <c r="D241" i="40"/>
  <c r="E240" i="40"/>
  <c r="F240" i="40" s="1"/>
  <c r="J239" i="40"/>
  <c r="G239" i="40"/>
  <c r="H239" i="40" l="1"/>
  <c r="I239" i="40"/>
  <c r="G240" i="40"/>
  <c r="J240" i="40"/>
  <c r="D242" i="40"/>
  <c r="E241" i="40"/>
  <c r="F241" i="40" s="1"/>
  <c r="G241" i="40" l="1"/>
  <c r="J241" i="40"/>
  <c r="E242" i="40"/>
  <c r="F242" i="40" s="1"/>
  <c r="D243" i="40"/>
  <c r="I240" i="40"/>
  <c r="H240" i="40"/>
  <c r="E243" i="40" l="1"/>
  <c r="F243" i="40" s="1"/>
  <c r="D244" i="40"/>
  <c r="G242" i="40"/>
  <c r="J242" i="40"/>
  <c r="H241" i="40"/>
  <c r="I241" i="40"/>
  <c r="H242" i="40" l="1"/>
  <c r="I242" i="40"/>
  <c r="E244" i="40"/>
  <c r="F244" i="40" s="1"/>
  <c r="D245" i="40"/>
  <c r="G243" i="40"/>
  <c r="J243" i="40"/>
  <c r="I243" i="40" l="1"/>
  <c r="H243" i="40"/>
  <c r="E245" i="40"/>
  <c r="F245" i="40" s="1"/>
  <c r="D246" i="40"/>
  <c r="G244" i="40"/>
  <c r="J244" i="40"/>
  <c r="I244" i="40" l="1"/>
  <c r="H244" i="40"/>
  <c r="E246" i="40"/>
  <c r="F246" i="40" s="1"/>
  <c r="D247" i="40"/>
  <c r="G245" i="40"/>
  <c r="J245" i="40"/>
  <c r="I245" i="40" l="1"/>
  <c r="H245" i="40"/>
  <c r="E247" i="40"/>
  <c r="F247" i="40" s="1"/>
  <c r="D248" i="40"/>
  <c r="J246" i="40"/>
  <c r="G246" i="40"/>
  <c r="D249" i="40" l="1"/>
  <c r="E248" i="40"/>
  <c r="F248" i="40" s="1"/>
  <c r="I246" i="40"/>
  <c r="H246" i="40"/>
  <c r="J247" i="40"/>
  <c r="G247" i="40"/>
  <c r="I247" i="40" l="1"/>
  <c r="H247" i="40"/>
  <c r="J248" i="40"/>
  <c r="G248" i="40"/>
  <c r="D250" i="40"/>
  <c r="E249" i="40"/>
  <c r="F249" i="40" s="1"/>
  <c r="G249" i="40" l="1"/>
  <c r="J249" i="40"/>
  <c r="D251" i="40"/>
  <c r="E250" i="40"/>
  <c r="F250" i="40" s="1"/>
  <c r="G250" i="40" s="1"/>
  <c r="H248" i="40"/>
  <c r="I248" i="40"/>
  <c r="E251" i="40" l="1"/>
  <c r="F251" i="40" s="1"/>
  <c r="D252" i="40"/>
  <c r="H249" i="40"/>
  <c r="I249" i="40"/>
  <c r="D253" i="40" l="1"/>
  <c r="E252" i="40"/>
  <c r="F252" i="40" s="1"/>
  <c r="J250" i="40"/>
  <c r="J251" i="40"/>
  <c r="G251" i="40"/>
  <c r="H250" i="40" l="1"/>
  <c r="I250" i="40"/>
  <c r="H251" i="40"/>
  <c r="I251" i="40"/>
  <c r="G252" i="40"/>
  <c r="J252" i="40"/>
  <c r="D254" i="40"/>
  <c r="E253" i="40"/>
  <c r="F253" i="40" s="1"/>
  <c r="E254" i="40" l="1"/>
  <c r="F254" i="40" s="1"/>
  <c r="G254" i="40" s="1"/>
  <c r="D255" i="40"/>
  <c r="I252" i="40"/>
  <c r="H252" i="40"/>
  <c r="J253" i="40"/>
  <c r="G253" i="40"/>
  <c r="I253" i="40" l="1"/>
  <c r="H253" i="40"/>
  <c r="E255" i="40"/>
  <c r="F255" i="40" s="1"/>
  <c r="D256" i="40"/>
  <c r="E256" i="40" l="1"/>
  <c r="F256" i="40" s="1"/>
  <c r="D257" i="40"/>
  <c r="J254" i="40"/>
  <c r="J255" i="40"/>
  <c r="G255" i="40"/>
  <c r="H254" i="40" l="1"/>
  <c r="I254" i="40"/>
  <c r="H255" i="40"/>
  <c r="I255" i="40"/>
  <c r="E257" i="40"/>
  <c r="F257" i="40" s="1"/>
  <c r="G257" i="40" s="1"/>
  <c r="D258" i="40"/>
  <c r="G256" i="40"/>
  <c r="J256" i="40"/>
  <c r="H256" i="40" l="1"/>
  <c r="I256" i="40"/>
  <c r="E258" i="40"/>
  <c r="F258" i="40" s="1"/>
  <c r="D259" i="40"/>
  <c r="E259" i="40" l="1"/>
  <c r="F259" i="40" s="1"/>
  <c r="D260" i="40"/>
  <c r="J257" i="40"/>
  <c r="J258" i="40"/>
  <c r="G258" i="40"/>
  <c r="H257" i="40" l="1"/>
  <c r="I257" i="40"/>
  <c r="E260" i="40"/>
  <c r="F260" i="40" s="1"/>
  <c r="D261" i="40"/>
  <c r="I258" i="40"/>
  <c r="H258" i="40"/>
  <c r="G259" i="40"/>
  <c r="J259" i="40"/>
  <c r="D262" i="40" l="1"/>
  <c r="E261" i="40"/>
  <c r="F261" i="40" s="1"/>
  <c r="H259" i="40"/>
  <c r="I259" i="40"/>
  <c r="J260" i="40"/>
  <c r="G260" i="40"/>
  <c r="H260" i="40" l="1"/>
  <c r="I260" i="40"/>
  <c r="G261" i="40"/>
  <c r="J261" i="40"/>
  <c r="D263" i="40"/>
  <c r="E262" i="40"/>
  <c r="F262" i="40" s="1"/>
  <c r="G262" i="40" s="1"/>
  <c r="E263" i="40" l="1"/>
  <c r="F263" i="40" s="1"/>
  <c r="D264" i="40"/>
  <c r="I261" i="40"/>
  <c r="H261" i="40"/>
  <c r="D265" i="40" l="1"/>
  <c r="E264" i="40"/>
  <c r="F264" i="40" s="1"/>
  <c r="J262" i="40"/>
  <c r="J263" i="40"/>
  <c r="G263" i="40"/>
  <c r="H262" i="40" l="1"/>
  <c r="I262" i="40"/>
  <c r="H263" i="40"/>
  <c r="I263" i="40"/>
  <c r="G264" i="40"/>
  <c r="J264" i="40"/>
  <c r="D266" i="40"/>
  <c r="E265" i="40"/>
  <c r="F265" i="40" s="1"/>
  <c r="J265" i="40" l="1"/>
  <c r="G265" i="40"/>
  <c r="E266" i="40"/>
  <c r="F266" i="40" s="1"/>
  <c r="D267" i="40"/>
  <c r="H264" i="40"/>
  <c r="I264" i="40"/>
  <c r="E267" i="40" l="1"/>
  <c r="F267" i="40" s="1"/>
  <c r="D268" i="40"/>
  <c r="G266" i="40"/>
  <c r="J266" i="40"/>
  <c r="H265" i="40"/>
  <c r="I265" i="40"/>
  <c r="H266" i="40" l="1"/>
  <c r="I266" i="40"/>
  <c r="E268" i="40"/>
  <c r="F268" i="40" s="1"/>
  <c r="D269" i="40"/>
  <c r="G267" i="40"/>
  <c r="J267" i="40"/>
  <c r="E269" i="40" l="1"/>
  <c r="F269" i="40" s="1"/>
  <c r="G269" i="40" s="1"/>
  <c r="D270" i="40"/>
  <c r="H267" i="40"/>
  <c r="I267" i="40"/>
  <c r="G268" i="40"/>
  <c r="J268" i="40"/>
  <c r="H268" i="40" l="1"/>
  <c r="I268" i="40"/>
  <c r="E270" i="40"/>
  <c r="F270" i="40" s="1"/>
  <c r="D271" i="40"/>
  <c r="E271" i="40" l="1"/>
  <c r="F271" i="40" s="1"/>
  <c r="D272" i="40"/>
  <c r="J269" i="40"/>
  <c r="G270" i="40"/>
  <c r="J270" i="40"/>
  <c r="I270" i="40" l="1"/>
  <c r="H270" i="40"/>
  <c r="I269" i="40"/>
  <c r="H269" i="40"/>
  <c r="E272" i="40"/>
  <c r="F272" i="40" s="1"/>
  <c r="D273" i="40"/>
  <c r="G271" i="40"/>
  <c r="J271" i="40"/>
  <c r="D274" i="40" l="1"/>
  <c r="E273" i="40"/>
  <c r="F273" i="40" s="1"/>
  <c r="J272" i="40"/>
  <c r="G272" i="40"/>
  <c r="H271" i="40"/>
  <c r="I271" i="40"/>
  <c r="I272" i="40" l="1"/>
  <c r="H272" i="40"/>
  <c r="G273" i="40"/>
  <c r="J273" i="40"/>
  <c r="E274" i="40"/>
  <c r="F274" i="40" s="1"/>
  <c r="G274" i="40" s="1"/>
  <c r="D275" i="40"/>
  <c r="E275" i="40" l="1"/>
  <c r="F275" i="40" s="1"/>
  <c r="D276" i="40"/>
  <c r="H273" i="40"/>
  <c r="I273" i="40"/>
  <c r="D277" i="40" l="1"/>
  <c r="E276" i="40"/>
  <c r="F276" i="40" s="1"/>
  <c r="J274" i="40"/>
  <c r="G275" i="40"/>
  <c r="J275" i="40"/>
  <c r="I274" i="40" l="1"/>
  <c r="H274" i="40"/>
  <c r="I275" i="40"/>
  <c r="H275" i="40"/>
  <c r="G276" i="40"/>
  <c r="J276" i="40"/>
  <c r="D278" i="40"/>
  <c r="E277" i="40"/>
  <c r="F277" i="40" s="1"/>
  <c r="J277" i="40" l="1"/>
  <c r="G277" i="40"/>
  <c r="E278" i="40"/>
  <c r="F278" i="40" s="1"/>
  <c r="D279" i="40"/>
  <c r="H276" i="40"/>
  <c r="I276" i="40"/>
  <c r="E279" i="40" l="1"/>
  <c r="F279" i="40" s="1"/>
  <c r="D280" i="40"/>
  <c r="J278" i="40"/>
  <c r="G278" i="40"/>
  <c r="I277" i="40"/>
  <c r="H277" i="40"/>
  <c r="H278" i="40" l="1"/>
  <c r="I278" i="40"/>
  <c r="E280" i="40"/>
  <c r="F280" i="40" s="1"/>
  <c r="D281" i="40"/>
  <c r="J279" i="40"/>
  <c r="G279" i="40"/>
  <c r="E281" i="40" l="1"/>
  <c r="F281" i="40" s="1"/>
  <c r="D282" i="40"/>
  <c r="H279" i="40"/>
  <c r="I279" i="40"/>
  <c r="G280" i="40"/>
  <c r="J280" i="40"/>
  <c r="E282" i="40" l="1"/>
  <c r="F282" i="40" s="1"/>
  <c r="D283" i="40"/>
  <c r="I280" i="40"/>
  <c r="H280" i="40"/>
  <c r="G281" i="40"/>
  <c r="J281" i="40"/>
  <c r="E283" i="40" l="1"/>
  <c r="F283" i="40" s="1"/>
  <c r="D284" i="40"/>
  <c r="I281" i="40"/>
  <c r="H281" i="40"/>
  <c r="J282" i="40"/>
  <c r="G282" i="40"/>
  <c r="I282" i="40" l="1"/>
  <c r="H282" i="40"/>
  <c r="D285" i="40"/>
  <c r="E284" i="40"/>
  <c r="F284" i="40" s="1"/>
  <c r="G283" i="40"/>
  <c r="J283" i="40"/>
  <c r="I283" i="40" l="1"/>
  <c r="H283" i="40"/>
  <c r="J284" i="40"/>
  <c r="G284" i="40"/>
  <c r="D286" i="40"/>
  <c r="E285" i="40"/>
  <c r="F285" i="40" s="1"/>
  <c r="G285" i="40" l="1"/>
  <c r="J285" i="40"/>
  <c r="D287" i="40"/>
  <c r="E286" i="40"/>
  <c r="F286" i="40" s="1"/>
  <c r="H284" i="40"/>
  <c r="I284" i="40"/>
  <c r="G286" i="40" l="1"/>
  <c r="J286" i="40"/>
  <c r="E287" i="40"/>
  <c r="F287" i="40" s="1"/>
  <c r="D288" i="40"/>
  <c r="H285" i="40"/>
  <c r="I285" i="40"/>
  <c r="D289" i="40" l="1"/>
  <c r="E288" i="40"/>
  <c r="F288" i="40" s="1"/>
  <c r="G287" i="40"/>
  <c r="J287" i="40"/>
  <c r="H286" i="40"/>
  <c r="I286" i="40"/>
  <c r="I287" i="40" l="1"/>
  <c r="H287" i="40"/>
  <c r="G288" i="40"/>
  <c r="J288" i="40"/>
  <c r="D290" i="40"/>
  <c r="E289" i="40"/>
  <c r="F289" i="40" s="1"/>
  <c r="E290" i="40" l="1"/>
  <c r="F290" i="40" s="1"/>
  <c r="D291" i="40"/>
  <c r="I288" i="40"/>
  <c r="H288" i="40"/>
  <c r="G289" i="40"/>
  <c r="J289" i="40"/>
  <c r="I289" i="40" l="1"/>
  <c r="H289" i="40"/>
  <c r="E291" i="40"/>
  <c r="F291" i="40" s="1"/>
  <c r="D292" i="40"/>
  <c r="G290" i="40"/>
  <c r="J290" i="40"/>
  <c r="E292" i="40" l="1"/>
  <c r="F292" i="40" s="1"/>
  <c r="D293" i="40"/>
  <c r="H290" i="40"/>
  <c r="I290" i="40"/>
  <c r="G291" i="40"/>
  <c r="J291" i="40"/>
  <c r="H291" i="40" l="1"/>
  <c r="I291" i="40"/>
  <c r="E293" i="40"/>
  <c r="F293" i="40" s="1"/>
  <c r="D294" i="40"/>
  <c r="G292" i="40"/>
  <c r="J292" i="40"/>
  <c r="H292" i="40" l="1"/>
  <c r="I292" i="40"/>
  <c r="E294" i="40"/>
  <c r="F294" i="40" s="1"/>
  <c r="D295" i="40"/>
  <c r="G293" i="40"/>
  <c r="J293" i="40"/>
  <c r="E295" i="40" l="1"/>
  <c r="F295" i="40" s="1"/>
  <c r="D296" i="40"/>
  <c r="I293" i="40"/>
  <c r="H293" i="40"/>
  <c r="G294" i="40"/>
  <c r="J294" i="40"/>
  <c r="H294" i="40" l="1"/>
  <c r="I294" i="40"/>
  <c r="E296" i="40"/>
  <c r="F296" i="40" s="1"/>
  <c r="D297" i="40"/>
  <c r="G295" i="40"/>
  <c r="J295" i="40"/>
  <c r="H295" i="40" l="1"/>
  <c r="I295" i="40"/>
  <c r="D298" i="40"/>
  <c r="E297" i="40"/>
  <c r="F297" i="40" s="1"/>
  <c r="G296" i="40"/>
  <c r="J296" i="40"/>
  <c r="I296" i="40" l="1"/>
  <c r="H296" i="40"/>
  <c r="G297" i="40"/>
  <c r="J297" i="40"/>
  <c r="E298" i="40"/>
  <c r="F298" i="40" s="1"/>
  <c r="G298" i="40" s="1"/>
  <c r="D299" i="40"/>
  <c r="I297" i="40" l="1"/>
  <c r="H297" i="40"/>
  <c r="E299" i="40"/>
  <c r="F299" i="40" s="1"/>
  <c r="D300" i="40"/>
  <c r="D301" i="40" l="1"/>
  <c r="E300" i="40"/>
  <c r="F300" i="40" s="1"/>
  <c r="J298" i="40"/>
  <c r="G299" i="40"/>
  <c r="J299" i="40"/>
  <c r="H298" i="40" l="1"/>
  <c r="I298" i="40"/>
  <c r="J300" i="40"/>
  <c r="G300" i="40"/>
  <c r="H299" i="40"/>
  <c r="I299" i="40"/>
  <c r="D302" i="40"/>
  <c r="E301" i="40"/>
  <c r="F301" i="40" s="1"/>
  <c r="G301" i="40" l="1"/>
  <c r="J301" i="40"/>
  <c r="I300" i="40"/>
  <c r="H300" i="40"/>
  <c r="E302" i="40"/>
  <c r="F302" i="40" s="1"/>
  <c r="D303" i="40"/>
  <c r="E303" i="40" l="1"/>
  <c r="F303" i="40" s="1"/>
  <c r="D304" i="40"/>
  <c r="G302" i="40"/>
  <c r="J302" i="40"/>
  <c r="I301" i="40"/>
  <c r="H301" i="40"/>
  <c r="I302" i="40" l="1"/>
  <c r="H302" i="40"/>
  <c r="E304" i="40"/>
  <c r="F304" i="40" s="1"/>
  <c r="D305" i="40"/>
  <c r="G303" i="40"/>
  <c r="J303" i="40"/>
  <c r="I303" i="40" l="1"/>
  <c r="H303" i="40"/>
  <c r="E305" i="40"/>
  <c r="F305" i="40" s="1"/>
  <c r="G305" i="40" s="1"/>
  <c r="D306" i="40"/>
  <c r="J304" i="40"/>
  <c r="G304" i="40"/>
  <c r="H304" i="40" l="1"/>
  <c r="I304" i="40"/>
  <c r="E306" i="40"/>
  <c r="F306" i="40" s="1"/>
  <c r="D307" i="40"/>
  <c r="E307" i="40" l="1"/>
  <c r="F307" i="40" s="1"/>
  <c r="D308" i="40"/>
  <c r="J305" i="40"/>
  <c r="G306" i="40"/>
  <c r="J306" i="40"/>
  <c r="I306" i="40" l="1"/>
  <c r="H306" i="40"/>
  <c r="I305" i="40"/>
  <c r="H305" i="40"/>
  <c r="E308" i="40"/>
  <c r="F308" i="40" s="1"/>
  <c r="D309" i="40"/>
  <c r="J307" i="40"/>
  <c r="G307" i="40"/>
  <c r="H307" i="40" l="1"/>
  <c r="I307" i="40"/>
  <c r="D310" i="40"/>
  <c r="E309" i="40"/>
  <c r="F309" i="40" s="1"/>
  <c r="J308" i="40"/>
  <c r="G308" i="40"/>
  <c r="H308" i="40" l="1"/>
  <c r="I308" i="40"/>
  <c r="G309" i="40"/>
  <c r="J309" i="40"/>
  <c r="E310" i="40"/>
  <c r="F310" i="40" s="1"/>
  <c r="D311" i="40"/>
  <c r="E311" i="40" l="1"/>
  <c r="F311" i="40" s="1"/>
  <c r="D312" i="40"/>
  <c r="G310" i="40"/>
  <c r="J310" i="40"/>
  <c r="H309" i="40"/>
  <c r="I309" i="40"/>
  <c r="D313" i="40" l="1"/>
  <c r="E312" i="40"/>
  <c r="F312" i="40" s="1"/>
  <c r="H310" i="40"/>
  <c r="I310" i="40"/>
  <c r="J311" i="40"/>
  <c r="G311" i="40"/>
  <c r="I311" i="40" l="1"/>
  <c r="H311" i="40"/>
  <c r="G312" i="40"/>
  <c r="J312" i="40"/>
  <c r="D314" i="40"/>
  <c r="E313" i="40"/>
  <c r="F313" i="40" s="1"/>
  <c r="J313" i="40" l="1"/>
  <c r="G313" i="40"/>
  <c r="E314" i="40"/>
  <c r="F314" i="40" s="1"/>
  <c r="D315" i="40"/>
  <c r="H312" i="40"/>
  <c r="I312" i="40"/>
  <c r="E315" i="40" l="1"/>
  <c r="F315" i="40" s="1"/>
  <c r="D316" i="40"/>
  <c r="J314" i="40"/>
  <c r="G314" i="40"/>
  <c r="H313" i="40"/>
  <c r="I313" i="40"/>
  <c r="H314" i="40" l="1"/>
  <c r="I314" i="40"/>
  <c r="E316" i="40"/>
  <c r="F316" i="40" s="1"/>
  <c r="D317" i="40"/>
  <c r="G315" i="40"/>
  <c r="J315" i="40"/>
  <c r="H315" i="40" l="1"/>
  <c r="I315" i="40"/>
  <c r="E317" i="40"/>
  <c r="F317" i="40" s="1"/>
  <c r="G317" i="40" s="1"/>
  <c r="D318" i="40"/>
  <c r="J316" i="40"/>
  <c r="G316" i="40"/>
  <c r="I316" i="40" l="1"/>
  <c r="H316" i="40"/>
  <c r="E318" i="40"/>
  <c r="F318" i="40" s="1"/>
  <c r="D319" i="40"/>
  <c r="E319" i="40" l="1"/>
  <c r="F319" i="40" s="1"/>
  <c r="D320" i="40"/>
  <c r="J317" i="40"/>
  <c r="G318" i="40"/>
  <c r="J318" i="40"/>
  <c r="I317" i="40" l="1"/>
  <c r="H317" i="40"/>
  <c r="D321" i="40"/>
  <c r="E320" i="40"/>
  <c r="F320" i="40" s="1"/>
  <c r="H318" i="40"/>
  <c r="I318" i="40"/>
  <c r="G319" i="40"/>
  <c r="J319" i="40"/>
  <c r="G320" i="40" l="1"/>
  <c r="J320" i="40"/>
  <c r="D322" i="40"/>
  <c r="E321" i="40"/>
  <c r="F321" i="40" s="1"/>
  <c r="H319" i="40"/>
  <c r="I319" i="40"/>
  <c r="G321" i="40" l="1"/>
  <c r="J321" i="40"/>
  <c r="D323" i="40"/>
  <c r="E322" i="40"/>
  <c r="F322" i="40" s="1"/>
  <c r="G322" i="40" s="1"/>
  <c r="H320" i="40"/>
  <c r="I320" i="40"/>
  <c r="E323" i="40" l="1"/>
  <c r="F323" i="40" s="1"/>
  <c r="D324" i="40"/>
  <c r="I321" i="40"/>
  <c r="H321" i="40"/>
  <c r="D325" i="40" l="1"/>
  <c r="E324" i="40"/>
  <c r="F324" i="40" s="1"/>
  <c r="J322" i="40"/>
  <c r="G323" i="40"/>
  <c r="J323" i="40"/>
  <c r="H323" i="40" l="1"/>
  <c r="I323" i="40"/>
  <c r="G324" i="40"/>
  <c r="J324" i="40"/>
  <c r="I322" i="40"/>
  <c r="H322" i="40"/>
  <c r="D326" i="40"/>
  <c r="E325" i="40"/>
  <c r="F325" i="40" s="1"/>
  <c r="G325" i="40" l="1"/>
  <c r="J325" i="40"/>
  <c r="E326" i="40"/>
  <c r="F326" i="40" s="1"/>
  <c r="D327" i="40"/>
  <c r="H324" i="40"/>
  <c r="I324" i="40"/>
  <c r="E327" i="40" l="1"/>
  <c r="F327" i="40" s="1"/>
  <c r="D328" i="40"/>
  <c r="G326" i="40"/>
  <c r="J326" i="40"/>
  <c r="I325" i="40"/>
  <c r="H325" i="40"/>
  <c r="I326" i="40" l="1"/>
  <c r="H326" i="40"/>
  <c r="E328" i="40"/>
  <c r="F328" i="40" s="1"/>
  <c r="D329" i="40"/>
  <c r="J327" i="40"/>
  <c r="G327" i="40"/>
  <c r="H327" i="40" l="1"/>
  <c r="I327" i="40"/>
  <c r="E329" i="40"/>
  <c r="F329" i="40" s="1"/>
  <c r="G329" i="40" s="1"/>
  <c r="D330" i="40"/>
  <c r="G328" i="40"/>
  <c r="J328" i="40"/>
  <c r="H328" i="40" l="1"/>
  <c r="I328" i="40"/>
  <c r="E330" i="40"/>
  <c r="F330" i="40" s="1"/>
  <c r="D331" i="40"/>
  <c r="E331" i="40" l="1"/>
  <c r="F331" i="40" s="1"/>
  <c r="D332" i="40"/>
  <c r="J329" i="40"/>
  <c r="J330" i="40"/>
  <c r="G330" i="40"/>
  <c r="H329" i="40" l="1"/>
  <c r="I329" i="40"/>
  <c r="H330" i="40"/>
  <c r="I330" i="40"/>
  <c r="E332" i="40"/>
  <c r="F332" i="40" s="1"/>
  <c r="D333" i="40"/>
  <c r="J331" i="40"/>
  <c r="G331" i="40"/>
  <c r="J332" i="40" l="1"/>
  <c r="G332" i="40"/>
  <c r="D334" i="40"/>
  <c r="E333" i="40"/>
  <c r="F333" i="40" s="1"/>
  <c r="H331" i="40"/>
  <c r="I331" i="40"/>
  <c r="G333" i="40" l="1"/>
  <c r="J333" i="40"/>
  <c r="E334" i="40"/>
  <c r="F334" i="40" s="1"/>
  <c r="G334" i="40" s="1"/>
  <c r="D335" i="40"/>
  <c r="H332" i="40"/>
  <c r="I332" i="40"/>
  <c r="E335" i="40" l="1"/>
  <c r="F335" i="40" s="1"/>
  <c r="D336" i="40"/>
  <c r="H333" i="40"/>
  <c r="I333" i="40"/>
  <c r="D337" i="40" l="1"/>
  <c r="E336" i="40"/>
  <c r="F336" i="40" s="1"/>
  <c r="J334" i="40"/>
  <c r="G335" i="40"/>
  <c r="J335" i="40"/>
  <c r="H334" i="40" l="1"/>
  <c r="I334" i="40"/>
  <c r="G336" i="40"/>
  <c r="I335" i="40"/>
  <c r="H335" i="40"/>
  <c r="D338" i="40"/>
  <c r="E337" i="40"/>
  <c r="F337" i="40" s="1"/>
  <c r="J336" i="40" s="1"/>
  <c r="H336" i="40" l="1"/>
  <c r="I336" i="40"/>
  <c r="E338" i="40"/>
  <c r="F338" i="40" s="1"/>
  <c r="D339" i="40"/>
  <c r="J337" i="40"/>
  <c r="G337" i="40"/>
  <c r="H337" i="40" l="1"/>
  <c r="I337" i="40"/>
  <c r="E339" i="40"/>
  <c r="F339" i="40" s="1"/>
  <c r="D340" i="40"/>
  <c r="J338" i="40"/>
  <c r="G338" i="40"/>
  <c r="E340" i="40" l="1"/>
  <c r="F340" i="40" s="1"/>
  <c r="D341" i="40"/>
  <c r="I338" i="40"/>
  <c r="H338" i="40"/>
  <c r="G339" i="40"/>
  <c r="J339" i="40"/>
  <c r="I339" i="40" l="1"/>
  <c r="H339" i="40"/>
  <c r="E341" i="40"/>
  <c r="F341" i="40" s="1"/>
  <c r="D342" i="40"/>
  <c r="G340" i="40"/>
  <c r="J340" i="40"/>
  <c r="H340" i="40" l="1"/>
  <c r="I340" i="40"/>
  <c r="E342" i="40"/>
  <c r="F342" i="40" s="1"/>
  <c r="D343" i="40"/>
  <c r="G341" i="40"/>
  <c r="J341" i="40"/>
  <c r="H341" i="40" l="1"/>
  <c r="I341" i="40"/>
  <c r="E343" i="40"/>
  <c r="F343" i="40" s="1"/>
  <c r="D344" i="40"/>
  <c r="G342" i="40"/>
  <c r="J342" i="40"/>
  <c r="H342" i="40" l="1"/>
  <c r="I342" i="40"/>
  <c r="D345" i="40"/>
  <c r="E344" i="40"/>
  <c r="F344" i="40" s="1"/>
  <c r="G343" i="40"/>
  <c r="J343" i="40"/>
  <c r="G344" i="40" l="1"/>
  <c r="J344" i="40"/>
  <c r="H343" i="40"/>
  <c r="I343" i="40"/>
  <c r="D346" i="40"/>
  <c r="E345" i="40"/>
  <c r="F345" i="40" s="1"/>
  <c r="J345" i="40" l="1"/>
  <c r="G345" i="40"/>
  <c r="E346" i="40"/>
  <c r="F346" i="40" s="1"/>
  <c r="G346" i="40" s="1"/>
  <c r="D347" i="40"/>
  <c r="H344" i="40"/>
  <c r="I344" i="40"/>
  <c r="E347" i="40" l="1"/>
  <c r="F347" i="40" s="1"/>
  <c r="D348" i="40"/>
  <c r="H345" i="40"/>
  <c r="I345" i="40"/>
  <c r="D349" i="40" l="1"/>
  <c r="E348" i="40"/>
  <c r="F348" i="40" s="1"/>
  <c r="J346" i="40"/>
  <c r="G347" i="40"/>
  <c r="J347" i="40"/>
  <c r="I346" i="40" l="1"/>
  <c r="H346" i="40"/>
  <c r="H347" i="40"/>
  <c r="I347" i="40"/>
  <c r="G348" i="40"/>
  <c r="J348" i="40"/>
  <c r="D350" i="40"/>
  <c r="E349" i="40"/>
  <c r="F349" i="40" s="1"/>
  <c r="J349" i="40" l="1"/>
  <c r="G349" i="40"/>
  <c r="E350" i="40"/>
  <c r="F350" i="40" s="1"/>
  <c r="D351" i="40"/>
  <c r="H348" i="40"/>
  <c r="I348" i="40"/>
  <c r="E351" i="40" l="1"/>
  <c r="F351" i="40" s="1"/>
  <c r="D352" i="40"/>
  <c r="G350" i="40"/>
  <c r="J350" i="40"/>
  <c r="H349" i="40"/>
  <c r="I349" i="40"/>
  <c r="H350" i="40" l="1"/>
  <c r="I350" i="40"/>
  <c r="E352" i="40"/>
  <c r="F352" i="40" s="1"/>
  <c r="D353" i="40"/>
  <c r="J351" i="40"/>
  <c r="G351" i="40"/>
  <c r="H351" i="40" l="1"/>
  <c r="I351" i="40"/>
  <c r="E353" i="40"/>
  <c r="F353" i="40" s="1"/>
  <c r="D354" i="40"/>
  <c r="G352" i="40"/>
  <c r="J352" i="40"/>
  <c r="I352" i="40" l="1"/>
  <c r="H352" i="40"/>
  <c r="E354" i="40"/>
  <c r="F354" i="40" s="1"/>
  <c r="D355" i="40"/>
  <c r="G353" i="40"/>
  <c r="J353" i="40"/>
  <c r="I353" i="40" l="1"/>
  <c r="H353" i="40"/>
  <c r="E355" i="40"/>
  <c r="F355" i="40" s="1"/>
  <c r="D356" i="40"/>
  <c r="G354" i="40"/>
  <c r="J354" i="40"/>
  <c r="H354" i="40" l="1"/>
  <c r="I354" i="40"/>
  <c r="D357" i="40"/>
  <c r="E356" i="40"/>
  <c r="F356" i="40" s="1"/>
  <c r="J355" i="40"/>
  <c r="G355" i="40"/>
  <c r="I355" i="40" l="1"/>
  <c r="H355" i="40"/>
  <c r="G356" i="40"/>
  <c r="D358" i="40"/>
  <c r="E357" i="40"/>
  <c r="F357" i="40" s="1"/>
  <c r="G357" i="40" l="1"/>
  <c r="J357" i="40"/>
  <c r="E358" i="40"/>
  <c r="F358" i="40" s="1"/>
  <c r="D359" i="40"/>
  <c r="J356" i="40"/>
  <c r="H356" i="40" l="1"/>
  <c r="I356" i="40"/>
  <c r="E359" i="40"/>
  <c r="F359" i="40" s="1"/>
  <c r="D360" i="40"/>
  <c r="G358" i="40"/>
  <c r="J358" i="40"/>
  <c r="H357" i="40"/>
  <c r="I357" i="40"/>
  <c r="I358" i="40" l="1"/>
  <c r="H358" i="40"/>
  <c r="D361" i="40"/>
  <c r="E360" i="40"/>
  <c r="F360" i="40" s="1"/>
  <c r="J359" i="40"/>
  <c r="G359" i="40"/>
  <c r="I359" i="40" l="1"/>
  <c r="H359" i="40"/>
  <c r="G360" i="40"/>
  <c r="J360" i="40"/>
  <c r="D362" i="40"/>
  <c r="E361" i="40"/>
  <c r="F361" i="40" s="1"/>
  <c r="J361" i="40" l="1"/>
  <c r="G361" i="40"/>
  <c r="E362" i="40"/>
  <c r="F362" i="40" s="1"/>
  <c r="D363" i="40"/>
  <c r="I360" i="40"/>
  <c r="H360" i="40"/>
  <c r="E363" i="40" l="1"/>
  <c r="F363" i="40" s="1"/>
  <c r="D364" i="40"/>
  <c r="J362" i="40"/>
  <c r="G362" i="40"/>
  <c r="I361" i="40"/>
  <c r="H361" i="40"/>
  <c r="H362" i="40" l="1"/>
  <c r="I362" i="40"/>
  <c r="E364" i="40"/>
  <c r="F364" i="40" s="1"/>
  <c r="D365" i="40"/>
  <c r="G363" i="40"/>
  <c r="J363" i="40"/>
  <c r="H363" i="40" l="1"/>
  <c r="I363" i="40"/>
  <c r="E365" i="40"/>
  <c r="F365" i="40" s="1"/>
  <c r="G365" i="40" s="1"/>
  <c r="D366" i="40"/>
  <c r="G364" i="40"/>
  <c r="J364" i="40"/>
  <c r="H364" i="40" l="1"/>
  <c r="I364" i="40"/>
  <c r="E366" i="40"/>
  <c r="F366" i="40" s="1"/>
  <c r="D367" i="40"/>
  <c r="E367" i="40" l="1"/>
  <c r="F367" i="40" s="1"/>
  <c r="D368" i="40"/>
  <c r="J365" i="40"/>
  <c r="G366" i="40"/>
  <c r="J366" i="40"/>
  <c r="I365" i="40" l="1"/>
  <c r="H365" i="40"/>
  <c r="I366" i="40"/>
  <c r="H366" i="40"/>
  <c r="E368" i="40"/>
  <c r="F368" i="40" s="1"/>
  <c r="D369" i="40"/>
  <c r="G367" i="40"/>
  <c r="J367" i="40"/>
  <c r="H367" i="40" l="1"/>
  <c r="I367" i="40"/>
  <c r="D370" i="40"/>
  <c r="E369" i="40"/>
  <c r="F369" i="40" s="1"/>
  <c r="G368" i="40"/>
  <c r="J368" i="40"/>
  <c r="I368" i="40" l="1"/>
  <c r="H368" i="40"/>
  <c r="G369" i="40"/>
  <c r="J369" i="40"/>
  <c r="D371" i="40"/>
  <c r="E370" i="40"/>
  <c r="F370" i="40" s="1"/>
  <c r="G370" i="40" l="1"/>
  <c r="J370" i="40"/>
  <c r="E371" i="40"/>
  <c r="F371" i="40" s="1"/>
  <c r="D372" i="40"/>
  <c r="I369" i="40"/>
  <c r="H369" i="40"/>
  <c r="D373" i="40" l="1"/>
  <c r="E372" i="40"/>
  <c r="F372" i="40" s="1"/>
  <c r="G371" i="40"/>
  <c r="J371" i="40"/>
  <c r="H370" i="40"/>
  <c r="I370" i="40"/>
  <c r="H371" i="40" l="1"/>
  <c r="I371" i="40"/>
  <c r="G372" i="40"/>
  <c r="J372" i="40"/>
  <c r="D374" i="40"/>
  <c r="E373" i="40"/>
  <c r="F373" i="40" s="1"/>
  <c r="G373" i="40" l="1"/>
  <c r="J373" i="40"/>
  <c r="E374" i="40"/>
  <c r="F374" i="40" s="1"/>
  <c r="D375" i="40"/>
  <c r="H372" i="40"/>
  <c r="I372" i="40"/>
  <c r="E375" i="40" l="1"/>
  <c r="F375" i="40" s="1"/>
  <c r="D376" i="40"/>
  <c r="G374" i="40"/>
  <c r="J374" i="40"/>
  <c r="I373" i="40"/>
  <c r="H373" i="40"/>
  <c r="H374" i="40" l="1"/>
  <c r="I374" i="40"/>
  <c r="E376" i="40"/>
  <c r="F376" i="40" s="1"/>
  <c r="D377" i="40"/>
  <c r="G375" i="40"/>
  <c r="J375" i="40"/>
  <c r="H375" i="40" l="1"/>
  <c r="I375" i="40"/>
  <c r="E377" i="40"/>
  <c r="F377" i="40" s="1"/>
  <c r="G377" i="40" s="1"/>
  <c r="D378" i="40"/>
  <c r="G376" i="40"/>
  <c r="J376" i="40"/>
  <c r="H376" i="40" l="1"/>
  <c r="I376" i="40"/>
  <c r="E378" i="40"/>
  <c r="F378" i="40" s="1"/>
  <c r="D379" i="40"/>
  <c r="E379" i="40" l="1"/>
  <c r="F379" i="40" s="1"/>
  <c r="D380" i="40"/>
  <c r="J377" i="40"/>
  <c r="G378" i="40"/>
  <c r="J378" i="40"/>
  <c r="I377" i="40" l="1"/>
  <c r="H377" i="40"/>
  <c r="I378" i="40"/>
  <c r="H378" i="40"/>
  <c r="D381" i="40"/>
  <c r="E380" i="40"/>
  <c r="F380" i="40" s="1"/>
  <c r="G379" i="40"/>
  <c r="J379" i="40"/>
  <c r="H379" i="40" l="1"/>
  <c r="I379" i="40"/>
  <c r="G380" i="40"/>
  <c r="J380" i="40"/>
  <c r="D382" i="40"/>
  <c r="E381" i="40"/>
  <c r="F381" i="40" s="1"/>
  <c r="G381" i="40" l="1"/>
  <c r="J381" i="40"/>
  <c r="D383" i="40"/>
  <c r="E382" i="40"/>
  <c r="F382" i="40" s="1"/>
  <c r="H380" i="40"/>
  <c r="I380" i="40"/>
  <c r="G382" i="40" l="1"/>
  <c r="J382" i="40"/>
  <c r="E383" i="40"/>
  <c r="F383" i="40" s="1"/>
  <c r="D384" i="40"/>
  <c r="H381" i="40"/>
  <c r="I381" i="40"/>
  <c r="D385" i="40" l="1"/>
  <c r="E384" i="40"/>
  <c r="F384" i="40" s="1"/>
  <c r="J383" i="40"/>
  <c r="G383" i="40"/>
  <c r="H382" i="40"/>
  <c r="I382" i="40"/>
  <c r="G384" i="40" l="1"/>
  <c r="I383" i="40"/>
  <c r="H383" i="40"/>
  <c r="D386" i="40"/>
  <c r="E385" i="40"/>
  <c r="F385" i="40" s="1"/>
  <c r="G385" i="40" l="1"/>
  <c r="J385" i="40"/>
  <c r="E386" i="40"/>
  <c r="F386" i="40" s="1"/>
  <c r="D387" i="40"/>
  <c r="J384" i="40"/>
  <c r="I384" i="40" l="1"/>
  <c r="H384" i="40"/>
  <c r="E387" i="40"/>
  <c r="F387" i="40" s="1"/>
  <c r="D388" i="40"/>
  <c r="G386" i="40"/>
  <c r="J386" i="40"/>
  <c r="H385" i="40"/>
  <c r="I385" i="40"/>
  <c r="H386" i="40" l="1"/>
  <c r="I386" i="40"/>
  <c r="E388" i="40"/>
  <c r="F388" i="40" s="1"/>
  <c r="G388" i="40" s="1"/>
  <c r="D389" i="40"/>
  <c r="J387" i="40"/>
  <c r="G387" i="40"/>
  <c r="I387" i="40" l="1"/>
  <c r="H387" i="40"/>
  <c r="E389" i="40"/>
  <c r="F389" i="40" s="1"/>
  <c r="D390" i="40"/>
  <c r="E390" i="40" l="1"/>
  <c r="F390" i="40" s="1"/>
  <c r="D391" i="40"/>
  <c r="J388" i="40"/>
  <c r="G389" i="40"/>
  <c r="J389" i="40"/>
  <c r="H389" i="40" l="1"/>
  <c r="I389" i="40"/>
  <c r="I388" i="40"/>
  <c r="H388" i="40"/>
  <c r="E391" i="40"/>
  <c r="F391" i="40" s="1"/>
  <c r="D392" i="40"/>
  <c r="J390" i="40"/>
  <c r="G390" i="40"/>
  <c r="H390" i="40" l="1"/>
  <c r="I390" i="40"/>
  <c r="D393" i="40"/>
  <c r="E392" i="40"/>
  <c r="F392" i="40" s="1"/>
  <c r="J391" i="40"/>
  <c r="G391" i="40"/>
  <c r="I391" i="40" l="1"/>
  <c r="H391" i="40"/>
  <c r="G392" i="40"/>
  <c r="J392" i="40"/>
  <c r="D394" i="40"/>
  <c r="E393" i="40"/>
  <c r="F393" i="40" s="1"/>
  <c r="G393" i="40" l="1"/>
  <c r="J393" i="40"/>
  <c r="D395" i="40"/>
  <c r="E394" i="40"/>
  <c r="F394" i="40" s="1"/>
  <c r="H392" i="40"/>
  <c r="I392" i="40"/>
  <c r="J394" i="40" l="1"/>
  <c r="G394" i="40"/>
  <c r="E395" i="40"/>
  <c r="F395" i="40" s="1"/>
  <c r="D396" i="40"/>
  <c r="I393" i="40"/>
  <c r="H393" i="40"/>
  <c r="D397" i="40" l="1"/>
  <c r="E396" i="40"/>
  <c r="F396" i="40" s="1"/>
  <c r="G395" i="40"/>
  <c r="J395" i="40"/>
  <c r="H394" i="40"/>
  <c r="I394" i="40"/>
  <c r="I395" i="40" l="1"/>
  <c r="H395" i="40"/>
  <c r="G396" i="40"/>
  <c r="J396" i="40"/>
  <c r="D398" i="40"/>
  <c r="E397" i="40"/>
  <c r="F397" i="40" s="1"/>
  <c r="G397" i="40" l="1"/>
  <c r="J397" i="40"/>
  <c r="E398" i="40"/>
  <c r="F398" i="40" s="1"/>
  <c r="D399" i="40"/>
  <c r="H396" i="40"/>
  <c r="I396" i="40"/>
  <c r="E399" i="40" l="1"/>
  <c r="F399" i="40" s="1"/>
  <c r="D400" i="40"/>
  <c r="G398" i="40"/>
  <c r="J398" i="40"/>
  <c r="I397" i="40"/>
  <c r="H397" i="40"/>
  <c r="I398" i="40" l="1"/>
  <c r="H398" i="40"/>
  <c r="E400" i="40"/>
  <c r="F400" i="40" s="1"/>
  <c r="D401" i="40"/>
  <c r="G399" i="40"/>
  <c r="J399" i="40"/>
  <c r="E401" i="40" l="1"/>
  <c r="F401" i="40" s="1"/>
  <c r="G401" i="40" s="1"/>
  <c r="D402" i="40"/>
  <c r="H399" i="40"/>
  <c r="I399" i="40"/>
  <c r="J400" i="40"/>
  <c r="G400" i="40"/>
  <c r="H400" i="40" l="1"/>
  <c r="I400" i="40"/>
  <c r="E402" i="40"/>
  <c r="F402" i="40" s="1"/>
  <c r="D403" i="40"/>
  <c r="E403" i="40" l="1"/>
  <c r="F403" i="40" s="1"/>
  <c r="D404" i="40"/>
  <c r="J401" i="40"/>
  <c r="G402" i="40"/>
  <c r="J402" i="40"/>
  <c r="I401" i="40" l="1"/>
  <c r="H401" i="40"/>
  <c r="E404" i="40"/>
  <c r="F404" i="40" s="1"/>
  <c r="D405" i="40"/>
  <c r="H402" i="40"/>
  <c r="I402" i="40"/>
  <c r="J403" i="40"/>
  <c r="G403" i="40"/>
  <c r="D406" i="40" l="1"/>
  <c r="E405" i="40"/>
  <c r="F405" i="40" s="1"/>
  <c r="H403" i="40"/>
  <c r="I403" i="40"/>
  <c r="G404" i="40"/>
  <c r="J404" i="40"/>
  <c r="H404" i="40" l="1"/>
  <c r="I404" i="40"/>
  <c r="G405" i="40"/>
  <c r="J405" i="40"/>
  <c r="D407" i="40"/>
  <c r="E406" i="40"/>
  <c r="F406" i="40" s="1"/>
  <c r="G406" i="40" l="1"/>
  <c r="J406" i="40"/>
  <c r="E407" i="40"/>
  <c r="F407" i="40" s="1"/>
  <c r="D408" i="40"/>
  <c r="H405" i="40"/>
  <c r="I405" i="40"/>
  <c r="D409" i="40" l="1"/>
  <c r="E408" i="40"/>
  <c r="F408" i="40" s="1"/>
  <c r="G407" i="40"/>
  <c r="J407" i="40"/>
  <c r="H406" i="40"/>
  <c r="I406" i="40"/>
  <c r="G408" i="40" l="1"/>
  <c r="J408" i="40"/>
  <c r="H407" i="40"/>
  <c r="I407" i="40"/>
  <c r="D410" i="40"/>
  <c r="E409" i="40"/>
  <c r="F409" i="40" s="1"/>
  <c r="G409" i="40" l="1"/>
  <c r="J409" i="40"/>
  <c r="E410" i="40"/>
  <c r="F410" i="40" s="1"/>
  <c r="D411" i="40"/>
  <c r="H408" i="40"/>
  <c r="I408" i="40"/>
  <c r="E411" i="40" l="1"/>
  <c r="F411" i="40" s="1"/>
  <c r="D412" i="40"/>
  <c r="G410" i="40"/>
  <c r="J410" i="40"/>
  <c r="I409" i="40"/>
  <c r="H409" i="40"/>
  <c r="E412" i="40" l="1"/>
  <c r="F412" i="40" s="1"/>
  <c r="D413" i="40"/>
  <c r="I410" i="40"/>
  <c r="H410" i="40"/>
  <c r="G411" i="40"/>
  <c r="J411" i="40"/>
  <c r="H411" i="40" l="1"/>
  <c r="I411" i="40"/>
  <c r="E413" i="40"/>
  <c r="F413" i="40" s="1"/>
  <c r="G413" i="40" s="1"/>
  <c r="D414" i="40"/>
  <c r="G412" i="40"/>
  <c r="J412" i="40"/>
  <c r="H412" i="40" l="1"/>
  <c r="I412" i="40"/>
  <c r="E414" i="40"/>
  <c r="F414" i="40" s="1"/>
  <c r="D415" i="40"/>
  <c r="E415" i="40" l="1"/>
  <c r="F415" i="40" s="1"/>
  <c r="D416" i="40"/>
  <c r="J413" i="40"/>
  <c r="G414" i="40"/>
  <c r="J414" i="40"/>
  <c r="I413" i="40" l="1"/>
  <c r="H413" i="40"/>
  <c r="E416" i="40"/>
  <c r="F416" i="40" s="1"/>
  <c r="D417" i="40"/>
  <c r="I414" i="40"/>
  <c r="H414" i="40"/>
  <c r="G415" i="40"/>
  <c r="J415" i="40"/>
  <c r="H415" i="40" l="1"/>
  <c r="I415" i="40"/>
  <c r="D418" i="40"/>
  <c r="E417" i="40"/>
  <c r="F417" i="40" s="1"/>
  <c r="J416" i="40"/>
  <c r="G416" i="40"/>
  <c r="G417" i="40" l="1"/>
  <c r="J417" i="40"/>
  <c r="I416" i="40"/>
  <c r="H416" i="40"/>
  <c r="E418" i="40"/>
  <c r="F418" i="40" s="1"/>
  <c r="D419" i="40"/>
  <c r="E419" i="40" l="1"/>
  <c r="F419" i="40" s="1"/>
  <c r="D420" i="40"/>
  <c r="J418" i="40"/>
  <c r="G418" i="40"/>
  <c r="I417" i="40"/>
  <c r="H417" i="40"/>
  <c r="H418" i="40" l="1"/>
  <c r="I418" i="40"/>
  <c r="D421" i="40"/>
  <c r="E420" i="40"/>
  <c r="F420" i="40" s="1"/>
  <c r="J419" i="40"/>
  <c r="G419" i="40"/>
  <c r="I419" i="40" l="1"/>
  <c r="H419" i="40"/>
  <c r="J420" i="40"/>
  <c r="G420" i="40"/>
  <c r="D422" i="40"/>
  <c r="E421" i="40"/>
  <c r="F421" i="40" s="1"/>
  <c r="G421" i="40" l="1"/>
  <c r="J421" i="40"/>
  <c r="E422" i="40"/>
  <c r="F422" i="40" s="1"/>
  <c r="D423" i="40"/>
  <c r="H420" i="40"/>
  <c r="I420" i="40"/>
  <c r="E423" i="40" l="1"/>
  <c r="F423" i="40" s="1"/>
  <c r="D424" i="40"/>
  <c r="G422" i="40"/>
  <c r="J422" i="40"/>
  <c r="H421" i="40"/>
  <c r="I421" i="40"/>
  <c r="H422" i="40" l="1"/>
  <c r="I422" i="40"/>
  <c r="E424" i="40"/>
  <c r="F424" i="40" s="1"/>
  <c r="G424" i="40" s="1"/>
  <c r="D425" i="40"/>
  <c r="G423" i="40"/>
  <c r="J423" i="40"/>
  <c r="H423" i="40" l="1"/>
  <c r="I423" i="40"/>
  <c r="E425" i="40"/>
  <c r="F425" i="40" s="1"/>
  <c r="D426" i="40"/>
  <c r="E426" i="40" l="1"/>
  <c r="F426" i="40" s="1"/>
  <c r="D427" i="40"/>
  <c r="J424" i="40"/>
  <c r="G425" i="40"/>
  <c r="J425" i="40"/>
  <c r="I425" i="40" l="1"/>
  <c r="H425" i="40"/>
  <c r="E427" i="40"/>
  <c r="F427" i="40" s="1"/>
  <c r="D428" i="40"/>
  <c r="H424" i="40"/>
  <c r="I424" i="40"/>
  <c r="J426" i="40"/>
  <c r="G426" i="40"/>
  <c r="I426" i="40" l="1"/>
  <c r="H426" i="40"/>
  <c r="D429" i="40"/>
  <c r="E428" i="40"/>
  <c r="F428" i="40" s="1"/>
  <c r="G427" i="40"/>
  <c r="J427" i="40"/>
  <c r="H427" i="40" l="1"/>
  <c r="I427" i="40"/>
  <c r="G428" i="40"/>
  <c r="J428" i="40"/>
  <c r="D430" i="40"/>
  <c r="E429" i="40"/>
  <c r="F429" i="40" s="1"/>
  <c r="G429" i="40" l="1"/>
  <c r="J429" i="40"/>
  <c r="D431" i="40"/>
  <c r="E430" i="40"/>
  <c r="F430" i="40" s="1"/>
  <c r="H428" i="40"/>
  <c r="I428" i="40"/>
  <c r="G430" i="40" l="1"/>
  <c r="J430" i="40"/>
  <c r="E431" i="40"/>
  <c r="F431" i="40" s="1"/>
  <c r="D432" i="40"/>
  <c r="H429" i="40"/>
  <c r="I429" i="40"/>
  <c r="D433" i="40" l="1"/>
  <c r="E432" i="40"/>
  <c r="F432" i="40" s="1"/>
  <c r="J431" i="40"/>
  <c r="G431" i="40"/>
  <c r="H430" i="40"/>
  <c r="I430" i="40"/>
  <c r="I431" i="40" l="1"/>
  <c r="H431" i="40"/>
  <c r="G432" i="40"/>
  <c r="J432" i="40"/>
  <c r="D434" i="40"/>
  <c r="E433" i="40"/>
  <c r="F433" i="40" s="1"/>
  <c r="G433" i="40" l="1"/>
  <c r="J433" i="40"/>
  <c r="E434" i="40"/>
  <c r="F434" i="40" s="1"/>
  <c r="D435" i="40"/>
  <c r="H432" i="40"/>
  <c r="I432" i="40"/>
  <c r="E435" i="40" l="1"/>
  <c r="F435" i="40" s="1"/>
  <c r="D436" i="40"/>
  <c r="G434" i="40"/>
  <c r="J434" i="40"/>
  <c r="I433" i="40"/>
  <c r="H433" i="40"/>
  <c r="H434" i="40" l="1"/>
  <c r="I434" i="40"/>
  <c r="E436" i="40"/>
  <c r="F436" i="40" s="1"/>
  <c r="D437" i="40"/>
  <c r="J435" i="40"/>
  <c r="G435" i="40"/>
  <c r="E437" i="40" l="1"/>
  <c r="F437" i="40" s="1"/>
  <c r="D438" i="40"/>
  <c r="H435" i="40"/>
  <c r="I435" i="40"/>
  <c r="J436" i="40"/>
  <c r="G436" i="40"/>
  <c r="H436" i="40" l="1"/>
  <c r="I436" i="40"/>
  <c r="E438" i="40"/>
  <c r="F438" i="40" s="1"/>
  <c r="D439" i="40"/>
  <c r="G437" i="40"/>
  <c r="J437" i="40"/>
  <c r="E439" i="40" l="1"/>
  <c r="F439" i="40" s="1"/>
  <c r="D440" i="40"/>
  <c r="I437" i="40"/>
  <c r="H437" i="40"/>
  <c r="G438" i="40"/>
  <c r="J438" i="40"/>
  <c r="H438" i="40" l="1"/>
  <c r="I438" i="40"/>
  <c r="E440" i="40"/>
  <c r="F440" i="40" s="1"/>
  <c r="D441" i="40"/>
  <c r="G439" i="40"/>
  <c r="J439" i="40"/>
  <c r="H439" i="40" l="1"/>
  <c r="I439" i="40"/>
  <c r="D442" i="40"/>
  <c r="E441" i="40"/>
  <c r="F441" i="40" s="1"/>
  <c r="G440" i="40"/>
  <c r="J440" i="40"/>
  <c r="H440" i="40" l="1"/>
  <c r="I440" i="40"/>
  <c r="G441" i="40"/>
  <c r="J441" i="40"/>
  <c r="E442" i="40"/>
  <c r="F442" i="40" s="1"/>
  <c r="D443" i="40"/>
  <c r="E443" i="40" l="1"/>
  <c r="F443" i="40" s="1"/>
  <c r="D444" i="40"/>
  <c r="G442" i="40"/>
  <c r="J442" i="40"/>
  <c r="H441" i="40"/>
  <c r="I441" i="40"/>
  <c r="H442" i="40" l="1"/>
  <c r="I442" i="40"/>
  <c r="D445" i="40"/>
  <c r="E444" i="40"/>
  <c r="F444" i="40" s="1"/>
  <c r="G443" i="40"/>
  <c r="J443" i="40"/>
  <c r="H443" i="40" l="1"/>
  <c r="I443" i="40"/>
  <c r="J444" i="40"/>
  <c r="G444" i="40"/>
  <c r="D446" i="40"/>
  <c r="E445" i="40"/>
  <c r="F445" i="40" s="1"/>
  <c r="J445" i="40" l="1"/>
  <c r="G445" i="40"/>
  <c r="E446" i="40"/>
  <c r="F446" i="40" s="1"/>
  <c r="D447" i="40"/>
  <c r="H444" i="40"/>
  <c r="I444" i="40"/>
  <c r="E447" i="40" l="1"/>
  <c r="F447" i="40" s="1"/>
  <c r="D448" i="40"/>
  <c r="G446" i="40"/>
  <c r="J446" i="40"/>
  <c r="I445" i="40"/>
  <c r="H445" i="40"/>
  <c r="H446" i="40" l="1"/>
  <c r="I446" i="40"/>
  <c r="E448" i="40"/>
  <c r="F448" i="40" s="1"/>
  <c r="D449" i="40"/>
  <c r="G447" i="40"/>
  <c r="J447" i="40"/>
  <c r="I447" i="40" l="1"/>
  <c r="H447" i="40"/>
  <c r="E449" i="40"/>
  <c r="F449" i="40" s="1"/>
  <c r="G449" i="40" s="1"/>
  <c r="D450" i="40"/>
  <c r="G448" i="40"/>
  <c r="J448" i="40"/>
  <c r="H448" i="40" l="1"/>
  <c r="I448" i="40"/>
  <c r="E450" i="40"/>
  <c r="F450" i="40" s="1"/>
  <c r="D451" i="40"/>
  <c r="E451" i="40" l="1"/>
  <c r="F451" i="40" s="1"/>
  <c r="D452" i="40"/>
  <c r="J449" i="40"/>
  <c r="G450" i="40"/>
  <c r="J450" i="40"/>
  <c r="H450" i="40" l="1"/>
  <c r="I450" i="40"/>
  <c r="H449" i="40"/>
  <c r="I449" i="40"/>
  <c r="E452" i="40"/>
  <c r="F452" i="40" s="1"/>
  <c r="D453" i="40"/>
  <c r="G451" i="40"/>
  <c r="J451" i="40"/>
  <c r="H451" i="40" l="1"/>
  <c r="I451" i="40"/>
  <c r="G452" i="40"/>
  <c r="J452" i="40"/>
  <c r="D454" i="40"/>
  <c r="E453" i="40"/>
  <c r="F453" i="40" s="1"/>
  <c r="G453" i="40" l="1"/>
  <c r="J453" i="40"/>
  <c r="D455" i="40"/>
  <c r="E454" i="40"/>
  <c r="F454" i="40" s="1"/>
  <c r="H452" i="40"/>
  <c r="I452" i="40"/>
  <c r="G454" i="40" l="1"/>
  <c r="J454" i="40"/>
  <c r="E455" i="40"/>
  <c r="F455" i="40" s="1"/>
  <c r="D456" i="40"/>
  <c r="H453" i="40"/>
  <c r="I453" i="40"/>
  <c r="D457" i="40" l="1"/>
  <c r="E456" i="40"/>
  <c r="F456" i="40" s="1"/>
  <c r="J455" i="40"/>
  <c r="G455" i="40"/>
  <c r="H454" i="40"/>
  <c r="I454" i="40"/>
  <c r="H455" i="40" l="1"/>
  <c r="I455" i="40"/>
  <c r="J456" i="40"/>
  <c r="G456" i="40"/>
  <c r="D458" i="40"/>
  <c r="E457" i="40"/>
  <c r="F457" i="40" s="1"/>
  <c r="G457" i="40" l="1"/>
  <c r="J457" i="40"/>
  <c r="E458" i="40"/>
  <c r="F458" i="40" s="1"/>
  <c r="D459" i="40"/>
  <c r="I456" i="40"/>
  <c r="H456" i="40"/>
  <c r="E459" i="40" l="1"/>
  <c r="F459" i="40" s="1"/>
  <c r="D460" i="40"/>
  <c r="G458" i="40"/>
  <c r="J458" i="40"/>
  <c r="H457" i="40"/>
  <c r="I457" i="40"/>
  <c r="E460" i="40" l="1"/>
  <c r="F460" i="40" s="1"/>
  <c r="D461" i="40"/>
  <c r="H458" i="40"/>
  <c r="I458" i="40"/>
  <c r="J459" i="40"/>
  <c r="G459" i="40"/>
  <c r="H459" i="40" l="1"/>
  <c r="I459" i="40"/>
  <c r="E461" i="40"/>
  <c r="F461" i="40" s="1"/>
  <c r="G461" i="40" s="1"/>
  <c r="D462" i="40"/>
  <c r="G460" i="40"/>
  <c r="J460" i="40"/>
  <c r="H460" i="40" l="1"/>
  <c r="I460" i="40"/>
  <c r="E462" i="40"/>
  <c r="F462" i="40" s="1"/>
  <c r="D463" i="40"/>
  <c r="E463" i="40" l="1"/>
  <c r="F463" i="40" s="1"/>
  <c r="D464" i="40"/>
  <c r="J461" i="40"/>
  <c r="G462" i="40"/>
  <c r="J462" i="40"/>
  <c r="H462" i="40" l="1"/>
  <c r="I462" i="40"/>
  <c r="I461" i="40"/>
  <c r="H461" i="40"/>
  <c r="D465" i="40"/>
  <c r="E464" i="40"/>
  <c r="F464" i="40" s="1"/>
  <c r="G463" i="40"/>
  <c r="J463" i="40"/>
  <c r="H463" i="40" l="1"/>
  <c r="I463" i="40"/>
  <c r="J464" i="40"/>
  <c r="G464" i="40"/>
  <c r="D466" i="40"/>
  <c r="E465" i="40"/>
  <c r="F465" i="40" s="1"/>
  <c r="G465" i="40" l="1"/>
  <c r="J465" i="40"/>
  <c r="D467" i="40"/>
  <c r="E466" i="40"/>
  <c r="F466" i="40" s="1"/>
  <c r="G466" i="40" s="1"/>
  <c r="H464" i="40"/>
  <c r="I464" i="40"/>
  <c r="E467" i="40" l="1"/>
  <c r="F467" i="40" s="1"/>
  <c r="D468" i="40"/>
  <c r="H465" i="40"/>
  <c r="I465" i="40"/>
  <c r="D469" i="40" l="1"/>
  <c r="E468" i="40"/>
  <c r="F468" i="40" s="1"/>
  <c r="J466" i="40"/>
  <c r="G467" i="40"/>
  <c r="J467" i="40"/>
  <c r="H466" i="40" l="1"/>
  <c r="I466" i="40"/>
  <c r="H467" i="40"/>
  <c r="I467" i="40"/>
  <c r="G468" i="40"/>
  <c r="J468" i="40"/>
  <c r="D470" i="40"/>
  <c r="E469" i="40"/>
  <c r="F469" i="40" s="1"/>
  <c r="G469" i="40" l="1"/>
  <c r="J469" i="40"/>
  <c r="E470" i="40"/>
  <c r="F470" i="40" s="1"/>
  <c r="D471" i="40"/>
  <c r="H468" i="40"/>
  <c r="I468" i="40"/>
  <c r="E471" i="40" l="1"/>
  <c r="F471" i="40" s="1"/>
  <c r="D472" i="40"/>
  <c r="G470" i="40"/>
  <c r="J470" i="40"/>
  <c r="I469" i="40"/>
  <c r="H469" i="40"/>
  <c r="I470" i="40" l="1"/>
  <c r="H470" i="40"/>
  <c r="E472" i="40"/>
  <c r="F472" i="40" s="1"/>
  <c r="D473" i="40"/>
  <c r="J471" i="40"/>
  <c r="G471" i="40"/>
  <c r="I471" i="40" l="1"/>
  <c r="H471" i="40"/>
  <c r="E473" i="40"/>
  <c r="F473" i="40" s="1"/>
  <c r="G473" i="40" s="1"/>
  <c r="D474" i="40"/>
  <c r="G472" i="40"/>
  <c r="J472" i="40"/>
  <c r="H472" i="40" l="1"/>
  <c r="I472" i="40"/>
  <c r="E474" i="40"/>
  <c r="F474" i="40" s="1"/>
  <c r="D475" i="40"/>
  <c r="E475" i="40" l="1"/>
  <c r="F475" i="40" s="1"/>
  <c r="D476" i="40"/>
  <c r="J473" i="40"/>
  <c r="J474" i="40"/>
  <c r="G474" i="40"/>
  <c r="I474" i="40" l="1"/>
  <c r="H474" i="40"/>
  <c r="H473" i="40"/>
  <c r="I473" i="40"/>
  <c r="E476" i="40"/>
  <c r="F476" i="40" s="1"/>
  <c r="D477" i="40"/>
  <c r="G475" i="40"/>
  <c r="J475" i="40"/>
  <c r="D478" i="40" l="1"/>
  <c r="E478" i="40" s="1"/>
  <c r="F478" i="40" s="1"/>
  <c r="E477" i="40"/>
  <c r="F477" i="40" s="1"/>
  <c r="I475" i="40"/>
  <c r="H475" i="40"/>
  <c r="G476" i="40"/>
  <c r="J476" i="40"/>
  <c r="G477" i="40" l="1"/>
  <c r="J477" i="40"/>
  <c r="H476" i="40"/>
  <c r="I476" i="40"/>
  <c r="G478" i="40"/>
  <c r="J478" i="40"/>
  <c r="H478" i="40" l="1"/>
  <c r="I478" i="40"/>
  <c r="H477" i="40"/>
  <c r="I477" i="40"/>
  <c r="J13" i="15" l="1"/>
  <c r="O3" i="63" l="1"/>
  <c r="O4" i="63"/>
  <c r="O5" i="63"/>
  <c r="O6" i="63"/>
  <c r="O7" i="63"/>
  <c r="O8" i="63"/>
  <c r="O9" i="63"/>
  <c r="O10" i="63"/>
  <c r="O11" i="63"/>
  <c r="O12" i="63"/>
  <c r="O13" i="63"/>
  <c r="O14" i="63"/>
  <c r="O15" i="63"/>
  <c r="O16" i="63"/>
  <c r="O17" i="63"/>
  <c r="O18" i="63"/>
  <c r="O19" i="63"/>
  <c r="O20" i="63"/>
  <c r="O2" i="63"/>
  <c r="G3" i="63"/>
  <c r="H3" i="63" s="1"/>
  <c r="G4" i="63"/>
  <c r="H4" i="63" s="1"/>
  <c r="G5" i="63"/>
  <c r="G6" i="63"/>
  <c r="G7" i="63"/>
  <c r="G8" i="63"/>
  <c r="G9" i="63"/>
  <c r="H9" i="63" s="1"/>
  <c r="G10" i="63"/>
  <c r="G11" i="63"/>
  <c r="G12" i="63"/>
  <c r="H12" i="63" s="1"/>
  <c r="G13" i="63"/>
  <c r="H13" i="63" s="1"/>
  <c r="G14" i="63"/>
  <c r="H14" i="63" s="1"/>
  <c r="G15" i="63"/>
  <c r="H15" i="63" s="1"/>
  <c r="G16" i="63"/>
  <c r="H16" i="63" s="1"/>
  <c r="G17" i="63"/>
  <c r="G18" i="63"/>
  <c r="G19" i="63"/>
  <c r="H19" i="63" s="1"/>
  <c r="G20" i="63"/>
  <c r="G2" i="63"/>
  <c r="X20" i="63"/>
  <c r="W20" i="63"/>
  <c r="U20" i="63"/>
  <c r="V20" i="63" s="1"/>
  <c r="I20" i="63"/>
  <c r="H20" i="63"/>
  <c r="X19" i="63"/>
  <c r="W19" i="63"/>
  <c r="U19" i="63"/>
  <c r="V19" i="63" s="1"/>
  <c r="I19" i="63"/>
  <c r="X18" i="63"/>
  <c r="W18" i="63"/>
  <c r="U18" i="63"/>
  <c r="V18" i="63" s="1"/>
  <c r="I18" i="63"/>
  <c r="H18" i="63"/>
  <c r="E18" i="63"/>
  <c r="X17" i="63"/>
  <c r="W17" i="63"/>
  <c r="U17" i="63"/>
  <c r="V17" i="63" s="1"/>
  <c r="I17" i="63"/>
  <c r="H17" i="63"/>
  <c r="X16" i="63"/>
  <c r="W16" i="63"/>
  <c r="U16" i="63"/>
  <c r="V16" i="63" s="1"/>
  <c r="I16" i="63"/>
  <c r="X15" i="63"/>
  <c r="W15" i="63"/>
  <c r="U15" i="63"/>
  <c r="V15" i="63" s="1"/>
  <c r="I15" i="63"/>
  <c r="X14" i="63"/>
  <c r="W14" i="63"/>
  <c r="U14" i="63"/>
  <c r="V14" i="63" s="1"/>
  <c r="I14" i="63"/>
  <c r="X13" i="63"/>
  <c r="W13" i="63"/>
  <c r="U13" i="63"/>
  <c r="V13" i="63" s="1"/>
  <c r="I13" i="63"/>
  <c r="X12" i="63"/>
  <c r="W12" i="63"/>
  <c r="U12" i="63"/>
  <c r="V12" i="63" s="1"/>
  <c r="I12" i="63"/>
  <c r="E12" i="63"/>
  <c r="X11" i="63"/>
  <c r="W11" i="63"/>
  <c r="U11" i="63"/>
  <c r="V11" i="63" s="1"/>
  <c r="I11" i="63"/>
  <c r="H11" i="63"/>
  <c r="E11" i="63"/>
  <c r="X10" i="63"/>
  <c r="W10" i="63"/>
  <c r="U10" i="63"/>
  <c r="V10" i="63" s="1"/>
  <c r="I10" i="63"/>
  <c r="H10" i="63"/>
  <c r="E10" i="63"/>
  <c r="X9" i="63"/>
  <c r="W9" i="63"/>
  <c r="U9" i="63"/>
  <c r="V9" i="63" s="1"/>
  <c r="I9" i="63"/>
  <c r="E9" i="63"/>
  <c r="X8" i="63"/>
  <c r="W8" i="63"/>
  <c r="U8" i="63"/>
  <c r="V8" i="63" s="1"/>
  <c r="I8" i="63"/>
  <c r="H8" i="63"/>
  <c r="E8" i="63"/>
  <c r="X7" i="63"/>
  <c r="W7" i="63"/>
  <c r="U7" i="63"/>
  <c r="V7" i="63" s="1"/>
  <c r="I7" i="63"/>
  <c r="H7" i="63"/>
  <c r="E7" i="63"/>
  <c r="X6" i="63"/>
  <c r="W6" i="63"/>
  <c r="U6" i="63"/>
  <c r="V6" i="63" s="1"/>
  <c r="I6" i="63"/>
  <c r="H6" i="63"/>
  <c r="E6" i="63"/>
  <c r="X5" i="63"/>
  <c r="W5" i="63"/>
  <c r="U5" i="63"/>
  <c r="V5" i="63" s="1"/>
  <c r="I5" i="63"/>
  <c r="H5" i="63"/>
  <c r="X4" i="63"/>
  <c r="W4" i="63"/>
  <c r="U4" i="63"/>
  <c r="V4" i="63" s="1"/>
  <c r="I4" i="63"/>
  <c r="X3" i="63"/>
  <c r="W3" i="63"/>
  <c r="U3" i="63"/>
  <c r="V3" i="63" s="1"/>
  <c r="I3" i="63"/>
  <c r="W2" i="63"/>
  <c r="U2" i="63" l="1"/>
  <c r="V2" i="63" s="1"/>
  <c r="X2" i="63"/>
  <c r="I2" i="63" l="1"/>
  <c r="H2" i="63"/>
  <c r="E34" i="19" l="1"/>
  <c r="A35" i="36" l="1"/>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16" i="2" l="1"/>
  <c r="F20" i="2" s="1"/>
  <c r="J48" i="14" s="1"/>
  <c r="B20" i="4"/>
  <c r="B21" i="4"/>
  <c r="B16" i="6" s="1"/>
  <c r="C14" i="35" s="1"/>
  <c r="B22" i="4"/>
  <c r="B17" i="6" s="1"/>
  <c r="C15" i="35" s="1"/>
  <c r="B23" i="4"/>
  <c r="B18" i="6" s="1"/>
  <c r="C16" i="35" s="1"/>
  <c r="B24" i="4"/>
  <c r="B19" i="6" s="1"/>
  <c r="B25" i="4"/>
  <c r="B20" i="6" s="1"/>
  <c r="B26" i="4"/>
  <c r="B21" i="6" s="1"/>
  <c r="B27" i="4"/>
  <c r="B28" i="4"/>
  <c r="B29" i="4"/>
  <c r="B30" i="4"/>
  <c r="B25" i="6" s="1"/>
  <c r="B31" i="4"/>
  <c r="B26" i="6" s="1"/>
  <c r="B32" i="4"/>
  <c r="B27" i="6" s="1"/>
  <c r="B33" i="4"/>
  <c r="B28" i="6" s="1"/>
  <c r="B34" i="4"/>
  <c r="B29" i="6" s="1"/>
  <c r="B35" i="4"/>
  <c r="B30" i="6" s="1"/>
  <c r="B36" i="4"/>
  <c r="B31" i="6" s="1"/>
  <c r="B37" i="4"/>
  <c r="B32" i="6" s="1"/>
  <c r="B38" i="4"/>
  <c r="B33" i="6" s="1"/>
  <c r="B39" i="4"/>
  <c r="B34" i="6" s="1"/>
  <c r="B40" i="4"/>
  <c r="U40" i="4" s="1"/>
  <c r="B41" i="4"/>
  <c r="Y41" i="4" s="1"/>
  <c r="B42" i="4"/>
  <c r="B37" i="6" s="1"/>
  <c r="B43" i="4"/>
  <c r="B38" i="6" s="1"/>
  <c r="B44" i="4"/>
  <c r="B39" i="6" s="1"/>
  <c r="B45" i="4"/>
  <c r="B40" i="6" s="1"/>
  <c r="B46" i="4"/>
  <c r="B41" i="6" s="1"/>
  <c r="B47" i="4"/>
  <c r="B42" i="6" s="1"/>
  <c r="B48" i="4"/>
  <c r="B43" i="6" s="1"/>
  <c r="B49" i="4"/>
  <c r="B44" i="6" s="1"/>
  <c r="B50" i="4"/>
  <c r="B45" i="6" s="1"/>
  <c r="B51" i="4"/>
  <c r="B46" i="6" s="1"/>
  <c r="B52" i="4"/>
  <c r="AG52" i="4" s="1"/>
  <c r="B53" i="4"/>
  <c r="B54" i="4"/>
  <c r="B49" i="6" s="1"/>
  <c r="B55" i="4"/>
  <c r="B50" i="6" s="1"/>
  <c r="B56" i="4"/>
  <c r="B51" i="6" s="1"/>
  <c r="B57" i="4"/>
  <c r="B52" i="6" s="1"/>
  <c r="B58" i="4"/>
  <c r="B53" i="6" s="1"/>
  <c r="B59" i="4"/>
  <c r="B54" i="6" s="1"/>
  <c r="B60" i="4"/>
  <c r="B55" i="6" s="1"/>
  <c r="B61" i="4"/>
  <c r="B56" i="6" s="1"/>
  <c r="B62" i="4"/>
  <c r="B57" i="6" s="1"/>
  <c r="B63" i="4"/>
  <c r="B58" i="6" s="1"/>
  <c r="B64" i="4"/>
  <c r="B65" i="4"/>
  <c r="B66" i="4"/>
  <c r="B61" i="6" s="1"/>
  <c r="B67" i="4"/>
  <c r="B62" i="6" s="1"/>
  <c r="B68" i="4"/>
  <c r="B63" i="6" s="1"/>
  <c r="B69" i="4"/>
  <c r="B64" i="6" s="1"/>
  <c r="B70" i="4"/>
  <c r="B65" i="6" s="1"/>
  <c r="B71" i="4"/>
  <c r="B66" i="6" s="1"/>
  <c r="B72" i="4"/>
  <c r="B67" i="6" s="1"/>
  <c r="B73" i="4"/>
  <c r="B68" i="6" s="1"/>
  <c r="B74" i="4"/>
  <c r="B69" i="6" s="1"/>
  <c r="B75" i="4"/>
  <c r="B70" i="6" s="1"/>
  <c r="B76" i="4"/>
  <c r="CJ76" i="4" s="1"/>
  <c r="F20" i="4"/>
  <c r="E15" i="6" s="1"/>
  <c r="Y4" i="60"/>
  <c r="Y5" i="60"/>
  <c r="Y3" i="60"/>
  <c r="W4" i="60"/>
  <c r="W5" i="60"/>
  <c r="W3" i="60"/>
  <c r="A3" i="61" a="1"/>
  <c r="A3" i="61"/>
  <c r="S25" i="11"/>
  <c r="H40" i="13"/>
  <c r="H21" i="13" s="1"/>
  <c r="I66" i="29" s="1"/>
  <c r="B3" i="55"/>
  <c r="C3" i="55"/>
  <c r="D3" i="55"/>
  <c r="E3" i="55"/>
  <c r="F3" i="55"/>
  <c r="G3" i="55"/>
  <c r="H3" i="55"/>
  <c r="I3" i="55"/>
  <c r="J3" i="55"/>
  <c r="K3" i="55"/>
  <c r="M3" i="55"/>
  <c r="O3" i="55"/>
  <c r="Q3" i="55"/>
  <c r="S3" i="55"/>
  <c r="T3" i="55"/>
  <c r="V3" i="55"/>
  <c r="W3" i="55"/>
  <c r="Z3" i="55"/>
  <c r="AA3" i="55"/>
  <c r="AB3" i="55"/>
  <c r="AC3" i="55"/>
  <c r="AE3" i="55"/>
  <c r="AF3" i="55"/>
  <c r="AG3" i="55"/>
  <c r="AJ3" i="55"/>
  <c r="AK3" i="55"/>
  <c r="AL3" i="55"/>
  <c r="AM3" i="55"/>
  <c r="AN3" i="55"/>
  <c r="AO3" i="55"/>
  <c r="AP3" i="55"/>
  <c r="AQ3" i="55"/>
  <c r="AR3" i="55"/>
  <c r="AS3" i="55"/>
  <c r="AT3" i="55"/>
  <c r="A3" i="55"/>
  <c r="F9" i="61"/>
  <c r="H6" i="61"/>
  <c r="D5" i="61"/>
  <c r="I3" i="61"/>
  <c r="H7" i="61"/>
  <c r="D10" i="61"/>
  <c r="A9" i="61"/>
  <c r="G7" i="61"/>
  <c r="D6" i="61"/>
  <c r="A5" i="61"/>
  <c r="G3" i="61"/>
  <c r="E3" i="61"/>
  <c r="I6" i="61"/>
  <c r="E9" i="61"/>
  <c r="A8" i="61"/>
  <c r="F6" i="61"/>
  <c r="G8" i="61"/>
  <c r="D7" i="61"/>
  <c r="A6" i="61"/>
  <c r="G4" i="61"/>
  <c r="D3" i="61"/>
  <c r="F5" i="61"/>
  <c r="B8" i="61"/>
  <c r="G10" i="61"/>
  <c r="G6" i="61"/>
  <c r="I7" i="61"/>
  <c r="E10" i="61"/>
  <c r="E6" i="61"/>
  <c r="C10" i="61"/>
  <c r="C6" i="61"/>
  <c r="H8" i="61"/>
  <c r="H4" i="61"/>
  <c r="I9" i="61"/>
  <c r="F8" i="61"/>
  <c r="C7" i="61"/>
  <c r="I5" i="61"/>
  <c r="F4" i="61"/>
  <c r="C3" i="61"/>
  <c r="C8" i="61"/>
  <c r="H10" i="61"/>
  <c r="B4" i="61"/>
  <c r="D9" i="61"/>
  <c r="F10" i="61"/>
  <c r="C5" i="61"/>
  <c r="B9" i="61"/>
  <c r="H3" i="61"/>
  <c r="F7" i="61"/>
  <c r="F3" i="61"/>
  <c r="B6" i="61"/>
  <c r="H9" i="61"/>
  <c r="E8" i="61"/>
  <c r="B7" i="61"/>
  <c r="H5" i="61"/>
  <c r="E4" i="61"/>
  <c r="B3" i="61"/>
  <c r="I10" i="61"/>
  <c r="C4" i="61"/>
  <c r="E5" i="61"/>
  <c r="A4" i="61"/>
  <c r="C9" i="61"/>
  <c r="B5" i="61"/>
  <c r="I8" i="61"/>
  <c r="I4" i="61"/>
  <c r="B10" i="61"/>
  <c r="E7" i="61"/>
  <c r="A10" i="61"/>
  <c r="G9" i="61"/>
  <c r="D8" i="61"/>
  <c r="A7" i="61"/>
  <c r="G5" i="61"/>
  <c r="D4" i="61"/>
  <c r="A45" i="44"/>
  <c r="A46" i="44"/>
  <c r="A57" i="44"/>
  <c r="A58" i="44"/>
  <c r="A69" i="44"/>
  <c r="A70" i="44"/>
  <c r="A81" i="44"/>
  <c r="A82" i="44"/>
  <c r="A93" i="44"/>
  <c r="A94" i="44"/>
  <c r="A105" i="44"/>
  <c r="A106" i="44"/>
  <c r="A117" i="44"/>
  <c r="A118" i="44"/>
  <c r="A129" i="44"/>
  <c r="A130" i="44"/>
  <c r="A141" i="44"/>
  <c r="A142" i="44"/>
  <c r="A153" i="44"/>
  <c r="A154" i="44"/>
  <c r="A165" i="44"/>
  <c r="A166" i="44"/>
  <c r="A177" i="44"/>
  <c r="A178" i="44"/>
  <c r="A189" i="44"/>
  <c r="A190" i="44"/>
  <c r="A201" i="44"/>
  <c r="A202" i="44"/>
  <c r="A213" i="44"/>
  <c r="A214" i="44"/>
  <c r="A225" i="44"/>
  <c r="A226" i="44"/>
  <c r="A237" i="44"/>
  <c r="A238" i="44"/>
  <c r="A249" i="44"/>
  <c r="A250" i="44"/>
  <c r="A261" i="44"/>
  <c r="A262" i="44"/>
  <c r="A273" i="44"/>
  <c r="A274" i="44"/>
  <c r="A285" i="44"/>
  <c r="A286" i="44"/>
  <c r="A297" i="44"/>
  <c r="A298" i="44"/>
  <c r="A309" i="44"/>
  <c r="A310" i="44"/>
  <c r="A321" i="44"/>
  <c r="A322" i="44"/>
  <c r="A333" i="44"/>
  <c r="A334" i="44"/>
  <c r="A345" i="44"/>
  <c r="A346" i="44"/>
  <c r="A357" i="44"/>
  <c r="A358" i="44"/>
  <c r="A369" i="44"/>
  <c r="A370" i="44"/>
  <c r="A381" i="44"/>
  <c r="A382" i="44"/>
  <c r="A393" i="44"/>
  <c r="A394" i="44"/>
  <c r="A405" i="44"/>
  <c r="A406" i="44"/>
  <c r="A417" i="44"/>
  <c r="A418" i="44"/>
  <c r="A429" i="44"/>
  <c r="A430" i="44"/>
  <c r="A441" i="44"/>
  <c r="A442" i="44"/>
  <c r="A453" i="44"/>
  <c r="A454" i="44"/>
  <c r="A465" i="44"/>
  <c r="A466" i="44"/>
  <c r="A477" i="44"/>
  <c r="A478" i="44"/>
  <c r="A34" i="44"/>
  <c r="A35" i="44"/>
  <c r="A36" i="44"/>
  <c r="A37" i="44"/>
  <c r="A38" i="44"/>
  <c r="A39" i="44"/>
  <c r="A40" i="44"/>
  <c r="A41" i="44"/>
  <c r="A42" i="44"/>
  <c r="A43" i="44"/>
  <c r="A44" i="44"/>
  <c r="A47" i="44"/>
  <c r="A48" i="44"/>
  <c r="A49" i="44"/>
  <c r="A50" i="44"/>
  <c r="A51" i="44"/>
  <c r="A52" i="44"/>
  <c r="A53" i="44"/>
  <c r="A54" i="44"/>
  <c r="A55" i="44"/>
  <c r="A56" i="44"/>
  <c r="A59" i="44"/>
  <c r="A60" i="44"/>
  <c r="A61" i="44"/>
  <c r="A62" i="44"/>
  <c r="A63" i="44"/>
  <c r="A64" i="44"/>
  <c r="A65" i="44"/>
  <c r="A66" i="44"/>
  <c r="A67" i="44"/>
  <c r="A68" i="44"/>
  <c r="A71" i="44"/>
  <c r="A72" i="44"/>
  <c r="A73" i="44"/>
  <c r="A74" i="44"/>
  <c r="A75" i="44"/>
  <c r="A76" i="44"/>
  <c r="A77" i="44"/>
  <c r="A78" i="44"/>
  <c r="A79" i="44"/>
  <c r="A80" i="44"/>
  <c r="A83" i="44"/>
  <c r="A84" i="44"/>
  <c r="A85" i="44"/>
  <c r="A86" i="44"/>
  <c r="A87" i="44"/>
  <c r="A88" i="44"/>
  <c r="A89" i="44"/>
  <c r="A90" i="44"/>
  <c r="A91" i="44"/>
  <c r="A92" i="44"/>
  <c r="A95" i="44"/>
  <c r="A96" i="44"/>
  <c r="A97" i="44"/>
  <c r="A98" i="44"/>
  <c r="A99" i="44"/>
  <c r="A100" i="44"/>
  <c r="A101" i="44"/>
  <c r="A102" i="44"/>
  <c r="A103" i="44"/>
  <c r="A104" i="44"/>
  <c r="A107" i="44"/>
  <c r="A108" i="44"/>
  <c r="A109" i="44"/>
  <c r="A110" i="44"/>
  <c r="A111" i="44"/>
  <c r="A112" i="44"/>
  <c r="A113" i="44"/>
  <c r="A114" i="44"/>
  <c r="A115" i="44"/>
  <c r="A116" i="44"/>
  <c r="A119" i="44"/>
  <c r="A120" i="44"/>
  <c r="A121" i="44"/>
  <c r="A122" i="44"/>
  <c r="A123" i="44"/>
  <c r="A124" i="44"/>
  <c r="A125" i="44"/>
  <c r="A126" i="44"/>
  <c r="A127" i="44"/>
  <c r="A128" i="44"/>
  <c r="A131" i="44"/>
  <c r="A132" i="44"/>
  <c r="A133" i="44"/>
  <c r="A134" i="44"/>
  <c r="A135" i="44"/>
  <c r="A136" i="44"/>
  <c r="A137" i="44"/>
  <c r="A138" i="44"/>
  <c r="A139" i="44"/>
  <c r="A140" i="44"/>
  <c r="A143" i="44"/>
  <c r="A144" i="44"/>
  <c r="A145" i="44"/>
  <c r="A146" i="44"/>
  <c r="A147" i="44"/>
  <c r="A148" i="44"/>
  <c r="A149" i="44"/>
  <c r="A150" i="44"/>
  <c r="A151" i="44"/>
  <c r="A152" i="44"/>
  <c r="A155" i="44"/>
  <c r="A156" i="44"/>
  <c r="A157" i="44"/>
  <c r="A158" i="44"/>
  <c r="A159" i="44"/>
  <c r="A160" i="44"/>
  <c r="A161" i="44"/>
  <c r="A162" i="44"/>
  <c r="A163" i="44"/>
  <c r="A164" i="44"/>
  <c r="A167" i="44"/>
  <c r="A168" i="44"/>
  <c r="A169" i="44"/>
  <c r="A170" i="44"/>
  <c r="A171" i="44"/>
  <c r="A172" i="44"/>
  <c r="A173" i="44"/>
  <c r="A174" i="44"/>
  <c r="A175" i="44"/>
  <c r="A176" i="44"/>
  <c r="A179" i="44"/>
  <c r="A180" i="44"/>
  <c r="A181" i="44"/>
  <c r="A182" i="44"/>
  <c r="A183" i="44"/>
  <c r="A184" i="44"/>
  <c r="A185" i="44"/>
  <c r="A186" i="44"/>
  <c r="A187" i="44"/>
  <c r="A188" i="44"/>
  <c r="A191" i="44"/>
  <c r="A192" i="44"/>
  <c r="A193" i="44"/>
  <c r="A194" i="44"/>
  <c r="A195" i="44"/>
  <c r="A196" i="44"/>
  <c r="A197" i="44"/>
  <c r="A198" i="44"/>
  <c r="A199" i="44"/>
  <c r="A200" i="44"/>
  <c r="A203" i="44"/>
  <c r="A204" i="44"/>
  <c r="A205" i="44"/>
  <c r="A206" i="44"/>
  <c r="A207" i="44"/>
  <c r="A208" i="44"/>
  <c r="A209" i="44"/>
  <c r="A210" i="44"/>
  <c r="A211" i="44"/>
  <c r="A212" i="44"/>
  <c r="A215" i="44"/>
  <c r="A216" i="44"/>
  <c r="A217" i="44"/>
  <c r="A218" i="44"/>
  <c r="A219" i="44"/>
  <c r="A220" i="44"/>
  <c r="A221" i="44"/>
  <c r="A222" i="44"/>
  <c r="A223" i="44"/>
  <c r="A224" i="44"/>
  <c r="A227" i="44"/>
  <c r="A228" i="44"/>
  <c r="A229" i="44"/>
  <c r="A230" i="44"/>
  <c r="A231" i="44"/>
  <c r="A232" i="44"/>
  <c r="A233" i="44"/>
  <c r="A234" i="44"/>
  <c r="A235" i="44"/>
  <c r="A236" i="44"/>
  <c r="A239" i="44"/>
  <c r="A240" i="44"/>
  <c r="A241" i="44"/>
  <c r="A242" i="44"/>
  <c r="A243" i="44"/>
  <c r="A244" i="44"/>
  <c r="A245" i="44"/>
  <c r="A246" i="44"/>
  <c r="A247" i="44"/>
  <c r="A248" i="44"/>
  <c r="A251" i="44"/>
  <c r="A252" i="44"/>
  <c r="A253" i="44"/>
  <c r="A254" i="44"/>
  <c r="A255" i="44"/>
  <c r="A256" i="44"/>
  <c r="A257" i="44"/>
  <c r="A258" i="44"/>
  <c r="A259" i="44"/>
  <c r="A260" i="44"/>
  <c r="A263" i="44"/>
  <c r="A264" i="44"/>
  <c r="A265" i="44"/>
  <c r="A266" i="44"/>
  <c r="A267" i="44"/>
  <c r="A268" i="44"/>
  <c r="A269" i="44"/>
  <c r="A270" i="44"/>
  <c r="A271" i="44"/>
  <c r="A272" i="44"/>
  <c r="A275" i="44"/>
  <c r="A276" i="44"/>
  <c r="A277" i="44"/>
  <c r="A278" i="44"/>
  <c r="A279" i="44"/>
  <c r="A280" i="44"/>
  <c r="A281" i="44"/>
  <c r="A282" i="44"/>
  <c r="A283" i="44"/>
  <c r="A284" i="44"/>
  <c r="A287" i="44"/>
  <c r="A288" i="44"/>
  <c r="A289" i="44"/>
  <c r="A290" i="44"/>
  <c r="A291" i="44"/>
  <c r="A292" i="44"/>
  <c r="A293" i="44"/>
  <c r="A294" i="44"/>
  <c r="A295" i="44"/>
  <c r="A296" i="44"/>
  <c r="A299" i="44"/>
  <c r="A300" i="44"/>
  <c r="A301" i="44"/>
  <c r="A302" i="44"/>
  <c r="A303" i="44"/>
  <c r="A304" i="44"/>
  <c r="A305" i="44"/>
  <c r="A306" i="44"/>
  <c r="A307" i="44"/>
  <c r="A308" i="44"/>
  <c r="A311" i="44"/>
  <c r="A312" i="44"/>
  <c r="A313" i="44"/>
  <c r="A314" i="44"/>
  <c r="A315" i="44"/>
  <c r="A316" i="44"/>
  <c r="A317" i="44"/>
  <c r="A318" i="44"/>
  <c r="A319" i="44"/>
  <c r="A320" i="44"/>
  <c r="A323" i="44"/>
  <c r="A324" i="44"/>
  <c r="A325" i="44"/>
  <c r="A326" i="44"/>
  <c r="A327" i="44"/>
  <c r="A328" i="44"/>
  <c r="A329" i="44"/>
  <c r="A330" i="44"/>
  <c r="A331" i="44"/>
  <c r="A332" i="44"/>
  <c r="A335" i="44"/>
  <c r="A336" i="44"/>
  <c r="A337" i="44"/>
  <c r="A338" i="44"/>
  <c r="A339" i="44"/>
  <c r="A340" i="44"/>
  <c r="A341" i="44"/>
  <c r="A342" i="44"/>
  <c r="A343" i="44"/>
  <c r="A344" i="44"/>
  <c r="A347" i="44"/>
  <c r="A348" i="44"/>
  <c r="A349" i="44"/>
  <c r="A350" i="44"/>
  <c r="A351" i="44"/>
  <c r="A352" i="44"/>
  <c r="A353" i="44"/>
  <c r="A354" i="44"/>
  <c r="A355" i="44"/>
  <c r="A356" i="44"/>
  <c r="A359" i="44"/>
  <c r="A360" i="44"/>
  <c r="A361" i="44"/>
  <c r="A362" i="44"/>
  <c r="A363" i="44"/>
  <c r="A364" i="44"/>
  <c r="A365" i="44"/>
  <c r="A366" i="44"/>
  <c r="A367" i="44"/>
  <c r="A368" i="44"/>
  <c r="A371" i="44"/>
  <c r="A372" i="44"/>
  <c r="A373" i="44"/>
  <c r="A374" i="44"/>
  <c r="A375" i="44"/>
  <c r="A376" i="44"/>
  <c r="A377" i="44"/>
  <c r="A378" i="44"/>
  <c r="A379" i="44"/>
  <c r="A380" i="44"/>
  <c r="A383" i="44"/>
  <c r="A384" i="44"/>
  <c r="A385" i="44"/>
  <c r="A386" i="44"/>
  <c r="A387" i="44"/>
  <c r="A388" i="44"/>
  <c r="A389" i="44"/>
  <c r="A390" i="44"/>
  <c r="A391" i="44"/>
  <c r="A392" i="44"/>
  <c r="A395" i="44"/>
  <c r="A396" i="44"/>
  <c r="A397" i="44"/>
  <c r="A398" i="44"/>
  <c r="A399" i="44"/>
  <c r="A400" i="44"/>
  <c r="A401" i="44"/>
  <c r="A402" i="44"/>
  <c r="A403" i="44"/>
  <c r="A404" i="44"/>
  <c r="A407" i="44"/>
  <c r="A408" i="44"/>
  <c r="A409" i="44"/>
  <c r="A410" i="44"/>
  <c r="A411" i="44"/>
  <c r="A412" i="44"/>
  <c r="A413" i="44"/>
  <c r="A414" i="44"/>
  <c r="A415" i="44"/>
  <c r="A416" i="44"/>
  <c r="A419" i="44"/>
  <c r="A420" i="44"/>
  <c r="A421" i="44"/>
  <c r="A422" i="44"/>
  <c r="A423" i="44"/>
  <c r="A424" i="44"/>
  <c r="A425" i="44"/>
  <c r="A426" i="44"/>
  <c r="A427" i="44"/>
  <c r="A428" i="44"/>
  <c r="A431" i="44"/>
  <c r="A432" i="44"/>
  <c r="A433" i="44"/>
  <c r="A434" i="44"/>
  <c r="A435" i="44"/>
  <c r="A436" i="44"/>
  <c r="A437" i="44"/>
  <c r="A438" i="44"/>
  <c r="A439" i="44"/>
  <c r="A440" i="44"/>
  <c r="A443" i="44"/>
  <c r="A444" i="44"/>
  <c r="A445" i="44"/>
  <c r="A446" i="44"/>
  <c r="A447" i="44"/>
  <c r="A448" i="44"/>
  <c r="A449" i="44"/>
  <c r="A450" i="44"/>
  <c r="A451" i="44"/>
  <c r="A452" i="44"/>
  <c r="A455" i="44"/>
  <c r="A456" i="44"/>
  <c r="A457" i="44"/>
  <c r="A458" i="44"/>
  <c r="A459" i="44"/>
  <c r="A460" i="44"/>
  <c r="A461" i="44"/>
  <c r="A462" i="44"/>
  <c r="A463" i="44"/>
  <c r="A464" i="44"/>
  <c r="A467" i="44"/>
  <c r="A468" i="44"/>
  <c r="A469" i="44"/>
  <c r="A470" i="44"/>
  <c r="A471" i="44"/>
  <c r="A472" i="44"/>
  <c r="A473" i="44"/>
  <c r="A474" i="44"/>
  <c r="A475" i="44"/>
  <c r="A476" i="44"/>
  <c r="A479" i="44"/>
  <c r="A480" i="44"/>
  <c r="A481" i="44"/>
  <c r="A482" i="44"/>
  <c r="A483" i="44"/>
  <c r="A484" i="44"/>
  <c r="A485" i="44"/>
  <c r="A486" i="44"/>
  <c r="A487" i="44"/>
  <c r="A488" i="44"/>
  <c r="A489" i="44"/>
  <c r="I12" i="49"/>
  <c r="E23" i="19"/>
  <c r="J29" i="14"/>
  <c r="J19" i="15"/>
  <c r="H25" i="26" s="1"/>
  <c r="E33" i="19"/>
  <c r="E29" i="19"/>
  <c r="F29" i="19"/>
  <c r="C121" i="5"/>
  <c r="AU121" i="5" s="1"/>
  <c r="C120" i="5"/>
  <c r="AU120" i="5" s="1"/>
  <c r="C119" i="5"/>
  <c r="AU119" i="5" s="1"/>
  <c r="C118" i="5"/>
  <c r="AU118" i="5"/>
  <c r="C117" i="5"/>
  <c r="Q117" i="5" s="1"/>
  <c r="C116" i="5"/>
  <c r="AU116" i="5" s="1"/>
  <c r="C115" i="5"/>
  <c r="AU115" i="5" s="1"/>
  <c r="C114" i="5"/>
  <c r="AU114" i="5" s="1"/>
  <c r="C113" i="5"/>
  <c r="AU113" i="5" s="1"/>
  <c r="C112" i="5"/>
  <c r="AU112" i="5"/>
  <c r="C111" i="5"/>
  <c r="C110" i="5"/>
  <c r="AU110" i="5" s="1"/>
  <c r="C109" i="5"/>
  <c r="AU109" i="5" s="1"/>
  <c r="C108" i="5"/>
  <c r="AU108" i="5" s="1"/>
  <c r="C107" i="5"/>
  <c r="AU107" i="5" s="1"/>
  <c r="C106" i="5"/>
  <c r="AU106" i="5"/>
  <c r="C105" i="5"/>
  <c r="E105" i="5" s="1"/>
  <c r="C104" i="5"/>
  <c r="AU104" i="5" s="1"/>
  <c r="C103" i="5"/>
  <c r="AU103" i="5" s="1"/>
  <c r="C102" i="5"/>
  <c r="AU102" i="5" s="1"/>
  <c r="C101" i="5"/>
  <c r="AU101" i="5" s="1"/>
  <c r="C100" i="5"/>
  <c r="AU100" i="5"/>
  <c r="C99" i="5"/>
  <c r="J99" i="5" s="1"/>
  <c r="C98" i="5"/>
  <c r="AU98" i="5" s="1"/>
  <c r="C97" i="5"/>
  <c r="AU97" i="5" s="1"/>
  <c r="C96" i="5"/>
  <c r="AU96" i="5" s="1"/>
  <c r="C95" i="5"/>
  <c r="AU95" i="5" s="1"/>
  <c r="C94" i="5"/>
  <c r="AU94" i="5"/>
  <c r="C93" i="5"/>
  <c r="T93" i="5" s="1"/>
  <c r="C92" i="5"/>
  <c r="AU92" i="5" s="1"/>
  <c r="C91" i="5"/>
  <c r="AU91" i="5" s="1"/>
  <c r="C90" i="5"/>
  <c r="AU90" i="5" s="1"/>
  <c r="C89" i="5"/>
  <c r="AU89" i="5" s="1"/>
  <c r="C88" i="5"/>
  <c r="AU88" i="5"/>
  <c r="C87" i="5"/>
  <c r="R87" i="5" s="1"/>
  <c r="C86" i="5"/>
  <c r="AU86" i="5" s="1"/>
  <c r="C85" i="5"/>
  <c r="AU85" i="5" s="1"/>
  <c r="C84" i="5"/>
  <c r="AU84" i="5" s="1"/>
  <c r="K82" i="53"/>
  <c r="L91" i="53"/>
  <c r="I71" i="53"/>
  <c r="J71" i="53"/>
  <c r="K71" i="53"/>
  <c r="J72" i="53"/>
  <c r="K72" i="53"/>
  <c r="I72" i="53"/>
  <c r="K41" i="53"/>
  <c r="I57" i="53"/>
  <c r="J57" i="53" s="1"/>
  <c r="K57" i="53" s="1"/>
  <c r="J48" i="53"/>
  <c r="I48" i="53"/>
  <c r="J41" i="53"/>
  <c r="I41" i="53"/>
  <c r="I37" i="53"/>
  <c r="J82" i="53"/>
  <c r="I82" i="53"/>
  <c r="P62" i="54"/>
  <c r="O62" i="54"/>
  <c r="N62" i="54"/>
  <c r="M62" i="54"/>
  <c r="K62" i="54"/>
  <c r="L62" i="54"/>
  <c r="J62" i="54"/>
  <c r="P60" i="54"/>
  <c r="P61" i="54"/>
  <c r="O60" i="54"/>
  <c r="O61" i="54"/>
  <c r="N60" i="54"/>
  <c r="M60" i="54"/>
  <c r="M61" i="54"/>
  <c r="L60" i="54"/>
  <c r="K61" i="54"/>
  <c r="K60" i="54"/>
  <c r="J60" i="54"/>
  <c r="J61" i="54"/>
  <c r="I60" i="54"/>
  <c r="I61" i="54"/>
  <c r="L61" i="54"/>
  <c r="N61" i="54"/>
  <c r="J72" i="54"/>
  <c r="K72" i="54"/>
  <c r="L72" i="54"/>
  <c r="M72" i="54"/>
  <c r="N72" i="54"/>
  <c r="O72" i="54"/>
  <c r="P72" i="54"/>
  <c r="Q72" i="54"/>
  <c r="I73" i="54" a="1"/>
  <c r="I73" i="54"/>
  <c r="I72" i="54"/>
  <c r="L73" i="54"/>
  <c r="O73" i="54"/>
  <c r="K73" i="54"/>
  <c r="P73" i="54"/>
  <c r="N73" i="54"/>
  <c r="J73" i="54"/>
  <c r="Q73" i="54"/>
  <c r="M73" i="54"/>
  <c r="G24" i="27"/>
  <c r="G36" i="14"/>
  <c r="K17" i="27"/>
  <c r="K18" i="27"/>
  <c r="K24" i="27"/>
  <c r="K25" i="27"/>
  <c r="K27" i="27"/>
  <c r="K24" i="30"/>
  <c r="K23" i="30"/>
  <c r="K20" i="30"/>
  <c r="K19" i="30"/>
  <c r="F52" i="51"/>
  <c r="F62" i="51"/>
  <c r="F58" i="51"/>
  <c r="F47" i="51"/>
  <c r="E13" i="20"/>
  <c r="F37" i="51"/>
  <c r="E14" i="20"/>
  <c r="F28" i="51"/>
  <c r="F22" i="51"/>
  <c r="E12" i="20"/>
  <c r="F10" i="51"/>
  <c r="E11" i="20"/>
  <c r="A19" i="44"/>
  <c r="A11" i="44"/>
  <c r="A5" i="44"/>
  <c r="E22" i="19"/>
  <c r="E23" i="30"/>
  <c r="J26" i="27"/>
  <c r="K26" i="27"/>
  <c r="E26" i="22"/>
  <c r="E25" i="22"/>
  <c r="G12" i="49"/>
  <c r="F12" i="49"/>
  <c r="CD3" i="64" s="1"/>
  <c r="D25" i="22"/>
  <c r="C25" i="22"/>
  <c r="G374" i="32"/>
  <c r="E374" i="32"/>
  <c r="G373" i="32"/>
  <c r="E373" i="32"/>
  <c r="G372" i="32"/>
  <c r="E372" i="32"/>
  <c r="G365" i="32"/>
  <c r="G366" i="32" s="1"/>
  <c r="E365" i="32"/>
  <c r="E383" i="32"/>
  <c r="G383" i="32"/>
  <c r="E384" i="32"/>
  <c r="G384" i="32"/>
  <c r="E385" i="32"/>
  <c r="G385" i="32"/>
  <c r="E386" i="32"/>
  <c r="G386" i="32"/>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AE3" i="42" s="1"/>
  <c r="G57" i="14"/>
  <c r="J57" i="14"/>
  <c r="E21" i="30"/>
  <c r="J23" i="27"/>
  <c r="E366" i="32"/>
  <c r="L25" i="11"/>
  <c r="V3" i="64" s="1"/>
  <c r="E17" i="12"/>
  <c r="J36" i="14"/>
  <c r="G41" i="14"/>
  <c r="J41" i="14"/>
  <c r="G42" i="14"/>
  <c r="J42" i="14"/>
  <c r="G43" i="14"/>
  <c r="J43" i="14"/>
  <c r="G35" i="14"/>
  <c r="J35" i="14"/>
  <c r="G26" i="14"/>
  <c r="J26" i="14"/>
  <c r="G25" i="14"/>
  <c r="J25" i="14"/>
  <c r="G24" i="14"/>
  <c r="J24" i="14"/>
  <c r="G44" i="14"/>
  <c r="J44" i="14"/>
  <c r="F29" i="23"/>
  <c r="E29" i="23"/>
  <c r="D16" i="19"/>
  <c r="D15" i="19"/>
  <c r="D14" i="19"/>
  <c r="BW3" i="50"/>
  <c r="BX3" i="50"/>
  <c r="BS3" i="50"/>
  <c r="BK3" i="50"/>
  <c r="J20" i="27"/>
  <c r="K20" i="27"/>
  <c r="G23" i="27"/>
  <c r="K23" i="27"/>
  <c r="E18" i="30"/>
  <c r="Y19" i="24"/>
  <c r="Y31" i="24"/>
  <c r="J17" i="45"/>
  <c r="AM3" i="64" s="1"/>
  <c r="Y18" i="24"/>
  <c r="Y17" i="24"/>
  <c r="Y30" i="24"/>
  <c r="Y14" i="24"/>
  <c r="Y26" i="24"/>
  <c r="Y15" i="24"/>
  <c r="Y16" i="24"/>
  <c r="Y29" i="24"/>
  <c r="Y27" i="24"/>
  <c r="Y25" i="24"/>
  <c r="Y13" i="24"/>
  <c r="Y21" i="24"/>
  <c r="Y33" i="24"/>
  <c r="Y28" i="24"/>
  <c r="Y20" i="24"/>
  <c r="Y32" i="24"/>
  <c r="R20" i="24"/>
  <c r="Z20" i="24"/>
  <c r="V20" i="24"/>
  <c r="E20" i="24"/>
  <c r="I20" i="24"/>
  <c r="M20" i="24"/>
  <c r="R32" i="24"/>
  <c r="Z32" i="24"/>
  <c r="V32" i="24"/>
  <c r="E32" i="24"/>
  <c r="I32" i="24"/>
  <c r="M32" i="24"/>
  <c r="E21" i="24"/>
  <c r="M21" i="24"/>
  <c r="I21" i="24"/>
  <c r="R21" i="24"/>
  <c r="V21" i="24"/>
  <c r="Z21" i="24"/>
  <c r="E33" i="24"/>
  <c r="M33" i="24"/>
  <c r="I33" i="24"/>
  <c r="R33" i="24"/>
  <c r="V33" i="24"/>
  <c r="Z33" i="24"/>
  <c r="R23" i="24"/>
  <c r="Z23" i="24"/>
  <c r="V23" i="24"/>
  <c r="E23" i="24"/>
  <c r="I23" i="24"/>
  <c r="M23" i="24"/>
  <c r="I12" i="24"/>
  <c r="M12" i="24"/>
  <c r="E12" i="24"/>
  <c r="V12" i="24"/>
  <c r="Z12" i="24"/>
  <c r="R12" i="24"/>
  <c r="E24" i="24"/>
  <c r="M24" i="24"/>
  <c r="I24" i="24"/>
  <c r="R24" i="24"/>
  <c r="V24" i="24"/>
  <c r="Z24" i="24"/>
  <c r="R22" i="24"/>
  <c r="Z22" i="24"/>
  <c r="V22" i="24"/>
  <c r="E22" i="24"/>
  <c r="M22" i="24"/>
  <c r="I22" i="24"/>
  <c r="R34" i="24"/>
  <c r="Z34" i="24"/>
  <c r="V34" i="24"/>
  <c r="E34" i="24"/>
  <c r="M34" i="24"/>
  <c r="I34" i="24"/>
  <c r="R35" i="24"/>
  <c r="Z35" i="24"/>
  <c r="V35" i="24"/>
  <c r="E35" i="24"/>
  <c r="I35" i="24"/>
  <c r="M35" i="24"/>
  <c r="R13" i="24"/>
  <c r="Z13" i="24"/>
  <c r="V13" i="24"/>
  <c r="E13" i="24"/>
  <c r="M13" i="24"/>
  <c r="I13" i="24"/>
  <c r="R25" i="24"/>
  <c r="Z25" i="24"/>
  <c r="V25" i="24"/>
  <c r="E25" i="24"/>
  <c r="M25" i="24"/>
  <c r="I25" i="24"/>
  <c r="R14" i="24"/>
  <c r="Z14" i="24"/>
  <c r="V14" i="24"/>
  <c r="E14" i="24"/>
  <c r="I14" i="24"/>
  <c r="M14" i="24"/>
  <c r="R26" i="24"/>
  <c r="Z26" i="24"/>
  <c r="V26" i="24"/>
  <c r="E26" i="24"/>
  <c r="I26" i="24"/>
  <c r="M26" i="24"/>
  <c r="E15" i="24"/>
  <c r="M15" i="24"/>
  <c r="I15" i="24"/>
  <c r="R15" i="24"/>
  <c r="V15" i="24"/>
  <c r="Z15" i="24"/>
  <c r="E27" i="24"/>
  <c r="M27" i="24"/>
  <c r="I27" i="24"/>
  <c r="R27" i="24"/>
  <c r="V27" i="24"/>
  <c r="Z27" i="24"/>
  <c r="R16" i="24"/>
  <c r="Z16" i="24"/>
  <c r="V16" i="24"/>
  <c r="E16" i="24"/>
  <c r="M16" i="24"/>
  <c r="I16" i="24"/>
  <c r="R28" i="24"/>
  <c r="Z28" i="24"/>
  <c r="V28" i="24"/>
  <c r="E28" i="24"/>
  <c r="M28" i="24"/>
  <c r="I28" i="24"/>
  <c r="R17" i="24"/>
  <c r="Z17" i="24"/>
  <c r="V17" i="24"/>
  <c r="E17" i="24"/>
  <c r="I17" i="24"/>
  <c r="M17" i="24"/>
  <c r="R29" i="24"/>
  <c r="Z29" i="24"/>
  <c r="V29" i="24"/>
  <c r="E29" i="24"/>
  <c r="I29" i="24"/>
  <c r="M29" i="24"/>
  <c r="E18" i="24"/>
  <c r="M18" i="24"/>
  <c r="I18" i="24"/>
  <c r="R18" i="24"/>
  <c r="V18" i="24"/>
  <c r="Z18" i="24"/>
  <c r="E30" i="24"/>
  <c r="M30" i="24"/>
  <c r="I30" i="24"/>
  <c r="R30" i="24"/>
  <c r="V30" i="24"/>
  <c r="Z30" i="24"/>
  <c r="R19" i="24"/>
  <c r="Z19" i="24"/>
  <c r="V19" i="24"/>
  <c r="E19" i="24"/>
  <c r="M19" i="24"/>
  <c r="I19" i="24"/>
  <c r="R31" i="24"/>
  <c r="Z31" i="24"/>
  <c r="V31" i="24"/>
  <c r="E31" i="24"/>
  <c r="M31" i="24"/>
  <c r="I31" i="24"/>
  <c r="Y24" i="24"/>
  <c r="Y23" i="24"/>
  <c r="Y35" i="24"/>
  <c r="Y34" i="24"/>
  <c r="Y22" i="24"/>
  <c r="Y12" i="24"/>
  <c r="G20" i="27"/>
  <c r="AK3" i="50"/>
  <c r="AF3" i="50"/>
  <c r="C13" i="24"/>
  <c r="P13" i="24" s="1"/>
  <c r="C16" i="24"/>
  <c r="P16" i="24" s="1"/>
  <c r="C17" i="24"/>
  <c r="P17" i="24" s="1"/>
  <c r="T18" i="24"/>
  <c r="T20" i="24"/>
  <c r="C29" i="24"/>
  <c r="P29" i="24" s="1"/>
  <c r="C12" i="24"/>
  <c r="P12" i="24" s="1"/>
  <c r="X3" i="50"/>
  <c r="Y3" i="50"/>
  <c r="AA3" i="50"/>
  <c r="R3" i="50"/>
  <c r="K3" i="50"/>
  <c r="I22" i="20"/>
  <c r="I4" i="54"/>
  <c r="B19" i="4"/>
  <c r="B77" i="4"/>
  <c r="B78" i="4"/>
  <c r="B79" i="4"/>
  <c r="CL79" i="4" s="1"/>
  <c r="B80" i="4"/>
  <c r="B81" i="4"/>
  <c r="B82" i="4"/>
  <c r="B83" i="4"/>
  <c r="B84" i="4"/>
  <c r="B85" i="4"/>
  <c r="B86" i="4"/>
  <c r="M86" i="4" s="1"/>
  <c r="B87" i="4"/>
  <c r="B18" i="4"/>
  <c r="E27" i="22"/>
  <c r="D27" i="22"/>
  <c r="C27" i="22"/>
  <c r="W7" i="45"/>
  <c r="B11" i="10"/>
  <c r="D23" i="28"/>
  <c r="D21" i="28"/>
  <c r="D20" i="28"/>
  <c r="D19" i="28"/>
  <c r="A15" i="44"/>
  <c r="A15" i="36"/>
  <c r="H22" i="13"/>
  <c r="I67" i="29"/>
  <c r="J96" i="29"/>
  <c r="I99" i="29"/>
  <c r="I100" i="29"/>
  <c r="I101" i="29"/>
  <c r="I102" i="29"/>
  <c r="I98" i="29"/>
  <c r="D99" i="29"/>
  <c r="D100" i="29"/>
  <c r="D101" i="29"/>
  <c r="D102" i="29"/>
  <c r="D98" i="29"/>
  <c r="I84" i="29"/>
  <c r="J83" i="29"/>
  <c r="I61" i="29"/>
  <c r="I68" i="29"/>
  <c r="I71" i="29"/>
  <c r="I72" i="29"/>
  <c r="I73" i="29"/>
  <c r="I59" i="29"/>
  <c r="D87" i="29"/>
  <c r="D85" i="29"/>
  <c r="D86" i="29"/>
  <c r="D84" i="29"/>
  <c r="R11" i="24"/>
  <c r="H19" i="26"/>
  <c r="M15" i="11"/>
  <c r="E15" i="11"/>
  <c r="D34" i="22"/>
  <c r="C34" i="22"/>
  <c r="E11" i="24"/>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c r="D19" i="29"/>
  <c r="C19" i="29"/>
  <c r="D20" i="29"/>
  <c r="C20" i="29"/>
  <c r="D21" i="29"/>
  <c r="C21" i="29"/>
  <c r="D22" i="29"/>
  <c r="C22" i="29"/>
  <c r="D23" i="29"/>
  <c r="C23" i="29"/>
  <c r="D24" i="29"/>
  <c r="C24" i="29"/>
  <c r="D17" i="29"/>
  <c r="C17" i="29"/>
  <c r="H20" i="26"/>
  <c r="H24" i="26"/>
  <c r="H26" i="26"/>
  <c r="D18" i="26"/>
  <c r="D19" i="26"/>
  <c r="D20" i="26"/>
  <c r="D21" i="26"/>
  <c r="D22" i="26"/>
  <c r="D23" i="26"/>
  <c r="D24" i="26"/>
  <c r="D25" i="26"/>
  <c r="D26" i="26"/>
  <c r="D17" i="26"/>
  <c r="F33" i="19"/>
  <c r="F34" i="19" s="1"/>
  <c r="I15" i="3"/>
  <c r="I16" i="3"/>
  <c r="H15" i="3"/>
  <c r="H16" i="3"/>
  <c r="H17" i="3"/>
  <c r="I23" i="3"/>
  <c r="I24" i="3"/>
  <c r="I25" i="3"/>
  <c r="I26" i="3"/>
  <c r="I30" i="3"/>
  <c r="I31" i="3"/>
  <c r="I32" i="3"/>
  <c r="I33" i="3"/>
  <c r="I34" i="3"/>
  <c r="I35" i="3"/>
  <c r="I36" i="3"/>
  <c r="I37" i="3"/>
  <c r="I38" i="3"/>
  <c r="I41" i="3"/>
  <c r="I42" i="3"/>
  <c r="I45" i="3"/>
  <c r="I46" i="3"/>
  <c r="H23" i="3"/>
  <c r="H24" i="3"/>
  <c r="H25" i="3"/>
  <c r="H26" i="3"/>
  <c r="H30" i="3"/>
  <c r="H31" i="3"/>
  <c r="H32" i="3"/>
  <c r="H33" i="3"/>
  <c r="H34" i="3"/>
  <c r="H35" i="3"/>
  <c r="H36" i="3"/>
  <c r="H37" i="3"/>
  <c r="H38" i="3"/>
  <c r="H41" i="3"/>
  <c r="H42" i="3"/>
  <c r="H45" i="3"/>
  <c r="H46" i="3"/>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58" i="32" s="1"/>
  <c r="H257" i="32" s="1"/>
  <c r="H258" i="32" s="1"/>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58" i="32" s="1"/>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AE83" i="42" s="1"/>
  <c r="B82" i="42"/>
  <c r="AK82" i="42" s="1"/>
  <c r="B81" i="42"/>
  <c r="D81" i="42" s="1"/>
  <c r="B80" i="42"/>
  <c r="AA80" i="42" s="1"/>
  <c r="B79" i="42"/>
  <c r="B78" i="42"/>
  <c r="G78" i="42" s="1"/>
  <c r="B77" i="42"/>
  <c r="B76" i="42"/>
  <c r="D76" i="42" s="1"/>
  <c r="B75" i="42"/>
  <c r="S75" i="42" s="1"/>
  <c r="B74" i="42"/>
  <c r="AG74" i="42" s="1"/>
  <c r="B73" i="42"/>
  <c r="B72" i="42"/>
  <c r="B71" i="42"/>
  <c r="AD71" i="42" s="1"/>
  <c r="B70" i="42"/>
  <c r="H70" i="42" s="1"/>
  <c r="B69" i="42"/>
  <c r="L69" i="42" s="1"/>
  <c r="B68" i="42"/>
  <c r="AG68" i="42" s="1"/>
  <c r="B67" i="42"/>
  <c r="J67" i="42" s="1"/>
  <c r="B66" i="42"/>
  <c r="U66" i="42" s="1"/>
  <c r="B65" i="42"/>
  <c r="B64" i="42"/>
  <c r="AG64" i="42" s="1"/>
  <c r="B63" i="42"/>
  <c r="J63" i="42" s="1"/>
  <c r="B62" i="42"/>
  <c r="H62" i="42" s="1"/>
  <c r="B61" i="42"/>
  <c r="B60" i="42"/>
  <c r="H60" i="42" s="1"/>
  <c r="B59" i="42"/>
  <c r="G59" i="42" s="1"/>
  <c r="B58" i="42"/>
  <c r="AF58" i="42" s="1"/>
  <c r="B57" i="42"/>
  <c r="AA57" i="42" s="1"/>
  <c r="B56" i="42"/>
  <c r="AM56" i="42" s="1"/>
  <c r="B55" i="42"/>
  <c r="AF55" i="42" s="1"/>
  <c r="B54" i="42"/>
  <c r="T54" i="42" s="1"/>
  <c r="B53" i="42"/>
  <c r="AF53" i="42" s="1"/>
  <c r="B52" i="42"/>
  <c r="B51" i="42"/>
  <c r="E51" i="42" s="1"/>
  <c r="B50" i="42"/>
  <c r="I50" i="42" s="1"/>
  <c r="B49" i="42"/>
  <c r="AF49" i="42" s="1"/>
  <c r="B48" i="42"/>
  <c r="B47" i="42"/>
  <c r="AE47" i="42" s="1"/>
  <c r="B46" i="42"/>
  <c r="AG46" i="42" s="1"/>
  <c r="B45" i="42"/>
  <c r="AB45" i="42" s="1"/>
  <c r="B44" i="42"/>
  <c r="AC44" i="42" s="1"/>
  <c r="B43" i="42"/>
  <c r="B42" i="42"/>
  <c r="M42" i="42" s="1"/>
  <c r="B41" i="42"/>
  <c r="B40" i="42"/>
  <c r="O40" i="42" s="1"/>
  <c r="B39" i="42"/>
  <c r="AM39" i="42" s="1"/>
  <c r="B38" i="42"/>
  <c r="AM38" i="42" s="1"/>
  <c r="B37" i="42"/>
  <c r="B36" i="42"/>
  <c r="B35" i="42"/>
  <c r="AC35" i="42" s="1"/>
  <c r="B34" i="42"/>
  <c r="AH34" i="42" s="1"/>
  <c r="B33" i="42"/>
  <c r="C33" i="42" s="1"/>
  <c r="B32" i="42"/>
  <c r="X32" i="42" s="1"/>
  <c r="B31" i="42"/>
  <c r="AF31" i="42" s="1"/>
  <c r="B30" i="42"/>
  <c r="B29" i="42"/>
  <c r="K29" i="42" s="1"/>
  <c r="B28" i="42"/>
  <c r="B27" i="42"/>
  <c r="AK27" i="42" s="1"/>
  <c r="B26" i="42"/>
  <c r="AA26" i="42" s="1"/>
  <c r="B25" i="42"/>
  <c r="B24" i="42"/>
  <c r="B23" i="42"/>
  <c r="AE23" i="42" s="1"/>
  <c r="B22" i="42"/>
  <c r="B21" i="42"/>
  <c r="B20" i="42"/>
  <c r="B19" i="42"/>
  <c r="B18" i="42"/>
  <c r="B17" i="42"/>
  <c r="B16" i="42"/>
  <c r="B15" i="42"/>
  <c r="B14" i="42"/>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c r="J47" i="15"/>
  <c r="K47" i="15"/>
  <c r="K40" i="29"/>
  <c r="G59" i="14"/>
  <c r="J59" i="14"/>
  <c r="E22" i="30"/>
  <c r="G55" i="14"/>
  <c r="J55" i="14"/>
  <c r="G50" i="14"/>
  <c r="J50" i="14"/>
  <c r="G46" i="14"/>
  <c r="G40" i="14"/>
  <c r="J40" i="14"/>
  <c r="G39" i="14"/>
  <c r="J39" i="14"/>
  <c r="G38" i="14"/>
  <c r="J38" i="14"/>
  <c r="G31" i="14"/>
  <c r="J31" i="14"/>
  <c r="G27" i="14"/>
  <c r="J27" i="14"/>
  <c r="G23" i="14"/>
  <c r="J23" i="14"/>
  <c r="G22" i="14"/>
  <c r="J22" i="14"/>
  <c r="G21" i="14"/>
  <c r="J21" i="14"/>
  <c r="G20" i="14"/>
  <c r="J20" i="14"/>
  <c r="G18" i="14"/>
  <c r="J16" i="27"/>
  <c r="K16" i="27" s="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M121" i="5"/>
  <c r="B121" i="5"/>
  <c r="I120" i="5"/>
  <c r="B118" i="5"/>
  <c r="M118" i="5"/>
  <c r="G116" i="5"/>
  <c r="J115" i="5"/>
  <c r="U113" i="5"/>
  <c r="O112" i="5"/>
  <c r="N110" i="5"/>
  <c r="R109" i="5"/>
  <c r="M107" i="5"/>
  <c r="Q106" i="5"/>
  <c r="U101" i="5"/>
  <c r="J100" i="5"/>
  <c r="M98" i="5"/>
  <c r="L96" i="5"/>
  <c r="P95" i="5"/>
  <c r="P94" i="5"/>
  <c r="L92" i="5"/>
  <c r="G91" i="5"/>
  <c r="S89" i="5"/>
  <c r="U88" i="5"/>
  <c r="F86" i="5"/>
  <c r="F85" i="5"/>
  <c r="M84" i="5"/>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J46" i="15"/>
  <c r="L46" i="15"/>
  <c r="J48" i="15"/>
  <c r="I41" i="29"/>
  <c r="J50" i="15"/>
  <c r="K50" i="15"/>
  <c r="K43" i="29"/>
  <c r="J51" i="15"/>
  <c r="I44" i="29"/>
  <c r="J53" i="15"/>
  <c r="K53" i="15"/>
  <c r="K46" i="29"/>
  <c r="H13" i="13"/>
  <c r="I58" i="29"/>
  <c r="H19" i="13"/>
  <c r="I64" i="29"/>
  <c r="I86" i="29"/>
  <c r="CR77" i="4"/>
  <c r="CP29" i="4"/>
  <c r="AM40" i="4"/>
  <c r="BM87" i="4"/>
  <c r="CR87" i="4"/>
  <c r="CQ87" i="4"/>
  <c r="CP87" i="4"/>
  <c r="BD75" i="4"/>
  <c r="CR75" i="4"/>
  <c r="CQ75" i="4"/>
  <c r="CP75" i="4"/>
  <c r="BM51" i="4"/>
  <c r="CR51" i="4"/>
  <c r="CQ51" i="4"/>
  <c r="CP51" i="4"/>
  <c r="BH39" i="4"/>
  <c r="CR39" i="4"/>
  <c r="CQ39" i="4"/>
  <c r="CP39" i="4"/>
  <c r="CP86" i="4"/>
  <c r="BB74" i="4"/>
  <c r="CR74" i="4"/>
  <c r="CQ74" i="4"/>
  <c r="CP74" i="4"/>
  <c r="BG62" i="4"/>
  <c r="CR62" i="4"/>
  <c r="CQ62" i="4"/>
  <c r="CP62" i="4"/>
  <c r="BA50" i="4"/>
  <c r="CR50" i="4"/>
  <c r="CQ50" i="4"/>
  <c r="CP50" i="4"/>
  <c r="BE38" i="4"/>
  <c r="CR38" i="4"/>
  <c r="CQ38" i="4"/>
  <c r="CP38" i="4"/>
  <c r="BB26" i="4"/>
  <c r="BD73" i="4"/>
  <c r="CP73" i="4"/>
  <c r="CR73" i="4"/>
  <c r="CQ73" i="4"/>
  <c r="AY61" i="4"/>
  <c r="CR61" i="4"/>
  <c r="CQ61" i="4"/>
  <c r="CP61" i="4"/>
  <c r="W49" i="4"/>
  <c r="CP49" i="4"/>
  <c r="CR49" i="4"/>
  <c r="CQ49" i="4"/>
  <c r="CP37" i="4"/>
  <c r="CQ37" i="4"/>
  <c r="BE84" i="4"/>
  <c r="CR84" i="4"/>
  <c r="CQ84" i="4"/>
  <c r="CP84" i="4"/>
  <c r="BB72" i="4"/>
  <c r="CQ72" i="4"/>
  <c r="CR72" i="4"/>
  <c r="CP72" i="4"/>
  <c r="BA60" i="4"/>
  <c r="CR60" i="4"/>
  <c r="CQ60" i="4"/>
  <c r="CP60" i="4"/>
  <c r="BB48" i="4"/>
  <c r="CQ48" i="4"/>
  <c r="CR48" i="4"/>
  <c r="CP48" i="4"/>
  <c r="F36" i="4"/>
  <c r="CQ36" i="4"/>
  <c r="CR36" i="4"/>
  <c r="CP36" i="4"/>
  <c r="BB71" i="4"/>
  <c r="CQ71" i="4"/>
  <c r="BN59" i="4"/>
  <c r="CR59" i="4"/>
  <c r="CQ59" i="4"/>
  <c r="CP59" i="4"/>
  <c r="BA47" i="4"/>
  <c r="CR47" i="4"/>
  <c r="CQ47" i="4"/>
  <c r="CP47" i="4"/>
  <c r="BH35" i="4"/>
  <c r="CQ35" i="4"/>
  <c r="Y23" i="4"/>
  <c r="BD82" i="4"/>
  <c r="CR82" i="4"/>
  <c r="CQ82" i="4"/>
  <c r="CP82" i="4"/>
  <c r="BM70" i="4"/>
  <c r="CR70" i="4"/>
  <c r="CQ70" i="4"/>
  <c r="CP70" i="4"/>
  <c r="BC58" i="4"/>
  <c r="CR58" i="4"/>
  <c r="CQ58" i="4"/>
  <c r="CP58" i="4"/>
  <c r="BB34" i="4"/>
  <c r="CR34" i="4"/>
  <c r="CQ34" i="4"/>
  <c r="CP34" i="4"/>
  <c r="BM22" i="4"/>
  <c r="BD81" i="4"/>
  <c r="CP81" i="4"/>
  <c r="CR81" i="4"/>
  <c r="CQ81" i="4"/>
  <c r="BE69" i="4"/>
  <c r="CR69" i="4"/>
  <c r="CP69" i="4"/>
  <c r="CQ69" i="4"/>
  <c r="U57" i="4"/>
  <c r="CP57" i="4"/>
  <c r="CR57" i="4"/>
  <c r="CQ57" i="4"/>
  <c r="BC45" i="4"/>
  <c r="CR45" i="4"/>
  <c r="CQ45" i="4"/>
  <c r="CP45" i="4"/>
  <c r="BJ33" i="4"/>
  <c r="CR33" i="4"/>
  <c r="CP33" i="4"/>
  <c r="CQ33" i="4"/>
  <c r="BM21" i="4"/>
  <c r="BB68" i="4"/>
  <c r="CQ68" i="4"/>
  <c r="CR68" i="4"/>
  <c r="CP68" i="4"/>
  <c r="AJ56" i="4"/>
  <c r="CQ56" i="4"/>
  <c r="CR56" i="4"/>
  <c r="CP56" i="4"/>
  <c r="AR32" i="4"/>
  <c r="CQ32" i="4"/>
  <c r="CR32" i="4"/>
  <c r="CP32" i="4"/>
  <c r="BI20" i="4"/>
  <c r="BA67" i="4"/>
  <c r="CR67" i="4"/>
  <c r="CQ67" i="4"/>
  <c r="CP67" i="4"/>
  <c r="U55" i="4"/>
  <c r="CQ55" i="4"/>
  <c r="BA43" i="4"/>
  <c r="CR43" i="4"/>
  <c r="CQ43" i="4"/>
  <c r="CP43" i="4"/>
  <c r="P31" i="4"/>
  <c r="CR31" i="4"/>
  <c r="CQ31" i="4"/>
  <c r="CP31" i="4"/>
  <c r="K78" i="4"/>
  <c r="CR78" i="4"/>
  <c r="CQ78" i="4"/>
  <c r="CP78" i="4"/>
  <c r="AK66" i="4"/>
  <c r="CR66" i="4"/>
  <c r="CQ66" i="4"/>
  <c r="CP66" i="4"/>
  <c r="W54" i="4"/>
  <c r="CR54" i="4"/>
  <c r="CQ54" i="4"/>
  <c r="CP54" i="4"/>
  <c r="BN42" i="4"/>
  <c r="CR42" i="4"/>
  <c r="CQ42" i="4"/>
  <c r="CP42" i="4"/>
  <c r="Q30" i="4"/>
  <c r="CR30" i="4"/>
  <c r="CQ30" i="4"/>
  <c r="CP30" i="4"/>
  <c r="J46" i="14"/>
  <c r="J22" i="27"/>
  <c r="J19" i="27"/>
  <c r="G19" i="27"/>
  <c r="E19" i="30"/>
  <c r="J21" i="27"/>
  <c r="E17" i="30"/>
  <c r="E15" i="30"/>
  <c r="E4" i="63" s="1"/>
  <c r="B13" i="42"/>
  <c r="N5" i="8"/>
  <c r="F19" i="2"/>
  <c r="F18" i="2"/>
  <c r="C16" i="17" s="1"/>
  <c r="K3" i="29" s="1"/>
  <c r="F15" i="2"/>
  <c r="T27" i="24"/>
  <c r="U15" i="24"/>
  <c r="K27" i="24"/>
  <c r="L27" i="24"/>
  <c r="H27" i="24"/>
  <c r="X27" i="24"/>
  <c r="K15" i="24"/>
  <c r="X15" i="24"/>
  <c r="G15" i="24"/>
  <c r="H15" i="24"/>
  <c r="T15" i="24"/>
  <c r="H16" i="24"/>
  <c r="T14" i="24"/>
  <c r="K16" i="24"/>
  <c r="X16" i="24"/>
  <c r="L16" i="24"/>
  <c r="T16" i="24"/>
  <c r="G16" i="24"/>
  <c r="U16" i="24"/>
  <c r="U27" i="24"/>
  <c r="G27" i="24"/>
  <c r="L15" i="24"/>
  <c r="U13" i="24"/>
  <c r="K13" i="24"/>
  <c r="L13" i="24"/>
  <c r="K25" i="24"/>
  <c r="G13" i="24"/>
  <c r="L25" i="24"/>
  <c r="H13" i="24"/>
  <c r="G25" i="24"/>
  <c r="T25" i="24"/>
  <c r="H25" i="24"/>
  <c r="X13" i="24"/>
  <c r="T13" i="24"/>
  <c r="U26" i="24"/>
  <c r="G14" i="24"/>
  <c r="G26" i="24"/>
  <c r="K17" i="24"/>
  <c r="X25" i="24"/>
  <c r="U25" i="24"/>
  <c r="AJ39" i="4"/>
  <c r="AF75" i="4"/>
  <c r="AS87" i="4"/>
  <c r="S75" i="4"/>
  <c r="T63" i="4"/>
  <c r="AT39" i="4"/>
  <c r="U75" i="4"/>
  <c r="AD87" i="4"/>
  <c r="K39" i="4"/>
  <c r="F32" i="34" s="1"/>
  <c r="AA75" i="4"/>
  <c r="AY87" i="4"/>
  <c r="AN75" i="4"/>
  <c r="AC39" i="4"/>
  <c r="V87" i="4"/>
  <c r="AW75" i="4"/>
  <c r="U39" i="4"/>
  <c r="K75" i="4"/>
  <c r="AM39" i="4"/>
  <c r="W63" i="4"/>
  <c r="C75" i="4"/>
  <c r="AG75" i="4"/>
  <c r="W87" i="4"/>
  <c r="X39" i="4"/>
  <c r="AQ87" i="4"/>
  <c r="AR39" i="4"/>
  <c r="I87" i="4"/>
  <c r="AS39" i="4"/>
  <c r="R87" i="4"/>
  <c r="E39" i="4"/>
  <c r="AE39" i="4"/>
  <c r="AR51" i="4"/>
  <c r="AO75" i="4"/>
  <c r="AO87" i="4"/>
  <c r="S39" i="4"/>
  <c r="G75" i="4"/>
  <c r="G87" i="4"/>
  <c r="C39" i="4"/>
  <c r="D32" i="34" s="1"/>
  <c r="AL75" i="4"/>
  <c r="N87" i="4"/>
  <c r="AM63" i="4"/>
  <c r="G18" i="24"/>
  <c r="G12" i="24"/>
  <c r="H12" i="24"/>
  <c r="AX39" i="4"/>
  <c r="AO39" i="4"/>
  <c r="J39" i="4"/>
  <c r="Y39" i="4"/>
  <c r="AP75" i="4"/>
  <c r="AQ75" i="4"/>
  <c r="P75" i="4"/>
  <c r="F87" i="4"/>
  <c r="D87" i="4"/>
  <c r="AP87" i="4"/>
  <c r="AK87" i="4"/>
  <c r="AB39" i="4"/>
  <c r="Q75" i="4"/>
  <c r="F39" i="4"/>
  <c r="AG39" i="4"/>
  <c r="AQ39" i="4"/>
  <c r="H39" i="4"/>
  <c r="AH75" i="4"/>
  <c r="W75" i="4"/>
  <c r="R75" i="4"/>
  <c r="M87" i="4"/>
  <c r="J87" i="4"/>
  <c r="AV87" i="4"/>
  <c r="AE87" i="4"/>
  <c r="V39" i="4"/>
  <c r="AB87" i="4"/>
  <c r="H26" i="24"/>
  <c r="AF63" i="4"/>
  <c r="M39" i="4"/>
  <c r="I39" i="4"/>
  <c r="AU39" i="4"/>
  <c r="W39" i="4"/>
  <c r="R63" i="4"/>
  <c r="X75" i="4"/>
  <c r="AR75" i="4"/>
  <c r="D75" i="4"/>
  <c r="E75" i="4"/>
  <c r="AC87" i="4"/>
  <c r="Q87" i="4"/>
  <c r="E87" i="4"/>
  <c r="P39" i="4"/>
  <c r="C35" i="5"/>
  <c r="AR35" i="5" s="1"/>
  <c r="C83" i="5"/>
  <c r="AR83" i="5" s="1"/>
  <c r="P87" i="4"/>
  <c r="B71" i="8"/>
  <c r="L71" i="8" s="1"/>
  <c r="AF39" i="4"/>
  <c r="AV39" i="4"/>
  <c r="AH39" i="4"/>
  <c r="AE51" i="4"/>
  <c r="F75" i="4"/>
  <c r="AE75" i="4"/>
  <c r="AI75" i="4"/>
  <c r="AJ75" i="4"/>
  <c r="AF87" i="4"/>
  <c r="U87" i="4"/>
  <c r="H87" i="4"/>
  <c r="AD39" i="4"/>
  <c r="K14" i="24"/>
  <c r="X26" i="24"/>
  <c r="AP39" i="4"/>
  <c r="AL39" i="4"/>
  <c r="D39" i="4"/>
  <c r="AW51" i="4"/>
  <c r="Z63" i="4"/>
  <c r="H75" i="4"/>
  <c r="AT75" i="4"/>
  <c r="AM75" i="4"/>
  <c r="Y75" i="4"/>
  <c r="AI87" i="4"/>
  <c r="X87" i="4"/>
  <c r="K87" i="4"/>
  <c r="AK75" i="4"/>
  <c r="AH87" i="4"/>
  <c r="L14" i="24"/>
  <c r="X14" i="24"/>
  <c r="Z39" i="4"/>
  <c r="G39" i="4"/>
  <c r="AY39" i="4"/>
  <c r="T51" i="4"/>
  <c r="M75" i="4"/>
  <c r="AX75" i="4"/>
  <c r="AB75" i="4"/>
  <c r="AN87" i="4"/>
  <c r="AL87" i="4"/>
  <c r="AA87" i="4"/>
  <c r="S87" i="4"/>
  <c r="T87" i="4"/>
  <c r="T26" i="24"/>
  <c r="R39" i="4"/>
  <c r="AA39" i="4"/>
  <c r="T39" i="4"/>
  <c r="AH51" i="4"/>
  <c r="AD75" i="4"/>
  <c r="J75" i="4"/>
  <c r="AU75" i="4"/>
  <c r="AT87" i="4"/>
  <c r="AR87" i="4"/>
  <c r="AG87" i="4"/>
  <c r="Y87" i="4"/>
  <c r="AU51" i="4"/>
  <c r="T75" i="4"/>
  <c r="H14" i="24"/>
  <c r="U14" i="24"/>
  <c r="AN39" i="4"/>
  <c r="N39" i="4"/>
  <c r="AW39" i="4"/>
  <c r="AJ51" i="4"/>
  <c r="S63" i="4"/>
  <c r="V75" i="4"/>
  <c r="I75" i="4"/>
  <c r="AY75" i="4"/>
  <c r="AW87" i="4"/>
  <c r="AU87" i="4"/>
  <c r="AJ87" i="4"/>
  <c r="AC75" i="4"/>
  <c r="C71" i="5"/>
  <c r="AR71" i="5" s="1"/>
  <c r="K26" i="24"/>
  <c r="AK39" i="4"/>
  <c r="B35" i="8"/>
  <c r="AC35" i="8" s="1"/>
  <c r="Q39" i="4"/>
  <c r="V63" i="4"/>
  <c r="F63" i="4"/>
  <c r="Z75" i="4"/>
  <c r="N75" i="4"/>
  <c r="AS75" i="4"/>
  <c r="C87" i="4"/>
  <c r="AX87" i="4"/>
  <c r="AM87" i="4"/>
  <c r="Z87" i="4"/>
  <c r="AI39" i="4"/>
  <c r="AV75" i="4"/>
  <c r="L26" i="24"/>
  <c r="U58" i="4"/>
  <c r="AI45" i="4"/>
  <c r="AP30" i="4"/>
  <c r="U12" i="24"/>
  <c r="T28" i="24"/>
  <c r="T12" i="24"/>
  <c r="U28" i="24"/>
  <c r="X12" i="24"/>
  <c r="K28" i="24"/>
  <c r="L29" i="24"/>
  <c r="L12" i="24"/>
  <c r="L28" i="24"/>
  <c r="K12" i="24"/>
  <c r="U29" i="24"/>
  <c r="G28" i="24"/>
  <c r="X28" i="24"/>
  <c r="H28" i="24"/>
  <c r="V21" i="4"/>
  <c r="AU33" i="4"/>
  <c r="T33" i="4"/>
  <c r="C45" i="4"/>
  <c r="D38" i="34" s="1"/>
  <c r="Z21" i="4"/>
  <c r="X45" i="4"/>
  <c r="AJ45" i="4"/>
  <c r="M21" i="4"/>
  <c r="AP77" i="4"/>
  <c r="AF77" i="4"/>
  <c r="T80" i="42"/>
  <c r="AI34" i="4"/>
  <c r="R22" i="4"/>
  <c r="AH34" i="4"/>
  <c r="H22" i="4"/>
  <c r="AN34" i="4"/>
  <c r="B54" i="8"/>
  <c r="V54" i="8" s="1"/>
  <c r="AD34" i="4"/>
  <c r="J58" i="4"/>
  <c r="U22" i="4"/>
  <c r="AB82" i="4"/>
  <c r="AT82" i="4"/>
  <c r="E22" i="4"/>
  <c r="AD52" i="4"/>
  <c r="W59" i="42"/>
  <c r="I18" i="4"/>
  <c r="T52" i="4"/>
  <c r="BY18" i="4"/>
  <c r="P18" i="4"/>
  <c r="CB18" i="4"/>
  <c r="AL18" i="4"/>
  <c r="N18" i="4"/>
  <c r="C52" i="4"/>
  <c r="D45" i="34" s="1"/>
  <c r="AL59" i="42"/>
  <c r="E35" i="42"/>
  <c r="W26" i="4"/>
  <c r="C56" i="4"/>
  <c r="D49" i="34" s="1"/>
  <c r="W56" i="4"/>
  <c r="F68" i="4"/>
  <c r="AD59" i="42"/>
  <c r="AC47" i="42"/>
  <c r="AH84" i="4"/>
  <c r="AG38" i="4"/>
  <c r="AJ62" i="4"/>
  <c r="K38" i="4"/>
  <c r="F31" i="34" s="1"/>
  <c r="AQ62" i="4"/>
  <c r="AD38" i="4"/>
  <c r="AF50" i="4"/>
  <c r="AM50" i="4"/>
  <c r="Z38" i="4"/>
  <c r="F74" i="4"/>
  <c r="AW38" i="4"/>
  <c r="AA38" i="4"/>
  <c r="T50" i="4"/>
  <c r="AH74" i="4"/>
  <c r="J84" i="5"/>
  <c r="AL26" i="4"/>
  <c r="R26" i="4"/>
  <c r="M96" i="5"/>
  <c r="AN26" i="4"/>
  <c r="AN50" i="4"/>
  <c r="V74" i="4"/>
  <c r="S88" i="5"/>
  <c r="X61" i="4"/>
  <c r="AO37" i="4"/>
  <c r="R73" i="4"/>
  <c r="AG85" i="4"/>
  <c r="AY49" i="4"/>
  <c r="D73" i="4"/>
  <c r="AO73" i="4"/>
  <c r="AE73" i="4"/>
  <c r="AX49" i="4"/>
  <c r="C73" i="4"/>
  <c r="C81" i="5"/>
  <c r="AR81" i="5" s="1"/>
  <c r="AG25" i="4"/>
  <c r="AE49" i="4"/>
  <c r="G49" i="4"/>
  <c r="U73" i="4"/>
  <c r="D34" i="42"/>
  <c r="T84" i="4"/>
  <c r="G84" i="4"/>
  <c r="AP84" i="4"/>
  <c r="H18" i="24"/>
  <c r="AP48" i="4"/>
  <c r="Q90" i="5"/>
  <c r="B101" i="5"/>
  <c r="M102" i="5"/>
  <c r="M84" i="4"/>
  <c r="AX84" i="4"/>
  <c r="AJ84" i="4"/>
  <c r="AB84" i="4"/>
  <c r="K51" i="42"/>
  <c r="X32" i="24"/>
  <c r="P84" i="4"/>
  <c r="D84" i="4"/>
  <c r="AM84" i="4"/>
  <c r="AE84" i="4"/>
  <c r="AH60" i="4"/>
  <c r="U60" i="4"/>
  <c r="Z84" i="4"/>
  <c r="N84" i="4"/>
  <c r="AV84" i="4"/>
  <c r="I48" i="4"/>
  <c r="AS72" i="4"/>
  <c r="AE60" i="4"/>
  <c r="AV60" i="4"/>
  <c r="C84" i="4"/>
  <c r="W84" i="4"/>
  <c r="Q84" i="4"/>
  <c r="AY84" i="4"/>
  <c r="AF84" i="4"/>
  <c r="U84" i="4"/>
  <c r="E84" i="4"/>
  <c r="B56" i="8"/>
  <c r="AB56" i="8" s="1"/>
  <c r="I72" i="4"/>
  <c r="AS84" i="4"/>
  <c r="Y84" i="4"/>
  <c r="AI84" i="4"/>
  <c r="X84" i="4"/>
  <c r="H84" i="4"/>
  <c r="AD27" i="42"/>
  <c r="J72" i="4"/>
  <c r="Q60" i="4"/>
  <c r="J84" i="4"/>
  <c r="AN84" i="4"/>
  <c r="AL84" i="4"/>
  <c r="C80" i="5"/>
  <c r="AR80" i="5" s="1"/>
  <c r="AW84" i="4"/>
  <c r="Y24" i="4"/>
  <c r="AC84" i="4"/>
  <c r="AQ84" i="4"/>
  <c r="AO84" i="4"/>
  <c r="AA84" i="4"/>
  <c r="S84" i="4"/>
  <c r="C72" i="4"/>
  <c r="AT84" i="4"/>
  <c r="AR84" i="4"/>
  <c r="AD84" i="4"/>
  <c r="V84" i="4"/>
  <c r="F72" i="4"/>
  <c r="N60" i="4"/>
  <c r="AR60" i="4"/>
  <c r="R84" i="4"/>
  <c r="AU84" i="4"/>
  <c r="AG84" i="4"/>
  <c r="K84" i="4"/>
  <c r="V114" i="5"/>
  <c r="K114" i="5"/>
  <c r="R49" i="4"/>
  <c r="K85" i="4"/>
  <c r="G25" i="4"/>
  <c r="AL73" i="4"/>
  <c r="H25" i="4"/>
  <c r="F49" i="4"/>
  <c r="AX73" i="4"/>
  <c r="C57" i="5"/>
  <c r="AR57" i="5" s="1"/>
  <c r="E49" i="4"/>
  <c r="H73" i="4"/>
  <c r="AL25" i="4"/>
  <c r="P49" i="4"/>
  <c r="AB73" i="4"/>
  <c r="AI25" i="4"/>
  <c r="P61" i="4"/>
  <c r="B45" i="8"/>
  <c r="L45" i="8" s="1"/>
  <c r="AW85" i="4"/>
  <c r="C49" i="4"/>
  <c r="D42" i="34" s="1"/>
  <c r="AV73" i="4"/>
  <c r="AK49" i="4"/>
  <c r="Q73" i="4"/>
  <c r="AK25" i="4"/>
  <c r="AV49" i="4"/>
  <c r="N73" i="4"/>
  <c r="AL37" i="4"/>
  <c r="AA25" i="4"/>
  <c r="AS61" i="4"/>
  <c r="AG49" i="4"/>
  <c r="D85" i="4"/>
  <c r="AQ49" i="4"/>
  <c r="F73" i="4"/>
  <c r="AN49" i="4"/>
  <c r="Z49" i="4"/>
  <c r="D25" i="4"/>
  <c r="Z25" i="4"/>
  <c r="AH37" i="4"/>
  <c r="AL61" i="4"/>
  <c r="AU61" i="4"/>
  <c r="AL49" i="4"/>
  <c r="AD49" i="4"/>
  <c r="AC85" i="4"/>
  <c r="C25" i="4"/>
  <c r="D18" i="34" s="1"/>
  <c r="E73" i="4"/>
  <c r="K25" i="4"/>
  <c r="F18" i="34" s="1"/>
  <c r="S49" i="4"/>
  <c r="AJ25" i="4"/>
  <c r="AD61" i="4"/>
  <c r="C21" i="5"/>
  <c r="V49" i="4"/>
  <c r="I73" i="4"/>
  <c r="R25" i="4"/>
  <c r="Y25" i="4"/>
  <c r="Y73" i="4"/>
  <c r="AM25" i="4"/>
  <c r="V25" i="4"/>
  <c r="P73" i="4"/>
  <c r="M85" i="4"/>
  <c r="J49" i="4"/>
  <c r="U25" i="4"/>
  <c r="K49" i="4"/>
  <c r="F42" i="34" s="1"/>
  <c r="AT49" i="4"/>
  <c r="I25" i="4"/>
  <c r="AM49" i="4"/>
  <c r="AT73" i="4"/>
  <c r="AS49" i="4"/>
  <c r="AF73" i="4"/>
  <c r="J73" i="4"/>
  <c r="AM73" i="4"/>
  <c r="AK37" i="4"/>
  <c r="K73" i="4"/>
  <c r="AJ61" i="4"/>
  <c r="AE25" i="4"/>
  <c r="X73" i="4"/>
  <c r="X49" i="4"/>
  <c r="W25" i="4"/>
  <c r="T25" i="4"/>
  <c r="AF49" i="4"/>
  <c r="AN73" i="4"/>
  <c r="AP49" i="4"/>
  <c r="D49" i="4"/>
  <c r="AQ73" i="4"/>
  <c r="AK73" i="4"/>
  <c r="AH25" i="4"/>
  <c r="AA85" i="4"/>
  <c r="T73" i="4"/>
  <c r="AW49" i="4"/>
  <c r="E25" i="4"/>
  <c r="AD73" i="4"/>
  <c r="S25" i="4"/>
  <c r="Q49" i="4"/>
  <c r="AI73" i="4"/>
  <c r="AU49" i="4"/>
  <c r="AR49" i="4"/>
  <c r="S73" i="4"/>
  <c r="AR73" i="4"/>
  <c r="G73" i="4"/>
  <c r="K37" i="4"/>
  <c r="F30" i="34" s="1"/>
  <c r="AB37" i="4"/>
  <c r="AA73" i="4"/>
  <c r="N49" i="4"/>
  <c r="AO49" i="4"/>
  <c r="Z73" i="4"/>
  <c r="I49" i="4"/>
  <c r="AC73" i="4"/>
  <c r="AN25" i="4"/>
  <c r="AO61" i="4"/>
  <c r="AO25" i="4"/>
  <c r="U49" i="4"/>
  <c r="AC49" i="4"/>
  <c r="C69" i="5"/>
  <c r="AR69" i="5" s="1"/>
  <c r="AA49" i="4"/>
  <c r="J37" i="4"/>
  <c r="AH73" i="4"/>
  <c r="AJ49" i="4"/>
  <c r="AJ73" i="4"/>
  <c r="C45" i="5"/>
  <c r="AR45" i="5" s="1"/>
  <c r="AG73" i="4"/>
  <c r="AD25" i="4"/>
  <c r="V73" i="4"/>
  <c r="AU25" i="4"/>
  <c r="N25" i="4"/>
  <c r="M25" i="4"/>
  <c r="T49" i="4"/>
  <c r="B57" i="8"/>
  <c r="K57" i="8" s="1"/>
  <c r="R61" i="4"/>
  <c r="G61" i="4"/>
  <c r="AB49" i="4"/>
  <c r="AY73" i="4"/>
  <c r="T61" i="4"/>
  <c r="F25" i="4"/>
  <c r="X25" i="4"/>
  <c r="AP25" i="4"/>
  <c r="AT25" i="4"/>
  <c r="H49" i="4"/>
  <c r="AW73" i="4"/>
  <c r="B21" i="8"/>
  <c r="M49" i="4"/>
  <c r="AV25" i="4"/>
  <c r="M73" i="4"/>
  <c r="AC25" i="4"/>
  <c r="B69" i="8"/>
  <c r="AP73" i="4"/>
  <c r="AI49" i="4"/>
  <c r="Y49" i="4"/>
  <c r="AU73" i="4"/>
  <c r="AH49" i="4"/>
  <c r="W73" i="4"/>
  <c r="AF25" i="4"/>
  <c r="AS73" i="4"/>
  <c r="J25" i="4"/>
  <c r="P25" i="4"/>
  <c r="AB25" i="4"/>
  <c r="X51" i="42"/>
  <c r="AV38" i="4"/>
  <c r="M50" i="4"/>
  <c r="AJ74" i="4"/>
  <c r="AC26" i="4"/>
  <c r="AK26" i="4"/>
  <c r="U38" i="4"/>
  <c r="AB38" i="4"/>
  <c r="Q38" i="4"/>
  <c r="N38" i="4"/>
  <c r="D38" i="4"/>
  <c r="S74" i="4"/>
  <c r="AU74" i="4"/>
  <c r="AN74" i="4"/>
  <c r="F26" i="4"/>
  <c r="AC62" i="4"/>
  <c r="X38" i="4"/>
  <c r="C38" i="4"/>
  <c r="D31" i="34" s="1"/>
  <c r="AI26" i="4"/>
  <c r="D26" i="4"/>
  <c r="AJ26" i="4"/>
  <c r="AG74" i="4"/>
  <c r="W50" i="4"/>
  <c r="L51" i="42"/>
  <c r="B88" i="5"/>
  <c r="AS38" i="4"/>
  <c r="W74" i="4"/>
  <c r="AL38" i="4"/>
  <c r="X74" i="4"/>
  <c r="P26" i="4"/>
  <c r="AH38" i="4"/>
  <c r="G38" i="4"/>
  <c r="AX74" i="4"/>
  <c r="AR38" i="4"/>
  <c r="AC74" i="4"/>
  <c r="E74" i="4"/>
  <c r="J26" i="4"/>
  <c r="J50" i="4"/>
  <c r="AW74" i="4"/>
  <c r="AP26" i="4"/>
  <c r="K74" i="4"/>
  <c r="AR74" i="4"/>
  <c r="AX86" i="4"/>
  <c r="AT50" i="4"/>
  <c r="W38" i="4"/>
  <c r="AH50" i="4"/>
  <c r="AH51" i="42"/>
  <c r="K89" i="5"/>
  <c r="G26" i="4"/>
  <c r="AO26" i="4"/>
  <c r="N74" i="4"/>
  <c r="AP74" i="4"/>
  <c r="J74" i="4"/>
  <c r="H26" i="4"/>
  <c r="AT74" i="4"/>
  <c r="X26" i="4"/>
  <c r="AS62" i="4"/>
  <c r="AD50" i="4"/>
  <c r="AG62" i="4"/>
  <c r="Z50" i="4"/>
  <c r="AS74" i="4"/>
  <c r="AK38" i="4"/>
  <c r="G74" i="4"/>
  <c r="C34" i="5"/>
  <c r="AR34" i="5" s="1"/>
  <c r="T86" i="4"/>
  <c r="X62" i="4"/>
  <c r="AI74" i="4"/>
  <c r="AK50" i="4"/>
  <c r="V51" i="42"/>
  <c r="AK51" i="42"/>
  <c r="I89" i="5"/>
  <c r="AV74" i="4"/>
  <c r="S38" i="4"/>
  <c r="AT62" i="4"/>
  <c r="AE74" i="4"/>
  <c r="T74" i="4"/>
  <c r="AI50" i="4"/>
  <c r="AO74" i="4"/>
  <c r="AV62" i="4"/>
  <c r="AW62" i="4"/>
  <c r="AU26" i="4"/>
  <c r="AK62" i="4"/>
  <c r="AX38" i="4"/>
  <c r="AW50" i="4"/>
  <c r="AM74" i="4"/>
  <c r="D74" i="4"/>
  <c r="AM38" i="4"/>
  <c r="X50" i="4"/>
  <c r="AV50" i="4"/>
  <c r="B22" i="8"/>
  <c r="C20" i="33" s="1"/>
  <c r="F51" i="42"/>
  <c r="AQ74" i="4"/>
  <c r="AP62" i="4"/>
  <c r="C46" i="5"/>
  <c r="AH62" i="4"/>
  <c r="C58" i="5"/>
  <c r="AR58" i="5" s="1"/>
  <c r="I74" i="4"/>
  <c r="C22" i="5"/>
  <c r="AY74" i="4"/>
  <c r="C70" i="5"/>
  <c r="AR70" i="5" s="1"/>
  <c r="AL62" i="4"/>
  <c r="AQ38" i="4"/>
  <c r="AX62" i="4"/>
  <c r="AI38" i="4"/>
  <c r="P38" i="4"/>
  <c r="AB74" i="4"/>
  <c r="B46" i="8"/>
  <c r="X46" i="8" s="1"/>
  <c r="S62" i="4"/>
  <c r="AQ86" i="4"/>
  <c r="G86" i="4"/>
  <c r="AT38" i="4"/>
  <c r="R38" i="4"/>
  <c r="I51" i="42"/>
  <c r="AF74" i="4"/>
  <c r="AN62" i="4"/>
  <c r="AA62" i="4"/>
  <c r="AD62" i="4"/>
  <c r="V62" i="4"/>
  <c r="H62" i="4"/>
  <c r="AY62" i="4"/>
  <c r="Y50" i="4"/>
  <c r="M74" i="4"/>
  <c r="F38" i="4"/>
  <c r="G62" i="4"/>
  <c r="I26" i="4"/>
  <c r="AO62" i="4"/>
  <c r="AS86" i="4"/>
  <c r="AK74" i="4"/>
  <c r="E26" i="4"/>
  <c r="P74" i="4"/>
  <c r="R50" i="4"/>
  <c r="AH63" i="42"/>
  <c r="W51" i="42"/>
  <c r="H101" i="5"/>
  <c r="C74" i="4"/>
  <c r="Z62" i="4"/>
  <c r="B34" i="8"/>
  <c r="Y34" i="8" s="1"/>
  <c r="T62" i="4"/>
  <c r="R62" i="4"/>
  <c r="Q62" i="4"/>
  <c r="D62" i="4"/>
  <c r="V26" i="4"/>
  <c r="AL50" i="4"/>
  <c r="AQ50" i="4"/>
  <c r="H74" i="4"/>
  <c r="R27" i="42"/>
  <c r="K62" i="4"/>
  <c r="F55" i="34" s="1"/>
  <c r="H55" i="34" s="1"/>
  <c r="AF26" i="4"/>
  <c r="AF62" i="4"/>
  <c r="V86" i="4"/>
  <c r="N86" i="4"/>
  <c r="AM51" i="42"/>
  <c r="AI62" i="4"/>
  <c r="AA74" i="4"/>
  <c r="AY38" i="4"/>
  <c r="AE62" i="4"/>
  <c r="E62" i="4"/>
  <c r="AG51" i="42"/>
  <c r="W62" i="4"/>
  <c r="R74" i="4"/>
  <c r="AO50" i="4"/>
  <c r="I62" i="4"/>
  <c r="AJ38" i="4"/>
  <c r="AM62" i="4"/>
  <c r="AA26" i="4"/>
  <c r="P62" i="4"/>
  <c r="AB26" i="4"/>
  <c r="F50" i="4"/>
  <c r="S50" i="4"/>
  <c r="Q74" i="4"/>
  <c r="N62" i="4"/>
  <c r="V38" i="4"/>
  <c r="V50" i="4"/>
  <c r="Q86" i="4"/>
  <c r="B58" i="8"/>
  <c r="M58" i="8" s="1"/>
  <c r="AD26" i="4"/>
  <c r="AP50" i="4"/>
  <c r="AG50" i="4"/>
  <c r="B70" i="8"/>
  <c r="G70" i="8" s="1"/>
  <c r="BN74" i="4"/>
  <c r="AE51" i="42"/>
  <c r="J62" i="4"/>
  <c r="E38" i="4"/>
  <c r="AC50" i="4"/>
  <c r="C26" i="4"/>
  <c r="D19" i="34" s="1"/>
  <c r="AB50" i="4"/>
  <c r="AU50" i="4"/>
  <c r="F62" i="4"/>
  <c r="AM26" i="4"/>
  <c r="C62" i="4"/>
  <c r="D55" i="34" s="1"/>
  <c r="J38" i="4"/>
  <c r="AJ50" i="4"/>
  <c r="AE38" i="4"/>
  <c r="AC38" i="4"/>
  <c r="AD74" i="4"/>
  <c r="AV26" i="4"/>
  <c r="AB62" i="4"/>
  <c r="AN38" i="4"/>
  <c r="I50" i="4"/>
  <c r="AL86" i="4"/>
  <c r="N26" i="4"/>
  <c r="U74" i="4"/>
  <c r="AU62" i="4"/>
  <c r="BM74" i="4"/>
  <c r="H51" i="42"/>
  <c r="T26" i="4"/>
  <c r="H50" i="4"/>
  <c r="K26" i="4"/>
  <c r="F19" i="34" s="1"/>
  <c r="U50" i="4"/>
  <c r="AH26" i="4"/>
  <c r="G50" i="4"/>
  <c r="Y38" i="4"/>
  <c r="N50" i="4"/>
  <c r="AT26" i="4"/>
  <c r="AY50" i="4"/>
  <c r="P50" i="4"/>
  <c r="AO38" i="4"/>
  <c r="M38" i="4"/>
  <c r="T38" i="4"/>
  <c r="U62" i="4"/>
  <c r="AE26" i="4"/>
  <c r="AX50" i="4"/>
  <c r="S26" i="4"/>
  <c r="D50" i="4"/>
  <c r="E86" i="4"/>
  <c r="K50" i="4"/>
  <c r="F43" i="34" s="1"/>
  <c r="Y74" i="4"/>
  <c r="H38" i="4"/>
  <c r="V15" i="42"/>
  <c r="C51" i="42"/>
  <c r="Z26" i="4"/>
  <c r="AS50" i="4"/>
  <c r="AU38" i="4"/>
  <c r="AP38" i="4"/>
  <c r="I38" i="4"/>
  <c r="C50" i="4"/>
  <c r="D43" i="34" s="1"/>
  <c r="Y26" i="4"/>
  <c r="AR50" i="4"/>
  <c r="M26" i="4"/>
  <c r="AA50" i="4"/>
  <c r="AL74" i="4"/>
  <c r="AF38" i="4"/>
  <c r="Z74" i="4"/>
  <c r="Y62" i="4"/>
  <c r="AG26" i="4"/>
  <c r="E50" i="4"/>
  <c r="AE50" i="4"/>
  <c r="F86" i="4"/>
  <c r="Q50" i="4"/>
  <c r="M62" i="4"/>
  <c r="U26" i="4"/>
  <c r="AR62" i="4"/>
  <c r="E70" i="42"/>
  <c r="X34" i="42"/>
  <c r="C51" i="5"/>
  <c r="AR51" i="5" s="1"/>
  <c r="AG34" i="42"/>
  <c r="D22" i="42"/>
  <c r="U84" i="5"/>
  <c r="F120" i="5"/>
  <c r="K82" i="42"/>
  <c r="M22" i="42"/>
  <c r="P46" i="42"/>
  <c r="U96" i="5"/>
  <c r="AK34" i="42"/>
  <c r="C34" i="42"/>
  <c r="I70" i="42"/>
  <c r="D46" i="42"/>
  <c r="AM43" i="4"/>
  <c r="AG70" i="42"/>
  <c r="S22" i="42"/>
  <c r="G70" i="42"/>
  <c r="AA46" i="42"/>
  <c r="J120" i="5"/>
  <c r="AE22" i="42"/>
  <c r="Y70" i="42"/>
  <c r="V34" i="42"/>
  <c r="AL70" i="42"/>
  <c r="N58" i="42"/>
  <c r="AB34" i="42"/>
  <c r="R70" i="42"/>
  <c r="T58" i="42"/>
  <c r="Y58" i="42"/>
  <c r="O70" i="42"/>
  <c r="S58" i="42"/>
  <c r="U46" i="42"/>
  <c r="E82" i="42"/>
  <c r="Z34" i="42"/>
  <c r="L84" i="5"/>
  <c r="D27" i="42"/>
  <c r="O51" i="42"/>
  <c r="V89" i="5"/>
  <c r="AA27" i="42"/>
  <c r="L15" i="42"/>
  <c r="E89" i="5"/>
  <c r="S51" i="42"/>
  <c r="G89" i="5"/>
  <c r="J51" i="42"/>
  <c r="M89" i="5"/>
  <c r="N89" i="5"/>
  <c r="I113" i="5"/>
  <c r="AL74" i="42"/>
  <c r="R38" i="42"/>
  <c r="K74" i="42"/>
  <c r="AK38" i="42"/>
  <c r="F112" i="5"/>
  <c r="T74" i="42"/>
  <c r="G88" i="5"/>
  <c r="Q100" i="5"/>
  <c r="I88" i="5"/>
  <c r="F74" i="42"/>
  <c r="O88" i="5"/>
  <c r="T88" i="5"/>
  <c r="C38" i="42"/>
  <c r="P62" i="42"/>
  <c r="G74" i="42"/>
  <c r="Q31" i="4"/>
  <c r="S23" i="42"/>
  <c r="F59" i="42"/>
  <c r="AC59" i="42"/>
  <c r="V59" i="42"/>
  <c r="I59" i="42"/>
  <c r="AV43" i="4"/>
  <c r="G23" i="42"/>
  <c r="AG59" i="42"/>
  <c r="C59" i="42"/>
  <c r="E59" i="42"/>
  <c r="O47" i="42"/>
  <c r="AS43" i="4"/>
  <c r="AF23" i="42"/>
  <c r="AH23" i="42"/>
  <c r="AE59" i="42"/>
  <c r="U59" i="42"/>
  <c r="P47" i="42"/>
  <c r="Y23" i="42"/>
  <c r="M23" i="42"/>
  <c r="Q59" i="42"/>
  <c r="Y59" i="42"/>
  <c r="T47" i="42"/>
  <c r="H23" i="42"/>
  <c r="X59" i="42"/>
  <c r="AB59" i="42"/>
  <c r="AD47" i="42"/>
  <c r="AF59" i="42"/>
  <c r="AM59" i="42"/>
  <c r="R19" i="4"/>
  <c r="AB47" i="42"/>
  <c r="L71" i="42"/>
  <c r="R59" i="42"/>
  <c r="T59" i="42"/>
  <c r="X35" i="42"/>
  <c r="G67" i="4"/>
  <c r="AF47" i="42"/>
  <c r="AA59" i="42"/>
  <c r="N59" i="42"/>
  <c r="G35" i="42"/>
  <c r="W31" i="4"/>
  <c r="H67" i="4"/>
  <c r="L47" i="42"/>
  <c r="M59" i="42"/>
  <c r="G31" i="4"/>
  <c r="I67" i="4"/>
  <c r="T23" i="42"/>
  <c r="L59" i="42"/>
  <c r="H59" i="42"/>
  <c r="AK59" i="42"/>
  <c r="AH59" i="42"/>
  <c r="F67" i="4"/>
  <c r="P59" i="42"/>
  <c r="Z59" i="42"/>
  <c r="S59" i="42"/>
  <c r="D59" i="42"/>
  <c r="Z23" i="42"/>
  <c r="B68" i="8"/>
  <c r="G68" i="8" s="1"/>
  <c r="AE72" i="4"/>
  <c r="AW72" i="4"/>
  <c r="AS48" i="4"/>
  <c r="AC72" i="4"/>
  <c r="V48" i="4"/>
  <c r="K60" i="4"/>
  <c r="F53" i="34" s="1"/>
  <c r="AJ60" i="4"/>
  <c r="AK84" i="4"/>
  <c r="T60" i="4"/>
  <c r="AG48" i="4"/>
  <c r="AO72" i="4"/>
  <c r="AV72" i="4"/>
  <c r="AK72" i="4"/>
  <c r="J48" i="4"/>
  <c r="W48" i="4"/>
  <c r="U48" i="4"/>
  <c r="N48" i="4"/>
  <c r="Y60" i="4"/>
  <c r="AD60" i="4"/>
  <c r="H72" i="4"/>
  <c r="I60" i="4"/>
  <c r="K36" i="4"/>
  <c r="F29" i="34" s="1"/>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M72" i="4"/>
  <c r="AJ48" i="4"/>
  <c r="AX48" i="4"/>
  <c r="R60" i="4"/>
  <c r="AH72" i="4"/>
  <c r="C48" i="4"/>
  <c r="D41" i="34" s="1"/>
  <c r="AW48" i="4"/>
  <c r="K72" i="4"/>
  <c r="AN72" i="4"/>
  <c r="M48" i="4"/>
  <c r="AM60" i="4"/>
  <c r="AD48" i="4"/>
  <c r="C68" i="5"/>
  <c r="AR68" i="5" s="1"/>
  <c r="D72" i="4"/>
  <c r="Y48" i="4"/>
  <c r="AU48" i="4"/>
  <c r="B44" i="8"/>
  <c r="F44" i="8"/>
  <c r="AM72" i="4"/>
  <c r="P60" i="4"/>
  <c r="AB48" i="4"/>
  <c r="AR48" i="4"/>
  <c r="AI60" i="4"/>
  <c r="AO60" i="4"/>
  <c r="C56" i="5"/>
  <c r="AR56" i="5"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R72" i="4"/>
  <c r="S72" i="4"/>
  <c r="AG72" i="4"/>
  <c r="Y72" i="4"/>
  <c r="AA72" i="4"/>
  <c r="S48" i="4"/>
  <c r="AC60" i="4"/>
  <c r="AQ48" i="4"/>
  <c r="X60" i="4"/>
  <c r="AF60" i="4"/>
  <c r="AA60" i="4"/>
  <c r="AW60" i="4"/>
  <c r="AJ72" i="4"/>
  <c r="P72" i="4"/>
  <c r="AR72" i="4"/>
  <c r="AY72" i="4"/>
  <c r="G48" i="4"/>
  <c r="K48" i="4"/>
  <c r="F41" i="34" s="1"/>
  <c r="AK60" i="4"/>
  <c r="C60" i="4"/>
  <c r="D53" i="34" s="1"/>
  <c r="D48" i="4"/>
  <c r="AL72" i="4"/>
  <c r="AQ60" i="4"/>
  <c r="C44" i="5"/>
  <c r="AR44" i="5" s="1"/>
  <c r="L62" i="42"/>
  <c r="D62" i="42"/>
  <c r="S39" i="42"/>
  <c r="Y27" i="42"/>
  <c r="M15" i="42"/>
  <c r="Z15" i="42"/>
  <c r="G51" i="42"/>
  <c r="T51" i="42"/>
  <c r="P89" i="5"/>
  <c r="H89" i="5"/>
  <c r="G75" i="42"/>
  <c r="V101" i="5"/>
  <c r="Y75" i="42"/>
  <c r="AD51" i="42"/>
  <c r="Z27" i="42"/>
  <c r="M88" i="5"/>
  <c r="AB38" i="42"/>
  <c r="AB62" i="42"/>
  <c r="C15" i="42"/>
  <c r="AE15" i="42"/>
  <c r="R51" i="42"/>
  <c r="Y51" i="42"/>
  <c r="N112" i="5"/>
  <c r="O89" i="5"/>
  <c r="L89" i="5"/>
  <c r="F101" i="5"/>
  <c r="AB27" i="42"/>
  <c r="H88" i="5"/>
  <c r="J69" i="4"/>
  <c r="Y62" i="42"/>
  <c r="AD26" i="42"/>
  <c r="F38" i="42"/>
  <c r="X15" i="42"/>
  <c r="S15" i="42"/>
  <c r="D51" i="42"/>
  <c r="M51" i="42"/>
  <c r="J89" i="5"/>
  <c r="T89" i="5"/>
  <c r="N88" i="5"/>
  <c r="B65" i="8"/>
  <c r="AC65" i="8" s="1"/>
  <c r="Q99" i="5"/>
  <c r="Q74" i="42"/>
  <c r="J88" i="5"/>
  <c r="AG62" i="42"/>
  <c r="U62" i="42"/>
  <c r="X38" i="42"/>
  <c r="T15" i="42"/>
  <c r="AK15" i="42"/>
  <c r="AB51" i="42"/>
  <c r="Q51" i="42"/>
  <c r="U51" i="42"/>
  <c r="Q89" i="5"/>
  <c r="U89" i="5"/>
  <c r="G26" i="42"/>
  <c r="H15" i="42"/>
  <c r="S113" i="5"/>
  <c r="V88" i="5"/>
  <c r="P88" i="5"/>
  <c r="AG33" i="4"/>
  <c r="S81" i="4"/>
  <c r="H38" i="42"/>
  <c r="Z62" i="42"/>
  <c r="C62" i="42"/>
  <c r="L39" i="42"/>
  <c r="E15" i="42"/>
  <c r="AL51" i="42"/>
  <c r="AF51" i="42"/>
  <c r="AC51" i="42"/>
  <c r="F89" i="5"/>
  <c r="G99" i="5"/>
  <c r="D15" i="42"/>
  <c r="N113" i="5"/>
  <c r="E88" i="5"/>
  <c r="R88" i="5"/>
  <c r="AA45" i="4"/>
  <c r="G33" i="4"/>
  <c r="R39" i="42"/>
  <c r="W74" i="42"/>
  <c r="AD74" i="42"/>
  <c r="Q88" i="5"/>
  <c r="W62" i="42"/>
  <c r="L26" i="42"/>
  <c r="V62" i="42"/>
  <c r="K15" i="42"/>
  <c r="P51" i="42"/>
  <c r="AA51" i="42"/>
  <c r="H100" i="5"/>
  <c r="R89" i="5"/>
  <c r="AH15" i="42"/>
  <c r="T113" i="5"/>
  <c r="K88" i="5"/>
  <c r="B87" i="5"/>
  <c r="AC81" i="4"/>
  <c r="AN69" i="4"/>
  <c r="L25" i="42"/>
  <c r="F88" i="5"/>
  <c r="U74" i="42"/>
  <c r="AG27" i="42"/>
  <c r="N51" i="42"/>
  <c r="Z51" i="42"/>
  <c r="V113" i="5"/>
  <c r="L88" i="5"/>
  <c r="V81" i="4"/>
  <c r="BD38" i="4"/>
  <c r="BC86" i="4"/>
  <c r="BB38" i="4"/>
  <c r="BK26" i="4"/>
  <c r="BK74" i="4"/>
  <c r="BJ74" i="4"/>
  <c r="BA74" i="4"/>
  <c r="BF62" i="4"/>
  <c r="BE62" i="4"/>
  <c r="BD62" i="4"/>
  <c r="J102" i="5"/>
  <c r="V102" i="5"/>
  <c r="L90" i="5"/>
  <c r="G102" i="5"/>
  <c r="U102" i="5"/>
  <c r="Q102" i="5"/>
  <c r="R90" i="5"/>
  <c r="H90" i="5"/>
  <c r="I102" i="5"/>
  <c r="J90" i="5"/>
  <c r="O114" i="5"/>
  <c r="G90" i="5"/>
  <c r="R114" i="5"/>
  <c r="G114" i="5"/>
  <c r="I90" i="5"/>
  <c r="L114" i="5"/>
  <c r="E90" i="5"/>
  <c r="N114" i="5"/>
  <c r="F102" i="5"/>
  <c r="M114" i="5"/>
  <c r="O90" i="5"/>
  <c r="U114" i="5"/>
  <c r="U90" i="5"/>
  <c r="T102" i="5"/>
  <c r="O102" i="5"/>
  <c r="H102" i="5"/>
  <c r="BJ86" i="4"/>
  <c r="F114" i="5"/>
  <c r="F90" i="5"/>
  <c r="I114" i="5"/>
  <c r="S90" i="5"/>
  <c r="K102" i="5"/>
  <c r="R102" i="5"/>
  <c r="AG76" i="42"/>
  <c r="E102" i="5"/>
  <c r="N102" i="5"/>
  <c r="S114" i="5"/>
  <c r="S102" i="5"/>
  <c r="P114" i="5"/>
  <c r="P40" i="42"/>
  <c r="N90" i="5"/>
  <c r="P102" i="5"/>
  <c r="BC62" i="4"/>
  <c r="V90" i="5"/>
  <c r="K90" i="5"/>
  <c r="Q114" i="5"/>
  <c r="M90" i="5"/>
  <c r="F76" i="42"/>
  <c r="BA62" i="4"/>
  <c r="B113" i="5"/>
  <c r="T90" i="5"/>
  <c r="E114" i="5"/>
  <c r="L102" i="5"/>
  <c r="H114" i="5"/>
  <c r="T114" i="5"/>
  <c r="P90" i="5"/>
  <c r="J114" i="5"/>
  <c r="BH74" i="4"/>
  <c r="BF84" i="4"/>
  <c r="AG22" i="42"/>
  <c r="AE82" i="42"/>
  <c r="AG58" i="42"/>
  <c r="U34" i="42"/>
  <c r="AA58" i="42"/>
  <c r="Z82" i="42"/>
  <c r="K22" i="42"/>
  <c r="J70" i="42"/>
  <c r="L70" i="42"/>
  <c r="X70" i="42"/>
  <c r="E84" i="5"/>
  <c r="S84" i="5"/>
  <c r="AC46" i="42"/>
  <c r="N46" i="42"/>
  <c r="AH46" i="42"/>
  <c r="M120" i="5"/>
  <c r="Q120" i="5"/>
  <c r="H120" i="5"/>
  <c r="AD77" i="4"/>
  <c r="AH42" i="4"/>
  <c r="C66" i="4"/>
  <c r="AV66" i="4"/>
  <c r="U20" i="24"/>
  <c r="S34" i="42"/>
  <c r="G58" i="42"/>
  <c r="K34" i="42"/>
  <c r="S82" i="42"/>
  <c r="W70" i="42"/>
  <c r="P70" i="42"/>
  <c r="U70" i="42"/>
  <c r="G84" i="5"/>
  <c r="K84" i="5"/>
  <c r="O46" i="42"/>
  <c r="AB46" i="42"/>
  <c r="X4" i="11"/>
  <c r="O120" i="5"/>
  <c r="G96" i="5"/>
  <c r="AX42" i="4"/>
  <c r="E58" i="42"/>
  <c r="AH82" i="42"/>
  <c r="AF34" i="42"/>
  <c r="U82" i="42"/>
  <c r="H34" i="42"/>
  <c r="I22" i="42"/>
  <c r="C22" i="42"/>
  <c r="AL78" i="4"/>
  <c r="AA70" i="42"/>
  <c r="N70" i="42"/>
  <c r="AK70" i="42"/>
  <c r="N84" i="5"/>
  <c r="AM46" i="42"/>
  <c r="T46" i="42"/>
  <c r="AE46" i="42"/>
  <c r="G120" i="5"/>
  <c r="N120" i="5"/>
  <c r="T84" i="5"/>
  <c r="L2" i="30"/>
  <c r="L6" i="30" s="1"/>
  <c r="Q6" i="33" s="1"/>
  <c r="L6" i="34" s="1"/>
  <c r="I6" i="35" s="1"/>
  <c r="B10" i="35" s="1"/>
  <c r="BB62" i="4"/>
  <c r="T32" i="24"/>
  <c r="E46" i="42"/>
  <c r="L58" i="42"/>
  <c r="H82" i="42"/>
  <c r="AF82" i="42"/>
  <c r="M82" i="42"/>
  <c r="G22" i="42"/>
  <c r="U22" i="42"/>
  <c r="AA78" i="4"/>
  <c r="F70" i="42"/>
  <c r="C70" i="42"/>
  <c r="H84" i="5"/>
  <c r="K46" i="42"/>
  <c r="W46" i="42"/>
  <c r="I46" i="42"/>
  <c r="R120" i="5"/>
  <c r="AH77" i="4"/>
  <c r="K58" i="42"/>
  <c r="K32" i="24"/>
  <c r="K20" i="24"/>
  <c r="U32" i="24"/>
  <c r="E34" i="42"/>
  <c r="I58" i="42"/>
  <c r="AD82" i="42"/>
  <c r="M34" i="42"/>
  <c r="Z22" i="42"/>
  <c r="H22" i="42"/>
  <c r="K70" i="42"/>
  <c r="P84" i="5"/>
  <c r="AL46" i="42"/>
  <c r="Q46" i="42"/>
  <c r="G46" i="42"/>
  <c r="T108" i="5"/>
  <c r="T77" i="4"/>
  <c r="W77" i="4"/>
  <c r="D58" i="42"/>
  <c r="BG74" i="4"/>
  <c r="BN62" i="4"/>
  <c r="BN50" i="4"/>
  <c r="L32" i="24"/>
  <c r="L20" i="24"/>
  <c r="E22" i="42"/>
  <c r="AD34" i="42"/>
  <c r="AE58" i="42"/>
  <c r="AG82" i="42"/>
  <c r="AC82" i="42"/>
  <c r="AC58" i="42"/>
  <c r="G34" i="42"/>
  <c r="AF22" i="42"/>
  <c r="F84" i="5"/>
  <c r="M70" i="42"/>
  <c r="AC70" i="42"/>
  <c r="I84" i="5"/>
  <c r="Y46" i="42"/>
  <c r="R46" i="42"/>
  <c r="M46" i="42"/>
  <c r="J58" i="42"/>
  <c r="D66" i="4"/>
  <c r="AN30" i="4"/>
  <c r="BK77" i="4"/>
  <c r="BF74" i="4"/>
  <c r="BM62" i="4"/>
  <c r="BM50" i="4"/>
  <c r="AK22" i="42"/>
  <c r="V82" i="42"/>
  <c r="Z58" i="42"/>
  <c r="AD58" i="42"/>
  <c r="AC34" i="42"/>
  <c r="Y34" i="42"/>
  <c r="G82" i="42"/>
  <c r="X22" i="42"/>
  <c r="L22" i="42"/>
  <c r="AD22" i="42"/>
  <c r="T70" i="42"/>
  <c r="AD70" i="42"/>
  <c r="AH70" i="42"/>
  <c r="B83" i="5"/>
  <c r="C46" i="42"/>
  <c r="J46" i="42"/>
  <c r="Z46" i="42"/>
  <c r="I96" i="5"/>
  <c r="AC77" i="4"/>
  <c r="AA82" i="42"/>
  <c r="F42" i="4"/>
  <c r="G42" i="4"/>
  <c r="BE74" i="4"/>
  <c r="BK62" i="4"/>
  <c r="BK50" i="4"/>
  <c r="G32" i="24"/>
  <c r="G20" i="24"/>
  <c r="T82" i="42"/>
  <c r="X82" i="42"/>
  <c r="W34" i="42"/>
  <c r="AB82" i="42"/>
  <c r="W58" i="42"/>
  <c r="H58" i="42"/>
  <c r="V22" i="42"/>
  <c r="T22" i="42"/>
  <c r="V70" i="42"/>
  <c r="Z70" i="42"/>
  <c r="AM70" i="42"/>
  <c r="O84" i="5"/>
  <c r="V46" i="42"/>
  <c r="S46" i="42"/>
  <c r="L46" i="42"/>
  <c r="P120" i="5"/>
  <c r="K96" i="5"/>
  <c r="P96" i="5"/>
  <c r="AL58" i="42"/>
  <c r="BG77" i="4"/>
  <c r="BD74" i="4"/>
  <c r="BJ62" i="4"/>
  <c r="BB50" i="4"/>
  <c r="H32" i="24"/>
  <c r="H20" i="24"/>
  <c r="X20" i="24"/>
  <c r="AE70" i="42"/>
  <c r="AA34" i="42"/>
  <c r="T34" i="42"/>
  <c r="Y82" i="42"/>
  <c r="L82" i="42"/>
  <c r="I34" i="42"/>
  <c r="Y22" i="42"/>
  <c r="AB22" i="42"/>
  <c r="D70" i="42"/>
  <c r="AB70" i="42"/>
  <c r="Q70" i="42"/>
  <c r="Q84" i="5"/>
  <c r="AK46" i="42"/>
  <c r="AD46" i="42"/>
  <c r="X46" i="42"/>
  <c r="AK58" i="42"/>
  <c r="L33" i="42"/>
  <c r="S120" i="5"/>
  <c r="E96" i="5"/>
  <c r="Q96" i="5"/>
  <c r="C58" i="42"/>
  <c r="F34" i="42"/>
  <c r="BC74" i="4"/>
  <c r="BH62" i="4"/>
  <c r="AF46" i="42"/>
  <c r="AE34" i="42"/>
  <c r="I82" i="42"/>
  <c r="AA22" i="42"/>
  <c r="S70" i="42"/>
  <c r="AF70" i="42"/>
  <c r="R84" i="5"/>
  <c r="H46" i="42"/>
  <c r="F46" i="42"/>
  <c r="C15" i="17"/>
  <c r="J2" i="20" s="1"/>
  <c r="L120" i="5"/>
  <c r="B119" i="5"/>
  <c r="X58" i="42"/>
  <c r="AM82" i="42"/>
  <c r="BN38" i="4"/>
  <c r="D82" i="42"/>
  <c r="L17" i="24"/>
  <c r="R34" i="42"/>
  <c r="N34" i="42"/>
  <c r="X29" i="24"/>
  <c r="AM34" i="42"/>
  <c r="F58" i="42"/>
  <c r="G17" i="24"/>
  <c r="R58" i="42"/>
  <c r="P58" i="42"/>
  <c r="K29" i="24"/>
  <c r="H17" i="24"/>
  <c r="T29" i="24"/>
  <c r="X17" i="24"/>
  <c r="AB58" i="42"/>
  <c r="J82" i="42"/>
  <c r="T17" i="24"/>
  <c r="W82" i="42"/>
  <c r="R82" i="42"/>
  <c r="C82" i="42"/>
  <c r="AM58" i="42"/>
  <c r="G29" i="24"/>
  <c r="U17" i="24"/>
  <c r="AL82" i="42"/>
  <c r="V58" i="42"/>
  <c r="P34" i="42"/>
  <c r="Q34" i="42"/>
  <c r="P82" i="42"/>
  <c r="N82" i="42"/>
  <c r="BD84" i="4"/>
  <c r="H29" i="24"/>
  <c r="U58" i="42"/>
  <c r="N96" i="5"/>
  <c r="O34" i="42"/>
  <c r="AL34" i="42"/>
  <c r="F82" i="42"/>
  <c r="J34" i="42"/>
  <c r="L34" i="42"/>
  <c r="Q82" i="42"/>
  <c r="Q58" i="42"/>
  <c r="O58" i="42"/>
  <c r="M58" i="42"/>
  <c r="O82" i="42"/>
  <c r="L115" i="5"/>
  <c r="AC22" i="4"/>
  <c r="C22" i="4"/>
  <c r="W22" i="4"/>
  <c r="U104" i="5"/>
  <c r="S56" i="42"/>
  <c r="N56" i="4"/>
  <c r="AU34" i="4"/>
  <c r="I58" i="4"/>
  <c r="E82" i="4"/>
  <c r="K32" i="4"/>
  <c r="F25" i="34" s="1"/>
  <c r="AM22" i="4"/>
  <c r="AT22" i="4"/>
  <c r="S34" i="4"/>
  <c r="AH22" i="4"/>
  <c r="I56" i="4"/>
  <c r="AG34" i="4"/>
  <c r="F58" i="4"/>
  <c r="AQ82" i="4"/>
  <c r="AV22" i="4"/>
  <c r="Z32" i="42"/>
  <c r="AM34" i="4"/>
  <c r="W68" i="42"/>
  <c r="C34" i="4"/>
  <c r="D27" i="34" s="1"/>
  <c r="AA34" i="4"/>
  <c r="AE58" i="4"/>
  <c r="P82" i="4"/>
  <c r="AP56" i="4"/>
  <c r="F22" i="4"/>
  <c r="E17" i="6" s="1"/>
  <c r="E15" i="35" s="1"/>
  <c r="AU22" i="4"/>
  <c r="AY34" i="4"/>
  <c r="V22" i="4"/>
  <c r="AF22" i="4"/>
  <c r="AW34" i="4"/>
  <c r="G58" i="4"/>
  <c r="AF82" i="4"/>
  <c r="E34" i="4"/>
  <c r="AE22" i="4"/>
  <c r="C18" i="5"/>
  <c r="L18" i="5" s="1"/>
  <c r="M34" i="4"/>
  <c r="AS58" i="4"/>
  <c r="W82" i="4"/>
  <c r="AX34" i="4"/>
  <c r="AT58" i="4"/>
  <c r="AX82" i="4"/>
  <c r="B30" i="8"/>
  <c r="Y30" i="8" s="1"/>
  <c r="M22" i="4"/>
  <c r="AR58" i="4"/>
  <c r="AP70" i="4"/>
  <c r="D22" i="4"/>
  <c r="AA70" i="4"/>
  <c r="R34" i="4"/>
  <c r="AG22" i="4"/>
  <c r="AB22" i="4"/>
  <c r="AK58" i="4"/>
  <c r="AR70" i="4"/>
  <c r="AG82" i="4"/>
  <c r="Y22" i="4"/>
  <c r="T22" i="4"/>
  <c r="P22" i="4"/>
  <c r="AI22" i="4"/>
  <c r="V34" i="4"/>
  <c r="X44" i="4"/>
  <c r="AL22" i="4"/>
  <c r="AU58" i="4"/>
  <c r="AJ82" i="4"/>
  <c r="AU56" i="4"/>
  <c r="AP22" i="4"/>
  <c r="AJ22" i="4"/>
  <c r="AD22" i="4"/>
  <c r="U34" i="4"/>
  <c r="C58" i="4"/>
  <c r="D51" i="34" s="1"/>
  <c r="AY82" i="4"/>
  <c r="R105" i="5"/>
  <c r="B92" i="5"/>
  <c r="U93" i="5"/>
  <c r="U117" i="5"/>
  <c r="AD33" i="42"/>
  <c r="C21" i="42"/>
  <c r="AB81" i="42"/>
  <c r="G107" i="5"/>
  <c r="Z21" i="42"/>
  <c r="AH81" i="42"/>
  <c r="X21" i="42"/>
  <c r="Q57" i="42"/>
  <c r="AB33" i="42"/>
  <c r="CS18" i="4"/>
  <c r="BR18" i="4"/>
  <c r="X18" i="4"/>
  <c r="J18" i="4"/>
  <c r="U32" i="42"/>
  <c r="CO18" i="4"/>
  <c r="CL18" i="4"/>
  <c r="U18" i="4"/>
  <c r="AN18" i="4"/>
  <c r="BT18" i="4"/>
  <c r="AT18" i="4"/>
  <c r="AH18" i="4"/>
  <c r="CF18" i="4"/>
  <c r="CC18" i="4"/>
  <c r="I56" i="42"/>
  <c r="AM18" i="4"/>
  <c r="H18" i="4"/>
  <c r="AU18" i="4"/>
  <c r="Z18" i="4"/>
  <c r="V18" i="4"/>
  <c r="D80" i="42"/>
  <c r="CU18" i="4"/>
  <c r="BW18" i="4"/>
  <c r="F18" i="4"/>
  <c r="CT18" i="4"/>
  <c r="Y18" i="4"/>
  <c r="S18" i="4"/>
  <c r="CN18" i="4"/>
  <c r="BQ18" i="4"/>
  <c r="AD18" i="4"/>
  <c r="AE18" i="4"/>
  <c r="CE18" i="4"/>
  <c r="C14" i="5"/>
  <c r="N14" i="5" s="1"/>
  <c r="AJ18" i="4"/>
  <c r="K18" i="4"/>
  <c r="T18" i="4"/>
  <c r="AB32" i="42"/>
  <c r="B14" i="8"/>
  <c r="M14" i="8" s="1"/>
  <c r="CK18" i="4"/>
  <c r="CJ18" i="4"/>
  <c r="AC18" i="4"/>
  <c r="AI18" i="4"/>
  <c r="M18" i="4"/>
  <c r="W80" i="42"/>
  <c r="G68" i="42"/>
  <c r="BS18" i="4"/>
  <c r="C18" i="4"/>
  <c r="AG18" i="4"/>
  <c r="CA18" i="4"/>
  <c r="AV18" i="4"/>
  <c r="CM18" i="4"/>
  <c r="BV18" i="4"/>
  <c r="BZ18" i="4"/>
  <c r="AF18" i="4"/>
  <c r="AB18" i="4"/>
  <c r="AK18" i="4"/>
  <c r="AB44" i="42"/>
  <c r="AK56" i="42"/>
  <c r="BO18" i="4"/>
  <c r="CD18" i="4"/>
  <c r="BP18" i="4"/>
  <c r="BM18" i="4"/>
  <c r="AA18" i="4"/>
  <c r="G18" i="4"/>
  <c r="W18" i="4"/>
  <c r="AP18" i="4"/>
  <c r="M32" i="42"/>
  <c r="AA32" i="42"/>
  <c r="BU18" i="4"/>
  <c r="BX18" i="4"/>
  <c r="R18" i="4"/>
  <c r="E18" i="4"/>
  <c r="AO18" i="4"/>
  <c r="J47" i="42"/>
  <c r="L23" i="42"/>
  <c r="AG47" i="42"/>
  <c r="W47" i="42"/>
  <c r="R47" i="42"/>
  <c r="AL47" i="42"/>
  <c r="E47" i="42"/>
  <c r="AA47" i="42"/>
  <c r="X47" i="42"/>
  <c r="AM47" i="42"/>
  <c r="U47" i="42"/>
  <c r="O59" i="42"/>
  <c r="J59" i="42"/>
  <c r="H35" i="42"/>
  <c r="D47" i="42"/>
  <c r="M47" i="42"/>
  <c r="K47" i="42"/>
  <c r="S47" i="42"/>
  <c r="AK35" i="42"/>
  <c r="AA23" i="42"/>
  <c r="H47" i="42"/>
  <c r="Z47" i="42"/>
  <c r="AH47" i="42"/>
  <c r="V47" i="42"/>
  <c r="C23" i="42"/>
  <c r="AA71" i="42"/>
  <c r="AK47" i="42"/>
  <c r="G47" i="42"/>
  <c r="F47" i="42"/>
  <c r="D23" i="42"/>
  <c r="C47" i="42"/>
  <c r="Y47" i="42"/>
  <c r="U23" i="42"/>
  <c r="K59" i="42"/>
  <c r="N47" i="42"/>
  <c r="I47" i="42"/>
  <c r="AD83" i="42"/>
  <c r="Q47" i="42"/>
  <c r="Y80" i="42"/>
  <c r="AA44" i="42"/>
  <c r="AF68" i="42"/>
  <c r="V44" i="42"/>
  <c r="AE56" i="42"/>
  <c r="V56" i="42"/>
  <c r="AD68" i="42"/>
  <c r="U80" i="42"/>
  <c r="AC80" i="42"/>
  <c r="H118" i="5"/>
  <c r="E56" i="42"/>
  <c r="E32" i="42"/>
  <c r="E68" i="42"/>
  <c r="N80" i="42"/>
  <c r="P32" i="42"/>
  <c r="D56" i="42"/>
  <c r="Q56" i="42"/>
  <c r="AM80" i="42"/>
  <c r="W44" i="42"/>
  <c r="L56" i="42"/>
  <c r="AG56" i="42"/>
  <c r="AF80" i="42"/>
  <c r="T56" i="42"/>
  <c r="U68" i="42"/>
  <c r="AB68" i="42"/>
  <c r="I118" i="5"/>
  <c r="G80" i="42"/>
  <c r="P106" i="5"/>
  <c r="D32" i="42"/>
  <c r="W32" i="42"/>
  <c r="S80" i="42"/>
  <c r="AC32" i="42"/>
  <c r="M80" i="42"/>
  <c r="Y44" i="42"/>
  <c r="Y68" i="42"/>
  <c r="G44" i="42"/>
  <c r="AL68" i="42"/>
  <c r="V80" i="42"/>
  <c r="F56" i="42"/>
  <c r="AF59" i="4"/>
  <c r="I80" i="42"/>
  <c r="AH80" i="42"/>
  <c r="M56" i="42"/>
  <c r="AD56" i="42"/>
  <c r="L80" i="42"/>
  <c r="AB80" i="42"/>
  <c r="E44" i="42"/>
  <c r="Q68" i="42"/>
  <c r="AE80" i="42"/>
  <c r="AL80" i="42"/>
  <c r="BK84" i="4"/>
  <c r="R80" i="42"/>
  <c r="Q80" i="42"/>
  <c r="BJ84" i="4"/>
  <c r="AF32" i="42"/>
  <c r="H56" i="42"/>
  <c r="AG44" i="42"/>
  <c r="X56" i="42"/>
  <c r="AF44" i="42"/>
  <c r="S68" i="42"/>
  <c r="V32" i="42"/>
  <c r="AK44" i="42"/>
  <c r="AB56" i="42"/>
  <c r="AG32" i="42"/>
  <c r="AK68" i="42"/>
  <c r="U44" i="42"/>
  <c r="K44" i="42"/>
  <c r="AH44" i="42"/>
  <c r="Z80" i="42"/>
  <c r="D68" i="42"/>
  <c r="S106" i="5"/>
  <c r="O80" i="42"/>
  <c r="P68" i="42"/>
  <c r="BG84" i="4"/>
  <c r="BJ60" i="4"/>
  <c r="W56" i="42"/>
  <c r="X44" i="42"/>
  <c r="E80" i="42"/>
  <c r="O68" i="42"/>
  <c r="K56" i="42"/>
  <c r="Z56" i="42"/>
  <c r="M68" i="42"/>
  <c r="Z68" i="42"/>
  <c r="Y32" i="42"/>
  <c r="AG80" i="42"/>
  <c r="T44" i="42"/>
  <c r="AD80" i="42"/>
  <c r="R68" i="42"/>
  <c r="AK80" i="42"/>
  <c r="H68" i="42"/>
  <c r="P44" i="42"/>
  <c r="L68" i="42"/>
  <c r="L32" i="42"/>
  <c r="X80" i="42"/>
  <c r="AD44" i="42"/>
  <c r="L44" i="42"/>
  <c r="AA56" i="42"/>
  <c r="AH56" i="42"/>
  <c r="T32" i="42"/>
  <c r="J68" i="42"/>
  <c r="V94" i="5"/>
  <c r="C44" i="42"/>
  <c r="C68" i="42"/>
  <c r="J80" i="42"/>
  <c r="P80" i="42"/>
  <c r="AE44" i="42"/>
  <c r="AK32" i="42"/>
  <c r="AF56" i="42"/>
  <c r="U56" i="42"/>
  <c r="M44" i="42"/>
  <c r="AE68" i="42"/>
  <c r="AA68" i="42"/>
  <c r="C80" i="42"/>
  <c r="N68" i="42"/>
  <c r="G94" i="5"/>
  <c r="BC84" i="4"/>
  <c r="BJ72" i="4"/>
  <c r="X68" i="42"/>
  <c r="AC68" i="42"/>
  <c r="K80" i="42"/>
  <c r="AD32" i="42"/>
  <c r="K68" i="42"/>
  <c r="Z44" i="42"/>
  <c r="K32" i="42"/>
  <c r="H32" i="42"/>
  <c r="G56" i="42"/>
  <c r="AE32" i="42"/>
  <c r="F68" i="42"/>
  <c r="D44" i="42"/>
  <c r="F44" i="42"/>
  <c r="J44" i="42"/>
  <c r="F80" i="42"/>
  <c r="BN81" i="4"/>
  <c r="S32" i="42"/>
  <c r="AH68" i="42"/>
  <c r="AH32" i="42"/>
  <c r="V68" i="42"/>
  <c r="AC56" i="42"/>
  <c r="S44" i="42"/>
  <c r="T68" i="42"/>
  <c r="Y56" i="42"/>
  <c r="G32" i="42"/>
  <c r="I68" i="42"/>
  <c r="H80" i="42"/>
  <c r="O32" i="42"/>
  <c r="I92" i="5"/>
  <c r="AD69" i="4"/>
  <c r="B41" i="8"/>
  <c r="AD41" i="8"/>
  <c r="S45" i="4"/>
  <c r="X21" i="4"/>
  <c r="AN45" i="4"/>
  <c r="P81" i="4"/>
  <c r="AF33" i="4"/>
  <c r="AQ69" i="4"/>
  <c r="H69" i="4"/>
  <c r="AK45" i="4"/>
  <c r="F21" i="4"/>
  <c r="E16" i="6" s="1"/>
  <c r="E14" i="35" s="1"/>
  <c r="F45" i="4"/>
  <c r="AI81" i="4"/>
  <c r="AV21" i="4"/>
  <c r="Y69" i="4"/>
  <c r="AA81" i="4"/>
  <c r="I81" i="4"/>
  <c r="F33" i="4"/>
  <c r="AB21" i="4"/>
  <c r="D69" i="4"/>
  <c r="P104" i="5"/>
  <c r="AO69" i="4"/>
  <c r="AP21" i="4"/>
  <c r="K45" i="4"/>
  <c r="F38" i="34" s="1"/>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AE45" i="4"/>
  <c r="R45" i="4"/>
  <c r="U69" i="4"/>
  <c r="M33" i="4"/>
  <c r="C21" i="4"/>
  <c r="F16" i="6" s="1"/>
  <c r="BG81" i="4"/>
  <c r="G92" i="5"/>
  <c r="AQ45" i="4"/>
  <c r="AO81" i="4"/>
  <c r="I33" i="4"/>
  <c r="X81" i="4"/>
  <c r="AI33" i="4"/>
  <c r="AJ69" i="4"/>
  <c r="P45" i="4"/>
  <c r="K21" i="4"/>
  <c r="AM45" i="4"/>
  <c r="AB81" i="4"/>
  <c r="AE33" i="4"/>
  <c r="AT81" i="4"/>
  <c r="E21" i="4"/>
  <c r="AP69" i="4"/>
  <c r="T21" i="4"/>
  <c r="I45" i="4"/>
  <c r="AP45" i="4"/>
  <c r="AY33" i="4"/>
  <c r="AD45" i="4"/>
  <c r="BB81" i="4"/>
  <c r="M104" i="5"/>
  <c r="AA33" i="4"/>
  <c r="AL81" i="4"/>
  <c r="E33" i="4"/>
  <c r="T69" i="4"/>
  <c r="U21" i="4"/>
  <c r="AC69" i="4"/>
  <c r="H45" i="4"/>
  <c r="AQ81" i="4"/>
  <c r="K33" i="4"/>
  <c r="F26" i="34" s="1"/>
  <c r="AV81" i="4"/>
  <c r="Z33" i="4"/>
  <c r="E69" i="4"/>
  <c r="AL45" i="4"/>
  <c r="U45" i="4"/>
  <c r="AS81" i="4"/>
  <c r="J33" i="4"/>
  <c r="Q81" i="4"/>
  <c r="M69" i="4"/>
  <c r="C41" i="5"/>
  <c r="AR41" i="5" s="1"/>
  <c r="BA81" i="4"/>
  <c r="BH69" i="4"/>
  <c r="BN33" i="4"/>
  <c r="I104" i="5"/>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I69" i="4"/>
  <c r="AD57" i="4"/>
  <c r="I21" i="4"/>
  <c r="J45" i="4"/>
  <c r="W81" i="4"/>
  <c r="AI21" i="4"/>
  <c r="H21" i="4"/>
  <c r="N21" i="4"/>
  <c r="W45" i="4"/>
  <c r="AM21" i="4"/>
  <c r="AJ21" i="4"/>
  <c r="AE21" i="4"/>
  <c r="AW69" i="4"/>
  <c r="BA69" i="4"/>
  <c r="AX81" i="4"/>
  <c r="AG21" i="4"/>
  <c r="K69" i="4"/>
  <c r="AL21" i="4"/>
  <c r="U33" i="4"/>
  <c r="AH45" i="4"/>
  <c r="C81" i="4"/>
  <c r="C33" i="4"/>
  <c r="D26" i="34" s="1"/>
  <c r="AE69" i="4"/>
  <c r="AF21" i="4"/>
  <c r="AA69" i="4"/>
  <c r="AG45" i="4"/>
  <c r="AD21" i="4"/>
  <c r="X33" i="4"/>
  <c r="AG69" i="4"/>
  <c r="AA21" i="4"/>
  <c r="S33" i="4"/>
  <c r="G69" i="4"/>
  <c r="AR69" i="4"/>
  <c r="AO21" i="4"/>
  <c r="R116" i="5"/>
  <c r="O116" i="5"/>
  <c r="AH81" i="4"/>
  <c r="Z45" i="4"/>
  <c r="AM69" i="4"/>
  <c r="B29" i="8"/>
  <c r="J29" i="8" s="1"/>
  <c r="AO45" i="4"/>
  <c r="AT21" i="4"/>
  <c r="Y45" i="4"/>
  <c r="AW81" i="4"/>
  <c r="AY69" i="4"/>
  <c r="C69" i="4"/>
  <c r="V45" i="4"/>
  <c r="E81" i="4"/>
  <c r="AS33" i="4"/>
  <c r="AB69" i="4"/>
  <c r="AG81" i="4"/>
  <c r="AM33" i="4"/>
  <c r="C77" i="5"/>
  <c r="AR77" i="5" s="1"/>
  <c r="AH33" i="4"/>
  <c r="V69" i="4"/>
  <c r="R33" i="4"/>
  <c r="D45" i="4"/>
  <c r="AW45" i="4"/>
  <c r="T81" i="4"/>
  <c r="AK33" i="4"/>
  <c r="K81" i="4"/>
  <c r="D33" i="4"/>
  <c r="AU69" i="4"/>
  <c r="Q33" i="4"/>
  <c r="AS45" i="4"/>
  <c r="N45" i="4"/>
  <c r="AY81" i="4"/>
  <c r="AO33" i="4"/>
  <c r="AH69" i="4"/>
  <c r="C65" i="5"/>
  <c r="AR65" i="5" s="1"/>
  <c r="C17" i="5"/>
  <c r="AD81" i="4"/>
  <c r="R81" i="4"/>
  <c r="Q45" i="4"/>
  <c r="I46" i="29"/>
  <c r="O28" i="42"/>
  <c r="K28" i="42"/>
  <c r="Z28" i="42"/>
  <c r="AL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G115" i="5"/>
  <c r="V115" i="5"/>
  <c r="F115" i="5"/>
  <c r="E17" i="42"/>
  <c r="M16" i="42"/>
  <c r="AE16" i="42"/>
  <c r="C16" i="42"/>
  <c r="I16" i="42"/>
  <c r="AK40" i="42"/>
  <c r="AD40" i="42"/>
  <c r="G40" i="42"/>
  <c r="P115" i="5"/>
  <c r="V92" i="5"/>
  <c r="R92" i="5"/>
  <c r="S92" i="5"/>
  <c r="N92" i="5"/>
  <c r="E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H116" i="5"/>
  <c r="F116" i="5"/>
  <c r="B115" i="5"/>
  <c r="M116" i="5"/>
  <c r="U116" i="5"/>
  <c r="E116" i="5"/>
  <c r="K116" i="5"/>
  <c r="K40" i="42"/>
  <c r="AM40" i="42"/>
  <c r="C40" i="42"/>
  <c r="Y40" i="42"/>
  <c r="Q40" i="42"/>
  <c r="F40" i="42"/>
  <c r="AL40" i="42"/>
  <c r="V40" i="42"/>
  <c r="AG40" i="42"/>
  <c r="X40" i="42"/>
  <c r="AH40" i="42"/>
  <c r="AB40" i="42"/>
  <c r="U40" i="42"/>
  <c r="AF40" i="42"/>
  <c r="I40" i="42"/>
  <c r="N40" i="42"/>
  <c r="AE40" i="42"/>
  <c r="L40" i="42"/>
  <c r="S40" i="42"/>
  <c r="J40" i="42"/>
  <c r="AA40" i="42"/>
  <c r="D40" i="42"/>
  <c r="M40" i="42"/>
  <c r="H40" i="42"/>
  <c r="AC40" i="42"/>
  <c r="AL76" i="42"/>
  <c r="E76" i="42"/>
  <c r="AA76" i="42"/>
  <c r="W76" i="42"/>
  <c r="Q76" i="42"/>
  <c r="Z76" i="42"/>
  <c r="P76" i="42"/>
  <c r="L76" i="42"/>
  <c r="AD76" i="42"/>
  <c r="G76" i="42"/>
  <c r="AH76" i="42"/>
  <c r="AF76" i="42"/>
  <c r="AC76" i="42"/>
  <c r="AM76" i="42"/>
  <c r="S76" i="42"/>
  <c r="AB76" i="42"/>
  <c r="U76" i="42"/>
  <c r="V76" i="42"/>
  <c r="J76" i="42"/>
  <c r="H76" i="42"/>
  <c r="K76" i="42"/>
  <c r="AK76" i="42"/>
  <c r="N76" i="42"/>
  <c r="T76" i="42"/>
  <c r="X76" i="42"/>
  <c r="M76" i="42"/>
  <c r="E40" i="42"/>
  <c r="AK28" i="42"/>
  <c r="T40" i="42"/>
  <c r="R28" i="42"/>
  <c r="M115" i="5"/>
  <c r="Y76" i="42"/>
  <c r="L16" i="42"/>
  <c r="AM28" i="42"/>
  <c r="E28" i="42"/>
  <c r="P28" i="42"/>
  <c r="AD52" i="42"/>
  <c r="X52" i="42"/>
  <c r="AF52" i="42"/>
  <c r="W52" i="42"/>
  <c r="C52" i="42"/>
  <c r="C65" i="42"/>
  <c r="AL65" i="42"/>
  <c r="AA65" i="42"/>
  <c r="Q103" i="5"/>
  <c r="H28" i="42"/>
  <c r="AC64" i="42"/>
  <c r="H64" i="42"/>
  <c r="T64" i="42"/>
  <c r="AE64" i="42"/>
  <c r="N64" i="42"/>
  <c r="U64" i="42"/>
  <c r="R76" i="42"/>
  <c r="AE76" i="42"/>
  <c r="V28" i="42"/>
  <c r="AL64" i="42"/>
  <c r="S77" i="42"/>
  <c r="AG77" i="42"/>
  <c r="E77" i="42"/>
  <c r="O77" i="42"/>
  <c r="AL77" i="42"/>
  <c r="Q52" i="42"/>
  <c r="U28" i="42"/>
  <c r="I76" i="42"/>
  <c r="W40" i="42"/>
  <c r="AE41" i="42"/>
  <c r="J41" i="42"/>
  <c r="AG28" i="42"/>
  <c r="H16" i="42"/>
  <c r="Z40" i="42"/>
  <c r="Q115" i="5"/>
  <c r="O76" i="42"/>
  <c r="BM59" i="4"/>
  <c r="AN22" i="4"/>
  <c r="X22" i="4"/>
  <c r="AE34" i="4"/>
  <c r="AQ34" i="4"/>
  <c r="Z34" i="4"/>
  <c r="AX58" i="4"/>
  <c r="AY58" i="4"/>
  <c r="AD58" i="4"/>
  <c r="P58" i="4"/>
  <c r="J82" i="4"/>
  <c r="H82" i="4"/>
  <c r="AW82" i="4"/>
  <c r="AL82" i="4"/>
  <c r="S47" i="4"/>
  <c r="C54" i="5"/>
  <c r="E54" i="5" s="1"/>
  <c r="AA82" i="4"/>
  <c r="BN58" i="4"/>
  <c r="S22" i="4"/>
  <c r="Z22" i="4"/>
  <c r="I34" i="4"/>
  <c r="AO34" i="4"/>
  <c r="AL34" i="4"/>
  <c r="K58" i="4"/>
  <c r="F51" i="34" s="1"/>
  <c r="AV58" i="4"/>
  <c r="AC58" i="4"/>
  <c r="AI58" i="4"/>
  <c r="N82" i="4"/>
  <c r="K82" i="4"/>
  <c r="C82" i="4"/>
  <c r="AO82" i="4"/>
  <c r="AI47" i="4"/>
  <c r="BN82" i="4"/>
  <c r="BM58" i="4"/>
  <c r="J22" i="4"/>
  <c r="AB34" i="4"/>
  <c r="Y34" i="4"/>
  <c r="C30" i="5"/>
  <c r="AR30" i="5" s="1"/>
  <c r="AG58" i="4"/>
  <c r="T58" i="4"/>
  <c r="V58" i="4"/>
  <c r="W58" i="4"/>
  <c r="Q82" i="4"/>
  <c r="S82" i="4"/>
  <c r="F82" i="4"/>
  <c r="AR82" i="4"/>
  <c r="AC47" i="4"/>
  <c r="V23" i="4"/>
  <c r="S58" i="4"/>
  <c r="AT34" i="4"/>
  <c r="BG82" i="4"/>
  <c r="BF58" i="4"/>
  <c r="AA22" i="4"/>
  <c r="N22" i="4"/>
  <c r="AF34" i="4"/>
  <c r="Q34" i="4"/>
  <c r="AP34" i="4"/>
  <c r="X58" i="4"/>
  <c r="Y58" i="4"/>
  <c r="Z58" i="4"/>
  <c r="AL58" i="4"/>
  <c r="U82" i="4"/>
  <c r="V82" i="4"/>
  <c r="I82" i="4"/>
  <c r="C78" i="5"/>
  <c r="AR78" i="5" s="1"/>
  <c r="AW47" i="4"/>
  <c r="X82" i="4"/>
  <c r="AD82" i="4"/>
  <c r="BB82" i="4"/>
  <c r="BA58" i="4"/>
  <c r="I22" i="4"/>
  <c r="N34" i="4"/>
  <c r="J34" i="4"/>
  <c r="AJ34" i="4"/>
  <c r="AA58" i="4"/>
  <c r="D58" i="4"/>
  <c r="AP58" i="4"/>
  <c r="R58" i="4"/>
  <c r="R82" i="4"/>
  <c r="Y82" i="4"/>
  <c r="M82" i="4"/>
  <c r="AU82" i="4"/>
  <c r="AR59" i="4"/>
  <c r="AU23" i="4"/>
  <c r="BA82" i="4"/>
  <c r="G34" i="4"/>
  <c r="D59" i="4"/>
  <c r="B18" i="8"/>
  <c r="U18" i="8" s="1"/>
  <c r="AV34" i="4"/>
  <c r="W34" i="4"/>
  <c r="T34" i="4"/>
  <c r="AW58" i="4"/>
  <c r="AH58" i="4"/>
  <c r="AJ58" i="4"/>
  <c r="W70" i="4"/>
  <c r="AM82" i="4"/>
  <c r="AE82" i="4"/>
  <c r="T82" i="4"/>
  <c r="D82" i="4"/>
  <c r="N58" i="4"/>
  <c r="AO22" i="4"/>
  <c r="P34" i="4"/>
  <c r="AK34" i="4"/>
  <c r="AN58" i="4"/>
  <c r="AO58" i="4"/>
  <c r="AQ58" i="4"/>
  <c r="P70" i="4"/>
  <c r="AP82" i="4"/>
  <c r="AH82" i="4"/>
  <c r="AI82" i="4"/>
  <c r="G82" i="4"/>
  <c r="G71" i="4"/>
  <c r="D34" i="4"/>
  <c r="AC34" i="4"/>
  <c r="G22" i="4"/>
  <c r="K22" i="4"/>
  <c r="AR34" i="4"/>
  <c r="AS34" i="4"/>
  <c r="H34" i="4"/>
  <c r="AM58" i="4"/>
  <c r="Q58" i="4"/>
  <c r="E58" i="4"/>
  <c r="AN70" i="4"/>
  <c r="AS82" i="4"/>
  <c r="AK82" i="4"/>
  <c r="Z82" i="4"/>
  <c r="R47" i="4"/>
  <c r="AN23" i="4"/>
  <c r="H58" i="4"/>
  <c r="AK22" i="4"/>
  <c r="X34" i="4"/>
  <c r="K34" i="4"/>
  <c r="F27" i="34" s="1"/>
  <c r="F34" i="4"/>
  <c r="M58" i="4"/>
  <c r="AB58" i="4"/>
  <c r="AF58" i="4"/>
  <c r="F70" i="4"/>
  <c r="AV82" i="4"/>
  <c r="AN82" i="4"/>
  <c r="AC82" i="4"/>
  <c r="K47" i="4"/>
  <c r="F40" i="34" s="1"/>
  <c r="AF23" i="4"/>
  <c r="BC82" i="4"/>
  <c r="BC81" i="4"/>
  <c r="BD69" i="4"/>
  <c r="BB58" i="4"/>
  <c r="BM82" i="4"/>
  <c r="BM81" i="4"/>
  <c r="BN69" i="4"/>
  <c r="BK58" i="4"/>
  <c r="BC33" i="4"/>
  <c r="BN87" i="4"/>
  <c r="BK82" i="4"/>
  <c r="BK81" i="4"/>
  <c r="BM69" i="4"/>
  <c r="BJ58" i="4"/>
  <c r="BB87" i="4"/>
  <c r="BJ82" i="4"/>
  <c r="BJ81" i="4"/>
  <c r="BK69" i="4"/>
  <c r="BH58" i="4"/>
  <c r="BE22" i="4"/>
  <c r="BH82" i="4"/>
  <c r="BH81" i="4"/>
  <c r="BJ69" i="4"/>
  <c r="BG58" i="4"/>
  <c r="BF82" i="4"/>
  <c r="BF81" i="4"/>
  <c r="BG69" i="4"/>
  <c r="BE58" i="4"/>
  <c r="BH45" i="4"/>
  <c r="BE82" i="4"/>
  <c r="BE81" i="4"/>
  <c r="BF69" i="4"/>
  <c r="BD58" i="4"/>
  <c r="BG45" i="4"/>
  <c r="AH54" i="42"/>
  <c r="L54" i="42"/>
  <c r="AB54" i="42"/>
  <c r="AD54" i="42"/>
  <c r="S54" i="42"/>
  <c r="J54" i="42"/>
  <c r="AG18" i="42"/>
  <c r="B93" i="5"/>
  <c r="R94" i="5"/>
  <c r="J94" i="5"/>
  <c r="O94" i="5"/>
  <c r="Q94" i="5"/>
  <c r="U94" i="5"/>
  <c r="N94" i="5"/>
  <c r="E94" i="5"/>
  <c r="I94" i="5"/>
  <c r="M94" i="5"/>
  <c r="H94" i="5"/>
  <c r="L94" i="5"/>
  <c r="T94" i="5"/>
  <c r="K94" i="5"/>
  <c r="S94" i="5"/>
  <c r="F94" i="5"/>
  <c r="H106" i="5"/>
  <c r="U106" i="5"/>
  <c r="J106" i="5"/>
  <c r="E106" i="5"/>
  <c r="M106" i="5"/>
  <c r="V106" i="5"/>
  <c r="K106" i="5"/>
  <c r="L106" i="5"/>
  <c r="T106" i="5"/>
  <c r="F106" i="5"/>
  <c r="R106" i="5"/>
  <c r="I106" i="5"/>
  <c r="G106" i="5"/>
  <c r="N106" i="5"/>
  <c r="B105" i="5"/>
  <c r="O106" i="5"/>
  <c r="O118" i="5"/>
  <c r="F118" i="5"/>
  <c r="P118" i="5"/>
  <c r="L118" i="5"/>
  <c r="S118" i="5"/>
  <c r="Q118" i="5"/>
  <c r="K118" i="5"/>
  <c r="N118" i="5"/>
  <c r="E118" i="5"/>
  <c r="R118" i="5"/>
  <c r="G118" i="5"/>
  <c r="V118" i="5"/>
  <c r="J118" i="5"/>
  <c r="U118" i="5"/>
  <c r="T118" i="5"/>
  <c r="B117" i="5"/>
  <c r="O54" i="42"/>
  <c r="O66" i="42"/>
  <c r="H66" i="42"/>
  <c r="F66" i="42"/>
  <c r="Z66" i="42"/>
  <c r="AC66" i="42"/>
  <c r="AB66" i="42"/>
  <c r="Y66" i="42"/>
  <c r="C18" i="42"/>
  <c r="AE18" i="42"/>
  <c r="Q54" i="42"/>
  <c r="AA30" i="42"/>
  <c r="C30" i="42"/>
  <c r="L30" i="42"/>
  <c r="AE30" i="42"/>
  <c r="O30" i="42"/>
  <c r="AL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AM30" i="42"/>
  <c r="N42" i="42"/>
  <c r="X42" i="42"/>
  <c r="Q30" i="42"/>
  <c r="V30" i="42"/>
  <c r="AK30" i="42"/>
  <c r="AA18" i="42"/>
  <c r="Y18" i="42"/>
  <c r="U18" i="42"/>
  <c r="AF18" i="42"/>
  <c r="Z18" i="42"/>
  <c r="H18" i="42"/>
  <c r="L18" i="42"/>
  <c r="I18" i="42"/>
  <c r="AB18" i="42"/>
  <c r="T18" i="42"/>
  <c r="K18" i="42"/>
  <c r="V18" i="42"/>
  <c r="AK18" i="42"/>
  <c r="D18" i="42"/>
  <c r="G18" i="42"/>
  <c r="AD18" i="42"/>
  <c r="X18" i="42"/>
  <c r="E18" i="42"/>
  <c r="M18" i="42"/>
  <c r="S18" i="42"/>
  <c r="AH18" i="42"/>
  <c r="AK59" i="4"/>
  <c r="Y59" i="4"/>
  <c r="AB59" i="4"/>
  <c r="G23" i="4"/>
  <c r="P35" i="4"/>
  <c r="Q47" i="4"/>
  <c r="E47" i="4"/>
  <c r="Q59" i="4"/>
  <c r="AA59" i="4"/>
  <c r="R23" i="4"/>
  <c r="X47" i="4"/>
  <c r="B19" i="8"/>
  <c r="AT47" i="4"/>
  <c r="I35" i="4"/>
  <c r="BK59" i="4"/>
  <c r="BN45" i="4"/>
  <c r="AF35" i="4"/>
  <c r="AP23" i="4"/>
  <c r="AJ59" i="4"/>
  <c r="K59" i="4"/>
  <c r="F52" i="34" s="1"/>
  <c r="AA23" i="4"/>
  <c r="J23" i="4"/>
  <c r="J47" i="4"/>
  <c r="AX47" i="4"/>
  <c r="E71" i="4"/>
  <c r="AU59" i="4"/>
  <c r="P47" i="4"/>
  <c r="C23" i="4"/>
  <c r="AQ59" i="4"/>
  <c r="BJ59" i="4"/>
  <c r="T47" i="4"/>
  <c r="F47" i="4"/>
  <c r="F59" i="4"/>
  <c r="P23" i="4"/>
  <c r="B55" i="8"/>
  <c r="AO47" i="4"/>
  <c r="AU47" i="4"/>
  <c r="AO59" i="4"/>
  <c r="H23" i="4"/>
  <c r="H47" i="4"/>
  <c r="Z23" i="4"/>
  <c r="AH59" i="4"/>
  <c r="AR47" i="4"/>
  <c r="BH59" i="4"/>
  <c r="AX83" i="4"/>
  <c r="H59" i="4"/>
  <c r="AK47" i="4"/>
  <c r="U47" i="4"/>
  <c r="AQ47" i="4"/>
  <c r="AI59" i="4"/>
  <c r="AB23" i="4"/>
  <c r="C35" i="4"/>
  <c r="D28" i="34" s="1"/>
  <c r="AE23" i="4"/>
  <c r="AM35" i="4"/>
  <c r="AM47" i="4"/>
  <c r="P59" i="4"/>
  <c r="E23" i="4"/>
  <c r="AS59" i="4"/>
  <c r="Z35" i="4"/>
  <c r="U35" i="4"/>
  <c r="BG59" i="4"/>
  <c r="BE45" i="4"/>
  <c r="BB23" i="4"/>
  <c r="S23" i="4"/>
  <c r="G59" i="4"/>
  <c r="AD47" i="4"/>
  <c r="N47" i="4"/>
  <c r="AY47" i="4"/>
  <c r="AO23" i="4"/>
  <c r="N23" i="4"/>
  <c r="AV23" i="4"/>
  <c r="AH23" i="4"/>
  <c r="AH47" i="4"/>
  <c r="F23" i="4"/>
  <c r="E18" i="6" s="1"/>
  <c r="E16" i="35" s="1"/>
  <c r="AI23" i="4"/>
  <c r="AJ23" i="4"/>
  <c r="AL59" i="4"/>
  <c r="AN47" i="4"/>
  <c r="V59" i="4"/>
  <c r="AE59" i="4"/>
  <c r="AF47" i="4"/>
  <c r="BJ83" i="4"/>
  <c r="BF59" i="4"/>
  <c r="BN47" i="4"/>
  <c r="BD45" i="4"/>
  <c r="AK83" i="4"/>
  <c r="AX59" i="4"/>
  <c r="AB47" i="4"/>
  <c r="Y47" i="4"/>
  <c r="C43" i="5"/>
  <c r="AP47" i="4"/>
  <c r="N71" i="4"/>
  <c r="AV59" i="4"/>
  <c r="AT23" i="4"/>
  <c r="B43" i="8"/>
  <c r="Z47" i="4"/>
  <c r="T23" i="4"/>
  <c r="AT59" i="4"/>
  <c r="U59" i="4"/>
  <c r="Z59" i="4"/>
  <c r="S59" i="4"/>
  <c r="BH83" i="4"/>
  <c r="BE59" i="4"/>
  <c r="BM47" i="4"/>
  <c r="J83" i="4"/>
  <c r="AJ71" i="4"/>
  <c r="W23" i="4"/>
  <c r="AP35" i="4"/>
  <c r="R59" i="4"/>
  <c r="M47" i="4"/>
  <c r="F71" i="4"/>
  <c r="AP59" i="4"/>
  <c r="P83" i="4"/>
  <c r="AK23" i="4"/>
  <c r="AA35" i="4"/>
  <c r="I23" i="4"/>
  <c r="M23" i="4"/>
  <c r="I59" i="4"/>
  <c r="I47" i="4"/>
  <c r="V47" i="4"/>
  <c r="AR35" i="4"/>
  <c r="R71" i="4"/>
  <c r="BG83" i="4"/>
  <c r="BF71" i="4"/>
  <c r="BD59" i="4"/>
  <c r="BJ47" i="4"/>
  <c r="Z83" i="4"/>
  <c r="N83" i="4"/>
  <c r="AB71" i="4"/>
  <c r="H35" i="4"/>
  <c r="AU35" i="4"/>
  <c r="G47" i="4"/>
  <c r="AC35" i="4"/>
  <c r="AG59" i="4"/>
  <c r="AG71" i="4"/>
  <c r="AY59" i="4"/>
  <c r="K23" i="4"/>
  <c r="F16" i="34" s="1"/>
  <c r="S35" i="4"/>
  <c r="N59" i="4"/>
  <c r="AC71" i="4"/>
  <c r="C59" i="4"/>
  <c r="D52" i="34" s="1"/>
  <c r="AL47" i="4"/>
  <c r="BF83" i="4"/>
  <c r="BE71" i="4"/>
  <c r="BC59" i="4"/>
  <c r="BG47" i="4"/>
  <c r="AC83" i="4"/>
  <c r="Q83" i="4"/>
  <c r="E83" i="4"/>
  <c r="AT83" i="4"/>
  <c r="T71" i="4"/>
  <c r="M59" i="4"/>
  <c r="AN35" i="4"/>
  <c r="AQ35" i="4"/>
  <c r="AM23" i="4"/>
  <c r="AE35" i="4"/>
  <c r="AE47" i="4"/>
  <c r="AX71" i="4"/>
  <c r="AD59" i="4"/>
  <c r="U71" i="4"/>
  <c r="U23" i="4"/>
  <c r="AG23" i="4"/>
  <c r="J35" i="4"/>
  <c r="AP71" i="4"/>
  <c r="AC59" i="4"/>
  <c r="Y71" i="4"/>
  <c r="AG47" i="4"/>
  <c r="BE83" i="4"/>
  <c r="BD71" i="4"/>
  <c r="BB59" i="4"/>
  <c r="BF47" i="4"/>
  <c r="AF83" i="4"/>
  <c r="U83" i="4"/>
  <c r="H83" i="4"/>
  <c r="R83" i="4"/>
  <c r="C47" i="4"/>
  <c r="D40" i="34" s="1"/>
  <c r="D23" i="4"/>
  <c r="E59" i="4"/>
  <c r="I83" i="4"/>
  <c r="AD23" i="4"/>
  <c r="X35" i="4"/>
  <c r="AJ47" i="4"/>
  <c r="C31" i="5"/>
  <c r="AR31" i="5" s="1"/>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AL71" i="4"/>
  <c r="T59" i="4"/>
  <c r="Z71" i="4"/>
  <c r="J59" i="4"/>
  <c r="M83" i="4"/>
  <c r="AL23" i="4"/>
  <c r="AO71" i="4"/>
  <c r="C19" i="5"/>
  <c r="E19" i="5" s="1"/>
  <c r="D47" i="4"/>
  <c r="AL35" i="4"/>
  <c r="AW83" i="4"/>
  <c r="BK87" i="4"/>
  <c r="BJ87" i="4"/>
  <c r="BH8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BK72" i="4"/>
  <c r="BH84" i="4"/>
  <c r="BH72" i="4"/>
  <c r="AM68" i="42"/>
  <c r="BG72" i="4"/>
  <c r="BC72" i="4"/>
  <c r="BH63" i="4"/>
  <c r="BF39" i="4"/>
  <c r="V98" i="5"/>
  <c r="U33" i="42"/>
  <c r="I81" i="42"/>
  <c r="AB57" i="42"/>
  <c r="AC20" i="4"/>
  <c r="K44" i="4"/>
  <c r="F37" i="34" s="1"/>
  <c r="AF44" i="4"/>
  <c r="AG44" i="4"/>
  <c r="AH44" i="4"/>
  <c r="D56" i="4"/>
  <c r="P56" i="4"/>
  <c r="AF56" i="4"/>
  <c r="W57" i="42"/>
  <c r="K21" i="42"/>
  <c r="AF21" i="42"/>
  <c r="V81" i="42"/>
  <c r="T81" i="42"/>
  <c r="M33" i="42"/>
  <c r="M81" i="42"/>
  <c r="E21" i="42"/>
  <c r="O81" i="42"/>
  <c r="I57" i="42"/>
  <c r="R57" i="42"/>
  <c r="AS44" i="4"/>
  <c r="AQ44" i="4"/>
  <c r="Z44" i="4"/>
  <c r="AL56" i="4"/>
  <c r="H121" i="5"/>
  <c r="R98" i="5"/>
  <c r="H86" i="5"/>
  <c r="AH21" i="42"/>
  <c r="L57" i="42"/>
  <c r="H33" i="42"/>
  <c r="V33" i="42"/>
  <c r="H81" i="42"/>
  <c r="E57" i="42"/>
  <c r="T20" i="4"/>
  <c r="S44" i="4"/>
  <c r="V44" i="4"/>
  <c r="AB44" i="4"/>
  <c r="P44" i="4"/>
  <c r="U56" i="4"/>
  <c r="AV56" i="4"/>
  <c r="AK56" i="4"/>
  <c r="AD81" i="42"/>
  <c r="X81" i="42"/>
  <c r="AO56" i="4"/>
  <c r="Q56" i="4"/>
  <c r="W68" i="4"/>
  <c r="F57" i="42"/>
  <c r="BA75" i="4"/>
  <c r="BG63" i="4"/>
  <c r="BE39" i="4"/>
  <c r="I98" i="5"/>
  <c r="X57" i="42"/>
  <c r="AK21" i="42"/>
  <c r="M57" i="42"/>
  <c r="G33" i="42"/>
  <c r="AA33" i="42"/>
  <c r="AG81" i="42"/>
  <c r="AC57" i="42"/>
  <c r="CK20" i="4"/>
  <c r="AO44" i="4"/>
  <c r="W44" i="4"/>
  <c r="AM44" i="4"/>
  <c r="M56" i="4"/>
  <c r="AD56" i="4"/>
  <c r="AQ56" i="4"/>
  <c r="F56" i="4"/>
  <c r="AD21" i="42"/>
  <c r="AC81" i="42"/>
  <c r="T21" i="42"/>
  <c r="C81" i="42"/>
  <c r="S57" i="42"/>
  <c r="BN75" i="4"/>
  <c r="BF63" i="4"/>
  <c r="BE56" i="4"/>
  <c r="BD39" i="4"/>
  <c r="G86" i="5"/>
  <c r="N98" i="5"/>
  <c r="M21" i="42"/>
  <c r="AF57" i="42"/>
  <c r="AK33" i="42"/>
  <c r="Z33" i="42"/>
  <c r="E81" i="42"/>
  <c r="H57" i="42"/>
  <c r="H44" i="4"/>
  <c r="AE44" i="4"/>
  <c r="AV44" i="4"/>
  <c r="J56" i="4"/>
  <c r="T56" i="4"/>
  <c r="X56" i="4"/>
  <c r="Z56" i="4"/>
  <c r="Z57" i="42"/>
  <c r="U81" i="42"/>
  <c r="Z81" i="42"/>
  <c r="R81" i="42"/>
  <c r="P81" i="42"/>
  <c r="AL81" i="42"/>
  <c r="AE57" i="42"/>
  <c r="R44" i="4"/>
  <c r="AA20" i="4"/>
  <c r="C40" i="5"/>
  <c r="AR40" i="5" s="1"/>
  <c r="G57" i="42"/>
  <c r="I21" i="42"/>
  <c r="F98" i="5"/>
  <c r="O98" i="5"/>
  <c r="AT44" i="4"/>
  <c r="BM75" i="4"/>
  <c r="BE63" i="4"/>
  <c r="BC39" i="4"/>
  <c r="U98" i="5"/>
  <c r="K98" i="5"/>
  <c r="P98" i="5"/>
  <c r="E98" i="5"/>
  <c r="AH57" i="42"/>
  <c r="S21" i="42"/>
  <c r="X45" i="42"/>
  <c r="K57" i="42"/>
  <c r="AM33" i="42"/>
  <c r="AG33" i="42"/>
  <c r="G81" i="42"/>
  <c r="AG57" i="42"/>
  <c r="X32" i="4"/>
  <c r="AP44" i="4"/>
  <c r="AJ44" i="4"/>
  <c r="AN44" i="4"/>
  <c r="S56" i="4"/>
  <c r="R56" i="4"/>
  <c r="AE56" i="4"/>
  <c r="AT56" i="4"/>
  <c r="G21" i="42"/>
  <c r="AB21" i="42"/>
  <c r="T57" i="42"/>
  <c r="AF33" i="42"/>
  <c r="D57" i="42"/>
  <c r="C57" i="42"/>
  <c r="D21" i="42"/>
  <c r="BS20" i="4"/>
  <c r="N121" i="5"/>
  <c r="S98" i="5"/>
  <c r="G98" i="5"/>
  <c r="Y57" i="42"/>
  <c r="AA21" i="42"/>
  <c r="J33" i="42"/>
  <c r="P33" i="42"/>
  <c r="N33" i="42"/>
  <c r="K81" i="42"/>
  <c r="AD57" i="42"/>
  <c r="U20" i="4"/>
  <c r="AS32" i="4"/>
  <c r="AD44" i="4"/>
  <c r="AR44" i="4"/>
  <c r="I44" i="4"/>
  <c r="AB56" i="4"/>
  <c r="H56" i="4"/>
  <c r="K56" i="4"/>
  <c r="F49" i="34" s="1"/>
  <c r="AW56" i="4"/>
  <c r="N57" i="42"/>
  <c r="Y69" i="42"/>
  <c r="BJ75" i="4"/>
  <c r="BC63" i="4"/>
  <c r="T121" i="5"/>
  <c r="K86" i="5"/>
  <c r="AK57" i="42"/>
  <c r="X33" i="42"/>
  <c r="AL33" i="42"/>
  <c r="I33" i="42"/>
  <c r="P20" i="4"/>
  <c r="AP32" i="4"/>
  <c r="AI44" i="4"/>
  <c r="AL44" i="4"/>
  <c r="J44" i="4"/>
  <c r="AX56" i="4"/>
  <c r="V56" i="4"/>
  <c r="E56" i="4"/>
  <c r="G56" i="4"/>
  <c r="U57" i="42"/>
  <c r="E33" i="42"/>
  <c r="AM57" i="42"/>
  <c r="AM81" i="42"/>
  <c r="K48" i="15"/>
  <c r="K41" i="29"/>
  <c r="BH75" i="4"/>
  <c r="BB63" i="4"/>
  <c r="BD27" i="4"/>
  <c r="J98" i="5"/>
  <c r="Q98" i="5"/>
  <c r="J86" i="5"/>
  <c r="V57" i="42"/>
  <c r="W33" i="42"/>
  <c r="O33" i="42"/>
  <c r="S33" i="42"/>
  <c r="S81" i="42"/>
  <c r="CA20" i="4"/>
  <c r="AF32" i="4"/>
  <c r="F44" i="4"/>
  <c r="AU44" i="4"/>
  <c r="Q44" i="4"/>
  <c r="AA56" i="4"/>
  <c r="AR56" i="4"/>
  <c r="AC56" i="4"/>
  <c r="B52" i="8"/>
  <c r="E52" i="8" s="1"/>
  <c r="L21" i="42"/>
  <c r="AE21" i="42"/>
  <c r="J45" i="42"/>
  <c r="J57" i="42"/>
  <c r="Q81" i="42"/>
  <c r="J81" i="42"/>
  <c r="AC44" i="4"/>
  <c r="F33" i="42"/>
  <c r="BG75" i="4"/>
  <c r="BA63" i="4"/>
  <c r="BM39" i="4"/>
  <c r="L98" i="5"/>
  <c r="S121" i="5"/>
  <c r="B97" i="5"/>
  <c r="L81" i="42"/>
  <c r="AH33" i="42"/>
  <c r="Q33" i="42"/>
  <c r="T33" i="42"/>
  <c r="N81" i="42"/>
  <c r="M20" i="4"/>
  <c r="AQ32" i="4"/>
  <c r="D44" i="4"/>
  <c r="AY44" i="4"/>
  <c r="C44" i="4"/>
  <c r="D37" i="34" s="1"/>
  <c r="AG56" i="4"/>
  <c r="AH56" i="4"/>
  <c r="AS56" i="4"/>
  <c r="V68" i="4"/>
  <c r="H21" i="42"/>
  <c r="Y81" i="42"/>
  <c r="U69" i="42"/>
  <c r="C52" i="5"/>
  <c r="AR52" i="5" s="1"/>
  <c r="AG21" i="42"/>
  <c r="P57" i="42"/>
  <c r="BF75" i="4"/>
  <c r="BN63" i="4"/>
  <c r="BK39" i="4"/>
  <c r="T98" i="5"/>
  <c r="H98" i="5"/>
  <c r="AH45" i="42"/>
  <c r="W81" i="42"/>
  <c r="D33" i="42"/>
  <c r="K33" i="42"/>
  <c r="AC33" i="42"/>
  <c r="AE81" i="42"/>
  <c r="CU20" i="4"/>
  <c r="C32" i="4"/>
  <c r="D25" i="34" s="1"/>
  <c r="E44" i="4"/>
  <c r="G44" i="4"/>
  <c r="B40" i="8"/>
  <c r="Y40" i="8" s="1"/>
  <c r="AN56" i="4"/>
  <c r="AI56" i="4"/>
  <c r="Y56" i="4"/>
  <c r="X68" i="4"/>
  <c r="Y21" i="42"/>
  <c r="AA81" i="42"/>
  <c r="AL57" i="42"/>
  <c r="BE75" i="4"/>
  <c r="BM63" i="4"/>
  <c r="BJ39" i="4"/>
  <c r="K110" i="5"/>
  <c r="AF81" i="42"/>
  <c r="Y33" i="42"/>
  <c r="R33" i="42"/>
  <c r="AE33" i="42"/>
  <c r="AK81" i="42"/>
  <c r="X20" i="4"/>
  <c r="M44" i="4"/>
  <c r="N44" i="4"/>
  <c r="Y44" i="4"/>
  <c r="AY56" i="4"/>
  <c r="AM56" i="4"/>
  <c r="M68" i="4"/>
  <c r="V21" i="42"/>
  <c r="O57" i="42"/>
  <c r="F81" i="42"/>
  <c r="T44" i="4"/>
  <c r="AW44" i="4"/>
  <c r="BE34" i="4"/>
  <c r="BM34" i="4"/>
  <c r="BJ22" i="4"/>
  <c r="BB22" i="4"/>
  <c r="BH34" i="4"/>
  <c r="BF34" i="4"/>
  <c r="BC34"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C68" i="4"/>
  <c r="BQ68" i="4"/>
  <c r="CB68" i="4"/>
  <c r="BP68" i="4"/>
  <c r="CA68" i="4"/>
  <c r="BO68" i="4"/>
  <c r="BI56" i="4"/>
  <c r="CT56" i="4"/>
  <c r="CE56" i="4"/>
  <c r="BS56" i="4"/>
  <c r="CC56" i="4"/>
  <c r="BQ56" i="4"/>
  <c r="CB56" i="4"/>
  <c r="B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C44" i="4"/>
  <c r="BQ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W32" i="4"/>
  <c r="CK32" i="4"/>
  <c r="CX32" i="4"/>
  <c r="CF32" i="4"/>
  <c r="BT32" i="4"/>
  <c r="CV32" i="4"/>
  <c r="CE32" i="4"/>
  <c r="BS32" i="4"/>
  <c r="CU32" i="4"/>
  <c r="CD32" i="4"/>
  <c r="BR32" i="4"/>
  <c r="CT32" i="4"/>
  <c r="CC32" i="4"/>
  <c r="BQ32" i="4"/>
  <c r="CS32" i="4"/>
  <c r="CB32" i="4"/>
  <c r="BP32" i="4"/>
  <c r="CA32" i="4"/>
  <c r="BO32" i="4"/>
  <c r="CO32" i="4"/>
  <c r="BY32" i="4"/>
  <c r="CM32" i="4"/>
  <c r="BW32" i="4"/>
  <c r="BX32" i="4"/>
  <c r="BV32" i="4"/>
  <c r="BU32" i="4"/>
  <c r="CN32" i="4"/>
  <c r="CL32" i="4"/>
  <c r="CJ32" i="4"/>
  <c r="BZ32" i="4"/>
  <c r="CX67" i="4"/>
  <c r="CL67" i="4"/>
  <c r="BW67" i="4"/>
  <c r="CW67" i="4"/>
  <c r="CK67" i="4"/>
  <c r="BV67" i="4"/>
  <c r="CV67" i="4"/>
  <c r="CJ67" i="4"/>
  <c r="BU67" i="4"/>
  <c r="CU67" i="4"/>
  <c r="CF67" i="4"/>
  <c r="BT67" i="4"/>
  <c r="CT67" i="4"/>
  <c r="CE67" i="4"/>
  <c r="BS67" i="4"/>
  <c r="CS67" i="4"/>
  <c r="CD67" i="4"/>
  <c r="BR67" i="4"/>
  <c r="CC67" i="4"/>
  <c r="BQ67" i="4"/>
  <c r="CB67" i="4"/>
  <c r="BP67" i="4"/>
  <c r="CA67" i="4"/>
  <c r="BO67" i="4"/>
  <c r="CO67" i="4"/>
  <c r="BZ67" i="4"/>
  <c r="CN67" i="4"/>
  <c r="BY67" i="4"/>
  <c r="CM67" i="4"/>
  <c r="BX67"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K55" i="4"/>
  <c r="CB43" i="4"/>
  <c r="BP43" i="4"/>
  <c r="CO43" i="4"/>
  <c r="BZ43" i="4"/>
  <c r="CM43" i="4"/>
  <c r="BX43" i="4"/>
  <c r="CT43" i="4"/>
  <c r="CE43" i="4"/>
  <c r="BS43" i="4"/>
  <c r="BV43" i="4"/>
  <c r="BU43" i="4"/>
  <c r="CN43" i="4"/>
  <c r="BT43" i="4"/>
  <c r="CL43" i="4"/>
  <c r="BR43" i="4"/>
  <c r="CK43" i="4"/>
  <c r="BQ43" i="4"/>
  <c r="CJ43" i="4"/>
  <c r="BO43" i="4"/>
  <c r="CX43" i="4"/>
  <c r="CD43" i="4"/>
  <c r="CW43" i="4"/>
  <c r="CC43" i="4"/>
  <c r="CV43" i="4"/>
  <c r="CA43" i="4"/>
  <c r="CU43" i="4"/>
  <c r="CS43" i="4"/>
  <c r="CF43" i="4"/>
  <c r="BY43" i="4"/>
  <c r="BW43" i="4"/>
  <c r="CC31" i="4"/>
  <c r="BQ31" i="4"/>
  <c r="CB31" i="4"/>
  <c r="B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C78" i="4"/>
  <c r="BQ78" i="4"/>
  <c r="CB78" i="4"/>
  <c r="B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C66" i="4"/>
  <c r="BQ66" i="4"/>
  <c r="CB66" i="4"/>
  <c r="B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B54" i="4"/>
  <c r="BP54" i="4"/>
  <c r="CO54" i="4"/>
  <c r="CM54" i="4"/>
  <c r="CE54" i="4"/>
  <c r="BX54" i="4"/>
  <c r="CC54" i="4"/>
  <c r="CA54" i="4"/>
  <c r="BZ54" i="4"/>
  <c r="BS54" i="4"/>
  <c r="BQ54" i="4"/>
  <c r="CT54" i="4"/>
  <c r="BO54" i="4"/>
  <c r="CN42" i="4"/>
  <c r="BY42" i="4"/>
  <c r="CX42" i="4"/>
  <c r="CL42" i="4"/>
  <c r="BW42" i="4"/>
  <c r="CB42" i="4"/>
  <c r="BP42" i="4"/>
  <c r="BV42" i="4"/>
  <c r="CO42" i="4"/>
  <c r="BU42" i="4"/>
  <c r="CM42" i="4"/>
  <c r="BT42" i="4"/>
  <c r="CK42" i="4"/>
  <c r="BS42" i="4"/>
  <c r="CJ42" i="4"/>
  <c r="BR42" i="4"/>
  <c r="CF42" i="4"/>
  <c r="BQ42" i="4"/>
  <c r="CV42" i="4"/>
  <c r="CD42" i="4"/>
  <c r="CU42" i="4"/>
  <c r="CC42" i="4"/>
  <c r="CT42" i="4"/>
  <c r="CA42" i="4"/>
  <c r="CW42" i="4"/>
  <c r="CS42" i="4"/>
  <c r="CE42" i="4"/>
  <c r="BZ42" i="4"/>
  <c r="BX42" i="4"/>
  <c r="BO42" i="4"/>
  <c r="CO30" i="4"/>
  <c r="BZ30" i="4"/>
  <c r="CN30" i="4"/>
  <c r="BY30" i="4"/>
  <c r="CM30" i="4"/>
  <c r="BX30" i="4"/>
  <c r="CX30" i="4"/>
  <c r="CL30" i="4"/>
  <c r="BW30" i="4"/>
  <c r="CW30" i="4"/>
  <c r="CK30" i="4"/>
  <c r="BV30" i="4"/>
  <c r="CV30" i="4"/>
  <c r="CJ30" i="4"/>
  <c r="BU30" i="4"/>
  <c r="CT30" i="4"/>
  <c r="CE30" i="4"/>
  <c r="BS30" i="4"/>
  <c r="CC30" i="4"/>
  <c r="BQ30" i="4"/>
  <c r="BR30" i="4"/>
  <c r="BO30" i="4"/>
  <c r="BT30" i="4"/>
  <c r="BP30" i="4"/>
  <c r="CU30" i="4"/>
  <c r="CS30" i="4"/>
  <c r="CF30" i="4"/>
  <c r="CD30" i="4"/>
  <c r="CB30" i="4"/>
  <c r="CA30" i="4"/>
  <c r="CC77" i="4"/>
  <c r="BX77" i="4"/>
  <c r="CX77" i="4"/>
  <c r="BT77" i="4"/>
  <c r="CT77" i="4"/>
  <c r="CD65" i="4"/>
  <c r="CF53" i="4"/>
  <c r="BZ76" i="4"/>
  <c r="CN76" i="4"/>
  <c r="CE64" i="4"/>
  <c r="BS64" i="4"/>
  <c r="CW52" i="4"/>
  <c r="CK52" i="4"/>
  <c r="CF28" i="4"/>
  <c r="BT28" i="4"/>
  <c r="CJ28" i="4"/>
  <c r="BZ28" i="4"/>
  <c r="BI87" i="4"/>
  <c r="CX87" i="4"/>
  <c r="CL87" i="4"/>
  <c r="BW87" i="4"/>
  <c r="CW87" i="4"/>
  <c r="CK87" i="4"/>
  <c r="BV87" i="4"/>
  <c r="CV87" i="4"/>
  <c r="CJ87" i="4"/>
  <c r="BU87" i="4"/>
  <c r="CU87" i="4"/>
  <c r="CF87" i="4"/>
  <c r="BT87" i="4"/>
  <c r="CT87" i="4"/>
  <c r="CE87" i="4"/>
  <c r="BS87" i="4"/>
  <c r="CS87" i="4"/>
  <c r="CD87" i="4"/>
  <c r="BR87" i="4"/>
  <c r="CC87" i="4"/>
  <c r="BQ87" i="4"/>
  <c r="CB87" i="4"/>
  <c r="B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C75" i="4"/>
  <c r="BQ75" i="4"/>
  <c r="CB75" i="4"/>
  <c r="B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C63" i="4"/>
  <c r="CB63" i="4"/>
  <c r="BP63" i="4"/>
  <c r="CA63" i="4"/>
  <c r="CO63" i="4"/>
  <c r="CN63" i="4"/>
  <c r="BY63" i="4"/>
  <c r="BO63" i="4"/>
  <c r="BZ63" i="4"/>
  <c r="BV63" i="4"/>
  <c r="CM63" i="4"/>
  <c r="BX63" i="4"/>
  <c r="BT63" i="4"/>
  <c r="BQ63" i="4"/>
  <c r="BI51" i="4"/>
  <c r="CB51" i="4"/>
  <c r="BP51" i="4"/>
  <c r="CO51" i="4"/>
  <c r="BZ51" i="4"/>
  <c r="CN51" i="4"/>
  <c r="BY51" i="4"/>
  <c r="CM51" i="4"/>
  <c r="BX51" i="4"/>
  <c r="CX51" i="4"/>
  <c r="CL51" i="4"/>
  <c r="BW51" i="4"/>
  <c r="CV51" i="4"/>
  <c r="CJ51" i="4"/>
  <c r="BU51" i="4"/>
  <c r="CT51" i="4"/>
  <c r="CE51" i="4"/>
  <c r="BS51" i="4"/>
  <c r="BT51" i="4"/>
  <c r="CW51" i="4"/>
  <c r="BR51" i="4"/>
  <c r="CU51" i="4"/>
  <c r="BQ51" i="4"/>
  <c r="CS51" i="4"/>
  <c r="BO51" i="4"/>
  <c r="CK51" i="4"/>
  <c r="CF51" i="4"/>
  <c r="CD51" i="4"/>
  <c r="CC51" i="4"/>
  <c r="CA51" i="4"/>
  <c r="BV51" i="4"/>
  <c r="BI39" i="4"/>
  <c r="CB39" i="4"/>
  <c r="BP39" i="4"/>
  <c r="CO39" i="4"/>
  <c r="BZ39" i="4"/>
  <c r="CT39" i="4"/>
  <c r="CE39" i="4"/>
  <c r="BS39" i="4"/>
  <c r="CS39" i="4"/>
  <c r="BY39" i="4"/>
  <c r="BX39" i="4"/>
  <c r="BW39" i="4"/>
  <c r="CN39" i="4"/>
  <c r="BV39" i="4"/>
  <c r="CM39" i="4"/>
  <c r="BU39" i="4"/>
  <c r="CL39" i="4"/>
  <c r="BT39" i="4"/>
  <c r="CJ39" i="4"/>
  <c r="BQ39" i="4"/>
  <c r="CW39" i="4"/>
  <c r="CD39" i="4"/>
  <c r="BO39" i="4"/>
  <c r="BR39" i="4"/>
  <c r="CV39" i="4"/>
  <c r="CK39" i="4"/>
  <c r="CX39" i="4"/>
  <c r="CU39" i="4"/>
  <c r="CF39" i="4"/>
  <c r="CC39" i="4"/>
  <c r="CA39" i="4"/>
  <c r="CN27" i="4"/>
  <c r="CS27" i="4"/>
  <c r="BT86" i="4"/>
  <c r="CS86" i="4"/>
  <c r="BR86" i="4"/>
  <c r="BO86" i="4"/>
  <c r="BY86" i="4"/>
  <c r="BX86" i="4"/>
  <c r="BV86" i="4"/>
  <c r="BI74" i="4"/>
  <c r="CU74" i="4"/>
  <c r="CF74" i="4"/>
  <c r="BT74" i="4"/>
  <c r="CT74" i="4"/>
  <c r="CE74" i="4"/>
  <c r="BS74" i="4"/>
  <c r="CS74" i="4"/>
  <c r="CD74" i="4"/>
  <c r="BR74" i="4"/>
  <c r="CC74" i="4"/>
  <c r="BQ74" i="4"/>
  <c r="CB74" i="4"/>
  <c r="BP74" i="4"/>
  <c r="CA74" i="4"/>
  <c r="BO74" i="4"/>
  <c r="CO74" i="4"/>
  <c r="BZ74" i="4"/>
  <c r="CN74" i="4"/>
  <c r="BY74" i="4"/>
  <c r="CM74" i="4"/>
  <c r="BX74" i="4"/>
  <c r="CX74" i="4"/>
  <c r="CL74" i="4"/>
  <c r="BW74" i="4"/>
  <c r="CW74" i="4"/>
  <c r="CK74" i="4"/>
  <c r="BV74" i="4"/>
  <c r="CJ74" i="4"/>
  <c r="BU74" i="4"/>
  <c r="CV74" i="4"/>
  <c r="BI62" i="4"/>
  <c r="CU62" i="4"/>
  <c r="CF62" i="4"/>
  <c r="CS62" i="4"/>
  <c r="CD62" i="4"/>
  <c r="CB62" i="4"/>
  <c r="BP62" i="4"/>
  <c r="CA62" i="4"/>
  <c r="BO62" i="4"/>
  <c r="CN62" i="4"/>
  <c r="BY62" i="4"/>
  <c r="CW62" i="4"/>
  <c r="CK62" i="4"/>
  <c r="BV62" i="4"/>
  <c r="BX62" i="4"/>
  <c r="CX62" i="4"/>
  <c r="BW62" i="4"/>
  <c r="CV62" i="4"/>
  <c r="BU62" i="4"/>
  <c r="CT62" i="4"/>
  <c r="BT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B50" i="4"/>
  <c r="BP50" i="4"/>
  <c r="BZ50" i="4"/>
  <c r="BX50" i="4"/>
  <c r="BS50" i="4"/>
  <c r="BQ50" i="4"/>
  <c r="CT50" i="4"/>
  <c r="BO50" i="4"/>
  <c r="CO50" i="4"/>
  <c r="CM50" i="4"/>
  <c r="CE50" i="4"/>
  <c r="CC50" i="4"/>
  <c r="CA50" i="4"/>
  <c r="CN38" i="4"/>
  <c r="BY38" i="4"/>
  <c r="CX38" i="4"/>
  <c r="CL38" i="4"/>
  <c r="BW38" i="4"/>
  <c r="CB38" i="4"/>
  <c r="BP38" i="4"/>
  <c r="CT38" i="4"/>
  <c r="CA38" i="4"/>
  <c r="CS38" i="4"/>
  <c r="BZ38" i="4"/>
  <c r="BX38" i="4"/>
  <c r="BV38" i="4"/>
  <c r="CO38" i="4"/>
  <c r="BU38" i="4"/>
  <c r="CM38" i="4"/>
  <c r="BT38" i="4"/>
  <c r="CJ38" i="4"/>
  <c r="BR38" i="4"/>
  <c r="CW38" i="4"/>
  <c r="CE38" i="4"/>
  <c r="BO38" i="4"/>
  <c r="CV38" i="4"/>
  <c r="CU38" i="4"/>
  <c r="CK38" i="4"/>
  <c r="BS38" i="4"/>
  <c r="CF38" i="4"/>
  <c r="CD38" i="4"/>
  <c r="CC38" i="4"/>
  <c r="BQ38" i="4"/>
  <c r="CO26" i="4"/>
  <c r="BZ26" i="4"/>
  <c r="CN26" i="4"/>
  <c r="BY26" i="4"/>
  <c r="CM26" i="4"/>
  <c r="BX26" i="4"/>
  <c r="CL26" i="4"/>
  <c r="BW26" i="4"/>
  <c r="CK26" i="4"/>
  <c r="BV26" i="4"/>
  <c r="CJ26" i="4"/>
  <c r="BU26" i="4"/>
  <c r="CT26" i="4"/>
  <c r="CE26" i="4"/>
  <c r="BS26" i="4"/>
  <c r="CC26" i="4"/>
  <c r="BQ26" i="4"/>
  <c r="CS26" i="4"/>
  <c r="CF26" i="4"/>
  <c r="CD26" i="4"/>
  <c r="BT26" i="4"/>
  <c r="CB26" i="4"/>
  <c r="CA26" i="4"/>
  <c r="BR26" i="4"/>
  <c r="BP26" i="4"/>
  <c r="BO26" i="4"/>
  <c r="CU26" i="4"/>
  <c r="CC85" i="4"/>
  <c r="BQ85" i="4"/>
  <c r="CB85" i="4"/>
  <c r="B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C73" i="4"/>
  <c r="BQ73" i="4"/>
  <c r="CB73" i="4"/>
  <c r="B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BU61" i="4"/>
  <c r="BT61" i="4"/>
  <c r="CO61" i="4"/>
  <c r="BR61" i="4"/>
  <c r="CL61" i="4"/>
  <c r="BQ61" i="4"/>
  <c r="CJ61" i="4"/>
  <c r="BP61" i="4"/>
  <c r="CF61" i="4"/>
  <c r="BO61" i="4"/>
  <c r="CX61" i="4"/>
  <c r="CC61" i="4"/>
  <c r="CU61" i="4"/>
  <c r="CA61" i="4"/>
  <c r="CV61" i="4"/>
  <c r="CS61" i="4"/>
  <c r="CD61" i="4"/>
  <c r="CB61" i="4"/>
  <c r="BZ61" i="4"/>
  <c r="BW61" i="4"/>
  <c r="CW49" i="4"/>
  <c r="CK49" i="4"/>
  <c r="BV49" i="4"/>
  <c r="CU49" i="4"/>
  <c r="CF49" i="4"/>
  <c r="BT49" i="4"/>
  <c r="CT49" i="4"/>
  <c r="CE49" i="4"/>
  <c r="BS49" i="4"/>
  <c r="CS49" i="4"/>
  <c r="CD49" i="4"/>
  <c r="BR49" i="4"/>
  <c r="CC49" i="4"/>
  <c r="BQ49" i="4"/>
  <c r="CA49" i="4"/>
  <c r="CN49" i="4"/>
  <c r="BY49" i="4"/>
  <c r="CB49" i="4"/>
  <c r="BZ49" i="4"/>
  <c r="BX49" i="4"/>
  <c r="CV49" i="4"/>
  <c r="BW49" i="4"/>
  <c r="BU49" i="4"/>
  <c r="CX49" i="4"/>
  <c r="BP49" i="4"/>
  <c r="CO49" i="4"/>
  <c r="CM49" i="4"/>
  <c r="CL49" i="4"/>
  <c r="CJ49" i="4"/>
  <c r="BO49" i="4"/>
  <c r="CW37" i="4"/>
  <c r="CK37" i="4"/>
  <c r="BV37" i="4"/>
  <c r="CU37" i="4"/>
  <c r="CF37" i="4"/>
  <c r="BT37" i="4"/>
  <c r="CN37" i="4"/>
  <c r="BY37" i="4"/>
  <c r="CT37" i="4"/>
  <c r="CB37" i="4"/>
  <c r="CS37" i="4"/>
  <c r="CA37" i="4"/>
  <c r="BZ37" i="4"/>
  <c r="BX37" i="4"/>
  <c r="BW37" i="4"/>
  <c r="CO37" i="4"/>
  <c r="BU37" i="4"/>
  <c r="CL37" i="4"/>
  <c r="BR37" i="4"/>
  <c r="CE37" i="4"/>
  <c r="BP37" i="4"/>
  <c r="CJ37" i="4"/>
  <c r="CD37" i="4"/>
  <c r="CC37" i="4"/>
  <c r="CM37" i="4"/>
  <c r="BS37" i="4"/>
  <c r="BQ37" i="4"/>
  <c r="BO37" i="4"/>
  <c r="CX37" i="4"/>
  <c r="CV37" i="4"/>
  <c r="CL25" i="4"/>
  <c r="BW25" i="4"/>
  <c r="CK25" i="4"/>
  <c r="BV25" i="4"/>
  <c r="CJ25" i="4"/>
  <c r="BU25" i="4"/>
  <c r="BR25" i="4"/>
  <c r="CU25" i="4"/>
  <c r="CF25" i="4"/>
  <c r="BT25" i="4"/>
  <c r="CD25" i="4"/>
  <c r="CT25" i="4"/>
  <c r="CE25" i="4"/>
  <c r="BS25" i="4"/>
  <c r="CS25" i="4"/>
  <c r="CB25" i="4"/>
  <c r="BP25" i="4"/>
  <c r="CO25" i="4"/>
  <c r="BZ25" i="4"/>
  <c r="BQ25" i="4"/>
  <c r="CN25" i="4"/>
  <c r="CM25" i="4"/>
  <c r="CC25" i="4"/>
  <c r="CA25" i="4"/>
  <c r="BY25" i="4"/>
  <c r="BX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C84" i="4"/>
  <c r="BQ84" i="4"/>
  <c r="CB84" i="4"/>
  <c r="BP84" i="4"/>
  <c r="CA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C72" i="4"/>
  <c r="BQ72" i="4"/>
  <c r="CB72" i="4"/>
  <c r="BP72" i="4"/>
  <c r="BO72" i="4"/>
  <c r="CA72" i="4"/>
  <c r="CW60" i="4"/>
  <c r="CK60" i="4"/>
  <c r="BV60" i="4"/>
  <c r="CV60" i="4"/>
  <c r="CJ60" i="4"/>
  <c r="BU60" i="4"/>
  <c r="CT60" i="4"/>
  <c r="CE60" i="4"/>
  <c r="BS60" i="4"/>
  <c r="CB60" i="4"/>
  <c r="BP60" i="4"/>
  <c r="CN60" i="4"/>
  <c r="BR60" i="4"/>
  <c r="CM60" i="4"/>
  <c r="CL60" i="4"/>
  <c r="BO60" i="4"/>
  <c r="CF60" i="4"/>
  <c r="CD60" i="4"/>
  <c r="CC60" i="4"/>
  <c r="CU60" i="4"/>
  <c r="BZ60" i="4"/>
  <c r="BX60" i="4"/>
  <c r="CX60" i="4"/>
  <c r="BW60" i="4"/>
  <c r="CS60" i="4"/>
  <c r="CO60" i="4"/>
  <c r="CA60" i="4"/>
  <c r="BY60" i="4"/>
  <c r="BT60" i="4"/>
  <c r="BQ60" i="4"/>
  <c r="CT48" i="4"/>
  <c r="CE48" i="4"/>
  <c r="BS48" i="4"/>
  <c r="CC48" i="4"/>
  <c r="BQ48" i="4"/>
  <c r="CB48" i="4"/>
  <c r="BP48" i="4"/>
  <c r="CA48" i="4"/>
  <c r="BO48" i="4"/>
  <c r="CO48" i="4"/>
  <c r="BZ48" i="4"/>
  <c r="CW48" i="4"/>
  <c r="CK48" i="4"/>
  <c r="BV48" i="4"/>
  <c r="CM48" i="4"/>
  <c r="CL48" i="4"/>
  <c r="CJ48" i="4"/>
  <c r="BX48" i="4"/>
  <c r="CF48" i="4"/>
  <c r="CD48" i="4"/>
  <c r="BY48" i="4"/>
  <c r="CX48" i="4"/>
  <c r="BW48" i="4"/>
  <c r="CV48" i="4"/>
  <c r="BU48" i="4"/>
  <c r="CU48" i="4"/>
  <c r="BT48" i="4"/>
  <c r="CS48" i="4"/>
  <c r="CN48" i="4"/>
  <c r="BR48" i="4"/>
  <c r="CT36" i="4"/>
  <c r="CC36" i="4"/>
  <c r="BQ36" i="4"/>
  <c r="CW36" i="4"/>
  <c r="CK36" i="4"/>
  <c r="BV36" i="4"/>
  <c r="CV36" i="4"/>
  <c r="CD36" i="4"/>
  <c r="BO36" i="4"/>
  <c r="CU36" i="4"/>
  <c r="CB36" i="4"/>
  <c r="CS36" i="4"/>
  <c r="CA36" i="4"/>
  <c r="BZ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C24" i="4"/>
  <c r="CB24" i="4"/>
  <c r="BP24" i="4"/>
  <c r="BO24" i="4"/>
  <c r="CA24" i="4"/>
  <c r="CN24" i="4"/>
  <c r="BY24" i="4"/>
  <c r="CL24" i="4"/>
  <c r="BW24" i="4"/>
  <c r="CM24" i="4"/>
  <c r="CJ24" i="4"/>
  <c r="CK24" i="4"/>
  <c r="CO24" i="4"/>
  <c r="BZ24" i="4"/>
  <c r="BX24" i="4"/>
  <c r="BV24" i="4"/>
  <c r="BU24" i="4"/>
  <c r="BI83" i="4"/>
  <c r="CX83" i="4"/>
  <c r="CL83" i="4"/>
  <c r="BW83" i="4"/>
  <c r="CW83" i="4"/>
  <c r="CK83" i="4"/>
  <c r="BV83" i="4"/>
  <c r="CV83" i="4"/>
  <c r="CJ83" i="4"/>
  <c r="BU83" i="4"/>
  <c r="CU83" i="4"/>
  <c r="CF83" i="4"/>
  <c r="BT83" i="4"/>
  <c r="CT83" i="4"/>
  <c r="CE83" i="4"/>
  <c r="BS83" i="4"/>
  <c r="CS83" i="4"/>
  <c r="CD83" i="4"/>
  <c r="BR83" i="4"/>
  <c r="CC83" i="4"/>
  <c r="BQ83" i="4"/>
  <c r="CB83" i="4"/>
  <c r="B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C71" i="4"/>
  <c r="BQ71" i="4"/>
  <c r="CB71" i="4"/>
  <c r="B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BZ59" i="4"/>
  <c r="BW59" i="4"/>
  <c r="CM59" i="4"/>
  <c r="CK59" i="4"/>
  <c r="CA59" i="4"/>
  <c r="BX59" i="4"/>
  <c r="BV59" i="4"/>
  <c r="BQ59" i="4"/>
  <c r="BU59" i="4"/>
  <c r="CU59" i="4"/>
  <c r="CO59" i="4"/>
  <c r="CB47" i="4"/>
  <c r="BP47" i="4"/>
  <c r="CO47" i="4"/>
  <c r="BZ47" i="4"/>
  <c r="CN47" i="4"/>
  <c r="BY47" i="4"/>
  <c r="CM47" i="4"/>
  <c r="BX47" i="4"/>
  <c r="CX47" i="4"/>
  <c r="CL47" i="4"/>
  <c r="BW47" i="4"/>
  <c r="CT47" i="4"/>
  <c r="CE47" i="4"/>
  <c r="BS47" i="4"/>
  <c r="CV47" i="4"/>
  <c r="BU47" i="4"/>
  <c r="CU47" i="4"/>
  <c r="BT47" i="4"/>
  <c r="CS47" i="4"/>
  <c r="BR47" i="4"/>
  <c r="BQ47" i="4"/>
  <c r="CJ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BY35" i="4"/>
  <c r="CN35" i="4"/>
  <c r="BW35" i="4"/>
  <c r="CM35" i="4"/>
  <c r="CA35" i="4"/>
  <c r="CL35" i="4"/>
  <c r="BX35" i="4"/>
  <c r="BV35" i="4"/>
  <c r="BU35" i="4"/>
  <c r="CC23" i="4"/>
  <c r="BQ23" i="4"/>
  <c r="CB23" i="4"/>
  <c r="BP23" i="4"/>
  <c r="CA23" i="4"/>
  <c r="BO23" i="4"/>
  <c r="BZ23" i="4"/>
  <c r="BX23" i="4"/>
  <c r="CO23" i="4"/>
  <c r="CM23" i="4"/>
  <c r="CN23" i="4"/>
  <c r="BY23" i="4"/>
  <c r="CK23" i="4"/>
  <c r="BV23" i="4"/>
  <c r="CU23" i="4"/>
  <c r="CF23" i="4"/>
  <c r="BT23" i="4"/>
  <c r="CJ23" i="4"/>
  <c r="CE23" i="4"/>
  <c r="CD23" i="4"/>
  <c r="BW23" i="4"/>
  <c r="BR23" i="4"/>
  <c r="CL23" i="4"/>
  <c r="BU23" i="4"/>
  <c r="BS23" i="4"/>
  <c r="CT23" i="4"/>
  <c r="CS23" i="4"/>
  <c r="BI82" i="4"/>
  <c r="CU82" i="4"/>
  <c r="CF82" i="4"/>
  <c r="BT82" i="4"/>
  <c r="CT82" i="4"/>
  <c r="CE82" i="4"/>
  <c r="BS82" i="4"/>
  <c r="CS82" i="4"/>
  <c r="CD82" i="4"/>
  <c r="BR82" i="4"/>
  <c r="CC82" i="4"/>
  <c r="BQ82" i="4"/>
  <c r="CB82" i="4"/>
  <c r="B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C70" i="4"/>
  <c r="BQ70" i="4"/>
  <c r="CB70" i="4"/>
  <c r="BP70" i="4"/>
  <c r="CA70" i="4"/>
  <c r="BO70" i="4"/>
  <c r="CO70" i="4"/>
  <c r="BZ70" i="4"/>
  <c r="CN70" i="4"/>
  <c r="BY70" i="4"/>
  <c r="CM70" i="4"/>
  <c r="BX70" i="4"/>
  <c r="CX70" i="4"/>
  <c r="CL70" i="4"/>
  <c r="BW70" i="4"/>
  <c r="CW70" i="4"/>
  <c r="CK70" i="4"/>
  <c r="BV70" i="4"/>
  <c r="BU70" i="4"/>
  <c r="CV70" i="4"/>
  <c r="CJ70" i="4"/>
  <c r="BI58" i="4"/>
  <c r="CB58" i="4"/>
  <c r="BP58" i="4"/>
  <c r="CA58" i="4"/>
  <c r="BO58" i="4"/>
  <c r="CW58" i="4"/>
  <c r="CK58" i="4"/>
  <c r="BV58" i="4"/>
  <c r="CM58" i="4"/>
  <c r="BT58" i="4"/>
  <c r="CJ58" i="4"/>
  <c r="BR58" i="4"/>
  <c r="CF58" i="4"/>
  <c r="BQ58" i="4"/>
  <c r="CX58" i="4"/>
  <c r="CE58" i="4"/>
  <c r="CV58" i="4"/>
  <c r="CD58" i="4"/>
  <c r="CT58" i="4"/>
  <c r="BZ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B46" i="4"/>
  <c r="BP46" i="4"/>
  <c r="CD46" i="4"/>
  <c r="CC46" i="4"/>
  <c r="CA46" i="4"/>
  <c r="BZ46" i="4"/>
  <c r="BX46" i="4"/>
  <c r="CS46" i="4"/>
  <c r="CT46" i="4"/>
  <c r="BS46" i="4"/>
  <c r="BQ46" i="4"/>
  <c r="BO46" i="4"/>
  <c r="CO46" i="4"/>
  <c r="CM46" i="4"/>
  <c r="CE46" i="4"/>
  <c r="BR46" i="4"/>
  <c r="BI34" i="4"/>
  <c r="CX34" i="4"/>
  <c r="CL34" i="4"/>
  <c r="BW34" i="4"/>
  <c r="CB34" i="4"/>
  <c r="BP34" i="4"/>
  <c r="CO34" i="4"/>
  <c r="BX34" i="4"/>
  <c r="CN34" i="4"/>
  <c r="BV34" i="4"/>
  <c r="CM34" i="4"/>
  <c r="BU34" i="4"/>
  <c r="CK34" i="4"/>
  <c r="BT34" i="4"/>
  <c r="CJ34" i="4"/>
  <c r="BS34" i="4"/>
  <c r="CW34" i="4"/>
  <c r="CF34" i="4"/>
  <c r="BR34" i="4"/>
  <c r="CU34" i="4"/>
  <c r="CD34" i="4"/>
  <c r="BO34" i="4"/>
  <c r="CS34" i="4"/>
  <c r="CA34" i="4"/>
  <c r="CT34" i="4"/>
  <c r="CE34" i="4"/>
  <c r="BQ34" i="4"/>
  <c r="CC34" i="4"/>
  <c r="BZ34" i="4"/>
  <c r="CV34" i="4"/>
  <c r="BY34" i="4"/>
  <c r="CO22" i="4"/>
  <c r="BZ22" i="4"/>
  <c r="CN22" i="4"/>
  <c r="BY22" i="4"/>
  <c r="CM22" i="4"/>
  <c r="BX22" i="4"/>
  <c r="CL22" i="4"/>
  <c r="CJ22" i="4"/>
  <c r="BW22" i="4"/>
  <c r="CK22" i="4"/>
  <c r="BV22" i="4"/>
  <c r="BU22" i="4"/>
  <c r="CT22" i="4"/>
  <c r="CE22" i="4"/>
  <c r="BS22" i="4"/>
  <c r="CC22" i="4"/>
  <c r="BQ22" i="4"/>
  <c r="CD22" i="4"/>
  <c r="CB22" i="4"/>
  <c r="CA22" i="4"/>
  <c r="BT22" i="4"/>
  <c r="BR22" i="4"/>
  <c r="BP22" i="4"/>
  <c r="CU22" i="4"/>
  <c r="BO22" i="4"/>
  <c r="CS22" i="4"/>
  <c r="CF22" i="4"/>
  <c r="BI81" i="4"/>
  <c r="CC81" i="4"/>
  <c r="BQ81" i="4"/>
  <c r="CB81" i="4"/>
  <c r="B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C69" i="4"/>
  <c r="BQ69" i="4"/>
  <c r="CB69" i="4"/>
  <c r="B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BZ57" i="4"/>
  <c r="BX57" i="4"/>
  <c r="BW57" i="4"/>
  <c r="BU57" i="4"/>
  <c r="BP57" i="4"/>
  <c r="CS57" i="4"/>
  <c r="CV57" i="4"/>
  <c r="CL57" i="4"/>
  <c r="CC57" i="4"/>
  <c r="CA57" i="4"/>
  <c r="CW45" i="4"/>
  <c r="CK45" i="4"/>
  <c r="BV45" i="4"/>
  <c r="CU45" i="4"/>
  <c r="CF45" i="4"/>
  <c r="BT45" i="4"/>
  <c r="CT45" i="4"/>
  <c r="CE45" i="4"/>
  <c r="BS45" i="4"/>
  <c r="CS45" i="4"/>
  <c r="CD45" i="4"/>
  <c r="BR45" i="4"/>
  <c r="CC45" i="4"/>
  <c r="BQ45" i="4"/>
  <c r="CN45" i="4"/>
  <c r="BY45" i="4"/>
  <c r="BO45" i="4"/>
  <c r="CO45" i="4"/>
  <c r="CM45" i="4"/>
  <c r="CL45" i="4"/>
  <c r="CJ45" i="4"/>
  <c r="CB45" i="4"/>
  <c r="BZ45" i="4"/>
  <c r="BX45" i="4"/>
  <c r="CX45" i="4"/>
  <c r="BW45" i="4"/>
  <c r="BU45" i="4"/>
  <c r="CV45" i="4"/>
  <c r="CA45" i="4"/>
  <c r="BP45" i="4"/>
  <c r="CU33" i="4"/>
  <c r="CF33" i="4"/>
  <c r="BT33" i="4"/>
  <c r="CN33" i="4"/>
  <c r="BY33" i="4"/>
  <c r="CS33" i="4"/>
  <c r="CB33" i="4"/>
  <c r="CA33" i="4"/>
  <c r="BZ33" i="4"/>
  <c r="BX33" i="4"/>
  <c r="CO33" i="4"/>
  <c r="BW33" i="4"/>
  <c r="CM33" i="4"/>
  <c r="BV33" i="4"/>
  <c r="CK33" i="4"/>
  <c r="BS33" i="4"/>
  <c r="CW33" i="4"/>
  <c r="CE33" i="4"/>
  <c r="BQ33" i="4"/>
  <c r="CJ33" i="4"/>
  <c r="CD33" i="4"/>
  <c r="CC33" i="4"/>
  <c r="BU33" i="4"/>
  <c r="BR33" i="4"/>
  <c r="BP33" i="4"/>
  <c r="BO33" i="4"/>
  <c r="CL33" i="4"/>
  <c r="CX33" i="4"/>
  <c r="CV33" i="4"/>
  <c r="CT33" i="4"/>
  <c r="CL21" i="4"/>
  <c r="BW21" i="4"/>
  <c r="CK21" i="4"/>
  <c r="CD21" i="4"/>
  <c r="BV21" i="4"/>
  <c r="CJ21" i="4"/>
  <c r="BU21" i="4"/>
  <c r="CU21" i="4"/>
  <c r="BT21" i="4"/>
  <c r="CE21" i="4"/>
  <c r="BR21" i="4"/>
  <c r="CF21" i="4"/>
  <c r="CS21" i="4"/>
  <c r="CT21" i="4"/>
  <c r="BS21" i="4"/>
  <c r="CB21" i="4"/>
  <c r="CO21" i="4"/>
  <c r="BZ21" i="4"/>
  <c r="CA21" i="4"/>
  <c r="BY21" i="4"/>
  <c r="BX21" i="4"/>
  <c r="CC21" i="4"/>
  <c r="BQ21" i="4"/>
  <c r="BP21" i="4"/>
  <c r="BO21" i="4"/>
  <c r="CM21" i="4"/>
  <c r="CN21" i="4"/>
  <c r="BI32" i="4"/>
  <c r="BI67" i="4"/>
  <c r="BI55" i="4"/>
  <c r="BI43" i="4"/>
  <c r="BI31" i="4"/>
  <c r="BI66" i="4"/>
  <c r="BI54" i="4"/>
  <c r="BI42" i="4"/>
  <c r="BI30"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F96" i="5"/>
  <c r="U120" i="5"/>
  <c r="BM85" i="4"/>
  <c r="BK73" i="4"/>
  <c r="BG49" i="4"/>
  <c r="K120" i="5"/>
  <c r="BK85" i="4"/>
  <c r="BJ73" i="4"/>
  <c r="BE49" i="4"/>
  <c r="V120" i="5"/>
  <c r="BJ85" i="4"/>
  <c r="BH73" i="4"/>
  <c r="BD49" i="4"/>
  <c r="J96" i="5"/>
  <c r="R96" i="5"/>
  <c r="BH85" i="4"/>
  <c r="BG73" i="4"/>
  <c r="BC49"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BD56" i="4"/>
  <c r="BC56" i="4"/>
  <c r="BB56" i="4"/>
  <c r="BJ20" i="4"/>
  <c r="BA56" i="4"/>
  <c r="BN44" i="4"/>
  <c r="BN56" i="4"/>
  <c r="BH44" i="4"/>
  <c r="BM56" i="4"/>
  <c r="BG44" i="4"/>
  <c r="BK56" i="4"/>
  <c r="BE44" i="4"/>
  <c r="BJ56" i="4"/>
  <c r="BD44" i="4"/>
  <c r="BH56" i="4"/>
  <c r="BG56" i="4"/>
  <c r="BF56" i="4"/>
  <c r="BJ77" i="4"/>
  <c r="BM72" i="4"/>
  <c r="BC67" i="4"/>
  <c r="M66" i="4"/>
  <c r="BE60" i="4"/>
  <c r="BC57" i="4"/>
  <c r="BF55" i="4"/>
  <c r="BH54" i="4"/>
  <c r="BJ49" i="4"/>
  <c r="BC48" i="4"/>
  <c r="BC47" i="4"/>
  <c r="BJ45" i="4"/>
  <c r="BJ44" i="4"/>
  <c r="BD43" i="4"/>
  <c r="AC42" i="4"/>
  <c r="BH38" i="4"/>
  <c r="BM37" i="4"/>
  <c r="BN36" i="4"/>
  <c r="BB35" i="4"/>
  <c r="BB33" i="4"/>
  <c r="BB32" i="4"/>
  <c r="J31" i="4"/>
  <c r="BE30" i="4"/>
  <c r="BM26" i="4"/>
  <c r="BJ25" i="4"/>
  <c r="BF24" i="4"/>
  <c r="BF23" i="4"/>
  <c r="BD22" i="4"/>
  <c r="BA21" i="4"/>
  <c r="BR19" i="4"/>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K52" i="15"/>
  <c r="K45" i="29"/>
  <c r="I45" i="29"/>
  <c r="K85" i="5"/>
  <c r="AM31" i="42"/>
  <c r="M31" i="42"/>
  <c r="E79" i="42"/>
  <c r="AM79" i="42"/>
  <c r="F79" i="42"/>
  <c r="T79" i="42"/>
  <c r="AA79" i="42"/>
  <c r="U79" i="42"/>
  <c r="AE79" i="42"/>
  <c r="N79" i="42"/>
  <c r="Y79" i="42"/>
  <c r="C79" i="42"/>
  <c r="X79" i="42"/>
  <c r="AL79" i="42"/>
  <c r="H79" i="42"/>
  <c r="AB79" i="42"/>
  <c r="M79" i="42"/>
  <c r="I79" i="42"/>
  <c r="AD79" i="42"/>
  <c r="O79" i="42"/>
  <c r="G79" i="42"/>
  <c r="S79" i="42"/>
  <c r="D79" i="42"/>
  <c r="P79" i="42"/>
  <c r="J79" i="42"/>
  <c r="AF79" i="42"/>
  <c r="Q79" i="42"/>
  <c r="Z79" i="42"/>
  <c r="AK79" i="42"/>
  <c r="AH79" i="42"/>
  <c r="W79" i="42"/>
  <c r="AC79" i="42"/>
  <c r="V79" i="42"/>
  <c r="L79" i="42"/>
  <c r="G67" i="42"/>
  <c r="AL67" i="42"/>
  <c r="D67" i="42"/>
  <c r="H67" i="42"/>
  <c r="Z67" i="42"/>
  <c r="X67" i="42"/>
  <c r="AF67" i="42"/>
  <c r="K67" i="42"/>
  <c r="L67" i="42"/>
  <c r="AM67" i="42"/>
  <c r="N67" i="42"/>
  <c r="U67" i="42"/>
  <c r="T67" i="42"/>
  <c r="W67" i="42"/>
  <c r="O67" i="42"/>
  <c r="AK67" i="42"/>
  <c r="R67" i="42"/>
  <c r="S67" i="42"/>
  <c r="C67" i="42"/>
  <c r="E67" i="42"/>
  <c r="AC67" i="42"/>
  <c r="I67" i="42"/>
  <c r="V67" i="42"/>
  <c r="P67" i="42"/>
  <c r="AD67" i="42"/>
  <c r="AE67" i="42"/>
  <c r="Q67" i="42"/>
  <c r="F67" i="42"/>
  <c r="AA67" i="42"/>
  <c r="AG79" i="42"/>
  <c r="U85" i="5"/>
  <c r="K79" i="42"/>
  <c r="AH67" i="42"/>
  <c r="AH43" i="42"/>
  <c r="H43" i="42"/>
  <c r="L43" i="42"/>
  <c r="E43" i="42"/>
  <c r="AM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K43" i="42"/>
  <c r="Q43" i="42"/>
  <c r="AG43" i="42"/>
  <c r="W55" i="42"/>
  <c r="Y67" i="42"/>
  <c r="R79" i="42"/>
  <c r="Z55" i="42"/>
  <c r="J55" i="42"/>
  <c r="V55" i="42"/>
  <c r="AK55" i="42"/>
  <c r="AE55" i="42"/>
  <c r="O55" i="42"/>
  <c r="H55" i="42"/>
  <c r="AC55" i="42"/>
  <c r="AH55" i="42"/>
  <c r="AL55" i="42"/>
  <c r="Q55" i="42"/>
  <c r="E55" i="42"/>
  <c r="U55" i="42"/>
  <c r="C55" i="42"/>
  <c r="AG55" i="42"/>
  <c r="F55" i="42"/>
  <c r="M55" i="42"/>
  <c r="AA55" i="42"/>
  <c r="AD55" i="42"/>
  <c r="I55" i="42"/>
  <c r="D55" i="42"/>
  <c r="L55" i="42"/>
  <c r="T55" i="42"/>
  <c r="AM55" i="42"/>
  <c r="Y55" i="42"/>
  <c r="AB55" i="42"/>
  <c r="X55" i="42"/>
  <c r="R55" i="42"/>
  <c r="N55" i="42"/>
  <c r="S55" i="42"/>
  <c r="M67" i="42"/>
  <c r="AB67" i="42"/>
  <c r="K55" i="42"/>
  <c r="G55" i="42"/>
  <c r="P55" i="42"/>
  <c r="H19" i="4"/>
  <c r="C31" i="4"/>
  <c r="D24" i="34" s="1"/>
  <c r="X31" i="4"/>
  <c r="K31" i="4"/>
  <c r="F24" i="34" s="1"/>
  <c r="M31" i="4"/>
  <c r="AU43" i="4"/>
  <c r="AR43" i="4"/>
  <c r="AP43" i="4"/>
  <c r="I55" i="4"/>
  <c r="AS55" i="4"/>
  <c r="AG55" i="4"/>
  <c r="AB55" i="4"/>
  <c r="U67" i="4"/>
  <c r="AB67" i="4"/>
  <c r="N67" i="4"/>
  <c r="AW67" i="4"/>
  <c r="C27" i="5"/>
  <c r="BB67" i="4"/>
  <c r="BB43" i="4"/>
  <c r="BH25" i="4"/>
  <c r="BC22" i="4"/>
  <c r="CE19" i="4"/>
  <c r="C19" i="4"/>
  <c r="R31" i="4"/>
  <c r="AW31" i="4"/>
  <c r="AX31" i="4"/>
  <c r="AH31" i="4"/>
  <c r="U43" i="4"/>
  <c r="AB43" i="4"/>
  <c r="AW43" i="4"/>
  <c r="AW55" i="4"/>
  <c r="E55" i="4"/>
  <c r="AX55" i="4"/>
  <c r="T55" i="4"/>
  <c r="C67" i="4"/>
  <c r="AO67" i="4"/>
  <c r="AD67" i="4"/>
  <c r="J67" i="4"/>
  <c r="AP31" i="4"/>
  <c r="BN67" i="4"/>
  <c r="AI19" i="4"/>
  <c r="AM19" i="4"/>
  <c r="AC31" i="4"/>
  <c r="Z31" i="4"/>
  <c r="AA31" i="4"/>
  <c r="AK43" i="4"/>
  <c r="I43" i="4"/>
  <c r="AJ43" i="4"/>
  <c r="S43" i="4"/>
  <c r="AA55" i="4"/>
  <c r="AO55" i="4"/>
  <c r="AD55" i="4"/>
  <c r="AV55" i="4"/>
  <c r="AI67" i="4"/>
  <c r="K67" i="4"/>
  <c r="R67" i="4"/>
  <c r="S67" i="4"/>
  <c r="AL31" i="4"/>
  <c r="BM67" i="4"/>
  <c r="T19" i="4"/>
  <c r="AD19" i="4"/>
  <c r="S31" i="4"/>
  <c r="Y31" i="4"/>
  <c r="AE31" i="4"/>
  <c r="AT43" i="4"/>
  <c r="P43" i="4"/>
  <c r="J43" i="4"/>
  <c r="D43" i="4"/>
  <c r="K55" i="4"/>
  <c r="F48" i="34" s="1"/>
  <c r="C55" i="4"/>
  <c r="D48" i="34" s="1"/>
  <c r="Q55" i="4"/>
  <c r="AC55" i="4"/>
  <c r="AY67" i="4"/>
  <c r="AF67" i="4"/>
  <c r="AU67" i="4"/>
  <c r="AV31" i="4"/>
  <c r="AI55" i="4"/>
  <c r="F55" i="4"/>
  <c r="BK67" i="4"/>
  <c r="BH18" i="4"/>
  <c r="E35" i="19" s="1"/>
  <c r="CB19" i="4"/>
  <c r="X19" i="4"/>
  <c r="AI31" i="4"/>
  <c r="AD31" i="4"/>
  <c r="H31" i="4"/>
  <c r="AX43" i="4"/>
  <c r="AY43" i="4"/>
  <c r="Q43" i="4"/>
  <c r="K43" i="4"/>
  <c r="F36" i="34" s="1"/>
  <c r="P55" i="4"/>
  <c r="W55" i="4"/>
  <c r="AU55" i="4"/>
  <c r="AR55" i="4"/>
  <c r="X67" i="4"/>
  <c r="Y67" i="4"/>
  <c r="AG67" i="4"/>
  <c r="I31" i="4"/>
  <c r="AT55" i="4"/>
  <c r="AS67" i="4"/>
  <c r="BJ67" i="4"/>
  <c r="BN55" i="4"/>
  <c r="B15" i="8"/>
  <c r="Q15" i="8" s="1"/>
  <c r="U19" i="4"/>
  <c r="U31" i="4"/>
  <c r="T31" i="4"/>
  <c r="AN31" i="4"/>
  <c r="G43" i="4"/>
  <c r="R43" i="4"/>
  <c r="AN43" i="4"/>
  <c r="T43" i="4"/>
  <c r="V55" i="4"/>
  <c r="H55" i="4"/>
  <c r="X55" i="4"/>
  <c r="AH55" i="4"/>
  <c r="P67" i="4"/>
  <c r="D67" i="4"/>
  <c r="Z67" i="4"/>
  <c r="F31" i="4"/>
  <c r="AM55" i="4"/>
  <c r="BH67" i="4"/>
  <c r="BK55" i="4"/>
  <c r="BK22" i="4"/>
  <c r="AC19" i="4"/>
  <c r="BX19" i="4"/>
  <c r="E31" i="4"/>
  <c r="AM31" i="4"/>
  <c r="AO31" i="4"/>
  <c r="W43" i="4"/>
  <c r="X43" i="4"/>
  <c r="AO43" i="4"/>
  <c r="AE43" i="4"/>
  <c r="AY55" i="4"/>
  <c r="S55" i="4"/>
  <c r="AF55" i="4"/>
  <c r="N55" i="4"/>
  <c r="AJ67" i="4"/>
  <c r="AT67" i="4"/>
  <c r="AP67" i="4"/>
  <c r="F43" i="4"/>
  <c r="BG67" i="4"/>
  <c r="BJ55" i="4"/>
  <c r="BN43" i="4"/>
  <c r="AN19" i="4"/>
  <c r="AB31" i="4"/>
  <c r="AY31" i="4"/>
  <c r="AR31" i="4"/>
  <c r="AS31" i="4"/>
  <c r="AF43" i="4"/>
  <c r="Z43" i="4"/>
  <c r="AC43" i="4"/>
  <c r="V43" i="4"/>
  <c r="AN55" i="4"/>
  <c r="AL55" i="4"/>
  <c r="AQ55" i="4"/>
  <c r="T67" i="4"/>
  <c r="V67" i="4"/>
  <c r="AH67" i="4"/>
  <c r="AV67" i="4"/>
  <c r="M43" i="4"/>
  <c r="AX67" i="4"/>
  <c r="BF67" i="4"/>
  <c r="BE55" i="4"/>
  <c r="BK43" i="4"/>
  <c r="BH22" i="4"/>
  <c r="AH19" i="4"/>
  <c r="AF31" i="4"/>
  <c r="AQ31" i="4"/>
  <c r="AJ31" i="4"/>
  <c r="V31" i="4"/>
  <c r="AA43" i="4"/>
  <c r="AG43" i="4"/>
  <c r="AH43" i="4"/>
  <c r="AD43" i="4"/>
  <c r="AE55" i="4"/>
  <c r="R55" i="4"/>
  <c r="D55" i="4"/>
  <c r="W67" i="4"/>
  <c r="AM67" i="4"/>
  <c r="AN67" i="4"/>
  <c r="AR67" i="4"/>
  <c r="N43" i="4"/>
  <c r="AL67" i="4"/>
  <c r="BE67" i="4"/>
  <c r="BD55" i="4"/>
  <c r="BH43" i="4"/>
  <c r="BF22" i="4"/>
  <c r="AB19" i="4"/>
  <c r="AT31" i="4"/>
  <c r="AG31" i="4"/>
  <c r="D31" i="4"/>
  <c r="AK31" i="4"/>
  <c r="H43" i="4"/>
  <c r="C43" i="4"/>
  <c r="D36" i="34" s="1"/>
  <c r="E43" i="4"/>
  <c r="AI43" i="4"/>
  <c r="AK55" i="4"/>
  <c r="Z55" i="4"/>
  <c r="AJ55" i="4"/>
  <c r="AA67" i="4"/>
  <c r="AC67" i="4"/>
  <c r="Q67" i="4"/>
  <c r="E67" i="4"/>
  <c r="BZ19" i="4"/>
  <c r="C39" i="5"/>
  <c r="AQ67" i="4"/>
  <c r="BD67" i="4"/>
  <c r="BC55" i="4"/>
  <c r="BG43" i="4"/>
  <c r="M19" i="4"/>
  <c r="N31" i="4"/>
  <c r="AU31" i="4"/>
  <c r="B27" i="8"/>
  <c r="X27" i="8" s="1"/>
  <c r="AL43" i="4"/>
  <c r="Y43" i="4"/>
  <c r="B39" i="8"/>
  <c r="I39" i="8" s="1"/>
  <c r="AQ43" i="4"/>
  <c r="M55" i="4"/>
  <c r="AP55" i="4"/>
  <c r="B51" i="8"/>
  <c r="M51" i="8" s="1"/>
  <c r="AE67" i="4"/>
  <c r="AK67" i="4"/>
  <c r="M67" i="4"/>
  <c r="B63" i="8"/>
  <c r="BQ19" i="4"/>
  <c r="C63" i="5"/>
  <c r="BB55" i="4"/>
  <c r="BC43" i="4"/>
  <c r="X65" i="42"/>
  <c r="U29" i="42"/>
  <c r="E41" i="42"/>
  <c r="I41" i="42"/>
  <c r="Z41" i="42"/>
  <c r="M77" i="42"/>
  <c r="J77" i="42"/>
  <c r="AH17" i="42"/>
  <c r="Z17" i="42"/>
  <c r="X17" i="42"/>
  <c r="P65" i="42"/>
  <c r="H41" i="42"/>
  <c r="AM41" i="42"/>
  <c r="V29" i="42"/>
  <c r="AB65" i="42"/>
  <c r="U65" i="42"/>
  <c r="AK41" i="42"/>
  <c r="T41" i="42"/>
  <c r="AD41" i="42"/>
  <c r="L77" i="42"/>
  <c r="G77" i="42"/>
  <c r="N77" i="42"/>
  <c r="E29" i="42"/>
  <c r="R107" i="5"/>
  <c r="U107" i="5"/>
  <c r="G17" i="42"/>
  <c r="O65" i="42"/>
  <c r="J65" i="42"/>
  <c r="BF49" i="4"/>
  <c r="BF45" i="4"/>
  <c r="BF44" i="4"/>
  <c r="BH37" i="4"/>
  <c r="BE25" i="4"/>
  <c r="S29" i="42"/>
  <c r="H65" i="42"/>
  <c r="F41" i="42"/>
  <c r="V41" i="42"/>
  <c r="C77" i="42"/>
  <c r="F77" i="42"/>
  <c r="C17" i="42"/>
  <c r="Y65" i="42"/>
  <c r="AF29" i="42"/>
  <c r="Y17" i="42"/>
  <c r="L107" i="5"/>
  <c r="Q65" i="42"/>
  <c r="N65" i="42"/>
  <c r="I107" i="5"/>
  <c r="W29" i="42"/>
  <c r="AC65" i="42"/>
  <c r="N41" i="42"/>
  <c r="P41" i="42"/>
  <c r="V77" i="42"/>
  <c r="AH77" i="42"/>
  <c r="T17" i="42"/>
  <c r="AK65" i="42"/>
  <c r="L29" i="42"/>
  <c r="K17" i="42"/>
  <c r="S107" i="5"/>
  <c r="D30" i="4"/>
  <c r="AA77" i="42"/>
  <c r="AM65" i="42"/>
  <c r="AH29" i="42"/>
  <c r="AB17" i="42"/>
  <c r="AK53" i="42"/>
  <c r="K53" i="42"/>
  <c r="C41" i="42"/>
  <c r="W41" i="42"/>
  <c r="Q77" i="42"/>
  <c r="AB77" i="42"/>
  <c r="U77" i="42"/>
  <c r="M65" i="42"/>
  <c r="J29" i="42"/>
  <c r="O29" i="42"/>
  <c r="T65" i="42"/>
  <c r="AL53" i="42"/>
  <c r="BF66" i="4"/>
  <c r="BB49" i="4"/>
  <c r="BB45" i="4"/>
  <c r="BB44" i="4"/>
  <c r="BD37" i="4"/>
  <c r="BF33" i="4"/>
  <c r="AK29" i="42"/>
  <c r="Z65" i="42"/>
  <c r="K41" i="42"/>
  <c r="AF41" i="42"/>
  <c r="I77" i="42"/>
  <c r="AM77" i="42"/>
  <c r="AK77" i="42"/>
  <c r="AE17" i="42"/>
  <c r="I65" i="42"/>
  <c r="N29" i="42"/>
  <c r="V107" i="5"/>
  <c r="H17" i="42"/>
  <c r="R77" i="42"/>
  <c r="BA49" i="4"/>
  <c r="BA45" i="4"/>
  <c r="BA44" i="4"/>
  <c r="BB37" i="4"/>
  <c r="BE33" i="4"/>
  <c r="AL41" i="42"/>
  <c r="G41" i="42"/>
  <c r="Q41" i="42"/>
  <c r="AE77" i="42"/>
  <c r="W77" i="42"/>
  <c r="K77" i="42"/>
  <c r="AA17" i="42"/>
  <c r="G65" i="42"/>
  <c r="AA29" i="42"/>
  <c r="AK17" i="42"/>
  <c r="M29" i="42"/>
  <c r="H107" i="5"/>
  <c r="B106" i="5"/>
  <c r="P107" i="5"/>
  <c r="J107" i="5"/>
  <c r="X29" i="42"/>
  <c r="AM29" i="42"/>
  <c r="S17" i="42"/>
  <c r="AL29" i="42"/>
  <c r="I53" i="42"/>
  <c r="R65" i="42"/>
  <c r="U17" i="42"/>
  <c r="S65" i="42"/>
  <c r="W65" i="42"/>
  <c r="AG17" i="42"/>
  <c r="O41" i="42"/>
  <c r="U41" i="42"/>
  <c r="M41" i="42"/>
  <c r="D77" i="42"/>
  <c r="AC77" i="42"/>
  <c r="T77" i="42"/>
  <c r="K65" i="42"/>
  <c r="AE29" i="42"/>
  <c r="I29" i="42"/>
  <c r="K107" i="5"/>
  <c r="E107" i="5"/>
  <c r="O107" i="5"/>
  <c r="T107" i="5"/>
  <c r="D17" i="42"/>
  <c r="C29" i="42"/>
  <c r="AJ66" i="4"/>
  <c r="BM49" i="4"/>
  <c r="BM45" i="4"/>
  <c r="BM44" i="4"/>
  <c r="AG65" i="42"/>
  <c r="V17" i="42"/>
  <c r="Y77" i="42"/>
  <c r="L41" i="42"/>
  <c r="AB41" i="42"/>
  <c r="AC41" i="42"/>
  <c r="AD77" i="42"/>
  <c r="X77" i="42"/>
  <c r="V65" i="42"/>
  <c r="F29" i="42"/>
  <c r="AF17" i="42"/>
  <c r="N107" i="5"/>
  <c r="M17" i="42"/>
  <c r="D29" i="42"/>
  <c r="F65" i="42"/>
  <c r="BK49" i="4"/>
  <c r="BK45" i="4"/>
  <c r="BK44" i="4"/>
  <c r="BN37" i="4"/>
  <c r="AF65" i="42"/>
  <c r="S41" i="42"/>
  <c r="AG41" i="42"/>
  <c r="AF77" i="42"/>
  <c r="L17" i="42"/>
  <c r="AE65" i="42"/>
  <c r="AD65" i="42"/>
  <c r="AB29" i="42"/>
  <c r="F107" i="5"/>
  <c r="Q107" i="5"/>
  <c r="Z29" i="42"/>
  <c r="D65" i="42"/>
  <c r="L65" i="42"/>
  <c r="M53" i="42"/>
  <c r="Z77" i="42"/>
  <c r="Y41" i="42"/>
  <c r="AA41" i="42"/>
  <c r="AH41" i="42"/>
  <c r="H77" i="42"/>
  <c r="P77" i="42"/>
  <c r="AH65" i="42"/>
  <c r="E65" i="42"/>
  <c r="AD17" i="42"/>
  <c r="AC29" i="42"/>
  <c r="I17" i="42"/>
  <c r="R29" i="42"/>
  <c r="P29" i="42"/>
  <c r="K49" i="15"/>
  <c r="K42" i="29"/>
  <c r="I32" i="42"/>
  <c r="O56" i="42"/>
  <c r="F32" i="42"/>
  <c r="N32" i="42"/>
  <c r="R44" i="42"/>
  <c r="Q44" i="42"/>
  <c r="AM44" i="42"/>
  <c r="AL44" i="42"/>
  <c r="R32" i="42"/>
  <c r="AL32" i="42"/>
  <c r="J32" i="42"/>
  <c r="N56" i="42"/>
  <c r="C32" i="42"/>
  <c r="R56" i="42"/>
  <c r="AM32" i="42"/>
  <c r="AL56" i="42"/>
  <c r="C56" i="42"/>
  <c r="B89" i="5"/>
  <c r="O44" i="42"/>
  <c r="J56" i="42"/>
  <c r="I44" i="42"/>
  <c r="H44" i="42"/>
  <c r="N44" i="42"/>
  <c r="Q32" i="42"/>
  <c r="P56" i="42"/>
  <c r="BK21" i="4"/>
  <c r="BJ21" i="4"/>
  <c r="K51" i="15"/>
  <c r="K44" i="29"/>
  <c r="BC21" i="4"/>
  <c r="I40" i="29"/>
  <c r="BC26" i="4"/>
  <c r="BM35" i="4"/>
  <c r="BA35" i="4"/>
  <c r="BD23" i="4"/>
  <c r="L47" i="15"/>
  <c r="J40" i="29"/>
  <c r="BE26" i="4"/>
  <c r="BH21" i="4"/>
  <c r="I43" i="29"/>
  <c r="I17" i="3"/>
  <c r="CG19" i="4"/>
  <c r="CI19" i="4"/>
  <c r="CH19" i="4"/>
  <c r="C34" i="24"/>
  <c r="P34" i="24" s="1"/>
  <c r="C22" i="24"/>
  <c r="P22" i="24" s="1"/>
  <c r="BA48" i="4"/>
  <c r="L33" i="24"/>
  <c r="C33" i="24"/>
  <c r="P33" i="24" s="1"/>
  <c r="C21" i="24"/>
  <c r="P21" i="24" s="1"/>
  <c r="C32" i="24"/>
  <c r="P32" i="24" s="1"/>
  <c r="C20" i="24"/>
  <c r="P20" i="24" s="1"/>
  <c r="BF18" i="4"/>
  <c r="CI18" i="4"/>
  <c r="CH18" i="4"/>
  <c r="CG18" i="4"/>
  <c r="C31" i="24"/>
  <c r="P31" i="24" s="1"/>
  <c r="C19" i="24"/>
  <c r="P19" i="24" s="1"/>
  <c r="BF72" i="4"/>
  <c r="BN60" i="4"/>
  <c r="BA55" i="4"/>
  <c r="BK48" i="4"/>
  <c r="BK47" i="4"/>
  <c r="BM43" i="4"/>
  <c r="BC38" i="4"/>
  <c r="BF26" i="4"/>
  <c r="BJ23" i="4"/>
  <c r="C30" i="24"/>
  <c r="P30" i="24" s="1"/>
  <c r="C18" i="24"/>
  <c r="P18" i="24" s="1"/>
  <c r="BE72" i="4"/>
  <c r="BM60" i="4"/>
  <c r="BJ48" i="4"/>
  <c r="BH23" i="4"/>
  <c r="BD72" i="4"/>
  <c r="BK60" i="4"/>
  <c r="BM55" i="4"/>
  <c r="BH48" i="4"/>
  <c r="BH47" i="4"/>
  <c r="BJ43" i="4"/>
  <c r="BA38" i="4"/>
  <c r="BD26" i="4"/>
  <c r="C28" i="24"/>
  <c r="P28" i="24" s="1"/>
  <c r="C27" i="24"/>
  <c r="P27" i="24" s="1"/>
  <c r="C15" i="24"/>
  <c r="P15" i="24" s="1"/>
  <c r="BF48" i="4"/>
  <c r="C26" i="24"/>
  <c r="P26" i="24" s="1"/>
  <c r="C14" i="24"/>
  <c r="P14" i="24" s="1"/>
  <c r="BA72" i="4"/>
  <c r="BG60" i="4"/>
  <c r="BH55" i="4"/>
  <c r="BE48" i="4"/>
  <c r="BE47" i="4"/>
  <c r="BF43" i="4"/>
  <c r="BK38" i="4"/>
  <c r="BF35" i="4"/>
  <c r="BA26" i="4"/>
  <c r="C25" i="24"/>
  <c r="P25" i="24" s="1"/>
  <c r="BN72" i="4"/>
  <c r="BF60" i="4"/>
  <c r="BG55" i="4"/>
  <c r="BD48" i="4"/>
  <c r="BD47" i="4"/>
  <c r="BE43" i="4"/>
  <c r="BJ38" i="4"/>
  <c r="BD35" i="4"/>
  <c r="C24" i="24"/>
  <c r="P24" i="24" s="1"/>
  <c r="U35" i="24"/>
  <c r="C35" i="24"/>
  <c r="P35" i="24" s="1"/>
  <c r="U23" i="24"/>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N108" i="5"/>
  <c r="BU19" i="4"/>
  <c r="V97" i="5"/>
  <c r="U97" i="5"/>
  <c r="AR42" i="4"/>
  <c r="E66" i="4"/>
  <c r="AG66" i="4"/>
  <c r="M54" i="4"/>
  <c r="AC66" i="4"/>
  <c r="F30" i="4"/>
  <c r="B26" i="8"/>
  <c r="AT42" i="4"/>
  <c r="F54" i="4"/>
  <c r="N66" i="4"/>
  <c r="AS30" i="4"/>
  <c r="AB54" i="4"/>
  <c r="AD30" i="4"/>
  <c r="V66" i="4"/>
  <c r="BE66" i="4"/>
  <c r="BG54" i="4"/>
  <c r="BM42" i="4"/>
  <c r="L77" i="4"/>
  <c r="F108" i="5"/>
  <c r="E97" i="5"/>
  <c r="Z42" i="4"/>
  <c r="AL54" i="4"/>
  <c r="Z54" i="4"/>
  <c r="G54" i="4"/>
  <c r="AL66" i="4"/>
  <c r="C30" i="4"/>
  <c r="D23" i="34" s="1"/>
  <c r="AL42" i="4"/>
  <c r="AE54" i="4"/>
  <c r="Q97" i="5"/>
  <c r="AX66" i="4"/>
  <c r="AJ30" i="4"/>
  <c r="AN42" i="4"/>
  <c r="T87" i="5"/>
  <c r="E42" i="4"/>
  <c r="G87" i="5"/>
  <c r="Y42" i="4"/>
  <c r="Z66" i="4"/>
  <c r="C74" i="5"/>
  <c r="AF78" i="4"/>
  <c r="BD66" i="4"/>
  <c r="BF54" i="4"/>
  <c r="BK42" i="4"/>
  <c r="BI18" i="4"/>
  <c r="AK78" i="4"/>
  <c r="O108" i="5"/>
  <c r="F97" i="5"/>
  <c r="J19" i="4"/>
  <c r="AG30" i="4"/>
  <c r="AM54" i="4"/>
  <c r="X54" i="4"/>
  <c r="R30" i="4"/>
  <c r="AQ54" i="4"/>
  <c r="AT66" i="4"/>
  <c r="M30" i="4"/>
  <c r="AO42" i="4"/>
  <c r="AW42" i="4"/>
  <c r="I54" i="4"/>
  <c r="AQ66" i="4"/>
  <c r="P30" i="4"/>
  <c r="AX30" i="4"/>
  <c r="H66" i="4"/>
  <c r="AU30" i="4"/>
  <c r="W42" i="4"/>
  <c r="R66" i="4"/>
  <c r="C50" i="5"/>
  <c r="BA78" i="4"/>
  <c r="BC66" i="4"/>
  <c r="BE54" i="4"/>
  <c r="BB42" i="4"/>
  <c r="BE21" i="4"/>
  <c r="L87" i="4"/>
  <c r="BL87" i="4"/>
  <c r="O87" i="4"/>
  <c r="L75" i="4"/>
  <c r="BL75" i="4"/>
  <c r="O75" i="4"/>
  <c r="L63" i="4"/>
  <c r="BL63" i="4"/>
  <c r="O63" i="4"/>
  <c r="L51" i="4"/>
  <c r="BL51" i="4"/>
  <c r="O51" i="4"/>
  <c r="L39" i="4"/>
  <c r="BL39" i="4"/>
  <c r="O39" i="4"/>
  <c r="W19" i="4"/>
  <c r="AO19" i="4"/>
  <c r="CS19" i="4"/>
  <c r="AP19" i="4"/>
  <c r="R119" i="5"/>
  <c r="R108" i="5"/>
  <c r="R97" i="5"/>
  <c r="CU19" i="4"/>
  <c r="CT19" i="4"/>
  <c r="AA30" i="4"/>
  <c r="T30" i="4"/>
  <c r="R42" i="4"/>
  <c r="AR54" i="4"/>
  <c r="Q54" i="4"/>
  <c r="B50" i="8"/>
  <c r="C50" i="8" s="1"/>
  <c r="AV54" i="4"/>
  <c r="AE66" i="4"/>
  <c r="AY30" i="4"/>
  <c r="AF42" i="4"/>
  <c r="AW54" i="4"/>
  <c r="AU66" i="4"/>
  <c r="AM30" i="4"/>
  <c r="T54" i="4"/>
  <c r="AK42" i="4"/>
  <c r="Y66" i="4"/>
  <c r="K97" i="5"/>
  <c r="BB66" i="4"/>
  <c r="BD54" i="4"/>
  <c r="BD21" i="4"/>
  <c r="L86" i="4"/>
  <c r="O86" i="4"/>
  <c r="BL86" i="4"/>
  <c r="L74" i="4"/>
  <c r="O74" i="4"/>
  <c r="BL74" i="4"/>
  <c r="L62" i="4"/>
  <c r="O62" i="4"/>
  <c r="BL62" i="4"/>
  <c r="L50" i="4"/>
  <c r="O50" i="4"/>
  <c r="BL50" i="4"/>
  <c r="L38" i="4"/>
  <c r="O38" i="4"/>
  <c r="BL38" i="4"/>
  <c r="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A66" i="4"/>
  <c r="BC54" i="4"/>
  <c r="L85" i="4"/>
  <c r="O85" i="4"/>
  <c r="BL85" i="4"/>
  <c r="L73" i="4"/>
  <c r="O73" i="4"/>
  <c r="BL73" i="4"/>
  <c r="L61" i="4"/>
  <c r="O61" i="4"/>
  <c r="BL61" i="4"/>
  <c r="L49" i="4"/>
  <c r="O49" i="4"/>
  <c r="BL49" i="4"/>
  <c r="L37" i="4"/>
  <c r="O37" i="4"/>
  <c r="BL37" i="4"/>
  <c r="L25" i="4"/>
  <c r="CK19" i="4"/>
  <c r="AU19" i="4"/>
  <c r="AV19" i="4"/>
  <c r="CJ19" i="4"/>
  <c r="J119" i="5"/>
  <c r="G108" i="5"/>
  <c r="S97" i="5"/>
  <c r="B107" i="5"/>
  <c r="CL19" i="4"/>
  <c r="V19" i="4"/>
  <c r="AF66" i="4"/>
  <c r="AY42" i="4"/>
  <c r="AO30" i="4"/>
  <c r="AM42" i="4"/>
  <c r="AG42" i="4"/>
  <c r="AK54" i="4"/>
  <c r="W66" i="4"/>
  <c r="U54" i="4"/>
  <c r="AT30" i="4"/>
  <c r="AD54" i="4"/>
  <c r="O97" i="5"/>
  <c r="T66" i="4"/>
  <c r="E54" i="4"/>
  <c r="AE30" i="4"/>
  <c r="U42" i="4"/>
  <c r="E30" i="4"/>
  <c r="AC30" i="4"/>
  <c r="BN66" i="4"/>
  <c r="BB54" i="4"/>
  <c r="BB21" i="4"/>
  <c r="BL84" i="4"/>
  <c r="L84" i="4"/>
  <c r="O84" i="4"/>
  <c r="L72" i="4"/>
  <c r="O72" i="4"/>
  <c r="BL72" i="4"/>
  <c r="BL60" i="4"/>
  <c r="L60" i="4"/>
  <c r="O60" i="4"/>
  <c r="L48" i="4"/>
  <c r="O48" i="4"/>
  <c r="BL48" i="4"/>
  <c r="BD36" i="4"/>
  <c r="L36" i="4"/>
  <c r="BL36" i="4"/>
  <c r="O36" i="4"/>
  <c r="BD24" i="4"/>
  <c r="L24" i="4"/>
  <c r="BY19" i="4"/>
  <c r="BV19" i="4"/>
  <c r="AE19" i="4"/>
  <c r="CD19" i="4"/>
  <c r="AR78" i="4"/>
  <c r="V108" i="5"/>
  <c r="S108" i="5"/>
  <c r="L97" i="5"/>
  <c r="CF19" i="4"/>
  <c r="F19" i="4"/>
  <c r="F66" i="4"/>
  <c r="C42" i="4"/>
  <c r="D35" i="34" s="1"/>
  <c r="D35" i="35" s="1"/>
  <c r="AU42" i="4"/>
  <c r="AB42" i="4"/>
  <c r="B38" i="8"/>
  <c r="P54" i="4"/>
  <c r="AA66" i="4"/>
  <c r="I30" i="4"/>
  <c r="AK30" i="4"/>
  <c r="AJ42" i="4"/>
  <c r="AI42" i="4"/>
  <c r="K54" i="4"/>
  <c r="F47" i="34" s="1"/>
  <c r="V30" i="4"/>
  <c r="U66" i="4"/>
  <c r="Q42" i="4"/>
  <c r="BM66" i="4"/>
  <c r="BA54" i="4"/>
  <c r="BN30" i="4"/>
  <c r="BL83" i="4"/>
  <c r="L83" i="4"/>
  <c r="O83" i="4"/>
  <c r="BL71" i="4"/>
  <c r="L71" i="4"/>
  <c r="O71" i="4"/>
  <c r="BL59" i="4"/>
  <c r="L59" i="4"/>
  <c r="O59" i="4"/>
  <c r="BL47" i="4"/>
  <c r="L47" i="4"/>
  <c r="O47" i="4"/>
  <c r="BE35" i="4"/>
  <c r="BL35" i="4"/>
  <c r="L35" i="4"/>
  <c r="O35" i="4"/>
  <c r="BE23" i="4"/>
  <c r="L23" i="4"/>
  <c r="N19" i="4"/>
  <c r="Z19" i="4"/>
  <c r="CA19" i="4"/>
  <c r="AI78" i="4"/>
  <c r="H108" i="5"/>
  <c r="I108" i="5"/>
  <c r="T97" i="5"/>
  <c r="CC19" i="4"/>
  <c r="E19" i="4"/>
  <c r="S66" i="4"/>
  <c r="M42" i="4"/>
  <c r="AQ42" i="4"/>
  <c r="K30" i="4"/>
  <c r="F23" i="34" s="1"/>
  <c r="I42" i="4"/>
  <c r="N30" i="4"/>
  <c r="Y54" i="4"/>
  <c r="AI54" i="4"/>
  <c r="AB66" i="4"/>
  <c r="AF30" i="4"/>
  <c r="P42" i="4"/>
  <c r="C54" i="4"/>
  <c r="D47" i="34" s="1"/>
  <c r="D54" i="4"/>
  <c r="AP42" i="4"/>
  <c r="E87" i="5"/>
  <c r="N54" i="4"/>
  <c r="C62" i="5"/>
  <c r="BK66" i="4"/>
  <c r="BN54" i="4"/>
  <c r="BJ30" i="4"/>
  <c r="BL82" i="4"/>
  <c r="L82" i="4"/>
  <c r="O82" i="4"/>
  <c r="BL70" i="4"/>
  <c r="L70" i="4"/>
  <c r="O70" i="4"/>
  <c r="BL58" i="4"/>
  <c r="L58" i="4"/>
  <c r="O58" i="4"/>
  <c r="BD46" i="4"/>
  <c r="BL46" i="4"/>
  <c r="L46" i="4"/>
  <c r="O46" i="4"/>
  <c r="BA34" i="4"/>
  <c r="BL34" i="4"/>
  <c r="L34" i="4"/>
  <c r="O34" i="4"/>
  <c r="L22" i="4"/>
  <c r="F87" i="5"/>
  <c r="L108" i="5"/>
  <c r="U108" i="5"/>
  <c r="E108" i="5"/>
  <c r="M97" i="5"/>
  <c r="AO54" i="4"/>
  <c r="Z30" i="4"/>
  <c r="V42" i="4"/>
  <c r="J42" i="4"/>
  <c r="AO66" i="4"/>
  <c r="X30" i="4"/>
  <c r="Y30" i="4"/>
  <c r="N42" i="4"/>
  <c r="V54" i="4"/>
  <c r="I66" i="4"/>
  <c r="H42" i="4"/>
  <c r="J54" i="4"/>
  <c r="H30" i="4"/>
  <c r="AX54" i="4"/>
  <c r="K66" i="4"/>
  <c r="AH54" i="4"/>
  <c r="AG54" i="4"/>
  <c r="C26" i="5"/>
  <c r="AR26" i="5" s="1"/>
  <c r="C38" i="5"/>
  <c r="G66" i="4"/>
  <c r="BJ66" i="4"/>
  <c r="BM54" i="4"/>
  <c r="BH30" i="4"/>
  <c r="BM19" i="4"/>
  <c r="L81" i="4"/>
  <c r="BL81" i="4"/>
  <c r="O81" i="4"/>
  <c r="L69" i="4"/>
  <c r="BL69" i="4"/>
  <c r="O69" i="4"/>
  <c r="L57" i="4"/>
  <c r="BL57" i="4"/>
  <c r="O57" i="4"/>
  <c r="L45" i="4"/>
  <c r="BL45" i="4"/>
  <c r="O45" i="4"/>
  <c r="L33" i="4"/>
  <c r="BL33" i="4"/>
  <c r="O33" i="4"/>
  <c r="L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H66" i="4"/>
  <c r="BH64" i="4"/>
  <c r="BK54" i="4"/>
  <c r="BG30" i="4"/>
  <c r="BJ68" i="4"/>
  <c r="L68" i="4"/>
  <c r="O68" i="4"/>
  <c r="BL68" i="4"/>
  <c r="L56" i="4"/>
  <c r="O56" i="4"/>
  <c r="BL56" i="4"/>
  <c r="L44" i="4"/>
  <c r="O44" i="4"/>
  <c r="BL44" i="4"/>
  <c r="L32" i="4"/>
  <c r="O32" i="4"/>
  <c r="BL32" i="4"/>
  <c r="L20" i="4"/>
  <c r="CN19" i="4"/>
  <c r="AT19" i="4"/>
  <c r="I19" i="4"/>
  <c r="AG19" i="4"/>
  <c r="X78" i="4"/>
  <c r="B86" i="5"/>
  <c r="M108" i="5"/>
  <c r="B96" i="5"/>
  <c r="BT19" i="4"/>
  <c r="AF54" i="4"/>
  <c r="AM66" i="4"/>
  <c r="AW30" i="4"/>
  <c r="X66" i="4"/>
  <c r="AI30" i="4"/>
  <c r="Q66" i="4"/>
  <c r="AB30" i="4"/>
  <c r="J30" i="4"/>
  <c r="K42" i="4"/>
  <c r="F35" i="34" s="1"/>
  <c r="AT54" i="4"/>
  <c r="H97" i="5"/>
  <c r="AY66" i="4"/>
  <c r="AR66" i="4"/>
  <c r="W30" i="4"/>
  <c r="AV42" i="4"/>
  <c r="U30" i="4"/>
  <c r="T42" i="4"/>
  <c r="S54" i="4"/>
  <c r="AH66" i="4"/>
  <c r="C15" i="5"/>
  <c r="E15" i="5" s="1"/>
  <c r="BE76" i="4"/>
  <c r="BG66" i="4"/>
  <c r="BJ54" i="4"/>
  <c r="BF30" i="4"/>
  <c r="BJ18"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AA24" i="4"/>
  <c r="U24" i="4"/>
  <c r="I36" i="4"/>
  <c r="AI57" i="4"/>
  <c r="AO24" i="4"/>
  <c r="K46" i="4"/>
  <c r="F39" i="34" s="1"/>
  <c r="AE36" i="4"/>
  <c r="U36" i="4"/>
  <c r="AP36" i="4"/>
  <c r="T91" i="5"/>
  <c r="AB46" i="4"/>
  <c r="AH24" i="4"/>
  <c r="Z24" i="4"/>
  <c r="BG78" i="4"/>
  <c r="BH68" i="4"/>
  <c r="BJ57" i="4"/>
  <c r="BC46" i="4"/>
  <c r="BF36" i="4"/>
  <c r="AG78" i="4"/>
  <c r="AS78" i="4"/>
  <c r="T78" i="4"/>
  <c r="W78" i="4"/>
  <c r="I100" i="5"/>
  <c r="AI68" i="4"/>
  <c r="C68" i="4"/>
  <c r="AW68" i="4"/>
  <c r="AW46" i="4"/>
  <c r="T46" i="4"/>
  <c r="U46" i="4"/>
  <c r="AW57" i="4"/>
  <c r="Y57" i="4"/>
  <c r="AC57" i="4"/>
  <c r="AJ68" i="4"/>
  <c r="V57" i="4"/>
  <c r="Y36" i="4"/>
  <c r="AC36" i="4"/>
  <c r="AQ78" i="4"/>
  <c r="AG46" i="4"/>
  <c r="AK36" i="4"/>
  <c r="AF36" i="4"/>
  <c r="T36" i="4"/>
  <c r="O91" i="5"/>
  <c r="AU24" i="4"/>
  <c r="AV24" i="4"/>
  <c r="F24" i="4"/>
  <c r="M36" i="4"/>
  <c r="AM36" i="4"/>
  <c r="BF78" i="4"/>
  <c r="BG68" i="4"/>
  <c r="BH57" i="4"/>
  <c r="BB46" i="4"/>
  <c r="BE36" i="4"/>
  <c r="BM30" i="4"/>
  <c r="BA22" i="4"/>
  <c r="AW78" i="4"/>
  <c r="AU78" i="4"/>
  <c r="AJ78" i="4"/>
  <c r="Y78" i="4"/>
  <c r="AN68" i="4"/>
  <c r="G68" i="4"/>
  <c r="AQ68" i="4"/>
  <c r="D46" i="4"/>
  <c r="E46" i="4"/>
  <c r="AQ46" i="4"/>
  <c r="M78" i="4"/>
  <c r="X57" i="4"/>
  <c r="C64" i="5"/>
  <c r="AR64" i="5" s="1"/>
  <c r="Q57" i="4"/>
  <c r="N57" i="4"/>
  <c r="AU68" i="4"/>
  <c r="T24" i="4"/>
  <c r="J24" i="4"/>
  <c r="AV36" i="4"/>
  <c r="AG24" i="4"/>
  <c r="E36" i="4"/>
  <c r="AT36" i="4"/>
  <c r="E24" i="4"/>
  <c r="E91" i="5"/>
  <c r="AB36" i="4"/>
  <c r="AL24" i="4"/>
  <c r="Q36" i="4"/>
  <c r="AN36" i="4"/>
  <c r="C20" i="5"/>
  <c r="K20" i="5" s="1"/>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K53" i="8" s="1"/>
  <c r="E57" i="4"/>
  <c r="C57" i="4"/>
  <c r="D50" i="34" s="1"/>
  <c r="V24" i="4"/>
  <c r="B20" i="8"/>
  <c r="K20" i="8" s="1"/>
  <c r="J36" i="4"/>
  <c r="AD24" i="4"/>
  <c r="AT46" i="4"/>
  <c r="AD36" i="4"/>
  <c r="AG36" i="4"/>
  <c r="BC78" i="4"/>
  <c r="BD68" i="4"/>
  <c r="BE57" i="4"/>
  <c r="BM46" i="4"/>
  <c r="BA36" i="4"/>
  <c r="BJ24" i="4"/>
  <c r="AT78" i="4"/>
  <c r="I78" i="4"/>
  <c r="U78" i="4"/>
  <c r="AE78" i="4"/>
  <c r="P91" i="5"/>
  <c r="K100" i="5"/>
  <c r="AK68" i="4"/>
  <c r="R68" i="4"/>
  <c r="N68" i="4"/>
  <c r="Q46" i="4"/>
  <c r="S46" i="4"/>
  <c r="H46" i="4"/>
  <c r="S57" i="4"/>
  <c r="AS57" i="4"/>
  <c r="AO57" i="4"/>
  <c r="AT24" i="4"/>
  <c r="D57" i="4"/>
  <c r="X24" i="4"/>
  <c r="AL46" i="4"/>
  <c r="L91" i="5"/>
  <c r="AQ36" i="4"/>
  <c r="Z36" i="4"/>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F50" i="34" s="1"/>
  <c r="AA36" i="4"/>
  <c r="AY36" i="4"/>
  <c r="AL36" i="4"/>
  <c r="BM78" i="4"/>
  <c r="BN68" i="4"/>
  <c r="BA57" i="4"/>
  <c r="BG46" i="4"/>
  <c r="BK36" i="4"/>
  <c r="BC30" i="4"/>
  <c r="BB24" i="4"/>
  <c r="V110" i="5"/>
  <c r="G78" i="4"/>
  <c r="S78" i="4"/>
  <c r="V78" i="4"/>
  <c r="AR68" i="4"/>
  <c r="AX68" i="4"/>
  <c r="AE68" i="4"/>
  <c r="AA68" i="4"/>
  <c r="E100" i="5"/>
  <c r="AO46" i="4"/>
  <c r="AU46" i="4"/>
  <c r="C46" i="4"/>
  <c r="D39" i="34" s="1"/>
  <c r="AR57" i="4"/>
  <c r="R57" i="4"/>
  <c r="AQ57" i="4"/>
  <c r="AT68" i="4"/>
  <c r="D36" i="4"/>
  <c r="C36" i="4"/>
  <c r="D29" i="34" s="1"/>
  <c r="S91" i="5"/>
  <c r="AU36" i="4"/>
  <c r="H24" i="4"/>
  <c r="W36" i="4"/>
  <c r="C32" i="5"/>
  <c r="AR32" i="5" s="1"/>
  <c r="BK78" i="4"/>
  <c r="BM68" i="4"/>
  <c r="BN57" i="4"/>
  <c r="BF46" i="4"/>
  <c r="BJ36" i="4"/>
  <c r="BB30" i="4"/>
  <c r="M100" i="5"/>
  <c r="U91" i="5"/>
  <c r="H91" i="5"/>
  <c r="AL68" i="4"/>
  <c r="AO68" i="4"/>
  <c r="B64" i="8"/>
  <c r="T68" i="4"/>
  <c r="G100" i="5"/>
  <c r="W46" i="4"/>
  <c r="AX46" i="4"/>
  <c r="AY46" i="4"/>
  <c r="V46" i="4"/>
  <c r="AP57" i="4"/>
  <c r="AK57" i="4"/>
  <c r="AY57" i="4"/>
  <c r="S24" i="4"/>
  <c r="C53" i="5"/>
  <c r="AN24" i="4"/>
  <c r="AX57" i="4"/>
  <c r="G24" i="4"/>
  <c r="P78" i="4"/>
  <c r="AX36" i="4"/>
  <c r="AW36" i="4"/>
  <c r="M91" i="5"/>
  <c r="AK24" i="4"/>
  <c r="R36" i="4"/>
  <c r="AH36" i="4"/>
  <c r="V36" i="4"/>
  <c r="AO36" i="4"/>
  <c r="BJ78" i="4"/>
  <c r="BK68" i="4"/>
  <c r="BM57" i="4"/>
  <c r="BE46" i="4"/>
  <c r="BH36" i="4"/>
  <c r="BA30" i="4"/>
  <c r="O100" i="5"/>
  <c r="N100" i="5"/>
  <c r="R100" i="5"/>
  <c r="N91" i="5"/>
  <c r="K91" i="5"/>
  <c r="AB68" i="4"/>
  <c r="AV68" i="4"/>
  <c r="AH46" i="4"/>
  <c r="AP46" i="4"/>
  <c r="AE46" i="4"/>
  <c r="AR46" i="4"/>
  <c r="F57" i="4"/>
  <c r="Z57" i="4"/>
  <c r="H57" i="4"/>
  <c r="Q68" i="4"/>
  <c r="AM57" i="4"/>
  <c r="I24" i="4"/>
  <c r="AI24" i="4"/>
  <c r="C24" i="4"/>
  <c r="D17" i="34" s="1"/>
  <c r="S36" i="4"/>
  <c r="K24" i="4"/>
  <c r="F17" i="34" s="1"/>
  <c r="B90" i="5"/>
  <c r="J91" i="5"/>
  <c r="B32" i="8"/>
  <c r="AS36" i="4"/>
  <c r="BH78" i="4"/>
  <c r="BK57" i="4"/>
  <c r="BG36" i="4"/>
  <c r="O121" i="5"/>
  <c r="V121" i="5"/>
  <c r="R121" i="5"/>
  <c r="J121" i="5"/>
  <c r="F121" i="5"/>
  <c r="P121" i="5"/>
  <c r="E121" i="5"/>
  <c r="Q121" i="5"/>
  <c r="B120" i="5"/>
  <c r="U121" i="5"/>
  <c r="K121" i="5"/>
  <c r="L121" i="5"/>
  <c r="I121" i="5"/>
  <c r="G121" i="5"/>
  <c r="V112" i="5"/>
  <c r="H112" i="5"/>
  <c r="L112" i="5"/>
  <c r="I112" i="5"/>
  <c r="R112" i="5"/>
  <c r="K112" i="5"/>
  <c r="S112" i="5"/>
  <c r="P112" i="5"/>
  <c r="Q112" i="5"/>
  <c r="E112" i="5"/>
  <c r="T112" i="5"/>
  <c r="B111" i="5"/>
  <c r="M112" i="5"/>
  <c r="G112" i="5"/>
  <c r="U112" i="5"/>
  <c r="J112" i="5"/>
  <c r="K103" i="5"/>
  <c r="H103" i="5"/>
  <c r="B102" i="5"/>
  <c r="P103" i="5"/>
  <c r="S103" i="5"/>
  <c r="O103" i="5"/>
  <c r="G103" i="5"/>
  <c r="L103" i="5"/>
  <c r="N103" i="5"/>
  <c r="V103" i="5"/>
  <c r="M103" i="5"/>
  <c r="I103" i="5"/>
  <c r="F103" i="5"/>
  <c r="J103" i="5"/>
  <c r="T103" i="5"/>
  <c r="E95" i="5"/>
  <c r="U95" i="5"/>
  <c r="Q95" i="5"/>
  <c r="O95" i="5"/>
  <c r="M95" i="5"/>
  <c r="R95" i="5"/>
  <c r="S95" i="5"/>
  <c r="J95" i="5"/>
  <c r="K95" i="5"/>
  <c r="I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AI20" i="4"/>
  <c r="C61" i="4"/>
  <c r="D54" i="34" s="1"/>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G20" i="4"/>
  <c r="K20" i="4"/>
  <c r="S70" i="4"/>
  <c r="I101" i="5"/>
  <c r="Z61" i="4"/>
  <c r="AG61" i="4"/>
  <c r="BD70" i="4"/>
  <c r="BD61" i="4"/>
  <c r="BD51" i="4"/>
  <c r="BD50" i="4"/>
  <c r="BD42" i="4"/>
  <c r="BG32" i="4"/>
  <c r="BA31" i="4"/>
  <c r="BB20" i="4"/>
  <c r="G110" i="5"/>
  <c r="R110" i="5"/>
  <c r="F110" i="5"/>
  <c r="Y51" i="4"/>
  <c r="AF51" i="4"/>
  <c r="AA51" i="4"/>
  <c r="AI51" i="4"/>
  <c r="F119" i="5"/>
  <c r="O119" i="5"/>
  <c r="W20" i="4"/>
  <c r="AP20" i="4"/>
  <c r="B16" i="8"/>
  <c r="AA16" i="8" s="1"/>
  <c r="E20" i="4"/>
  <c r="AD32" i="4"/>
  <c r="AH32" i="4"/>
  <c r="AM32" i="4"/>
  <c r="AN32" i="4"/>
  <c r="AL70" i="4"/>
  <c r="X70" i="4"/>
  <c r="Y70" i="4"/>
  <c r="Z70" i="4"/>
  <c r="P101" i="5"/>
  <c r="AV51" i="4"/>
  <c r="AR61" i="4"/>
  <c r="AF61" i="4"/>
  <c r="I61" i="4"/>
  <c r="S101" i="5"/>
  <c r="BC70" i="4"/>
  <c r="BC61" i="4"/>
  <c r="BC51" i="4"/>
  <c r="BC50" i="4"/>
  <c r="BC42" i="4"/>
  <c r="BF32" i="4"/>
  <c r="BA20" i="4"/>
  <c r="BB70" i="4"/>
  <c r="BB61" i="4"/>
  <c r="BB51" i="4"/>
  <c r="BE32" i="4"/>
  <c r="AD51" i="4"/>
  <c r="V51" i="4"/>
  <c r="I51" i="4"/>
  <c r="G119" i="5"/>
  <c r="AL20" i="4"/>
  <c r="AH20" i="4"/>
  <c r="I20" i="4"/>
  <c r="CT20" i="4"/>
  <c r="R32" i="4"/>
  <c r="AT32" i="4"/>
  <c r="I32" i="4"/>
  <c r="AU32" i="4"/>
  <c r="AG70" i="4"/>
  <c r="V70" i="4"/>
  <c r="J70" i="4"/>
  <c r="B66" i="8"/>
  <c r="E101" i="5"/>
  <c r="N101" i="5"/>
  <c r="AC51" i="4"/>
  <c r="J32" i="4"/>
  <c r="P32" i="4"/>
  <c r="AV61" i="4"/>
  <c r="AT61" i="4"/>
  <c r="Y61" i="4"/>
  <c r="AC61" i="4"/>
  <c r="AX61" i="4"/>
  <c r="BA70" i="4"/>
  <c r="BA61" i="4"/>
  <c r="BA51" i="4"/>
  <c r="BD32" i="4"/>
  <c r="BM20" i="4"/>
  <c r="V86" i="5"/>
  <c r="AO51" i="4"/>
  <c r="R51" i="4"/>
  <c r="AM51" i="4"/>
  <c r="S119" i="5"/>
  <c r="Y20" i="4"/>
  <c r="CJ20" i="4"/>
  <c r="CL20" i="4"/>
  <c r="BT20" i="4"/>
  <c r="AT20" i="4"/>
  <c r="H20" i="4"/>
  <c r="AO32" i="4"/>
  <c r="Q32" i="4"/>
  <c r="AK32" i="4"/>
  <c r="AV70" i="4"/>
  <c r="M70" i="4"/>
  <c r="K101" i="5"/>
  <c r="Q101" i="5"/>
  <c r="AP51" i="4"/>
  <c r="AJ20" i="4"/>
  <c r="CS20" i="4"/>
  <c r="H32" i="4"/>
  <c r="J110" i="5"/>
  <c r="E61" i="4"/>
  <c r="AK61" i="4"/>
  <c r="AI61" i="4"/>
  <c r="F61" i="4"/>
  <c r="W61" i="4"/>
  <c r="BN70" i="4"/>
  <c r="BN61" i="4"/>
  <c r="BN51" i="4"/>
  <c r="BC32" i="4"/>
  <c r="BK20" i="4"/>
  <c r="I86" i="5"/>
  <c r="E110" i="5"/>
  <c r="AQ51" i="4"/>
  <c r="AX51" i="4"/>
  <c r="S51" i="4"/>
  <c r="H119" i="5"/>
  <c r="V20" i="4"/>
  <c r="BP20" i="4"/>
  <c r="BR20" i="4"/>
  <c r="AV20" i="4"/>
  <c r="Z20" i="4"/>
  <c r="AN20" i="4"/>
  <c r="AJ32" i="4"/>
  <c r="F32" i="4"/>
  <c r="G32" i="4"/>
  <c r="AU70" i="4"/>
  <c r="AC70" i="4"/>
  <c r="T70" i="4"/>
  <c r="B100" i="5"/>
  <c r="R101" i="5"/>
  <c r="AE20" i="4"/>
  <c r="J61" i="4"/>
  <c r="AB61" i="4"/>
  <c r="Q61" i="4"/>
  <c r="D61" i="4"/>
  <c r="AA61" i="4"/>
  <c r="AP61" i="4"/>
  <c r="BK70" i="4"/>
  <c r="BK61" i="4"/>
  <c r="BK51" i="4"/>
  <c r="BA32" i="4"/>
  <c r="BH20" i="4"/>
  <c r="L86" i="5"/>
  <c r="L110" i="5"/>
  <c r="U51" i="4"/>
  <c r="D51" i="4"/>
  <c r="AG51" i="4"/>
  <c r="AS51" i="4"/>
  <c r="L119" i="5"/>
  <c r="D20" i="4"/>
  <c r="BZ20" i="4"/>
  <c r="AB20" i="4"/>
  <c r="BV20" i="4"/>
  <c r="AY32" i="4"/>
  <c r="M32" i="4"/>
  <c r="N32" i="4"/>
  <c r="AS70" i="4"/>
  <c r="AH70" i="4"/>
  <c r="K70" i="4"/>
  <c r="M101" i="5"/>
  <c r="G101" i="5"/>
  <c r="S32" i="4"/>
  <c r="AM20" i="4"/>
  <c r="D32" i="4"/>
  <c r="AQ61" i="4"/>
  <c r="AN61" i="4"/>
  <c r="H61" i="4"/>
  <c r="AW61" i="4"/>
  <c r="S61" i="4"/>
  <c r="BJ70" i="4"/>
  <c r="BJ61" i="4"/>
  <c r="BJ51" i="4"/>
  <c r="BJ50" i="4"/>
  <c r="BJ42" i="4"/>
  <c r="BN32" i="4"/>
  <c r="BK31" i="4"/>
  <c r="BG20" i="4"/>
  <c r="BG18" i="4"/>
  <c r="L18" i="4"/>
  <c r="BJ19" i="4"/>
  <c r="B85" i="5"/>
  <c r="B109" i="5"/>
  <c r="O86" i="5"/>
  <c r="M110" i="5"/>
  <c r="H110" i="5"/>
  <c r="B47" i="8"/>
  <c r="C51" i="4"/>
  <c r="D44" i="34" s="1"/>
  <c r="X51" i="4"/>
  <c r="AY51" i="4"/>
  <c r="T119" i="5"/>
  <c r="S20" i="4"/>
  <c r="N20" i="4"/>
  <c r="AD20" i="4"/>
  <c r="CE20" i="4"/>
  <c r="T32" i="4"/>
  <c r="AL32" i="4"/>
  <c r="W32" i="4"/>
  <c r="AB70" i="4"/>
  <c r="AW70" i="4"/>
  <c r="AE70" i="4"/>
  <c r="AJ70" i="4"/>
  <c r="T101" i="5"/>
  <c r="AV32" i="4"/>
  <c r="BU20" i="4"/>
  <c r="AW32" i="4"/>
  <c r="C66" i="5"/>
  <c r="N61" i="4"/>
  <c r="AH61" i="4"/>
  <c r="V61" i="4"/>
  <c r="AM61" i="4"/>
  <c r="M61" i="4"/>
  <c r="U70" i="4"/>
  <c r="BH70" i="4"/>
  <c r="BH61" i="4"/>
  <c r="BH51" i="4"/>
  <c r="BH50" i="4"/>
  <c r="BH42" i="4"/>
  <c r="BM32" i="4"/>
  <c r="BG31" i="4"/>
  <c r="BF20" i="4"/>
  <c r="BG19" i="4"/>
  <c r="T86" i="5"/>
  <c r="P86" i="5"/>
  <c r="N86" i="5"/>
  <c r="M86" i="5"/>
  <c r="Q110" i="5"/>
  <c r="E86" i="5"/>
  <c r="F51" i="4"/>
  <c r="G51" i="4"/>
  <c r="AN51" i="4"/>
  <c r="W51" i="4"/>
  <c r="E119" i="5"/>
  <c r="M119" i="5"/>
  <c r="AO20" i="4"/>
  <c r="BQ20" i="4"/>
  <c r="BO20" i="4"/>
  <c r="AA32" i="4"/>
  <c r="U32" i="4"/>
  <c r="B28" i="8"/>
  <c r="AK70" i="4"/>
  <c r="AM70" i="4"/>
  <c r="D70" i="4"/>
  <c r="E70" i="4"/>
  <c r="O101" i="5"/>
  <c r="AL51" i="4"/>
  <c r="I70" i="4"/>
  <c r="AE61" i="4"/>
  <c r="K61" i="4"/>
  <c r="F54" i="34" s="1"/>
  <c r="BX20" i="4"/>
  <c r="BG70" i="4"/>
  <c r="BG61" i="4"/>
  <c r="BG51" i="4"/>
  <c r="BG50" i="4"/>
  <c r="BG42" i="4"/>
  <c r="BK32" i="4"/>
  <c r="BF31" i="4"/>
  <c r="BE20" i="4"/>
  <c r="S86" i="5"/>
  <c r="R86" i="5"/>
  <c r="Q86" i="5"/>
  <c r="K51" i="4"/>
  <c r="F44" i="34" s="1"/>
  <c r="M51" i="4"/>
  <c r="H51" i="4"/>
  <c r="AK51" i="4"/>
  <c r="P119" i="5"/>
  <c r="I119" i="5"/>
  <c r="CB20" i="4"/>
  <c r="BW20" i="4"/>
  <c r="C20" i="4"/>
  <c r="F15" i="6" s="1"/>
  <c r="BY20" i="4"/>
  <c r="CM20" i="4"/>
  <c r="AE32" i="4"/>
  <c r="V32" i="4"/>
  <c r="Y32" i="4"/>
  <c r="R70" i="4"/>
  <c r="AQ70" i="4"/>
  <c r="C70" i="4"/>
  <c r="AO70" i="4"/>
  <c r="AF70" i="4"/>
  <c r="C47" i="5"/>
  <c r="C16" i="5"/>
  <c r="U16" i="5" s="1"/>
  <c r="C28" i="5"/>
  <c r="AD70" i="4"/>
  <c r="U61" i="4"/>
  <c r="BF70" i="4"/>
  <c r="BF61" i="4"/>
  <c r="BF51" i="4"/>
  <c r="BF50" i="4"/>
  <c r="BJ32" i="4"/>
  <c r="BD31" i="4"/>
  <c r="BD20" i="4"/>
  <c r="BA19" i="4"/>
  <c r="L19" i="4"/>
  <c r="BM33" i="4"/>
  <c r="BN31" i="4"/>
  <c r="BA25" i="4"/>
  <c r="BA24" i="4"/>
  <c r="BA23" i="4"/>
  <c r="BE18" i="4"/>
  <c r="BJ40" i="4"/>
  <c r="BK35" i="4"/>
  <c r="BK34" i="4"/>
  <c r="BM31" i="4"/>
  <c r="BD18" i="4"/>
  <c r="AL43" i="42"/>
  <c r="BG41" i="4"/>
  <c r="BH40" i="4"/>
  <c r="BJ35" i="4"/>
  <c r="BJ34" i="4"/>
  <c r="BK33" i="4"/>
  <c r="BM25" i="4"/>
  <c r="BM24" i="4"/>
  <c r="BM23" i="4"/>
  <c r="BC18" i="4"/>
  <c r="BB18" i="4"/>
  <c r="BG35" i="4"/>
  <c r="BG34" i="4"/>
  <c r="BH33" i="4"/>
  <c r="BH31" i="4"/>
  <c r="BK25" i="4"/>
  <c r="BK24" i="4"/>
  <c r="BK23" i="4"/>
  <c r="BA18" i="4"/>
  <c r="BC35" i="4"/>
  <c r="BD34" i="4"/>
  <c r="BD33" i="4"/>
  <c r="BE31" i="4"/>
  <c r="BG25" i="4"/>
  <c r="BG24" i="4"/>
  <c r="BG23" i="4"/>
  <c r="BK18" i="4"/>
  <c r="BH19" i="4"/>
  <c r="J43" i="42"/>
  <c r="BN35" i="4"/>
  <c r="BN34" i="4"/>
  <c r="BA33" i="4"/>
  <c r="BB31" i="4"/>
  <c r="BD25" i="4"/>
  <c r="BC24" i="4"/>
  <c r="BC23" i="4"/>
  <c r="BC19" i="4"/>
  <c r="Q113" i="5"/>
  <c r="O113" i="5"/>
  <c r="R113" i="5"/>
  <c r="F113" i="5"/>
  <c r="J113" i="5"/>
  <c r="E113" i="5"/>
  <c r="G113" i="5"/>
  <c r="P113" i="5"/>
  <c r="U86" i="5"/>
  <c r="B112" i="5"/>
  <c r="K113" i="5"/>
  <c r="H113" i="5"/>
  <c r="BN39" i="4"/>
  <c r="BA39" i="4"/>
  <c r="BC37" i="4"/>
  <c r="BG33" i="4"/>
  <c r="BJ31" i="4"/>
  <c r="BC25" i="4"/>
  <c r="BG21" i="4"/>
  <c r="BE19" i="4"/>
  <c r="BD19" i="4"/>
  <c r="L113" i="5"/>
  <c r="BB19" i="4"/>
  <c r="M113" i="5"/>
  <c r="I48" i="13"/>
  <c r="H22" i="24"/>
  <c r="G30" i="24"/>
  <c r="H30" i="24"/>
  <c r="K18" i="24"/>
  <c r="T19" i="24"/>
  <c r="L18" i="24"/>
  <c r="X18" i="24"/>
  <c r="K31" i="24"/>
  <c r="U18" i="24"/>
  <c r="G31" i="24"/>
  <c r="X30" i="24"/>
  <c r="K30" i="24"/>
  <c r="T30" i="24"/>
  <c r="L30" i="24"/>
  <c r="U30" i="24"/>
  <c r="H34" i="24"/>
  <c r="T21" i="24"/>
  <c r="G33" i="24"/>
  <c r="L31" i="24"/>
  <c r="H24" i="24"/>
  <c r="U21" i="24"/>
  <c r="U19" i="24"/>
  <c r="H33" i="24"/>
  <c r="H31" i="24"/>
  <c r="X33" i="24"/>
  <c r="X31" i="24"/>
  <c r="K21" i="24"/>
  <c r="L21" i="24"/>
  <c r="T33" i="24"/>
  <c r="T31" i="24"/>
  <c r="K19" i="24"/>
  <c r="U33" i="24"/>
  <c r="U31" i="24"/>
  <c r="G21" i="24"/>
  <c r="L19" i="24"/>
  <c r="H21" i="24"/>
  <c r="K33" i="24"/>
  <c r="G19" i="24"/>
  <c r="X21" i="24"/>
  <c r="X19" i="24"/>
  <c r="H19" i="24"/>
  <c r="G34" i="24"/>
  <c r="G22" i="24"/>
  <c r="X34" i="24"/>
  <c r="X22" i="24"/>
  <c r="T34" i="24"/>
  <c r="T22" i="24"/>
  <c r="K34" i="24"/>
  <c r="K22" i="24"/>
  <c r="U34" i="24"/>
  <c r="U22" i="24"/>
  <c r="L34" i="24"/>
  <c r="L22" i="24"/>
  <c r="X24" i="24"/>
  <c r="K35" i="24"/>
  <c r="K23" i="24"/>
  <c r="L35" i="24"/>
  <c r="L23" i="24"/>
  <c r="T24" i="24"/>
  <c r="U24" i="24"/>
  <c r="G35" i="24"/>
  <c r="G23" i="24"/>
  <c r="H35" i="24"/>
  <c r="H23" i="24"/>
  <c r="K24" i="24"/>
  <c r="X35" i="24"/>
  <c r="X23" i="24"/>
  <c r="L24" i="24"/>
  <c r="T35" i="24"/>
  <c r="T23" i="24"/>
  <c r="G24" i="24"/>
  <c r="H10" i="28"/>
  <c r="I24" i="20"/>
  <c r="I21" i="20"/>
  <c r="I23" i="20"/>
  <c r="I83" i="5"/>
  <c r="AU83" i="5"/>
  <c r="P45" i="5"/>
  <c r="AU45" i="5"/>
  <c r="U44" i="5"/>
  <c r="AU44" i="5"/>
  <c r="O51" i="5"/>
  <c r="AU51" i="5"/>
  <c r="O22" i="5"/>
  <c r="AU69" i="5"/>
  <c r="E21" i="5"/>
  <c r="T35" i="5"/>
  <c r="AU35" i="5"/>
  <c r="AU64" i="5"/>
  <c r="AU32" i="5"/>
  <c r="AU40" i="5"/>
  <c r="AU81" i="5"/>
  <c r="AU78" i="5"/>
  <c r="AU30" i="5"/>
  <c r="P17" i="5"/>
  <c r="S80" i="5"/>
  <c r="AU80" i="5"/>
  <c r="AU71" i="5"/>
  <c r="AU77" i="5"/>
  <c r="AU31" i="5"/>
  <c r="T52" i="5"/>
  <c r="AU52" i="5"/>
  <c r="AU29" i="5"/>
  <c r="N70" i="5"/>
  <c r="AU70" i="5"/>
  <c r="R41" i="5"/>
  <c r="AU41" i="5"/>
  <c r="L57" i="5"/>
  <c r="AU57" i="5"/>
  <c r="E20" i="30"/>
  <c r="K22" i="27"/>
  <c r="G22" i="27"/>
  <c r="K19" i="27"/>
  <c r="K21" i="27"/>
  <c r="G21" i="27"/>
  <c r="AE13" i="42"/>
  <c r="J22" i="5"/>
  <c r="F21" i="5"/>
  <c r="L21" i="5"/>
  <c r="S35" i="5"/>
  <c r="K35" i="5"/>
  <c r="P35" i="5"/>
  <c r="U35" i="5"/>
  <c r="V44" i="5"/>
  <c r="T44" i="5"/>
  <c r="Q44" i="5"/>
  <c r="B43" i="5"/>
  <c r="B21" i="5"/>
  <c r="G21" i="5"/>
  <c r="E22" i="5"/>
  <c r="I70" i="8"/>
  <c r="AC70" i="8"/>
  <c r="L70" i="8"/>
  <c r="T70" i="8"/>
  <c r="T81" i="5"/>
  <c r="J35" i="5"/>
  <c r="M35" i="5"/>
  <c r="C71" i="8"/>
  <c r="G35" i="5"/>
  <c r="N35" i="5"/>
  <c r="F35" i="5"/>
  <c r="R35" i="5"/>
  <c r="E35" i="5"/>
  <c r="H35" i="5"/>
  <c r="L35" i="5"/>
  <c r="O35" i="5"/>
  <c r="V35" i="5"/>
  <c r="B34" i="5"/>
  <c r="R22" i="8"/>
  <c r="AC22" i="8"/>
  <c r="O22" i="8"/>
  <c r="H22" i="8"/>
  <c r="Y22" i="8"/>
  <c r="G22" i="8"/>
  <c r="F22" i="8"/>
  <c r="X22" i="8"/>
  <c r="L22" i="8"/>
  <c r="M45" i="5"/>
  <c r="E22" i="8"/>
  <c r="T22" i="8"/>
  <c r="P22" i="8"/>
  <c r="M22" i="8"/>
  <c r="AD22" i="8"/>
  <c r="W22" i="8"/>
  <c r="K22" i="8"/>
  <c r="V22" i="8"/>
  <c r="U22" i="8"/>
  <c r="AB22" i="8"/>
  <c r="Q57" i="5"/>
  <c r="V57" i="5"/>
  <c r="AD71" i="8"/>
  <c r="M71" i="8"/>
  <c r="G65" i="8"/>
  <c r="R57" i="5"/>
  <c r="R71" i="8"/>
  <c r="D71" i="8"/>
  <c r="O71" i="8"/>
  <c r="B56" i="5"/>
  <c r="AA71" i="8"/>
  <c r="W71" i="8"/>
  <c r="N57" i="5"/>
  <c r="J71" i="8"/>
  <c r="G71" i="8"/>
  <c r="I57" i="5"/>
  <c r="AB71" i="8"/>
  <c r="Y71" i="8"/>
  <c r="K71" i="8"/>
  <c r="K57" i="5"/>
  <c r="H71" i="8"/>
  <c r="O57" i="5"/>
  <c r="H57" i="5"/>
  <c r="N71" i="8"/>
  <c r="G57" i="5"/>
  <c r="U71" i="8"/>
  <c r="I71" i="8"/>
  <c r="AC71" i="8"/>
  <c r="M57" i="5"/>
  <c r="Q71" i="8"/>
  <c r="E71" i="8"/>
  <c r="F71" i="8"/>
  <c r="Z71" i="8"/>
  <c r="V71" i="8"/>
  <c r="T57" i="5"/>
  <c r="S71" i="8"/>
  <c r="V81" i="5"/>
  <c r="B80" i="5"/>
  <c r="M81" i="5"/>
  <c r="N81" i="5"/>
  <c r="P81" i="5"/>
  <c r="O81" i="5"/>
  <c r="Q81" i="5"/>
  <c r="J81" i="5"/>
  <c r="E81" i="5"/>
  <c r="U81" i="5"/>
  <c r="S81" i="5"/>
  <c r="F81" i="5"/>
  <c r="G81" i="5"/>
  <c r="H81" i="5"/>
  <c r="I81" i="5"/>
  <c r="L81" i="5"/>
  <c r="AA17" i="45"/>
  <c r="AZ3" i="64" s="1"/>
  <c r="N21" i="5"/>
  <c r="C70" i="8"/>
  <c r="R70" i="8"/>
  <c r="O21" i="5"/>
  <c r="U21" i="5"/>
  <c r="L22" i="5"/>
  <c r="AB70" i="8"/>
  <c r="P70" i="8"/>
  <c r="H70" i="8"/>
  <c r="F70" i="8"/>
  <c r="K21" i="5"/>
  <c r="P21" i="5"/>
  <c r="F22" i="5"/>
  <c r="Q70" i="8"/>
  <c r="S70" i="8"/>
  <c r="B20" i="5"/>
  <c r="I22" i="5"/>
  <c r="G22" i="5"/>
  <c r="E70" i="8"/>
  <c r="O70" i="8"/>
  <c r="R21" i="5"/>
  <c r="M70" i="8"/>
  <c r="K70" i="8"/>
  <c r="M21" i="5"/>
  <c r="K22" i="5"/>
  <c r="R22" i="5"/>
  <c r="W70" i="8"/>
  <c r="V70" i="8"/>
  <c r="AA70" i="8"/>
  <c r="S21" i="5"/>
  <c r="N22" i="5"/>
  <c r="S22" i="5"/>
  <c r="J70" i="8"/>
  <c r="U70" i="8"/>
  <c r="J21" i="5"/>
  <c r="M22" i="5"/>
  <c r="P22" i="5"/>
  <c r="Z70" i="8"/>
  <c r="Y70" i="8"/>
  <c r="U22" i="5"/>
  <c r="D70" i="8"/>
  <c r="AD58" i="8"/>
  <c r="Z58" i="8"/>
  <c r="U57" i="5"/>
  <c r="L57" i="8"/>
  <c r="P57" i="5"/>
  <c r="S57" i="5"/>
  <c r="E57" i="5"/>
  <c r="J57" i="5"/>
  <c r="V51" i="5"/>
  <c r="L51" i="5"/>
  <c r="T51" i="5"/>
  <c r="Q51" i="5"/>
  <c r="P51" i="5"/>
  <c r="W58" i="8"/>
  <c r="I58" i="8"/>
  <c r="R58" i="8"/>
  <c r="H58" i="8"/>
  <c r="U58" i="8"/>
  <c r="S58" i="8"/>
  <c r="J58" i="8"/>
  <c r="V58" i="8"/>
  <c r="O58" i="8"/>
  <c r="T58" i="8"/>
  <c r="X58" i="8"/>
  <c r="AA58" i="8"/>
  <c r="Y58" i="8"/>
  <c r="AB58" i="8"/>
  <c r="D58" i="8"/>
  <c r="AC58" i="8"/>
  <c r="G58" i="8"/>
  <c r="P58" i="8"/>
  <c r="L58" i="8"/>
  <c r="F58" i="8"/>
  <c r="K58" i="8"/>
  <c r="E58" i="8"/>
  <c r="C58" i="8"/>
  <c r="Q58" i="8"/>
  <c r="O44" i="5"/>
  <c r="M44" i="5"/>
  <c r="I44" i="5"/>
  <c r="N44" i="5"/>
  <c r="E44" i="5"/>
  <c r="L44" i="5"/>
  <c r="M56" i="8"/>
  <c r="K44" i="5"/>
  <c r="J44" i="5"/>
  <c r="R44" i="5"/>
  <c r="H44" i="5"/>
  <c r="S44" i="5"/>
  <c r="G44" i="5"/>
  <c r="F44" i="5"/>
  <c r="P44" i="5"/>
  <c r="T69" i="8"/>
  <c r="Z69" i="8"/>
  <c r="O56" i="8"/>
  <c r="K69" i="8"/>
  <c r="J56" i="8"/>
  <c r="F69" i="8"/>
  <c r="AA29" i="8"/>
  <c r="AA54" i="8"/>
  <c r="T54" i="8"/>
  <c r="Z54" i="8"/>
  <c r="C54" i="8"/>
  <c r="V35" i="8"/>
  <c r="G80" i="5"/>
  <c r="O35" i="8"/>
  <c r="E34" i="5"/>
  <c r="K34" i="5"/>
  <c r="T34" i="5"/>
  <c r="B33" i="5"/>
  <c r="O34" i="5"/>
  <c r="G34" i="5"/>
  <c r="Q34" i="5"/>
  <c r="V34" i="5"/>
  <c r="N34" i="5"/>
  <c r="L34" i="5"/>
  <c r="I34" i="5"/>
  <c r="S34" i="5"/>
  <c r="P34" i="5"/>
  <c r="F46" i="8"/>
  <c r="J34" i="5"/>
  <c r="F34" i="5"/>
  <c r="U34" i="5"/>
  <c r="R34" i="5"/>
  <c r="D46" i="8"/>
  <c r="B50" i="5"/>
  <c r="S51" i="5"/>
  <c r="K51" i="5"/>
  <c r="M51" i="5"/>
  <c r="H51" i="5"/>
  <c r="N51" i="5"/>
  <c r="R51" i="5"/>
  <c r="G51" i="5"/>
  <c r="J51" i="5"/>
  <c r="U51" i="5"/>
  <c r="F51" i="5"/>
  <c r="E51" i="5"/>
  <c r="I51" i="5"/>
  <c r="Q35" i="5"/>
  <c r="I35" i="5"/>
  <c r="U80" i="5"/>
  <c r="P80" i="5"/>
  <c r="T71" i="5"/>
  <c r="C44" i="8"/>
  <c r="G71" i="5"/>
  <c r="E71" i="5"/>
  <c r="W44" i="8"/>
  <c r="P44" i="8"/>
  <c r="R71" i="5"/>
  <c r="O71" i="5"/>
  <c r="N71" i="5"/>
  <c r="H71" i="5"/>
  <c r="V71" i="5"/>
  <c r="P71" i="5"/>
  <c r="B70" i="5"/>
  <c r="M71" i="5"/>
  <c r="F71" i="5"/>
  <c r="U71" i="5"/>
  <c r="K71" i="5"/>
  <c r="J71" i="5"/>
  <c r="S71" i="5"/>
  <c r="Q71" i="5"/>
  <c r="L71" i="5"/>
  <c r="U46" i="5"/>
  <c r="E35" i="8"/>
  <c r="S35" i="8"/>
  <c r="N35" i="8"/>
  <c r="G35" i="8"/>
  <c r="I71" i="5"/>
  <c r="K83" i="5"/>
  <c r="Z65" i="8"/>
  <c r="AD54" i="8"/>
  <c r="H54" i="8"/>
  <c r="AD65" i="8"/>
  <c r="N83" i="5"/>
  <c r="E83" i="5"/>
  <c r="N65" i="8"/>
  <c r="R54" i="8"/>
  <c r="N54" i="8"/>
  <c r="AB54" i="8"/>
  <c r="T70" i="5"/>
  <c r="U83" i="5"/>
  <c r="Y65" i="8"/>
  <c r="J54" i="8"/>
  <c r="Q54" i="8"/>
  <c r="I54" i="8"/>
  <c r="M70" i="5"/>
  <c r="I70" i="5"/>
  <c r="P54" i="8"/>
  <c r="S54" i="8"/>
  <c r="K70" i="5"/>
  <c r="G70" i="5"/>
  <c r="P70" i="5"/>
  <c r="E54" i="8"/>
  <c r="Y54" i="8"/>
  <c r="S70" i="5"/>
  <c r="F70" i="5"/>
  <c r="M83" i="5"/>
  <c r="G54" i="8"/>
  <c r="O54" i="8"/>
  <c r="M54" i="8"/>
  <c r="J70" i="5"/>
  <c r="B69" i="5"/>
  <c r="V70" i="5"/>
  <c r="I45" i="5"/>
  <c r="U54" i="8"/>
  <c r="W54" i="8"/>
  <c r="E70" i="5"/>
  <c r="Q70" i="5"/>
  <c r="R70" i="5"/>
  <c r="P83" i="5"/>
  <c r="U65" i="8"/>
  <c r="X54" i="8"/>
  <c r="K54" i="8"/>
  <c r="H70" i="5"/>
  <c r="V83" i="5"/>
  <c r="V65" i="8"/>
  <c r="L54" i="8"/>
  <c r="AC54" i="8"/>
  <c r="F65" i="8"/>
  <c r="D54" i="8"/>
  <c r="F54" i="8"/>
  <c r="P45" i="8"/>
  <c r="T68" i="8"/>
  <c r="T35" i="8"/>
  <c r="I35" i="8"/>
  <c r="K35" i="8"/>
  <c r="H34" i="5"/>
  <c r="AB35" i="8"/>
  <c r="H35" i="8"/>
  <c r="D35" i="8"/>
  <c r="F35" i="8"/>
  <c r="W35" i="8"/>
  <c r="P35" i="8"/>
  <c r="R35" i="8"/>
  <c r="Q35" i="8"/>
  <c r="M35" i="8"/>
  <c r="F46" i="5"/>
  <c r="C46" i="8"/>
  <c r="C35" i="8"/>
  <c r="Y35" i="8"/>
  <c r="Z35" i="8"/>
  <c r="U35" i="8"/>
  <c r="F17" i="5"/>
  <c r="T71" i="8"/>
  <c r="X71" i="8"/>
  <c r="Q83" i="5"/>
  <c r="J83" i="5"/>
  <c r="S83" i="5"/>
  <c r="O83" i="5"/>
  <c r="P71" i="8"/>
  <c r="L83" i="5"/>
  <c r="G83" i="5"/>
  <c r="T83" i="5"/>
  <c r="F83" i="5"/>
  <c r="H83" i="5"/>
  <c r="B82" i="5"/>
  <c r="R83" i="5"/>
  <c r="AA35" i="8"/>
  <c r="V44" i="8"/>
  <c r="C14" i="34"/>
  <c r="E14" i="34" s="1"/>
  <c r="K80" i="5"/>
  <c r="L80" i="5"/>
  <c r="D44" i="8"/>
  <c r="Q80" i="5"/>
  <c r="Q44" i="8"/>
  <c r="F80" i="5"/>
  <c r="AA44" i="8"/>
  <c r="J44" i="8"/>
  <c r="N44" i="8"/>
  <c r="B79" i="5"/>
  <c r="U44" i="8"/>
  <c r="Z44" i="8"/>
  <c r="AC44" i="8"/>
  <c r="AB44" i="8"/>
  <c r="O44" i="8"/>
  <c r="AD44" i="8"/>
  <c r="T44" i="8"/>
  <c r="J80" i="5"/>
  <c r="M80" i="5"/>
  <c r="N80" i="5"/>
  <c r="R44" i="8"/>
  <c r="M44" i="8"/>
  <c r="T80" i="5"/>
  <c r="I80" i="5"/>
  <c r="E80" i="5"/>
  <c r="V80" i="5"/>
  <c r="O80" i="5"/>
  <c r="W41" i="8"/>
  <c r="AD35" i="8"/>
  <c r="X35" i="8"/>
  <c r="J35" i="8"/>
  <c r="L35" i="8"/>
  <c r="C41" i="8"/>
  <c r="F41" i="8"/>
  <c r="U41" i="8"/>
  <c r="T41" i="8"/>
  <c r="Y41" i="8"/>
  <c r="N41" i="8"/>
  <c r="U69" i="5"/>
  <c r="Q45" i="8"/>
  <c r="U45" i="8"/>
  <c r="AB45" i="8"/>
  <c r="V45" i="8"/>
  <c r="Z68" i="8"/>
  <c r="R80" i="5"/>
  <c r="H80" i="5"/>
  <c r="J17" i="5"/>
  <c r="L17" i="5"/>
  <c r="M17" i="5"/>
  <c r="S17" i="5"/>
  <c r="B16" i="5"/>
  <c r="O17" i="5"/>
  <c r="G17" i="5"/>
  <c r="U17" i="5"/>
  <c r="R17" i="5"/>
  <c r="L34" i="8"/>
  <c r="V34" i="8"/>
  <c r="C34" i="8"/>
  <c r="AA34" i="8"/>
  <c r="M69" i="5"/>
  <c r="F69" i="5"/>
  <c r="K69" i="5"/>
  <c r="R69" i="5"/>
  <c r="V69" i="5"/>
  <c r="L69" i="5"/>
  <c r="E69" i="5"/>
  <c r="H69" i="5"/>
  <c r="Q69" i="5"/>
  <c r="G69" i="5"/>
  <c r="I21" i="5"/>
  <c r="I69" i="5"/>
  <c r="N69" i="5"/>
  <c r="S69" i="5"/>
  <c r="P69" i="5"/>
  <c r="O69" i="5"/>
  <c r="B68" i="5"/>
  <c r="G44" i="8"/>
  <c r="I40" i="5"/>
  <c r="K34" i="8"/>
  <c r="AD34" i="8"/>
  <c r="P68" i="8"/>
  <c r="L68" i="8"/>
  <c r="T34" i="8"/>
  <c r="W34" i="8"/>
  <c r="N34" i="8"/>
  <c r="R34" i="8"/>
  <c r="I68" i="8"/>
  <c r="H34" i="8"/>
  <c r="D34" i="8"/>
  <c r="P34" i="8"/>
  <c r="I34" i="8"/>
  <c r="V68" i="8"/>
  <c r="S34" i="8"/>
  <c r="O34" i="8"/>
  <c r="H68" i="8"/>
  <c r="Y68" i="8"/>
  <c r="E34" i="8"/>
  <c r="C68" i="8"/>
  <c r="J69" i="8"/>
  <c r="F34" i="8"/>
  <c r="G34" i="8"/>
  <c r="AC68" i="8"/>
  <c r="X68" i="8"/>
  <c r="AB34" i="8"/>
  <c r="K68" i="8"/>
  <c r="AD68" i="8"/>
  <c r="U34" i="8"/>
  <c r="AC34" i="8"/>
  <c r="O68" i="8"/>
  <c r="Z34" i="8"/>
  <c r="U68" i="8"/>
  <c r="J68" i="8"/>
  <c r="D68" i="8"/>
  <c r="H56" i="8"/>
  <c r="AA68" i="8"/>
  <c r="S68" i="8"/>
  <c r="AB68" i="8"/>
  <c r="P40" i="8"/>
  <c r="D30" i="8"/>
  <c r="W30" i="8"/>
  <c r="E30" i="8"/>
  <c r="AA30" i="8"/>
  <c r="E68" i="8"/>
  <c r="W68" i="8"/>
  <c r="R68" i="8"/>
  <c r="J40" i="5"/>
  <c r="R40" i="5"/>
  <c r="E17" i="5"/>
  <c r="N17" i="5"/>
  <c r="G56" i="5"/>
  <c r="R56" i="5"/>
  <c r="K17" i="5"/>
  <c r="Q40" i="5"/>
  <c r="O56" i="5"/>
  <c r="F56" i="5"/>
  <c r="L56" i="5"/>
  <c r="N52" i="5"/>
  <c r="V52" i="5"/>
  <c r="U52" i="5"/>
  <c r="M52" i="5"/>
  <c r="Z39" i="8"/>
  <c r="S52" i="5"/>
  <c r="K52" i="5"/>
  <c r="B51" i="5"/>
  <c r="Q52" i="5"/>
  <c r="H52" i="5"/>
  <c r="G52" i="5"/>
  <c r="R52" i="5"/>
  <c r="P52" i="5"/>
  <c r="F52" i="5"/>
  <c r="V45" i="5"/>
  <c r="K45" i="5"/>
  <c r="Z30" i="8"/>
  <c r="T45" i="5"/>
  <c r="J22" i="8"/>
  <c r="F45" i="5"/>
  <c r="Q45" i="5"/>
  <c r="AB30" i="8"/>
  <c r="Z22" i="8"/>
  <c r="AA22" i="8"/>
  <c r="N22" i="8"/>
  <c r="G45" i="5"/>
  <c r="M30" i="8"/>
  <c r="K30" i="8"/>
  <c r="E45" i="5"/>
  <c r="J30" i="8"/>
  <c r="B44" i="5"/>
  <c r="O45" i="5"/>
  <c r="Q30" i="8"/>
  <c r="Q22" i="8"/>
  <c r="J45" i="5"/>
  <c r="L30" i="8"/>
  <c r="N45" i="5"/>
  <c r="N30" i="8"/>
  <c r="S22" i="8"/>
  <c r="S45" i="5"/>
  <c r="P30" i="8"/>
  <c r="L45" i="5"/>
  <c r="I30" i="8"/>
  <c r="X45" i="8"/>
  <c r="O68" i="5"/>
  <c r="V41" i="8"/>
  <c r="O41" i="8"/>
  <c r="P29" i="5"/>
  <c r="AA41" i="8"/>
  <c r="L41" i="8"/>
  <c r="P41" i="8"/>
  <c r="S41" i="8"/>
  <c r="Q41" i="8"/>
  <c r="AB41" i="8"/>
  <c r="M41" i="8"/>
  <c r="K41" i="8"/>
  <c r="X41" i="8"/>
  <c r="H41" i="8"/>
  <c r="D41" i="8"/>
  <c r="AC41" i="8"/>
  <c r="I41" i="8"/>
  <c r="E41" i="8"/>
  <c r="C11" i="34"/>
  <c r="E11" i="34" s="1"/>
  <c r="Y44" i="8"/>
  <c r="I44" i="8"/>
  <c r="H44" i="8"/>
  <c r="L44" i="8"/>
  <c r="E44" i="8"/>
  <c r="S44" i="8"/>
  <c r="K81" i="5"/>
  <c r="R81" i="5"/>
  <c r="X44" i="8"/>
  <c r="K44" i="8"/>
  <c r="J34" i="8"/>
  <c r="Q34" i="8"/>
  <c r="M34" i="8"/>
  <c r="X34" i="8"/>
  <c r="L65" i="8"/>
  <c r="P65" i="8"/>
  <c r="E45" i="8"/>
  <c r="AA45" i="8"/>
  <c r="O45" i="8"/>
  <c r="S45" i="8"/>
  <c r="F45" i="8"/>
  <c r="J65" i="8"/>
  <c r="H65" i="8"/>
  <c r="D45" i="8"/>
  <c r="Z45" i="8"/>
  <c r="J45" i="8"/>
  <c r="M45" i="8"/>
  <c r="AA65" i="8"/>
  <c r="X65" i="8"/>
  <c r="G45" i="8"/>
  <c r="K45" i="8"/>
  <c r="N45" i="8"/>
  <c r="C45" i="8"/>
  <c r="W65" i="8"/>
  <c r="AB65" i="8"/>
  <c r="I45" i="8"/>
  <c r="I65" i="8"/>
  <c r="C65" i="8"/>
  <c r="F57" i="5"/>
  <c r="AC45" i="8"/>
  <c r="T45" i="8"/>
  <c r="E65" i="8"/>
  <c r="D65" i="8"/>
  <c r="Q65" i="8"/>
  <c r="R65" i="8"/>
  <c r="S65" i="8"/>
  <c r="O65" i="8"/>
  <c r="T65" i="8"/>
  <c r="Y45" i="8"/>
  <c r="M65" i="8"/>
  <c r="K65" i="8"/>
  <c r="W45" i="8"/>
  <c r="R45" i="8"/>
  <c r="D52" i="8"/>
  <c r="Y52" i="8"/>
  <c r="C52" i="8"/>
  <c r="S52" i="8"/>
  <c r="W52" i="8"/>
  <c r="S19" i="5"/>
  <c r="U52" i="8"/>
  <c r="T68" i="5"/>
  <c r="B67" i="5"/>
  <c r="K68" i="5"/>
  <c r="E68" i="5"/>
  <c r="U68" i="5"/>
  <c r="N68" i="5"/>
  <c r="V68" i="5"/>
  <c r="M68" i="5"/>
  <c r="N58" i="8"/>
  <c r="S68" i="5"/>
  <c r="G68" i="5"/>
  <c r="I68" i="5"/>
  <c r="Q68" i="5"/>
  <c r="J68" i="5"/>
  <c r="R27" i="8"/>
  <c r="Y27" i="8"/>
  <c r="M58" i="5"/>
  <c r="C19" i="33"/>
  <c r="Z21" i="8"/>
  <c r="AD21" i="8"/>
  <c r="L21" i="8"/>
  <c r="H21" i="8"/>
  <c r="AA21" i="8"/>
  <c r="X21" i="8"/>
  <c r="G21" i="8"/>
  <c r="R21" i="8"/>
  <c r="W21" i="8"/>
  <c r="Q21" i="8"/>
  <c r="M21" i="8"/>
  <c r="V21" i="8"/>
  <c r="AB21" i="8"/>
  <c r="N21" i="8"/>
  <c r="E21" i="8"/>
  <c r="Y21" i="8"/>
  <c r="O21" i="8"/>
  <c r="I21" i="8"/>
  <c r="T21" i="8"/>
  <c r="S21" i="8"/>
  <c r="U21" i="8"/>
  <c r="J21" i="8"/>
  <c r="P21" i="8"/>
  <c r="AC21" i="8"/>
  <c r="F21" i="8"/>
  <c r="K21" i="8"/>
  <c r="J69" i="5"/>
  <c r="T69" i="5"/>
  <c r="O74" i="5"/>
  <c r="H45" i="8"/>
  <c r="AD45" i="8"/>
  <c r="R45" i="5"/>
  <c r="H45" i="5"/>
  <c r="U45" i="5"/>
  <c r="AD70" i="8"/>
  <c r="X70" i="8"/>
  <c r="N70" i="8"/>
  <c r="U70" i="5"/>
  <c r="O70" i="5"/>
  <c r="L70" i="5"/>
  <c r="AD40" i="8"/>
  <c r="Q40" i="8"/>
  <c r="I40" i="8"/>
  <c r="E27" i="8"/>
  <c r="V27" i="8"/>
  <c r="I27" i="8"/>
  <c r="E14" i="5"/>
  <c r="AN14" i="5"/>
  <c r="AL14" i="5"/>
  <c r="R68" i="5"/>
  <c r="L68" i="5"/>
  <c r="P68" i="5"/>
  <c r="H68" i="5"/>
  <c r="L14" i="5"/>
  <c r="F14" i="5"/>
  <c r="J56" i="5"/>
  <c r="M14" i="5"/>
  <c r="Z14" i="5"/>
  <c r="AH14" i="5"/>
  <c r="F68" i="8"/>
  <c r="Q68" i="8"/>
  <c r="M68" i="8"/>
  <c r="N68" i="8"/>
  <c r="B40" i="5"/>
  <c r="K41" i="5"/>
  <c r="Q41" i="5"/>
  <c r="O41" i="5"/>
  <c r="M41" i="5"/>
  <c r="E41" i="5"/>
  <c r="T41" i="5"/>
  <c r="F41" i="5"/>
  <c r="S41" i="5"/>
  <c r="L41" i="5"/>
  <c r="S30" i="8"/>
  <c r="AC30" i="8"/>
  <c r="U30" i="8"/>
  <c r="G30" i="8"/>
  <c r="F30" i="8"/>
  <c r="R30" i="8"/>
  <c r="T30" i="8"/>
  <c r="G27" i="8"/>
  <c r="R29" i="5"/>
  <c r="J29" i="5"/>
  <c r="F29" i="5"/>
  <c r="T29" i="5"/>
  <c r="B28" i="5"/>
  <c r="L29" i="5"/>
  <c r="I29" i="5"/>
  <c r="H29" i="5"/>
  <c r="O29" i="5"/>
  <c r="K55" i="5"/>
  <c r="S29" i="5"/>
  <c r="N29" i="5"/>
  <c r="O55" i="5"/>
  <c r="V29" i="5"/>
  <c r="G29" i="5"/>
  <c r="Q29" i="5"/>
  <c r="M29" i="5"/>
  <c r="K52" i="8"/>
  <c r="O52" i="8"/>
  <c r="G52" i="8"/>
  <c r="AA52" i="8"/>
  <c r="T52" i="8"/>
  <c r="F52" i="8"/>
  <c r="Q52" i="8"/>
  <c r="M52" i="8"/>
  <c r="H52" i="8"/>
  <c r="J52" i="8"/>
  <c r="N52" i="8"/>
  <c r="Z52" i="8"/>
  <c r="AC52" i="8"/>
  <c r="V52" i="8"/>
  <c r="L52" i="8"/>
  <c r="AD52" i="8"/>
  <c r="I52" i="8"/>
  <c r="K30" i="5"/>
  <c r="Q30" i="5"/>
  <c r="H30" i="5"/>
  <c r="H30" i="8"/>
  <c r="AD30" i="8"/>
  <c r="X30" i="8"/>
  <c r="O30" i="8"/>
  <c r="V30" i="8"/>
  <c r="C30" i="8"/>
  <c r="I30" i="5"/>
  <c r="K74" i="5"/>
  <c r="F74" i="5"/>
  <c r="R74" i="5"/>
  <c r="Q74" i="5"/>
  <c r="S74" i="5"/>
  <c r="T74" i="5"/>
  <c r="P30" i="5"/>
  <c r="Z40" i="8"/>
  <c r="X40" i="8"/>
  <c r="H40" i="8"/>
  <c r="F40" i="8"/>
  <c r="J40" i="8"/>
  <c r="O40" i="8"/>
  <c r="AB40" i="8"/>
  <c r="AC40" i="8"/>
  <c r="R40" i="8"/>
  <c r="T40" i="8"/>
  <c r="E40" i="8"/>
  <c r="C40" i="8"/>
  <c r="N40" i="8"/>
  <c r="S40" i="8"/>
  <c r="V40" i="8"/>
  <c r="G40" i="8"/>
  <c r="D40" i="8"/>
  <c r="U40" i="8"/>
  <c r="L40" i="8"/>
  <c r="W40" i="8"/>
  <c r="S14" i="5"/>
  <c r="G14" i="5"/>
  <c r="AC14" i="5"/>
  <c r="AD14" i="5"/>
  <c r="X14" i="5"/>
  <c r="S30" i="5"/>
  <c r="B29" i="5"/>
  <c r="S77" i="5"/>
  <c r="M77" i="5"/>
  <c r="H77" i="5"/>
  <c r="P77" i="5"/>
  <c r="O77" i="5"/>
  <c r="E77" i="5"/>
  <c r="J77" i="5"/>
  <c r="G77" i="5"/>
  <c r="T77" i="5"/>
  <c r="Q77" i="5"/>
  <c r="V77" i="5"/>
  <c r="N77" i="5"/>
  <c r="B76" i="5"/>
  <c r="L77" i="5"/>
  <c r="I77" i="5"/>
  <c r="K77" i="5"/>
  <c r="F77" i="5"/>
  <c r="R77" i="5"/>
  <c r="U77" i="5"/>
  <c r="E29" i="8"/>
  <c r="I17" i="5"/>
  <c r="F65" i="5"/>
  <c r="U29" i="5"/>
  <c r="K29" i="5"/>
  <c r="E29" i="5"/>
  <c r="C15" i="33"/>
  <c r="AD17" i="8"/>
  <c r="F17" i="8"/>
  <c r="AA17" i="8"/>
  <c r="Z17" i="8"/>
  <c r="AB17" i="8"/>
  <c r="J17" i="8"/>
  <c r="R17" i="8"/>
  <c r="W17" i="8"/>
  <c r="V17" i="8"/>
  <c r="N17" i="8"/>
  <c r="K17" i="8"/>
  <c r="I17" i="8"/>
  <c r="H17" i="8"/>
  <c r="E17" i="8"/>
  <c r="U17" i="8"/>
  <c r="L17" i="8"/>
  <c r="P17" i="8"/>
  <c r="AC17" i="8"/>
  <c r="O17" i="8"/>
  <c r="Y17" i="8"/>
  <c r="X17" i="8"/>
  <c r="Q17" i="8"/>
  <c r="S17" i="8"/>
  <c r="G17" i="8"/>
  <c r="M17" i="8"/>
  <c r="T17" i="8"/>
  <c r="Z41" i="8"/>
  <c r="R41" i="8"/>
  <c r="J41" i="8"/>
  <c r="G41" i="8"/>
  <c r="I41" i="5"/>
  <c r="N41" i="5"/>
  <c r="U41" i="5"/>
  <c r="J41" i="5"/>
  <c r="H41" i="5"/>
  <c r="P41" i="5"/>
  <c r="G41" i="5"/>
  <c r="V41" i="5"/>
  <c r="G30" i="5"/>
  <c r="J30" i="5"/>
  <c r="R30" i="5"/>
  <c r="F30" i="5"/>
  <c r="N30" i="5"/>
  <c r="F78" i="5"/>
  <c r="T78" i="5"/>
  <c r="O78" i="5"/>
  <c r="I78" i="5"/>
  <c r="L78" i="5"/>
  <c r="G78" i="5"/>
  <c r="M78" i="5"/>
  <c r="B77" i="5"/>
  <c r="K78" i="5"/>
  <c r="R78" i="5"/>
  <c r="U78" i="5"/>
  <c r="S78" i="5"/>
  <c r="P78" i="5"/>
  <c r="V78" i="5"/>
  <c r="E78" i="5"/>
  <c r="Q78" i="5"/>
  <c r="N78" i="5"/>
  <c r="J78" i="5"/>
  <c r="H78" i="5"/>
  <c r="L30" i="5"/>
  <c r="U30" i="5"/>
  <c r="O30" i="5"/>
  <c r="E74" i="5"/>
  <c r="B73" i="5"/>
  <c r="G74" i="5"/>
  <c r="U74" i="5"/>
  <c r="N74" i="5"/>
  <c r="H15" i="8"/>
  <c r="P15" i="8"/>
  <c r="M31" i="5"/>
  <c r="V31" i="5"/>
  <c r="B30" i="5"/>
  <c r="P31" i="5"/>
  <c r="S31" i="5"/>
  <c r="K31" i="5"/>
  <c r="J31" i="5"/>
  <c r="L31" i="5"/>
  <c r="Q31" i="5"/>
  <c r="E31" i="5"/>
  <c r="G31" i="5"/>
  <c r="F31" i="5"/>
  <c r="O31" i="5"/>
  <c r="T31" i="5"/>
  <c r="U31" i="5"/>
  <c r="H31" i="5"/>
  <c r="I31" i="5"/>
  <c r="N31" i="5"/>
  <c r="R31" i="5"/>
  <c r="P19" i="5"/>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H19" i="8"/>
  <c r="P19" i="8"/>
  <c r="AD19" i="8"/>
  <c r="F19" i="8"/>
  <c r="AA19" i="8"/>
  <c r="X19" i="8"/>
  <c r="G19" i="8"/>
  <c r="N19" i="8"/>
  <c r="Z19" i="8"/>
  <c r="W19" i="8"/>
  <c r="K19" i="8"/>
  <c r="M19" i="8"/>
  <c r="S19" i="8"/>
  <c r="Y19" i="8"/>
  <c r="I19" i="8"/>
  <c r="C17" i="33"/>
  <c r="L19" i="8"/>
  <c r="R19" i="8"/>
  <c r="Q19" i="8"/>
  <c r="V19" i="8"/>
  <c r="U19" i="8"/>
  <c r="R43" i="5"/>
  <c r="H43" i="5"/>
  <c r="P52" i="8"/>
  <c r="X52" i="8"/>
  <c r="AB52" i="8"/>
  <c r="R52" i="8"/>
  <c r="M40" i="8"/>
  <c r="K40" i="8"/>
  <c r="AA40" i="8"/>
  <c r="O52" i="5"/>
  <c r="J52" i="5"/>
  <c r="I52" i="5"/>
  <c r="E52" i="5"/>
  <c r="L52" i="5"/>
  <c r="H40" i="5"/>
  <c r="N40" i="5"/>
  <c r="G40" i="5"/>
  <c r="P40" i="5"/>
  <c r="U40" i="5"/>
  <c r="O40" i="5"/>
  <c r="V40" i="5"/>
  <c r="B39" i="5"/>
  <c r="F40" i="5"/>
  <c r="S40" i="5"/>
  <c r="M40" i="5"/>
  <c r="E40" i="5"/>
  <c r="K40" i="5"/>
  <c r="L40" i="5"/>
  <c r="T40" i="5"/>
  <c r="C27" i="8"/>
  <c r="Z27" i="8"/>
  <c r="AC27" i="8"/>
  <c r="U27" i="8"/>
  <c r="F27" i="8"/>
  <c r="Q27" i="8"/>
  <c r="D27" i="8"/>
  <c r="K27" i="8"/>
  <c r="N27" i="8"/>
  <c r="J27" i="8"/>
  <c r="W27" i="8"/>
  <c r="M27" i="8"/>
  <c r="O27" i="8"/>
  <c r="T27" i="8"/>
  <c r="S27" i="8"/>
  <c r="L27" i="8"/>
  <c r="AB27" i="8"/>
  <c r="H27" i="8"/>
  <c r="AD27" i="8"/>
  <c r="AA27" i="8"/>
  <c r="P27" i="8"/>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V15" i="8"/>
  <c r="Q27" i="5"/>
  <c r="T51" i="8"/>
  <c r="I51" i="8"/>
  <c r="O51" i="8"/>
  <c r="K63" i="5"/>
  <c r="M63" i="5"/>
  <c r="P63" i="5"/>
  <c r="O63" i="5"/>
  <c r="Q63" i="5"/>
  <c r="L63" i="5"/>
  <c r="I63" i="5"/>
  <c r="R63" i="5"/>
  <c r="F63" i="5"/>
  <c r="S63" i="5"/>
  <c r="T63" i="5"/>
  <c r="V63" i="5"/>
  <c r="B62" i="5"/>
  <c r="N63" i="5"/>
  <c r="E63" i="5"/>
  <c r="J63" i="5"/>
  <c r="G63" i="5"/>
  <c r="H63" i="5"/>
  <c r="U63" i="5"/>
  <c r="V39" i="5"/>
  <c r="I39" i="5"/>
  <c r="J39" i="5"/>
  <c r="H39" i="5"/>
  <c r="S39" i="5"/>
  <c r="O39" i="5"/>
  <c r="N39" i="5"/>
  <c r="G39" i="5"/>
  <c r="L39" i="5"/>
  <c r="U39" i="5"/>
  <c r="M39" i="5"/>
  <c r="E39" i="5"/>
  <c r="R39" i="5"/>
  <c r="T39" i="5"/>
  <c r="Q39" i="5"/>
  <c r="F39" i="5"/>
  <c r="B38" i="5"/>
  <c r="K39" i="5"/>
  <c r="P39" i="5"/>
  <c r="L48" i="15"/>
  <c r="L49" i="15"/>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T38" i="5"/>
  <c r="U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H50" i="8"/>
  <c r="AA50" i="8"/>
  <c r="K50" i="8"/>
  <c r="T50" i="8"/>
  <c r="U26" i="5"/>
  <c r="S26" i="5"/>
  <c r="T26" i="5"/>
  <c r="Q26" i="5"/>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M15" i="5"/>
  <c r="O50" i="5"/>
  <c r="F50" i="5"/>
  <c r="P50" i="5"/>
  <c r="S50" i="5"/>
  <c r="C12" i="34"/>
  <c r="E12" i="34" s="1"/>
  <c r="M62" i="5"/>
  <c r="U62" i="5"/>
  <c r="H62" i="5"/>
  <c r="K62" i="5"/>
  <c r="E62" i="5"/>
  <c r="P62" i="5"/>
  <c r="G62" i="5"/>
  <c r="V62" i="5"/>
  <c r="B61" i="5"/>
  <c r="O62" i="5"/>
  <c r="L62" i="5"/>
  <c r="T62" i="5"/>
  <c r="F62" i="5"/>
  <c r="J62" i="5"/>
  <c r="R62" i="5"/>
  <c r="S62" i="5"/>
  <c r="N62" i="5"/>
  <c r="Q62" i="5"/>
  <c r="I62" i="5"/>
  <c r="V74" i="5"/>
  <c r="M74" i="5"/>
  <c r="L74" i="5"/>
  <c r="I74" i="5"/>
  <c r="J74" i="5"/>
  <c r="P74" i="5"/>
  <c r="F32" i="5"/>
  <c r="R32" i="5"/>
  <c r="L32" i="5"/>
  <c r="P32" i="5"/>
  <c r="M32" i="5"/>
  <c r="U32" i="5"/>
  <c r="H32" i="5"/>
  <c r="S32" i="5"/>
  <c r="V32" i="5"/>
  <c r="E32" i="5"/>
  <c r="T32" i="5"/>
  <c r="B31" i="5"/>
  <c r="G32" i="5"/>
  <c r="I32" i="5"/>
  <c r="Q32" i="5"/>
  <c r="J32" i="5"/>
  <c r="N32" i="5"/>
  <c r="K32" i="5"/>
  <c r="O32" i="5"/>
  <c r="Z20" i="8"/>
  <c r="AC20" i="8"/>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M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AC53" i="8"/>
  <c r="L53" i="8"/>
  <c r="R53" i="8"/>
  <c r="S53" i="8"/>
  <c r="S64" i="5"/>
  <c r="M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I47" i="5"/>
  <c r="E47" i="5"/>
  <c r="S47" i="5"/>
  <c r="G47" i="5"/>
  <c r="J47" i="5"/>
  <c r="U47" i="5"/>
  <c r="N47" i="5"/>
  <c r="O47" i="5"/>
  <c r="Q47" i="5"/>
  <c r="B46" i="5"/>
  <c r="K47" i="5"/>
  <c r="V47" i="5"/>
  <c r="L47" i="5"/>
  <c r="R47" i="5"/>
  <c r="T47" i="5"/>
  <c r="F47" i="5"/>
  <c r="M47" i="5"/>
  <c r="P47" i="5"/>
  <c r="H47" i="5"/>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Z16" i="8"/>
  <c r="S66" i="5"/>
  <c r="T66" i="5"/>
  <c r="L66" i="5"/>
  <c r="E66" i="5"/>
  <c r="P66" i="5"/>
  <c r="C13" i="34"/>
  <c r="E13" i="34" s="1"/>
  <c r="L28" i="5"/>
  <c r="U28"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9" i="23"/>
  <c r="J3" i="50"/>
  <c r="E14" i="19"/>
  <c r="E30" i="23"/>
  <c r="W17" i="45"/>
  <c r="J41" i="29"/>
  <c r="E36" i="19"/>
  <c r="L50" i="15"/>
  <c r="J42" i="29"/>
  <c r="I50" i="13"/>
  <c r="J100" i="29" s="1"/>
  <c r="J99" i="29"/>
  <c r="J57" i="29"/>
  <c r="I13" i="13"/>
  <c r="J58" i="29" s="1"/>
  <c r="H23" i="26"/>
  <c r="L51" i="15"/>
  <c r="J43" i="29"/>
  <c r="BG3" i="50"/>
  <c r="N17" i="12"/>
  <c r="F31" i="23"/>
  <c r="F30" i="23"/>
  <c r="D17" i="45"/>
  <c r="AJ17" i="45"/>
  <c r="M17" i="12"/>
  <c r="L52" i="15"/>
  <c r="J44" i="29"/>
  <c r="J45" i="29"/>
  <c r="L53" i="15"/>
  <c r="J46" i="29"/>
  <c r="L54" i="15"/>
  <c r="C26" i="22"/>
  <c r="D17" i="12"/>
  <c r="N3" i="50"/>
  <c r="BF3" i="50"/>
  <c r="F22" i="19"/>
  <c r="D26" i="22"/>
  <c r="U3" i="50"/>
  <c r="H21" i="28"/>
  <c r="H19" i="28"/>
  <c r="D466" i="36"/>
  <c r="D467" i="36"/>
  <c r="D468" i="36"/>
  <c r="D469" i="36"/>
  <c r="D470" i="36"/>
  <c r="D471" i="36"/>
  <c r="D472" i="36"/>
  <c r="D473" i="36"/>
  <c r="D474" i="36"/>
  <c r="D475" i="36"/>
  <c r="D476" i="36"/>
  <c r="D477" i="36"/>
  <c r="D478" i="36"/>
  <c r="D479" i="36"/>
  <c r="D480" i="36"/>
  <c r="D481" i="36"/>
  <c r="D482" i="36"/>
  <c r="D483" i="36"/>
  <c r="D484" i="36"/>
  <c r="D485" i="36"/>
  <c r="D486" i="36"/>
  <c r="D487" i="36"/>
  <c r="D488" i="36"/>
  <c r="D489" i="36"/>
  <c r="H20" i="28"/>
  <c r="AH3" i="50" l="1"/>
  <c r="G387" i="32"/>
  <c r="AR111" i="5"/>
  <c r="AH111" i="5"/>
  <c r="AF111" i="5"/>
  <c r="AI111" i="5"/>
  <c r="X111" i="5"/>
  <c r="AJ111" i="5"/>
  <c r="AT111" i="5"/>
  <c r="Y111" i="5"/>
  <c r="AK111" i="5"/>
  <c r="Z111" i="5"/>
  <c r="AL111" i="5"/>
  <c r="AA111" i="5"/>
  <c r="AM111" i="5"/>
  <c r="AB111" i="5"/>
  <c r="AN111" i="5"/>
  <c r="AC111" i="5"/>
  <c r="AO111" i="5"/>
  <c r="AD111" i="5"/>
  <c r="AE111" i="5"/>
  <c r="AG111" i="5"/>
  <c r="S15" i="5"/>
  <c r="K26" i="5"/>
  <c r="O26" i="5"/>
  <c r="B18" i="5"/>
  <c r="L65" i="5"/>
  <c r="K19" i="5"/>
  <c r="AU26" i="5"/>
  <c r="AU65" i="5"/>
  <c r="AU47" i="5"/>
  <c r="AR47" i="5"/>
  <c r="G38" i="5"/>
  <c r="AR38" i="5"/>
  <c r="N87" i="5"/>
  <c r="V87" i="5"/>
  <c r="H27" i="5"/>
  <c r="AR27" i="5"/>
  <c r="H105" i="5"/>
  <c r="V93" i="5"/>
  <c r="J93" i="5"/>
  <c r="I117" i="5"/>
  <c r="G111" i="5"/>
  <c r="H111" i="5"/>
  <c r="V105" i="5"/>
  <c r="N111" i="5"/>
  <c r="E46" i="5"/>
  <c r="AR46" i="5"/>
  <c r="R111" i="5"/>
  <c r="AR88" i="5"/>
  <c r="AB88" i="5"/>
  <c r="AN88" i="5"/>
  <c r="AM88" i="5"/>
  <c r="AC88" i="5"/>
  <c r="AO88" i="5"/>
  <c r="AD88" i="5"/>
  <c r="AE88" i="5"/>
  <c r="AT88" i="5"/>
  <c r="AF88" i="5"/>
  <c r="AG88" i="5"/>
  <c r="AL88" i="5"/>
  <c r="AH88" i="5"/>
  <c r="AI88" i="5"/>
  <c r="X88" i="5"/>
  <c r="AJ88" i="5"/>
  <c r="Y88" i="5"/>
  <c r="AK88" i="5"/>
  <c r="Z88" i="5"/>
  <c r="AA88" i="5"/>
  <c r="AR94" i="5"/>
  <c r="AB94" i="5"/>
  <c r="AN94" i="5"/>
  <c r="AL94" i="5"/>
  <c r="AC94" i="5"/>
  <c r="AO94" i="5"/>
  <c r="AD94" i="5"/>
  <c r="AE94" i="5"/>
  <c r="AF94" i="5"/>
  <c r="Z94" i="5"/>
  <c r="AG94" i="5"/>
  <c r="AH94" i="5"/>
  <c r="AI94" i="5"/>
  <c r="AA94" i="5"/>
  <c r="X94" i="5"/>
  <c r="AJ94" i="5"/>
  <c r="Y94" i="5"/>
  <c r="AK94" i="5"/>
  <c r="AT94" i="5"/>
  <c r="AM94" i="5"/>
  <c r="AR100" i="5"/>
  <c r="AB100" i="5"/>
  <c r="AN100" i="5"/>
  <c r="AM100" i="5"/>
  <c r="AC100" i="5"/>
  <c r="AO100" i="5"/>
  <c r="AD100" i="5"/>
  <c r="AE100" i="5"/>
  <c r="AT100" i="5"/>
  <c r="AF100" i="5"/>
  <c r="AL100" i="5"/>
  <c r="AG100" i="5"/>
  <c r="AH100" i="5"/>
  <c r="AI100" i="5"/>
  <c r="X100" i="5"/>
  <c r="AJ100" i="5"/>
  <c r="Y100" i="5"/>
  <c r="AK100" i="5"/>
  <c r="Z100" i="5"/>
  <c r="AA100" i="5"/>
  <c r="AR106" i="5"/>
  <c r="AB106" i="5"/>
  <c r="AN106" i="5"/>
  <c r="AM106" i="5"/>
  <c r="AC106" i="5"/>
  <c r="AO106" i="5"/>
  <c r="AD106" i="5"/>
  <c r="AE106" i="5"/>
  <c r="AL106" i="5"/>
  <c r="AF106" i="5"/>
  <c r="AG106" i="5"/>
  <c r="AT106" i="5"/>
  <c r="Z106" i="5"/>
  <c r="AH106" i="5"/>
  <c r="AA106" i="5"/>
  <c r="AI106" i="5"/>
  <c r="X106" i="5"/>
  <c r="AJ106" i="5"/>
  <c r="Y106" i="5"/>
  <c r="AK106" i="5"/>
  <c r="AR112" i="5"/>
  <c r="AB112" i="5"/>
  <c r="AN112" i="5"/>
  <c r="AL112" i="5"/>
  <c r="AA112" i="5"/>
  <c r="AC112" i="5"/>
  <c r="AO112" i="5"/>
  <c r="Z112" i="5"/>
  <c r="AD112" i="5"/>
  <c r="AE112" i="5"/>
  <c r="AT112" i="5"/>
  <c r="AF112" i="5"/>
  <c r="AG112" i="5"/>
  <c r="AM112" i="5"/>
  <c r="AH112" i="5"/>
  <c r="AI112" i="5"/>
  <c r="X112" i="5"/>
  <c r="AJ112" i="5"/>
  <c r="Y112" i="5"/>
  <c r="AK112" i="5"/>
  <c r="AR118" i="5"/>
  <c r="AB118" i="5"/>
  <c r="AN118" i="5"/>
  <c r="AC118" i="5"/>
  <c r="AO118" i="5"/>
  <c r="AD118" i="5"/>
  <c r="Z118" i="5"/>
  <c r="AE118" i="5"/>
  <c r="AF118" i="5"/>
  <c r="AG118" i="5"/>
  <c r="AH118" i="5"/>
  <c r="AT118" i="5"/>
  <c r="AI118" i="5"/>
  <c r="AM118" i="5"/>
  <c r="X118" i="5"/>
  <c r="AJ118" i="5"/>
  <c r="AL118" i="5"/>
  <c r="Y118" i="5"/>
  <c r="AK118" i="5"/>
  <c r="AA118" i="5"/>
  <c r="AR93" i="5"/>
  <c r="AH93" i="5"/>
  <c r="AI93" i="5"/>
  <c r="AG93" i="5"/>
  <c r="X93" i="5"/>
  <c r="AJ93" i="5"/>
  <c r="Y93" i="5"/>
  <c r="AK93" i="5"/>
  <c r="Z93" i="5"/>
  <c r="AL93" i="5"/>
  <c r="AA93" i="5"/>
  <c r="AM93" i="5"/>
  <c r="AF93" i="5"/>
  <c r="AB93" i="5"/>
  <c r="AN93" i="5"/>
  <c r="AC93" i="5"/>
  <c r="AO93" i="5"/>
  <c r="AD93" i="5"/>
  <c r="AT93" i="5"/>
  <c r="AE93" i="5"/>
  <c r="AR117" i="5"/>
  <c r="AH117" i="5"/>
  <c r="AF117" i="5"/>
  <c r="AI117" i="5"/>
  <c r="X117" i="5"/>
  <c r="AJ117" i="5"/>
  <c r="Y117" i="5"/>
  <c r="AK117" i="5"/>
  <c r="Z117" i="5"/>
  <c r="AL117" i="5"/>
  <c r="AA117" i="5"/>
  <c r="AM117" i="5"/>
  <c r="AB117" i="5"/>
  <c r="AN117" i="5"/>
  <c r="AC117" i="5"/>
  <c r="AO117" i="5"/>
  <c r="AD117" i="5"/>
  <c r="AG117" i="5"/>
  <c r="AT117" i="5"/>
  <c r="AE117" i="5"/>
  <c r="B15" i="5"/>
  <c r="L15" i="5"/>
  <c r="K15" i="5"/>
  <c r="H26" i="5"/>
  <c r="P26" i="5"/>
  <c r="N19" i="5"/>
  <c r="B64" i="5"/>
  <c r="I58" i="5"/>
  <c r="R58" i="5"/>
  <c r="G66" i="5"/>
  <c r="AR66" i="5"/>
  <c r="G50" i="5"/>
  <c r="AR50" i="5"/>
  <c r="M105" i="5"/>
  <c r="P105" i="5"/>
  <c r="F93" i="5"/>
  <c r="B104" i="5"/>
  <c r="E111" i="5"/>
  <c r="L111" i="5"/>
  <c r="K93" i="5"/>
  <c r="F15" i="5"/>
  <c r="H15" i="5" s="1"/>
  <c r="AT15" i="5" s="1"/>
  <c r="N16" i="5"/>
  <c r="U15" i="5"/>
  <c r="R15" i="5"/>
  <c r="I26" i="5"/>
  <c r="G26" i="5"/>
  <c r="Q54" i="5"/>
  <c r="J65" i="5"/>
  <c r="O18" i="5"/>
  <c r="E58" i="5"/>
  <c r="T58" i="5"/>
  <c r="N58" i="5"/>
  <c r="O117" i="5"/>
  <c r="Q93" i="5"/>
  <c r="M93" i="5"/>
  <c r="M117" i="5"/>
  <c r="S99" i="5"/>
  <c r="I99" i="5"/>
  <c r="T99" i="5"/>
  <c r="L99" i="5"/>
  <c r="AR89" i="5"/>
  <c r="AH89" i="5"/>
  <c r="AI89" i="5"/>
  <c r="X89" i="5"/>
  <c r="AJ89" i="5"/>
  <c r="Y89" i="5"/>
  <c r="AK89" i="5"/>
  <c r="Z89" i="5"/>
  <c r="AL89" i="5"/>
  <c r="AT89" i="5"/>
  <c r="AA89" i="5"/>
  <c r="AM89" i="5"/>
  <c r="AB89" i="5"/>
  <c r="AN89" i="5"/>
  <c r="AG89" i="5"/>
  <c r="AC89" i="5"/>
  <c r="AO89" i="5"/>
  <c r="AD89" i="5"/>
  <c r="AE89" i="5"/>
  <c r="AF89" i="5"/>
  <c r="AR95" i="5"/>
  <c r="AH95" i="5"/>
  <c r="AT95" i="5"/>
  <c r="AI95" i="5"/>
  <c r="X95" i="5"/>
  <c r="AJ95" i="5"/>
  <c r="Y95" i="5"/>
  <c r="AK95" i="5"/>
  <c r="Z95" i="5"/>
  <c r="AL95" i="5"/>
  <c r="AA95" i="5"/>
  <c r="AM95" i="5"/>
  <c r="AG95" i="5"/>
  <c r="AB95" i="5"/>
  <c r="AN95" i="5"/>
  <c r="AC95" i="5"/>
  <c r="AO95" i="5"/>
  <c r="AD95" i="5"/>
  <c r="AE95" i="5"/>
  <c r="AF95" i="5"/>
  <c r="AR101" i="5"/>
  <c r="AH101" i="5"/>
  <c r="AI101" i="5"/>
  <c r="X101" i="5"/>
  <c r="AJ101" i="5"/>
  <c r="Y101" i="5"/>
  <c r="AK101" i="5"/>
  <c r="Z101" i="5"/>
  <c r="AL101" i="5"/>
  <c r="AT101" i="5"/>
  <c r="AA101" i="5"/>
  <c r="AM101" i="5"/>
  <c r="AF101" i="5"/>
  <c r="AB101" i="5"/>
  <c r="AN101" i="5"/>
  <c r="AC101" i="5"/>
  <c r="AO101" i="5"/>
  <c r="AG101" i="5"/>
  <c r="AD101" i="5"/>
  <c r="AE101" i="5"/>
  <c r="AR107" i="5"/>
  <c r="AH107" i="5"/>
  <c r="AF107" i="5"/>
  <c r="AI107" i="5"/>
  <c r="X107" i="5"/>
  <c r="AJ107" i="5"/>
  <c r="Y107" i="5"/>
  <c r="AK107" i="5"/>
  <c r="AG107" i="5"/>
  <c r="Z107" i="5"/>
  <c r="AL107" i="5"/>
  <c r="AA107" i="5"/>
  <c r="AM107" i="5"/>
  <c r="AT107" i="5"/>
  <c r="AB107" i="5"/>
  <c r="AN107" i="5"/>
  <c r="AC107" i="5"/>
  <c r="AO107" i="5"/>
  <c r="AD107" i="5"/>
  <c r="AE107" i="5"/>
  <c r="AR113" i="5"/>
  <c r="AH113" i="5"/>
  <c r="AI113" i="5"/>
  <c r="X113" i="5"/>
  <c r="AJ113" i="5"/>
  <c r="AG113" i="5"/>
  <c r="Y113" i="5"/>
  <c r="AK113" i="5"/>
  <c r="AF113" i="5"/>
  <c r="Z113" i="5"/>
  <c r="AL113" i="5"/>
  <c r="AT113" i="5"/>
  <c r="AA113" i="5"/>
  <c r="AM113" i="5"/>
  <c r="AB113" i="5"/>
  <c r="AN113" i="5"/>
  <c r="AC113" i="5"/>
  <c r="AO113" i="5"/>
  <c r="AD113" i="5"/>
  <c r="AE113" i="5"/>
  <c r="AR119" i="5"/>
  <c r="AH119" i="5"/>
  <c r="AG119" i="5"/>
  <c r="AI119" i="5"/>
  <c r="X119" i="5"/>
  <c r="AJ119" i="5"/>
  <c r="Y119" i="5"/>
  <c r="AK119" i="5"/>
  <c r="Z119" i="5"/>
  <c r="AL119" i="5"/>
  <c r="AF119" i="5"/>
  <c r="AA119" i="5"/>
  <c r="AM119" i="5"/>
  <c r="AB119" i="5"/>
  <c r="AN119" i="5"/>
  <c r="AT119" i="5"/>
  <c r="AC119" i="5"/>
  <c r="AO119" i="5"/>
  <c r="AD119" i="5"/>
  <c r="AE119" i="5"/>
  <c r="F16" i="5"/>
  <c r="G20" i="5"/>
  <c r="P15" i="5"/>
  <c r="B14" i="5"/>
  <c r="R26" i="5"/>
  <c r="U65" i="5"/>
  <c r="T65" i="5"/>
  <c r="Q58" i="5"/>
  <c r="L58" i="5"/>
  <c r="G19" i="5"/>
  <c r="S18" i="5"/>
  <c r="O87" i="5"/>
  <c r="H87" i="5"/>
  <c r="U105" i="5"/>
  <c r="K111" i="5"/>
  <c r="G117" i="5"/>
  <c r="K117" i="5"/>
  <c r="F117" i="5"/>
  <c r="B110" i="5"/>
  <c r="E99" i="5"/>
  <c r="O99" i="5"/>
  <c r="V99" i="5"/>
  <c r="AR105" i="5"/>
  <c r="AH105" i="5"/>
  <c r="AI105" i="5"/>
  <c r="AG105" i="5"/>
  <c r="X105" i="5"/>
  <c r="AJ105" i="5"/>
  <c r="Y105" i="5"/>
  <c r="AK105" i="5"/>
  <c r="Z105" i="5"/>
  <c r="AL105" i="5"/>
  <c r="AA105" i="5"/>
  <c r="AM105" i="5"/>
  <c r="AB105" i="5"/>
  <c r="AN105" i="5"/>
  <c r="AC105" i="5"/>
  <c r="AO105" i="5"/>
  <c r="AF105" i="5"/>
  <c r="AD105" i="5"/>
  <c r="AT105" i="5"/>
  <c r="AE105" i="5"/>
  <c r="P16" i="5"/>
  <c r="B19" i="5"/>
  <c r="O15" i="5"/>
  <c r="M26" i="5"/>
  <c r="N65" i="5"/>
  <c r="E65" i="5"/>
  <c r="F58" i="5"/>
  <c r="G58" i="5"/>
  <c r="L19" i="5"/>
  <c r="H74" i="5"/>
  <c r="AR74" i="5"/>
  <c r="AU39" i="5"/>
  <c r="AR39" i="5"/>
  <c r="N117" i="5"/>
  <c r="S117" i="5"/>
  <c r="E93" i="5"/>
  <c r="L117" i="5"/>
  <c r="K99" i="5"/>
  <c r="E117" i="5"/>
  <c r="AR84" i="5"/>
  <c r="AT84" i="5"/>
  <c r="AB84" i="5"/>
  <c r="AN84" i="5"/>
  <c r="AL84" i="5"/>
  <c r="AC84" i="5"/>
  <c r="AO84" i="5"/>
  <c r="AD84" i="5"/>
  <c r="AE84" i="5"/>
  <c r="AF84" i="5"/>
  <c r="AM84" i="5"/>
  <c r="AG84" i="5"/>
  <c r="AH84" i="5"/>
  <c r="AI84" i="5"/>
  <c r="Z84" i="5"/>
  <c r="X84" i="5"/>
  <c r="AJ84" i="5"/>
  <c r="Y84" i="5"/>
  <c r="AK84" i="5"/>
  <c r="AA84" i="5"/>
  <c r="AR90" i="5"/>
  <c r="AB90" i="5"/>
  <c r="AN90" i="5"/>
  <c r="AC90" i="5"/>
  <c r="AO90" i="5"/>
  <c r="AD90" i="5"/>
  <c r="AE90" i="5"/>
  <c r="AF90" i="5"/>
  <c r="AG90" i="5"/>
  <c r="AL90" i="5"/>
  <c r="AA90" i="5"/>
  <c r="AT90" i="5"/>
  <c r="AH90" i="5"/>
  <c r="AI90" i="5"/>
  <c r="X90" i="5"/>
  <c r="AJ90" i="5"/>
  <c r="Y90" i="5"/>
  <c r="AK90" i="5"/>
  <c r="Z90" i="5"/>
  <c r="AM90" i="5"/>
  <c r="AR96" i="5"/>
  <c r="AT96" i="5"/>
  <c r="AB96" i="5"/>
  <c r="AN96" i="5"/>
  <c r="AA96" i="5"/>
  <c r="AC96" i="5"/>
  <c r="AO96" i="5"/>
  <c r="AD96" i="5"/>
  <c r="AE96" i="5"/>
  <c r="AF96" i="5"/>
  <c r="AG96" i="5"/>
  <c r="Z96" i="5"/>
  <c r="AH96" i="5"/>
  <c r="AL96" i="5"/>
  <c r="AI96" i="5"/>
  <c r="X96" i="5"/>
  <c r="AJ96" i="5"/>
  <c r="Y96" i="5"/>
  <c r="AK96" i="5"/>
  <c r="AM96" i="5"/>
  <c r="AR102" i="5"/>
  <c r="AB102" i="5"/>
  <c r="AN102" i="5"/>
  <c r="Z102" i="5"/>
  <c r="AC102" i="5"/>
  <c r="AO102" i="5"/>
  <c r="AD102" i="5"/>
  <c r="AE102" i="5"/>
  <c r="AA102" i="5"/>
  <c r="AF102" i="5"/>
  <c r="AG102" i="5"/>
  <c r="AM102" i="5"/>
  <c r="AT102" i="5"/>
  <c r="AH102" i="5"/>
  <c r="AI102" i="5"/>
  <c r="X102" i="5"/>
  <c r="AJ102" i="5"/>
  <c r="Y102" i="5"/>
  <c r="AK102" i="5"/>
  <c r="AL102" i="5"/>
  <c r="AR108" i="5"/>
  <c r="AT108" i="5"/>
  <c r="AB108" i="5"/>
  <c r="AN108" i="5"/>
  <c r="AC108" i="5"/>
  <c r="AO108" i="5"/>
  <c r="AD108" i="5"/>
  <c r="AE108" i="5"/>
  <c r="AF108" i="5"/>
  <c r="Z108" i="5"/>
  <c r="AG108" i="5"/>
  <c r="AM108" i="5"/>
  <c r="AH108" i="5"/>
  <c r="AI108" i="5"/>
  <c r="X108" i="5"/>
  <c r="AJ108" i="5"/>
  <c r="AA108" i="5"/>
  <c r="Y108" i="5"/>
  <c r="AK108" i="5"/>
  <c r="AL108" i="5"/>
  <c r="AR114" i="5"/>
  <c r="AB114" i="5"/>
  <c r="AN114" i="5"/>
  <c r="AC114" i="5"/>
  <c r="AO114" i="5"/>
  <c r="AM114" i="5"/>
  <c r="AD114" i="5"/>
  <c r="AE114" i="5"/>
  <c r="AF114" i="5"/>
  <c r="AL114" i="5"/>
  <c r="AG114" i="5"/>
  <c r="AT114" i="5"/>
  <c r="AH114" i="5"/>
  <c r="AA114" i="5"/>
  <c r="AI114" i="5"/>
  <c r="X114" i="5"/>
  <c r="AJ114" i="5"/>
  <c r="Y114" i="5"/>
  <c r="AK114" i="5"/>
  <c r="Z114" i="5"/>
  <c r="AR120" i="5"/>
  <c r="AT120" i="5"/>
  <c r="AB120" i="5"/>
  <c r="AN120" i="5"/>
  <c r="AC120" i="5"/>
  <c r="AO120" i="5"/>
  <c r="Z120" i="5"/>
  <c r="AM120" i="5"/>
  <c r="AD120" i="5"/>
  <c r="AE120" i="5"/>
  <c r="AF120" i="5"/>
  <c r="AG120" i="5"/>
  <c r="AH120" i="5"/>
  <c r="AA120" i="5"/>
  <c r="AI120" i="5"/>
  <c r="X120" i="5"/>
  <c r="AJ120" i="5"/>
  <c r="Y120" i="5"/>
  <c r="AK120" i="5"/>
  <c r="AL120" i="5"/>
  <c r="E16" i="5"/>
  <c r="M19" i="5"/>
  <c r="H65" i="5"/>
  <c r="G16" i="5"/>
  <c r="R20" i="5"/>
  <c r="N15" i="5"/>
  <c r="F26" i="5"/>
  <c r="O65" i="5"/>
  <c r="I65" i="5"/>
  <c r="V58" i="5"/>
  <c r="S58" i="5"/>
  <c r="P53" i="5"/>
  <c r="AR53" i="5"/>
  <c r="Q87" i="5"/>
  <c r="P99" i="5"/>
  <c r="U111" i="5"/>
  <c r="K105" i="5"/>
  <c r="P117" i="5"/>
  <c r="Q105" i="5"/>
  <c r="G93" i="5"/>
  <c r="R117" i="5"/>
  <c r="S111" i="5"/>
  <c r="B98" i="5"/>
  <c r="AR87" i="5"/>
  <c r="AH87" i="5"/>
  <c r="AI87" i="5"/>
  <c r="X87" i="5"/>
  <c r="AJ87" i="5"/>
  <c r="AG87" i="5"/>
  <c r="AT87" i="5"/>
  <c r="Y87" i="5"/>
  <c r="AK87" i="5"/>
  <c r="Z87" i="5"/>
  <c r="AL87" i="5"/>
  <c r="AA87" i="5"/>
  <c r="AM87" i="5"/>
  <c r="AB87" i="5"/>
  <c r="AN87" i="5"/>
  <c r="AC87" i="5"/>
  <c r="AO87" i="5"/>
  <c r="AD87" i="5"/>
  <c r="AE87" i="5"/>
  <c r="AF87" i="5"/>
  <c r="S93" i="5"/>
  <c r="O16" i="5"/>
  <c r="U20" i="5"/>
  <c r="G15" i="5"/>
  <c r="J26" i="5"/>
  <c r="P65" i="5"/>
  <c r="M65" i="5"/>
  <c r="H58" i="5"/>
  <c r="B57" i="5"/>
  <c r="O19" i="5"/>
  <c r="S87" i="5"/>
  <c r="I55" i="5"/>
  <c r="AR55" i="5"/>
  <c r="G43" i="5"/>
  <c r="AR43" i="5"/>
  <c r="J105" i="5"/>
  <c r="N93" i="5"/>
  <c r="I93" i="5"/>
  <c r="S105" i="5"/>
  <c r="Q111" i="5"/>
  <c r="I105" i="5"/>
  <c r="P111" i="5"/>
  <c r="T111" i="5"/>
  <c r="P87" i="5"/>
  <c r="G105" i="5"/>
  <c r="AR85" i="5"/>
  <c r="AH85" i="5"/>
  <c r="AT85" i="5"/>
  <c r="AI85" i="5"/>
  <c r="AG85" i="5"/>
  <c r="X85" i="5"/>
  <c r="AJ85" i="5"/>
  <c r="Y85" i="5"/>
  <c r="AK85" i="5"/>
  <c r="Z85" i="5"/>
  <c r="AL85" i="5"/>
  <c r="AF85" i="5"/>
  <c r="AA85" i="5"/>
  <c r="AM85" i="5"/>
  <c r="AB85" i="5"/>
  <c r="AN85" i="5"/>
  <c r="AC85" i="5"/>
  <c r="AO85" i="5"/>
  <c r="AD85" i="5"/>
  <c r="AE85" i="5"/>
  <c r="AR91" i="5"/>
  <c r="AH91" i="5"/>
  <c r="AI91" i="5"/>
  <c r="X91" i="5"/>
  <c r="AJ91" i="5"/>
  <c r="Y91" i="5"/>
  <c r="AK91" i="5"/>
  <c r="Z91" i="5"/>
  <c r="AL91" i="5"/>
  <c r="AG91" i="5"/>
  <c r="AA91" i="5"/>
  <c r="AM91" i="5"/>
  <c r="AB91" i="5"/>
  <c r="AN91" i="5"/>
  <c r="AT91" i="5"/>
  <c r="AC91" i="5"/>
  <c r="AO91" i="5"/>
  <c r="AD91" i="5"/>
  <c r="AE91" i="5"/>
  <c r="AF91" i="5"/>
  <c r="AR97" i="5"/>
  <c r="AH97" i="5"/>
  <c r="AT97" i="5"/>
  <c r="AI97" i="5"/>
  <c r="X97" i="5"/>
  <c r="AJ97" i="5"/>
  <c r="Y97" i="5"/>
  <c r="AK97" i="5"/>
  <c r="Z97" i="5"/>
  <c r="AL97" i="5"/>
  <c r="AF97" i="5"/>
  <c r="AA97" i="5"/>
  <c r="AM97" i="5"/>
  <c r="AB97" i="5"/>
  <c r="AN97" i="5"/>
  <c r="AG97" i="5"/>
  <c r="AC97" i="5"/>
  <c r="AO97" i="5"/>
  <c r="AD97" i="5"/>
  <c r="AE97" i="5"/>
  <c r="AR103" i="5"/>
  <c r="AH103" i="5"/>
  <c r="AI103" i="5"/>
  <c r="AF103" i="5"/>
  <c r="X103" i="5"/>
  <c r="AJ103" i="5"/>
  <c r="Y103" i="5"/>
  <c r="AK103" i="5"/>
  <c r="Z103" i="5"/>
  <c r="AL103" i="5"/>
  <c r="AA103" i="5"/>
  <c r="AM103" i="5"/>
  <c r="AB103" i="5"/>
  <c r="AN103" i="5"/>
  <c r="AT103" i="5"/>
  <c r="AC103" i="5"/>
  <c r="AO103" i="5"/>
  <c r="AD103" i="5"/>
  <c r="AE103" i="5"/>
  <c r="AG103" i="5"/>
  <c r="AR109" i="5"/>
  <c r="AH109" i="5"/>
  <c r="AT109" i="5"/>
  <c r="AI109" i="5"/>
  <c r="X109" i="5"/>
  <c r="AJ109" i="5"/>
  <c r="Y109" i="5"/>
  <c r="AK109" i="5"/>
  <c r="Z109" i="5"/>
  <c r="AL109" i="5"/>
  <c r="AG109" i="5"/>
  <c r="AA109" i="5"/>
  <c r="AM109" i="5"/>
  <c r="AF109" i="5"/>
  <c r="AB109" i="5"/>
  <c r="AN109" i="5"/>
  <c r="AC109" i="5"/>
  <c r="AO109" i="5"/>
  <c r="AD109" i="5"/>
  <c r="AE109" i="5"/>
  <c r="AR115" i="5"/>
  <c r="AH115" i="5"/>
  <c r="AG115" i="5"/>
  <c r="AI115" i="5"/>
  <c r="X115" i="5"/>
  <c r="AJ115" i="5"/>
  <c r="Y115" i="5"/>
  <c r="AK115" i="5"/>
  <c r="Z115" i="5"/>
  <c r="AL115" i="5"/>
  <c r="AA115" i="5"/>
  <c r="AM115" i="5"/>
  <c r="AB115" i="5"/>
  <c r="AN115" i="5"/>
  <c r="AF115" i="5"/>
  <c r="AT115" i="5"/>
  <c r="AC115" i="5"/>
  <c r="AO115" i="5"/>
  <c r="AD115" i="5"/>
  <c r="AE115" i="5"/>
  <c r="AR121" i="5"/>
  <c r="AE121" i="5"/>
  <c r="AT121" i="5"/>
  <c r="AD121" i="5"/>
  <c r="AO121" i="5"/>
  <c r="AC121" i="5"/>
  <c r="AN121" i="5"/>
  <c r="AB121" i="5"/>
  <c r="AG121" i="5"/>
  <c r="AF121" i="5"/>
  <c r="AM121" i="5"/>
  <c r="AA121" i="5"/>
  <c r="AL121" i="5"/>
  <c r="Z121" i="5"/>
  <c r="AK121" i="5"/>
  <c r="Y121" i="5"/>
  <c r="AJ121" i="5"/>
  <c r="X121" i="5"/>
  <c r="AI121" i="5"/>
  <c r="AH121" i="5"/>
  <c r="F20" i="5"/>
  <c r="J15" i="5"/>
  <c r="N26" i="5"/>
  <c r="F19" i="5"/>
  <c r="H19" i="5" s="1"/>
  <c r="AT19" i="5" s="1"/>
  <c r="K65" i="5"/>
  <c r="R65" i="5"/>
  <c r="U58" i="5"/>
  <c r="AU58" i="5"/>
  <c r="I87" i="5"/>
  <c r="AU63" i="5"/>
  <c r="AR63" i="5"/>
  <c r="L93" i="5"/>
  <c r="P93" i="5"/>
  <c r="O93" i="5"/>
  <c r="T105" i="5"/>
  <c r="H93" i="5"/>
  <c r="J111" i="5"/>
  <c r="R99" i="5"/>
  <c r="M99" i="5"/>
  <c r="R93" i="5"/>
  <c r="N20" i="5"/>
  <c r="I15" i="5"/>
  <c r="L26" i="5"/>
  <c r="E26" i="5"/>
  <c r="J19" i="5"/>
  <c r="S65" i="5"/>
  <c r="Q65" i="5"/>
  <c r="K58" i="5"/>
  <c r="I19" i="5"/>
  <c r="J58" i="5"/>
  <c r="AU62" i="5"/>
  <c r="AR62" i="5"/>
  <c r="K87" i="5"/>
  <c r="M111" i="5"/>
  <c r="O105" i="5"/>
  <c r="F105" i="5"/>
  <c r="N105" i="5"/>
  <c r="J117" i="5"/>
  <c r="H99" i="5"/>
  <c r="F99" i="5"/>
  <c r="O111" i="5"/>
  <c r="I111" i="5"/>
  <c r="AR86" i="5"/>
  <c r="AB86" i="5"/>
  <c r="AN86" i="5"/>
  <c r="AC86" i="5"/>
  <c r="AO86" i="5"/>
  <c r="AL86" i="5"/>
  <c r="AT86" i="5"/>
  <c r="AD86" i="5"/>
  <c r="AE86" i="5"/>
  <c r="AF86" i="5"/>
  <c r="AG86" i="5"/>
  <c r="AH86" i="5"/>
  <c r="AI86" i="5"/>
  <c r="AA86" i="5"/>
  <c r="X86" i="5"/>
  <c r="AJ86" i="5"/>
  <c r="AM86" i="5"/>
  <c r="Y86" i="5"/>
  <c r="AK86" i="5"/>
  <c r="Z86" i="5"/>
  <c r="AR92" i="5"/>
  <c r="AB92" i="5"/>
  <c r="AN92" i="5"/>
  <c r="AC92" i="5"/>
  <c r="AO92" i="5"/>
  <c r="AD92" i="5"/>
  <c r="AL92" i="5"/>
  <c r="AE92" i="5"/>
  <c r="AM92" i="5"/>
  <c r="AF92" i="5"/>
  <c r="AG92" i="5"/>
  <c r="AH92" i="5"/>
  <c r="AI92" i="5"/>
  <c r="AT92" i="5"/>
  <c r="X92" i="5"/>
  <c r="AJ92" i="5"/>
  <c r="Z92" i="5"/>
  <c r="Y92" i="5"/>
  <c r="AK92" i="5"/>
  <c r="AA92" i="5"/>
  <c r="AR98" i="5"/>
  <c r="AB98" i="5"/>
  <c r="AN98" i="5"/>
  <c r="AL98" i="5"/>
  <c r="AC98" i="5"/>
  <c r="AO98" i="5"/>
  <c r="AA98" i="5"/>
  <c r="AT98" i="5"/>
  <c r="AD98" i="5"/>
  <c r="AE98" i="5"/>
  <c r="Z98" i="5"/>
  <c r="AF98" i="5"/>
  <c r="AG98" i="5"/>
  <c r="AH98" i="5"/>
  <c r="AI98" i="5"/>
  <c r="X98" i="5"/>
  <c r="AJ98" i="5"/>
  <c r="AM98" i="5"/>
  <c r="Y98" i="5"/>
  <c r="AK98" i="5"/>
  <c r="AR104" i="5"/>
  <c r="AB104" i="5"/>
  <c r="AN104" i="5"/>
  <c r="AM104" i="5"/>
  <c r="AC104" i="5"/>
  <c r="AO104" i="5"/>
  <c r="AD104" i="5"/>
  <c r="AA104" i="5"/>
  <c r="AE104" i="5"/>
  <c r="AF104" i="5"/>
  <c r="AL104" i="5"/>
  <c r="AG104" i="5"/>
  <c r="AH104" i="5"/>
  <c r="Z104" i="5"/>
  <c r="AI104" i="5"/>
  <c r="AT104" i="5"/>
  <c r="X104" i="5"/>
  <c r="AJ104" i="5"/>
  <c r="Y104" i="5"/>
  <c r="AK104" i="5"/>
  <c r="AR110" i="5"/>
  <c r="AB110" i="5"/>
  <c r="AN110" i="5"/>
  <c r="AA110" i="5"/>
  <c r="AC110" i="5"/>
  <c r="AO110" i="5"/>
  <c r="AT110" i="5"/>
  <c r="AD110" i="5"/>
  <c r="AE110" i="5"/>
  <c r="AF110" i="5"/>
  <c r="AL110" i="5"/>
  <c r="AG110" i="5"/>
  <c r="AH110" i="5"/>
  <c r="Z110" i="5"/>
  <c r="AI110" i="5"/>
  <c r="AM110" i="5"/>
  <c r="X110" i="5"/>
  <c r="AJ110" i="5"/>
  <c r="Y110" i="5"/>
  <c r="AK110" i="5"/>
  <c r="AR116" i="5"/>
  <c r="AB116" i="5"/>
  <c r="AN116" i="5"/>
  <c r="AC116" i="5"/>
  <c r="AO116" i="5"/>
  <c r="AD116" i="5"/>
  <c r="AE116" i="5"/>
  <c r="AA116" i="5"/>
  <c r="AF116" i="5"/>
  <c r="AG116" i="5"/>
  <c r="Z116" i="5"/>
  <c r="AM116" i="5"/>
  <c r="AH116" i="5"/>
  <c r="AI116" i="5"/>
  <c r="AL116" i="5"/>
  <c r="AT116" i="5"/>
  <c r="X116" i="5"/>
  <c r="AJ116" i="5"/>
  <c r="Y116" i="5"/>
  <c r="AK116" i="5"/>
  <c r="R54" i="5"/>
  <c r="AR54" i="5"/>
  <c r="AR99" i="5"/>
  <c r="AH99" i="5"/>
  <c r="AI99" i="5"/>
  <c r="X99" i="5"/>
  <c r="AJ99" i="5"/>
  <c r="AT99" i="5"/>
  <c r="Y99" i="5"/>
  <c r="AK99" i="5"/>
  <c r="Z99" i="5"/>
  <c r="AL99" i="5"/>
  <c r="AG99" i="5"/>
  <c r="AA99" i="5"/>
  <c r="AM99" i="5"/>
  <c r="AF99" i="5"/>
  <c r="AB99" i="5"/>
  <c r="AN99" i="5"/>
  <c r="AC99" i="5"/>
  <c r="AO99" i="5"/>
  <c r="AD99" i="5"/>
  <c r="AE99" i="5"/>
  <c r="P58" i="5"/>
  <c r="M20" i="5"/>
  <c r="V26" i="5"/>
  <c r="B25" i="5"/>
  <c r="G65" i="5"/>
  <c r="V65" i="5"/>
  <c r="O58" i="5"/>
  <c r="AU54" i="5"/>
  <c r="T28" i="5"/>
  <c r="AR28" i="5"/>
  <c r="J87" i="5"/>
  <c r="M87" i="5"/>
  <c r="F111" i="5"/>
  <c r="U87" i="5"/>
  <c r="B116" i="5"/>
  <c r="V117" i="5"/>
  <c r="H117" i="5"/>
  <c r="T117" i="5"/>
  <c r="L87" i="5"/>
  <c r="V111" i="5"/>
  <c r="L105" i="5"/>
  <c r="U99" i="5"/>
  <c r="N99" i="5"/>
  <c r="AU87" i="5"/>
  <c r="AU93" i="5"/>
  <c r="AU99" i="5"/>
  <c r="AU105" i="5"/>
  <c r="AU111" i="5"/>
  <c r="AU117" i="5"/>
  <c r="N23" i="42"/>
  <c r="K23" i="42"/>
  <c r="O23" i="42" s="1"/>
  <c r="AK23" i="42"/>
  <c r="AI24" i="42"/>
  <c r="AD23" i="42"/>
  <c r="AG23" i="42"/>
  <c r="I23" i="42"/>
  <c r="J23" i="42" s="1"/>
  <c r="AB23" i="42"/>
  <c r="AC23" i="42" s="1"/>
  <c r="E23" i="42"/>
  <c r="X23" i="42"/>
  <c r="O21" i="42"/>
  <c r="P23" i="42"/>
  <c r="X20" i="8"/>
  <c r="F20" i="8"/>
  <c r="M20" i="8"/>
  <c r="E20" i="8"/>
  <c r="N20" i="8"/>
  <c r="G20" i="8"/>
  <c r="P20" i="8"/>
  <c r="AD20" i="8"/>
  <c r="O20" i="8"/>
  <c r="S20" i="8"/>
  <c r="I22" i="8"/>
  <c r="C22" i="8" s="1"/>
  <c r="D20" i="33" s="1"/>
  <c r="AA20" i="8"/>
  <c r="H20" i="8"/>
  <c r="U20" i="8"/>
  <c r="D22" i="8"/>
  <c r="Q20" i="8"/>
  <c r="W20" i="8"/>
  <c r="Y20" i="8"/>
  <c r="L20" i="8"/>
  <c r="I20" i="8"/>
  <c r="V20" i="8"/>
  <c r="C18" i="33"/>
  <c r="R20" i="8"/>
  <c r="T20" i="8"/>
  <c r="AB20" i="8"/>
  <c r="J20" i="8"/>
  <c r="V23" i="42"/>
  <c r="W23" i="42" s="1"/>
  <c r="AI23" i="42"/>
  <c r="AI14" i="42"/>
  <c r="AI17" i="42"/>
  <c r="AJ17" i="42" s="1"/>
  <c r="AI18" i="42"/>
  <c r="AJ18" i="42" s="1"/>
  <c r="AI20" i="42"/>
  <c r="Z13" i="42"/>
  <c r="F12" i="34"/>
  <c r="N22" i="42"/>
  <c r="P22" i="42"/>
  <c r="Q22" i="5"/>
  <c r="H22" i="5"/>
  <c r="AR26" i="4"/>
  <c r="AX26" i="4" s="1"/>
  <c r="AQ26" i="4"/>
  <c r="AW26" i="4" s="1"/>
  <c r="AS26" i="4"/>
  <c r="AY26" i="4" s="1"/>
  <c r="BL26" i="4"/>
  <c r="BN26" i="4" s="1"/>
  <c r="O26" i="4"/>
  <c r="Q26" i="4" s="1"/>
  <c r="O22" i="42"/>
  <c r="W22" i="42"/>
  <c r="AM22" i="42"/>
  <c r="J22" i="42"/>
  <c r="F22" i="42"/>
  <c r="AC22" i="42"/>
  <c r="U18" i="5"/>
  <c r="G18" i="5"/>
  <c r="I18" i="5"/>
  <c r="R18" i="5"/>
  <c r="F18" i="5"/>
  <c r="H18" i="5" s="1"/>
  <c r="AT18" i="5" s="1"/>
  <c r="B17" i="5"/>
  <c r="AF15" i="42"/>
  <c r="AI15" i="42"/>
  <c r="M18" i="5"/>
  <c r="Y16" i="42"/>
  <c r="AI16" i="42"/>
  <c r="F18" i="8"/>
  <c r="J18" i="5"/>
  <c r="E18" i="5"/>
  <c r="E18" i="8"/>
  <c r="P18" i="5"/>
  <c r="Q22" i="42"/>
  <c r="T14" i="8"/>
  <c r="K18" i="5"/>
  <c r="V19" i="42"/>
  <c r="AI19" i="42"/>
  <c r="N18" i="5"/>
  <c r="AD14" i="8"/>
  <c r="N21" i="42"/>
  <c r="U21" i="42"/>
  <c r="W21" i="42" s="1"/>
  <c r="AI21" i="42"/>
  <c r="AJ21" i="42" s="1"/>
  <c r="Q14" i="8"/>
  <c r="AH22" i="42"/>
  <c r="AI22" i="42"/>
  <c r="AJ22" i="42" s="1"/>
  <c r="U13" i="42"/>
  <c r="AI13" i="42"/>
  <c r="F13" i="34"/>
  <c r="E15" i="19"/>
  <c r="F14" i="34"/>
  <c r="D14" i="34"/>
  <c r="D14" i="35" s="1"/>
  <c r="H14" i="35" s="1"/>
  <c r="Q3" i="50"/>
  <c r="BK79" i="4"/>
  <c r="X79" i="4"/>
  <c r="BY52" i="4"/>
  <c r="U52" i="4"/>
  <c r="S24" i="42"/>
  <c r="AE24" i="42"/>
  <c r="X24" i="42"/>
  <c r="U24" i="42"/>
  <c r="I24" i="42"/>
  <c r="AH24" i="42"/>
  <c r="M24" i="42"/>
  <c r="E24" i="42"/>
  <c r="G24" i="42"/>
  <c r="H24" i="42"/>
  <c r="AK24" i="42"/>
  <c r="C24" i="42"/>
  <c r="V24" i="42"/>
  <c r="AD24" i="42"/>
  <c r="AB24" i="42"/>
  <c r="Z24" i="42"/>
  <c r="K24" i="42"/>
  <c r="Y36" i="42"/>
  <c r="U36" i="42"/>
  <c r="F72" i="42"/>
  <c r="N72" i="42"/>
  <c r="AJ80" i="4"/>
  <c r="G80" i="4"/>
  <c r="N80" i="4"/>
  <c r="CE80" i="4"/>
  <c r="CA80" i="4"/>
  <c r="BJ80" i="4"/>
  <c r="AQ80" i="4"/>
  <c r="BK80" i="4"/>
  <c r="AR80" i="4"/>
  <c r="I80" i="4"/>
  <c r="AW80" i="4"/>
  <c r="AS65" i="4"/>
  <c r="J65" i="4"/>
  <c r="AN65" i="4"/>
  <c r="AE65" i="4"/>
  <c r="D65" i="4"/>
  <c r="BC65" i="4"/>
  <c r="AY65" i="4"/>
  <c r="K65" i="4"/>
  <c r="CB65" i="4"/>
  <c r="N65" i="4"/>
  <c r="AW65" i="4"/>
  <c r="T65" i="4"/>
  <c r="CA65" i="4"/>
  <c r="L65" i="4"/>
  <c r="CM65" i="4"/>
  <c r="BF65" i="4"/>
  <c r="Z65" i="4"/>
  <c r="BW65" i="4"/>
  <c r="AK65" i="4"/>
  <c r="H65" i="4"/>
  <c r="CK65" i="4"/>
  <c r="CF65" i="4"/>
  <c r="BS65" i="4"/>
  <c r="CD53" i="4"/>
  <c r="AK53" i="4"/>
  <c r="CN53" i="4"/>
  <c r="BZ53" i="4"/>
  <c r="CJ53" i="4"/>
  <c r="CX53" i="4"/>
  <c r="BK53" i="4"/>
  <c r="BA53" i="4"/>
  <c r="BS53" i="4"/>
  <c r="AE41" i="4"/>
  <c r="BP41" i="4"/>
  <c r="N41" i="4"/>
  <c r="BH41" i="4"/>
  <c r="P41" i="4"/>
  <c r="AC41" i="4"/>
  <c r="BJ41" i="4"/>
  <c r="C41" i="4"/>
  <c r="D34" i="34" s="1"/>
  <c r="BK41" i="4"/>
  <c r="BV41" i="4"/>
  <c r="L41" i="4"/>
  <c r="CF41" i="4"/>
  <c r="BB41" i="4"/>
  <c r="CO41" i="4"/>
  <c r="BE41" i="4"/>
  <c r="AH41" i="4"/>
  <c r="CL41" i="4"/>
  <c r="B37" i="8"/>
  <c r="CC41" i="4"/>
  <c r="BM41" i="4"/>
  <c r="AE29" i="4"/>
  <c r="P29" i="4"/>
  <c r="AX29" i="4"/>
  <c r="CK29" i="4"/>
  <c r="BU29" i="4"/>
  <c r="B25" i="8"/>
  <c r="CF29" i="4"/>
  <c r="S29" i="4"/>
  <c r="CD29" i="4"/>
  <c r="BA29" i="4"/>
  <c r="AU29" i="4"/>
  <c r="CO29" i="4"/>
  <c r="BO29" i="4"/>
  <c r="N29" i="4"/>
  <c r="BY29" i="4"/>
  <c r="AP29" i="4"/>
  <c r="V29" i="4"/>
  <c r="Y29" i="4"/>
  <c r="D25" i="42"/>
  <c r="N25" i="42"/>
  <c r="Y25" i="42"/>
  <c r="U25" i="42"/>
  <c r="P25" i="42"/>
  <c r="AF25" i="42"/>
  <c r="T25" i="42"/>
  <c r="AC25" i="42"/>
  <c r="V25" i="42"/>
  <c r="W25" i="42"/>
  <c r="F25" i="42"/>
  <c r="AE25" i="42"/>
  <c r="E25" i="42"/>
  <c r="R25" i="42"/>
  <c r="J25" i="42"/>
  <c r="AL25" i="42"/>
  <c r="AG25" i="42"/>
  <c r="K25" i="42"/>
  <c r="AD25" i="42"/>
  <c r="AA25" i="42"/>
  <c r="Q25" i="42"/>
  <c r="AK25" i="42"/>
  <c r="M25" i="42"/>
  <c r="X25" i="42"/>
  <c r="G25" i="42"/>
  <c r="I25" i="42"/>
  <c r="Z25" i="42"/>
  <c r="O25" i="42"/>
  <c r="AH25" i="42"/>
  <c r="E37" i="42"/>
  <c r="AK37" i="42"/>
  <c r="P37" i="42"/>
  <c r="H37" i="42"/>
  <c r="AH37" i="42"/>
  <c r="Z37" i="42"/>
  <c r="G37" i="42"/>
  <c r="AB37" i="42"/>
  <c r="K37" i="42"/>
  <c r="AM37" i="42"/>
  <c r="F37" i="42"/>
  <c r="J37" i="42"/>
  <c r="AE37" i="42"/>
  <c r="X37" i="42"/>
  <c r="R37" i="42"/>
  <c r="S37" i="42"/>
  <c r="AD37" i="42"/>
  <c r="C37" i="42"/>
  <c r="N37" i="42"/>
  <c r="V37" i="42"/>
  <c r="W37" i="42"/>
  <c r="D37" i="42"/>
  <c r="L37" i="42"/>
  <c r="Q37" i="42"/>
  <c r="P49" i="42"/>
  <c r="AC49" i="42"/>
  <c r="J49" i="42"/>
  <c r="W49" i="42"/>
  <c r="Q49" i="42"/>
  <c r="AK49" i="42"/>
  <c r="M49" i="42"/>
  <c r="Z49" i="42"/>
  <c r="R49" i="42"/>
  <c r="AG49" i="42"/>
  <c r="I49" i="42"/>
  <c r="H49" i="42"/>
  <c r="AE49" i="42"/>
  <c r="N49" i="42"/>
  <c r="X49" i="42"/>
  <c r="AM49" i="42"/>
  <c r="K49" i="42"/>
  <c r="G49" i="42"/>
  <c r="AL49" i="42"/>
  <c r="V49" i="42"/>
  <c r="AB49" i="42"/>
  <c r="L49" i="42"/>
  <c r="S49" i="42"/>
  <c r="Y49" i="42"/>
  <c r="U49" i="42"/>
  <c r="E49" i="42"/>
  <c r="F49" i="42"/>
  <c r="T49" i="42"/>
  <c r="G61" i="42"/>
  <c r="C61" i="42"/>
  <c r="I73" i="42"/>
  <c r="AA73" i="42"/>
  <c r="CK79" i="4"/>
  <c r="CD79" i="4"/>
  <c r="CM79" i="4"/>
  <c r="AB79" i="4"/>
  <c r="AL79" i="4"/>
  <c r="V79" i="4"/>
  <c r="J79" i="4"/>
  <c r="BV79" i="4"/>
  <c r="BR79" i="4"/>
  <c r="BX79" i="4"/>
  <c r="P79" i="4"/>
  <c r="AW79" i="4"/>
  <c r="K79" i="4"/>
  <c r="AE79" i="4"/>
  <c r="CV79" i="4"/>
  <c r="CC79" i="4"/>
  <c r="BJ79" i="4"/>
  <c r="BC79" i="4"/>
  <c r="AA79" i="4"/>
  <c r="C79" i="4"/>
  <c r="N79" i="4"/>
  <c r="CJ79" i="4"/>
  <c r="BQ79" i="4"/>
  <c r="C75" i="5"/>
  <c r="AR75" i="5" s="1"/>
  <c r="AP79" i="4"/>
  <c r="AS79" i="4"/>
  <c r="BB79" i="4"/>
  <c r="AO79" i="4"/>
  <c r="S79" i="4"/>
  <c r="BU79" i="4"/>
  <c r="CB79" i="4"/>
  <c r="BI79" i="4"/>
  <c r="AD79" i="4"/>
  <c r="AF79" i="4"/>
  <c r="AT79" i="4"/>
  <c r="AV79" i="4"/>
  <c r="BA79" i="4"/>
  <c r="AI79" i="4"/>
  <c r="Q79" i="4"/>
  <c r="CU79" i="4"/>
  <c r="BP79" i="4"/>
  <c r="BH79" i="4"/>
  <c r="U79" i="4"/>
  <c r="T79" i="4"/>
  <c r="AN79" i="4"/>
  <c r="BN79" i="4"/>
  <c r="W79" i="4"/>
  <c r="I79" i="4"/>
  <c r="AM79" i="4"/>
  <c r="CF79" i="4"/>
  <c r="CA79" i="4"/>
  <c r="AK79" i="4"/>
  <c r="AC79" i="4"/>
  <c r="AX79" i="4"/>
  <c r="G79" i="4"/>
  <c r="Y79" i="4"/>
  <c r="O79" i="4"/>
  <c r="BG79" i="4"/>
  <c r="AU79" i="4"/>
  <c r="BT79" i="4"/>
  <c r="BO79" i="4"/>
  <c r="H79" i="4"/>
  <c r="Z79" i="4"/>
  <c r="AY79" i="4"/>
  <c r="BM79" i="4"/>
  <c r="M79" i="4"/>
  <c r="L79" i="4"/>
  <c r="CR79" i="4"/>
  <c r="CX79" i="4"/>
  <c r="CT79" i="4"/>
  <c r="CO79" i="4"/>
  <c r="BF79" i="4"/>
  <c r="AG79" i="4"/>
  <c r="AQ79" i="4"/>
  <c r="BL79" i="4"/>
  <c r="AR79" i="4"/>
  <c r="CW79" i="4"/>
  <c r="CS79" i="4"/>
  <c r="BY79" i="4"/>
  <c r="AJ79" i="4"/>
  <c r="BD79" i="4"/>
  <c r="AH79" i="4"/>
  <c r="F79" i="4"/>
  <c r="H373" i="32"/>
  <c r="H384" i="32"/>
  <c r="B71" i="6"/>
  <c r="AX76" i="4"/>
  <c r="W76" i="4"/>
  <c r="AW76" i="4"/>
  <c r="AO76" i="4"/>
  <c r="J76" i="4"/>
  <c r="M76" i="4"/>
  <c r="Q76" i="4"/>
  <c r="CM76" i="4"/>
  <c r="CF76" i="4"/>
  <c r="CA76" i="4"/>
  <c r="BL76" i="4"/>
  <c r="AS76" i="4"/>
  <c r="F76" i="4"/>
  <c r="AU76" i="4"/>
  <c r="D76" i="4"/>
  <c r="AV76" i="4"/>
  <c r="AR76" i="4"/>
  <c r="N76" i="4"/>
  <c r="BX76" i="4"/>
  <c r="BT76" i="4"/>
  <c r="BO76" i="4"/>
  <c r="BI76" i="4"/>
  <c r="L76" i="4"/>
  <c r="BH76" i="4"/>
  <c r="CQ76" i="4"/>
  <c r="K76" i="4"/>
  <c r="AH76" i="4"/>
  <c r="B72" i="8"/>
  <c r="AI76" i="4"/>
  <c r="AY76" i="4"/>
  <c r="BD76" i="4"/>
  <c r="CX76" i="4"/>
  <c r="CT76" i="4"/>
  <c r="O76" i="4"/>
  <c r="CR76" i="4"/>
  <c r="V76" i="4"/>
  <c r="E76" i="4"/>
  <c r="AQ76" i="4"/>
  <c r="X76" i="4"/>
  <c r="AK76" i="4"/>
  <c r="CL76" i="4"/>
  <c r="CE76" i="4"/>
  <c r="BA76" i="4"/>
  <c r="BG76" i="4"/>
  <c r="CP76" i="4"/>
  <c r="AE76" i="4"/>
  <c r="H76" i="4"/>
  <c r="Z76" i="4"/>
  <c r="BW76" i="4"/>
  <c r="BS76" i="4"/>
  <c r="BC76" i="4"/>
  <c r="AG76" i="4"/>
  <c r="AT76" i="4"/>
  <c r="T76" i="4"/>
  <c r="BB76" i="4"/>
  <c r="CW76" i="4"/>
  <c r="CS76" i="4"/>
  <c r="P76" i="4"/>
  <c r="I76" i="4"/>
  <c r="R76" i="4"/>
  <c r="CK76" i="4"/>
  <c r="CD76" i="4"/>
  <c r="BN76" i="4"/>
  <c r="AN76" i="4"/>
  <c r="BV76" i="4"/>
  <c r="BR76" i="4"/>
  <c r="BF76" i="4"/>
  <c r="AD76" i="4"/>
  <c r="AF76" i="4"/>
  <c r="CO76" i="4"/>
  <c r="CV76" i="4"/>
  <c r="CC76" i="4"/>
  <c r="AJ76" i="4"/>
  <c r="AP76" i="4"/>
  <c r="G76" i="4"/>
  <c r="AB76" i="4"/>
  <c r="BY76" i="4"/>
  <c r="CU76" i="4"/>
  <c r="BP76" i="4"/>
  <c r="BJ76" i="4"/>
  <c r="B59" i="6"/>
  <c r="CK64" i="4"/>
  <c r="CD64" i="4"/>
  <c r="BN64" i="4"/>
  <c r="BG64" i="4"/>
  <c r="BV64" i="4"/>
  <c r="BR64" i="4"/>
  <c r="BM64" i="4"/>
  <c r="E64" i="4"/>
  <c r="CO64" i="4"/>
  <c r="CV64" i="4"/>
  <c r="CC64" i="4"/>
  <c r="BI64" i="4"/>
  <c r="BZ64" i="4"/>
  <c r="CJ64" i="4"/>
  <c r="BQ64" i="4"/>
  <c r="BL64" i="4"/>
  <c r="BK64" i="4"/>
  <c r="CN64" i="4"/>
  <c r="BU64" i="4"/>
  <c r="CB64" i="4"/>
  <c r="L64" i="4"/>
  <c r="M64" i="4"/>
  <c r="AA64" i="4"/>
  <c r="AY64" i="4"/>
  <c r="BY64" i="4"/>
  <c r="CU64" i="4"/>
  <c r="BP64" i="4"/>
  <c r="O64" i="4"/>
  <c r="BC64" i="4"/>
  <c r="BJ64" i="4"/>
  <c r="CQ64" i="4"/>
  <c r="CM64" i="4"/>
  <c r="CF64" i="4"/>
  <c r="CA64" i="4"/>
  <c r="CP64" i="4"/>
  <c r="AM64" i="4"/>
  <c r="BX64" i="4"/>
  <c r="BT64" i="4"/>
  <c r="BO64" i="4"/>
  <c r="CX64" i="4"/>
  <c r="CT64" i="4"/>
  <c r="BE64" i="4"/>
  <c r="BB64" i="4"/>
  <c r="CW64" i="4"/>
  <c r="CS64" i="4"/>
  <c r="BA64" i="4"/>
  <c r="B47" i="6"/>
  <c r="AM52" i="4"/>
  <c r="Y52" i="4"/>
  <c r="BQ52" i="4"/>
  <c r="CV52" i="4"/>
  <c r="CX52" i="4"/>
  <c r="AJ52" i="4"/>
  <c r="CB52" i="4"/>
  <c r="BR52" i="4"/>
  <c r="BU52" i="4"/>
  <c r="BE52" i="4"/>
  <c r="AR52" i="4"/>
  <c r="K52" i="4"/>
  <c r="F45" i="34" s="1"/>
  <c r="BP52" i="4"/>
  <c r="CU52" i="4"/>
  <c r="BF52" i="4"/>
  <c r="BG52" i="4"/>
  <c r="BB52" i="4"/>
  <c r="AB52" i="4"/>
  <c r="AQ52" i="4"/>
  <c r="AI52" i="4"/>
  <c r="AC52" i="4"/>
  <c r="H52" i="4"/>
  <c r="J52" i="4"/>
  <c r="BD52" i="4"/>
  <c r="CA52" i="4"/>
  <c r="CS52" i="4"/>
  <c r="BI52" i="4"/>
  <c r="CQ52" i="4"/>
  <c r="AT52" i="4"/>
  <c r="Z52" i="4"/>
  <c r="B48" i="8"/>
  <c r="AF52" i="4"/>
  <c r="G52" i="4"/>
  <c r="BO52" i="4"/>
  <c r="CN52" i="4"/>
  <c r="BM52" i="4"/>
  <c r="CR52" i="4"/>
  <c r="AX52" i="4"/>
  <c r="Q52" i="4"/>
  <c r="X52" i="4"/>
  <c r="AY52" i="4"/>
  <c r="R52" i="4"/>
  <c r="CO52" i="4"/>
  <c r="CF52" i="4"/>
  <c r="BN52" i="4"/>
  <c r="CP52" i="4"/>
  <c r="AV52" i="4"/>
  <c r="AS52" i="4"/>
  <c r="AL52" i="4"/>
  <c r="AP52" i="4"/>
  <c r="V52" i="4"/>
  <c r="P52" i="4"/>
  <c r="BZ52" i="4"/>
  <c r="CL52" i="4"/>
  <c r="BL52" i="4"/>
  <c r="I52" i="4"/>
  <c r="F52" i="4"/>
  <c r="M52" i="4"/>
  <c r="AA52" i="4"/>
  <c r="C48" i="5"/>
  <c r="AR48" i="5" s="1"/>
  <c r="CM52" i="4"/>
  <c r="CJ52" i="4"/>
  <c r="L52" i="4"/>
  <c r="BC52" i="4"/>
  <c r="BK52" i="4"/>
  <c r="BH52" i="4"/>
  <c r="AH52" i="4"/>
  <c r="AO52" i="4"/>
  <c r="N52" i="4"/>
  <c r="AK52" i="4"/>
  <c r="AE52" i="4"/>
  <c r="CT52" i="4"/>
  <c r="BX52" i="4"/>
  <c r="CD52" i="4"/>
  <c r="O52" i="4"/>
  <c r="W52" i="4"/>
  <c r="AW52" i="4"/>
  <c r="AN52" i="4"/>
  <c r="CC52" i="4"/>
  <c r="BV52" i="4"/>
  <c r="BT52" i="4"/>
  <c r="BJ52" i="4"/>
  <c r="B35" i="6"/>
  <c r="CQ40" i="4"/>
  <c r="AR40" i="4"/>
  <c r="I40" i="4"/>
  <c r="AS40" i="4"/>
  <c r="AD40" i="4"/>
  <c r="E40" i="4"/>
  <c r="K40" i="4"/>
  <c r="F33" i="34" s="1"/>
  <c r="CO40" i="4"/>
  <c r="CD40" i="4"/>
  <c r="BE40" i="4"/>
  <c r="CP40" i="4"/>
  <c r="AC40" i="4"/>
  <c r="AK40" i="4"/>
  <c r="H40" i="4"/>
  <c r="BW40" i="4"/>
  <c r="CA40" i="4"/>
  <c r="D40" i="4"/>
  <c r="J40" i="4"/>
  <c r="W40" i="4"/>
  <c r="AJ40" i="4"/>
  <c r="CT40" i="4"/>
  <c r="CN40" i="4"/>
  <c r="BZ40" i="4"/>
  <c r="M40" i="4"/>
  <c r="AT40" i="4"/>
  <c r="Z40" i="4"/>
  <c r="C40" i="4"/>
  <c r="D33" i="34" s="1"/>
  <c r="AI40" i="4"/>
  <c r="CE40" i="4"/>
  <c r="BU40" i="4"/>
  <c r="BP40" i="4"/>
  <c r="BD40" i="4"/>
  <c r="B36" i="8"/>
  <c r="T40" i="4"/>
  <c r="AA40" i="4"/>
  <c r="AU40" i="4"/>
  <c r="BS40" i="4"/>
  <c r="CM40" i="4"/>
  <c r="CX40" i="4"/>
  <c r="BI40" i="4"/>
  <c r="BK40" i="4"/>
  <c r="AW40" i="4"/>
  <c r="F40" i="4"/>
  <c r="AO40" i="4"/>
  <c r="CC40" i="4"/>
  <c r="BT40" i="4"/>
  <c r="CJ40" i="4"/>
  <c r="AH40" i="4"/>
  <c r="AQ40" i="4"/>
  <c r="AL40" i="4"/>
  <c r="R40" i="4"/>
  <c r="AB40" i="4"/>
  <c r="AX40" i="4"/>
  <c r="BQ40" i="4"/>
  <c r="CL40" i="4"/>
  <c r="CU40" i="4"/>
  <c r="BN40" i="4"/>
  <c r="G40" i="4"/>
  <c r="Y40" i="4"/>
  <c r="AV40" i="4"/>
  <c r="N40" i="4"/>
  <c r="CW40" i="4"/>
  <c r="BR40" i="4"/>
  <c r="CS40" i="4"/>
  <c r="BC40" i="4"/>
  <c r="BM40" i="4"/>
  <c r="P40" i="4"/>
  <c r="Q40" i="4"/>
  <c r="V40" i="4"/>
  <c r="C36" i="5"/>
  <c r="AR36" i="5" s="1"/>
  <c r="X40" i="4"/>
  <c r="CK40" i="4"/>
  <c r="CF40" i="4"/>
  <c r="BG40" i="4"/>
  <c r="BF40" i="4"/>
  <c r="CR40" i="4"/>
  <c r="AN40" i="4"/>
  <c r="AP40" i="4"/>
  <c r="AF40" i="4"/>
  <c r="BX40" i="4"/>
  <c r="CB40" i="4"/>
  <c r="O40" i="4"/>
  <c r="B23" i="6"/>
  <c r="Z28" i="4"/>
  <c r="AF28" i="4"/>
  <c r="CE28" i="4"/>
  <c r="BY28" i="4"/>
  <c r="BV28" i="4"/>
  <c r="BC28" i="4"/>
  <c r="BF28" i="4"/>
  <c r="N28" i="4"/>
  <c r="H28" i="4"/>
  <c r="AD28" i="4"/>
  <c r="K28" i="4"/>
  <c r="F21" i="34" s="1"/>
  <c r="M28" i="4"/>
  <c r="BS28" i="4"/>
  <c r="BU28" i="4"/>
  <c r="BH28" i="4"/>
  <c r="BD28" i="4"/>
  <c r="BJ28" i="4"/>
  <c r="AC28" i="4"/>
  <c r="P28" i="4"/>
  <c r="AK28" i="4"/>
  <c r="E28" i="4"/>
  <c r="AB28" i="4"/>
  <c r="CS28" i="4"/>
  <c r="CL28" i="4"/>
  <c r="L28" i="4"/>
  <c r="BB28" i="4"/>
  <c r="X28" i="4"/>
  <c r="I28" i="4"/>
  <c r="CD28" i="4"/>
  <c r="BW28" i="4"/>
  <c r="S28" i="4"/>
  <c r="AM28" i="4"/>
  <c r="AV28" i="4"/>
  <c r="AO28" i="4"/>
  <c r="BR28" i="4"/>
  <c r="AA28" i="4"/>
  <c r="Y28" i="4"/>
  <c r="W28" i="4"/>
  <c r="CC28" i="4"/>
  <c r="BI28" i="4"/>
  <c r="U28" i="4"/>
  <c r="BQ28" i="4"/>
  <c r="CO28" i="4"/>
  <c r="BK28" i="4"/>
  <c r="BM28" i="4"/>
  <c r="D28" i="4"/>
  <c r="AJ28" i="4"/>
  <c r="G28" i="4"/>
  <c r="V28" i="4"/>
  <c r="CB28" i="4"/>
  <c r="CM28" i="4"/>
  <c r="AH28" i="4"/>
  <c r="J28" i="4"/>
  <c r="F28" i="4"/>
  <c r="T28" i="4"/>
  <c r="CU28" i="4"/>
  <c r="BP28" i="4"/>
  <c r="CK28" i="4"/>
  <c r="BA28" i="4"/>
  <c r="AL28" i="4"/>
  <c r="AE28" i="4"/>
  <c r="AP28" i="4"/>
  <c r="R28" i="4"/>
  <c r="C24" i="5"/>
  <c r="CT28" i="4"/>
  <c r="CN28" i="4"/>
  <c r="BX28" i="4"/>
  <c r="BE28" i="4"/>
  <c r="BA40" i="4"/>
  <c r="BO28" i="4"/>
  <c r="BS52" i="4"/>
  <c r="CB41" i="4"/>
  <c r="C25" i="42"/>
  <c r="AU52" i="4"/>
  <c r="AU28" i="4"/>
  <c r="AC80" i="4"/>
  <c r="R79" i="4"/>
  <c r="CA28" i="4"/>
  <c r="CE52" i="4"/>
  <c r="CJ41" i="4"/>
  <c r="AC76" i="4"/>
  <c r="AL76" i="4"/>
  <c r="E52" i="4"/>
  <c r="D52" i="4"/>
  <c r="E79" i="4"/>
  <c r="U19" i="5"/>
  <c r="R19" i="5"/>
  <c r="U76" i="4"/>
  <c r="AA76" i="4"/>
  <c r="F65" i="4"/>
  <c r="K29" i="4"/>
  <c r="F22" i="34" s="1"/>
  <c r="U56" i="5"/>
  <c r="T56" i="5"/>
  <c r="M56" i="5"/>
  <c r="S56" i="5"/>
  <c r="E56" i="5"/>
  <c r="Q56" i="5"/>
  <c r="V56" i="5"/>
  <c r="B55" i="5"/>
  <c r="K56" i="5"/>
  <c r="N56" i="5"/>
  <c r="AU56" i="5"/>
  <c r="I56" i="5"/>
  <c r="P56" i="5"/>
  <c r="H56" i="5"/>
  <c r="F68" i="5"/>
  <c r="AU68" i="5"/>
  <c r="AT28" i="4"/>
  <c r="D79" i="4"/>
  <c r="Q72" i="42"/>
  <c r="B24" i="8"/>
  <c r="C22" i="33" s="1"/>
  <c r="S40" i="4"/>
  <c r="CP79" i="4"/>
  <c r="BG28" i="4"/>
  <c r="CV40" i="4"/>
  <c r="BW64" i="4"/>
  <c r="CN79" i="4"/>
  <c r="C28" i="4"/>
  <c r="D21" i="34" s="1"/>
  <c r="CQ79" i="4"/>
  <c r="BA52" i="4"/>
  <c r="BE79" i="4"/>
  <c r="BO40" i="4"/>
  <c r="CL64" i="4"/>
  <c r="BZ79" i="4"/>
  <c r="Y76" i="4"/>
  <c r="U29" i="4"/>
  <c r="AA37" i="42"/>
  <c r="I37" i="42"/>
  <c r="AL37" i="42"/>
  <c r="AY40" i="4"/>
  <c r="AI28" i="4"/>
  <c r="BF41" i="4"/>
  <c r="BY40" i="4"/>
  <c r="CB76" i="4"/>
  <c r="BS79" i="4"/>
  <c r="S76" i="4"/>
  <c r="Y37" i="42"/>
  <c r="AM25" i="42"/>
  <c r="S25" i="42"/>
  <c r="AE40" i="4"/>
  <c r="AG40" i="4"/>
  <c r="AN28" i="4"/>
  <c r="BM76" i="4"/>
  <c r="L40" i="4"/>
  <c r="BV40" i="4"/>
  <c r="BQ76" i="4"/>
  <c r="CE79" i="4"/>
  <c r="C72" i="5"/>
  <c r="AR72" i="5" s="1"/>
  <c r="AM76" i="4"/>
  <c r="AB25" i="42"/>
  <c r="AG28" i="4"/>
  <c r="BK76" i="4"/>
  <c r="BL40" i="4"/>
  <c r="BW52" i="4"/>
  <c r="BU76" i="4"/>
  <c r="BW79" i="4"/>
  <c r="BB40" i="4"/>
  <c r="AT65" i="4"/>
  <c r="H25" i="42"/>
  <c r="AG37" i="42"/>
  <c r="W69" i="8"/>
  <c r="G69" i="8"/>
  <c r="AB69" i="8"/>
  <c r="O69" i="8"/>
  <c r="V69" i="8"/>
  <c r="E69" i="8"/>
  <c r="AC69" i="8"/>
  <c r="P69" i="8"/>
  <c r="R69" i="8"/>
  <c r="X69" i="8"/>
  <c r="N69" i="8"/>
  <c r="D69" i="8"/>
  <c r="AD69" i="8"/>
  <c r="H69" i="8"/>
  <c r="I69" i="8"/>
  <c r="AA69" i="8"/>
  <c r="Q69" i="8"/>
  <c r="S69" i="8"/>
  <c r="C69" i="8"/>
  <c r="L69" i="8"/>
  <c r="M69" i="8"/>
  <c r="U69" i="8"/>
  <c r="Y69" i="8"/>
  <c r="S52" i="4"/>
  <c r="C76" i="4"/>
  <c r="G312" i="32"/>
  <c r="H299" i="32" s="1"/>
  <c r="AA24" i="42"/>
  <c r="T24" i="42"/>
  <c r="O39" i="8"/>
  <c r="D39" i="8"/>
  <c r="Y24" i="42"/>
  <c r="D24" i="42"/>
  <c r="F24" i="42" s="1"/>
  <c r="G375" i="32"/>
  <c r="E28" i="5"/>
  <c r="G28" i="5"/>
  <c r="Q50" i="5"/>
  <c r="R50" i="5"/>
  <c r="O38" i="5"/>
  <c r="AD25" i="8"/>
  <c r="N25" i="8"/>
  <c r="Y25" i="8"/>
  <c r="K2" i="29"/>
  <c r="U26" i="42"/>
  <c r="AK36" i="42"/>
  <c r="K36" i="42"/>
  <c r="I36" i="42"/>
  <c r="AF36" i="42"/>
  <c r="AC36" i="42"/>
  <c r="E36" i="42"/>
  <c r="R36" i="42"/>
  <c r="AA36" i="42"/>
  <c r="O36" i="42"/>
  <c r="S36" i="42"/>
  <c r="D36" i="42"/>
  <c r="AH36" i="42"/>
  <c r="M36" i="42"/>
  <c r="H36" i="42"/>
  <c r="T36" i="42"/>
  <c r="AM36" i="42"/>
  <c r="P36" i="42"/>
  <c r="V36" i="42"/>
  <c r="X36" i="42"/>
  <c r="Q36" i="42"/>
  <c r="AB36" i="42"/>
  <c r="W36" i="42"/>
  <c r="N48" i="42"/>
  <c r="L48" i="42"/>
  <c r="Y48" i="42"/>
  <c r="O48" i="42"/>
  <c r="M48" i="42"/>
  <c r="D48" i="42"/>
  <c r="P48" i="42"/>
  <c r="I48" i="42"/>
  <c r="AH48" i="42"/>
  <c r="AE48" i="42"/>
  <c r="C48" i="42"/>
  <c r="V48" i="42"/>
  <c r="G48" i="42"/>
  <c r="AA48" i="42"/>
  <c r="AG48" i="42"/>
  <c r="AC48" i="42"/>
  <c r="F48" i="42"/>
  <c r="Z48" i="42"/>
  <c r="AL48" i="42"/>
  <c r="J48" i="42"/>
  <c r="AM48" i="42"/>
  <c r="W48" i="42"/>
  <c r="K48" i="42"/>
  <c r="X48" i="42"/>
  <c r="AF48" i="42"/>
  <c r="Q48" i="42"/>
  <c r="AC72" i="42"/>
  <c r="AK72" i="42"/>
  <c r="I72" i="42"/>
  <c r="Z72" i="42"/>
  <c r="C72" i="42"/>
  <c r="K72" i="42"/>
  <c r="O72" i="42"/>
  <c r="AA72" i="42"/>
  <c r="M72" i="42"/>
  <c r="Y72" i="42"/>
  <c r="AD72" i="42"/>
  <c r="AE72" i="42"/>
  <c r="AM72" i="42"/>
  <c r="AG72" i="42"/>
  <c r="J72" i="42"/>
  <c r="G72" i="42"/>
  <c r="AF72" i="42"/>
  <c r="D72" i="42"/>
  <c r="AB72" i="42"/>
  <c r="T72" i="42"/>
  <c r="S72" i="42"/>
  <c r="E72" i="42"/>
  <c r="CW80" i="4"/>
  <c r="CS80" i="4"/>
  <c r="O80" i="4"/>
  <c r="M80" i="4"/>
  <c r="C80" i="4"/>
  <c r="V80" i="4"/>
  <c r="AV80" i="4"/>
  <c r="AN80" i="4"/>
  <c r="CK80" i="4"/>
  <c r="CD80" i="4"/>
  <c r="BL80" i="4"/>
  <c r="X80" i="4"/>
  <c r="T80" i="4"/>
  <c r="AS80" i="4"/>
  <c r="S80" i="4"/>
  <c r="AD80" i="4"/>
  <c r="BI80" i="4"/>
  <c r="BV80" i="4"/>
  <c r="BR80" i="4"/>
  <c r="BE80" i="4"/>
  <c r="BA80" i="4"/>
  <c r="AX80" i="4"/>
  <c r="AI80" i="4"/>
  <c r="BH80" i="4"/>
  <c r="AO80" i="4"/>
  <c r="W80" i="4"/>
  <c r="CO80" i="4"/>
  <c r="CV80" i="4"/>
  <c r="CC80" i="4"/>
  <c r="AE80" i="4"/>
  <c r="P80" i="4"/>
  <c r="CN80" i="4"/>
  <c r="BU80" i="4"/>
  <c r="CB80" i="4"/>
  <c r="Y80" i="4"/>
  <c r="E80" i="4"/>
  <c r="U80" i="4"/>
  <c r="AP80" i="4"/>
  <c r="AB80" i="4"/>
  <c r="H80" i="4"/>
  <c r="AY80" i="4"/>
  <c r="BY80" i="4"/>
  <c r="CU80" i="4"/>
  <c r="BP80" i="4"/>
  <c r="BM80" i="4"/>
  <c r="AT80" i="4"/>
  <c r="AL80" i="4"/>
  <c r="CR80" i="4"/>
  <c r="CM80" i="4"/>
  <c r="CF80" i="4"/>
  <c r="BO80" i="4"/>
  <c r="J80" i="4"/>
  <c r="BD80" i="4"/>
  <c r="CP80" i="4"/>
  <c r="CQ80" i="4"/>
  <c r="R80" i="4"/>
  <c r="CX80" i="4"/>
  <c r="CT80" i="4"/>
  <c r="AG80" i="4"/>
  <c r="AA80" i="4"/>
  <c r="AU80" i="4"/>
  <c r="BW80" i="4"/>
  <c r="BS80" i="4"/>
  <c r="L80" i="4"/>
  <c r="Z80" i="4"/>
  <c r="C76" i="5"/>
  <c r="AR76" i="5" s="1"/>
  <c r="D80" i="4"/>
  <c r="BF80" i="4"/>
  <c r="B60" i="6"/>
  <c r="CP65" i="4"/>
  <c r="AC65" i="4"/>
  <c r="AU65" i="4"/>
  <c r="Y65" i="4"/>
  <c r="AP65" i="4"/>
  <c r="R65" i="4"/>
  <c r="CO65" i="4"/>
  <c r="CV65" i="4"/>
  <c r="BB65" i="4"/>
  <c r="CR65" i="4"/>
  <c r="V65" i="4"/>
  <c r="E65" i="4"/>
  <c r="AO65" i="4"/>
  <c r="AD65" i="4"/>
  <c r="BA65" i="4"/>
  <c r="BZ65" i="4"/>
  <c r="CJ65" i="4"/>
  <c r="CQ65" i="4"/>
  <c r="AF65" i="4"/>
  <c r="AR65" i="4"/>
  <c r="CN65" i="4"/>
  <c r="BU65" i="4"/>
  <c r="BG65" i="4"/>
  <c r="O65" i="4"/>
  <c r="AA65" i="4"/>
  <c r="AB65" i="4"/>
  <c r="BE65" i="4"/>
  <c r="U65" i="4"/>
  <c r="C61" i="5"/>
  <c r="AR61" i="5" s="1"/>
  <c r="BY65" i="4"/>
  <c r="CU65" i="4"/>
  <c r="BJ65" i="4"/>
  <c r="BL65" i="4"/>
  <c r="AJ65" i="4"/>
  <c r="AV65" i="4"/>
  <c r="C65" i="4"/>
  <c r="BM65" i="4"/>
  <c r="AQ65" i="4"/>
  <c r="BX65" i="4"/>
  <c r="BT65" i="4"/>
  <c r="AI65" i="4"/>
  <c r="AH65" i="4"/>
  <c r="B61" i="8"/>
  <c r="CC65" i="4"/>
  <c r="CX65" i="4"/>
  <c r="CT65" i="4"/>
  <c r="BH65" i="4"/>
  <c r="BN65" i="4"/>
  <c r="G65" i="4"/>
  <c r="W65" i="4"/>
  <c r="BQ65" i="4"/>
  <c r="CL65" i="4"/>
  <c r="CE65" i="4"/>
  <c r="M65" i="4"/>
  <c r="AM65" i="4"/>
  <c r="AX65" i="4"/>
  <c r="X65" i="4"/>
  <c r="BP65" i="4"/>
  <c r="CW65" i="4"/>
  <c r="CS65" i="4"/>
  <c r="BD65" i="4"/>
  <c r="BK65" i="4"/>
  <c r="AG65" i="4"/>
  <c r="Q65" i="4"/>
  <c r="I65" i="4"/>
  <c r="S65" i="4"/>
  <c r="AL65" i="4"/>
  <c r="P65" i="4"/>
  <c r="BO65" i="4"/>
  <c r="BV65" i="4"/>
  <c r="BR65" i="4"/>
  <c r="BI65" i="4"/>
  <c r="B48" i="6"/>
  <c r="BE53" i="4"/>
  <c r="CW53" i="4"/>
  <c r="CC53" i="4"/>
  <c r="BX53" i="4"/>
  <c r="BI53" i="4"/>
  <c r="BJ53" i="4"/>
  <c r="B49" i="8"/>
  <c r="CK53" i="4"/>
  <c r="BQ53" i="4"/>
  <c r="BW53" i="4"/>
  <c r="BH53" i="4"/>
  <c r="BV53" i="4"/>
  <c r="CA53" i="4"/>
  <c r="BU53" i="4"/>
  <c r="BD53" i="4"/>
  <c r="AA53" i="4"/>
  <c r="CU53" i="4"/>
  <c r="BO53" i="4"/>
  <c r="CV53" i="4"/>
  <c r="F53" i="4"/>
  <c r="BT53" i="4"/>
  <c r="BY53" i="4"/>
  <c r="BP53" i="4"/>
  <c r="BN53" i="4"/>
  <c r="BL53" i="4"/>
  <c r="V53" i="4"/>
  <c r="CT53" i="4"/>
  <c r="CO53" i="4"/>
  <c r="BG53" i="4"/>
  <c r="BB53" i="4"/>
  <c r="O53" i="4"/>
  <c r="S53" i="4"/>
  <c r="AH53" i="4"/>
  <c r="CE53" i="4"/>
  <c r="CM53" i="4"/>
  <c r="BM53" i="4"/>
  <c r="L53" i="4"/>
  <c r="K53" i="4"/>
  <c r="F46" i="34" s="1"/>
  <c r="X53" i="4"/>
  <c r="CS53" i="4"/>
  <c r="CL53" i="4"/>
  <c r="AQ53" i="4"/>
  <c r="BF53" i="4"/>
  <c r="BR53" i="4"/>
  <c r="CB53" i="4"/>
  <c r="B36" i="6"/>
  <c r="AV41" i="4"/>
  <c r="X41" i="4"/>
  <c r="AJ41" i="4"/>
  <c r="C37" i="5"/>
  <c r="AR37" i="5" s="1"/>
  <c r="AK41" i="4"/>
  <c r="CN41" i="4"/>
  <c r="CX41" i="4"/>
  <c r="AB41" i="4"/>
  <c r="AD41" i="4"/>
  <c r="BY41" i="4"/>
  <c r="CD41" i="4"/>
  <c r="BI41" i="4"/>
  <c r="BN41" i="4"/>
  <c r="E41" i="4"/>
  <c r="F41" i="4"/>
  <c r="R41" i="4"/>
  <c r="BX41" i="4"/>
  <c r="BO41" i="4"/>
  <c r="T41" i="4"/>
  <c r="AU41" i="4"/>
  <c r="V41" i="4"/>
  <c r="AA41" i="4"/>
  <c r="U41" i="4"/>
  <c r="BW41" i="4"/>
  <c r="CT41" i="4"/>
  <c r="BD41" i="4"/>
  <c r="CP41" i="4"/>
  <c r="H41" i="4"/>
  <c r="CR41" i="4"/>
  <c r="AG41" i="4"/>
  <c r="AS41" i="4"/>
  <c r="W41" i="4"/>
  <c r="Z41" i="4"/>
  <c r="AL41" i="4"/>
  <c r="BU41" i="4"/>
  <c r="CV41" i="4"/>
  <c r="CQ41" i="4"/>
  <c r="AW41" i="4"/>
  <c r="AM41" i="4"/>
  <c r="AN41" i="4"/>
  <c r="AT41" i="4"/>
  <c r="D41" i="4"/>
  <c r="AP41" i="4"/>
  <c r="CW41" i="4"/>
  <c r="CM41" i="4"/>
  <c r="CS41" i="4"/>
  <c r="AX41" i="4"/>
  <c r="S41" i="4"/>
  <c r="AF41" i="4"/>
  <c r="AO41" i="4"/>
  <c r="AQ41" i="4"/>
  <c r="CK41" i="4"/>
  <c r="BS41" i="4"/>
  <c r="CE41" i="4"/>
  <c r="K41" i="4"/>
  <c r="F34" i="34" s="1"/>
  <c r="Q41" i="4"/>
  <c r="J41" i="4"/>
  <c r="I41" i="4"/>
  <c r="CU41" i="4"/>
  <c r="BR41" i="4"/>
  <c r="CA41" i="4"/>
  <c r="BA41" i="4"/>
  <c r="BL41" i="4"/>
  <c r="BC41" i="4"/>
  <c r="G41" i="4"/>
  <c r="AR41" i="4"/>
  <c r="M41" i="4"/>
  <c r="AI41" i="4"/>
  <c r="AY41" i="4"/>
  <c r="BT41" i="4"/>
  <c r="BQ41" i="4"/>
  <c r="BZ41" i="4"/>
  <c r="O41" i="4"/>
  <c r="B24" i="6"/>
  <c r="AH29" i="4"/>
  <c r="X29" i="4"/>
  <c r="I29" i="4"/>
  <c r="H29" i="4"/>
  <c r="AD29" i="4"/>
  <c r="CX29" i="4"/>
  <c r="CT29" i="4"/>
  <c r="BQ29" i="4"/>
  <c r="BM29" i="4"/>
  <c r="BL29" i="4"/>
  <c r="AJ29" i="4"/>
  <c r="M29" i="4"/>
  <c r="C29" i="4"/>
  <c r="D22" i="34" s="1"/>
  <c r="AW29" i="4"/>
  <c r="AN29" i="4"/>
  <c r="Z29" i="4"/>
  <c r="CL29" i="4"/>
  <c r="CE29" i="4"/>
  <c r="CC29" i="4"/>
  <c r="BD29" i="4"/>
  <c r="L29" i="4"/>
  <c r="AR29" i="4"/>
  <c r="AL29" i="4"/>
  <c r="AA29" i="4"/>
  <c r="R29" i="4"/>
  <c r="AT29" i="4"/>
  <c r="AO29" i="4"/>
  <c r="AF29" i="4"/>
  <c r="E29" i="4"/>
  <c r="BW29" i="4"/>
  <c r="BS29" i="4"/>
  <c r="CM29" i="4"/>
  <c r="BI29" i="4"/>
  <c r="BB29" i="4"/>
  <c r="O29" i="4"/>
  <c r="AV29" i="4"/>
  <c r="F29" i="4"/>
  <c r="C25" i="5"/>
  <c r="AR25" i="5" s="1"/>
  <c r="AQ29" i="4"/>
  <c r="AK29" i="4"/>
  <c r="CW29" i="4"/>
  <c r="CS29" i="4"/>
  <c r="CA29" i="4"/>
  <c r="J29" i="4"/>
  <c r="Q29" i="4"/>
  <c r="BV29" i="4"/>
  <c r="BR29" i="4"/>
  <c r="BX29" i="4"/>
  <c r="BG29" i="4"/>
  <c r="AY29" i="4"/>
  <c r="CV29" i="4"/>
  <c r="CB29" i="4"/>
  <c r="BN29" i="4"/>
  <c r="BF29" i="4"/>
  <c r="W29" i="4"/>
  <c r="AB29" i="4"/>
  <c r="AG29" i="4"/>
  <c r="AS29" i="4"/>
  <c r="CJ29" i="4"/>
  <c r="BP29" i="4"/>
  <c r="BH29" i="4"/>
  <c r="BC29" i="4"/>
  <c r="BE29" i="4"/>
  <c r="CR29" i="4"/>
  <c r="AI29" i="4"/>
  <c r="CQ29" i="4"/>
  <c r="AC29" i="4"/>
  <c r="AM29" i="4"/>
  <c r="D29" i="4"/>
  <c r="CU29" i="4"/>
  <c r="BZ29" i="4"/>
  <c r="G29" i="4"/>
  <c r="T29" i="4"/>
  <c r="BT29" i="4"/>
  <c r="CN29" i="4"/>
  <c r="BK29" i="4"/>
  <c r="BJ29" i="4"/>
  <c r="Q28" i="5"/>
  <c r="M50" i="5"/>
  <c r="I50" i="5"/>
  <c r="F38" i="5"/>
  <c r="P25" i="8"/>
  <c r="T25" i="8"/>
  <c r="H25" i="8"/>
  <c r="K25" i="8"/>
  <c r="BG80" i="4"/>
  <c r="AH80" i="4"/>
  <c r="BN80" i="4"/>
  <c r="BQ80" i="4"/>
  <c r="T48" i="42"/>
  <c r="H72" i="42"/>
  <c r="AB48" i="42"/>
  <c r="N36" i="42"/>
  <c r="U14" i="42"/>
  <c r="M14" i="42"/>
  <c r="D14" i="42"/>
  <c r="M28" i="5"/>
  <c r="T50" i="5"/>
  <c r="E38" i="5"/>
  <c r="J38" i="5"/>
  <c r="V25" i="8"/>
  <c r="O25" i="8"/>
  <c r="BT80" i="4"/>
  <c r="H28" i="5"/>
  <c r="V50" i="5"/>
  <c r="I38" i="5"/>
  <c r="V38" i="5"/>
  <c r="Q25" i="8"/>
  <c r="R25" i="8"/>
  <c r="CJ80" i="4"/>
  <c r="F80" i="4"/>
  <c r="AL72" i="42"/>
  <c r="P26" i="42"/>
  <c r="C36" i="42"/>
  <c r="E50" i="5"/>
  <c r="L38" i="5"/>
  <c r="B37" i="5"/>
  <c r="U25" i="8"/>
  <c r="J25" i="8"/>
  <c r="AA25" i="8"/>
  <c r="AK80" i="4"/>
  <c r="CL80" i="4"/>
  <c r="F60" i="42"/>
  <c r="H48" i="42"/>
  <c r="L36" i="42"/>
  <c r="Q26" i="42"/>
  <c r="O28" i="5"/>
  <c r="R28" i="5"/>
  <c r="U50" i="5"/>
  <c r="K38" i="5"/>
  <c r="S38" i="5"/>
  <c r="W25" i="8"/>
  <c r="I25" i="8"/>
  <c r="AU38" i="5"/>
  <c r="AF80" i="4"/>
  <c r="BC80" i="4"/>
  <c r="BX80" i="4"/>
  <c r="AD36" i="42"/>
  <c r="T26" i="42"/>
  <c r="AM26" i="42"/>
  <c r="K50" i="5"/>
  <c r="R38" i="5"/>
  <c r="Q38" i="5"/>
  <c r="X25" i="8"/>
  <c r="C25" i="8"/>
  <c r="AU50" i="5"/>
  <c r="Q80" i="4"/>
  <c r="BZ80" i="4"/>
  <c r="V72" i="42"/>
  <c r="V28" i="5"/>
  <c r="I28" i="5"/>
  <c r="N28" i="5"/>
  <c r="K28" i="5"/>
  <c r="J28" i="5"/>
  <c r="H50" i="5"/>
  <c r="L50" i="5"/>
  <c r="P38" i="5"/>
  <c r="G25" i="8"/>
  <c r="E25" i="8"/>
  <c r="Z25" i="8"/>
  <c r="AU28" i="5"/>
  <c r="AD48" i="42"/>
  <c r="G36" i="42"/>
  <c r="R26" i="42"/>
  <c r="H26" i="42"/>
  <c r="D26" i="42"/>
  <c r="E26" i="42"/>
  <c r="V26" i="42"/>
  <c r="I26" i="42"/>
  <c r="N26" i="42"/>
  <c r="AC26" i="42"/>
  <c r="AF26" i="42"/>
  <c r="O26" i="42"/>
  <c r="Z26" i="42"/>
  <c r="AB26" i="42"/>
  <c r="W26" i="42"/>
  <c r="S26" i="42"/>
  <c r="AL26" i="42"/>
  <c r="J26" i="42"/>
  <c r="K26" i="42"/>
  <c r="AG26" i="42"/>
  <c r="C26" i="42"/>
  <c r="AK26" i="42"/>
  <c r="F26" i="42"/>
  <c r="AH26" i="42"/>
  <c r="Y26" i="42"/>
  <c r="M26" i="42"/>
  <c r="S28" i="5"/>
  <c r="P28" i="5"/>
  <c r="B49" i="5"/>
  <c r="N50" i="5"/>
  <c r="H38" i="5"/>
  <c r="N38" i="5"/>
  <c r="F36" i="42"/>
  <c r="AL36" i="42"/>
  <c r="J36" i="42"/>
  <c r="R72" i="42"/>
  <c r="W72" i="42"/>
  <c r="X26" i="42"/>
  <c r="B27" i="5"/>
  <c r="F28" i="5"/>
  <c r="J50" i="5"/>
  <c r="M38" i="5"/>
  <c r="AM80" i="4"/>
  <c r="BB80" i="4"/>
  <c r="K80" i="4"/>
  <c r="U72" i="42"/>
  <c r="E48" i="42"/>
  <c r="R48" i="42"/>
  <c r="AE26" i="42"/>
  <c r="P66" i="42"/>
  <c r="X31" i="42"/>
  <c r="CX86" i="4"/>
  <c r="CC86" i="4"/>
  <c r="K42" i="42"/>
  <c r="R66" i="42"/>
  <c r="D66" i="42"/>
  <c r="V66" i="42"/>
  <c r="W54" i="42"/>
  <c r="R54" i="42"/>
  <c r="AL54" i="42"/>
  <c r="G16" i="42"/>
  <c r="AA16" i="42"/>
  <c r="BM86" i="4"/>
  <c r="F27" i="42"/>
  <c r="K38" i="42"/>
  <c r="AL38" i="42"/>
  <c r="AC38" i="42"/>
  <c r="E74" i="42"/>
  <c r="M38" i="42"/>
  <c r="M74" i="42"/>
  <c r="J38" i="42"/>
  <c r="AK62" i="42"/>
  <c r="U38" i="42"/>
  <c r="Z50" i="42"/>
  <c r="AF38" i="42"/>
  <c r="X27" i="42"/>
  <c r="U86" i="4"/>
  <c r="AV86" i="4"/>
  <c r="AP86" i="4"/>
  <c r="M37" i="42"/>
  <c r="E60" i="6"/>
  <c r="F60" i="6"/>
  <c r="C60" i="6" s="1"/>
  <c r="E48" i="6"/>
  <c r="F48" i="6"/>
  <c r="C35" i="35"/>
  <c r="E36" i="6"/>
  <c r="F36" i="6"/>
  <c r="C36" i="6" s="1"/>
  <c r="E24" i="6"/>
  <c r="C23" i="35"/>
  <c r="F24" i="6"/>
  <c r="AH31" i="42"/>
  <c r="CM86" i="4"/>
  <c r="CD86" i="4"/>
  <c r="S42" i="42"/>
  <c r="AK66" i="42"/>
  <c r="I66" i="42"/>
  <c r="Z54" i="42"/>
  <c r="G54" i="42"/>
  <c r="E16" i="42"/>
  <c r="BN86" i="4"/>
  <c r="C74" i="42"/>
  <c r="AL62" i="42"/>
  <c r="Y38" i="42"/>
  <c r="N62" i="42"/>
  <c r="O62" i="42"/>
  <c r="V38" i="42"/>
  <c r="G62" i="42"/>
  <c r="AE50" i="42"/>
  <c r="E50" i="42"/>
  <c r="R86" i="4"/>
  <c r="AK86" i="4"/>
  <c r="AF86" i="4"/>
  <c r="Z86" i="4"/>
  <c r="E70" i="6"/>
  <c r="F70" i="6"/>
  <c r="C70" i="6" s="1"/>
  <c r="E58" i="6"/>
  <c r="F58" i="6"/>
  <c r="C58" i="6" s="1"/>
  <c r="E46" i="6"/>
  <c r="F46" i="6"/>
  <c r="C46" i="6" s="1"/>
  <c r="E34" i="6"/>
  <c r="C33" i="35"/>
  <c r="F34" i="6"/>
  <c r="C34" i="6" s="1"/>
  <c r="E69" i="6"/>
  <c r="F69" i="6"/>
  <c r="C69" i="6" s="1"/>
  <c r="E57" i="6"/>
  <c r="F57" i="6"/>
  <c r="C57" i="6" s="1"/>
  <c r="E45" i="6"/>
  <c r="F45" i="6"/>
  <c r="C45" i="6" s="1"/>
  <c r="E33" i="6"/>
  <c r="C32" i="35"/>
  <c r="F33" i="6"/>
  <c r="C33" i="6" s="1"/>
  <c r="BZ27" i="4"/>
  <c r="B22" i="6"/>
  <c r="W31" i="42"/>
  <c r="BU86" i="4"/>
  <c r="CN86" i="4"/>
  <c r="BS86" i="4"/>
  <c r="AC21" i="42"/>
  <c r="G66" i="42"/>
  <c r="M66" i="42"/>
  <c r="H54" i="42"/>
  <c r="U54" i="42"/>
  <c r="S16" i="42"/>
  <c r="K16" i="42"/>
  <c r="BD86" i="4"/>
  <c r="AA38" i="42"/>
  <c r="X74" i="42"/>
  <c r="R74" i="42"/>
  <c r="V50" i="42"/>
  <c r="O74" i="42"/>
  <c r="AH62" i="42"/>
  <c r="AF74" i="42"/>
  <c r="M62" i="42"/>
  <c r="AE74" i="42"/>
  <c r="AE62" i="42"/>
  <c r="C27" i="42"/>
  <c r="H86" i="4"/>
  <c r="J86" i="4"/>
  <c r="AM86" i="4"/>
  <c r="AA86" i="4"/>
  <c r="D49" i="42"/>
  <c r="CQ77" i="4"/>
  <c r="B72" i="6"/>
  <c r="E68" i="6"/>
  <c r="F68" i="6"/>
  <c r="C68" i="6" s="1"/>
  <c r="E56" i="6"/>
  <c r="F56" i="6"/>
  <c r="C56" i="6" s="1"/>
  <c r="E44" i="6"/>
  <c r="F44" i="6"/>
  <c r="C44" i="6" s="1"/>
  <c r="C31" i="35"/>
  <c r="E32" i="6"/>
  <c r="F32" i="6"/>
  <c r="C32" i="6" s="1"/>
  <c r="C19" i="35"/>
  <c r="E20" i="6"/>
  <c r="F20" i="6"/>
  <c r="D31" i="42"/>
  <c r="CJ86" i="4"/>
  <c r="BZ86" i="4"/>
  <c r="CE86" i="4"/>
  <c r="AH66" i="42"/>
  <c r="S66" i="42"/>
  <c r="D54" i="42"/>
  <c r="V54" i="42"/>
  <c r="X54" i="42"/>
  <c r="Z16" i="42"/>
  <c r="BB86" i="4"/>
  <c r="X62" i="42"/>
  <c r="AE38" i="42"/>
  <c r="AA74" i="42"/>
  <c r="P74" i="42"/>
  <c r="I27" i="42"/>
  <c r="AH38" i="42"/>
  <c r="Z74" i="42"/>
  <c r="D74" i="42"/>
  <c r="Y74" i="42"/>
  <c r="AT86" i="4"/>
  <c r="AC86" i="4"/>
  <c r="D86" i="4"/>
  <c r="AJ86" i="4"/>
  <c r="AH86" i="4"/>
  <c r="AE86" i="4"/>
  <c r="C49" i="42"/>
  <c r="E67" i="6"/>
  <c r="F67" i="6"/>
  <c r="C67" i="6" s="1"/>
  <c r="E55" i="6"/>
  <c r="F55" i="6"/>
  <c r="C55" i="6" s="1"/>
  <c r="E43" i="6"/>
  <c r="F43" i="6"/>
  <c r="C43" i="6" s="1"/>
  <c r="E31" i="6"/>
  <c r="C30" i="35"/>
  <c r="F31" i="6"/>
  <c r="C31" i="6" s="1"/>
  <c r="CV86" i="4"/>
  <c r="CO86" i="4"/>
  <c r="CT86" i="4"/>
  <c r="AF66" i="42"/>
  <c r="E54" i="42"/>
  <c r="K66" i="42"/>
  <c r="Q66" i="42"/>
  <c r="N66" i="42"/>
  <c r="AK54" i="42"/>
  <c r="Y54" i="42"/>
  <c r="T16" i="42"/>
  <c r="AD16" i="42"/>
  <c r="BF86" i="4"/>
  <c r="BG86" i="4"/>
  <c r="H27" i="42"/>
  <c r="T62" i="42"/>
  <c r="AC62" i="42"/>
  <c r="S38" i="42"/>
  <c r="Q62" i="42"/>
  <c r="AM27" i="42"/>
  <c r="I74" i="42"/>
  <c r="G27" i="42"/>
  <c r="AH27" i="42"/>
  <c r="AD38" i="42"/>
  <c r="AC74" i="42"/>
  <c r="F62" i="42"/>
  <c r="W38" i="42"/>
  <c r="AL27" i="42"/>
  <c r="AO86" i="4"/>
  <c r="AN86" i="4"/>
  <c r="S86" i="4"/>
  <c r="W86" i="4"/>
  <c r="C82" i="5"/>
  <c r="AG86" i="4"/>
  <c r="AR86" i="4"/>
  <c r="E66" i="6"/>
  <c r="F66" i="6"/>
  <c r="D66" i="6" s="1"/>
  <c r="E54" i="6"/>
  <c r="F54" i="6"/>
  <c r="C54" i="6" s="1"/>
  <c r="E42" i="6"/>
  <c r="F42" i="6"/>
  <c r="C42" i="6" s="1"/>
  <c r="E30" i="6"/>
  <c r="C29" i="35"/>
  <c r="F30" i="6"/>
  <c r="C30" i="6" s="1"/>
  <c r="E65" i="6"/>
  <c r="F65" i="6"/>
  <c r="C65" i="6" s="1"/>
  <c r="E53" i="6"/>
  <c r="F53" i="6"/>
  <c r="C53" i="6" s="1"/>
  <c r="E41" i="6"/>
  <c r="F41" i="6"/>
  <c r="C41" i="6" s="1"/>
  <c r="E29" i="6"/>
  <c r="C28" i="35"/>
  <c r="F29" i="6"/>
  <c r="C29" i="6" s="1"/>
  <c r="CK86" i="4"/>
  <c r="CA86" i="4"/>
  <c r="CF86" i="4"/>
  <c r="J21" i="42"/>
  <c r="AM78" i="42"/>
  <c r="C66" i="42"/>
  <c r="J66" i="42"/>
  <c r="AA66" i="42"/>
  <c r="M54" i="42"/>
  <c r="AA54" i="42"/>
  <c r="AC54" i="42"/>
  <c r="AK16" i="42"/>
  <c r="AF16" i="42"/>
  <c r="BH86" i="4"/>
  <c r="J62" i="42"/>
  <c r="K27" i="42"/>
  <c r="L38" i="42"/>
  <c r="M27" i="42"/>
  <c r="K62" i="42"/>
  <c r="N27" i="42"/>
  <c r="P38" i="42"/>
  <c r="S27" i="42"/>
  <c r="T38" i="42"/>
  <c r="Q38" i="42"/>
  <c r="AM62" i="42"/>
  <c r="AK74" i="42"/>
  <c r="AB74" i="42"/>
  <c r="O38" i="42"/>
  <c r="W27" i="42"/>
  <c r="X86" i="4"/>
  <c r="AI86" i="4"/>
  <c r="P86" i="4"/>
  <c r="T27" i="42"/>
  <c r="U27" i="42"/>
  <c r="CQ86" i="4"/>
  <c r="E64" i="6"/>
  <c r="F64" i="6"/>
  <c r="C64" i="6" s="1"/>
  <c r="E52" i="6"/>
  <c r="F52" i="6"/>
  <c r="C52" i="6" s="1"/>
  <c r="E40" i="6"/>
  <c r="F40" i="6"/>
  <c r="C40" i="6" s="1"/>
  <c r="E28" i="6"/>
  <c r="C27" i="35"/>
  <c r="F28" i="6"/>
  <c r="C28" i="6" s="1"/>
  <c r="CW86" i="4"/>
  <c r="BP86" i="4"/>
  <c r="CU86" i="4"/>
  <c r="Y78" i="42"/>
  <c r="L66" i="42"/>
  <c r="W66" i="42"/>
  <c r="X66" i="42"/>
  <c r="K54" i="42"/>
  <c r="AM54" i="42"/>
  <c r="AG54" i="42"/>
  <c r="AH16" i="42"/>
  <c r="D16" i="42"/>
  <c r="V16" i="42"/>
  <c r="BE86" i="4"/>
  <c r="AE27" i="42"/>
  <c r="S74" i="42"/>
  <c r="V74" i="42"/>
  <c r="I62" i="42"/>
  <c r="N38" i="42"/>
  <c r="E27" i="42"/>
  <c r="P27" i="42"/>
  <c r="R62" i="42"/>
  <c r="E62" i="42"/>
  <c r="J27" i="42"/>
  <c r="AW86" i="4"/>
  <c r="Y86" i="4"/>
  <c r="AD86" i="4"/>
  <c r="I86" i="4"/>
  <c r="O49" i="42"/>
  <c r="CR86" i="4"/>
  <c r="E63" i="6"/>
  <c r="F63" i="6"/>
  <c r="C63" i="6" s="1"/>
  <c r="E51" i="6"/>
  <c r="F51" i="6"/>
  <c r="C51" i="6" s="1"/>
  <c r="E39" i="6"/>
  <c r="F39" i="6"/>
  <c r="C39" i="6" s="1"/>
  <c r="E27" i="6"/>
  <c r="C26" i="35"/>
  <c r="F27" i="6"/>
  <c r="C27" i="6" s="1"/>
  <c r="BW86" i="4"/>
  <c r="CB86" i="4"/>
  <c r="BI86" i="4"/>
  <c r="K78" i="42"/>
  <c r="AD66" i="42"/>
  <c r="T66" i="42"/>
  <c r="E66" i="42"/>
  <c r="F54" i="42"/>
  <c r="C54" i="42"/>
  <c r="N54" i="42"/>
  <c r="AB16" i="42"/>
  <c r="AG16" i="42"/>
  <c r="U16" i="42"/>
  <c r="BK86" i="4"/>
  <c r="L74" i="42"/>
  <c r="AF27" i="42"/>
  <c r="N74" i="42"/>
  <c r="L27" i="42"/>
  <c r="G38" i="42"/>
  <c r="J74" i="42"/>
  <c r="S62" i="42"/>
  <c r="AD62" i="42"/>
  <c r="AH74" i="42"/>
  <c r="Q27" i="42"/>
  <c r="C86" i="4"/>
  <c r="AC27" i="42"/>
  <c r="V27" i="42"/>
  <c r="AU86" i="4"/>
  <c r="K86" i="4"/>
  <c r="BA86" i="4"/>
  <c r="E331" i="32"/>
  <c r="F330" i="32" s="1"/>
  <c r="E62" i="6"/>
  <c r="F62" i="6"/>
  <c r="D62" i="6" s="1"/>
  <c r="E50" i="6"/>
  <c r="F50" i="6"/>
  <c r="C50" i="6" s="1"/>
  <c r="E38" i="6"/>
  <c r="F38" i="6"/>
  <c r="C38" i="6" s="1"/>
  <c r="C25" i="35"/>
  <c r="E26" i="6"/>
  <c r="F26" i="6"/>
  <c r="C26" i="6" s="1"/>
  <c r="AL66" i="42"/>
  <c r="CL86" i="4"/>
  <c r="BQ86" i="4"/>
  <c r="AM66" i="42"/>
  <c r="AG66" i="42"/>
  <c r="P54" i="42"/>
  <c r="AF54" i="42"/>
  <c r="I54" i="42"/>
  <c r="AE54" i="42"/>
  <c r="X16" i="42"/>
  <c r="AG38" i="42"/>
  <c r="E38" i="42"/>
  <c r="H74" i="42"/>
  <c r="AM74" i="42"/>
  <c r="I38" i="42"/>
  <c r="D38" i="42"/>
  <c r="Z38" i="42"/>
  <c r="AY86" i="4"/>
  <c r="AB86" i="4"/>
  <c r="AF62" i="42"/>
  <c r="O27" i="42"/>
  <c r="U37" i="42"/>
  <c r="E61" i="6"/>
  <c r="F61" i="6"/>
  <c r="C61" i="6" s="1"/>
  <c r="E49" i="6"/>
  <c r="F49" i="6"/>
  <c r="C49" i="6" s="1"/>
  <c r="D50" i="6"/>
  <c r="E37" i="6"/>
  <c r="F37" i="6"/>
  <c r="C37" i="6" s="1"/>
  <c r="C24" i="35"/>
  <c r="E25" i="6"/>
  <c r="F25" i="6"/>
  <c r="C25" i="6" s="1"/>
  <c r="H383" i="32"/>
  <c r="H385" i="32"/>
  <c r="D21" i="8"/>
  <c r="Q21" i="5"/>
  <c r="H21" i="5"/>
  <c r="AQ25" i="4"/>
  <c r="AW25" i="4" s="1"/>
  <c r="AR25" i="4"/>
  <c r="AX25" i="4" s="1"/>
  <c r="AS25" i="4"/>
  <c r="AY25" i="4" s="1"/>
  <c r="O25" i="4"/>
  <c r="Q25" i="4" s="1"/>
  <c r="BL25" i="4"/>
  <c r="BN25" i="4" s="1"/>
  <c r="C21" i="8"/>
  <c r="D19" i="33" s="1"/>
  <c r="M19" i="33" s="1"/>
  <c r="AM21" i="42"/>
  <c r="N15" i="42"/>
  <c r="Q21" i="42"/>
  <c r="P21" i="42"/>
  <c r="I16" i="5"/>
  <c r="E20" i="5"/>
  <c r="H20" i="5" s="1"/>
  <c r="AT20" i="5" s="1"/>
  <c r="I14" i="5"/>
  <c r="AK14" i="5"/>
  <c r="J16" i="5"/>
  <c r="P20" i="5"/>
  <c r="AF14" i="42"/>
  <c r="AE14" i="42"/>
  <c r="J14" i="5"/>
  <c r="AF14" i="5"/>
  <c r="R16" i="5"/>
  <c r="F16" i="8"/>
  <c r="O20" i="5"/>
  <c r="K14" i="5"/>
  <c r="AG14" i="5"/>
  <c r="F21" i="42"/>
  <c r="C14" i="42"/>
  <c r="D18" i="4"/>
  <c r="O18" i="4" s="1"/>
  <c r="Q18" i="4" s="1"/>
  <c r="B13" i="6"/>
  <c r="C11" i="35" s="1"/>
  <c r="D19" i="4"/>
  <c r="O19" i="4" s="1"/>
  <c r="Q19" i="4" s="1"/>
  <c r="B14" i="6"/>
  <c r="C12" i="35" s="1"/>
  <c r="E19" i="6"/>
  <c r="C18" i="35"/>
  <c r="F19" i="6"/>
  <c r="C17" i="35"/>
  <c r="M16" i="5"/>
  <c r="K16" i="5"/>
  <c r="J20" i="5"/>
  <c r="L20" i="5"/>
  <c r="R14" i="5"/>
  <c r="AI14" i="5"/>
  <c r="L16" i="5"/>
  <c r="S20" i="5"/>
  <c r="AE14" i="5"/>
  <c r="P14" i="5"/>
  <c r="S16" i="5"/>
  <c r="I20" i="5"/>
  <c r="AB14" i="5"/>
  <c r="U14" i="5"/>
  <c r="CG20" i="4"/>
  <c r="CP20" i="4" s="1"/>
  <c r="CV20" i="4" s="1"/>
  <c r="B15" i="6"/>
  <c r="C13" i="35" s="1"/>
  <c r="E13" i="35" s="1"/>
  <c r="Y14" i="5"/>
  <c r="AA14" i="5" s="1"/>
  <c r="AU14" i="5" s="1"/>
  <c r="O14" i="5"/>
  <c r="F17" i="42"/>
  <c r="B13" i="5"/>
  <c r="F21" i="2"/>
  <c r="Q3" i="5"/>
  <c r="C13" i="5" s="1"/>
  <c r="Z13" i="5" s="1"/>
  <c r="D15" i="35"/>
  <c r="F17" i="6"/>
  <c r="D17" i="6" s="1"/>
  <c r="D16" i="6"/>
  <c r="I55" i="34"/>
  <c r="H54" i="34"/>
  <c r="L55" i="34"/>
  <c r="D16" i="34"/>
  <c r="F18" i="6"/>
  <c r="D18" i="6" s="1"/>
  <c r="BL3" i="64"/>
  <c r="I51" i="13"/>
  <c r="CC3" i="50"/>
  <c r="CH3" i="64"/>
  <c r="P17" i="12"/>
  <c r="BQ3" i="50" s="1"/>
  <c r="L3" i="15"/>
  <c r="Q3" i="4"/>
  <c r="W5" i="45"/>
  <c r="K3" i="49"/>
  <c r="G3" i="10"/>
  <c r="N3" i="8"/>
  <c r="H3" i="9"/>
  <c r="G3" i="6"/>
  <c r="BZ3" i="50"/>
  <c r="CE3" i="64"/>
  <c r="K5" i="49"/>
  <c r="H3" i="7"/>
  <c r="J2" i="13"/>
  <c r="Q5" i="4"/>
  <c r="J4" i="14"/>
  <c r="AU3" i="50"/>
  <c r="Y51" i="8"/>
  <c r="AB18" i="8"/>
  <c r="H55" i="5"/>
  <c r="N57" i="8"/>
  <c r="R57" i="8"/>
  <c r="U76" i="5"/>
  <c r="B75" i="5"/>
  <c r="D53" i="8"/>
  <c r="E53" i="8"/>
  <c r="N53" i="8"/>
  <c r="I50" i="8"/>
  <c r="R50" i="8"/>
  <c r="W51" i="8"/>
  <c r="X51" i="8"/>
  <c r="M27" i="5"/>
  <c r="L27" i="5"/>
  <c r="P43" i="5"/>
  <c r="Q43" i="5"/>
  <c r="J18" i="8"/>
  <c r="M18" i="8"/>
  <c r="K54" i="5"/>
  <c r="J54" i="5"/>
  <c r="T29" i="8"/>
  <c r="C12" i="33"/>
  <c r="I61" i="5"/>
  <c r="G14" i="8"/>
  <c r="H37" i="5"/>
  <c r="AB57" i="8"/>
  <c r="U57" i="8"/>
  <c r="S61" i="5"/>
  <c r="U61" i="5"/>
  <c r="S56" i="8"/>
  <c r="J46" i="5"/>
  <c r="M46" i="5"/>
  <c r="S46" i="5"/>
  <c r="AB2" i="24"/>
  <c r="H46" i="8"/>
  <c r="D29" i="8"/>
  <c r="U56" i="8"/>
  <c r="Y56" i="8"/>
  <c r="X56" i="8"/>
  <c r="H57" i="8"/>
  <c r="O77" i="4"/>
  <c r="AC53" i="42"/>
  <c r="P53" i="42"/>
  <c r="T31" i="42"/>
  <c r="AK31" i="42"/>
  <c r="S31" i="42"/>
  <c r="CF77" i="4"/>
  <c r="CM77" i="4"/>
  <c r="Q42" i="42"/>
  <c r="C42" i="42"/>
  <c r="O42" i="42"/>
  <c r="AH64" i="42"/>
  <c r="J64" i="42"/>
  <c r="D64" i="42"/>
  <c r="BF77" i="4"/>
  <c r="AN77" i="4"/>
  <c r="N77" i="4"/>
  <c r="AB77" i="4"/>
  <c r="V75" i="42"/>
  <c r="O75" i="42"/>
  <c r="C75" i="42"/>
  <c r="L72" i="42"/>
  <c r="O37" i="42"/>
  <c r="CP77" i="4"/>
  <c r="S43" i="5"/>
  <c r="AA18" i="8"/>
  <c r="N55" i="5"/>
  <c r="Q76" i="5"/>
  <c r="M76" i="5"/>
  <c r="Q53" i="8"/>
  <c r="AD53" i="8"/>
  <c r="AB53" i="8"/>
  <c r="F50" i="8"/>
  <c r="D50" i="8"/>
  <c r="E51" i="8"/>
  <c r="J51" i="8"/>
  <c r="T27" i="5"/>
  <c r="S27" i="5"/>
  <c r="F43" i="5"/>
  <c r="L43" i="5"/>
  <c r="P18" i="8"/>
  <c r="G18" i="8"/>
  <c r="G29" i="8"/>
  <c r="F55" i="5"/>
  <c r="G55" i="5"/>
  <c r="H46" i="5"/>
  <c r="O14" i="8"/>
  <c r="J14" i="8"/>
  <c r="U37" i="5"/>
  <c r="N37" i="5"/>
  <c r="T57" i="8"/>
  <c r="Z57" i="8"/>
  <c r="P61" i="5"/>
  <c r="L55" i="5"/>
  <c r="O46" i="5"/>
  <c r="Q46" i="5"/>
  <c r="L46" i="5"/>
  <c r="N46" i="8"/>
  <c r="F29" i="8"/>
  <c r="L56" i="8"/>
  <c r="Z56" i="8"/>
  <c r="E57" i="8"/>
  <c r="I57" i="8"/>
  <c r="AU55" i="5"/>
  <c r="BL77" i="4"/>
  <c r="BC77" i="4"/>
  <c r="S53" i="42"/>
  <c r="H53" i="42"/>
  <c r="AA53" i="42"/>
  <c r="Z31" i="42"/>
  <c r="V31" i="42"/>
  <c r="CU77" i="4"/>
  <c r="BY77" i="4"/>
  <c r="U42" i="42"/>
  <c r="J42" i="42"/>
  <c r="D53" i="42"/>
  <c r="I64" i="42"/>
  <c r="C64" i="42"/>
  <c r="G77" i="4"/>
  <c r="X77" i="4"/>
  <c r="J77" i="4"/>
  <c r="V64" i="42"/>
  <c r="AF75" i="42"/>
  <c r="BE77" i="4"/>
  <c r="F27" i="5"/>
  <c r="P54" i="5"/>
  <c r="AD29" i="8"/>
  <c r="E76" i="5"/>
  <c r="O76" i="5"/>
  <c r="V53" i="8"/>
  <c r="AA53" i="8"/>
  <c r="I53" i="8"/>
  <c r="O50" i="8"/>
  <c r="AD50" i="8"/>
  <c r="D51" i="8"/>
  <c r="V51" i="8"/>
  <c r="G27" i="5"/>
  <c r="O43" i="5"/>
  <c r="U43" i="5"/>
  <c r="AC18" i="8"/>
  <c r="Q18" i="8"/>
  <c r="L54" i="5"/>
  <c r="V55" i="5"/>
  <c r="E55" i="5"/>
  <c r="G46" i="5"/>
  <c r="R14" i="8"/>
  <c r="V37" i="5"/>
  <c r="F61" i="5"/>
  <c r="J46" i="8"/>
  <c r="G46" i="8"/>
  <c r="AC29" i="8"/>
  <c r="H29" i="8"/>
  <c r="AC56" i="8"/>
  <c r="G56" i="8"/>
  <c r="P56" i="8"/>
  <c r="AC57" i="8"/>
  <c r="M55" i="5"/>
  <c r="AU46" i="5"/>
  <c r="O53" i="42"/>
  <c r="T53" i="42"/>
  <c r="K31" i="42"/>
  <c r="C31" i="42"/>
  <c r="BU77" i="4"/>
  <c r="CN77" i="4"/>
  <c r="AH42" i="42"/>
  <c r="H42" i="42"/>
  <c r="AK42" i="42"/>
  <c r="O64" i="42"/>
  <c r="Z53" i="42"/>
  <c r="G64" i="42"/>
  <c r="AF64" i="42"/>
  <c r="AG77" i="4"/>
  <c r="AR77" i="4"/>
  <c r="P77" i="4"/>
  <c r="BA77" i="4"/>
  <c r="K75" i="42"/>
  <c r="E75" i="42"/>
  <c r="U60" i="42"/>
  <c r="AK48" i="42"/>
  <c r="T37" i="42"/>
  <c r="AF37" i="42"/>
  <c r="K77" i="4"/>
  <c r="E77" i="4"/>
  <c r="AA51" i="8"/>
  <c r="V76" i="5"/>
  <c r="C53" i="8"/>
  <c r="W53" i="8"/>
  <c r="Y53" i="8"/>
  <c r="J50" i="8"/>
  <c r="P50" i="8"/>
  <c r="AD51" i="8"/>
  <c r="Z51" i="8"/>
  <c r="P27" i="5"/>
  <c r="N27" i="5"/>
  <c r="V43" i="5"/>
  <c r="Z18" i="8"/>
  <c r="O18" i="8"/>
  <c r="I18" i="8"/>
  <c r="V54" i="5"/>
  <c r="U55" i="5"/>
  <c r="P46" i="5"/>
  <c r="M37" i="5"/>
  <c r="W57" i="8"/>
  <c r="H14" i="8"/>
  <c r="H61" i="5"/>
  <c r="L37" i="5"/>
  <c r="AD56" i="8"/>
  <c r="W46" i="8"/>
  <c r="AB46" i="8"/>
  <c r="I46" i="5"/>
  <c r="I2" i="26"/>
  <c r="H2" i="23"/>
  <c r="Z46" i="8"/>
  <c r="N29" i="8"/>
  <c r="AB29" i="8"/>
  <c r="F56" i="8"/>
  <c r="E56" i="8"/>
  <c r="J57" i="8"/>
  <c r="D57" i="8"/>
  <c r="R46" i="5"/>
  <c r="AU76" i="5"/>
  <c r="C53" i="42"/>
  <c r="AE31" i="42"/>
  <c r="J31" i="42"/>
  <c r="O31" i="42"/>
  <c r="CJ77" i="4"/>
  <c r="BZ77" i="4"/>
  <c r="AF42" i="42"/>
  <c r="L42" i="42"/>
  <c r="AD42" i="42"/>
  <c r="Q53" i="42"/>
  <c r="W64" i="42"/>
  <c r="AK64" i="42"/>
  <c r="AI77" i="4"/>
  <c r="AA77" i="4"/>
  <c r="Z77" i="4"/>
  <c r="Y77" i="4"/>
  <c r="J75" i="42"/>
  <c r="I75" i="42"/>
  <c r="L75" i="42"/>
  <c r="AL75" i="42"/>
  <c r="W75" i="42"/>
  <c r="AC37" i="42"/>
  <c r="U51" i="8"/>
  <c r="N76" i="5"/>
  <c r="T76" i="5"/>
  <c r="M53" i="8"/>
  <c r="X53" i="8"/>
  <c r="G50" i="8"/>
  <c r="W50" i="8"/>
  <c r="L51" i="8"/>
  <c r="Q51" i="8"/>
  <c r="E27" i="5"/>
  <c r="J27" i="5"/>
  <c r="E43" i="5"/>
  <c r="J43" i="5"/>
  <c r="AD18" i="8"/>
  <c r="T18" i="8"/>
  <c r="N18" i="8"/>
  <c r="T54" i="5"/>
  <c r="N14" i="8"/>
  <c r="S55" i="5"/>
  <c r="P55" i="5"/>
  <c r="X14" i="8"/>
  <c r="B36" i="5"/>
  <c r="F57" i="8"/>
  <c r="G82" i="5"/>
  <c r="L61" i="5"/>
  <c r="F37" i="5"/>
  <c r="I46" i="8"/>
  <c r="V46" i="5"/>
  <c r="B45" i="5"/>
  <c r="T46" i="8"/>
  <c r="Y46" i="8"/>
  <c r="U29" i="8"/>
  <c r="L29" i="8"/>
  <c r="V56" i="8"/>
  <c r="G57" i="8"/>
  <c r="V57" i="8"/>
  <c r="AU61" i="5"/>
  <c r="AU37" i="5"/>
  <c r="BB77" i="4"/>
  <c r="G53" i="42"/>
  <c r="W53" i="42"/>
  <c r="Y31" i="42"/>
  <c r="AB31" i="42"/>
  <c r="R31" i="42"/>
  <c r="CV77" i="4"/>
  <c r="CO77" i="4"/>
  <c r="G42" i="42"/>
  <c r="AG42" i="42"/>
  <c r="I42" i="42"/>
  <c r="AL42" i="42"/>
  <c r="E53" i="42"/>
  <c r="Z64" i="42"/>
  <c r="AB64" i="42"/>
  <c r="AT77" i="4"/>
  <c r="AJ77" i="4"/>
  <c r="AK77" i="4"/>
  <c r="H77" i="4"/>
  <c r="AA75" i="42"/>
  <c r="AG75" i="42"/>
  <c r="R46" i="8"/>
  <c r="J76" i="5"/>
  <c r="H76" i="5"/>
  <c r="F53" i="8"/>
  <c r="T53" i="8"/>
  <c r="Z50" i="8"/>
  <c r="U50" i="8"/>
  <c r="F51" i="8"/>
  <c r="H51" i="8"/>
  <c r="O27" i="5"/>
  <c r="I27" i="5"/>
  <c r="I43" i="5"/>
  <c r="T43" i="5"/>
  <c r="R18" i="8"/>
  <c r="K18" i="8"/>
  <c r="L18" i="8"/>
  <c r="B53" i="5"/>
  <c r="G54" i="5"/>
  <c r="K14" i="8"/>
  <c r="I37" i="5"/>
  <c r="V14" i="8"/>
  <c r="S14" i="8"/>
  <c r="T37" i="5"/>
  <c r="Y57" i="8"/>
  <c r="W14" i="8"/>
  <c r="M61" i="5"/>
  <c r="E37" i="5"/>
  <c r="K46" i="5"/>
  <c r="AA46" i="8"/>
  <c r="K46" i="8"/>
  <c r="M29" i="8"/>
  <c r="Q29" i="8"/>
  <c r="C56" i="8"/>
  <c r="AA57" i="8"/>
  <c r="S57" i="8"/>
  <c r="R61" i="5"/>
  <c r="S37" i="5"/>
  <c r="BD77" i="4"/>
  <c r="X53" i="42"/>
  <c r="AH53" i="42"/>
  <c r="AD53" i="42"/>
  <c r="AB53" i="42"/>
  <c r="AG31" i="42"/>
  <c r="G31" i="42"/>
  <c r="BR77" i="4"/>
  <c r="BV77" i="4"/>
  <c r="BO77" i="4"/>
  <c r="Z42" i="42"/>
  <c r="P42" i="42"/>
  <c r="R42" i="42"/>
  <c r="V42" i="42"/>
  <c r="Y42" i="42"/>
  <c r="K64" i="42"/>
  <c r="L64" i="42"/>
  <c r="AL77" i="4"/>
  <c r="R77" i="4"/>
  <c r="AQ77" i="4"/>
  <c r="C73" i="5"/>
  <c r="M77" i="4"/>
  <c r="T75" i="42"/>
  <c r="U75" i="42"/>
  <c r="M75" i="42"/>
  <c r="H75" i="42"/>
  <c r="N75" i="42"/>
  <c r="I77" i="4"/>
  <c r="V77" i="4"/>
  <c r="S48" i="42"/>
  <c r="N43" i="5"/>
  <c r="V29" i="8"/>
  <c r="V46" i="8"/>
  <c r="S76" i="5"/>
  <c r="L76" i="5"/>
  <c r="P53" i="8"/>
  <c r="J53" i="8"/>
  <c r="X50" i="8"/>
  <c r="AC50" i="8"/>
  <c r="E50" i="8"/>
  <c r="G51" i="8"/>
  <c r="AB51" i="8"/>
  <c r="U27" i="5"/>
  <c r="V27" i="5"/>
  <c r="M43" i="5"/>
  <c r="H18" i="8"/>
  <c r="S18" i="8"/>
  <c r="F54" i="5"/>
  <c r="S54" i="5"/>
  <c r="E14" i="8"/>
  <c r="R55" i="5"/>
  <c r="J37" i="5"/>
  <c r="I2" i="28"/>
  <c r="F14" i="8"/>
  <c r="R37" i="5"/>
  <c r="O37" i="5"/>
  <c r="I14" i="8"/>
  <c r="AD57" i="8"/>
  <c r="L46" i="8"/>
  <c r="O46" i="8"/>
  <c r="C29" i="8"/>
  <c r="Z29" i="8"/>
  <c r="I56" i="8"/>
  <c r="T56" i="8"/>
  <c r="Q57" i="8"/>
  <c r="AU27" i="5"/>
  <c r="V53" i="42"/>
  <c r="Y53" i="42"/>
  <c r="U53" i="42"/>
  <c r="F53" i="42"/>
  <c r="AD31" i="42"/>
  <c r="N31" i="42"/>
  <c r="P31" i="42"/>
  <c r="E31" i="42"/>
  <c r="CD77" i="4"/>
  <c r="CK77" i="4"/>
  <c r="CA77" i="4"/>
  <c r="F42" i="42"/>
  <c r="AE42" i="42"/>
  <c r="P64" i="42"/>
  <c r="S64" i="42"/>
  <c r="X64" i="42"/>
  <c r="AW77" i="4"/>
  <c r="AV77" i="4"/>
  <c r="AU77" i="4"/>
  <c r="AS77" i="4"/>
  <c r="AO77" i="4"/>
  <c r="E64" i="42"/>
  <c r="X75" i="42"/>
  <c r="U54" i="5"/>
  <c r="Q46" i="8"/>
  <c r="P76" i="5"/>
  <c r="U53" i="8"/>
  <c r="G53" i="8"/>
  <c r="Y50" i="8"/>
  <c r="S50" i="8"/>
  <c r="AB50" i="8"/>
  <c r="C51" i="8"/>
  <c r="S51" i="8"/>
  <c r="R27" i="5"/>
  <c r="K27" i="5"/>
  <c r="B42" i="5"/>
  <c r="C16" i="33"/>
  <c r="V18" i="8"/>
  <c r="O54" i="5"/>
  <c r="N54" i="5"/>
  <c r="L14" i="8"/>
  <c r="Q55" i="5"/>
  <c r="T55" i="5"/>
  <c r="P37" i="5"/>
  <c r="U14" i="8"/>
  <c r="E61" i="5"/>
  <c r="N56" i="8"/>
  <c r="N46" i="5"/>
  <c r="M46" i="8"/>
  <c r="K2" i="27"/>
  <c r="W29" i="8"/>
  <c r="S29" i="8"/>
  <c r="W56" i="8"/>
  <c r="AA56" i="8"/>
  <c r="P57" i="8"/>
  <c r="O29" i="8"/>
  <c r="AU43" i="5"/>
  <c r="R53" i="42"/>
  <c r="AE53" i="42"/>
  <c r="AG53" i="42"/>
  <c r="I31" i="42"/>
  <c r="F31" i="42"/>
  <c r="L31" i="42"/>
  <c r="CS77" i="4"/>
  <c r="CW77" i="4"/>
  <c r="BP77" i="4"/>
  <c r="AB42" i="42"/>
  <c r="W42" i="42"/>
  <c r="T42" i="42"/>
  <c r="Y64" i="42"/>
  <c r="AA64" i="42"/>
  <c r="F64" i="42"/>
  <c r="D77" i="4"/>
  <c r="BH77" i="4"/>
  <c r="AY77" i="4"/>
  <c r="C77" i="4"/>
  <c r="P75" i="42"/>
  <c r="AE75" i="42"/>
  <c r="U48" i="42"/>
  <c r="K29" i="8"/>
  <c r="K76" i="5"/>
  <c r="Z53" i="8"/>
  <c r="O53" i="8"/>
  <c r="M50" i="8"/>
  <c r="N50" i="8"/>
  <c r="L50" i="8"/>
  <c r="P51" i="8"/>
  <c r="N51" i="8"/>
  <c r="K51" i="8"/>
  <c r="B26" i="5"/>
  <c r="K43" i="5"/>
  <c r="X18" i="8"/>
  <c r="W18" i="8"/>
  <c r="M54" i="5"/>
  <c r="I54" i="5"/>
  <c r="AA14" i="8"/>
  <c r="B54" i="5"/>
  <c r="K61" i="5"/>
  <c r="Y14" i="8"/>
  <c r="N61" i="5"/>
  <c r="O61" i="5"/>
  <c r="D56" i="8"/>
  <c r="T46" i="5"/>
  <c r="E46" i="8"/>
  <c r="U46" i="8"/>
  <c r="AD46" i="8"/>
  <c r="P29" i="8"/>
  <c r="I29" i="8"/>
  <c r="K56" i="8"/>
  <c r="O57" i="8"/>
  <c r="M57" i="8"/>
  <c r="X57" i="8"/>
  <c r="S46" i="8"/>
  <c r="N53" i="42"/>
  <c r="Q31" i="42"/>
  <c r="U31" i="42"/>
  <c r="AC31" i="42"/>
  <c r="H31" i="42"/>
  <c r="BI77" i="4"/>
  <c r="BS77" i="4"/>
  <c r="BW77" i="4"/>
  <c r="CB77" i="4"/>
  <c r="D42" i="42"/>
  <c r="E42" i="42"/>
  <c r="AM42" i="42"/>
  <c r="Q64" i="42"/>
  <c r="R64" i="42"/>
  <c r="AX77" i="4"/>
  <c r="BM77" i="4"/>
  <c r="BN77" i="4"/>
  <c r="Q77" i="4"/>
  <c r="S77" i="4"/>
  <c r="AD75" i="42"/>
  <c r="AH75" i="42"/>
  <c r="AK75" i="42"/>
  <c r="D75" i="42"/>
  <c r="AB75" i="42"/>
  <c r="AC75" i="42"/>
  <c r="AM77" i="4"/>
  <c r="H53" i="8"/>
  <c r="V50" i="8"/>
  <c r="Q50" i="8"/>
  <c r="AC51" i="8"/>
  <c r="R51" i="8"/>
  <c r="Y18" i="8"/>
  <c r="H54" i="5"/>
  <c r="X29" i="8"/>
  <c r="P14" i="8"/>
  <c r="J55" i="5"/>
  <c r="G61" i="5"/>
  <c r="R82" i="5"/>
  <c r="AB14" i="8"/>
  <c r="AC14" i="8"/>
  <c r="Z14" i="8"/>
  <c r="Q56" i="8"/>
  <c r="P46" i="8"/>
  <c r="R29" i="8"/>
  <c r="Y29" i="8"/>
  <c r="R56" i="8"/>
  <c r="C57" i="8"/>
  <c r="AC46" i="8"/>
  <c r="J53" i="42"/>
  <c r="L53" i="42"/>
  <c r="AM53" i="42"/>
  <c r="AA31" i="42"/>
  <c r="AL31" i="42"/>
  <c r="CE77" i="4"/>
  <c r="CL77" i="4"/>
  <c r="BQ77" i="4"/>
  <c r="AA42" i="42"/>
  <c r="AC42" i="42"/>
  <c r="M64" i="42"/>
  <c r="AM64" i="42"/>
  <c r="AD64" i="42"/>
  <c r="AE77" i="4"/>
  <c r="U77" i="4"/>
  <c r="F75" i="42"/>
  <c r="AM75" i="42"/>
  <c r="R75" i="42"/>
  <c r="Z75" i="42"/>
  <c r="Q75" i="42"/>
  <c r="F77" i="4"/>
  <c r="G331" i="32"/>
  <c r="H329" i="32" s="1"/>
  <c r="AH72" i="42"/>
  <c r="G323" i="32"/>
  <c r="H320" i="32" s="1"/>
  <c r="AR24" i="4"/>
  <c r="AX24" i="4" s="1"/>
  <c r="AS24" i="4"/>
  <c r="AY24" i="4" s="1"/>
  <c r="AQ24" i="4"/>
  <c r="AW24" i="4" s="1"/>
  <c r="BL24" i="4"/>
  <c r="BN24" i="4" s="1"/>
  <c r="O24" i="4"/>
  <c r="Q24" i="4" s="1"/>
  <c r="X15" i="8"/>
  <c r="AC15" i="8"/>
  <c r="AA15" i="42"/>
  <c r="R15" i="8"/>
  <c r="G15" i="8"/>
  <c r="G15" i="42"/>
  <c r="O15" i="42" s="1"/>
  <c r="Y15" i="8"/>
  <c r="N15" i="8"/>
  <c r="L15" i="8"/>
  <c r="AB15" i="42"/>
  <c r="F15" i="42"/>
  <c r="AD15" i="42"/>
  <c r="AM15" i="42" s="1"/>
  <c r="S15" i="8"/>
  <c r="M15" i="8"/>
  <c r="AB15" i="8"/>
  <c r="W15" i="8"/>
  <c r="E15" i="8"/>
  <c r="C13" i="33"/>
  <c r="T15" i="8"/>
  <c r="I15" i="42"/>
  <c r="Q15" i="42" s="1"/>
  <c r="AG15" i="42"/>
  <c r="Z15" i="8"/>
  <c r="I15" i="8"/>
  <c r="K15" i="8"/>
  <c r="Y15" i="42"/>
  <c r="O15" i="8"/>
  <c r="U15" i="8"/>
  <c r="J15" i="8"/>
  <c r="F15" i="8"/>
  <c r="AA15" i="8"/>
  <c r="AD15" i="8"/>
  <c r="U15" i="42"/>
  <c r="W15" i="42" s="1"/>
  <c r="M5" i="60"/>
  <c r="B3" i="64"/>
  <c r="F29" i="2"/>
  <c r="K6" i="29" s="1"/>
  <c r="C3" i="64"/>
  <c r="T5" i="12"/>
  <c r="A3" i="64"/>
  <c r="D13" i="34"/>
  <c r="D13" i="35" s="1"/>
  <c r="H11" i="28"/>
  <c r="CG3" i="64"/>
  <c r="V25" i="11"/>
  <c r="AE3" i="64" s="1"/>
  <c r="AB3" i="64"/>
  <c r="BO3" i="50"/>
  <c r="BT3" i="64"/>
  <c r="BB3" i="50"/>
  <c r="BG3" i="64"/>
  <c r="BN3" i="50"/>
  <c r="BS3" i="64"/>
  <c r="C12" i="49"/>
  <c r="BV3" i="50" s="1"/>
  <c r="O3" i="64"/>
  <c r="AC3" i="50"/>
  <c r="AH3" i="64"/>
  <c r="H30" i="23"/>
  <c r="AR3" i="50"/>
  <c r="AW3" i="64"/>
  <c r="C18" i="17"/>
  <c r="AB5" i="24" s="1"/>
  <c r="C14" i="17"/>
  <c r="G5" i="10"/>
  <c r="J4" i="13"/>
  <c r="H5" i="7"/>
  <c r="Q4" i="5"/>
  <c r="N4" i="8"/>
  <c r="L4" i="15"/>
  <c r="L4" i="30"/>
  <c r="Q4" i="33" s="1"/>
  <c r="L4" i="34" s="1"/>
  <c r="I4" i="35" s="1"/>
  <c r="Q4" i="4"/>
  <c r="L5" i="30"/>
  <c r="D10" i="30" s="1"/>
  <c r="L5" i="15"/>
  <c r="H4" i="7"/>
  <c r="AE4" i="42"/>
  <c r="K5" i="3"/>
  <c r="B17" i="45"/>
  <c r="M3" i="60"/>
  <c r="J3" i="13"/>
  <c r="G4" i="10"/>
  <c r="B12" i="10" s="1"/>
  <c r="W6" i="45"/>
  <c r="B17" i="12"/>
  <c r="X3" i="60"/>
  <c r="C17" i="17"/>
  <c r="J4" i="20" s="1"/>
  <c r="K4" i="3"/>
  <c r="B3" i="50"/>
  <c r="G5" i="6"/>
  <c r="L3" i="60"/>
  <c r="G4" i="6"/>
  <c r="Q5" i="5"/>
  <c r="C3" i="50"/>
  <c r="B25" i="11"/>
  <c r="I46" i="53" s="1"/>
  <c r="I47" i="53" s="1"/>
  <c r="L5" i="60"/>
  <c r="L3" i="30"/>
  <c r="Q3" i="33" s="1"/>
  <c r="L3" i="34" s="1"/>
  <c r="I3" i="35" s="1"/>
  <c r="J5" i="14"/>
  <c r="C11" i="24"/>
  <c r="P11" i="24" s="1"/>
  <c r="G17" i="12"/>
  <c r="A31" i="36"/>
  <c r="A31" i="44" s="1"/>
  <c r="A33" i="44" s="1"/>
  <c r="F22" i="2"/>
  <c r="F17" i="12" s="1"/>
  <c r="K4" i="49"/>
  <c r="X5" i="11"/>
  <c r="X6" i="11"/>
  <c r="H5" i="9"/>
  <c r="J3" i="20"/>
  <c r="H4" i="9"/>
  <c r="J6" i="14"/>
  <c r="AE5" i="42"/>
  <c r="C13" i="42"/>
  <c r="AK13" i="42"/>
  <c r="AF13" i="42"/>
  <c r="K13" i="42"/>
  <c r="AA13" i="42"/>
  <c r="L13" i="42"/>
  <c r="AD13" i="42"/>
  <c r="G13" i="42"/>
  <c r="H13" i="42"/>
  <c r="E13" i="42"/>
  <c r="AB13" i="42"/>
  <c r="M13" i="42"/>
  <c r="V13" i="42"/>
  <c r="T13" i="42"/>
  <c r="AG13" i="42"/>
  <c r="X13" i="42"/>
  <c r="AH13" i="42"/>
  <c r="Y13" i="42"/>
  <c r="S13" i="42"/>
  <c r="I13" i="42"/>
  <c r="P16" i="42"/>
  <c r="J13" i="34"/>
  <c r="O66" i="5"/>
  <c r="V66" i="5"/>
  <c r="B52" i="5"/>
  <c r="J61" i="8"/>
  <c r="CL27" i="4"/>
  <c r="BY27" i="4"/>
  <c r="AV71" i="4"/>
  <c r="P71" i="4"/>
  <c r="BJ71" i="4"/>
  <c r="C67" i="5"/>
  <c r="AA71" i="4"/>
  <c r="AK71" i="4"/>
  <c r="AY71" i="4"/>
  <c r="BN71" i="4"/>
  <c r="AS71" i="4"/>
  <c r="K71" i="4"/>
  <c r="BG71" i="4"/>
  <c r="AU71" i="4"/>
  <c r="J71" i="4"/>
  <c r="M71" i="4"/>
  <c r="W71" i="4"/>
  <c r="H71" i="4"/>
  <c r="AT71" i="4"/>
  <c r="AR71" i="4"/>
  <c r="AM71" i="4"/>
  <c r="D71" i="4"/>
  <c r="Q71" i="4"/>
  <c r="AH71" i="4"/>
  <c r="BA71" i="4"/>
  <c r="AF71" i="4"/>
  <c r="BM71" i="4"/>
  <c r="BK71" i="4"/>
  <c r="AI71" i="4"/>
  <c r="AN71" i="4"/>
  <c r="B67" i="8"/>
  <c r="CR71" i="4"/>
  <c r="X71" i="4"/>
  <c r="BH71" i="4"/>
  <c r="C71" i="4"/>
  <c r="CP71" i="4"/>
  <c r="I71" i="4"/>
  <c r="S71" i="4"/>
  <c r="AD71" i="4"/>
  <c r="N66" i="5"/>
  <c r="Q66" i="5"/>
  <c r="F53" i="5"/>
  <c r="M61" i="8"/>
  <c r="AU66" i="5"/>
  <c r="CT27" i="4"/>
  <c r="N83" i="42"/>
  <c r="C63" i="42"/>
  <c r="M71" i="42"/>
  <c r="T37" i="4"/>
  <c r="U37" i="4"/>
  <c r="AU37" i="4"/>
  <c r="W37" i="4"/>
  <c r="D37" i="4"/>
  <c r="X37" i="4"/>
  <c r="Z37" i="4"/>
  <c r="AM37" i="4"/>
  <c r="Q37" i="4"/>
  <c r="AG37" i="4"/>
  <c r="AP37" i="4"/>
  <c r="G37" i="4"/>
  <c r="AR37" i="4"/>
  <c r="AS37" i="4"/>
  <c r="AW37" i="4"/>
  <c r="I37" i="4"/>
  <c r="V37" i="4"/>
  <c r="B33" i="8"/>
  <c r="AJ37" i="4"/>
  <c r="S37" i="4"/>
  <c r="AD37" i="4"/>
  <c r="AF37" i="4"/>
  <c r="AX37" i="4"/>
  <c r="AY37" i="4"/>
  <c r="Y37" i="4"/>
  <c r="C37" i="4"/>
  <c r="D30" i="34" s="1"/>
  <c r="AC37" i="4"/>
  <c r="N37" i="4"/>
  <c r="AT37" i="4"/>
  <c r="AQ37" i="4"/>
  <c r="BK37" i="4"/>
  <c r="AA37" i="4"/>
  <c r="AE37" i="4"/>
  <c r="C33" i="5"/>
  <c r="E37" i="4"/>
  <c r="CR37" i="4"/>
  <c r="F37" i="4"/>
  <c r="M37" i="4"/>
  <c r="H37" i="4"/>
  <c r="R37" i="4"/>
  <c r="P37" i="4"/>
  <c r="AV37" i="4"/>
  <c r="AI37" i="4"/>
  <c r="AN37" i="4"/>
  <c r="U27" i="4"/>
  <c r="AH27" i="4"/>
  <c r="AK27" i="4"/>
  <c r="AB27" i="4"/>
  <c r="F27" i="4"/>
  <c r="R27" i="4"/>
  <c r="AI27" i="4"/>
  <c r="Y27" i="4"/>
  <c r="P27" i="4"/>
  <c r="W27" i="4"/>
  <c r="C23" i="5"/>
  <c r="AO27" i="4"/>
  <c r="H27" i="4"/>
  <c r="BG27" i="4"/>
  <c r="T27" i="4"/>
  <c r="X27" i="4"/>
  <c r="AN27" i="4"/>
  <c r="E27" i="4"/>
  <c r="AT27" i="4"/>
  <c r="B23" i="8"/>
  <c r="C21" i="33" s="1"/>
  <c r="K27" i="4"/>
  <c r="F20" i="34" s="1"/>
  <c r="G27" i="4"/>
  <c r="AD27" i="4"/>
  <c r="V27" i="4"/>
  <c r="AM27" i="4"/>
  <c r="AJ27" i="4"/>
  <c r="AF27" i="4"/>
  <c r="AA27" i="4"/>
  <c r="AC27" i="4"/>
  <c r="AG27" i="4"/>
  <c r="N27" i="4"/>
  <c r="J27" i="4"/>
  <c r="M27" i="4"/>
  <c r="AP27" i="4"/>
  <c r="AL27" i="4"/>
  <c r="AE27" i="4"/>
  <c r="S27" i="4"/>
  <c r="D27" i="4"/>
  <c r="U66" i="5"/>
  <c r="B65" i="5"/>
  <c r="G53" i="5"/>
  <c r="U61" i="8"/>
  <c r="H29" i="42"/>
  <c r="CO27" i="4"/>
  <c r="BH27" i="4"/>
  <c r="C71" i="42"/>
  <c r="D63" i="42"/>
  <c r="E63" i="42"/>
  <c r="M66" i="5"/>
  <c r="J66" i="5"/>
  <c r="L53" i="5"/>
  <c r="Q53" i="5"/>
  <c r="F61" i="8"/>
  <c r="L61" i="8"/>
  <c r="BS27" i="4"/>
  <c r="BT27" i="4"/>
  <c r="BO27" i="4"/>
  <c r="T73" i="42"/>
  <c r="G73" i="42"/>
  <c r="AA46" i="4"/>
  <c r="BJ46" i="4"/>
  <c r="Z46" i="4"/>
  <c r="CR46" i="4"/>
  <c r="CQ46" i="4"/>
  <c r="CP46" i="4"/>
  <c r="R46" i="4"/>
  <c r="AM46" i="4"/>
  <c r="C42" i="5"/>
  <c r="B42" i="8"/>
  <c r="J42" i="8" s="1"/>
  <c r="B31" i="8"/>
  <c r="AK35" i="4"/>
  <c r="AO35" i="4"/>
  <c r="M35" i="4"/>
  <c r="AG35" i="4"/>
  <c r="T35" i="4"/>
  <c r="AD35" i="4"/>
  <c r="AX35" i="4"/>
  <c r="G35" i="4"/>
  <c r="N35" i="4"/>
  <c r="K35" i="4"/>
  <c r="F28" i="34" s="1"/>
  <c r="F35" i="4"/>
  <c r="AY35" i="4"/>
  <c r="AB35" i="4"/>
  <c r="AT35" i="4"/>
  <c r="AS35" i="4"/>
  <c r="Q35" i="4"/>
  <c r="R35" i="4"/>
  <c r="AH35" i="4"/>
  <c r="V35" i="4"/>
  <c r="CR35" i="4"/>
  <c r="D35" i="4"/>
  <c r="Y35" i="4"/>
  <c r="AV35" i="4"/>
  <c r="CP35" i="4"/>
  <c r="AI35" i="4"/>
  <c r="AW35" i="4"/>
  <c r="O53" i="5"/>
  <c r="BR27" i="4"/>
  <c r="CF27" i="4"/>
  <c r="CA27" i="4"/>
  <c r="AC61" i="42"/>
  <c r="X61" i="42"/>
  <c r="U61" i="42"/>
  <c r="R61" i="42"/>
  <c r="N61" i="42"/>
  <c r="AM61" i="42"/>
  <c r="AD61" i="42"/>
  <c r="AB61" i="42"/>
  <c r="Y61" i="42"/>
  <c r="O61" i="42"/>
  <c r="P61" i="42"/>
  <c r="AF61" i="42"/>
  <c r="F61" i="42"/>
  <c r="D61" i="42"/>
  <c r="J61" i="42"/>
  <c r="V61" i="42"/>
  <c r="Q61" i="42"/>
  <c r="AL61" i="42"/>
  <c r="I61" i="42"/>
  <c r="H61" i="42"/>
  <c r="AE61" i="42"/>
  <c r="AK61" i="42"/>
  <c r="K61" i="42"/>
  <c r="AG61" i="42"/>
  <c r="L61" i="42"/>
  <c r="M61" i="42"/>
  <c r="S61" i="42"/>
  <c r="S71" i="42"/>
  <c r="N71" i="42"/>
  <c r="AK71" i="42"/>
  <c r="T71" i="42"/>
  <c r="U71" i="42"/>
  <c r="O71" i="42"/>
  <c r="R71" i="42"/>
  <c r="F71" i="42"/>
  <c r="AH71" i="42"/>
  <c r="J71" i="42"/>
  <c r="Y71" i="42"/>
  <c r="AC71" i="42"/>
  <c r="Q71" i="42"/>
  <c r="AB71" i="42"/>
  <c r="D71" i="42"/>
  <c r="K71" i="42"/>
  <c r="G71" i="42"/>
  <c r="W71" i="42"/>
  <c r="AE71" i="42"/>
  <c r="AM71" i="42"/>
  <c r="AG71" i="42"/>
  <c r="E71" i="42"/>
  <c r="Z71" i="42"/>
  <c r="H71" i="42"/>
  <c r="P71" i="42"/>
  <c r="I71" i="42"/>
  <c r="AL71" i="42"/>
  <c r="K83" i="42"/>
  <c r="AG83" i="42"/>
  <c r="W83" i="42"/>
  <c r="R83" i="42"/>
  <c r="P83" i="42"/>
  <c r="AC83" i="42"/>
  <c r="Q83" i="42"/>
  <c r="AM83" i="42"/>
  <c r="O83" i="42"/>
  <c r="U83" i="42"/>
  <c r="I83" i="42"/>
  <c r="G83" i="42"/>
  <c r="AF83" i="42"/>
  <c r="S83" i="42"/>
  <c r="F83" i="42"/>
  <c r="AK83" i="42"/>
  <c r="C83" i="42"/>
  <c r="Z83" i="42"/>
  <c r="AB83" i="42"/>
  <c r="X83" i="42"/>
  <c r="E83" i="42"/>
  <c r="M83" i="42"/>
  <c r="T83" i="42"/>
  <c r="Y83" i="42"/>
  <c r="AA83" i="42"/>
  <c r="V83" i="42"/>
  <c r="D83" i="42"/>
  <c r="H83" i="42"/>
  <c r="J83" i="42"/>
  <c r="AL83" i="42"/>
  <c r="F85" i="4"/>
  <c r="AQ85" i="4"/>
  <c r="AV85" i="4"/>
  <c r="AP85" i="4"/>
  <c r="W85" i="4"/>
  <c r="AU85" i="4"/>
  <c r="AF85" i="4"/>
  <c r="C85" i="4"/>
  <c r="AJ85" i="4"/>
  <c r="AS85" i="4"/>
  <c r="E85" i="4"/>
  <c r="I85" i="4"/>
  <c r="Z85" i="4"/>
  <c r="AD85" i="4"/>
  <c r="V85" i="4"/>
  <c r="AO85" i="4"/>
  <c r="AT85" i="4"/>
  <c r="AR85" i="4"/>
  <c r="P85" i="4"/>
  <c r="N85" i="4"/>
  <c r="BE85" i="4"/>
  <c r="J85" i="4"/>
  <c r="G85" i="4"/>
  <c r="AI85" i="4"/>
  <c r="CR85" i="4"/>
  <c r="AY85" i="4"/>
  <c r="U85" i="4"/>
  <c r="CQ85" i="4"/>
  <c r="AK85" i="4"/>
  <c r="AE85" i="4"/>
  <c r="AB85" i="4"/>
  <c r="CP85" i="4"/>
  <c r="AX85" i="4"/>
  <c r="X85" i="4"/>
  <c r="AH85" i="4"/>
  <c r="S85" i="4"/>
  <c r="AN85" i="4"/>
  <c r="Q85" i="4"/>
  <c r="AM85" i="4"/>
  <c r="T85" i="4"/>
  <c r="R85" i="4"/>
  <c r="AL85" i="4"/>
  <c r="Y85" i="4"/>
  <c r="H85" i="4"/>
  <c r="J53" i="5"/>
  <c r="I61" i="8"/>
  <c r="AU53" i="5"/>
  <c r="H53" i="5"/>
  <c r="N53" i="5"/>
  <c r="O61" i="8"/>
  <c r="X61" i="8"/>
  <c r="BB27" i="4"/>
  <c r="BU27" i="4"/>
  <c r="CU27" i="4"/>
  <c r="BP27" i="4"/>
  <c r="AG73" i="42"/>
  <c r="AK39" i="42"/>
  <c r="AE39" i="42"/>
  <c r="V39" i="42"/>
  <c r="AC39" i="42"/>
  <c r="C39" i="42"/>
  <c r="Q39" i="42"/>
  <c r="I39" i="42"/>
  <c r="M39" i="42"/>
  <c r="D39" i="42"/>
  <c r="Y39" i="42"/>
  <c r="AG39" i="42"/>
  <c r="H39" i="42"/>
  <c r="G39" i="42"/>
  <c r="F39" i="42"/>
  <c r="E39" i="42"/>
  <c r="K39" i="42"/>
  <c r="Z39" i="42"/>
  <c r="AB39" i="42"/>
  <c r="P39" i="42"/>
  <c r="AD39" i="42"/>
  <c r="X39" i="42"/>
  <c r="N39" i="42"/>
  <c r="T39" i="42"/>
  <c r="AF39" i="42"/>
  <c r="O39" i="42"/>
  <c r="J39" i="42"/>
  <c r="AH39" i="42"/>
  <c r="W39" i="42"/>
  <c r="U39" i="42"/>
  <c r="AA39" i="42"/>
  <c r="N50" i="42"/>
  <c r="T50" i="42"/>
  <c r="R50" i="42"/>
  <c r="Q50" i="42"/>
  <c r="AD50" i="42"/>
  <c r="W50" i="42"/>
  <c r="U50" i="42"/>
  <c r="K50" i="42"/>
  <c r="X50" i="42"/>
  <c r="AA50" i="42"/>
  <c r="H50" i="42"/>
  <c r="Y50" i="42"/>
  <c r="L50" i="42"/>
  <c r="D50" i="42"/>
  <c r="G50" i="42"/>
  <c r="P50" i="42"/>
  <c r="AG50" i="42"/>
  <c r="AB50" i="42"/>
  <c r="S50" i="42"/>
  <c r="AL50" i="42"/>
  <c r="AF50" i="42"/>
  <c r="AM50" i="42"/>
  <c r="AH50" i="42"/>
  <c r="J50" i="42"/>
  <c r="AC50" i="42"/>
  <c r="M50" i="42"/>
  <c r="AK50" i="42"/>
  <c r="F50" i="42"/>
  <c r="G55" i="4"/>
  <c r="Y55" i="4"/>
  <c r="CR55" i="4"/>
  <c r="J55" i="4"/>
  <c r="CP55" i="4"/>
  <c r="CQ44" i="4"/>
  <c r="AA44" i="4"/>
  <c r="CR44" i="4"/>
  <c r="CP44" i="4"/>
  <c r="U44" i="4"/>
  <c r="AK44" i="4"/>
  <c r="AX44" i="4"/>
  <c r="N61" i="8"/>
  <c r="P61" i="8"/>
  <c r="K61" i="8"/>
  <c r="V61" i="8"/>
  <c r="Q61" i="8"/>
  <c r="BA27" i="4"/>
  <c r="BW27" i="4"/>
  <c r="BV27" i="4"/>
  <c r="CB27" i="4"/>
  <c r="Z61" i="42"/>
  <c r="AD29" i="42"/>
  <c r="Y29" i="42"/>
  <c r="Q29" i="42"/>
  <c r="T29" i="42"/>
  <c r="AF63" i="42"/>
  <c r="V63" i="42"/>
  <c r="T63" i="42"/>
  <c r="AL63" i="42"/>
  <c r="Z63" i="42"/>
  <c r="U63" i="42"/>
  <c r="G63" i="42"/>
  <c r="X63" i="42"/>
  <c r="AD63" i="42"/>
  <c r="W63" i="42"/>
  <c r="AC63" i="42"/>
  <c r="I63" i="42"/>
  <c r="Q63" i="42"/>
  <c r="AB63" i="42"/>
  <c r="AE63" i="42"/>
  <c r="AM63" i="42"/>
  <c r="R63" i="42"/>
  <c r="K63" i="42"/>
  <c r="N63" i="42"/>
  <c r="H63" i="42"/>
  <c r="AG63" i="42"/>
  <c r="Y63" i="42"/>
  <c r="F63" i="42"/>
  <c r="M63" i="42"/>
  <c r="S63" i="42"/>
  <c r="AK63" i="42"/>
  <c r="L63" i="42"/>
  <c r="O63" i="42"/>
  <c r="AA63" i="42"/>
  <c r="P63" i="42"/>
  <c r="AM73" i="42"/>
  <c r="H73" i="42"/>
  <c r="U73" i="42"/>
  <c r="F73" i="42"/>
  <c r="W73" i="42"/>
  <c r="K73" i="42"/>
  <c r="X73" i="42"/>
  <c r="AK73" i="42"/>
  <c r="D73" i="42"/>
  <c r="AE73" i="42"/>
  <c r="S73" i="42"/>
  <c r="O73" i="42"/>
  <c r="AC73" i="42"/>
  <c r="Q73" i="42"/>
  <c r="Z73" i="42"/>
  <c r="P73" i="42"/>
  <c r="AH73" i="42"/>
  <c r="AB73" i="42"/>
  <c r="E73" i="42"/>
  <c r="L73" i="42"/>
  <c r="N73" i="42"/>
  <c r="C73" i="42"/>
  <c r="J73" i="42"/>
  <c r="V73" i="42"/>
  <c r="Y73" i="42"/>
  <c r="AF73" i="42"/>
  <c r="AL73" i="42"/>
  <c r="R73" i="42"/>
  <c r="M73" i="42"/>
  <c r="AL83" i="4"/>
  <c r="BB83" i="4"/>
  <c r="AD83" i="4"/>
  <c r="AE83" i="4"/>
  <c r="AQ83" i="4"/>
  <c r="V83" i="4"/>
  <c r="BA83" i="4"/>
  <c r="G83" i="4"/>
  <c r="AJ83" i="4"/>
  <c r="AS83" i="4"/>
  <c r="BC83" i="4"/>
  <c r="D83" i="4"/>
  <c r="CR83" i="4"/>
  <c r="AU83" i="4"/>
  <c r="AB83" i="4"/>
  <c r="AR83" i="4"/>
  <c r="AP83" i="4"/>
  <c r="CQ83" i="4"/>
  <c r="AG83" i="4"/>
  <c r="BN83" i="4"/>
  <c r="BM83" i="4"/>
  <c r="F83" i="4"/>
  <c r="AH83" i="4"/>
  <c r="AV83" i="4"/>
  <c r="CP83" i="4"/>
  <c r="AA83" i="4"/>
  <c r="Y83" i="4"/>
  <c r="AN83" i="4"/>
  <c r="S83" i="4"/>
  <c r="W83" i="4"/>
  <c r="AO83" i="4"/>
  <c r="AM83" i="4"/>
  <c r="C79" i="5"/>
  <c r="BK83" i="4"/>
  <c r="AY83" i="4"/>
  <c r="C83" i="4"/>
  <c r="AA61" i="8"/>
  <c r="F66" i="5"/>
  <c r="S53" i="5"/>
  <c r="AB61" i="8"/>
  <c r="AC61" i="8"/>
  <c r="T61" i="8"/>
  <c r="E61" i="8"/>
  <c r="AU74" i="5"/>
  <c r="BC27" i="4"/>
  <c r="BE27" i="4"/>
  <c r="CK27" i="4"/>
  <c r="BQ27" i="4"/>
  <c r="AF71" i="42"/>
  <c r="AD73" i="42"/>
  <c r="X71" i="42"/>
  <c r="O50" i="42"/>
  <c r="D41" i="42"/>
  <c r="X41" i="42"/>
  <c r="R41" i="42"/>
  <c r="Z52" i="42"/>
  <c r="R52" i="42"/>
  <c r="N52" i="42"/>
  <c r="AB52" i="42"/>
  <c r="J52" i="42"/>
  <c r="H52" i="42"/>
  <c r="T52" i="42"/>
  <c r="K52" i="42"/>
  <c r="L52" i="42"/>
  <c r="G52" i="42"/>
  <c r="D52" i="42"/>
  <c r="AG52" i="42"/>
  <c r="I52" i="42"/>
  <c r="AK52" i="42"/>
  <c r="S52" i="42"/>
  <c r="AA52" i="42"/>
  <c r="AL52" i="42"/>
  <c r="E52" i="42"/>
  <c r="F52" i="42"/>
  <c r="O52" i="42"/>
  <c r="U52" i="42"/>
  <c r="V52" i="42"/>
  <c r="Y52" i="42"/>
  <c r="AM52" i="42"/>
  <c r="M52" i="42"/>
  <c r="AH52" i="42"/>
  <c r="AC52" i="42"/>
  <c r="P52" i="42"/>
  <c r="AE52" i="42"/>
  <c r="AW64" i="4"/>
  <c r="AL64" i="4"/>
  <c r="AT64" i="4"/>
  <c r="X64" i="4"/>
  <c r="AN64" i="4"/>
  <c r="H64" i="4"/>
  <c r="AC64" i="4"/>
  <c r="AH64" i="4"/>
  <c r="AS64" i="4"/>
  <c r="AP64" i="4"/>
  <c r="Y64" i="4"/>
  <c r="AR64" i="4"/>
  <c r="G64" i="4"/>
  <c r="K64" i="4"/>
  <c r="R64" i="4"/>
  <c r="V64" i="4"/>
  <c r="AE64" i="4"/>
  <c r="D64" i="4"/>
  <c r="AV64" i="4"/>
  <c r="J64" i="4"/>
  <c r="U64" i="4"/>
  <c r="I64" i="4"/>
  <c r="B60" i="8"/>
  <c r="C64" i="4"/>
  <c r="P64" i="4"/>
  <c r="F64" i="4"/>
  <c r="AO64" i="4"/>
  <c r="C60" i="5"/>
  <c r="AD64" i="4"/>
  <c r="AK64" i="4"/>
  <c r="AU64" i="4"/>
  <c r="AB64" i="4"/>
  <c r="Q64" i="4"/>
  <c r="BF64" i="4"/>
  <c r="AF64" i="4"/>
  <c r="AX64" i="4"/>
  <c r="AJ64" i="4"/>
  <c r="BD64" i="4"/>
  <c r="CR64" i="4"/>
  <c r="Z64" i="4"/>
  <c r="W64" i="4"/>
  <c r="AG64" i="4"/>
  <c r="T64" i="4"/>
  <c r="N64" i="4"/>
  <c r="AI64" i="4"/>
  <c r="AQ64" i="4"/>
  <c r="S64" i="4"/>
  <c r="AD53" i="4"/>
  <c r="R53" i="4"/>
  <c r="AB53" i="4"/>
  <c r="E53" i="4"/>
  <c r="T53" i="4"/>
  <c r="AP53" i="4"/>
  <c r="AX53" i="4"/>
  <c r="AT53" i="4"/>
  <c r="BC53" i="4"/>
  <c r="G53" i="4"/>
  <c r="AS53" i="4"/>
  <c r="W53" i="4"/>
  <c r="AV53" i="4"/>
  <c r="CR53" i="4"/>
  <c r="AG53" i="4"/>
  <c r="C49" i="5"/>
  <c r="AO53" i="4"/>
  <c r="Q53" i="4"/>
  <c r="CQ53" i="4"/>
  <c r="AE53" i="4"/>
  <c r="AU53" i="4"/>
  <c r="AI53" i="4"/>
  <c r="CP53" i="4"/>
  <c r="AY53" i="4"/>
  <c r="D53" i="4"/>
  <c r="C53" i="4"/>
  <c r="D46" i="34" s="1"/>
  <c r="P53" i="4"/>
  <c r="H53" i="4"/>
  <c r="AR53" i="4"/>
  <c r="M53" i="4"/>
  <c r="J53" i="4"/>
  <c r="AN53" i="4"/>
  <c r="AW53" i="4"/>
  <c r="Z53" i="4"/>
  <c r="AJ53" i="4"/>
  <c r="I53" i="4"/>
  <c r="N53" i="4"/>
  <c r="U53" i="4"/>
  <c r="Y53" i="4"/>
  <c r="AF53" i="4"/>
  <c r="AL53" i="4"/>
  <c r="AC53" i="4"/>
  <c r="AM53" i="4"/>
  <c r="I53" i="5"/>
  <c r="R66" i="5"/>
  <c r="T53" i="5"/>
  <c r="K53" i="5"/>
  <c r="D61" i="8"/>
  <c r="G61" i="8"/>
  <c r="AD61" i="8"/>
  <c r="BF27" i="4"/>
  <c r="BJ27" i="4"/>
  <c r="G29" i="42"/>
  <c r="CE27" i="4"/>
  <c r="CC27" i="4"/>
  <c r="BK27" i="4"/>
  <c r="AL39" i="42"/>
  <c r="AH83" i="42"/>
  <c r="AF20" i="42"/>
  <c r="S20" i="42"/>
  <c r="V20" i="42"/>
  <c r="AE20" i="42"/>
  <c r="T20" i="42"/>
  <c r="I20" i="42"/>
  <c r="Y20" i="42"/>
  <c r="E20" i="42"/>
  <c r="AD20" i="42"/>
  <c r="AA20" i="42"/>
  <c r="Z20" i="42"/>
  <c r="AB20" i="42"/>
  <c r="C20" i="42"/>
  <c r="AH20" i="42"/>
  <c r="H20" i="42"/>
  <c r="AG20" i="42"/>
  <c r="D20" i="42"/>
  <c r="M20" i="42"/>
  <c r="K20" i="42"/>
  <c r="X20" i="42"/>
  <c r="AK20" i="42"/>
  <c r="L20" i="42"/>
  <c r="U20" i="42"/>
  <c r="G20" i="42"/>
  <c r="X63" i="4"/>
  <c r="AX63" i="4"/>
  <c r="AJ63" i="4"/>
  <c r="J63" i="4"/>
  <c r="AB63" i="4"/>
  <c r="C63" i="4"/>
  <c r="AE63" i="4"/>
  <c r="AG63" i="4"/>
  <c r="AD63" i="4"/>
  <c r="AR63" i="4"/>
  <c r="P63" i="4"/>
  <c r="AU63" i="4"/>
  <c r="AK63" i="4"/>
  <c r="AC63" i="4"/>
  <c r="AY63" i="4"/>
  <c r="AO63" i="4"/>
  <c r="BK63" i="4"/>
  <c r="K63" i="4"/>
  <c r="CR63" i="4"/>
  <c r="AI63" i="4"/>
  <c r="AA63" i="4"/>
  <c r="H63" i="4"/>
  <c r="CQ63" i="4"/>
  <c r="AH63" i="4"/>
  <c r="B59" i="8"/>
  <c r="AT63" i="4"/>
  <c r="CP63" i="4"/>
  <c r="Q63" i="4"/>
  <c r="AQ63" i="4"/>
  <c r="Y63" i="4"/>
  <c r="AP63" i="4"/>
  <c r="AV63" i="4"/>
  <c r="N63" i="4"/>
  <c r="D63" i="4"/>
  <c r="AL63" i="4"/>
  <c r="I63" i="4"/>
  <c r="U63" i="4"/>
  <c r="AN63" i="4"/>
  <c r="M63" i="4"/>
  <c r="G63" i="4"/>
  <c r="C59" i="5"/>
  <c r="AS63" i="4"/>
  <c r="E63" i="4"/>
  <c r="AW63" i="4"/>
  <c r="U53" i="5"/>
  <c r="H66" i="5"/>
  <c r="K66" i="5"/>
  <c r="R53" i="5"/>
  <c r="V53" i="5"/>
  <c r="C61" i="8"/>
  <c r="Z61" i="8"/>
  <c r="Y61" i="8"/>
  <c r="BM27" i="4"/>
  <c r="CJ27" i="4"/>
  <c r="BX27" i="4"/>
  <c r="L83" i="42"/>
  <c r="T61" i="42"/>
  <c r="C27" i="4"/>
  <c r="D20" i="34" s="1"/>
  <c r="I27" i="4"/>
  <c r="Z27" i="4"/>
  <c r="I66" i="5"/>
  <c r="E53" i="5"/>
  <c r="S61" i="8"/>
  <c r="L27" i="4"/>
  <c r="CD27" i="4"/>
  <c r="CM27" i="4"/>
  <c r="AG29" i="42"/>
  <c r="W61" i="42"/>
  <c r="C50" i="42"/>
  <c r="AV27" i="4"/>
  <c r="AU27" i="4"/>
  <c r="Q19" i="5"/>
  <c r="AS23" i="4"/>
  <c r="AY23" i="4" s="1"/>
  <c r="AQ23" i="4"/>
  <c r="AW23" i="4" s="1"/>
  <c r="AR23" i="4"/>
  <c r="AX23" i="4" s="1"/>
  <c r="O23" i="4"/>
  <c r="Q23" i="4" s="1"/>
  <c r="BL23" i="4"/>
  <c r="BN23" i="4" s="1"/>
  <c r="D19" i="8"/>
  <c r="C19" i="8"/>
  <c r="D17" i="33" s="1"/>
  <c r="F17" i="33" s="1"/>
  <c r="AK19" i="42"/>
  <c r="X4" i="60"/>
  <c r="M4" i="60"/>
  <c r="X5" i="60"/>
  <c r="L4" i="60"/>
  <c r="T6" i="12"/>
  <c r="B12" i="49"/>
  <c r="B17" i="4"/>
  <c r="B12" i="6" s="1"/>
  <c r="C10" i="35" s="1"/>
  <c r="D11" i="44"/>
  <c r="E16" i="19"/>
  <c r="E17" i="19" s="1"/>
  <c r="W3" i="50"/>
  <c r="D12" i="34"/>
  <c r="D12" i="35" s="1"/>
  <c r="J12" i="34"/>
  <c r="AT66" i="5"/>
  <c r="Y66" i="5"/>
  <c r="AK66" i="5"/>
  <c r="Z66" i="5"/>
  <c r="AL66" i="5"/>
  <c r="AA66" i="5"/>
  <c r="AM66" i="5"/>
  <c r="AB66" i="5"/>
  <c r="AN66" i="5"/>
  <c r="AC66" i="5"/>
  <c r="AO66" i="5"/>
  <c r="AD66" i="5"/>
  <c r="AE66" i="5"/>
  <c r="AF66" i="5"/>
  <c r="AG66" i="5"/>
  <c r="AH66" i="5"/>
  <c r="AI66" i="5"/>
  <c r="X66" i="5"/>
  <c r="AJ66" i="5"/>
  <c r="AT62" i="5"/>
  <c r="Y62" i="5"/>
  <c r="AK62" i="5"/>
  <c r="Z62" i="5"/>
  <c r="AL62" i="5"/>
  <c r="AA62" i="5"/>
  <c r="AM62" i="5"/>
  <c r="AB62" i="5"/>
  <c r="AN62" i="5"/>
  <c r="AC62" i="5"/>
  <c r="AO62" i="5"/>
  <c r="AD62" i="5"/>
  <c r="AE62" i="5"/>
  <c r="AF62" i="5"/>
  <c r="AG62" i="5"/>
  <c r="AH62" i="5"/>
  <c r="AI62" i="5"/>
  <c r="X62" i="5"/>
  <c r="AJ62" i="5"/>
  <c r="AF79" i="5"/>
  <c r="AH79" i="5"/>
  <c r="Z79" i="5"/>
  <c r="AB79" i="5"/>
  <c r="AD79" i="5"/>
  <c r="F18" i="42"/>
  <c r="AC18" i="42"/>
  <c r="AT70" i="5"/>
  <c r="Y70" i="5"/>
  <c r="AK70" i="5"/>
  <c r="Z70" i="5"/>
  <c r="AL70" i="5"/>
  <c r="AA70" i="5"/>
  <c r="AM70" i="5"/>
  <c r="AB70" i="5"/>
  <c r="AN70" i="5"/>
  <c r="AC70" i="5"/>
  <c r="AO70" i="5"/>
  <c r="AD70" i="5"/>
  <c r="AE70" i="5"/>
  <c r="AF70" i="5"/>
  <c r="AG70" i="5"/>
  <c r="AH70" i="5"/>
  <c r="AI70" i="5"/>
  <c r="X70" i="5"/>
  <c r="AJ70" i="5"/>
  <c r="AG24" i="42"/>
  <c r="AT81" i="5"/>
  <c r="AE81" i="5"/>
  <c r="AF81" i="5"/>
  <c r="AG81" i="5"/>
  <c r="AH81" i="5"/>
  <c r="AI81" i="5"/>
  <c r="X81" i="5"/>
  <c r="AJ81" i="5"/>
  <c r="Y81" i="5"/>
  <c r="AK81" i="5"/>
  <c r="Z81" i="5"/>
  <c r="AL81" i="5"/>
  <c r="AA81" i="5"/>
  <c r="AM81" i="5"/>
  <c r="AB81" i="5"/>
  <c r="AN81" i="5"/>
  <c r="AD81" i="5"/>
  <c r="AO81" i="5"/>
  <c r="AC81" i="5"/>
  <c r="AF24" i="42"/>
  <c r="AG36" i="42"/>
  <c r="CI83" i="4"/>
  <c r="CG83" i="4"/>
  <c r="CH83" i="4"/>
  <c r="T4" i="12"/>
  <c r="CI74" i="4"/>
  <c r="CH74" i="4"/>
  <c r="CG74" i="4"/>
  <c r="CI68" i="4"/>
  <c r="CH68" i="4"/>
  <c r="CG68" i="4"/>
  <c r="CI62" i="4"/>
  <c r="CH62" i="4"/>
  <c r="CG62" i="4"/>
  <c r="CI49" i="4"/>
  <c r="CH49" i="4"/>
  <c r="CG49" i="4"/>
  <c r="CI41" i="4"/>
  <c r="CH41" i="4"/>
  <c r="CG41" i="4"/>
  <c r="CI27" i="4"/>
  <c r="CG27" i="4"/>
  <c r="CH27" i="4"/>
  <c r="X17" i="5"/>
  <c r="AL17" i="5"/>
  <c r="Y17" i="5"/>
  <c r="AN17" i="5"/>
  <c r="Z17" i="5"/>
  <c r="AB17" i="5"/>
  <c r="AC17" i="5"/>
  <c r="AD17" i="5"/>
  <c r="AE17" i="5"/>
  <c r="AF17" i="5"/>
  <c r="AG17" i="5"/>
  <c r="AH17" i="5"/>
  <c r="AK17" i="5"/>
  <c r="AI17" i="5"/>
  <c r="CI82" i="4"/>
  <c r="CH82" i="4"/>
  <c r="CG82" i="4"/>
  <c r="CI48" i="4"/>
  <c r="CH48" i="4"/>
  <c r="CG48" i="4"/>
  <c r="CI34" i="4"/>
  <c r="CH34" i="4"/>
  <c r="CG34" i="4"/>
  <c r="CI26" i="4"/>
  <c r="CR26" i="4" s="1"/>
  <c r="CX26" i="4" s="1"/>
  <c r="CH26" i="4"/>
  <c r="CQ26" i="4" s="1"/>
  <c r="CW26" i="4" s="1"/>
  <c r="CG26" i="4"/>
  <c r="CP26" i="4" s="1"/>
  <c r="CV26" i="4" s="1"/>
  <c r="AD16" i="5"/>
  <c r="AH16" i="5"/>
  <c r="AI16" i="5"/>
  <c r="Z16" i="5"/>
  <c r="AC16" i="5"/>
  <c r="AE16" i="5"/>
  <c r="AF16" i="5"/>
  <c r="AG16" i="5"/>
  <c r="AK16" i="5"/>
  <c r="AL16" i="5"/>
  <c r="AN16" i="5"/>
  <c r="X16" i="5"/>
  <c r="AB16" i="5"/>
  <c r="Y16" i="5"/>
  <c r="AT65" i="5"/>
  <c r="AE65" i="5"/>
  <c r="AF65" i="5"/>
  <c r="AG65" i="5"/>
  <c r="AH65" i="5"/>
  <c r="AI65" i="5"/>
  <c r="X65" i="5"/>
  <c r="AJ65" i="5"/>
  <c r="Y65" i="5"/>
  <c r="AK65" i="5"/>
  <c r="Z65" i="5"/>
  <c r="AL65" i="5"/>
  <c r="AA65" i="5"/>
  <c r="AM65" i="5"/>
  <c r="AB65" i="5"/>
  <c r="AN65" i="5"/>
  <c r="AC65" i="5"/>
  <c r="AO65" i="5"/>
  <c r="AD65" i="5"/>
  <c r="Z36" i="5"/>
  <c r="AL36" i="5"/>
  <c r="AA36" i="5"/>
  <c r="AM36" i="5"/>
  <c r="AB36" i="5"/>
  <c r="AN36" i="5"/>
  <c r="AC36" i="5"/>
  <c r="AO36" i="5"/>
  <c r="AD36" i="5"/>
  <c r="AE36" i="5"/>
  <c r="AF36" i="5"/>
  <c r="AT36" i="5"/>
  <c r="AG36" i="5"/>
  <c r="AH36" i="5"/>
  <c r="AI36" i="5"/>
  <c r="Y36" i="5"/>
  <c r="AK36" i="5"/>
  <c r="X36" i="5"/>
  <c r="AJ36" i="5"/>
  <c r="Z44" i="5"/>
  <c r="AL44" i="5"/>
  <c r="AA44" i="5"/>
  <c r="AM44" i="5"/>
  <c r="AB44" i="5"/>
  <c r="AN44" i="5"/>
  <c r="AT44" i="5"/>
  <c r="AC44" i="5"/>
  <c r="AO44" i="5"/>
  <c r="AD44" i="5"/>
  <c r="AE44" i="5"/>
  <c r="AF44" i="5"/>
  <c r="AG44" i="5"/>
  <c r="AH44" i="5"/>
  <c r="AI44" i="5"/>
  <c r="Y44" i="5"/>
  <c r="AK44" i="5"/>
  <c r="X44" i="5"/>
  <c r="AJ44" i="5"/>
  <c r="AF51" i="5"/>
  <c r="AG51" i="5"/>
  <c r="AH51" i="5"/>
  <c r="AI51" i="5"/>
  <c r="X51" i="5"/>
  <c r="AJ51" i="5"/>
  <c r="Y51" i="5"/>
  <c r="AK51" i="5"/>
  <c r="Z51" i="5"/>
  <c r="AL51" i="5"/>
  <c r="AA51" i="5"/>
  <c r="AM51" i="5"/>
  <c r="AB51" i="5"/>
  <c r="AN51" i="5"/>
  <c r="AC51" i="5"/>
  <c r="AO51" i="5"/>
  <c r="AE51" i="5"/>
  <c r="AT51" i="5"/>
  <c r="AD51" i="5"/>
  <c r="Z22" i="5"/>
  <c r="AL22" i="5"/>
  <c r="AB22" i="5"/>
  <c r="AN22" i="5"/>
  <c r="AC22" i="5"/>
  <c r="AD22" i="5"/>
  <c r="AT22" i="5"/>
  <c r="AE22" i="5"/>
  <c r="AF22" i="5"/>
  <c r="AG22" i="5"/>
  <c r="AH22" i="5"/>
  <c r="AI22" i="5"/>
  <c r="Y22" i="5"/>
  <c r="AK22" i="5"/>
  <c r="X22" i="5"/>
  <c r="CI81" i="4"/>
  <c r="CH81" i="4"/>
  <c r="CG81" i="4"/>
  <c r="CI55" i="4"/>
  <c r="CG55" i="4"/>
  <c r="CH55" i="4"/>
  <c r="CI47" i="4"/>
  <c r="CG47" i="4"/>
  <c r="CH47" i="4"/>
  <c r="CI33" i="4"/>
  <c r="CH33" i="4"/>
  <c r="CG33" i="4"/>
  <c r="AF43" i="5"/>
  <c r="AG43" i="5"/>
  <c r="AT43" i="5"/>
  <c r="AH43" i="5"/>
  <c r="AI43" i="5"/>
  <c r="X43" i="5"/>
  <c r="AJ43" i="5"/>
  <c r="Y43" i="5"/>
  <c r="AK43" i="5"/>
  <c r="Z43" i="5"/>
  <c r="AL43" i="5"/>
  <c r="AA43" i="5"/>
  <c r="AM43" i="5"/>
  <c r="AB43" i="5"/>
  <c r="AN43" i="5"/>
  <c r="AC43" i="5"/>
  <c r="AO43" i="5"/>
  <c r="AE43" i="5"/>
  <c r="AD43" i="5"/>
  <c r="Z67" i="5"/>
  <c r="M30" i="5"/>
  <c r="Z30" i="5"/>
  <c r="AL30" i="5"/>
  <c r="AT30" i="5"/>
  <c r="AA30" i="5"/>
  <c r="AM30" i="5"/>
  <c r="AB30" i="5"/>
  <c r="AN30" i="5"/>
  <c r="AC30" i="5"/>
  <c r="AO30" i="5"/>
  <c r="AD30" i="5"/>
  <c r="AE30" i="5"/>
  <c r="AF30" i="5"/>
  <c r="AG30" i="5"/>
  <c r="AH30" i="5"/>
  <c r="AI30" i="5"/>
  <c r="Y30" i="5"/>
  <c r="AK30" i="5"/>
  <c r="X30" i="5"/>
  <c r="AJ30" i="5"/>
  <c r="AT29" i="5"/>
  <c r="AF29" i="5"/>
  <c r="AG29" i="5"/>
  <c r="AH29" i="5"/>
  <c r="AI29" i="5"/>
  <c r="X29" i="5"/>
  <c r="AJ29" i="5"/>
  <c r="Y29" i="5"/>
  <c r="AK29" i="5"/>
  <c r="Z29" i="5"/>
  <c r="AL29" i="5"/>
  <c r="AA29" i="5"/>
  <c r="AM29" i="5"/>
  <c r="AB29" i="5"/>
  <c r="AN29" i="5"/>
  <c r="AC29" i="5"/>
  <c r="AO29" i="5"/>
  <c r="AE29" i="5"/>
  <c r="AD29" i="5"/>
  <c r="AT41" i="5"/>
  <c r="AF41" i="5"/>
  <c r="AG41" i="5"/>
  <c r="AH41" i="5"/>
  <c r="AI41" i="5"/>
  <c r="X41" i="5"/>
  <c r="AJ41" i="5"/>
  <c r="Y41" i="5"/>
  <c r="AK41" i="5"/>
  <c r="Z41" i="5"/>
  <c r="AL41" i="5"/>
  <c r="AA41" i="5"/>
  <c r="AM41" i="5"/>
  <c r="AB41" i="5"/>
  <c r="AN41" i="5"/>
  <c r="AC41" i="5"/>
  <c r="AO41" i="5"/>
  <c r="AE41" i="5"/>
  <c r="AD41" i="5"/>
  <c r="H25" i="5"/>
  <c r="AF25" i="5"/>
  <c r="AG25" i="5"/>
  <c r="AH25" i="5"/>
  <c r="AI25" i="5"/>
  <c r="X25" i="5"/>
  <c r="AJ25" i="5"/>
  <c r="Y25" i="5"/>
  <c r="AK25" i="5"/>
  <c r="Z25" i="5"/>
  <c r="AL25" i="5"/>
  <c r="AA25" i="5"/>
  <c r="AM25" i="5"/>
  <c r="AT25" i="5"/>
  <c r="AB25" i="5"/>
  <c r="AN25" i="5"/>
  <c r="AC25" i="5"/>
  <c r="AO25" i="5"/>
  <c r="AE25" i="5"/>
  <c r="AD25" i="5"/>
  <c r="AT80" i="5"/>
  <c r="Y80" i="5"/>
  <c r="AK80" i="5"/>
  <c r="Z80" i="5"/>
  <c r="AL80" i="5"/>
  <c r="AA80" i="5"/>
  <c r="AM80" i="5"/>
  <c r="AB80" i="5"/>
  <c r="AN80" i="5"/>
  <c r="AC80" i="5"/>
  <c r="AO80" i="5"/>
  <c r="AD80" i="5"/>
  <c r="AE80" i="5"/>
  <c r="AF80" i="5"/>
  <c r="AG80" i="5"/>
  <c r="AH80" i="5"/>
  <c r="X80" i="5"/>
  <c r="AJ80" i="5"/>
  <c r="AI80" i="5"/>
  <c r="AT71" i="5"/>
  <c r="AE71" i="5"/>
  <c r="AF71" i="5"/>
  <c r="AG71" i="5"/>
  <c r="AH71" i="5"/>
  <c r="AI71" i="5"/>
  <c r="X71" i="5"/>
  <c r="AJ71" i="5"/>
  <c r="Y71" i="5"/>
  <c r="AK71" i="5"/>
  <c r="Z71" i="5"/>
  <c r="AL71" i="5"/>
  <c r="AA71" i="5"/>
  <c r="AM71" i="5"/>
  <c r="AB71" i="5"/>
  <c r="AN71" i="5"/>
  <c r="AC71" i="5"/>
  <c r="AO71" i="5"/>
  <c r="AD71" i="5"/>
  <c r="AH58" i="42"/>
  <c r="CI80" i="4"/>
  <c r="CH80" i="4"/>
  <c r="CG80" i="4"/>
  <c r="CI73" i="4"/>
  <c r="CH73" i="4"/>
  <c r="CG73" i="4"/>
  <c r="CI67" i="4"/>
  <c r="CG67" i="4"/>
  <c r="CH67" i="4"/>
  <c r="CI61" i="4"/>
  <c r="CH61" i="4"/>
  <c r="CG61" i="4"/>
  <c r="CI54" i="4"/>
  <c r="CH54" i="4"/>
  <c r="CG54" i="4"/>
  <c r="CI40" i="4"/>
  <c r="CH40" i="4"/>
  <c r="CG40" i="4"/>
  <c r="CI32" i="4"/>
  <c r="CH32" i="4"/>
  <c r="CG32" i="4"/>
  <c r="AF47" i="5"/>
  <c r="AG47" i="5"/>
  <c r="AH47" i="5"/>
  <c r="AI47" i="5"/>
  <c r="X47" i="5"/>
  <c r="AJ47" i="5"/>
  <c r="Y47" i="5"/>
  <c r="AK47" i="5"/>
  <c r="AT47" i="5"/>
  <c r="Z47" i="5"/>
  <c r="AL47" i="5"/>
  <c r="AA47" i="5"/>
  <c r="AM47" i="5"/>
  <c r="AB47" i="5"/>
  <c r="AN47" i="5"/>
  <c r="AC47" i="5"/>
  <c r="AO47" i="5"/>
  <c r="AE47" i="5"/>
  <c r="AD47" i="5"/>
  <c r="AT64" i="5"/>
  <c r="Y64" i="5"/>
  <c r="AK64" i="5"/>
  <c r="Z64" i="5"/>
  <c r="AL64" i="5"/>
  <c r="AA64" i="5"/>
  <c r="AM64" i="5"/>
  <c r="AB64" i="5"/>
  <c r="AN64" i="5"/>
  <c r="AC64" i="5"/>
  <c r="AO64" i="5"/>
  <c r="AD64" i="5"/>
  <c r="AE64" i="5"/>
  <c r="AF64" i="5"/>
  <c r="AG64" i="5"/>
  <c r="AH64" i="5"/>
  <c r="AI64" i="5"/>
  <c r="X64" i="5"/>
  <c r="AJ64" i="5"/>
  <c r="AT74" i="5"/>
  <c r="Y74" i="5"/>
  <c r="AK74" i="5"/>
  <c r="Z74" i="5"/>
  <c r="AL74" i="5"/>
  <c r="AA74" i="5"/>
  <c r="AM74" i="5"/>
  <c r="AB74" i="5"/>
  <c r="AN74" i="5"/>
  <c r="AC74" i="5"/>
  <c r="AO74" i="5"/>
  <c r="AD74" i="5"/>
  <c r="AE74" i="5"/>
  <c r="AF74" i="5"/>
  <c r="AG74" i="5"/>
  <c r="AH74" i="5"/>
  <c r="AI74" i="5"/>
  <c r="X74" i="5"/>
  <c r="AJ74" i="5"/>
  <c r="AF55" i="5"/>
  <c r="AG55" i="5"/>
  <c r="AT55" i="5"/>
  <c r="AI55" i="5"/>
  <c r="X55" i="5"/>
  <c r="AJ55" i="5"/>
  <c r="Y55" i="5"/>
  <c r="AK55" i="5"/>
  <c r="AA55" i="5"/>
  <c r="AM55" i="5"/>
  <c r="AB55" i="5"/>
  <c r="AN55" i="5"/>
  <c r="AC55" i="5"/>
  <c r="AO55" i="5"/>
  <c r="AE55" i="5"/>
  <c r="Z55" i="5"/>
  <c r="AD55" i="5"/>
  <c r="AH55" i="5"/>
  <c r="AL55" i="5"/>
  <c r="AG73" i="5"/>
  <c r="AJ73" i="5"/>
  <c r="AA73" i="5"/>
  <c r="Z58" i="5"/>
  <c r="AA58" i="5"/>
  <c r="AC58" i="5"/>
  <c r="AD58" i="5"/>
  <c r="AT58" i="5"/>
  <c r="AG58" i="5"/>
  <c r="AI58" i="5"/>
  <c r="Y58" i="5"/>
  <c r="AK58" i="5"/>
  <c r="AJ58" i="5"/>
  <c r="AL58" i="5"/>
  <c r="AM58" i="5"/>
  <c r="AN58" i="5"/>
  <c r="AO58" i="5"/>
  <c r="X58" i="5"/>
  <c r="AB58" i="5"/>
  <c r="AE58" i="5"/>
  <c r="AF58" i="5"/>
  <c r="AH58" i="5"/>
  <c r="CI79" i="4"/>
  <c r="CG79" i="4"/>
  <c r="CH79" i="4"/>
  <c r="CI53" i="4"/>
  <c r="CH53" i="4"/>
  <c r="CG53" i="4"/>
  <c r="CI39" i="4"/>
  <c r="CG39" i="4"/>
  <c r="CH39" i="4"/>
  <c r="CI25" i="4"/>
  <c r="CR25" i="4" s="1"/>
  <c r="CX25" i="4" s="1"/>
  <c r="CH25" i="4"/>
  <c r="CQ25" i="4" s="1"/>
  <c r="CW25" i="4" s="1"/>
  <c r="CG25" i="4"/>
  <c r="CP25" i="4" s="1"/>
  <c r="CV25" i="4" s="1"/>
  <c r="AA62" i="42"/>
  <c r="E61" i="42"/>
  <c r="AT83" i="5"/>
  <c r="AE83" i="5"/>
  <c r="AF83" i="5"/>
  <c r="AG83" i="5"/>
  <c r="AH83" i="5"/>
  <c r="AI83" i="5"/>
  <c r="X83" i="5"/>
  <c r="AJ83" i="5"/>
  <c r="Y83" i="5"/>
  <c r="AK83" i="5"/>
  <c r="Z83" i="5"/>
  <c r="AL83" i="5"/>
  <c r="AA83" i="5"/>
  <c r="AM83" i="5"/>
  <c r="AB83" i="5"/>
  <c r="AN83" i="5"/>
  <c r="AD83" i="5"/>
  <c r="AC83" i="5"/>
  <c r="AO83" i="5"/>
  <c r="CI78" i="4"/>
  <c r="CH78" i="4"/>
  <c r="CG78" i="4"/>
  <c r="CI72" i="4"/>
  <c r="CH72" i="4"/>
  <c r="CG72" i="4"/>
  <c r="CI66" i="4"/>
  <c r="CH66" i="4"/>
  <c r="CG66" i="4"/>
  <c r="CI60" i="4"/>
  <c r="CH60" i="4"/>
  <c r="CG60" i="4"/>
  <c r="CI46" i="4"/>
  <c r="CH46" i="4"/>
  <c r="CG46" i="4"/>
  <c r="CI38" i="4"/>
  <c r="CH38" i="4"/>
  <c r="CG38" i="4"/>
  <c r="CI24" i="4"/>
  <c r="CR24" i="4" s="1"/>
  <c r="CX24" i="4" s="1"/>
  <c r="CH24" i="4"/>
  <c r="CQ24" i="4" s="1"/>
  <c r="CW24" i="4" s="1"/>
  <c r="CG24" i="4"/>
  <c r="CP24" i="4" s="1"/>
  <c r="CV24" i="4" s="1"/>
  <c r="W18" i="42"/>
  <c r="Z54" i="5"/>
  <c r="AL54" i="5"/>
  <c r="AT54" i="5"/>
  <c r="AA54" i="5"/>
  <c r="AM54" i="5"/>
  <c r="AC54" i="5"/>
  <c r="AO54" i="5"/>
  <c r="AD54" i="5"/>
  <c r="AE54" i="5"/>
  <c r="AG54" i="5"/>
  <c r="AH54" i="5"/>
  <c r="AI54" i="5"/>
  <c r="Y54" i="5"/>
  <c r="AK54" i="5"/>
  <c r="X54" i="5"/>
  <c r="AB54" i="5"/>
  <c r="AF54" i="5"/>
  <c r="AJ54" i="5"/>
  <c r="AN54" i="5"/>
  <c r="Z48" i="5"/>
  <c r="AL48" i="5"/>
  <c r="AA48" i="5"/>
  <c r="AM48" i="5"/>
  <c r="AB48" i="5"/>
  <c r="AN48" i="5"/>
  <c r="AC48" i="5"/>
  <c r="AO48" i="5"/>
  <c r="AD48" i="5"/>
  <c r="AE48" i="5"/>
  <c r="AF48" i="5"/>
  <c r="AT48" i="5"/>
  <c r="AG48" i="5"/>
  <c r="AH48" i="5"/>
  <c r="AI48" i="5"/>
  <c r="Y48" i="5"/>
  <c r="AK48" i="5"/>
  <c r="X48" i="5"/>
  <c r="AJ48" i="5"/>
  <c r="Z46" i="5"/>
  <c r="AL46" i="5"/>
  <c r="AA46" i="5"/>
  <c r="AM46" i="5"/>
  <c r="AB46" i="5"/>
  <c r="AN46" i="5"/>
  <c r="AC46" i="5"/>
  <c r="AO46" i="5"/>
  <c r="AD46" i="5"/>
  <c r="AT46" i="5"/>
  <c r="AE46" i="5"/>
  <c r="AF46" i="5"/>
  <c r="AG46" i="5"/>
  <c r="AH46" i="5"/>
  <c r="AI46" i="5"/>
  <c r="Y46" i="5"/>
  <c r="AK46" i="5"/>
  <c r="X46" i="5"/>
  <c r="AJ46" i="5"/>
  <c r="AF45" i="5"/>
  <c r="AG45" i="5"/>
  <c r="AH45" i="5"/>
  <c r="AI45" i="5"/>
  <c r="AT45" i="5"/>
  <c r="X45" i="5"/>
  <c r="AJ45" i="5"/>
  <c r="Y45" i="5"/>
  <c r="AK45" i="5"/>
  <c r="Z45" i="5"/>
  <c r="AL45" i="5"/>
  <c r="AA45" i="5"/>
  <c r="AM45" i="5"/>
  <c r="AB45" i="5"/>
  <c r="AN45" i="5"/>
  <c r="AC45" i="5"/>
  <c r="AO45" i="5"/>
  <c r="AE45" i="5"/>
  <c r="AD45" i="5"/>
  <c r="AF57" i="5"/>
  <c r="AG57" i="5"/>
  <c r="AI57" i="5"/>
  <c r="AT57" i="5"/>
  <c r="X57" i="5"/>
  <c r="AJ57" i="5"/>
  <c r="Y57" i="5"/>
  <c r="AK57" i="5"/>
  <c r="AA57" i="5"/>
  <c r="AM57" i="5"/>
  <c r="AB57" i="5"/>
  <c r="AN57" i="5"/>
  <c r="AC57" i="5"/>
  <c r="AO57" i="5"/>
  <c r="AE57" i="5"/>
  <c r="Z57" i="5"/>
  <c r="AD57" i="5"/>
  <c r="AH57" i="5"/>
  <c r="AL57" i="5"/>
  <c r="P72" i="42"/>
  <c r="L24" i="42"/>
  <c r="N24" i="42" s="1"/>
  <c r="AH49" i="42"/>
  <c r="AH61" i="42"/>
  <c r="AA61" i="42"/>
  <c r="V71" i="42"/>
  <c r="CI77" i="4"/>
  <c r="CH77" i="4"/>
  <c r="CG77" i="4"/>
  <c r="CI71" i="4"/>
  <c r="CG71" i="4"/>
  <c r="CH71" i="4"/>
  <c r="CI65" i="4"/>
  <c r="CH65" i="4"/>
  <c r="CG65" i="4"/>
  <c r="CI59" i="4"/>
  <c r="CG59" i="4"/>
  <c r="CH59" i="4"/>
  <c r="CI45" i="4"/>
  <c r="CH45" i="4"/>
  <c r="CG45" i="4"/>
  <c r="CI31" i="4"/>
  <c r="CG31" i="4"/>
  <c r="CH31" i="4"/>
  <c r="CI23" i="4"/>
  <c r="CR23" i="4" s="1"/>
  <c r="CX23" i="4" s="1"/>
  <c r="CG23" i="4"/>
  <c r="CP23" i="4" s="1"/>
  <c r="CV23" i="4" s="1"/>
  <c r="CH23" i="4"/>
  <c r="CQ23" i="4" s="1"/>
  <c r="CW23" i="4" s="1"/>
  <c r="Z32" i="5"/>
  <c r="AL32" i="5"/>
  <c r="AA32" i="5"/>
  <c r="AM32" i="5"/>
  <c r="AB32" i="5"/>
  <c r="AN32" i="5"/>
  <c r="AT32" i="5"/>
  <c r="AC32" i="5"/>
  <c r="AO32" i="5"/>
  <c r="AD32" i="5"/>
  <c r="AE32" i="5"/>
  <c r="AF32" i="5"/>
  <c r="AG32" i="5"/>
  <c r="AH32" i="5"/>
  <c r="AI32" i="5"/>
  <c r="Y32" i="5"/>
  <c r="AK32" i="5"/>
  <c r="X32" i="5"/>
  <c r="AJ32" i="5"/>
  <c r="AE63" i="5"/>
  <c r="AF63" i="5"/>
  <c r="AG63" i="5"/>
  <c r="AT63" i="5"/>
  <c r="AH63" i="5"/>
  <c r="AI63" i="5"/>
  <c r="X63" i="5"/>
  <c r="AJ63" i="5"/>
  <c r="Y63" i="5"/>
  <c r="AK63" i="5"/>
  <c r="Z63" i="5"/>
  <c r="AL63" i="5"/>
  <c r="AA63" i="5"/>
  <c r="AM63" i="5"/>
  <c r="AB63" i="5"/>
  <c r="AN63" i="5"/>
  <c r="AC63" i="5"/>
  <c r="AO63" i="5"/>
  <c r="AD63" i="5"/>
  <c r="AF31" i="5"/>
  <c r="AG31" i="5"/>
  <c r="AT31" i="5"/>
  <c r="AH31" i="5"/>
  <c r="AI31" i="5"/>
  <c r="X31" i="5"/>
  <c r="AJ31" i="5"/>
  <c r="Y31" i="5"/>
  <c r="AK31" i="5"/>
  <c r="Z31" i="5"/>
  <c r="AL31" i="5"/>
  <c r="AA31" i="5"/>
  <c r="AM31" i="5"/>
  <c r="AB31" i="5"/>
  <c r="AN31" i="5"/>
  <c r="AC31" i="5"/>
  <c r="AO31" i="5"/>
  <c r="AE31" i="5"/>
  <c r="AD31" i="5"/>
  <c r="AT77" i="5"/>
  <c r="AE77" i="5"/>
  <c r="AF77" i="5"/>
  <c r="AG77" i="5"/>
  <c r="AH77" i="5"/>
  <c r="AI77" i="5"/>
  <c r="X77" i="5"/>
  <c r="AJ77" i="5"/>
  <c r="Y77" i="5"/>
  <c r="AK77" i="5"/>
  <c r="Z77" i="5"/>
  <c r="AL77" i="5"/>
  <c r="AA77" i="5"/>
  <c r="AM77" i="5"/>
  <c r="AB77" i="5"/>
  <c r="AN77" i="5"/>
  <c r="AD77" i="5"/>
  <c r="AC77" i="5"/>
  <c r="AO77" i="5"/>
  <c r="AF37" i="5"/>
  <c r="AG37" i="5"/>
  <c r="AH37" i="5"/>
  <c r="AI37" i="5"/>
  <c r="X37" i="5"/>
  <c r="AJ37" i="5"/>
  <c r="Y37" i="5"/>
  <c r="AK37" i="5"/>
  <c r="Z37" i="5"/>
  <c r="AL37" i="5"/>
  <c r="AA37" i="5"/>
  <c r="AM37" i="5"/>
  <c r="AT37" i="5"/>
  <c r="AB37" i="5"/>
  <c r="AN37" i="5"/>
  <c r="AC37" i="5"/>
  <c r="AO37" i="5"/>
  <c r="AE37" i="5"/>
  <c r="AD37" i="5"/>
  <c r="AT82" i="5"/>
  <c r="AL82" i="5"/>
  <c r="AC82" i="5"/>
  <c r="AE82" i="5"/>
  <c r="X82" i="5"/>
  <c r="AT69" i="5"/>
  <c r="AE69" i="5"/>
  <c r="AF69" i="5"/>
  <c r="AG69" i="5"/>
  <c r="AH69" i="5"/>
  <c r="AI69" i="5"/>
  <c r="X69" i="5"/>
  <c r="AJ69" i="5"/>
  <c r="Y69" i="5"/>
  <c r="AK69" i="5"/>
  <c r="Z69" i="5"/>
  <c r="AL69" i="5"/>
  <c r="AA69" i="5"/>
  <c r="AM69" i="5"/>
  <c r="AB69" i="5"/>
  <c r="AN69" i="5"/>
  <c r="AC69" i="5"/>
  <c r="AO69" i="5"/>
  <c r="AD69" i="5"/>
  <c r="AT33" i="5"/>
  <c r="AK33" i="5"/>
  <c r="AL33" i="5"/>
  <c r="AO33" i="5"/>
  <c r="CI52" i="4"/>
  <c r="CH52" i="4"/>
  <c r="CG52" i="4"/>
  <c r="CI44" i="4"/>
  <c r="CH44" i="4"/>
  <c r="CG44" i="4"/>
  <c r="CI30" i="4"/>
  <c r="CH30" i="4"/>
  <c r="CG30" i="4"/>
  <c r="AT53" i="5"/>
  <c r="AF53" i="5"/>
  <c r="AG53" i="5"/>
  <c r="AH53" i="5"/>
  <c r="AI53" i="5"/>
  <c r="X53" i="5"/>
  <c r="AJ53" i="5"/>
  <c r="Y53" i="5"/>
  <c r="AK53" i="5"/>
  <c r="Z53" i="5"/>
  <c r="AA53" i="5"/>
  <c r="AM53" i="5"/>
  <c r="AB53" i="5"/>
  <c r="AN53" i="5"/>
  <c r="AC53" i="5"/>
  <c r="AO53" i="5"/>
  <c r="AE53" i="5"/>
  <c r="AL53" i="5"/>
  <c r="AD53" i="5"/>
  <c r="AE75" i="5"/>
  <c r="AF75" i="5"/>
  <c r="AG75" i="5"/>
  <c r="AH75" i="5"/>
  <c r="AT75" i="5"/>
  <c r="AI75" i="5"/>
  <c r="X75" i="5"/>
  <c r="AJ75" i="5"/>
  <c r="Y75" i="5"/>
  <c r="AK75" i="5"/>
  <c r="Z75" i="5"/>
  <c r="AL75" i="5"/>
  <c r="AA75" i="5"/>
  <c r="AM75" i="5"/>
  <c r="AB75" i="5"/>
  <c r="AN75" i="5"/>
  <c r="AC75" i="5"/>
  <c r="AO75" i="5"/>
  <c r="AD75" i="5"/>
  <c r="AF19" i="5"/>
  <c r="AG19" i="5"/>
  <c r="AH19" i="5"/>
  <c r="AI19" i="5"/>
  <c r="X19" i="5"/>
  <c r="Y19" i="5"/>
  <c r="AK19" i="5"/>
  <c r="Z19" i="5"/>
  <c r="AL19" i="5"/>
  <c r="AB19" i="5"/>
  <c r="AN19" i="5"/>
  <c r="AC19" i="5"/>
  <c r="AE19" i="5"/>
  <c r="AD19" i="5"/>
  <c r="Q18" i="42"/>
  <c r="Z24" i="5"/>
  <c r="AL24" i="5"/>
  <c r="AB24" i="5"/>
  <c r="AN24" i="5"/>
  <c r="AC24" i="5"/>
  <c r="AD24" i="5"/>
  <c r="AE24" i="5"/>
  <c r="AF24" i="5"/>
  <c r="AG24" i="5"/>
  <c r="AH24" i="5"/>
  <c r="AI24" i="5"/>
  <c r="Y24" i="5"/>
  <c r="AK24" i="5"/>
  <c r="X24" i="5"/>
  <c r="AT61" i="5"/>
  <c r="AE61" i="5"/>
  <c r="AF61" i="5"/>
  <c r="AG61" i="5"/>
  <c r="AH61" i="5"/>
  <c r="AI61" i="5"/>
  <c r="X61" i="5"/>
  <c r="AJ61" i="5"/>
  <c r="Y61" i="5"/>
  <c r="AK61" i="5"/>
  <c r="Z61" i="5"/>
  <c r="AL61" i="5"/>
  <c r="AA61" i="5"/>
  <c r="AM61" i="5"/>
  <c r="AB61" i="5"/>
  <c r="AN61" i="5"/>
  <c r="AC61" i="5"/>
  <c r="AO61" i="5"/>
  <c r="AD61" i="5"/>
  <c r="AF35" i="5"/>
  <c r="AG35" i="5"/>
  <c r="AH35" i="5"/>
  <c r="AI35" i="5"/>
  <c r="X35" i="5"/>
  <c r="AJ35" i="5"/>
  <c r="Y35" i="5"/>
  <c r="AK35" i="5"/>
  <c r="AT35" i="5"/>
  <c r="Z35" i="5"/>
  <c r="AL35" i="5"/>
  <c r="AA35" i="5"/>
  <c r="AM35" i="5"/>
  <c r="AB35" i="5"/>
  <c r="AN35" i="5"/>
  <c r="AC35" i="5"/>
  <c r="AO35" i="5"/>
  <c r="AE35" i="5"/>
  <c r="AD35" i="5"/>
  <c r="CI87" i="4"/>
  <c r="CG87" i="4"/>
  <c r="CH87" i="4"/>
  <c r="CI51" i="4"/>
  <c r="CG51" i="4"/>
  <c r="CH51" i="4"/>
  <c r="CI37" i="4"/>
  <c r="CH37" i="4"/>
  <c r="CG37" i="4"/>
  <c r="CI29" i="4"/>
  <c r="CH29" i="4"/>
  <c r="CG29" i="4"/>
  <c r="CI22" i="4"/>
  <c r="CR22" i="4" s="1"/>
  <c r="CX22" i="4" s="1"/>
  <c r="CH22" i="4"/>
  <c r="CQ22" i="4" s="1"/>
  <c r="CW22" i="4" s="1"/>
  <c r="CG22" i="4"/>
  <c r="CP22" i="4" s="1"/>
  <c r="CV22" i="4" s="1"/>
  <c r="AT76" i="5"/>
  <c r="Y76" i="5"/>
  <c r="AK76" i="5"/>
  <c r="Z76" i="5"/>
  <c r="AL76" i="5"/>
  <c r="AA76" i="5"/>
  <c r="AM76" i="5"/>
  <c r="AB76" i="5"/>
  <c r="AN76" i="5"/>
  <c r="AC76" i="5"/>
  <c r="AO76" i="5"/>
  <c r="AD76" i="5"/>
  <c r="AE76" i="5"/>
  <c r="AF76" i="5"/>
  <c r="AG76" i="5"/>
  <c r="AH76" i="5"/>
  <c r="AI76" i="5"/>
  <c r="X76" i="5"/>
  <c r="AJ76" i="5"/>
  <c r="Z50" i="5"/>
  <c r="AL50" i="5"/>
  <c r="AA50" i="5"/>
  <c r="AM50" i="5"/>
  <c r="AB50" i="5"/>
  <c r="AN50" i="5"/>
  <c r="AC50" i="5"/>
  <c r="AO50" i="5"/>
  <c r="AD50" i="5"/>
  <c r="AE50" i="5"/>
  <c r="AF50" i="5"/>
  <c r="AG50" i="5"/>
  <c r="AH50" i="5"/>
  <c r="AT50" i="5"/>
  <c r="AI50" i="5"/>
  <c r="Y50" i="5"/>
  <c r="AK50" i="5"/>
  <c r="X50" i="5"/>
  <c r="AJ50" i="5"/>
  <c r="AF39" i="5"/>
  <c r="AG39" i="5"/>
  <c r="AH39" i="5"/>
  <c r="AI39" i="5"/>
  <c r="X39" i="5"/>
  <c r="AJ39" i="5"/>
  <c r="Y39" i="5"/>
  <c r="AK39" i="5"/>
  <c r="Z39" i="5"/>
  <c r="AL39" i="5"/>
  <c r="AA39" i="5"/>
  <c r="AM39" i="5"/>
  <c r="AB39" i="5"/>
  <c r="AN39" i="5"/>
  <c r="AC39" i="5"/>
  <c r="AO39" i="5"/>
  <c r="AE39" i="5"/>
  <c r="AT39" i="5"/>
  <c r="AD39" i="5"/>
  <c r="AM42" i="5"/>
  <c r="AO42" i="5"/>
  <c r="AI42" i="5"/>
  <c r="Z56" i="5"/>
  <c r="AL56" i="5"/>
  <c r="AA56" i="5"/>
  <c r="AM56" i="5"/>
  <c r="AT56" i="5"/>
  <c r="AC56" i="5"/>
  <c r="AO56" i="5"/>
  <c r="AD56" i="5"/>
  <c r="AE56" i="5"/>
  <c r="AG56" i="5"/>
  <c r="AH56" i="5"/>
  <c r="AI56" i="5"/>
  <c r="Y56" i="5"/>
  <c r="AK56" i="5"/>
  <c r="AF56" i="5"/>
  <c r="AJ56" i="5"/>
  <c r="AN56" i="5"/>
  <c r="X56" i="5"/>
  <c r="AB56" i="5"/>
  <c r="AT68" i="5"/>
  <c r="Y68" i="5"/>
  <c r="AK68" i="5"/>
  <c r="Z68" i="5"/>
  <c r="AL68" i="5"/>
  <c r="AA68" i="5"/>
  <c r="AM68" i="5"/>
  <c r="AB68" i="5"/>
  <c r="AN68" i="5"/>
  <c r="AC68" i="5"/>
  <c r="AO68" i="5"/>
  <c r="AD68" i="5"/>
  <c r="AE68" i="5"/>
  <c r="AF68" i="5"/>
  <c r="AG68" i="5"/>
  <c r="AH68" i="5"/>
  <c r="AI68" i="5"/>
  <c r="X68" i="5"/>
  <c r="AJ68" i="5"/>
  <c r="M34" i="5"/>
  <c r="Z34" i="5"/>
  <c r="AL34" i="5"/>
  <c r="AA34" i="5"/>
  <c r="AM34" i="5"/>
  <c r="AB34" i="5"/>
  <c r="AN34" i="5"/>
  <c r="AC34" i="5"/>
  <c r="AO34" i="5"/>
  <c r="AD34" i="5"/>
  <c r="AT34" i="5"/>
  <c r="AE34" i="5"/>
  <c r="AF34" i="5"/>
  <c r="AG34" i="5"/>
  <c r="AH34" i="5"/>
  <c r="AI34" i="5"/>
  <c r="Y34" i="5"/>
  <c r="AK34" i="5"/>
  <c r="X34" i="5"/>
  <c r="AJ34" i="5"/>
  <c r="AF21" i="5"/>
  <c r="AG21" i="5"/>
  <c r="AH21" i="5"/>
  <c r="AI21" i="5"/>
  <c r="AT21" i="5"/>
  <c r="X21" i="5"/>
  <c r="Y21" i="5"/>
  <c r="AK21" i="5"/>
  <c r="Z21" i="5"/>
  <c r="AL21" i="5"/>
  <c r="AB21" i="5"/>
  <c r="AN21" i="5"/>
  <c r="AC21" i="5"/>
  <c r="AE21" i="5"/>
  <c r="AD21" i="5"/>
  <c r="CI86" i="4"/>
  <c r="CH86" i="4"/>
  <c r="CG86" i="4"/>
  <c r="CI76" i="4"/>
  <c r="CH76" i="4"/>
  <c r="CG76" i="4"/>
  <c r="CI70" i="4"/>
  <c r="CH70" i="4"/>
  <c r="CG70" i="4"/>
  <c r="CI64" i="4"/>
  <c r="CH64" i="4"/>
  <c r="CG64" i="4"/>
  <c r="CI58" i="4"/>
  <c r="CH58" i="4"/>
  <c r="CG58" i="4"/>
  <c r="CI50" i="4"/>
  <c r="CH50" i="4"/>
  <c r="CG50" i="4"/>
  <c r="CI36" i="4"/>
  <c r="CH36" i="4"/>
  <c r="CG36" i="4"/>
  <c r="CI21" i="4"/>
  <c r="CR21" i="4" s="1"/>
  <c r="CX21" i="4" s="1"/>
  <c r="CH21" i="4"/>
  <c r="CQ21" i="4" s="1"/>
  <c r="CW21" i="4" s="1"/>
  <c r="CG21" i="4"/>
  <c r="CP21" i="4" s="1"/>
  <c r="CV21" i="4" s="1"/>
  <c r="AF15" i="5"/>
  <c r="AK15" i="5"/>
  <c r="X15" i="5"/>
  <c r="AL15" i="5"/>
  <c r="AC15" i="5"/>
  <c r="AE15" i="5"/>
  <c r="Z15" i="5"/>
  <c r="AB15" i="5"/>
  <c r="Y15" i="5"/>
  <c r="AH15" i="5"/>
  <c r="AD15" i="5"/>
  <c r="AG15" i="5"/>
  <c r="AI15" i="5"/>
  <c r="AN15" i="5"/>
  <c r="Z38" i="5"/>
  <c r="AL38" i="5"/>
  <c r="AA38" i="5"/>
  <c r="AM38" i="5"/>
  <c r="AB38" i="5"/>
  <c r="AN38" i="5"/>
  <c r="AC38" i="5"/>
  <c r="AO38" i="5"/>
  <c r="AD38" i="5"/>
  <c r="AE38" i="5"/>
  <c r="AF38" i="5"/>
  <c r="AG38" i="5"/>
  <c r="AH38" i="5"/>
  <c r="AT38" i="5"/>
  <c r="AI38" i="5"/>
  <c r="Y38" i="5"/>
  <c r="AK38" i="5"/>
  <c r="X38" i="5"/>
  <c r="AJ38" i="5"/>
  <c r="AF27" i="5"/>
  <c r="AG27" i="5"/>
  <c r="AH27" i="5"/>
  <c r="AI27" i="5"/>
  <c r="X27" i="5"/>
  <c r="AJ27" i="5"/>
  <c r="Y27" i="5"/>
  <c r="AK27" i="5"/>
  <c r="Z27" i="5"/>
  <c r="AL27" i="5"/>
  <c r="AA27" i="5"/>
  <c r="AM27" i="5"/>
  <c r="AB27" i="5"/>
  <c r="AN27" i="5"/>
  <c r="AC27" i="5"/>
  <c r="AO27" i="5"/>
  <c r="AE27" i="5"/>
  <c r="AT27" i="5"/>
  <c r="AD27" i="5"/>
  <c r="Z52" i="5"/>
  <c r="AL52" i="5"/>
  <c r="AA52" i="5"/>
  <c r="AM52" i="5"/>
  <c r="AB52" i="5"/>
  <c r="AN52" i="5"/>
  <c r="AC52" i="5"/>
  <c r="AO52" i="5"/>
  <c r="AD52" i="5"/>
  <c r="AE52" i="5"/>
  <c r="AF52" i="5"/>
  <c r="AG52" i="5"/>
  <c r="AH52" i="5"/>
  <c r="AI52" i="5"/>
  <c r="AT52" i="5"/>
  <c r="Y52" i="5"/>
  <c r="AK52" i="5"/>
  <c r="X52" i="5"/>
  <c r="AJ52" i="5"/>
  <c r="AT78" i="5"/>
  <c r="Y78" i="5"/>
  <c r="AK78" i="5"/>
  <c r="Z78" i="5"/>
  <c r="AL78" i="5"/>
  <c r="AA78" i="5"/>
  <c r="AM78" i="5"/>
  <c r="AB78" i="5"/>
  <c r="AN78" i="5"/>
  <c r="AC78" i="5"/>
  <c r="AO78" i="5"/>
  <c r="AD78" i="5"/>
  <c r="AE78" i="5"/>
  <c r="AF78" i="5"/>
  <c r="AG78" i="5"/>
  <c r="AH78" i="5"/>
  <c r="X78" i="5"/>
  <c r="AJ78" i="5"/>
  <c r="AI78" i="5"/>
  <c r="AI18" i="5"/>
  <c r="AK18" i="5"/>
  <c r="X18" i="5"/>
  <c r="AL18" i="5"/>
  <c r="Y18" i="5"/>
  <c r="AN18" i="5"/>
  <c r="Z18" i="5"/>
  <c r="AB18" i="5"/>
  <c r="AC18" i="5"/>
  <c r="AD18" i="5"/>
  <c r="AE18" i="5"/>
  <c r="AF18" i="5"/>
  <c r="AH18" i="5"/>
  <c r="AG18" i="5"/>
  <c r="CI85" i="4"/>
  <c r="CH85" i="4"/>
  <c r="CG85" i="4"/>
  <c r="CI57" i="4"/>
  <c r="CH57" i="4"/>
  <c r="CG57" i="4"/>
  <c r="CI43" i="4"/>
  <c r="CG43" i="4"/>
  <c r="CH43" i="4"/>
  <c r="CI35" i="4"/>
  <c r="CG35" i="4"/>
  <c r="CH35" i="4"/>
  <c r="Z28" i="5"/>
  <c r="AL28" i="5"/>
  <c r="AA28" i="5"/>
  <c r="AM28" i="5"/>
  <c r="AB28" i="5"/>
  <c r="AN28" i="5"/>
  <c r="AC28" i="5"/>
  <c r="AO28" i="5"/>
  <c r="AD28" i="5"/>
  <c r="AE28" i="5"/>
  <c r="AF28" i="5"/>
  <c r="AG28" i="5"/>
  <c r="AH28" i="5"/>
  <c r="AI28" i="5"/>
  <c r="AT28" i="5"/>
  <c r="Y28" i="5"/>
  <c r="AK28" i="5"/>
  <c r="X28" i="5"/>
  <c r="AJ28" i="5"/>
  <c r="Z20" i="5"/>
  <c r="AL20" i="5"/>
  <c r="AB20" i="5"/>
  <c r="AN20" i="5"/>
  <c r="AC20" i="5"/>
  <c r="AD20" i="5"/>
  <c r="AE20" i="5"/>
  <c r="AF20" i="5"/>
  <c r="AG20" i="5"/>
  <c r="AH20" i="5"/>
  <c r="AI20" i="5"/>
  <c r="Y20" i="5"/>
  <c r="AK20" i="5"/>
  <c r="X20" i="5"/>
  <c r="Z26" i="5"/>
  <c r="AL26" i="5"/>
  <c r="AA26" i="5"/>
  <c r="AM26" i="5"/>
  <c r="AB26" i="5"/>
  <c r="AN26" i="5"/>
  <c r="AC26" i="5"/>
  <c r="AO26" i="5"/>
  <c r="AD26" i="5"/>
  <c r="AE26" i="5"/>
  <c r="AF26" i="5"/>
  <c r="AG26" i="5"/>
  <c r="AH26" i="5"/>
  <c r="AT26" i="5"/>
  <c r="AI26" i="5"/>
  <c r="Y26" i="5"/>
  <c r="AK26" i="5"/>
  <c r="X26" i="5"/>
  <c r="AJ26" i="5"/>
  <c r="Z40" i="5"/>
  <c r="AL40" i="5"/>
  <c r="AA40" i="5"/>
  <c r="AM40" i="5"/>
  <c r="AB40" i="5"/>
  <c r="AN40" i="5"/>
  <c r="AC40" i="5"/>
  <c r="AO40" i="5"/>
  <c r="AD40" i="5"/>
  <c r="AE40" i="5"/>
  <c r="AF40" i="5"/>
  <c r="AG40" i="5"/>
  <c r="AH40" i="5"/>
  <c r="AI40" i="5"/>
  <c r="AT40" i="5"/>
  <c r="Y40" i="5"/>
  <c r="AK40" i="5"/>
  <c r="X40" i="5"/>
  <c r="AJ40" i="5"/>
  <c r="O18" i="42"/>
  <c r="AT72" i="5"/>
  <c r="Y72" i="5"/>
  <c r="AK72" i="5"/>
  <c r="Z72" i="5"/>
  <c r="AL72" i="5"/>
  <c r="AA72" i="5"/>
  <c r="AM72" i="5"/>
  <c r="AB72" i="5"/>
  <c r="AN72" i="5"/>
  <c r="AC72" i="5"/>
  <c r="AO72" i="5"/>
  <c r="AD72" i="5"/>
  <c r="AE72" i="5"/>
  <c r="AF72" i="5"/>
  <c r="AG72" i="5"/>
  <c r="AH72" i="5"/>
  <c r="AI72" i="5"/>
  <c r="X72" i="5"/>
  <c r="AJ72" i="5"/>
  <c r="X72" i="42"/>
  <c r="AA49" i="42"/>
  <c r="AD49" i="42"/>
  <c r="AE36" i="42"/>
  <c r="Z36" i="42"/>
  <c r="CI84" i="4"/>
  <c r="CH84" i="4"/>
  <c r="CG84" i="4"/>
  <c r="I4" i="53"/>
  <c r="CI75" i="4"/>
  <c r="CG75" i="4"/>
  <c r="CH75" i="4"/>
  <c r="CI69" i="4"/>
  <c r="CH69" i="4"/>
  <c r="CG69" i="4"/>
  <c r="CI63" i="4"/>
  <c r="CG63" i="4"/>
  <c r="CH63" i="4"/>
  <c r="CI56" i="4"/>
  <c r="CH56" i="4"/>
  <c r="CG56" i="4"/>
  <c r="CI42" i="4"/>
  <c r="CH42" i="4"/>
  <c r="CG42" i="4"/>
  <c r="CI28" i="4"/>
  <c r="CH28" i="4"/>
  <c r="CG28" i="4"/>
  <c r="G76" i="32"/>
  <c r="H55" i="32" s="1"/>
  <c r="E275" i="32"/>
  <c r="F291" i="32" s="1"/>
  <c r="E312" i="32"/>
  <c r="F302" i="32" s="1"/>
  <c r="F257" i="32"/>
  <c r="F258" i="32" s="1"/>
  <c r="J18" i="42"/>
  <c r="O22" i="4"/>
  <c r="Q22" i="4" s="1"/>
  <c r="H17" i="5"/>
  <c r="AT17" i="5" s="1"/>
  <c r="AR22" i="4"/>
  <c r="AX22" i="4" s="1"/>
  <c r="AQ22" i="4"/>
  <c r="AW22" i="4" s="1"/>
  <c r="BL22" i="4"/>
  <c r="BN22" i="4" s="1"/>
  <c r="AS22" i="4"/>
  <c r="AY22" i="4" s="1"/>
  <c r="E387" i="32"/>
  <c r="F373" i="32" s="1"/>
  <c r="H386" i="32"/>
  <c r="H365" i="32"/>
  <c r="H366" i="32" s="1"/>
  <c r="H372" i="32"/>
  <c r="H374" i="32"/>
  <c r="N18" i="42"/>
  <c r="Q16" i="42"/>
  <c r="N17" i="42"/>
  <c r="AD16" i="8"/>
  <c r="V16" i="8"/>
  <c r="C14" i="33"/>
  <c r="O16" i="8"/>
  <c r="X16" i="8"/>
  <c r="W17" i="42"/>
  <c r="P18" i="42"/>
  <c r="R16" i="8"/>
  <c r="AB16" i="8"/>
  <c r="J16" i="8"/>
  <c r="Y16" i="8"/>
  <c r="H16" i="8"/>
  <c r="M16" i="8"/>
  <c r="C15" i="34"/>
  <c r="F15" i="34" s="1"/>
  <c r="T16" i="8"/>
  <c r="N16" i="8"/>
  <c r="K16" i="8"/>
  <c r="E16" i="8"/>
  <c r="G16" i="8"/>
  <c r="I16" i="8"/>
  <c r="AM18" i="42"/>
  <c r="S16" i="8"/>
  <c r="P16" i="8"/>
  <c r="AC16" i="8"/>
  <c r="L16" i="8"/>
  <c r="W16" i="8"/>
  <c r="Q16" i="8"/>
  <c r="U16" i="8"/>
  <c r="K13" i="5"/>
  <c r="AN13" i="5"/>
  <c r="H11" i="26" s="1"/>
  <c r="AB13" i="5"/>
  <c r="P13" i="5"/>
  <c r="AK13" i="5"/>
  <c r="S13" i="5"/>
  <c r="X13" i="5"/>
  <c r="J13" i="5"/>
  <c r="AH13" i="5"/>
  <c r="E13" i="5"/>
  <c r="G13" i="5"/>
  <c r="AE13" i="5"/>
  <c r="I13" i="5"/>
  <c r="F13" i="5"/>
  <c r="N13" i="5"/>
  <c r="AD13" i="5"/>
  <c r="L13" i="5"/>
  <c r="AC13" i="5"/>
  <c r="AG13" i="5"/>
  <c r="M13" i="5"/>
  <c r="AF13" i="5"/>
  <c r="Y13" i="5"/>
  <c r="AL13" i="5"/>
  <c r="AI13" i="5"/>
  <c r="J15" i="63"/>
  <c r="A15" i="63" s="1"/>
  <c r="J7" i="63"/>
  <c r="A7" i="63" s="1"/>
  <c r="J8" i="63"/>
  <c r="A8" i="63" s="1"/>
  <c r="Q2" i="33"/>
  <c r="L2" i="34" s="1"/>
  <c r="I2" i="35" s="1"/>
  <c r="F16" i="19"/>
  <c r="J20" i="16"/>
  <c r="K17" i="31" s="1"/>
  <c r="K43" i="53"/>
  <c r="I5" i="60"/>
  <c r="X25" i="11"/>
  <c r="E323" i="32"/>
  <c r="F322" i="32" s="1"/>
  <c r="H303" i="32"/>
  <c r="H300" i="32"/>
  <c r="H309" i="32"/>
  <c r="G156" i="32"/>
  <c r="H310" i="32"/>
  <c r="H304" i="32"/>
  <c r="H301" i="32"/>
  <c r="H311" i="32"/>
  <c r="H307" i="32"/>
  <c r="H306" i="32"/>
  <c r="H302" i="32"/>
  <c r="H308" i="32"/>
  <c r="H305" i="32"/>
  <c r="F11" i="34"/>
  <c r="C17" i="8"/>
  <c r="D15" i="33" s="1"/>
  <c r="L15" i="33" s="1"/>
  <c r="O17" i="42"/>
  <c r="J17" i="42"/>
  <c r="Q17" i="5"/>
  <c r="AS21" i="4"/>
  <c r="AY21" i="4" s="1"/>
  <c r="AQ21" i="4"/>
  <c r="AW21" i="4" s="1"/>
  <c r="AR21" i="4"/>
  <c r="AX21" i="4" s="1"/>
  <c r="O21" i="4"/>
  <c r="BL21" i="4"/>
  <c r="BN21" i="4" s="1"/>
  <c r="D17" i="8"/>
  <c r="AC17" i="42"/>
  <c r="Q17" i="42"/>
  <c r="P17" i="42"/>
  <c r="Z14" i="42"/>
  <c r="H14" i="42"/>
  <c r="S14" i="42"/>
  <c r="J14" i="34"/>
  <c r="AD14" i="42"/>
  <c r="K14" i="42"/>
  <c r="Y14" i="42"/>
  <c r="V14" i="42"/>
  <c r="T14" i="42"/>
  <c r="AG14" i="42"/>
  <c r="AH14" i="42"/>
  <c r="L14" i="42"/>
  <c r="N14" i="42" s="1"/>
  <c r="AM17" i="42"/>
  <c r="N16" i="42"/>
  <c r="AK14" i="42"/>
  <c r="I14" i="42"/>
  <c r="CI20" i="4"/>
  <c r="CR20" i="4" s="1"/>
  <c r="CX20" i="4" s="1"/>
  <c r="J16" i="42"/>
  <c r="G14" i="42"/>
  <c r="AA14" i="42"/>
  <c r="AB14" i="42"/>
  <c r="CH20" i="4"/>
  <c r="CQ20" i="4" s="1"/>
  <c r="CW20" i="4" s="1"/>
  <c r="X14" i="42"/>
  <c r="E14" i="42"/>
  <c r="CQ19" i="4"/>
  <c r="CW19" i="4" s="1"/>
  <c r="AQ19" i="4"/>
  <c r="AW19" i="4" s="1"/>
  <c r="H14" i="5"/>
  <c r="AT14" i="5" s="1"/>
  <c r="AQ20" i="4"/>
  <c r="AW20" i="4" s="1"/>
  <c r="K5" i="29"/>
  <c r="H5" i="23"/>
  <c r="AR20" i="4"/>
  <c r="AX20" i="4" s="1"/>
  <c r="CQ18" i="4"/>
  <c r="CW18" i="4" s="1"/>
  <c r="CP18" i="4"/>
  <c r="CV18" i="4" s="1"/>
  <c r="AS18" i="4"/>
  <c r="AY18" i="4" s="1"/>
  <c r="AR18" i="4"/>
  <c r="AX18" i="4" s="1"/>
  <c r="CR18" i="4"/>
  <c r="CX18" i="4" s="1"/>
  <c r="Q15" i="5"/>
  <c r="AS20" i="4"/>
  <c r="AY20" i="4" s="1"/>
  <c r="AQ18" i="4"/>
  <c r="AW18" i="4" s="1"/>
  <c r="AR19" i="4"/>
  <c r="AX19" i="4" s="1"/>
  <c r="H16" i="5"/>
  <c r="AT16" i="5" s="1"/>
  <c r="CP19" i="4"/>
  <c r="CV19" i="4" s="1"/>
  <c r="CR19" i="4"/>
  <c r="CX19" i="4" s="1"/>
  <c r="AS19" i="4"/>
  <c r="AY19" i="4" s="1"/>
  <c r="AE19" i="42"/>
  <c r="T19" i="42"/>
  <c r="S69" i="42"/>
  <c r="O69" i="42"/>
  <c r="P45" i="42"/>
  <c r="AD78" i="42"/>
  <c r="R78" i="42"/>
  <c r="V78" i="42"/>
  <c r="D35" i="42"/>
  <c r="Q69" i="42"/>
  <c r="X60" i="42"/>
  <c r="AH60" i="42"/>
  <c r="AM60" i="42"/>
  <c r="F35" i="42"/>
  <c r="I19" i="42"/>
  <c r="AA35" i="42"/>
  <c r="O60" i="42"/>
  <c r="T69" i="42"/>
  <c r="X78" i="42"/>
  <c r="V69" i="42"/>
  <c r="F45" i="42"/>
  <c r="Y45" i="42"/>
  <c r="R45" i="42"/>
  <c r="S78" i="42"/>
  <c r="O78" i="42"/>
  <c r="M45" i="42"/>
  <c r="K60" i="42"/>
  <c r="AD60" i="42"/>
  <c r="T60" i="42"/>
  <c r="N60" i="42"/>
  <c r="C60" i="42"/>
  <c r="AF19" i="42"/>
  <c r="S19" i="42"/>
  <c r="K69" i="42"/>
  <c r="U45" i="42"/>
  <c r="E45" i="42"/>
  <c r="AL69" i="42"/>
  <c r="F69" i="42"/>
  <c r="AF45" i="42"/>
  <c r="AM45" i="42"/>
  <c r="C45" i="42"/>
  <c r="K45" i="42"/>
  <c r="AB69" i="42"/>
  <c r="AB78" i="42"/>
  <c r="AE78" i="42"/>
  <c r="Z78" i="42"/>
  <c r="I35" i="42"/>
  <c r="AM35" i="42"/>
  <c r="J60" i="42"/>
  <c r="AA60" i="42"/>
  <c r="V60" i="42"/>
  <c r="H19" i="42"/>
  <c r="X19" i="42"/>
  <c r="AG19" i="42"/>
  <c r="AL45" i="42"/>
  <c r="V45" i="42"/>
  <c r="N45" i="42"/>
  <c r="O45" i="42"/>
  <c r="AE69" i="42"/>
  <c r="G69" i="42"/>
  <c r="H45" i="42"/>
  <c r="AC78" i="42"/>
  <c r="AG78" i="42"/>
  <c r="Y35" i="42"/>
  <c r="R35" i="42"/>
  <c r="E69" i="42"/>
  <c r="AF60" i="42"/>
  <c r="AA19" i="42"/>
  <c r="AB19" i="42"/>
  <c r="K19" i="42"/>
  <c r="AM69" i="42"/>
  <c r="I45" i="42"/>
  <c r="D69" i="42"/>
  <c r="AK69" i="42"/>
  <c r="AC69" i="42"/>
  <c r="H69" i="42"/>
  <c r="I69" i="42"/>
  <c r="G45" i="42"/>
  <c r="AH78" i="42"/>
  <c r="J78" i="42"/>
  <c r="D78" i="42"/>
  <c r="F78" i="42"/>
  <c r="L35" i="42"/>
  <c r="E60" i="42"/>
  <c r="R60" i="42"/>
  <c r="I60" i="42"/>
  <c r="W60" i="42"/>
  <c r="Y19" i="42"/>
  <c r="Z19" i="42"/>
  <c r="L45" i="42"/>
  <c r="X69" i="42"/>
  <c r="Q78" i="42"/>
  <c r="N78" i="42"/>
  <c r="L78" i="42"/>
  <c r="AD35" i="42"/>
  <c r="P35" i="42"/>
  <c r="Q60" i="42"/>
  <c r="P60" i="42"/>
  <c r="G60" i="42"/>
  <c r="S60" i="42"/>
  <c r="AB35" i="42"/>
  <c r="D13" i="42"/>
  <c r="P15" i="42"/>
  <c r="G19" i="42"/>
  <c r="AD19" i="42"/>
  <c r="N69" i="42"/>
  <c r="AF78" i="42"/>
  <c r="AL78" i="42"/>
  <c r="AK78" i="42"/>
  <c r="J35" i="42"/>
  <c r="T35" i="42"/>
  <c r="AC60" i="42"/>
  <c r="Z60" i="42"/>
  <c r="D19" i="42"/>
  <c r="E19" i="42"/>
  <c r="D45" i="42"/>
  <c r="AE45" i="42"/>
  <c r="AG69" i="42"/>
  <c r="W78" i="42"/>
  <c r="U78" i="42"/>
  <c r="P78" i="42"/>
  <c r="T78" i="42"/>
  <c r="O35" i="42"/>
  <c r="Q35" i="42"/>
  <c r="M35" i="42"/>
  <c r="W69" i="42"/>
  <c r="AE60" i="42"/>
  <c r="AK60" i="42"/>
  <c r="C35" i="42"/>
  <c r="AL60" i="42"/>
  <c r="D60" i="42"/>
  <c r="AH19" i="42"/>
  <c r="M19" i="42"/>
  <c r="U19" i="42"/>
  <c r="J69" i="42"/>
  <c r="P69" i="42"/>
  <c r="C69" i="42"/>
  <c r="AA69" i="42"/>
  <c r="AK45" i="42"/>
  <c r="AC45" i="42"/>
  <c r="AA78" i="42"/>
  <c r="M78" i="42"/>
  <c r="AE35" i="42"/>
  <c r="N35" i="42"/>
  <c r="W35" i="42"/>
  <c r="AG45" i="42"/>
  <c r="Z69" i="42"/>
  <c r="AL35" i="42"/>
  <c r="AH35" i="42"/>
  <c r="L19" i="42"/>
  <c r="C19" i="42"/>
  <c r="R69" i="42"/>
  <c r="T45" i="42"/>
  <c r="AF69" i="42"/>
  <c r="Z45" i="42"/>
  <c r="M69" i="42"/>
  <c r="C78" i="42"/>
  <c r="H78" i="42"/>
  <c r="I78" i="42"/>
  <c r="K35" i="42"/>
  <c r="U35" i="42"/>
  <c r="Z35" i="42"/>
  <c r="V35" i="42"/>
  <c r="Q45" i="42"/>
  <c r="AB60" i="42"/>
  <c r="AG60" i="42"/>
  <c r="AG35" i="42"/>
  <c r="AD69" i="42"/>
  <c r="W45" i="42"/>
  <c r="AH69" i="42"/>
  <c r="AD45" i="42"/>
  <c r="S45" i="42"/>
  <c r="E78" i="42"/>
  <c r="S35" i="42"/>
  <c r="AF35" i="42"/>
  <c r="Y60" i="42"/>
  <c r="M60" i="42"/>
  <c r="L60" i="42"/>
  <c r="AA45" i="42"/>
  <c r="J11" i="34"/>
  <c r="D11" i="34"/>
  <c r="D11" i="35" s="1"/>
  <c r="I36" i="13"/>
  <c r="J84" i="29" s="1"/>
  <c r="I14" i="13"/>
  <c r="J59" i="29" s="1"/>
  <c r="O20" i="4"/>
  <c r="Q20" i="4" s="1"/>
  <c r="BL20" i="4"/>
  <c r="BN20" i="4" s="1"/>
  <c r="I3" i="26"/>
  <c r="AB3" i="24"/>
  <c r="H3" i="23"/>
  <c r="I3" i="28"/>
  <c r="K3" i="27"/>
  <c r="B12" i="9"/>
  <c r="X17" i="4"/>
  <c r="CI17" i="4"/>
  <c r="F17" i="4"/>
  <c r="E12" i="25" s="1"/>
  <c r="AF17" i="4"/>
  <c r="CE17" i="4"/>
  <c r="AD17" i="4"/>
  <c r="G39" i="8"/>
  <c r="T39" i="8"/>
  <c r="O67" i="5"/>
  <c r="AB39" i="8"/>
  <c r="Q25" i="5"/>
  <c r="N25" i="5"/>
  <c r="E292" i="32"/>
  <c r="E375" i="32"/>
  <c r="R39" i="8"/>
  <c r="H39" i="8"/>
  <c r="N39" i="8"/>
  <c r="M42" i="5"/>
  <c r="E25" i="5"/>
  <c r="G292" i="32"/>
  <c r="H281" i="32" s="1"/>
  <c r="P21" i="4"/>
  <c r="Y39" i="8"/>
  <c r="C39" i="8"/>
  <c r="AU34" i="5"/>
  <c r="X39" i="8"/>
  <c r="Q39" i="8"/>
  <c r="E67" i="5"/>
  <c r="BL18" i="4"/>
  <c r="BN18" i="4" s="1"/>
  <c r="T30" i="5"/>
  <c r="V39" i="8"/>
  <c r="J39" i="8"/>
  <c r="S25" i="5"/>
  <c r="V30" i="5"/>
  <c r="P39" i="8"/>
  <c r="S39" i="8"/>
  <c r="G25" i="5"/>
  <c r="P25" i="5"/>
  <c r="E39" i="8"/>
  <c r="K39" i="8"/>
  <c r="U39" i="8"/>
  <c r="L39" i="8"/>
  <c r="W39" i="8"/>
  <c r="P42" i="5"/>
  <c r="V67" i="5"/>
  <c r="AU25" i="5"/>
  <c r="BL19" i="4"/>
  <c r="BN19" i="4" s="1"/>
  <c r="G137" i="32"/>
  <c r="H135" i="32" s="1"/>
  <c r="G193" i="32"/>
  <c r="H169" i="32" s="1"/>
  <c r="G227" i="32"/>
  <c r="H221" i="32" s="1"/>
  <c r="G249" i="32"/>
  <c r="H234" i="32" s="1"/>
  <c r="G275" i="32"/>
  <c r="H269" i="32" s="1"/>
  <c r="G359" i="32"/>
  <c r="M39" i="8"/>
  <c r="F39" i="8"/>
  <c r="AA39" i="8"/>
  <c r="AD39" i="8"/>
  <c r="AC39" i="8"/>
  <c r="E30" i="5"/>
  <c r="V25" i="5"/>
  <c r="E76" i="32"/>
  <c r="F70" i="32" s="1"/>
  <c r="E193" i="32"/>
  <c r="F188" i="32" s="1"/>
  <c r="E227" i="32"/>
  <c r="F214" i="32" s="1"/>
  <c r="E249" i="32"/>
  <c r="F240" i="32" s="1"/>
  <c r="E359" i="32"/>
  <c r="E156" i="32"/>
  <c r="E116" i="32"/>
  <c r="F89" i="32" s="1"/>
  <c r="G116" i="32"/>
  <c r="E137" i="32"/>
  <c r="F134" i="32" s="1"/>
  <c r="O24" i="42" l="1"/>
  <c r="F329" i="32"/>
  <c r="F331" i="32" s="1"/>
  <c r="F320" i="32"/>
  <c r="F323" i="32" s="1"/>
  <c r="AI67" i="5"/>
  <c r="AR67" i="5"/>
  <c r="AI79" i="5"/>
  <c r="AR79" i="5"/>
  <c r="AD42" i="5"/>
  <c r="AR42" i="5"/>
  <c r="V82" i="5"/>
  <c r="AR82" i="5"/>
  <c r="AN60" i="5"/>
  <c r="AR60" i="5"/>
  <c r="AJ49" i="5"/>
  <c r="AR49" i="5"/>
  <c r="AA33" i="5"/>
  <c r="AR33" i="5"/>
  <c r="AH59" i="5"/>
  <c r="AR59" i="5"/>
  <c r="AE73" i="5"/>
  <c r="AR73" i="5"/>
  <c r="F310" i="32"/>
  <c r="F305" i="32"/>
  <c r="H321" i="32"/>
  <c r="H241" i="32"/>
  <c r="AA24" i="5"/>
  <c r="D38" i="6"/>
  <c r="CR28" i="4"/>
  <c r="CX28" i="4" s="1"/>
  <c r="CP28" i="4"/>
  <c r="CV28" i="4" s="1"/>
  <c r="AS28" i="4"/>
  <c r="AY28" i="4" s="1"/>
  <c r="BL28" i="4"/>
  <c r="BN28" i="4" s="1"/>
  <c r="F22" i="6"/>
  <c r="CQ28" i="4"/>
  <c r="CW28" i="4" s="1"/>
  <c r="J10" i="63"/>
  <c r="A10" i="63" s="1"/>
  <c r="J21" i="63"/>
  <c r="A21" i="63" s="1"/>
  <c r="AQ28" i="4"/>
  <c r="AW28" i="4" s="1"/>
  <c r="O28" i="4"/>
  <c r="Q28" i="4" s="1"/>
  <c r="AJ24" i="5"/>
  <c r="AM24" i="5" s="1"/>
  <c r="AO24" i="5" s="1"/>
  <c r="AR28" i="4"/>
  <c r="AX28" i="4" s="1"/>
  <c r="W24" i="42"/>
  <c r="Q24" i="42"/>
  <c r="AC24" i="42"/>
  <c r="E22" i="6"/>
  <c r="C21" i="35"/>
  <c r="AM24" i="42"/>
  <c r="AM23" i="42"/>
  <c r="AJ24" i="42"/>
  <c r="Q23" i="42"/>
  <c r="P24" i="42"/>
  <c r="AJ23" i="42"/>
  <c r="AL23" i="42" s="1"/>
  <c r="R24" i="42"/>
  <c r="F23" i="42"/>
  <c r="R23" i="42" s="1"/>
  <c r="AL22" i="42"/>
  <c r="CR27" i="4"/>
  <c r="CX27" i="4" s="1"/>
  <c r="CQ27" i="4"/>
  <c r="CW27" i="4" s="1"/>
  <c r="CP27" i="4"/>
  <c r="CV27" i="4" s="1"/>
  <c r="AR27" i="4"/>
  <c r="AX27" i="4" s="1"/>
  <c r="AS27" i="4"/>
  <c r="AY27" i="4" s="1"/>
  <c r="AQ27" i="4"/>
  <c r="AW27" i="4" s="1"/>
  <c r="BL27" i="4"/>
  <c r="BN27" i="4" s="1"/>
  <c r="D20" i="8"/>
  <c r="C20" i="8"/>
  <c r="D18" i="33" s="1"/>
  <c r="I18" i="33" s="1"/>
  <c r="O27" i="4"/>
  <c r="Q27" i="4" s="1"/>
  <c r="AC23" i="5"/>
  <c r="AL18" i="42"/>
  <c r="AL21" i="42"/>
  <c r="AJ15" i="42"/>
  <c r="AJ20" i="42"/>
  <c r="AJ16" i="42"/>
  <c r="AL17" i="42"/>
  <c r="AJ14" i="42"/>
  <c r="AJ19" i="42"/>
  <c r="AJ13" i="42"/>
  <c r="R22" i="42"/>
  <c r="E17" i="4"/>
  <c r="E11" i="25" s="1"/>
  <c r="BP17" i="4"/>
  <c r="J17" i="63"/>
  <c r="A17" i="63" s="1"/>
  <c r="CD17" i="4"/>
  <c r="J19" i="63"/>
  <c r="A19" i="63" s="1"/>
  <c r="CF17" i="4"/>
  <c r="J12" i="63"/>
  <c r="A12" i="63" s="1"/>
  <c r="C17" i="4"/>
  <c r="F12" i="6" s="1"/>
  <c r="H17" i="4"/>
  <c r="T22" i="5"/>
  <c r="V22" i="5" s="1"/>
  <c r="D43" i="6"/>
  <c r="AA22" i="5"/>
  <c r="AU22" i="5" s="1"/>
  <c r="D52" i="6"/>
  <c r="Q18" i="5"/>
  <c r="T18" i="5" s="1"/>
  <c r="AJ22" i="5"/>
  <c r="D45" i="6"/>
  <c r="D68" i="6"/>
  <c r="Q20" i="33"/>
  <c r="F20" i="33"/>
  <c r="I20" i="33"/>
  <c r="O20" i="33"/>
  <c r="H20" i="33"/>
  <c r="J20" i="33"/>
  <c r="K20" i="33"/>
  <c r="G20" i="33"/>
  <c r="AC16" i="42"/>
  <c r="L20" i="33"/>
  <c r="O16" i="42"/>
  <c r="W16" i="42"/>
  <c r="AM16" i="42"/>
  <c r="D20" i="6"/>
  <c r="M20" i="33"/>
  <c r="AC15" i="42"/>
  <c r="P20" i="33"/>
  <c r="R21" i="42"/>
  <c r="E20" i="33"/>
  <c r="N20" i="33"/>
  <c r="D42" i="6"/>
  <c r="O13" i="5"/>
  <c r="U13" i="5"/>
  <c r="AG17" i="4"/>
  <c r="R13" i="5"/>
  <c r="D27" i="6"/>
  <c r="F25" i="35" s="1"/>
  <c r="D55" i="6"/>
  <c r="BV3" i="64"/>
  <c r="D39" i="6"/>
  <c r="E17" i="35"/>
  <c r="D33" i="6"/>
  <c r="F31" i="35" s="1"/>
  <c r="D58" i="6"/>
  <c r="D26" i="6"/>
  <c r="F24" i="35" s="1"/>
  <c r="D64" i="6"/>
  <c r="D67" i="6"/>
  <c r="T21" i="5"/>
  <c r="AR21" i="5" s="1"/>
  <c r="D44" i="6"/>
  <c r="D69" i="6"/>
  <c r="C62" i="6"/>
  <c r="D29" i="6"/>
  <c r="F27" i="35" s="1"/>
  <c r="Z3" i="50"/>
  <c r="E15" i="34"/>
  <c r="G15" i="34" s="1"/>
  <c r="G14" i="34" s="1"/>
  <c r="G13" i="34" s="1"/>
  <c r="G12" i="34" s="1"/>
  <c r="G11" i="34" s="1"/>
  <c r="G42" i="5"/>
  <c r="AC42" i="5"/>
  <c r="AD82" i="5"/>
  <c r="X73" i="5"/>
  <c r="AU82" i="5"/>
  <c r="AB42" i="5"/>
  <c r="AO82" i="5"/>
  <c r="AH73" i="5"/>
  <c r="N82" i="5"/>
  <c r="P82" i="5"/>
  <c r="Q16" i="5"/>
  <c r="T16" i="5" s="1"/>
  <c r="AU72" i="5"/>
  <c r="O72" i="5"/>
  <c r="P72" i="5"/>
  <c r="V72" i="5"/>
  <c r="L72" i="5"/>
  <c r="Q72" i="5"/>
  <c r="I72" i="5"/>
  <c r="N72" i="5"/>
  <c r="G72" i="5"/>
  <c r="S72" i="5"/>
  <c r="R72" i="5"/>
  <c r="H72" i="5"/>
  <c r="B71" i="5"/>
  <c r="U72" i="5"/>
  <c r="F72" i="5"/>
  <c r="E72" i="5"/>
  <c r="T72" i="5"/>
  <c r="M72" i="5"/>
  <c r="J72" i="5"/>
  <c r="K72" i="5"/>
  <c r="F82" i="5"/>
  <c r="E82" i="5"/>
  <c r="F13" i="6"/>
  <c r="D51" i="6"/>
  <c r="F16" i="42"/>
  <c r="R16" i="42" s="1"/>
  <c r="S42" i="5"/>
  <c r="AA42" i="5"/>
  <c r="AN82" i="5"/>
  <c r="AD73" i="5"/>
  <c r="AF73" i="5"/>
  <c r="L82" i="5"/>
  <c r="Q82" i="5"/>
  <c r="I82" i="5"/>
  <c r="D16" i="35"/>
  <c r="H16" i="35" s="1"/>
  <c r="L42" i="5"/>
  <c r="H387" i="32"/>
  <c r="X42" i="5"/>
  <c r="AT42" i="5"/>
  <c r="AB82" i="5"/>
  <c r="AC73" i="5"/>
  <c r="AT73" i="5"/>
  <c r="O82" i="5"/>
  <c r="E24" i="5"/>
  <c r="R24" i="5"/>
  <c r="G24" i="5"/>
  <c r="I24" i="5"/>
  <c r="J24" i="5"/>
  <c r="M24" i="5"/>
  <c r="F24" i="5"/>
  <c r="AU24" i="5"/>
  <c r="L24" i="5"/>
  <c r="S24" i="5"/>
  <c r="U24" i="5"/>
  <c r="N24" i="5"/>
  <c r="K24" i="5"/>
  <c r="B23" i="5"/>
  <c r="P24" i="5"/>
  <c r="O24" i="5"/>
  <c r="J75" i="5"/>
  <c r="T75" i="5"/>
  <c r="V75" i="5"/>
  <c r="U75" i="5"/>
  <c r="Q75" i="5"/>
  <c r="AU75" i="5"/>
  <c r="S75" i="5"/>
  <c r="L75" i="5"/>
  <c r="E75" i="5"/>
  <c r="H75" i="5"/>
  <c r="I75" i="5"/>
  <c r="M75" i="5"/>
  <c r="O75" i="5"/>
  <c r="B74" i="5"/>
  <c r="K75" i="5"/>
  <c r="N75" i="5"/>
  <c r="R75" i="5"/>
  <c r="G75" i="5"/>
  <c r="F75" i="5"/>
  <c r="P75" i="5"/>
  <c r="R37" i="8"/>
  <c r="E37" i="8"/>
  <c r="Z37" i="8"/>
  <c r="M37" i="8"/>
  <c r="Q37" i="8"/>
  <c r="Y37" i="8"/>
  <c r="P37" i="8"/>
  <c r="AD37" i="8"/>
  <c r="N37" i="8"/>
  <c r="F37" i="8"/>
  <c r="X37" i="8"/>
  <c r="K37" i="8"/>
  <c r="L37" i="8"/>
  <c r="C37" i="8"/>
  <c r="I37" i="8"/>
  <c r="V37" i="8"/>
  <c r="G37" i="8"/>
  <c r="O37" i="8"/>
  <c r="T37" i="8"/>
  <c r="J37" i="8"/>
  <c r="AA37" i="8"/>
  <c r="U37" i="8"/>
  <c r="H37" i="8"/>
  <c r="AB37" i="8"/>
  <c r="W37" i="8"/>
  <c r="S37" i="8"/>
  <c r="AC37" i="8"/>
  <c r="D37" i="8"/>
  <c r="AK42" i="5"/>
  <c r="Z42" i="5"/>
  <c r="AI82" i="5"/>
  <c r="AM82" i="5"/>
  <c r="AN73" i="5"/>
  <c r="M82" i="5"/>
  <c r="D63" i="6"/>
  <c r="D28" i="6"/>
  <c r="F26" i="35" s="1"/>
  <c r="D53" i="6"/>
  <c r="C66" i="6"/>
  <c r="C48" i="6"/>
  <c r="X24" i="8"/>
  <c r="E24" i="8"/>
  <c r="AD24" i="8"/>
  <c r="L24" i="8"/>
  <c r="S24" i="8"/>
  <c r="AC24" i="8"/>
  <c r="G24" i="8"/>
  <c r="H24" i="8"/>
  <c r="Q24" i="8"/>
  <c r="Z24" i="8"/>
  <c r="N24" i="8"/>
  <c r="J24" i="8"/>
  <c r="U24" i="8"/>
  <c r="F24" i="8"/>
  <c r="W24" i="8"/>
  <c r="O24" i="8"/>
  <c r="T24" i="8"/>
  <c r="P24" i="8"/>
  <c r="I24" i="8"/>
  <c r="K24" i="8"/>
  <c r="AA24" i="8"/>
  <c r="AB24" i="8"/>
  <c r="R24" i="8"/>
  <c r="M24" i="8"/>
  <c r="V24" i="8"/>
  <c r="Y24" i="8"/>
  <c r="H273" i="32"/>
  <c r="J42" i="5"/>
  <c r="H245" i="32"/>
  <c r="Y42" i="5"/>
  <c r="F42" i="5"/>
  <c r="AJ82" i="5"/>
  <c r="AA82" i="5"/>
  <c r="AB73" i="5"/>
  <c r="T82" i="5"/>
  <c r="R48" i="5"/>
  <c r="B47" i="5"/>
  <c r="H48" i="5"/>
  <c r="E48" i="5"/>
  <c r="O48" i="5"/>
  <c r="S48" i="5"/>
  <c r="N48" i="5"/>
  <c r="T48" i="5"/>
  <c r="AU48" i="5"/>
  <c r="L48" i="5"/>
  <c r="U48" i="5"/>
  <c r="V48" i="5"/>
  <c r="K48" i="5"/>
  <c r="M48" i="5"/>
  <c r="P48" i="5"/>
  <c r="I48" i="5"/>
  <c r="J48" i="5"/>
  <c r="F48" i="5"/>
  <c r="G48" i="5"/>
  <c r="Q48" i="5"/>
  <c r="H242" i="32"/>
  <c r="AU42" i="5"/>
  <c r="AG42" i="5"/>
  <c r="AH82" i="5"/>
  <c r="Z82" i="5"/>
  <c r="AL73" i="5"/>
  <c r="D31" i="6"/>
  <c r="F29" i="35" s="1"/>
  <c r="D32" i="6"/>
  <c r="F30" i="35" s="1"/>
  <c r="D70" i="6"/>
  <c r="L25" i="8"/>
  <c r="S25" i="8"/>
  <c r="AC25" i="8"/>
  <c r="F25" i="8"/>
  <c r="M25" i="8"/>
  <c r="AB25" i="8"/>
  <c r="D25" i="8"/>
  <c r="AF42" i="5"/>
  <c r="AG82" i="5"/>
  <c r="AK82" i="5"/>
  <c r="AK73" i="5"/>
  <c r="S82" i="5"/>
  <c r="L36" i="5"/>
  <c r="Q36" i="5"/>
  <c r="B35" i="5"/>
  <c r="G36" i="5"/>
  <c r="S36" i="5"/>
  <c r="F36" i="5"/>
  <c r="I36" i="5"/>
  <c r="O36" i="5"/>
  <c r="J36" i="5"/>
  <c r="U36" i="5"/>
  <c r="AU36" i="5"/>
  <c r="H36" i="5"/>
  <c r="T36" i="5"/>
  <c r="V36" i="5"/>
  <c r="E36" i="5"/>
  <c r="K36" i="5"/>
  <c r="N36" i="5"/>
  <c r="R36" i="5"/>
  <c r="M36" i="5"/>
  <c r="P36" i="5"/>
  <c r="L73" i="5"/>
  <c r="H42" i="5"/>
  <c r="B41" i="5"/>
  <c r="Q42" i="5"/>
  <c r="AE42" i="5"/>
  <c r="AF82" i="5"/>
  <c r="Y82" i="5"/>
  <c r="Y73" i="5"/>
  <c r="J82" i="5"/>
  <c r="D57" i="6"/>
  <c r="G36" i="8"/>
  <c r="L36" i="8"/>
  <c r="AD36" i="8"/>
  <c r="E36" i="8"/>
  <c r="AB36" i="8"/>
  <c r="M36" i="8"/>
  <c r="I36" i="8"/>
  <c r="D36" i="8"/>
  <c r="X36" i="8"/>
  <c r="H36" i="8"/>
  <c r="U36" i="8"/>
  <c r="S36" i="8"/>
  <c r="Y36" i="8"/>
  <c r="P36" i="8"/>
  <c r="Q36" i="8"/>
  <c r="O36" i="8"/>
  <c r="AC36" i="8"/>
  <c r="T36" i="8"/>
  <c r="R36" i="8"/>
  <c r="V36" i="8"/>
  <c r="N36" i="8"/>
  <c r="Z36" i="8"/>
  <c r="W36" i="8"/>
  <c r="C36" i="8"/>
  <c r="AA36" i="8"/>
  <c r="K36" i="8"/>
  <c r="J36" i="8"/>
  <c r="F36" i="8"/>
  <c r="S72" i="8"/>
  <c r="R72" i="8"/>
  <c r="K72" i="8"/>
  <c r="O72" i="8"/>
  <c r="D72" i="8"/>
  <c r="L72" i="8"/>
  <c r="H72" i="8"/>
  <c r="AB72" i="8"/>
  <c r="P72" i="8"/>
  <c r="I72" i="8"/>
  <c r="Y72" i="8"/>
  <c r="E72" i="8"/>
  <c r="U72" i="8"/>
  <c r="Z72" i="8"/>
  <c r="T72" i="8"/>
  <c r="X72" i="8"/>
  <c r="Q72" i="8"/>
  <c r="W72" i="8"/>
  <c r="AC72" i="8"/>
  <c r="V72" i="8"/>
  <c r="J72" i="8"/>
  <c r="N72" i="8"/>
  <c r="C72" i="8"/>
  <c r="AA72" i="8"/>
  <c r="G72" i="8"/>
  <c r="AD72" i="8"/>
  <c r="M72" i="8"/>
  <c r="F72" i="8"/>
  <c r="C24" i="6"/>
  <c r="Q48" i="8"/>
  <c r="O48" i="8"/>
  <c r="Y48" i="8"/>
  <c r="S48" i="8"/>
  <c r="W48" i="8"/>
  <c r="F48" i="8"/>
  <c r="N48" i="8"/>
  <c r="R48" i="8"/>
  <c r="J48" i="8"/>
  <c r="G48" i="8"/>
  <c r="AD48" i="8"/>
  <c r="Z48" i="8"/>
  <c r="X48" i="8"/>
  <c r="AA48" i="8"/>
  <c r="V48" i="8"/>
  <c r="P48" i="8"/>
  <c r="H48" i="8"/>
  <c r="K48" i="8"/>
  <c r="D48" i="8"/>
  <c r="T48" i="8"/>
  <c r="AC48" i="8"/>
  <c r="C48" i="8"/>
  <c r="U48" i="8"/>
  <c r="AB48" i="8"/>
  <c r="M48" i="8"/>
  <c r="E48" i="8"/>
  <c r="I48" i="8"/>
  <c r="L48" i="8"/>
  <c r="X23" i="5"/>
  <c r="H61" i="32"/>
  <c r="N42" i="5"/>
  <c r="K42" i="5"/>
  <c r="X42" i="8"/>
  <c r="BH17" i="4"/>
  <c r="F35" i="19" s="1"/>
  <c r="F10" i="34" s="1"/>
  <c r="BB17" i="4"/>
  <c r="I5" i="28"/>
  <c r="J18" i="63"/>
  <c r="A18" i="63" s="1"/>
  <c r="J2" i="63"/>
  <c r="A2" i="63" s="1"/>
  <c r="AI23" i="5"/>
  <c r="AJ42" i="5"/>
  <c r="AN42" i="5"/>
  <c r="Z73" i="5"/>
  <c r="D56" i="6"/>
  <c r="D37" i="6"/>
  <c r="F35" i="35" s="1"/>
  <c r="Q20" i="5"/>
  <c r="T20" i="5" s="1"/>
  <c r="E42" i="8"/>
  <c r="J5" i="63"/>
  <c r="A5" i="63" s="1"/>
  <c r="J11" i="63"/>
  <c r="A11" i="63" s="1"/>
  <c r="H56" i="32"/>
  <c r="I5" i="26"/>
  <c r="I6" i="28"/>
  <c r="J6" i="63"/>
  <c r="A6" i="63" s="1"/>
  <c r="H6" i="23"/>
  <c r="AB60" i="5"/>
  <c r="AA42" i="8"/>
  <c r="V42" i="8"/>
  <c r="AH17" i="4"/>
  <c r="M17" i="4"/>
  <c r="E14" i="25" s="1"/>
  <c r="J5" i="20"/>
  <c r="I6" i="26"/>
  <c r="J16" i="63"/>
  <c r="A16" i="63" s="1"/>
  <c r="J6" i="20"/>
  <c r="H267" i="32"/>
  <c r="H42" i="8"/>
  <c r="C42" i="8"/>
  <c r="CB17" i="4"/>
  <c r="AV17" i="4"/>
  <c r="K6" i="27"/>
  <c r="J4" i="63"/>
  <c r="A4" i="63" s="1"/>
  <c r="AH42" i="5"/>
  <c r="AL42" i="5"/>
  <c r="AO73" i="5"/>
  <c r="AI73" i="5"/>
  <c r="H15" i="35"/>
  <c r="E13" i="6"/>
  <c r="E11" i="35" s="1"/>
  <c r="H11" i="35" s="1"/>
  <c r="E44" i="19" s="1"/>
  <c r="D65" i="6"/>
  <c r="H73" i="32"/>
  <c r="Y42" i="8"/>
  <c r="AB6" i="24"/>
  <c r="J3" i="63"/>
  <c r="A3" i="63" s="1"/>
  <c r="U42" i="8"/>
  <c r="J14" i="63"/>
  <c r="A14" i="63" s="1"/>
  <c r="BA17" i="4"/>
  <c r="E53" i="14" s="1"/>
  <c r="G53" i="14" s="1"/>
  <c r="J53" i="14" s="1"/>
  <c r="AT17" i="4"/>
  <c r="K5" i="27"/>
  <c r="J9" i="63"/>
  <c r="A9" i="63" s="1"/>
  <c r="J13" i="63"/>
  <c r="A13" i="63" s="1"/>
  <c r="H322" i="32"/>
  <c r="F42" i="8"/>
  <c r="CH17" i="4"/>
  <c r="BW17" i="4"/>
  <c r="J20" i="63"/>
  <c r="A20" i="63" s="1"/>
  <c r="AM73" i="5"/>
  <c r="AC67" i="5"/>
  <c r="AH67" i="5"/>
  <c r="F321" i="32"/>
  <c r="B66" i="5"/>
  <c r="AB42" i="8"/>
  <c r="BT17" i="4"/>
  <c r="CU17" i="4"/>
  <c r="CJ17" i="4"/>
  <c r="AC17" i="4"/>
  <c r="BO17" i="4"/>
  <c r="Z33" i="5"/>
  <c r="AN67" i="5"/>
  <c r="AG67" i="5"/>
  <c r="AN79" i="5"/>
  <c r="AG79" i="5"/>
  <c r="D41" i="6"/>
  <c r="B81" i="5"/>
  <c r="U82" i="5"/>
  <c r="K82" i="5"/>
  <c r="H82" i="5"/>
  <c r="J25" i="5"/>
  <c r="B24" i="5"/>
  <c r="T25" i="5"/>
  <c r="L25" i="5"/>
  <c r="F25" i="5"/>
  <c r="O25" i="5"/>
  <c r="U25" i="5"/>
  <c r="M25" i="5"/>
  <c r="I25" i="5"/>
  <c r="K25" i="5"/>
  <c r="R25" i="5"/>
  <c r="G37" i="5"/>
  <c r="K37" i="5"/>
  <c r="Q37" i="5"/>
  <c r="AF67" i="5"/>
  <c r="H268" i="32"/>
  <c r="H286" i="32"/>
  <c r="R67" i="5"/>
  <c r="AL17" i="4"/>
  <c r="R17" i="4"/>
  <c r="CK17" i="4"/>
  <c r="BE17" i="4"/>
  <c r="L17" i="4"/>
  <c r="Y33" i="5"/>
  <c r="AM67" i="5"/>
  <c r="AE67" i="5"/>
  <c r="AM79" i="5"/>
  <c r="AE79" i="5"/>
  <c r="E23" i="6"/>
  <c r="E21" i="35" s="1"/>
  <c r="C22" i="35"/>
  <c r="F23" i="6"/>
  <c r="D24" i="6"/>
  <c r="F22" i="35" s="1"/>
  <c r="E47" i="6"/>
  <c r="F47" i="6"/>
  <c r="D48" i="6"/>
  <c r="H270" i="32"/>
  <c r="Q67" i="5"/>
  <c r="Q42" i="8"/>
  <c r="N42" i="8"/>
  <c r="V17" i="4"/>
  <c r="Z17" i="4"/>
  <c r="CC17" i="4"/>
  <c r="D17" i="4"/>
  <c r="E16" i="25" s="1"/>
  <c r="BD17" i="4"/>
  <c r="AD33" i="5"/>
  <c r="AJ33" i="5"/>
  <c r="AA67" i="5"/>
  <c r="AT67" i="5"/>
  <c r="AA79" i="5"/>
  <c r="AT79" i="5"/>
  <c r="E26" i="35"/>
  <c r="G25" i="35"/>
  <c r="H25" i="35"/>
  <c r="D25" i="35"/>
  <c r="D54" i="6"/>
  <c r="D34" i="6"/>
  <c r="F32" i="35" s="1"/>
  <c r="E59" i="6"/>
  <c r="F59" i="6"/>
  <c r="D60" i="6"/>
  <c r="AB67" i="5"/>
  <c r="C20" i="35"/>
  <c r="E21" i="6"/>
  <c r="E19" i="35" s="1"/>
  <c r="F21" i="6"/>
  <c r="D22" i="6"/>
  <c r="F20" i="35" s="1"/>
  <c r="G20" i="35" s="1"/>
  <c r="H271" i="32"/>
  <c r="W42" i="8"/>
  <c r="L42" i="8"/>
  <c r="T67" i="5"/>
  <c r="AB17" i="4"/>
  <c r="CG17" i="4"/>
  <c r="AK17" i="4"/>
  <c r="BJ17" i="4"/>
  <c r="BR17" i="4"/>
  <c r="AE33" i="5"/>
  <c r="X33" i="5"/>
  <c r="AL67" i="5"/>
  <c r="J67" i="5"/>
  <c r="AL79" i="5"/>
  <c r="F14" i="6"/>
  <c r="H34" i="35"/>
  <c r="D34" i="35"/>
  <c r="E35" i="35"/>
  <c r="G34" i="35"/>
  <c r="E35" i="6"/>
  <c r="C34" i="35"/>
  <c r="F35" i="6"/>
  <c r="D36" i="6"/>
  <c r="F34" i="35" s="1"/>
  <c r="D40" i="6"/>
  <c r="D18" i="35"/>
  <c r="G31" i="35"/>
  <c r="D31" i="35"/>
  <c r="E32" i="35"/>
  <c r="H31" i="35"/>
  <c r="D49" i="6"/>
  <c r="H289" i="32"/>
  <c r="AC33" i="5"/>
  <c r="E25" i="35"/>
  <c r="G24" i="35"/>
  <c r="H24" i="35"/>
  <c r="D24" i="35"/>
  <c r="G76" i="5"/>
  <c r="R76" i="5"/>
  <c r="F76" i="5"/>
  <c r="I76" i="5"/>
  <c r="AI33" i="5"/>
  <c r="AK67" i="5"/>
  <c r="L67" i="5"/>
  <c r="S42" i="8"/>
  <c r="R42" i="8"/>
  <c r="S17" i="4"/>
  <c r="T17" i="4"/>
  <c r="J17" i="4"/>
  <c r="N17" i="4"/>
  <c r="E15" i="25" s="1"/>
  <c r="K17" i="4"/>
  <c r="E12" i="9" s="1"/>
  <c r="AN33" i="5"/>
  <c r="AH33" i="5"/>
  <c r="Y67" i="5"/>
  <c r="Y79" i="5"/>
  <c r="H23" i="35"/>
  <c r="E24" i="35"/>
  <c r="G23" i="35"/>
  <c r="D23" i="35"/>
  <c r="E71" i="6"/>
  <c r="F71" i="6"/>
  <c r="D46" i="6"/>
  <c r="D20" i="35"/>
  <c r="D49" i="8"/>
  <c r="P49" i="8"/>
  <c r="V49" i="8"/>
  <c r="O49" i="8"/>
  <c r="R49" i="8"/>
  <c r="E49" i="8"/>
  <c r="Z49" i="8"/>
  <c r="U49" i="8"/>
  <c r="AB49" i="8"/>
  <c r="S49" i="8"/>
  <c r="J49" i="8"/>
  <c r="C49" i="8"/>
  <c r="W49" i="8"/>
  <c r="AD49" i="8"/>
  <c r="Q49" i="8"/>
  <c r="T49" i="8"/>
  <c r="N49" i="8"/>
  <c r="AA49" i="8"/>
  <c r="I49" i="8"/>
  <c r="G49" i="8"/>
  <c r="H49" i="8"/>
  <c r="Y49" i="8"/>
  <c r="L49" i="8"/>
  <c r="K49" i="8"/>
  <c r="AC49" i="8"/>
  <c r="F49" i="8"/>
  <c r="M49" i="8"/>
  <c r="X49" i="8"/>
  <c r="N67" i="5"/>
  <c r="AK79" i="5"/>
  <c r="H51" i="32"/>
  <c r="I42" i="8"/>
  <c r="BI17" i="4"/>
  <c r="AN17" i="4"/>
  <c r="BC17" i="4"/>
  <c r="AU17" i="4"/>
  <c r="Y17" i="4"/>
  <c r="AB33" i="5"/>
  <c r="AG33" i="5"/>
  <c r="AJ67" i="5"/>
  <c r="AJ79" i="5"/>
  <c r="D19" i="6"/>
  <c r="F17" i="35" s="1"/>
  <c r="G17" i="35" s="1"/>
  <c r="D30" i="6"/>
  <c r="F28" i="35" s="1"/>
  <c r="D61" i="6"/>
  <c r="H61" i="8"/>
  <c r="R61" i="8"/>
  <c r="W61" i="8"/>
  <c r="AM33" i="5"/>
  <c r="X79" i="5"/>
  <c r="G30" i="35"/>
  <c r="D30" i="35"/>
  <c r="E31" i="35"/>
  <c r="H30" i="35"/>
  <c r="D25" i="6"/>
  <c r="F23" i="35" s="1"/>
  <c r="M67" i="5"/>
  <c r="H134" i="32"/>
  <c r="AF33" i="5"/>
  <c r="AD67" i="5"/>
  <c r="X67" i="5"/>
  <c r="AC79" i="5"/>
  <c r="H144" i="32"/>
  <c r="G17" i="4"/>
  <c r="P17" i="4"/>
  <c r="H13" i="7" s="1"/>
  <c r="AA17" i="4"/>
  <c r="I17" i="4"/>
  <c r="BY17" i="4"/>
  <c r="AO67" i="5"/>
  <c r="AO79" i="5"/>
  <c r="E27" i="35"/>
  <c r="H26" i="35"/>
  <c r="G26" i="35"/>
  <c r="D26" i="35"/>
  <c r="D27" i="35"/>
  <c r="E28" i="35"/>
  <c r="G27" i="35"/>
  <c r="H27" i="35"/>
  <c r="G32" i="35"/>
  <c r="D32" i="35"/>
  <c r="H32" i="35"/>
  <c r="E33" i="35"/>
  <c r="V61" i="5"/>
  <c r="T61" i="5"/>
  <c r="Q61" i="5"/>
  <c r="J61" i="5"/>
  <c r="B60" i="5"/>
  <c r="D28" i="35"/>
  <c r="E29" i="35"/>
  <c r="H28" i="35"/>
  <c r="G28" i="35"/>
  <c r="G29" i="35"/>
  <c r="D29" i="35"/>
  <c r="H29" i="35"/>
  <c r="E30" i="35"/>
  <c r="H22" i="35"/>
  <c r="E23" i="35"/>
  <c r="D22" i="35"/>
  <c r="G22" i="35"/>
  <c r="F287" i="32"/>
  <c r="F238" i="32"/>
  <c r="F209" i="32"/>
  <c r="H69" i="32"/>
  <c r="H72" i="32"/>
  <c r="H48" i="32"/>
  <c r="F270" i="32"/>
  <c r="H323" i="32"/>
  <c r="H52" i="32"/>
  <c r="F269" i="32"/>
  <c r="F265" i="32"/>
  <c r="F285" i="32"/>
  <c r="F273" i="32"/>
  <c r="F267" i="32"/>
  <c r="H50" i="32"/>
  <c r="H49" i="32"/>
  <c r="H66" i="32"/>
  <c r="H67" i="32"/>
  <c r="F268" i="32"/>
  <c r="F290" i="32"/>
  <c r="H330" i="32"/>
  <c r="H331" i="32" s="1"/>
  <c r="F288" i="32"/>
  <c r="F274" i="32"/>
  <c r="H45" i="32"/>
  <c r="H46" i="32"/>
  <c r="F223" i="32"/>
  <c r="F272" i="32"/>
  <c r="F289" i="32"/>
  <c r="F266" i="32"/>
  <c r="F283" i="32"/>
  <c r="H74" i="32"/>
  <c r="H60" i="32"/>
  <c r="H58" i="32"/>
  <c r="H47" i="32"/>
  <c r="F282" i="32"/>
  <c r="F281" i="32"/>
  <c r="H70" i="32"/>
  <c r="H59" i="32"/>
  <c r="H54" i="32"/>
  <c r="H63" i="32"/>
  <c r="H57" i="32"/>
  <c r="H71" i="32"/>
  <c r="H53" i="32"/>
  <c r="F271" i="32"/>
  <c r="F286" i="32"/>
  <c r="H64" i="32"/>
  <c r="H62" i="32"/>
  <c r="H65" i="32"/>
  <c r="F284" i="32"/>
  <c r="G19" i="33"/>
  <c r="O19" i="33"/>
  <c r="P19" i="33"/>
  <c r="N19" i="33"/>
  <c r="AJ14" i="5"/>
  <c r="AM14" i="5" s="1"/>
  <c r="AO14" i="5" s="1"/>
  <c r="Q14" i="5"/>
  <c r="T14" i="5" s="1"/>
  <c r="AJ21" i="5"/>
  <c r="AA21" i="5"/>
  <c r="AU21" i="5" s="1"/>
  <c r="H283" i="32"/>
  <c r="H282" i="32"/>
  <c r="H284" i="32"/>
  <c r="H290" i="32"/>
  <c r="H287" i="32"/>
  <c r="H291" i="32"/>
  <c r="H146" i="32"/>
  <c r="H285" i="32"/>
  <c r="D18" i="8"/>
  <c r="E19" i="33"/>
  <c r="C18" i="8"/>
  <c r="D16" i="33" s="1"/>
  <c r="O16" i="33" s="1"/>
  <c r="D14" i="8"/>
  <c r="E28" i="19" s="1"/>
  <c r="L19" i="33"/>
  <c r="I19" i="33"/>
  <c r="H19" i="33"/>
  <c r="Q19" i="33"/>
  <c r="F19" i="33"/>
  <c r="J19" i="33"/>
  <c r="K19" i="33"/>
  <c r="E14" i="6"/>
  <c r="E12" i="35" s="1"/>
  <c r="H12" i="35" s="1"/>
  <c r="D15" i="6"/>
  <c r="C14" i="8"/>
  <c r="D12" i="33" s="1"/>
  <c r="F12" i="33" s="1"/>
  <c r="F20" i="42"/>
  <c r="D17" i="35"/>
  <c r="E18" i="35"/>
  <c r="H13" i="35"/>
  <c r="CM17" i="4"/>
  <c r="AE17" i="4"/>
  <c r="CL17" i="4"/>
  <c r="AM17" i="4"/>
  <c r="BX17" i="4"/>
  <c r="U17" i="4"/>
  <c r="BV17" i="4"/>
  <c r="BF17" i="4"/>
  <c r="BQ17" i="4"/>
  <c r="CS17" i="4"/>
  <c r="CT17" i="4"/>
  <c r="BK17" i="4"/>
  <c r="AJ17" i="4"/>
  <c r="AP17" i="4"/>
  <c r="AO17" i="4"/>
  <c r="AI17" i="4"/>
  <c r="CA17" i="4"/>
  <c r="BM17" i="4"/>
  <c r="E11" i="36"/>
  <c r="F11" i="36" s="1"/>
  <c r="G11" i="36" s="1"/>
  <c r="E11" i="44"/>
  <c r="F11" i="44" s="1"/>
  <c r="G11" i="44" s="1"/>
  <c r="C18" i="6"/>
  <c r="F16" i="35"/>
  <c r="G16" i="35" s="1"/>
  <c r="H53" i="34"/>
  <c r="I54" i="34"/>
  <c r="L54" i="34"/>
  <c r="C16" i="6"/>
  <c r="F14" i="35"/>
  <c r="G14" i="35" s="1"/>
  <c r="C17" i="6"/>
  <c r="F15" i="35"/>
  <c r="G15" i="35" s="1"/>
  <c r="I52" i="13"/>
  <c r="J101" i="29"/>
  <c r="CA3" i="64"/>
  <c r="H12" i="49"/>
  <c r="CF3" i="64" s="1"/>
  <c r="F219" i="32"/>
  <c r="F203" i="32"/>
  <c r="AM60" i="5"/>
  <c r="H246" i="32"/>
  <c r="AN23" i="5"/>
  <c r="AH23" i="5"/>
  <c r="AC59" i="5"/>
  <c r="X60" i="5"/>
  <c r="AA60" i="5"/>
  <c r="AJ60" i="5"/>
  <c r="H244" i="32"/>
  <c r="AB23" i="5"/>
  <c r="AG23" i="5"/>
  <c r="AI60" i="5"/>
  <c r="AL60" i="5"/>
  <c r="H239" i="32"/>
  <c r="F306" i="32"/>
  <c r="AF23" i="5"/>
  <c r="AH60" i="5"/>
  <c r="Z60" i="5"/>
  <c r="AG60" i="5"/>
  <c r="AK60" i="5"/>
  <c r="H248" i="32"/>
  <c r="F300" i="32"/>
  <c r="AL23" i="5"/>
  <c r="AF60" i="5"/>
  <c r="Y60" i="5"/>
  <c r="H243" i="32"/>
  <c r="H235" i="32"/>
  <c r="F308" i="32"/>
  <c r="Z23" i="5"/>
  <c r="AE60" i="5"/>
  <c r="AT60" i="5"/>
  <c r="AU73" i="5"/>
  <c r="F73" i="5"/>
  <c r="H73" i="5"/>
  <c r="K73" i="5"/>
  <c r="S73" i="5"/>
  <c r="B72" i="5"/>
  <c r="N73" i="5"/>
  <c r="G73" i="5"/>
  <c r="Q73" i="5"/>
  <c r="R73" i="5"/>
  <c r="T73" i="5"/>
  <c r="U73" i="5"/>
  <c r="O73" i="5"/>
  <c r="I73" i="5"/>
  <c r="J73" i="5"/>
  <c r="M73" i="5"/>
  <c r="V73" i="5"/>
  <c r="P73" i="5"/>
  <c r="E73" i="5"/>
  <c r="H217" i="32"/>
  <c r="AD60" i="5"/>
  <c r="H219" i="32"/>
  <c r="AK23" i="5"/>
  <c r="AA49" i="5"/>
  <c r="AO60" i="5"/>
  <c r="H240" i="32"/>
  <c r="AD23" i="5"/>
  <c r="Y23" i="5"/>
  <c r="AC60" i="5"/>
  <c r="AE23" i="5"/>
  <c r="D15" i="8"/>
  <c r="C15" i="8"/>
  <c r="D13" i="33" s="1"/>
  <c r="J13" i="33" s="1"/>
  <c r="AC13" i="42"/>
  <c r="AA20" i="5"/>
  <c r="AU20" i="5" s="1"/>
  <c r="AJ20" i="5"/>
  <c r="P20" i="42"/>
  <c r="P13" i="42"/>
  <c r="O13" i="42"/>
  <c r="J15" i="42"/>
  <c r="R15" i="42" s="1"/>
  <c r="N20" i="42"/>
  <c r="J20" i="42"/>
  <c r="W20" i="42"/>
  <c r="Q13" i="42"/>
  <c r="W13" i="42"/>
  <c r="AC20" i="42"/>
  <c r="AM13" i="42"/>
  <c r="J19" i="42"/>
  <c r="N13" i="42"/>
  <c r="Q20" i="42"/>
  <c r="R18" i="42"/>
  <c r="R17" i="42"/>
  <c r="O20" i="42"/>
  <c r="M17" i="33"/>
  <c r="AM20" i="42"/>
  <c r="J13" i="42"/>
  <c r="O17" i="12"/>
  <c r="Q17" i="12" s="1"/>
  <c r="S17" i="12" s="1"/>
  <c r="BM3" i="64"/>
  <c r="E10" i="23"/>
  <c r="BN3" i="64"/>
  <c r="AB3" i="50"/>
  <c r="AG3" i="64"/>
  <c r="AB4" i="24"/>
  <c r="J46" i="53"/>
  <c r="I4" i="28"/>
  <c r="K4" i="27"/>
  <c r="I4" i="26"/>
  <c r="H4" i="23"/>
  <c r="BI3" i="50"/>
  <c r="Q5" i="33"/>
  <c r="L5" i="34" s="1"/>
  <c r="I5" i="35" s="1"/>
  <c r="BH3" i="50"/>
  <c r="D10" i="23"/>
  <c r="A33" i="36"/>
  <c r="K4" i="29"/>
  <c r="H17" i="12"/>
  <c r="J17" i="12" s="1"/>
  <c r="AM19" i="42"/>
  <c r="O19" i="42"/>
  <c r="T59" i="5"/>
  <c r="K59" i="5"/>
  <c r="M59" i="5"/>
  <c r="N59" i="5"/>
  <c r="B58" i="5"/>
  <c r="F59" i="5"/>
  <c r="E59" i="5"/>
  <c r="J59" i="5"/>
  <c r="P59" i="5"/>
  <c r="O59" i="5"/>
  <c r="H59" i="5"/>
  <c r="U59" i="5"/>
  <c r="V59" i="5"/>
  <c r="G59" i="5"/>
  <c r="L59" i="5"/>
  <c r="AU59" i="5"/>
  <c r="R59" i="5"/>
  <c r="S59" i="5"/>
  <c r="Q59" i="5"/>
  <c r="I59" i="5"/>
  <c r="H174" i="32"/>
  <c r="H182" i="32"/>
  <c r="H168" i="32"/>
  <c r="AM49" i="5"/>
  <c r="AO59" i="5"/>
  <c r="AI59" i="5"/>
  <c r="AU60" i="5"/>
  <c r="M60" i="5"/>
  <c r="B59" i="5"/>
  <c r="T60" i="5"/>
  <c r="L60" i="5"/>
  <c r="V60" i="5"/>
  <c r="N60" i="5"/>
  <c r="J60" i="5"/>
  <c r="O60" i="5"/>
  <c r="G60" i="5"/>
  <c r="I60" i="5"/>
  <c r="R60" i="5"/>
  <c r="F60" i="5"/>
  <c r="H60" i="5"/>
  <c r="S60" i="5"/>
  <c r="K60" i="5"/>
  <c r="Q60" i="5"/>
  <c r="P60" i="5"/>
  <c r="E60" i="5"/>
  <c r="U60" i="5"/>
  <c r="AU79" i="5"/>
  <c r="H79" i="5"/>
  <c r="J79" i="5"/>
  <c r="U79" i="5"/>
  <c r="K79" i="5"/>
  <c r="V79" i="5"/>
  <c r="F79" i="5"/>
  <c r="G79" i="5"/>
  <c r="N79" i="5"/>
  <c r="I79" i="5"/>
  <c r="S79" i="5"/>
  <c r="E79" i="5"/>
  <c r="M79" i="5"/>
  <c r="L79" i="5"/>
  <c r="B78" i="5"/>
  <c r="O79" i="5"/>
  <c r="T79" i="5"/>
  <c r="R79" i="5"/>
  <c r="Q79" i="5"/>
  <c r="P79" i="5"/>
  <c r="N33" i="8"/>
  <c r="W33" i="8"/>
  <c r="U33" i="8"/>
  <c r="X33" i="8"/>
  <c r="G33" i="8"/>
  <c r="R33" i="8"/>
  <c r="J33" i="8"/>
  <c r="AA33" i="8"/>
  <c r="K33" i="8"/>
  <c r="F33" i="8"/>
  <c r="S33" i="8"/>
  <c r="Z33" i="8"/>
  <c r="D33" i="8"/>
  <c r="C33" i="8"/>
  <c r="E33" i="8"/>
  <c r="O33" i="8"/>
  <c r="P33" i="8"/>
  <c r="Y33" i="8"/>
  <c r="M33" i="8"/>
  <c r="V33" i="8"/>
  <c r="AC33" i="8"/>
  <c r="L33" i="8"/>
  <c r="H33" i="8"/>
  <c r="T33" i="8"/>
  <c r="Q33" i="8"/>
  <c r="AD33" i="8"/>
  <c r="AB33" i="8"/>
  <c r="I33" i="8"/>
  <c r="AL49" i="5"/>
  <c r="AN59" i="5"/>
  <c r="AG59" i="5"/>
  <c r="S67" i="5"/>
  <c r="I67" i="5"/>
  <c r="K67" i="5"/>
  <c r="H67" i="5"/>
  <c r="AU67" i="5"/>
  <c r="G67" i="5"/>
  <c r="P67" i="5"/>
  <c r="F67" i="5"/>
  <c r="U67" i="5"/>
  <c r="Z49" i="5"/>
  <c r="AB59" i="5"/>
  <c r="AF59" i="5"/>
  <c r="H133" i="32"/>
  <c r="H150" i="32"/>
  <c r="AK49" i="5"/>
  <c r="AM59" i="5"/>
  <c r="AE59" i="5"/>
  <c r="H184" i="32"/>
  <c r="H136" i="32"/>
  <c r="AD49" i="5"/>
  <c r="Y49" i="5"/>
  <c r="AA59" i="5"/>
  <c r="AT59" i="5"/>
  <c r="D60" i="8"/>
  <c r="U60" i="8"/>
  <c r="W60" i="8"/>
  <c r="P60" i="8"/>
  <c r="AB60" i="8"/>
  <c r="O60" i="8"/>
  <c r="M60" i="8"/>
  <c r="AD60" i="8"/>
  <c r="K60" i="8"/>
  <c r="L60" i="8"/>
  <c r="T60" i="8"/>
  <c r="S60" i="8"/>
  <c r="J60" i="8"/>
  <c r="AA60" i="8"/>
  <c r="X60" i="8"/>
  <c r="R60" i="8"/>
  <c r="G60" i="8"/>
  <c r="AC60" i="8"/>
  <c r="Z60" i="8"/>
  <c r="F60" i="8"/>
  <c r="I60" i="8"/>
  <c r="E60" i="8"/>
  <c r="C60" i="8"/>
  <c r="H60" i="8"/>
  <c r="Q60" i="8"/>
  <c r="V60" i="8"/>
  <c r="Y60" i="8"/>
  <c r="N60" i="8"/>
  <c r="H189" i="32"/>
  <c r="H191" i="32"/>
  <c r="H207" i="32"/>
  <c r="F62" i="32"/>
  <c r="W19" i="42"/>
  <c r="AE49" i="5"/>
  <c r="AL59" i="5"/>
  <c r="H31" i="8"/>
  <c r="W31" i="8"/>
  <c r="S31" i="8"/>
  <c r="F31" i="8"/>
  <c r="E31" i="8"/>
  <c r="T31" i="8"/>
  <c r="G31" i="8"/>
  <c r="X31" i="8"/>
  <c r="Q31" i="8"/>
  <c r="V31" i="8"/>
  <c r="D31" i="8"/>
  <c r="Z31" i="8"/>
  <c r="AB31" i="8"/>
  <c r="N31" i="8"/>
  <c r="O31" i="8"/>
  <c r="Y31" i="8"/>
  <c r="AC31" i="8"/>
  <c r="C31" i="8"/>
  <c r="I31" i="8"/>
  <c r="P31" i="8"/>
  <c r="L31" i="8"/>
  <c r="J31" i="8"/>
  <c r="R31" i="8"/>
  <c r="K31" i="8"/>
  <c r="M31" i="8"/>
  <c r="U31" i="8"/>
  <c r="AD31" i="8"/>
  <c r="AA31" i="8"/>
  <c r="E49" i="5"/>
  <c r="U49" i="5"/>
  <c r="AU49" i="5"/>
  <c r="K49" i="5"/>
  <c r="F49" i="5"/>
  <c r="H49" i="5"/>
  <c r="B48" i="5"/>
  <c r="J49" i="5"/>
  <c r="G49" i="5"/>
  <c r="N49" i="5"/>
  <c r="I49" i="5"/>
  <c r="R49" i="5"/>
  <c r="Q49" i="5"/>
  <c r="O49" i="5"/>
  <c r="V49" i="5"/>
  <c r="L49" i="5"/>
  <c r="S49" i="5"/>
  <c r="P49" i="5"/>
  <c r="T49" i="5"/>
  <c r="M49" i="5"/>
  <c r="L67" i="8"/>
  <c r="H67" i="8"/>
  <c r="U67" i="8"/>
  <c r="AD67" i="8"/>
  <c r="AC67" i="8"/>
  <c r="K67" i="8"/>
  <c r="Z67" i="8"/>
  <c r="AA67" i="8"/>
  <c r="C67" i="8"/>
  <c r="S67" i="8"/>
  <c r="J67" i="8"/>
  <c r="D67" i="8"/>
  <c r="N67" i="8"/>
  <c r="X67" i="8"/>
  <c r="F67" i="8"/>
  <c r="W67" i="8"/>
  <c r="P67" i="8"/>
  <c r="I67" i="8"/>
  <c r="M67" i="8"/>
  <c r="E67" i="8"/>
  <c r="R67" i="8"/>
  <c r="T67" i="8"/>
  <c r="O67" i="8"/>
  <c r="V67" i="8"/>
  <c r="Q67" i="8"/>
  <c r="AB67" i="8"/>
  <c r="Y67" i="8"/>
  <c r="G67" i="8"/>
  <c r="H209" i="32"/>
  <c r="H155" i="32"/>
  <c r="H203" i="32"/>
  <c r="H274" i="32"/>
  <c r="H176" i="32"/>
  <c r="H129" i="32"/>
  <c r="H237" i="32"/>
  <c r="H265" i="32"/>
  <c r="H218" i="32"/>
  <c r="H212" i="32"/>
  <c r="H166" i="32"/>
  <c r="H152" i="32"/>
  <c r="H154" i="32"/>
  <c r="H272" i="32"/>
  <c r="H213" i="32"/>
  <c r="H215" i="32"/>
  <c r="H185" i="32"/>
  <c r="H127" i="32"/>
  <c r="H130" i="32"/>
  <c r="AO49" i="5"/>
  <c r="X49" i="5"/>
  <c r="Z59" i="5"/>
  <c r="C59" i="8"/>
  <c r="S59" i="8"/>
  <c r="P59" i="8"/>
  <c r="K59" i="8"/>
  <c r="X59" i="8"/>
  <c r="H59" i="8"/>
  <c r="F59" i="8"/>
  <c r="D59" i="8"/>
  <c r="Y59" i="8"/>
  <c r="J59" i="8"/>
  <c r="AD59" i="8"/>
  <c r="V59" i="8"/>
  <c r="L59" i="8"/>
  <c r="T59" i="8"/>
  <c r="Q59" i="8"/>
  <c r="E59" i="8"/>
  <c r="U59" i="8"/>
  <c r="AB59" i="8"/>
  <c r="G59" i="8"/>
  <c r="W59" i="8"/>
  <c r="Z59" i="8"/>
  <c r="AC59" i="8"/>
  <c r="M59" i="8"/>
  <c r="R59" i="8"/>
  <c r="AA59" i="8"/>
  <c r="I59" i="8"/>
  <c r="O59" i="8"/>
  <c r="N59" i="8"/>
  <c r="U33" i="5"/>
  <c r="AU33" i="5"/>
  <c r="P33" i="5"/>
  <c r="T33" i="5"/>
  <c r="J33" i="5"/>
  <c r="O33" i="5"/>
  <c r="Q33" i="5"/>
  <c r="S33" i="5"/>
  <c r="R33" i="5"/>
  <c r="G33" i="5"/>
  <c r="I33" i="5"/>
  <c r="K33" i="5"/>
  <c r="B32" i="5"/>
  <c r="F33" i="5"/>
  <c r="H33" i="5"/>
  <c r="N33" i="5"/>
  <c r="V33" i="5"/>
  <c r="L33" i="5"/>
  <c r="M33" i="5"/>
  <c r="E33" i="5"/>
  <c r="H183" i="32"/>
  <c r="H173" i="32"/>
  <c r="H190" i="32"/>
  <c r="H75" i="32"/>
  <c r="AC49" i="5"/>
  <c r="AI49" i="5"/>
  <c r="AK59" i="5"/>
  <c r="K42" i="8"/>
  <c r="AD42" i="8"/>
  <c r="T42" i="8"/>
  <c r="G42" i="8"/>
  <c r="P42" i="8"/>
  <c r="Z42" i="8"/>
  <c r="M42" i="8"/>
  <c r="D42" i="8"/>
  <c r="O42" i="8"/>
  <c r="AC42" i="8"/>
  <c r="X23" i="8"/>
  <c r="O23" i="8"/>
  <c r="N23" i="8"/>
  <c r="E23" i="8"/>
  <c r="Y23" i="8"/>
  <c r="AB23" i="8"/>
  <c r="AA23" i="8"/>
  <c r="J23" i="8"/>
  <c r="U23" i="8"/>
  <c r="M23" i="8"/>
  <c r="Z23" i="8"/>
  <c r="G23" i="8"/>
  <c r="T23" i="8"/>
  <c r="AD23" i="8"/>
  <c r="F23" i="8"/>
  <c r="V23" i="8"/>
  <c r="W23" i="8"/>
  <c r="S23" i="8"/>
  <c r="R23" i="8"/>
  <c r="H23" i="8"/>
  <c r="K23" i="8"/>
  <c r="L23" i="8"/>
  <c r="Q23" i="8"/>
  <c r="P23" i="8"/>
  <c r="AC23" i="8"/>
  <c r="I23" i="8"/>
  <c r="F23" i="5"/>
  <c r="G23" i="5"/>
  <c r="R23" i="5"/>
  <c r="I23" i="5"/>
  <c r="B22" i="5"/>
  <c r="P23" i="5"/>
  <c r="K23" i="5"/>
  <c r="M23" i="5"/>
  <c r="U23" i="5"/>
  <c r="L23" i="5"/>
  <c r="O23" i="5"/>
  <c r="N23" i="5"/>
  <c r="S23" i="5"/>
  <c r="J23" i="5"/>
  <c r="E23" i="5"/>
  <c r="H180" i="32"/>
  <c r="H226" i="32"/>
  <c r="H186" i="32"/>
  <c r="H188" i="32"/>
  <c r="H147" i="32"/>
  <c r="H151" i="32"/>
  <c r="AN49" i="5"/>
  <c r="AH49" i="5"/>
  <c r="Y59" i="5"/>
  <c r="E42" i="5"/>
  <c r="T42" i="5"/>
  <c r="U42" i="5"/>
  <c r="V42" i="5"/>
  <c r="R42" i="5"/>
  <c r="O42" i="5"/>
  <c r="I42" i="5"/>
  <c r="H205" i="32"/>
  <c r="H132" i="32"/>
  <c r="H128" i="32"/>
  <c r="AB49" i="5"/>
  <c r="AG49" i="5"/>
  <c r="AJ59" i="5"/>
  <c r="H175" i="32"/>
  <c r="H210" i="32"/>
  <c r="H170" i="32"/>
  <c r="H202" i="32"/>
  <c r="H125" i="32"/>
  <c r="H211" i="32"/>
  <c r="H179" i="32"/>
  <c r="H177" i="32"/>
  <c r="H126" i="32"/>
  <c r="H206" i="32"/>
  <c r="H214" i="32"/>
  <c r="H178" i="32"/>
  <c r="H167" i="32"/>
  <c r="H149" i="32"/>
  <c r="H145" i="32"/>
  <c r="AT49" i="5"/>
  <c r="AF49" i="5"/>
  <c r="AD59" i="5"/>
  <c r="X59" i="5"/>
  <c r="F234" i="32"/>
  <c r="F242" i="32"/>
  <c r="F54" i="32"/>
  <c r="F74" i="32"/>
  <c r="F73" i="32"/>
  <c r="F59" i="32"/>
  <c r="F386" i="32"/>
  <c r="F51" i="32"/>
  <c r="F72" i="32"/>
  <c r="F383" i="32"/>
  <c r="F64" i="32"/>
  <c r="F58" i="32"/>
  <c r="F68" i="32"/>
  <c r="F47" i="32"/>
  <c r="F49" i="32"/>
  <c r="F55" i="32"/>
  <c r="P17" i="33"/>
  <c r="K17" i="33"/>
  <c r="J17" i="33"/>
  <c r="I17" i="33"/>
  <c r="H17" i="33"/>
  <c r="E17" i="33"/>
  <c r="O17" i="33"/>
  <c r="G17" i="33"/>
  <c r="N17" i="33"/>
  <c r="L17" i="33"/>
  <c r="T19" i="5"/>
  <c r="AA19" i="5"/>
  <c r="AU19" i="5" s="1"/>
  <c r="AJ19" i="5"/>
  <c r="Q17" i="33"/>
  <c r="N19" i="42"/>
  <c r="P19" i="42"/>
  <c r="Q19" i="42"/>
  <c r="F19" i="42"/>
  <c r="AC19" i="42"/>
  <c r="AA15" i="5"/>
  <c r="AU15" i="5" s="1"/>
  <c r="CO17" i="4"/>
  <c r="BG17" i="4"/>
  <c r="B13" i="8"/>
  <c r="BS17" i="4"/>
  <c r="CN17" i="4"/>
  <c r="BU17" i="4"/>
  <c r="BZ17" i="4"/>
  <c r="W17" i="4"/>
  <c r="AA17" i="5"/>
  <c r="AU17" i="5" s="1"/>
  <c r="H13" i="5"/>
  <c r="I20" i="54" s="1"/>
  <c r="P3" i="55" s="1"/>
  <c r="F201" i="32"/>
  <c r="F67" i="32"/>
  <c r="F60" i="32"/>
  <c r="AJ16" i="5"/>
  <c r="AA16" i="5"/>
  <c r="AA18" i="5"/>
  <c r="F243" i="32"/>
  <c r="F204" i="32"/>
  <c r="F236" i="32"/>
  <c r="F205" i="32"/>
  <c r="T17" i="5"/>
  <c r="F237" i="32"/>
  <c r="F220" i="32"/>
  <c r="F56" i="32"/>
  <c r="F247" i="32"/>
  <c r="F225" i="32"/>
  <c r="AJ17" i="5"/>
  <c r="F244" i="32"/>
  <c r="F210" i="32"/>
  <c r="F241" i="32"/>
  <c r="F211" i="32"/>
  <c r="AJ18" i="5"/>
  <c r="AJ15" i="5"/>
  <c r="F248" i="32"/>
  <c r="F48" i="32"/>
  <c r="F61" i="32"/>
  <c r="F57" i="32"/>
  <c r="F384" i="32"/>
  <c r="F50" i="32"/>
  <c r="F46" i="32"/>
  <c r="F374" i="32"/>
  <c r="F69" i="32"/>
  <c r="F385" i="32"/>
  <c r="F365" i="32"/>
  <c r="F366" i="32" s="1"/>
  <c r="F372" i="32"/>
  <c r="F299" i="32"/>
  <c r="H68" i="32"/>
  <c r="F169" i="32"/>
  <c r="F303" i="32"/>
  <c r="F309" i="32"/>
  <c r="H312" i="32"/>
  <c r="F301" i="32"/>
  <c r="F304" i="32"/>
  <c r="H375" i="32"/>
  <c r="F311" i="32"/>
  <c r="F307" i="32"/>
  <c r="O15" i="33"/>
  <c r="D16" i="8"/>
  <c r="P15" i="33"/>
  <c r="Q13" i="5"/>
  <c r="I22" i="54" s="1"/>
  <c r="R3" i="55" s="1"/>
  <c r="F187" i="32"/>
  <c r="F170" i="32"/>
  <c r="F179" i="32"/>
  <c r="F190" i="32"/>
  <c r="F181" i="32"/>
  <c r="F168" i="32"/>
  <c r="F186" i="32"/>
  <c r="F176" i="32"/>
  <c r="F178" i="32"/>
  <c r="F171" i="32"/>
  <c r="F180" i="32"/>
  <c r="F191" i="32"/>
  <c r="I15" i="33"/>
  <c r="E15" i="33"/>
  <c r="N15" i="33"/>
  <c r="J15" i="33"/>
  <c r="G15" i="33"/>
  <c r="C16" i="8"/>
  <c r="D14" i="33" s="1"/>
  <c r="O14" i="33" s="1"/>
  <c r="K15" i="33"/>
  <c r="Q15" i="33"/>
  <c r="H15" i="33"/>
  <c r="F15" i="33"/>
  <c r="D15" i="34"/>
  <c r="M15" i="33"/>
  <c r="W14" i="42"/>
  <c r="AA13" i="5"/>
  <c r="I16" i="54" s="1"/>
  <c r="L3" i="55" s="1"/>
  <c r="AJ13" i="5"/>
  <c r="I18" i="54" s="1"/>
  <c r="N3" i="55" s="1"/>
  <c r="T15" i="5"/>
  <c r="AM14" i="42"/>
  <c r="O14" i="42"/>
  <c r="J14" i="42"/>
  <c r="P14" i="42"/>
  <c r="Q14" i="42"/>
  <c r="F14" i="42"/>
  <c r="AC14" i="42"/>
  <c r="Q21" i="4"/>
  <c r="F13" i="42"/>
  <c r="G12" i="33"/>
  <c r="E12" i="33"/>
  <c r="Q12" i="33"/>
  <c r="F216" i="32"/>
  <c r="F221" i="32"/>
  <c r="F174" i="32"/>
  <c r="F173" i="32"/>
  <c r="F212" i="32"/>
  <c r="F213" i="32"/>
  <c r="I34" i="54"/>
  <c r="AD3" i="55" s="1"/>
  <c r="H222" i="32"/>
  <c r="F245" i="32"/>
  <c r="F217" i="32"/>
  <c r="F172" i="32"/>
  <c r="F192" i="32"/>
  <c r="F166" i="32"/>
  <c r="F175" i="32"/>
  <c r="H208" i="32"/>
  <c r="F208" i="32"/>
  <c r="H266" i="32"/>
  <c r="H247" i="32"/>
  <c r="H224" i="32"/>
  <c r="H216" i="32"/>
  <c r="H187" i="32"/>
  <c r="H171" i="32"/>
  <c r="H148" i="32"/>
  <c r="H153" i="32"/>
  <c r="F246" i="32"/>
  <c r="F206" i="32"/>
  <c r="F202" i="32"/>
  <c r="F167" i="32"/>
  <c r="F183" i="32"/>
  <c r="F75" i="32"/>
  <c r="F71" i="32"/>
  <c r="F53" i="32"/>
  <c r="H288" i="32"/>
  <c r="F207" i="32"/>
  <c r="H238" i="32"/>
  <c r="H223" i="32"/>
  <c r="H204" i="32"/>
  <c r="H192" i="32"/>
  <c r="H181" i="32"/>
  <c r="F235" i="32"/>
  <c r="F224" i="32"/>
  <c r="F222" i="32"/>
  <c r="F189" i="32"/>
  <c r="F182" i="32"/>
  <c r="F63" i="32"/>
  <c r="F66" i="32"/>
  <c r="F65" i="32"/>
  <c r="J47" i="53"/>
  <c r="K47" i="53" s="1"/>
  <c r="K46" i="53"/>
  <c r="E12" i="6"/>
  <c r="C10" i="34"/>
  <c r="E10" i="34" s="1"/>
  <c r="H201" i="32"/>
  <c r="H220" i="32"/>
  <c r="F226" i="32"/>
  <c r="F218" i="32"/>
  <c r="F177" i="32"/>
  <c r="F185" i="32"/>
  <c r="H236" i="32"/>
  <c r="H225" i="32"/>
  <c r="H172" i="32"/>
  <c r="H131" i="32"/>
  <c r="F239" i="32"/>
  <c r="F215" i="32"/>
  <c r="F184" i="32"/>
  <c r="F52" i="32"/>
  <c r="F45" i="32"/>
  <c r="F113" i="32"/>
  <c r="F101" i="32"/>
  <c r="F151" i="32"/>
  <c r="F147" i="32"/>
  <c r="F144" i="32"/>
  <c r="F153" i="32"/>
  <c r="F146" i="32"/>
  <c r="F132" i="32"/>
  <c r="F148" i="32"/>
  <c r="F149" i="32"/>
  <c r="F126" i="32"/>
  <c r="F152" i="32"/>
  <c r="F129" i="32"/>
  <c r="F130" i="32"/>
  <c r="F154" i="32"/>
  <c r="F128" i="32"/>
  <c r="F133" i="32"/>
  <c r="F155" i="32"/>
  <c r="F136" i="32"/>
  <c r="F131" i="32"/>
  <c r="F150" i="32"/>
  <c r="F127" i="32"/>
  <c r="F135" i="32"/>
  <c r="F145" i="32"/>
  <c r="F125" i="32"/>
  <c r="H110" i="32"/>
  <c r="H113" i="32"/>
  <c r="H92" i="32"/>
  <c r="H93" i="32"/>
  <c r="H96" i="32"/>
  <c r="H104" i="32"/>
  <c r="H90" i="32"/>
  <c r="H115" i="32"/>
  <c r="H95" i="32"/>
  <c r="H106" i="32"/>
  <c r="H112" i="32"/>
  <c r="H101" i="32"/>
  <c r="H91" i="32"/>
  <c r="H107" i="32"/>
  <c r="H89" i="32"/>
  <c r="H86" i="32"/>
  <c r="H97" i="32"/>
  <c r="H102" i="32"/>
  <c r="H94" i="32"/>
  <c r="H98" i="32"/>
  <c r="H99" i="32"/>
  <c r="H85" i="32"/>
  <c r="H108" i="32"/>
  <c r="H105" i="32"/>
  <c r="H87" i="32"/>
  <c r="H103" i="32"/>
  <c r="F16" i="32"/>
  <c r="H111" i="32"/>
  <c r="H109" i="32"/>
  <c r="H114" i="32"/>
  <c r="H100" i="32"/>
  <c r="H88" i="32"/>
  <c r="F111" i="32"/>
  <c r="F93" i="32"/>
  <c r="F87" i="32"/>
  <c r="F92" i="32"/>
  <c r="F107" i="32"/>
  <c r="F17" i="32"/>
  <c r="F90" i="32"/>
  <c r="F100" i="32"/>
  <c r="F110" i="32"/>
  <c r="F108" i="32"/>
  <c r="F96" i="32"/>
  <c r="F88" i="32"/>
  <c r="F104" i="32"/>
  <c r="F103" i="32"/>
  <c r="F109" i="32"/>
  <c r="F114" i="32"/>
  <c r="F94" i="32"/>
  <c r="F99" i="32"/>
  <c r="F86" i="32"/>
  <c r="F115" i="32"/>
  <c r="F105" i="32"/>
  <c r="F102" i="32"/>
  <c r="F112" i="32"/>
  <c r="F85" i="32"/>
  <c r="F91" i="32"/>
  <c r="F98" i="32"/>
  <c r="F95" i="32"/>
  <c r="F106" i="32"/>
  <c r="F97" i="32"/>
  <c r="E12" i="36"/>
  <c r="E12" i="44"/>
  <c r="G18" i="33" l="1"/>
  <c r="C22" i="6"/>
  <c r="E32" i="14"/>
  <c r="H23" i="5"/>
  <c r="AT23" i="5" s="1"/>
  <c r="H24" i="5"/>
  <c r="Q24" i="5"/>
  <c r="H16" i="33"/>
  <c r="I16" i="33"/>
  <c r="AL15" i="42"/>
  <c r="AL20" i="42"/>
  <c r="AL24" i="42"/>
  <c r="N12" i="33"/>
  <c r="L16" i="33"/>
  <c r="J16" i="33"/>
  <c r="M12" i="33"/>
  <c r="P12" i="33"/>
  <c r="E16" i="33"/>
  <c r="D24" i="8"/>
  <c r="C24" i="8"/>
  <c r="D22" i="33" s="1"/>
  <c r="M22" i="33" s="1"/>
  <c r="J12" i="33"/>
  <c r="N16" i="33"/>
  <c r="K12" i="33"/>
  <c r="M16" i="33"/>
  <c r="O12" i="33"/>
  <c r="K16" i="33"/>
  <c r="P16" i="33"/>
  <c r="L12" i="33"/>
  <c r="F16" i="33"/>
  <c r="Q16" i="33"/>
  <c r="H12" i="33"/>
  <c r="I12" i="33"/>
  <c r="G16" i="33"/>
  <c r="AT24" i="5"/>
  <c r="L18" i="33"/>
  <c r="E18" i="33"/>
  <c r="M18" i="33"/>
  <c r="F18" i="33"/>
  <c r="O18" i="33"/>
  <c r="H18" i="33"/>
  <c r="K18" i="33"/>
  <c r="Q18" i="33"/>
  <c r="P18" i="33"/>
  <c r="N18" i="33"/>
  <c r="J18" i="33"/>
  <c r="AA23" i="5"/>
  <c r="AL16" i="42"/>
  <c r="AJ23" i="5"/>
  <c r="Q23" i="5"/>
  <c r="T23" i="5" s="1"/>
  <c r="I38" i="54"/>
  <c r="AH3" i="55" s="1"/>
  <c r="E13" i="27"/>
  <c r="E52" i="14"/>
  <c r="E10" i="25"/>
  <c r="E21" i="19"/>
  <c r="E30" i="19" s="1"/>
  <c r="D23" i="8"/>
  <c r="C23" i="8"/>
  <c r="D21" i="33" s="1"/>
  <c r="O21" i="33" s="1"/>
  <c r="AM22" i="5"/>
  <c r="AO22" i="5" s="1"/>
  <c r="AL14" i="42"/>
  <c r="AL19" i="42"/>
  <c r="AR22" i="5"/>
  <c r="V19" i="5"/>
  <c r="AR19" i="5"/>
  <c r="V20" i="5"/>
  <c r="AR20" i="5"/>
  <c r="V17" i="5"/>
  <c r="AR17" i="5"/>
  <c r="V14" i="5"/>
  <c r="AR14" i="5"/>
  <c r="V16" i="5"/>
  <c r="AR16" i="5"/>
  <c r="V15" i="5"/>
  <c r="AR15" i="5"/>
  <c r="V18" i="5"/>
  <c r="AR18" i="5"/>
  <c r="V21" i="5"/>
  <c r="C12" i="9"/>
  <c r="D3" i="64" s="1"/>
  <c r="H24" i="13"/>
  <c r="I69" i="29" s="1"/>
  <c r="H18" i="35"/>
  <c r="F13" i="33"/>
  <c r="F18" i="35"/>
  <c r="G18" i="35" s="1"/>
  <c r="C20" i="6"/>
  <c r="H17" i="35"/>
  <c r="AM21" i="5"/>
  <c r="AO21" i="5" s="1"/>
  <c r="D11" i="36"/>
  <c r="C19" i="6"/>
  <c r="O17" i="4"/>
  <c r="Q17" i="4" s="1"/>
  <c r="D13" i="6"/>
  <c r="C13" i="6" s="1"/>
  <c r="Q11" i="4"/>
  <c r="AS17" i="4"/>
  <c r="AY17" i="4" s="1"/>
  <c r="AQ17" i="4"/>
  <c r="AW17" i="4" s="1"/>
  <c r="I39" i="54"/>
  <c r="AI3" i="55" s="1"/>
  <c r="E17" i="25"/>
  <c r="AR17" i="4"/>
  <c r="AX17" i="4" s="1"/>
  <c r="D4" i="59"/>
  <c r="K12" i="49"/>
  <c r="H37" i="13" s="1"/>
  <c r="H12" i="28"/>
  <c r="H14" i="28" s="1"/>
  <c r="CA3" i="50"/>
  <c r="J84" i="53"/>
  <c r="CP17" i="4"/>
  <c r="CV17" i="4" s="1"/>
  <c r="J15" i="15"/>
  <c r="H21" i="26" s="1"/>
  <c r="R13" i="42"/>
  <c r="M13" i="33"/>
  <c r="L13" i="33"/>
  <c r="O13" i="33"/>
  <c r="E13" i="33"/>
  <c r="H292" i="32"/>
  <c r="I13" i="33"/>
  <c r="P13" i="33"/>
  <c r="M11" i="4"/>
  <c r="G13" i="33"/>
  <c r="K13" i="33"/>
  <c r="H13" i="33"/>
  <c r="H15" i="7"/>
  <c r="N13" i="33"/>
  <c r="E17" i="45"/>
  <c r="AI3" i="64" s="1"/>
  <c r="E14" i="16"/>
  <c r="E14" i="31" s="1"/>
  <c r="E19" i="31" s="1"/>
  <c r="J16" i="15"/>
  <c r="H22" i="26" s="1"/>
  <c r="A7" i="36"/>
  <c r="A7" i="44" s="1"/>
  <c r="J11" i="44" s="1"/>
  <c r="K11" i="44" s="1"/>
  <c r="L11" i="44" s="1"/>
  <c r="Q13" i="33"/>
  <c r="F292" i="32"/>
  <c r="F275" i="32"/>
  <c r="H33" i="35"/>
  <c r="G33" i="35"/>
  <c r="D33" i="35"/>
  <c r="E34" i="35"/>
  <c r="D19" i="35"/>
  <c r="H19" i="35" s="1"/>
  <c r="E20" i="35"/>
  <c r="H20" i="35" s="1"/>
  <c r="C71" i="6"/>
  <c r="D71" i="6"/>
  <c r="C59" i="6"/>
  <c r="D59" i="6"/>
  <c r="C47" i="6"/>
  <c r="D47" i="6"/>
  <c r="C23" i="6"/>
  <c r="D23" i="6"/>
  <c r="F21" i="35" s="1"/>
  <c r="E22" i="35"/>
  <c r="G21" i="35"/>
  <c r="D21" i="35"/>
  <c r="H21" i="35"/>
  <c r="C35" i="6"/>
  <c r="D35" i="6"/>
  <c r="F33" i="35" s="1"/>
  <c r="D21" i="6"/>
  <c r="F19" i="35" s="1"/>
  <c r="G19" i="35" s="1"/>
  <c r="H275" i="32"/>
  <c r="H76" i="32"/>
  <c r="E45" i="19"/>
  <c r="BL17" i="4"/>
  <c r="E16" i="16" s="1"/>
  <c r="E16" i="31" s="1"/>
  <c r="F13" i="35"/>
  <c r="G13" i="35" s="1"/>
  <c r="C15" i="6"/>
  <c r="D14" i="6"/>
  <c r="D12" i="44"/>
  <c r="F12" i="44"/>
  <c r="G12" i="44" s="1"/>
  <c r="BO3" i="64"/>
  <c r="BQ3" i="64"/>
  <c r="I53" i="34"/>
  <c r="H52" i="34"/>
  <c r="L53" i="34"/>
  <c r="CL3" i="64"/>
  <c r="CG3" i="50"/>
  <c r="J24" i="16"/>
  <c r="K24" i="31" s="1"/>
  <c r="J102" i="29"/>
  <c r="J104" i="29" s="1"/>
  <c r="F5" i="59"/>
  <c r="E23" i="16"/>
  <c r="E23" i="31" s="1"/>
  <c r="K86" i="53"/>
  <c r="AM20" i="5"/>
  <c r="AO20" i="5" s="1"/>
  <c r="R20" i="42"/>
  <c r="BP3" i="50"/>
  <c r="BU3" i="64"/>
  <c r="BY3" i="64"/>
  <c r="BW3" i="64"/>
  <c r="F12" i="9"/>
  <c r="F36" i="19" s="1"/>
  <c r="F3" i="64"/>
  <c r="D8" i="23"/>
  <c r="D9" i="23"/>
  <c r="BJ3" i="50"/>
  <c r="D11" i="23"/>
  <c r="R19" i="42"/>
  <c r="F375" i="32"/>
  <c r="H137" i="32"/>
  <c r="CR17" i="4"/>
  <c r="CX17" i="4" s="1"/>
  <c r="AM19" i="5"/>
  <c r="AO19" i="5" s="1"/>
  <c r="AU13" i="5"/>
  <c r="AM15" i="5"/>
  <c r="AO15" i="5" s="1"/>
  <c r="CQ17" i="4"/>
  <c r="CW17" i="4" s="1"/>
  <c r="AT13" i="5"/>
  <c r="AM17" i="5"/>
  <c r="AO17" i="5" s="1"/>
  <c r="T13" i="5"/>
  <c r="H10" i="26" s="1"/>
  <c r="H12" i="26" s="1"/>
  <c r="AM13" i="5"/>
  <c r="AO13" i="5" s="1"/>
  <c r="AB13" i="8"/>
  <c r="K13" i="8"/>
  <c r="F13" i="8"/>
  <c r="Q13" i="8"/>
  <c r="R13" i="8"/>
  <c r="S13" i="8"/>
  <c r="M13" i="8"/>
  <c r="Y13" i="8"/>
  <c r="P13" i="8"/>
  <c r="X13" i="8"/>
  <c r="H13" i="8"/>
  <c r="AD13" i="8"/>
  <c r="Z13" i="8"/>
  <c r="J13" i="8"/>
  <c r="I13" i="8"/>
  <c r="E13" i="8"/>
  <c r="U13" i="8"/>
  <c r="AC13" i="8"/>
  <c r="AA13" i="8"/>
  <c r="O13" i="8"/>
  <c r="T13" i="8"/>
  <c r="V13" i="8"/>
  <c r="L13" i="8"/>
  <c r="W13" i="8"/>
  <c r="N13" i="8"/>
  <c r="C11" i="33"/>
  <c r="G13" i="8"/>
  <c r="F312" i="32"/>
  <c r="AU18" i="5"/>
  <c r="AM18" i="5"/>
  <c r="AO18" i="5" s="1"/>
  <c r="H193" i="32"/>
  <c r="AM16" i="5"/>
  <c r="AO16" i="5" s="1"/>
  <c r="AU16" i="5"/>
  <c r="F387" i="32"/>
  <c r="E39" i="19"/>
  <c r="H156" i="32"/>
  <c r="F227" i="32"/>
  <c r="H249" i="32"/>
  <c r="P14" i="33"/>
  <c r="E14" i="33"/>
  <c r="K14" i="33"/>
  <c r="J14" i="33"/>
  <c r="R14" i="42"/>
  <c r="M14" i="33"/>
  <c r="H14" i="33"/>
  <c r="L14" i="33"/>
  <c r="F14" i="33"/>
  <c r="Q14" i="33"/>
  <c r="G14" i="33"/>
  <c r="N14" i="33"/>
  <c r="I14" i="33"/>
  <c r="I29" i="54"/>
  <c r="Y3" i="55" s="1"/>
  <c r="BR3" i="50"/>
  <c r="F76" i="32"/>
  <c r="F249" i="32"/>
  <c r="F193" i="32"/>
  <c r="H227" i="32"/>
  <c r="F12" i="36"/>
  <c r="G12" i="36" s="1"/>
  <c r="D12" i="36"/>
  <c r="E14" i="27"/>
  <c r="E10" i="35"/>
  <c r="E31" i="30"/>
  <c r="E20" i="63" s="1"/>
  <c r="H16" i="28"/>
  <c r="E14" i="30"/>
  <c r="E3" i="63" s="1"/>
  <c r="J14" i="27"/>
  <c r="K14" i="27" s="1"/>
  <c r="D12" i="6"/>
  <c r="C12" i="6" s="1"/>
  <c r="E24" i="30"/>
  <c r="E13" i="63" s="1"/>
  <c r="G52" i="14"/>
  <c r="J52" i="14" s="1"/>
  <c r="H116" i="32"/>
  <c r="G10" i="34"/>
  <c r="D10" i="34"/>
  <c r="D10" i="35" s="1"/>
  <c r="G32" i="14"/>
  <c r="J32" i="14" s="1"/>
  <c r="E33" i="14"/>
  <c r="F156" i="32"/>
  <c r="F137" i="32"/>
  <c r="F116" i="32"/>
  <c r="F355" i="32"/>
  <c r="F357" i="32"/>
  <c r="F347" i="32"/>
  <c r="F354" i="32"/>
  <c r="F353" i="32"/>
  <c r="F351" i="32"/>
  <c r="F343" i="32"/>
  <c r="F340" i="32"/>
  <c r="F349" i="32"/>
  <c r="F348" i="32"/>
  <c r="F346" i="32"/>
  <c r="F352" i="32"/>
  <c r="F342" i="32"/>
  <c r="F358" i="32"/>
  <c r="F344" i="32"/>
  <c r="F356" i="32"/>
  <c r="F18" i="32"/>
  <c r="F341" i="32"/>
  <c r="F345" i="32"/>
  <c r="F339" i="32"/>
  <c r="F19" i="32"/>
  <c r="F350" i="32"/>
  <c r="H347" i="32"/>
  <c r="H340" i="32"/>
  <c r="H344" i="32"/>
  <c r="H348" i="32"/>
  <c r="H354" i="32"/>
  <c r="H346" i="32"/>
  <c r="H350" i="32"/>
  <c r="H358" i="32"/>
  <c r="H353" i="32"/>
  <c r="H343" i="32"/>
  <c r="H356" i="32"/>
  <c r="H342" i="32"/>
  <c r="H345" i="32"/>
  <c r="H341" i="32"/>
  <c r="H349" i="32"/>
  <c r="H357" i="32"/>
  <c r="H355" i="32"/>
  <c r="H352" i="32"/>
  <c r="H351" i="32"/>
  <c r="H339" i="32"/>
  <c r="E13" i="44"/>
  <c r="E13" i="36"/>
  <c r="I34" i="15" l="1"/>
  <c r="H23" i="29" s="1"/>
  <c r="CI3" i="64"/>
  <c r="L22" i="33"/>
  <c r="E22" i="33"/>
  <c r="J22" i="33"/>
  <c r="F22" i="33"/>
  <c r="I22" i="33"/>
  <c r="G22" i="33"/>
  <c r="T24" i="5"/>
  <c r="AM23" i="5"/>
  <c r="AO23" i="5" s="1"/>
  <c r="AU23" i="5"/>
  <c r="Q22" i="33"/>
  <c r="O22" i="33"/>
  <c r="N22" i="33"/>
  <c r="K22" i="33"/>
  <c r="P22" i="33"/>
  <c r="H22" i="33"/>
  <c r="P21" i="33"/>
  <c r="V24" i="5"/>
  <c r="AR24" i="5"/>
  <c r="E18" i="25"/>
  <c r="I18" i="25" s="1"/>
  <c r="H39" i="13"/>
  <c r="H20" i="13" s="1"/>
  <c r="K21" i="33"/>
  <c r="L21" i="33"/>
  <c r="D12" i="9"/>
  <c r="E3" i="64" s="1"/>
  <c r="M21" i="33"/>
  <c r="H21" i="33"/>
  <c r="I21" i="33"/>
  <c r="J21" i="33"/>
  <c r="F21" i="33"/>
  <c r="G21" i="33"/>
  <c r="E21" i="33"/>
  <c r="N21" i="33"/>
  <c r="Q21" i="33"/>
  <c r="V23" i="5"/>
  <c r="AR23" i="5"/>
  <c r="C21" i="6"/>
  <c r="H17" i="13"/>
  <c r="I62" i="29" s="1"/>
  <c r="CD3" i="50"/>
  <c r="AD3" i="50"/>
  <c r="R17" i="45"/>
  <c r="AN3" i="50" s="1"/>
  <c r="R11" i="4"/>
  <c r="L15" i="15"/>
  <c r="F11" i="35"/>
  <c r="G11" i="35" s="1"/>
  <c r="E43" i="19" s="1"/>
  <c r="H18" i="13"/>
  <c r="I63" i="29" s="1"/>
  <c r="F21" i="19"/>
  <c r="J11" i="36"/>
  <c r="K11" i="36" s="1"/>
  <c r="L11" i="36" s="1"/>
  <c r="BN17" i="4"/>
  <c r="O17" i="45"/>
  <c r="P17" i="45" s="1"/>
  <c r="AR3" i="64" s="1"/>
  <c r="K17" i="45"/>
  <c r="AI3" i="50" s="1"/>
  <c r="P10" i="4"/>
  <c r="P11" i="4"/>
  <c r="F17" i="45"/>
  <c r="AJ3" i="64" s="1"/>
  <c r="F13" i="44"/>
  <c r="G13" i="44" s="1"/>
  <c r="D13" i="44"/>
  <c r="H10" i="35"/>
  <c r="F44" i="19" s="1"/>
  <c r="C14" i="6"/>
  <c r="F12" i="35"/>
  <c r="G12" i="35" s="1"/>
  <c r="I52" i="34"/>
  <c r="H51" i="34"/>
  <c r="L52" i="34"/>
  <c r="Z11" i="24"/>
  <c r="BT3" i="50"/>
  <c r="T17" i="12"/>
  <c r="BZ3" i="64" s="1"/>
  <c r="V13" i="5"/>
  <c r="G3" i="64"/>
  <c r="F10" i="35"/>
  <c r="K17" i="12"/>
  <c r="BR3" i="64" s="1"/>
  <c r="M11" i="24"/>
  <c r="BL3" i="50"/>
  <c r="AR13" i="5"/>
  <c r="C13" i="8"/>
  <c r="I53" i="54" s="1"/>
  <c r="AW3" i="55" s="1"/>
  <c r="D13" i="8"/>
  <c r="F28" i="19" s="1"/>
  <c r="G12" i="9"/>
  <c r="H3" i="64" s="1"/>
  <c r="J15" i="34"/>
  <c r="K15" i="34" s="1"/>
  <c r="D13" i="36"/>
  <c r="F13" i="36"/>
  <c r="G13" i="36" s="1"/>
  <c r="I37" i="13"/>
  <c r="I85" i="29"/>
  <c r="I30" i="15"/>
  <c r="I87" i="29"/>
  <c r="J13" i="27"/>
  <c r="K13" i="27" s="1"/>
  <c r="E13" i="30"/>
  <c r="E2" i="63" s="1"/>
  <c r="G33" i="14"/>
  <c r="J33" i="14" s="1"/>
  <c r="F359" i="32"/>
  <c r="H359" i="32"/>
  <c r="M11" i="44"/>
  <c r="N11" i="44" s="1"/>
  <c r="E14" i="36"/>
  <c r="E14" i="44"/>
  <c r="AS3" i="64" l="1"/>
  <c r="X17" i="45"/>
  <c r="S17" i="45"/>
  <c r="T17" i="45" s="1"/>
  <c r="M11" i="36"/>
  <c r="N11" i="36" s="1"/>
  <c r="Q11" i="36" s="1"/>
  <c r="AL3" i="50"/>
  <c r="AN3" i="64"/>
  <c r="AQ3" i="64"/>
  <c r="V17" i="45"/>
  <c r="Y17" i="45" s="1"/>
  <c r="AF17" i="45"/>
  <c r="BD3" i="64" s="1"/>
  <c r="C12" i="10"/>
  <c r="J3" i="64" s="1"/>
  <c r="AE3" i="50"/>
  <c r="D14" i="44"/>
  <c r="F14" i="44"/>
  <c r="G14" i="44" s="1"/>
  <c r="E27" i="30"/>
  <c r="E16" i="63" s="1"/>
  <c r="I32" i="15"/>
  <c r="V11" i="24"/>
  <c r="G10" i="35"/>
  <c r="F43" i="19" s="1"/>
  <c r="H50" i="34"/>
  <c r="I51" i="34"/>
  <c r="L51" i="34"/>
  <c r="BU3" i="50"/>
  <c r="G15" i="19"/>
  <c r="J11" i="15"/>
  <c r="H15" i="13" s="1"/>
  <c r="I15" i="13" s="1"/>
  <c r="AR4" i="5"/>
  <c r="F45" i="19"/>
  <c r="I52" i="54"/>
  <c r="AV3" i="55" s="1"/>
  <c r="I54" i="54"/>
  <c r="AX3" i="55" s="1"/>
  <c r="I57" i="54"/>
  <c r="BA3" i="55" s="1"/>
  <c r="C10" i="8"/>
  <c r="D11" i="33"/>
  <c r="M11" i="33" s="1"/>
  <c r="F30" i="19"/>
  <c r="I51" i="54"/>
  <c r="AU3" i="55" s="1"/>
  <c r="I56" i="54"/>
  <c r="AZ3" i="55" s="1"/>
  <c r="J10" i="34"/>
  <c r="I55" i="54"/>
  <c r="AY3" i="55" s="1"/>
  <c r="H12" i="9"/>
  <c r="I3" i="64" s="1"/>
  <c r="BM3" i="50"/>
  <c r="I29" i="15"/>
  <c r="E25" i="30"/>
  <c r="E14" i="63" s="1"/>
  <c r="G14" i="19"/>
  <c r="I11" i="24"/>
  <c r="I65" i="29"/>
  <c r="J12" i="15"/>
  <c r="K14" i="34"/>
  <c r="D14" i="36"/>
  <c r="F14" i="36"/>
  <c r="G14" i="36" s="1"/>
  <c r="D3" i="50"/>
  <c r="H19" i="29"/>
  <c r="J30" i="15"/>
  <c r="I19" i="29" s="1"/>
  <c r="J85" i="29"/>
  <c r="I38" i="13"/>
  <c r="AT3" i="64"/>
  <c r="F23" i="19"/>
  <c r="AM3" i="50"/>
  <c r="E15" i="27"/>
  <c r="E16" i="30"/>
  <c r="E5" i="63" s="1"/>
  <c r="J15" i="27"/>
  <c r="K15" i="27" s="1"/>
  <c r="K29" i="27" s="1"/>
  <c r="I28" i="15"/>
  <c r="H17" i="29" s="1"/>
  <c r="F18" i="23"/>
  <c r="F39" i="23" s="1"/>
  <c r="H21" i="29"/>
  <c r="Q11" i="44"/>
  <c r="J12" i="44"/>
  <c r="E15" i="44"/>
  <c r="E15" i="36"/>
  <c r="J12" i="36" l="1"/>
  <c r="K12" i="36" s="1"/>
  <c r="L12" i="36" s="1"/>
  <c r="M12" i="36" s="1"/>
  <c r="N12" i="36" s="1"/>
  <c r="AQ3" i="50"/>
  <c r="AY3" i="50"/>
  <c r="AV3" i="64"/>
  <c r="E19" i="20"/>
  <c r="F15" i="44"/>
  <c r="G15" i="44" s="1"/>
  <c r="D15" i="44"/>
  <c r="H17" i="26"/>
  <c r="I60" i="29"/>
  <c r="F39" i="19"/>
  <c r="H49" i="34"/>
  <c r="I50" i="34"/>
  <c r="L50" i="34"/>
  <c r="K13" i="34"/>
  <c r="H18" i="26"/>
  <c r="J21" i="15"/>
  <c r="E12" i="10" s="1"/>
  <c r="Q11" i="33"/>
  <c r="J11" i="33"/>
  <c r="F11" i="33"/>
  <c r="K11" i="33"/>
  <c r="L11" i="33"/>
  <c r="N11" i="33"/>
  <c r="P11" i="33"/>
  <c r="H11" i="33"/>
  <c r="G11" i="33"/>
  <c r="I11" i="33"/>
  <c r="O11" i="33"/>
  <c r="E11" i="33"/>
  <c r="AS3" i="50"/>
  <c r="AX3" i="64"/>
  <c r="H18" i="29"/>
  <c r="E18" i="23"/>
  <c r="D15" i="36"/>
  <c r="F15" i="36"/>
  <c r="G15" i="36" s="1"/>
  <c r="K30" i="15"/>
  <c r="K19" i="29" s="1"/>
  <c r="I39" i="13"/>
  <c r="J86" i="29"/>
  <c r="AO3" i="50"/>
  <c r="AU3" i="64"/>
  <c r="I16" i="13"/>
  <c r="J60" i="29"/>
  <c r="K12" i="44"/>
  <c r="L12" i="44" s="1"/>
  <c r="M12" i="44" s="1"/>
  <c r="E16" i="44"/>
  <c r="E16" i="36"/>
  <c r="H28" i="26" l="1"/>
  <c r="F16" i="44"/>
  <c r="G16" i="44" s="1"/>
  <c r="D16" i="44"/>
  <c r="H48" i="34"/>
  <c r="I49" i="34"/>
  <c r="L49" i="34"/>
  <c r="J15" i="29"/>
  <c r="K12" i="34"/>
  <c r="I27" i="15"/>
  <c r="J27" i="15" s="1"/>
  <c r="I74" i="54" s="1"/>
  <c r="CN3" i="64"/>
  <c r="CH3" i="50"/>
  <c r="F40" i="19"/>
  <c r="L3" i="64"/>
  <c r="F3" i="50"/>
  <c r="E21" i="20"/>
  <c r="D16" i="36"/>
  <c r="F16" i="36"/>
  <c r="G16" i="36" s="1"/>
  <c r="I40" i="13"/>
  <c r="I41" i="13" s="1"/>
  <c r="CK3" i="64" s="1"/>
  <c r="J87" i="29"/>
  <c r="J89" i="29" s="1"/>
  <c r="AY3" i="64"/>
  <c r="AP3" i="50"/>
  <c r="J61" i="29"/>
  <c r="I17" i="13"/>
  <c r="Q12" i="36"/>
  <c r="J13" i="36"/>
  <c r="N12" i="44"/>
  <c r="E17" i="44"/>
  <c r="E17" i="36"/>
  <c r="F17" i="44" l="1"/>
  <c r="G17" i="44" s="1"/>
  <c r="D17" i="44"/>
  <c r="L27" i="15"/>
  <c r="J28" i="15" s="1"/>
  <c r="L28" i="15" s="1"/>
  <c r="J17" i="29" s="1"/>
  <c r="H47" i="34"/>
  <c r="I48" i="34"/>
  <c r="L48" i="34"/>
  <c r="K11" i="34"/>
  <c r="D17" i="36"/>
  <c r="F17" i="36"/>
  <c r="G17" i="36" s="1"/>
  <c r="J22" i="16"/>
  <c r="K21" i="31" s="1"/>
  <c r="J86" i="53"/>
  <c r="E21" i="16"/>
  <c r="E22" i="31" s="1"/>
  <c r="F4" i="59"/>
  <c r="CF3" i="50"/>
  <c r="AB17" i="45"/>
  <c r="BA3" i="64" s="1"/>
  <c r="AT3" i="50"/>
  <c r="I18" i="13"/>
  <c r="J62" i="29"/>
  <c r="K13" i="36"/>
  <c r="L13" i="36" s="1"/>
  <c r="M13" i="36" s="1"/>
  <c r="Q12" i="44"/>
  <c r="J13" i="44"/>
  <c r="E18" i="36"/>
  <c r="E18" i="44"/>
  <c r="K28" i="15" l="1"/>
  <c r="K17" i="29" s="1"/>
  <c r="I17" i="29"/>
  <c r="J29" i="15"/>
  <c r="L29" i="15" s="1"/>
  <c r="L29" i="27"/>
  <c r="D18" i="44"/>
  <c r="F18" i="44"/>
  <c r="G18" i="44" s="1"/>
  <c r="H46" i="34"/>
  <c r="I47" i="34"/>
  <c r="L47" i="34"/>
  <c r="K10" i="34"/>
  <c r="D18" i="36"/>
  <c r="F18" i="36"/>
  <c r="G18" i="36" s="1"/>
  <c r="E40" i="23"/>
  <c r="E41" i="23" s="1"/>
  <c r="AV3" i="50"/>
  <c r="L11" i="24"/>
  <c r="AC17" i="45"/>
  <c r="BB3" i="64" s="1"/>
  <c r="I19" i="13"/>
  <c r="J63" i="29"/>
  <c r="K29" i="15"/>
  <c r="K18" i="29" s="1"/>
  <c r="E19" i="23"/>
  <c r="N13" i="36"/>
  <c r="Q13" i="36" s="1"/>
  <c r="K13" i="44"/>
  <c r="E19" i="44"/>
  <c r="E19" i="36"/>
  <c r="I18" i="29" l="1"/>
  <c r="F19" i="44"/>
  <c r="G19" i="44" s="1"/>
  <c r="D19" i="44"/>
  <c r="H45" i="34"/>
  <c r="I46" i="34"/>
  <c r="L46" i="34"/>
  <c r="F19" i="36"/>
  <c r="G19" i="36" s="1"/>
  <c r="D19" i="36"/>
  <c r="AW3" i="50"/>
  <c r="F25" i="11"/>
  <c r="I25" i="11" s="1"/>
  <c r="AG17" i="45"/>
  <c r="BE3" i="64" s="1"/>
  <c r="AD17" i="45"/>
  <c r="E22" i="23"/>
  <c r="E39" i="23"/>
  <c r="E23" i="23"/>
  <c r="J18" i="29"/>
  <c r="L30" i="15"/>
  <c r="J64" i="29"/>
  <c r="I20" i="13"/>
  <c r="J14" i="36"/>
  <c r="K14" i="36" s="1"/>
  <c r="L14" i="36" s="1"/>
  <c r="M14" i="36" s="1"/>
  <c r="L13" i="44"/>
  <c r="M13" i="44" s="1"/>
  <c r="E20" i="44"/>
  <c r="E20" i="36"/>
  <c r="F20" i="44" l="1"/>
  <c r="G20" i="44" s="1"/>
  <c r="D20" i="44"/>
  <c r="H44" i="34"/>
  <c r="I45" i="34"/>
  <c r="L45" i="34"/>
  <c r="Q3" i="64"/>
  <c r="AX3" i="50"/>
  <c r="BC3" i="64"/>
  <c r="D20" i="36"/>
  <c r="F20" i="36"/>
  <c r="G20" i="36" s="1"/>
  <c r="AZ3" i="50"/>
  <c r="AH17" i="45"/>
  <c r="BF3" i="64" s="1"/>
  <c r="L3" i="50"/>
  <c r="G25" i="11"/>
  <c r="I17" i="45" s="1"/>
  <c r="L17" i="45" s="1"/>
  <c r="T3" i="64"/>
  <c r="H11" i="24"/>
  <c r="I31" i="15"/>
  <c r="H20" i="29" s="1"/>
  <c r="E26" i="30"/>
  <c r="E15" i="63" s="1"/>
  <c r="E32" i="23"/>
  <c r="J65" i="29"/>
  <c r="I21" i="13"/>
  <c r="J19" i="29"/>
  <c r="E24" i="23"/>
  <c r="N13" i="44"/>
  <c r="N14" i="36"/>
  <c r="E21" i="44"/>
  <c r="E21" i="36"/>
  <c r="D21" i="44" l="1"/>
  <c r="F21" i="44"/>
  <c r="G21" i="44" s="1"/>
  <c r="I44" i="34"/>
  <c r="H43" i="34"/>
  <c r="L44" i="34"/>
  <c r="R3" i="64"/>
  <c r="AL3" i="64"/>
  <c r="D21" i="36"/>
  <c r="F21" i="36"/>
  <c r="G21" i="36" s="1"/>
  <c r="M3" i="50"/>
  <c r="F14" i="19"/>
  <c r="I43" i="53"/>
  <c r="E33" i="23"/>
  <c r="J25" i="11"/>
  <c r="U3" i="64" s="1"/>
  <c r="J13" i="16"/>
  <c r="A13" i="36"/>
  <c r="I3" i="60"/>
  <c r="G11" i="24"/>
  <c r="AK17" i="45"/>
  <c r="BH3" i="64" s="1"/>
  <c r="BA3" i="50"/>
  <c r="O3" i="50"/>
  <c r="J31" i="15"/>
  <c r="L31" i="15" s="1"/>
  <c r="J66" i="29"/>
  <c r="I22" i="13"/>
  <c r="J14" i="44"/>
  <c r="K14" i="44" s="1"/>
  <c r="Q13" i="44"/>
  <c r="Q14" i="36"/>
  <c r="J15" i="36"/>
  <c r="E22" i="44"/>
  <c r="E22" i="36"/>
  <c r="D22" i="44" l="1"/>
  <c r="F22" i="44"/>
  <c r="G22" i="44" s="1"/>
  <c r="H42" i="34"/>
  <c r="I43" i="34"/>
  <c r="L43" i="34"/>
  <c r="F22" i="36"/>
  <c r="G22" i="36" s="1"/>
  <c r="D22" i="36"/>
  <c r="I20" i="29"/>
  <c r="K31" i="15"/>
  <c r="K20" i="29" s="1"/>
  <c r="AG3" i="50"/>
  <c r="AO3" i="64"/>
  <c r="K15" i="31"/>
  <c r="A13" i="44"/>
  <c r="R11" i="44" s="1"/>
  <c r="R11" i="36"/>
  <c r="P3" i="50"/>
  <c r="K11" i="24"/>
  <c r="E34" i="23"/>
  <c r="BC3" i="50"/>
  <c r="Y11" i="24"/>
  <c r="AL17" i="45"/>
  <c r="BI3" i="64" s="1"/>
  <c r="F40" i="23"/>
  <c r="F41" i="23" s="1"/>
  <c r="L14" i="44"/>
  <c r="M14" i="44" s="1"/>
  <c r="I23" i="13"/>
  <c r="J67" i="29"/>
  <c r="J20" i="29"/>
  <c r="J32" i="15"/>
  <c r="L32" i="15" s="1"/>
  <c r="K15" i="36"/>
  <c r="L15" i="36" s="1"/>
  <c r="E23" i="36"/>
  <c r="E23" i="44"/>
  <c r="D23" i="44" l="1"/>
  <c r="F23" i="44"/>
  <c r="G23" i="44" s="1"/>
  <c r="H41" i="34"/>
  <c r="I42" i="34"/>
  <c r="L42" i="34"/>
  <c r="D23" i="36"/>
  <c r="F23" i="36"/>
  <c r="G23" i="36" s="1"/>
  <c r="U11" i="36"/>
  <c r="U11" i="44"/>
  <c r="N25" i="11"/>
  <c r="X3" i="64" s="1"/>
  <c r="U11" i="24"/>
  <c r="BD3" i="50"/>
  <c r="AM17" i="45"/>
  <c r="I68" i="53"/>
  <c r="AJ3" i="50"/>
  <c r="N14" i="44"/>
  <c r="Q14" i="44" s="1"/>
  <c r="J21" i="29"/>
  <c r="F19" i="23"/>
  <c r="F12" i="10"/>
  <c r="D12" i="10" s="1"/>
  <c r="G12" i="10" s="1"/>
  <c r="K32" i="15"/>
  <c r="K21" i="29" s="1"/>
  <c r="I21" i="29"/>
  <c r="J68" i="29"/>
  <c r="I24" i="13"/>
  <c r="J69" i="29" s="1"/>
  <c r="M15" i="36"/>
  <c r="N15" i="36" s="1"/>
  <c r="J16" i="36" s="1"/>
  <c r="E24" i="36"/>
  <c r="E24" i="44"/>
  <c r="F24" i="44" l="1"/>
  <c r="G24" i="44" s="1"/>
  <c r="D24" i="44"/>
  <c r="H40" i="34"/>
  <c r="I41" i="34"/>
  <c r="L41" i="34"/>
  <c r="M3" i="64"/>
  <c r="BE3" i="50"/>
  <c r="BJ3" i="64"/>
  <c r="E22" i="20"/>
  <c r="K3" i="64"/>
  <c r="D24" i="36"/>
  <c r="F24" i="36"/>
  <c r="G24" i="36" s="1"/>
  <c r="J15" i="44"/>
  <c r="K15" i="44" s="1"/>
  <c r="L15" i="44" s="1"/>
  <c r="M15" i="44" s="1"/>
  <c r="O25" i="11"/>
  <c r="Y3" i="64" s="1"/>
  <c r="I33" i="15"/>
  <c r="S3" i="50"/>
  <c r="F32" i="23"/>
  <c r="H32" i="23" s="1"/>
  <c r="E28" i="30"/>
  <c r="E17" i="63" s="1"/>
  <c r="Q15" i="36"/>
  <c r="F22" i="23"/>
  <c r="F23" i="23"/>
  <c r="G3" i="50"/>
  <c r="K16" i="36"/>
  <c r="L16" i="36" s="1"/>
  <c r="E25" i="44"/>
  <c r="E25" i="36"/>
  <c r="F25" i="44" l="1"/>
  <c r="G25" i="44" s="1"/>
  <c r="D25" i="44"/>
  <c r="H39" i="34"/>
  <c r="I40" i="34"/>
  <c r="L40" i="34"/>
  <c r="E20" i="20"/>
  <c r="F25" i="36"/>
  <c r="G25" i="36" s="1"/>
  <c r="D25" i="36"/>
  <c r="H22" i="29"/>
  <c r="J33" i="15"/>
  <c r="I4" i="60"/>
  <c r="T11" i="24"/>
  <c r="T3" i="50"/>
  <c r="A21" i="36"/>
  <c r="Q25" i="11"/>
  <c r="AA3" i="64" s="1"/>
  <c r="J15" i="16"/>
  <c r="J43" i="53"/>
  <c r="F33" i="23"/>
  <c r="H33" i="23" s="1"/>
  <c r="F15" i="19"/>
  <c r="F17" i="19" s="1"/>
  <c r="E3" i="50"/>
  <c r="F24" i="23"/>
  <c r="M16" i="36"/>
  <c r="N16" i="36" s="1"/>
  <c r="Q16" i="36" s="1"/>
  <c r="N15" i="44"/>
  <c r="E26" i="44"/>
  <c r="E26" i="36"/>
  <c r="D26" i="44" l="1"/>
  <c r="F26" i="44"/>
  <c r="G26" i="44" s="1"/>
  <c r="H38" i="34"/>
  <c r="I39" i="34"/>
  <c r="L39" i="34"/>
  <c r="E23" i="20"/>
  <c r="N3" i="64"/>
  <c r="D26" i="36"/>
  <c r="F26" i="36"/>
  <c r="G26" i="36" s="1"/>
  <c r="K16" i="31"/>
  <c r="J26" i="16"/>
  <c r="I28" i="54"/>
  <c r="X3" i="55" s="1"/>
  <c r="L33" i="15"/>
  <c r="I22" i="29"/>
  <c r="K33" i="15"/>
  <c r="K22" i="29" s="1"/>
  <c r="X11" i="24"/>
  <c r="F34" i="23"/>
  <c r="V3" i="50"/>
  <c r="X11" i="36"/>
  <c r="A21" i="44"/>
  <c r="X11" i="44" s="1"/>
  <c r="I20" i="20"/>
  <c r="I73" i="53"/>
  <c r="I3" i="50"/>
  <c r="J17" i="36"/>
  <c r="K17" i="36" s="1"/>
  <c r="Q15" i="44"/>
  <c r="J16" i="44"/>
  <c r="E27" i="44"/>
  <c r="E27" i="36"/>
  <c r="F27" i="44" l="1"/>
  <c r="G27" i="44" s="1"/>
  <c r="D27" i="44"/>
  <c r="H37" i="34"/>
  <c r="I38" i="34"/>
  <c r="L38" i="34"/>
  <c r="F27" i="36"/>
  <c r="G27" i="36" s="1"/>
  <c r="D27" i="36"/>
  <c r="AA11" i="36"/>
  <c r="P11" i="36"/>
  <c r="J22" i="29"/>
  <c r="J34" i="15"/>
  <c r="L34" i="15" s="1"/>
  <c r="I35" i="15" s="1"/>
  <c r="AA11" i="44"/>
  <c r="P11" i="44"/>
  <c r="K19" i="31"/>
  <c r="K26" i="31" s="1"/>
  <c r="K14" i="31"/>
  <c r="L17" i="36"/>
  <c r="M17" i="36" s="1"/>
  <c r="K16" i="44"/>
  <c r="L16" i="44" s="1"/>
  <c r="E28" i="44"/>
  <c r="E28" i="36"/>
  <c r="F28" i="44" l="1"/>
  <c r="G28" i="44" s="1"/>
  <c r="D28" i="44"/>
  <c r="H36" i="34"/>
  <c r="I37" i="34"/>
  <c r="L37" i="34"/>
  <c r="J35" i="15"/>
  <c r="K35" i="15" s="1"/>
  <c r="D28" i="36"/>
  <c r="F28" i="36"/>
  <c r="G28" i="36" s="1"/>
  <c r="J23" i="29"/>
  <c r="I23" i="29"/>
  <c r="K34" i="15"/>
  <c r="K23" i="29" s="1"/>
  <c r="S11" i="44"/>
  <c r="T11" i="44" s="1"/>
  <c r="S11" i="36"/>
  <c r="T11" i="36" s="1"/>
  <c r="N17" i="36"/>
  <c r="Q17" i="36" s="1"/>
  <c r="M16" i="44"/>
  <c r="N16" i="44" s="1"/>
  <c r="E29" i="36"/>
  <c r="E29" i="44"/>
  <c r="F29" i="44" l="1"/>
  <c r="G29" i="44" s="1"/>
  <c r="D29" i="44"/>
  <c r="H35" i="34"/>
  <c r="I36" i="34"/>
  <c r="L36" i="34"/>
  <c r="F29" i="36"/>
  <c r="G29" i="36" s="1"/>
  <c r="D29" i="36"/>
  <c r="Y11" i="36"/>
  <c r="Z11" i="36" s="1"/>
  <c r="X12" i="36" s="1"/>
  <c r="AA12" i="36" s="1"/>
  <c r="V11" i="36"/>
  <c r="R12" i="36"/>
  <c r="Y11" i="44"/>
  <c r="Z11" i="44" s="1"/>
  <c r="X12" i="44" s="1"/>
  <c r="AA12" i="44" s="1"/>
  <c r="R12" i="44"/>
  <c r="V11" i="44"/>
  <c r="H24" i="29"/>
  <c r="J18" i="36"/>
  <c r="K18" i="36" s="1"/>
  <c r="L18" i="36" s="1"/>
  <c r="M18" i="36" s="1"/>
  <c r="J17" i="44"/>
  <c r="K17" i="44" s="1"/>
  <c r="Q16" i="44"/>
  <c r="E30" i="36"/>
  <c r="E30" i="44"/>
  <c r="D30" i="44" l="1"/>
  <c r="F30" i="44"/>
  <c r="G30" i="44" s="1"/>
  <c r="H34" i="34"/>
  <c r="I35" i="34"/>
  <c r="L35" i="34"/>
  <c r="D30" i="36"/>
  <c r="F30" i="36"/>
  <c r="G30" i="36" s="1"/>
  <c r="U12" i="44"/>
  <c r="P12" i="44"/>
  <c r="S12" i="44" s="1"/>
  <c r="T12" i="44" s="1"/>
  <c r="U12" i="36"/>
  <c r="P12" i="36"/>
  <c r="I25" i="54"/>
  <c r="U3" i="55" s="1"/>
  <c r="J74" i="54" a="1"/>
  <c r="H25" i="13"/>
  <c r="L35" i="15"/>
  <c r="I24" i="29"/>
  <c r="G16" i="19"/>
  <c r="G17" i="19" s="1"/>
  <c r="E30" i="30"/>
  <c r="K24" i="29"/>
  <c r="L17" i="44"/>
  <c r="M17" i="44" s="1"/>
  <c r="N18" i="36"/>
  <c r="E31" i="36"/>
  <c r="E31" i="44"/>
  <c r="F31" i="44" l="1"/>
  <c r="G31" i="44" s="1"/>
  <c r="D31" i="44"/>
  <c r="H33" i="34"/>
  <c r="I34" i="34"/>
  <c r="L34" i="34"/>
  <c r="E33" i="30"/>
  <c r="E19" i="63"/>
  <c r="D31" i="36"/>
  <c r="F31" i="36"/>
  <c r="G31" i="36" s="1"/>
  <c r="Q74" i="54"/>
  <c r="P74" i="54"/>
  <c r="O74" i="54"/>
  <c r="K74" i="54"/>
  <c r="J74" i="54"/>
  <c r="N74" i="54"/>
  <c r="L74" i="54"/>
  <c r="M74" i="54"/>
  <c r="R13" i="44"/>
  <c r="V12" i="44"/>
  <c r="J24" i="29"/>
  <c r="J26" i="29" s="1"/>
  <c r="I76" i="54" a="1"/>
  <c r="L36" i="15"/>
  <c r="E19" i="16" s="1"/>
  <c r="S12" i="36"/>
  <c r="T12" i="36" s="1"/>
  <c r="Y12" i="44"/>
  <c r="Z12" i="44" s="1"/>
  <c r="X13" i="44" s="1"/>
  <c r="AA13" i="44" s="1"/>
  <c r="I70" i="29"/>
  <c r="I25" i="13"/>
  <c r="N17" i="44"/>
  <c r="J18" i="44" s="1"/>
  <c r="Q18" i="36"/>
  <c r="J19" i="36"/>
  <c r="E32" i="36"/>
  <c r="E32" i="44"/>
  <c r="F32" i="44" l="1"/>
  <c r="G32" i="44" s="1"/>
  <c r="D32" i="44"/>
  <c r="H32" i="34"/>
  <c r="I33" i="34"/>
  <c r="L33" i="34"/>
  <c r="D32" i="36"/>
  <c r="F32" i="36"/>
  <c r="G32" i="36" s="1"/>
  <c r="U13" i="44"/>
  <c r="P13" i="44"/>
  <c r="S13" i="44" s="1"/>
  <c r="T13" i="44" s="1"/>
  <c r="Q17" i="44"/>
  <c r="I26" i="13"/>
  <c r="J70" i="29"/>
  <c r="D3" i="56" a="1"/>
  <c r="R13" i="36"/>
  <c r="V12" i="36"/>
  <c r="L76" i="54"/>
  <c r="J76" i="54"/>
  <c r="I76" i="54"/>
  <c r="M76" i="54"/>
  <c r="N76" i="54"/>
  <c r="O76" i="54"/>
  <c r="P76" i="54"/>
  <c r="K76" i="54"/>
  <c r="Q76" i="54"/>
  <c r="Y12" i="36"/>
  <c r="Z12" i="36" s="1"/>
  <c r="X13" i="36" s="1"/>
  <c r="AA13" i="36" s="1"/>
  <c r="K19" i="36"/>
  <c r="L19" i="36" s="1"/>
  <c r="K18" i="44"/>
  <c r="L18" i="44" s="1"/>
  <c r="E33" i="36"/>
  <c r="E33" i="44"/>
  <c r="F33" i="44" l="1"/>
  <c r="G33" i="44" s="1"/>
  <c r="D33" i="44"/>
  <c r="H31" i="34"/>
  <c r="I32" i="34"/>
  <c r="L32" i="34"/>
  <c r="D33" i="36"/>
  <c r="F33" i="36"/>
  <c r="G33" i="36" s="1"/>
  <c r="F3" i="56" a="1"/>
  <c r="F7" i="56" s="1"/>
  <c r="D7" i="56"/>
  <c r="D5" i="56"/>
  <c r="D4" i="56"/>
  <c r="D6" i="56"/>
  <c r="D10" i="56"/>
  <c r="D9" i="56"/>
  <c r="D3" i="56"/>
  <c r="D11" i="56"/>
  <c r="D8" i="56"/>
  <c r="I27" i="13"/>
  <c r="J71" i="29"/>
  <c r="R14" i="44"/>
  <c r="V13" i="44"/>
  <c r="U13" i="36"/>
  <c r="P13" i="36"/>
  <c r="Y13" i="44"/>
  <c r="Z13" i="44" s="1"/>
  <c r="X14" i="44" s="1"/>
  <c r="AA14" i="44" s="1"/>
  <c r="M18" i="44"/>
  <c r="N18" i="44" s="1"/>
  <c r="Q18" i="44" s="1"/>
  <c r="M19" i="36"/>
  <c r="N19" i="36" s="1"/>
  <c r="E34" i="44"/>
  <c r="E34" i="36"/>
  <c r="F34" i="44" l="1"/>
  <c r="G34" i="44" s="1"/>
  <c r="D34" i="44"/>
  <c r="H30" i="34"/>
  <c r="I31" i="34"/>
  <c r="L31" i="34"/>
  <c r="D34" i="36"/>
  <c r="F34" i="36"/>
  <c r="G34" i="36" s="1"/>
  <c r="F11" i="56"/>
  <c r="F10" i="56"/>
  <c r="F3" i="56"/>
  <c r="F6" i="56"/>
  <c r="F9" i="56"/>
  <c r="F5" i="56"/>
  <c r="F4" i="56"/>
  <c r="F8" i="56"/>
  <c r="S13" i="36"/>
  <c r="T13" i="36" s="1"/>
  <c r="U14" i="44"/>
  <c r="P14" i="44"/>
  <c r="S14" i="44" s="1"/>
  <c r="T14" i="44" s="1"/>
  <c r="J72" i="29"/>
  <c r="I28" i="13"/>
  <c r="J19" i="44"/>
  <c r="K19" i="44" s="1"/>
  <c r="J20" i="36"/>
  <c r="K20" i="36" s="1"/>
  <c r="Q19" i="36"/>
  <c r="E35" i="36"/>
  <c r="E35" i="44"/>
  <c r="D35" i="44" l="1"/>
  <c r="F35" i="44"/>
  <c r="G35" i="44" s="1"/>
  <c r="I30" i="34"/>
  <c r="H29" i="34"/>
  <c r="L30" i="34"/>
  <c r="F35" i="36"/>
  <c r="G35" i="36" s="1"/>
  <c r="D35" i="36"/>
  <c r="Y13" i="36"/>
  <c r="Z13" i="36" s="1"/>
  <c r="X14" i="36" s="1"/>
  <c r="AA14" i="36" s="1"/>
  <c r="I29" i="13"/>
  <c r="CJ3" i="64" s="1"/>
  <c r="J73" i="29"/>
  <c r="J75" i="29" s="1"/>
  <c r="R15" i="44"/>
  <c r="V14" i="44"/>
  <c r="Y14" i="44"/>
  <c r="Z14" i="44" s="1"/>
  <c r="X15" i="44" s="1"/>
  <c r="AA15" i="44" s="1"/>
  <c r="R14" i="36"/>
  <c r="V13" i="36"/>
  <c r="L20" i="36"/>
  <c r="M20" i="36" s="1"/>
  <c r="N20" i="36" s="1"/>
  <c r="L19" i="44"/>
  <c r="E36" i="36"/>
  <c r="E36" i="44"/>
  <c r="F36" i="44" l="1"/>
  <c r="G36" i="44" s="1"/>
  <c r="D36" i="44"/>
  <c r="H28" i="34"/>
  <c r="I29" i="34"/>
  <c r="L29" i="34"/>
  <c r="D36" i="36"/>
  <c r="F36" i="36"/>
  <c r="G36" i="36" s="1"/>
  <c r="U14" i="36"/>
  <c r="P14" i="36"/>
  <c r="S14" i="36" s="1"/>
  <c r="T14" i="36" s="1"/>
  <c r="U15" i="44"/>
  <c r="P15" i="44"/>
  <c r="S15" i="44" s="1"/>
  <c r="T15" i="44" s="1"/>
  <c r="CE3" i="50"/>
  <c r="F3" i="59"/>
  <c r="I86" i="53"/>
  <c r="J21" i="36"/>
  <c r="Q20" i="36"/>
  <c r="M19" i="44"/>
  <c r="N19" i="44" s="1"/>
  <c r="E37" i="44"/>
  <c r="E37" i="36"/>
  <c r="D37" i="44" l="1"/>
  <c r="F37" i="44"/>
  <c r="G37" i="44" s="1"/>
  <c r="I28" i="34"/>
  <c r="H27" i="34"/>
  <c r="L28" i="34"/>
  <c r="D37" i="36"/>
  <c r="F37" i="36"/>
  <c r="G37" i="36" s="1"/>
  <c r="Y15" i="44"/>
  <c r="Z15" i="44" s="1"/>
  <c r="X16" i="44" s="1"/>
  <c r="AA16" i="44" s="1"/>
  <c r="V14" i="36"/>
  <c r="R15" i="36"/>
  <c r="V15" i="44"/>
  <c r="R16" i="44"/>
  <c r="Y14" i="36"/>
  <c r="Z14" i="36" s="1"/>
  <c r="X15" i="36" s="1"/>
  <c r="AA15" i="36" s="1"/>
  <c r="E26" i="16"/>
  <c r="K26" i="16" s="1"/>
  <c r="E21" i="31"/>
  <c r="E26" i="31" s="1"/>
  <c r="O26" i="31" s="1"/>
  <c r="Q19" i="44"/>
  <c r="J20" i="44"/>
  <c r="K20" i="44" s="1"/>
  <c r="K21" i="36"/>
  <c r="E38" i="36"/>
  <c r="E38" i="44"/>
  <c r="F38" i="44" l="1"/>
  <c r="G38" i="44" s="1"/>
  <c r="D38" i="44"/>
  <c r="H26" i="34"/>
  <c r="I27" i="34"/>
  <c r="L27" i="34"/>
  <c r="D38" i="36"/>
  <c r="F38" i="36"/>
  <c r="G38" i="36" s="1"/>
  <c r="U16" i="44"/>
  <c r="P16" i="44"/>
  <c r="S16" i="44" s="1"/>
  <c r="T16" i="44" s="1"/>
  <c r="U15" i="36"/>
  <c r="P15" i="36"/>
  <c r="L20" i="44"/>
  <c r="M20" i="44" s="1"/>
  <c r="N20" i="44" s="1"/>
  <c r="Q20" i="44" s="1"/>
  <c r="L21" i="36"/>
  <c r="E39" i="36"/>
  <c r="E39" i="44"/>
  <c r="D39" i="44" l="1"/>
  <c r="F39" i="44"/>
  <c r="G39" i="44" s="1"/>
  <c r="H25" i="34"/>
  <c r="I26" i="34"/>
  <c r="L26" i="34"/>
  <c r="F39" i="36"/>
  <c r="G39" i="36" s="1"/>
  <c r="D39" i="36"/>
  <c r="S15" i="36"/>
  <c r="T15" i="36" s="1"/>
  <c r="V16" i="44"/>
  <c r="R17" i="44"/>
  <c r="Y16" i="44"/>
  <c r="Z16" i="44" s="1"/>
  <c r="X17" i="44" s="1"/>
  <c r="AA17" i="44" s="1"/>
  <c r="J21" i="44"/>
  <c r="K21" i="44" s="1"/>
  <c r="L21" i="44" s="1"/>
  <c r="M21" i="36"/>
  <c r="N21" i="36" s="1"/>
  <c r="E40" i="44"/>
  <c r="E40" i="36"/>
  <c r="F40" i="44" l="1"/>
  <c r="G40" i="44" s="1"/>
  <c r="D40" i="44"/>
  <c r="H24" i="34"/>
  <c r="I25" i="34"/>
  <c r="L25" i="34"/>
  <c r="D40" i="36"/>
  <c r="F40" i="36"/>
  <c r="G40" i="36" s="1"/>
  <c r="Y15" i="36"/>
  <c r="Z15" i="36" s="1"/>
  <c r="X16" i="36" s="1"/>
  <c r="AA16" i="36" s="1"/>
  <c r="U17" i="44"/>
  <c r="P17" i="44"/>
  <c r="V15" i="36"/>
  <c r="R16" i="36"/>
  <c r="J22" i="36"/>
  <c r="Q21" i="36"/>
  <c r="M21" i="44"/>
  <c r="N21" i="44" s="1"/>
  <c r="E41" i="44"/>
  <c r="E41" i="36"/>
  <c r="D41" i="44" l="1"/>
  <c r="F41" i="44"/>
  <c r="G41" i="44" s="1"/>
  <c r="H23" i="34"/>
  <c r="I24" i="34"/>
  <c r="L24" i="34"/>
  <c r="D41" i="36"/>
  <c r="F41" i="36"/>
  <c r="G41" i="36" s="1"/>
  <c r="P16" i="36"/>
  <c r="U16" i="36"/>
  <c r="S17" i="44"/>
  <c r="T17" i="44" s="1"/>
  <c r="K22" i="36"/>
  <c r="L22" i="36" s="1"/>
  <c r="M22" i="36" s="1"/>
  <c r="N22" i="36" s="1"/>
  <c r="Q21" i="44"/>
  <c r="J22" i="44"/>
  <c r="K22" i="44" s="1"/>
  <c r="L22" i="44" s="1"/>
  <c r="M22" i="44" s="1"/>
  <c r="N22" i="44" s="1"/>
  <c r="E42" i="36"/>
  <c r="E42" i="44"/>
  <c r="F42" i="44" l="1"/>
  <c r="G42" i="44" s="1"/>
  <c r="D42" i="44"/>
  <c r="H22" i="34"/>
  <c r="I23" i="34"/>
  <c r="L23" i="34"/>
  <c r="F42" i="36"/>
  <c r="G42" i="36" s="1"/>
  <c r="D42" i="36"/>
  <c r="V17" i="44"/>
  <c r="R18" i="44"/>
  <c r="Y17" i="44"/>
  <c r="Z17" i="44" s="1"/>
  <c r="X18" i="44" s="1"/>
  <c r="AA18" i="44" s="1"/>
  <c r="S16" i="36"/>
  <c r="T16" i="36" s="1"/>
  <c r="Q22" i="36"/>
  <c r="J23" i="36"/>
  <c r="K23" i="36" s="1"/>
  <c r="Q22" i="44"/>
  <c r="J23" i="44"/>
  <c r="E43" i="36"/>
  <c r="E43" i="44"/>
  <c r="F43" i="44" l="1"/>
  <c r="G43" i="44" s="1"/>
  <c r="D43" i="44"/>
  <c r="H21" i="34"/>
  <c r="I22" i="34"/>
  <c r="L22" i="34"/>
  <c r="D43" i="36"/>
  <c r="F43" i="36"/>
  <c r="G43" i="36" s="1"/>
  <c r="V16" i="36"/>
  <c r="R17" i="36"/>
  <c r="U18" i="44"/>
  <c r="P18" i="44"/>
  <c r="Y16" i="36"/>
  <c r="Z16" i="36" s="1"/>
  <c r="X17" i="36" s="1"/>
  <c r="AA17" i="36" s="1"/>
  <c r="L23" i="36"/>
  <c r="M23" i="36" s="1"/>
  <c r="K23" i="44"/>
  <c r="E44" i="36"/>
  <c r="E44" i="44"/>
  <c r="D44" i="44" l="1"/>
  <c r="F44" i="44"/>
  <c r="G44" i="44" s="1"/>
  <c r="H20" i="34"/>
  <c r="I21" i="34"/>
  <c r="L21" i="34"/>
  <c r="F44" i="36"/>
  <c r="G44" i="36" s="1"/>
  <c r="D44" i="36"/>
  <c r="N23" i="36"/>
  <c r="J24" i="36" s="1"/>
  <c r="S18" i="44"/>
  <c r="T18" i="44" s="1"/>
  <c r="U17" i="36"/>
  <c r="P17" i="36"/>
  <c r="L23" i="44"/>
  <c r="E45" i="36"/>
  <c r="E45" i="44"/>
  <c r="F45" i="44" l="1"/>
  <c r="G45" i="44" s="1"/>
  <c r="D45" i="44"/>
  <c r="H19" i="34"/>
  <c r="I20" i="34"/>
  <c r="L20" i="34"/>
  <c r="F45" i="36"/>
  <c r="G45" i="36" s="1"/>
  <c r="D45" i="36"/>
  <c r="Q23" i="36"/>
  <c r="Y18" i="44"/>
  <c r="Z18" i="44" s="1"/>
  <c r="X19" i="44" s="1"/>
  <c r="AA19" i="44" s="1"/>
  <c r="V18" i="44"/>
  <c r="R19" i="44"/>
  <c r="S17" i="36"/>
  <c r="T17" i="36" s="1"/>
  <c r="M23" i="44"/>
  <c r="N23" i="44" s="1"/>
  <c r="K24" i="36"/>
  <c r="L24" i="36" s="1"/>
  <c r="E46" i="44"/>
  <c r="E46" i="36"/>
  <c r="F46" i="44" l="1"/>
  <c r="G46" i="44" s="1"/>
  <c r="D46" i="44"/>
  <c r="H18" i="34"/>
  <c r="I19" i="34"/>
  <c r="L19" i="34"/>
  <c r="D46" i="36"/>
  <c r="F46" i="36"/>
  <c r="G46" i="36" s="1"/>
  <c r="Y17" i="36"/>
  <c r="Z17" i="36" s="1"/>
  <c r="X18" i="36" s="1"/>
  <c r="AA18" i="36" s="1"/>
  <c r="V17" i="36"/>
  <c r="R18" i="36"/>
  <c r="U19" i="44"/>
  <c r="P19" i="44"/>
  <c r="S19" i="44" s="1"/>
  <c r="T19" i="44" s="1"/>
  <c r="Q23" i="44"/>
  <c r="J24" i="44"/>
  <c r="M24" i="36"/>
  <c r="N24" i="36" s="1"/>
  <c r="E47" i="36"/>
  <c r="E47" i="44"/>
  <c r="D47" i="44" l="1"/>
  <c r="F47" i="44"/>
  <c r="G47" i="44" s="1"/>
  <c r="H17" i="34"/>
  <c r="I18" i="34"/>
  <c r="L18" i="34"/>
  <c r="F47" i="36"/>
  <c r="G47" i="36" s="1"/>
  <c r="D47" i="36"/>
  <c r="U18" i="36"/>
  <c r="P18" i="36"/>
  <c r="Y19" i="44"/>
  <c r="Z19" i="44" s="1"/>
  <c r="X20" i="44" s="1"/>
  <c r="AA20" i="44" s="1"/>
  <c r="R20" i="44"/>
  <c r="V19" i="44"/>
  <c r="K24" i="44"/>
  <c r="L24" i="44" s="1"/>
  <c r="M24" i="44" s="1"/>
  <c r="Q24" i="36"/>
  <c r="J25" i="36"/>
  <c r="E48" i="44"/>
  <c r="E48" i="36"/>
  <c r="F48" i="44" l="1"/>
  <c r="G48" i="44" s="1"/>
  <c r="D48" i="44"/>
  <c r="H16" i="34"/>
  <c r="I17" i="34"/>
  <c r="L17" i="34"/>
  <c r="F48" i="36"/>
  <c r="G48" i="36" s="1"/>
  <c r="D48" i="36"/>
  <c r="P20" i="44"/>
  <c r="U20" i="44"/>
  <c r="S18" i="36"/>
  <c r="T18" i="36" s="1"/>
  <c r="N24" i="44"/>
  <c r="K25" i="36"/>
  <c r="E49" i="44"/>
  <c r="E49" i="36"/>
  <c r="D49" i="44" l="1"/>
  <c r="F49" i="44"/>
  <c r="G49" i="44" s="1"/>
  <c r="I16" i="34"/>
  <c r="H15" i="34"/>
  <c r="L16" i="34"/>
  <c r="D49" i="36"/>
  <c r="F49" i="36"/>
  <c r="G49" i="36" s="1"/>
  <c r="Y18" i="36"/>
  <c r="Z18" i="36" s="1"/>
  <c r="X19" i="36" s="1"/>
  <c r="AA19" i="36" s="1"/>
  <c r="V18" i="36"/>
  <c r="R19" i="36"/>
  <c r="S20" i="44"/>
  <c r="T20" i="44" s="1"/>
  <c r="L25" i="36"/>
  <c r="M25" i="36" s="1"/>
  <c r="N25" i="36" s="1"/>
  <c r="Q24" i="44"/>
  <c r="J25" i="44"/>
  <c r="E50" i="44"/>
  <c r="E50" i="36"/>
  <c r="D50" i="44" l="1"/>
  <c r="F50" i="44"/>
  <c r="G50" i="44" s="1"/>
  <c r="H14" i="34"/>
  <c r="I15" i="34"/>
  <c r="L15" i="34"/>
  <c r="F50" i="36"/>
  <c r="G50" i="36" s="1"/>
  <c r="D50" i="36"/>
  <c r="U19" i="36"/>
  <c r="P19" i="36"/>
  <c r="S19" i="36" s="1"/>
  <c r="T19" i="36" s="1"/>
  <c r="R21" i="44"/>
  <c r="V20" i="44"/>
  <c r="Y20" i="44"/>
  <c r="Z20" i="44" s="1"/>
  <c r="X21" i="44" s="1"/>
  <c r="AA21" i="44" s="1"/>
  <c r="Q25" i="36"/>
  <c r="J26" i="36"/>
  <c r="K25" i="44"/>
  <c r="L25" i="44" s="1"/>
  <c r="M25" i="44" s="1"/>
  <c r="E51" i="44"/>
  <c r="E51" i="36"/>
  <c r="D51" i="44" l="1"/>
  <c r="F51" i="44"/>
  <c r="G51" i="44" s="1"/>
  <c r="H13" i="34"/>
  <c r="I14" i="34"/>
  <c r="L14" i="34"/>
  <c r="D51" i="36"/>
  <c r="F51" i="36"/>
  <c r="G51" i="36" s="1"/>
  <c r="P21" i="44"/>
  <c r="U21" i="44"/>
  <c r="V19" i="36"/>
  <c r="R20" i="36"/>
  <c r="Y19" i="36"/>
  <c r="Z19" i="36" s="1"/>
  <c r="X20" i="36" s="1"/>
  <c r="AA20" i="36" s="1"/>
  <c r="K26" i="36"/>
  <c r="L26" i="36" s="1"/>
  <c r="M26" i="36" s="1"/>
  <c r="N25" i="44"/>
  <c r="E52" i="36"/>
  <c r="E52" i="44"/>
  <c r="D52" i="44" l="1"/>
  <c r="F52" i="44"/>
  <c r="G52" i="44" s="1"/>
  <c r="H12" i="34"/>
  <c r="I13" i="34"/>
  <c r="L13" i="34"/>
  <c r="D52" i="36"/>
  <c r="F52" i="36"/>
  <c r="G52" i="36" s="1"/>
  <c r="U20" i="36"/>
  <c r="P20" i="36"/>
  <c r="S21" i="44"/>
  <c r="T21" i="44" s="1"/>
  <c r="N26" i="36"/>
  <c r="Q25" i="44"/>
  <c r="J26" i="44"/>
  <c r="E53" i="36"/>
  <c r="E53" i="44"/>
  <c r="F53" i="44" l="1"/>
  <c r="G53" i="44" s="1"/>
  <c r="D53" i="44"/>
  <c r="I12" i="34"/>
  <c r="H11" i="34"/>
  <c r="L12" i="34"/>
  <c r="D53" i="36"/>
  <c r="F53" i="36"/>
  <c r="G53" i="36" s="1"/>
  <c r="Y21" i="44"/>
  <c r="Z21" i="44" s="1"/>
  <c r="X22" i="44" s="1"/>
  <c r="AA22" i="44" s="1"/>
  <c r="S20" i="36"/>
  <c r="T20" i="36" s="1"/>
  <c r="V21" i="44"/>
  <c r="R22" i="44"/>
  <c r="Q26" i="36"/>
  <c r="J27" i="36"/>
  <c r="K26" i="44"/>
  <c r="L26" i="44" s="1"/>
  <c r="E54" i="36"/>
  <c r="E54" i="44"/>
  <c r="D54" i="44" l="1"/>
  <c r="F54" i="44"/>
  <c r="G54" i="44" s="1"/>
  <c r="H10" i="34"/>
  <c r="I11" i="34"/>
  <c r="L11" i="34"/>
  <c r="D54" i="36"/>
  <c r="F54" i="36"/>
  <c r="G54" i="36" s="1"/>
  <c r="U22" i="44"/>
  <c r="P22" i="44"/>
  <c r="Y20" i="36"/>
  <c r="Z20" i="36" s="1"/>
  <c r="X21" i="36" s="1"/>
  <c r="AA21" i="36" s="1"/>
  <c r="R21" i="36"/>
  <c r="V20" i="36"/>
  <c r="M26" i="44"/>
  <c r="N26" i="44" s="1"/>
  <c r="K27" i="36"/>
  <c r="L27" i="36" s="1"/>
  <c r="M27" i="36" s="1"/>
  <c r="E55" i="36"/>
  <c r="E55" i="44"/>
  <c r="D55" i="44" l="1"/>
  <c r="F55" i="44"/>
  <c r="G55" i="44" s="1"/>
  <c r="I10" i="34"/>
  <c r="L10" i="34"/>
  <c r="F55" i="36"/>
  <c r="G55" i="36" s="1"/>
  <c r="D55" i="36"/>
  <c r="U21" i="36"/>
  <c r="P21" i="36"/>
  <c r="S21" i="36" s="1"/>
  <c r="T21" i="36" s="1"/>
  <c r="S22" i="44"/>
  <c r="T22" i="44" s="1"/>
  <c r="Q26" i="44"/>
  <c r="J27" i="44"/>
  <c r="K27" i="44" s="1"/>
  <c r="N27" i="36"/>
  <c r="E56" i="44"/>
  <c r="E56" i="36"/>
  <c r="D56" i="44" l="1"/>
  <c r="F56" i="44"/>
  <c r="G56" i="44" s="1"/>
  <c r="D56" i="36"/>
  <c r="F56" i="36"/>
  <c r="G56" i="36" s="1"/>
  <c r="V22" i="44"/>
  <c r="R23" i="44"/>
  <c r="Y21" i="36"/>
  <c r="Z21" i="36" s="1"/>
  <c r="X22" i="36" s="1"/>
  <c r="AA22" i="36" s="1"/>
  <c r="Y22" i="44"/>
  <c r="Z22" i="44" s="1"/>
  <c r="X23" i="44" s="1"/>
  <c r="AA23" i="44" s="1"/>
  <c r="R22" i="36"/>
  <c r="V21" i="36"/>
  <c r="L27" i="44"/>
  <c r="M27" i="44" s="1"/>
  <c r="N27" i="44" s="1"/>
  <c r="Q27" i="36"/>
  <c r="J28" i="36"/>
  <c r="E57" i="44"/>
  <c r="E57" i="36"/>
  <c r="D57" i="44" l="1"/>
  <c r="F57" i="44"/>
  <c r="G57" i="44" s="1"/>
  <c r="D57" i="36"/>
  <c r="F57" i="36"/>
  <c r="G57" i="36" s="1"/>
  <c r="U22" i="36"/>
  <c r="P22" i="36"/>
  <c r="S22" i="36" s="1"/>
  <c r="T22" i="36" s="1"/>
  <c r="U23" i="44"/>
  <c r="P23" i="44"/>
  <c r="S23" i="44" s="1"/>
  <c r="T23" i="44" s="1"/>
  <c r="Q27" i="44"/>
  <c r="J28" i="44"/>
  <c r="K28" i="36"/>
  <c r="L28" i="36" s="1"/>
  <c r="M28" i="36" s="1"/>
  <c r="E58" i="44"/>
  <c r="E58" i="36"/>
  <c r="F58" i="44" l="1"/>
  <c r="G58" i="44" s="1"/>
  <c r="D58" i="44"/>
  <c r="D58" i="36"/>
  <c r="F58" i="36"/>
  <c r="G58" i="36" s="1"/>
  <c r="V23" i="44"/>
  <c r="R24" i="44"/>
  <c r="R23" i="36"/>
  <c r="V22" i="36"/>
  <c r="Y23" i="44"/>
  <c r="Z23" i="44" s="1"/>
  <c r="X24" i="44" s="1"/>
  <c r="AA24" i="44" s="1"/>
  <c r="Y22" i="36"/>
  <c r="Z22" i="36" s="1"/>
  <c r="X23" i="36" s="1"/>
  <c r="AA23" i="36" s="1"/>
  <c r="N28" i="36"/>
  <c r="K28" i="44"/>
  <c r="L28" i="44" s="1"/>
  <c r="E59" i="44"/>
  <c r="E59" i="36"/>
  <c r="F59" i="44" l="1"/>
  <c r="G59" i="44" s="1"/>
  <c r="D59" i="44"/>
  <c r="D59" i="36"/>
  <c r="F59" i="36"/>
  <c r="G59" i="36" s="1"/>
  <c r="U23" i="36"/>
  <c r="P23" i="36"/>
  <c r="S23" i="36" s="1"/>
  <c r="T23" i="36" s="1"/>
  <c r="U24" i="44"/>
  <c r="P24" i="44"/>
  <c r="S24" i="44" s="1"/>
  <c r="T24" i="44" s="1"/>
  <c r="M28" i="44"/>
  <c r="N28" i="44" s="1"/>
  <c r="Q28" i="36"/>
  <c r="J29" i="36"/>
  <c r="E60" i="44"/>
  <c r="E60" i="36"/>
  <c r="D60" i="44" l="1"/>
  <c r="F60" i="44"/>
  <c r="G60" i="44" s="1"/>
  <c r="D60" i="36"/>
  <c r="F60" i="36"/>
  <c r="G60" i="36" s="1"/>
  <c r="V24" i="44"/>
  <c r="R25" i="44"/>
  <c r="Y23" i="36"/>
  <c r="Z23" i="36" s="1"/>
  <c r="X24" i="36" s="1"/>
  <c r="AA24" i="36" s="1"/>
  <c r="Y24" i="44"/>
  <c r="Z24" i="44" s="1"/>
  <c r="X25" i="44" s="1"/>
  <c r="AA25" i="44" s="1"/>
  <c r="R24" i="36"/>
  <c r="V23" i="36"/>
  <c r="Q28" i="44"/>
  <c r="J29" i="44"/>
  <c r="K29" i="36"/>
  <c r="L29" i="36" s="1"/>
  <c r="E61" i="36"/>
  <c r="E61" i="44"/>
  <c r="F61" i="44" l="1"/>
  <c r="G61" i="44" s="1"/>
  <c r="D61" i="44"/>
  <c r="D61" i="36"/>
  <c r="F61" i="36"/>
  <c r="G61" i="36" s="1"/>
  <c r="U25" i="44"/>
  <c r="P25" i="44"/>
  <c r="S25" i="44" s="1"/>
  <c r="T25" i="44" s="1"/>
  <c r="U24" i="36"/>
  <c r="P24" i="36"/>
  <c r="S24" i="36" s="1"/>
  <c r="T24" i="36" s="1"/>
  <c r="M29" i="36"/>
  <c r="N29" i="36" s="1"/>
  <c r="K29" i="44"/>
  <c r="E62" i="36"/>
  <c r="E62" i="44"/>
  <c r="F62" i="44" l="1"/>
  <c r="G62" i="44" s="1"/>
  <c r="D62" i="44"/>
  <c r="F62" i="36"/>
  <c r="G62" i="36" s="1"/>
  <c r="D62" i="36"/>
  <c r="V25" i="44"/>
  <c r="R26" i="44"/>
  <c r="V24" i="36"/>
  <c r="R25" i="36"/>
  <c r="Y25" i="44"/>
  <c r="Z25" i="44" s="1"/>
  <c r="X26" i="44" s="1"/>
  <c r="AA26" i="44" s="1"/>
  <c r="Y24" i="36"/>
  <c r="Z24" i="36" s="1"/>
  <c r="X25" i="36" s="1"/>
  <c r="AA25" i="36" s="1"/>
  <c r="L29" i="44"/>
  <c r="M29" i="44" s="1"/>
  <c r="Q29" i="36"/>
  <c r="J30" i="36"/>
  <c r="E63" i="36"/>
  <c r="E63" i="44"/>
  <c r="D63" i="44" l="1"/>
  <c r="F63" i="44"/>
  <c r="G63" i="44" s="1"/>
  <c r="F63" i="36"/>
  <c r="G63" i="36" s="1"/>
  <c r="D63" i="36"/>
  <c r="U25" i="36"/>
  <c r="P25" i="36"/>
  <c r="S25" i="36" s="1"/>
  <c r="T25" i="36" s="1"/>
  <c r="U26" i="44"/>
  <c r="P26" i="44"/>
  <c r="S26" i="44" s="1"/>
  <c r="T26" i="44" s="1"/>
  <c r="N29" i="44"/>
  <c r="J30" i="44" s="1"/>
  <c r="K30" i="44" s="1"/>
  <c r="K30" i="36"/>
  <c r="L30" i="36" s="1"/>
  <c r="M30" i="36" s="1"/>
  <c r="E64" i="36"/>
  <c r="E64" i="44"/>
  <c r="D64" i="44" l="1"/>
  <c r="F64" i="44"/>
  <c r="G64" i="44" s="1"/>
  <c r="F64" i="36"/>
  <c r="G64" i="36" s="1"/>
  <c r="D64" i="36"/>
  <c r="V26" i="44"/>
  <c r="R27" i="44"/>
  <c r="V25" i="36"/>
  <c r="R26" i="36"/>
  <c r="Y25" i="36"/>
  <c r="Z25" i="36" s="1"/>
  <c r="X26" i="36" s="1"/>
  <c r="AA26" i="36" s="1"/>
  <c r="Y26" i="44"/>
  <c r="Z26" i="44" s="1"/>
  <c r="X27" i="44" s="1"/>
  <c r="AA27" i="44" s="1"/>
  <c r="Q29" i="44"/>
  <c r="L30" i="44"/>
  <c r="M30" i="44" s="1"/>
  <c r="N30" i="44" s="1"/>
  <c r="N30" i="36"/>
  <c r="E65" i="36"/>
  <c r="E65" i="44"/>
  <c r="F65" i="44" l="1"/>
  <c r="G65" i="44" s="1"/>
  <c r="D65" i="44"/>
  <c r="F65" i="36"/>
  <c r="G65" i="36" s="1"/>
  <c r="D65" i="36"/>
  <c r="U26" i="36"/>
  <c r="P26" i="36"/>
  <c r="S26" i="36" s="1"/>
  <c r="T26" i="36" s="1"/>
  <c r="U27" i="44"/>
  <c r="P27" i="44"/>
  <c r="S27" i="44" s="1"/>
  <c r="T27" i="44" s="1"/>
  <c r="Q30" i="36"/>
  <c r="J31" i="36"/>
  <c r="Q30" i="44"/>
  <c r="J31" i="44"/>
  <c r="E66" i="36"/>
  <c r="E66" i="44"/>
  <c r="D66" i="44" l="1"/>
  <c r="F66" i="44"/>
  <c r="G66" i="44" s="1"/>
  <c r="D66" i="36"/>
  <c r="F66" i="36"/>
  <c r="G66" i="36" s="1"/>
  <c r="R28" i="44"/>
  <c r="V27" i="44"/>
  <c r="Y27" i="44"/>
  <c r="Z27" i="44" s="1"/>
  <c r="X28" i="44" s="1"/>
  <c r="AA28" i="44" s="1"/>
  <c r="V26" i="36"/>
  <c r="R27" i="36"/>
  <c r="Y26" i="36"/>
  <c r="Z26" i="36" s="1"/>
  <c r="X27" i="36" s="1"/>
  <c r="AA27" i="36" s="1"/>
  <c r="K31" i="36"/>
  <c r="L31" i="36" s="1"/>
  <c r="M31" i="36" s="1"/>
  <c r="N31" i="36" s="1"/>
  <c r="K31" i="44"/>
  <c r="L31" i="44" s="1"/>
  <c r="E67" i="44"/>
  <c r="E67" i="36"/>
  <c r="D67" i="44" l="1"/>
  <c r="F67" i="44"/>
  <c r="G67" i="44" s="1"/>
  <c r="F67" i="36"/>
  <c r="G67" i="36" s="1"/>
  <c r="D67" i="36"/>
  <c r="U27" i="36"/>
  <c r="P27" i="36"/>
  <c r="S27" i="36" s="1"/>
  <c r="T27" i="36" s="1"/>
  <c r="P28" i="44"/>
  <c r="S28" i="44" s="1"/>
  <c r="T28" i="44" s="1"/>
  <c r="U28" i="44"/>
  <c r="M31" i="44"/>
  <c r="N31" i="44" s="1"/>
  <c r="Q31" i="36"/>
  <c r="J32" i="36"/>
  <c r="E68" i="36"/>
  <c r="E68" i="44"/>
  <c r="F68" i="44" l="1"/>
  <c r="G68" i="44" s="1"/>
  <c r="D68" i="44"/>
  <c r="D68" i="36"/>
  <c r="F68" i="36"/>
  <c r="G68" i="36" s="1"/>
  <c r="V27" i="36"/>
  <c r="R28" i="36"/>
  <c r="R29" i="44"/>
  <c r="V28" i="44"/>
  <c r="Y27" i="36"/>
  <c r="Z27" i="36" s="1"/>
  <c r="X28" i="36" s="1"/>
  <c r="AA28" i="36" s="1"/>
  <c r="Y28" i="44"/>
  <c r="Z28" i="44" s="1"/>
  <c r="X29" i="44" s="1"/>
  <c r="AA29" i="44" s="1"/>
  <c r="J32" i="44"/>
  <c r="K32" i="44" s="1"/>
  <c r="Q31" i="44"/>
  <c r="K32" i="36"/>
  <c r="L32" i="36" s="1"/>
  <c r="M32" i="36" s="1"/>
  <c r="E69" i="36"/>
  <c r="E69" i="44"/>
  <c r="D69" i="44" l="1"/>
  <c r="F69" i="44"/>
  <c r="G69" i="44" s="1"/>
  <c r="D69" i="36"/>
  <c r="F69" i="36"/>
  <c r="G69" i="36" s="1"/>
  <c r="U28" i="36"/>
  <c r="P28" i="36"/>
  <c r="S28" i="36" s="1"/>
  <c r="T28" i="36" s="1"/>
  <c r="U29" i="44"/>
  <c r="P29" i="44"/>
  <c r="S29" i="44" s="1"/>
  <c r="T29" i="44" s="1"/>
  <c r="L32" i="44"/>
  <c r="M32" i="44" s="1"/>
  <c r="N32" i="44" s="1"/>
  <c r="N32" i="36"/>
  <c r="E70" i="36"/>
  <c r="E70" i="44"/>
  <c r="D70" i="44" l="1"/>
  <c r="F70" i="44"/>
  <c r="G70" i="44" s="1"/>
  <c r="F70" i="36"/>
  <c r="G70" i="36" s="1"/>
  <c r="D70" i="36"/>
  <c r="R29" i="36"/>
  <c r="V28" i="36"/>
  <c r="V29" i="44"/>
  <c r="R30" i="44"/>
  <c r="Y28" i="36"/>
  <c r="Z28" i="36" s="1"/>
  <c r="X29" i="36" s="1"/>
  <c r="AA29" i="36" s="1"/>
  <c r="Y29" i="44"/>
  <c r="Z29" i="44" s="1"/>
  <c r="X30" i="44" s="1"/>
  <c r="AA30" i="44" s="1"/>
  <c r="J33" i="44"/>
  <c r="K33" i="44" s="1"/>
  <c r="L33" i="44" s="1"/>
  <c r="M33" i="44" s="1"/>
  <c r="N33" i="44" s="1"/>
  <c r="Q32" i="44"/>
  <c r="Q32" i="36"/>
  <c r="J33" i="36"/>
  <c r="E71" i="44"/>
  <c r="E71" i="36"/>
  <c r="F71" i="44" l="1"/>
  <c r="G71" i="44" s="1"/>
  <c r="D71" i="44"/>
  <c r="D71" i="36"/>
  <c r="F71" i="36"/>
  <c r="G71" i="36" s="1"/>
  <c r="U30" i="44"/>
  <c r="P30" i="44"/>
  <c r="S30" i="44" s="1"/>
  <c r="T30" i="44" s="1"/>
  <c r="U29" i="36"/>
  <c r="P29" i="36"/>
  <c r="S29" i="36" s="1"/>
  <c r="T29" i="36" s="1"/>
  <c r="Q33" i="44"/>
  <c r="J34" i="44"/>
  <c r="K33" i="36"/>
  <c r="L33" i="36" s="1"/>
  <c r="E72" i="44"/>
  <c r="E72" i="36"/>
  <c r="D72" i="44" l="1"/>
  <c r="F72" i="44"/>
  <c r="G72" i="44" s="1"/>
  <c r="F72" i="36"/>
  <c r="G72" i="36" s="1"/>
  <c r="D72" i="36"/>
  <c r="R31" i="44"/>
  <c r="V30" i="44"/>
  <c r="Y29" i="36"/>
  <c r="Z29" i="36" s="1"/>
  <c r="X30" i="36" s="1"/>
  <c r="AA30" i="36" s="1"/>
  <c r="R30" i="36"/>
  <c r="V29" i="36"/>
  <c r="Y30" i="44"/>
  <c r="Z30" i="44" s="1"/>
  <c r="X31" i="44" s="1"/>
  <c r="AA31" i="44" s="1"/>
  <c r="M33" i="36"/>
  <c r="N33" i="36" s="1"/>
  <c r="K34" i="44"/>
  <c r="E73" i="44"/>
  <c r="E73" i="36"/>
  <c r="F73" i="44" l="1"/>
  <c r="G73" i="44" s="1"/>
  <c r="D73" i="44"/>
  <c r="F73" i="36"/>
  <c r="G73" i="36" s="1"/>
  <c r="D73" i="36"/>
  <c r="U30" i="36"/>
  <c r="P30" i="36"/>
  <c r="S30" i="36" s="1"/>
  <c r="T30" i="36" s="1"/>
  <c r="P31" i="44"/>
  <c r="S31" i="44" s="1"/>
  <c r="T31" i="44" s="1"/>
  <c r="U31" i="44"/>
  <c r="J34" i="36"/>
  <c r="K34" i="36" s="1"/>
  <c r="Q33" i="36"/>
  <c r="L34" i="44"/>
  <c r="M34" i="44" s="1"/>
  <c r="E74" i="36"/>
  <c r="E74" i="44"/>
  <c r="D74" i="44" l="1"/>
  <c r="F74" i="44"/>
  <c r="G74" i="44" s="1"/>
  <c r="D74" i="36"/>
  <c r="F74" i="36"/>
  <c r="G74" i="36" s="1"/>
  <c r="R31" i="36"/>
  <c r="V30" i="36"/>
  <c r="Y30" i="36"/>
  <c r="Z30" i="36" s="1"/>
  <c r="X31" i="36" s="1"/>
  <c r="AA31" i="36" s="1"/>
  <c r="V31" i="44"/>
  <c r="R32" i="44"/>
  <c r="Y31" i="44"/>
  <c r="Z31" i="44" s="1"/>
  <c r="X32" i="44" s="1"/>
  <c r="AA32" i="44" s="1"/>
  <c r="N34" i="44"/>
  <c r="Q34" i="44" s="1"/>
  <c r="L34" i="36"/>
  <c r="E75" i="44"/>
  <c r="E75" i="36"/>
  <c r="D75" i="44" l="1"/>
  <c r="F75" i="44"/>
  <c r="G75" i="44" s="1"/>
  <c r="F75" i="36"/>
  <c r="G75" i="36" s="1"/>
  <c r="D75" i="36"/>
  <c r="P32" i="44"/>
  <c r="U32" i="44"/>
  <c r="J35" i="44"/>
  <c r="K35" i="44" s="1"/>
  <c r="L35" i="44" s="1"/>
  <c r="U31" i="36"/>
  <c r="P31" i="36"/>
  <c r="S31" i="36" s="1"/>
  <c r="T31" i="36" s="1"/>
  <c r="M34" i="36"/>
  <c r="N34" i="36" s="1"/>
  <c r="E76" i="36"/>
  <c r="E76" i="44"/>
  <c r="D76" i="44" l="1"/>
  <c r="F76" i="44"/>
  <c r="G76" i="44" s="1"/>
  <c r="F76" i="36"/>
  <c r="G76" i="36" s="1"/>
  <c r="D76" i="36"/>
  <c r="V31" i="36"/>
  <c r="R32" i="36"/>
  <c r="Y31" i="36"/>
  <c r="Z31" i="36" s="1"/>
  <c r="X32" i="36" s="1"/>
  <c r="AA32" i="36" s="1"/>
  <c r="S32" i="44"/>
  <c r="T32" i="44" s="1"/>
  <c r="Q34" i="36"/>
  <c r="J35" i="36"/>
  <c r="K35" i="36" s="1"/>
  <c r="L35" i="36" s="1"/>
  <c r="M35" i="36" s="1"/>
  <c r="M35" i="44"/>
  <c r="N35" i="44" s="1"/>
  <c r="E77" i="36"/>
  <c r="E77" i="44"/>
  <c r="F77" i="44" l="1"/>
  <c r="G77" i="44" s="1"/>
  <c r="D77" i="44"/>
  <c r="D77" i="36"/>
  <c r="F77" i="36"/>
  <c r="G77" i="36" s="1"/>
  <c r="Y32" i="44"/>
  <c r="Z32" i="44" s="1"/>
  <c r="X33" i="44" s="1"/>
  <c r="AA33" i="44" s="1"/>
  <c r="U32" i="36"/>
  <c r="P32" i="36"/>
  <c r="S32" i="36" s="1"/>
  <c r="T32" i="36" s="1"/>
  <c r="V32" i="44"/>
  <c r="R33" i="44"/>
  <c r="J36" i="44"/>
  <c r="K36" i="44" s="1"/>
  <c r="L36" i="44" s="1"/>
  <c r="Q35" i="44"/>
  <c r="N35" i="36"/>
  <c r="E78" i="44"/>
  <c r="E78" i="36"/>
  <c r="D78" i="44" l="1"/>
  <c r="F78" i="44"/>
  <c r="G78" i="44" s="1"/>
  <c r="D78" i="36"/>
  <c r="F78" i="36"/>
  <c r="G78" i="36" s="1"/>
  <c r="U33" i="44"/>
  <c r="P33" i="44"/>
  <c r="S33" i="44" s="1"/>
  <c r="T33" i="44" s="1"/>
  <c r="V32" i="36"/>
  <c r="R33" i="36"/>
  <c r="Y32" i="36"/>
  <c r="Z32" i="36" s="1"/>
  <c r="X33" i="36" s="1"/>
  <c r="AA33" i="36" s="1"/>
  <c r="M36" i="44"/>
  <c r="N36" i="44" s="1"/>
  <c r="J37" i="44" s="1"/>
  <c r="Q35" i="36"/>
  <c r="J36" i="36"/>
  <c r="E79" i="36"/>
  <c r="E79" i="44"/>
  <c r="D79" i="44" l="1"/>
  <c r="F79" i="44"/>
  <c r="G79" i="44" s="1"/>
  <c r="F79" i="36"/>
  <c r="G79" i="36" s="1"/>
  <c r="D79" i="36"/>
  <c r="U33" i="36"/>
  <c r="P33" i="36"/>
  <c r="S33" i="36" s="1"/>
  <c r="T33" i="36" s="1"/>
  <c r="Q36" i="44"/>
  <c r="V33" i="44"/>
  <c r="R34" i="44"/>
  <c r="Y33" i="44"/>
  <c r="Z33" i="44" s="1"/>
  <c r="X34" i="44" s="1"/>
  <c r="AA34" i="44" s="1"/>
  <c r="K37" i="44"/>
  <c r="K36" i="36"/>
  <c r="L36" i="36" s="1"/>
  <c r="E80" i="44"/>
  <c r="E80" i="36"/>
  <c r="F80" i="44" l="1"/>
  <c r="G80" i="44" s="1"/>
  <c r="D80" i="44"/>
  <c r="D80" i="36"/>
  <c r="F80" i="36"/>
  <c r="G80" i="36" s="1"/>
  <c r="P34" i="44"/>
  <c r="U34" i="44"/>
  <c r="V33" i="36"/>
  <c r="R34" i="36"/>
  <c r="Y33" i="36"/>
  <c r="Z33" i="36" s="1"/>
  <c r="X34" i="36" s="1"/>
  <c r="AA34" i="36" s="1"/>
  <c r="M36" i="36"/>
  <c r="N36" i="36" s="1"/>
  <c r="L37" i="44"/>
  <c r="M37" i="44" s="1"/>
  <c r="N37" i="44" s="1"/>
  <c r="E81" i="36"/>
  <c r="E81" i="44"/>
  <c r="D81" i="44" l="1"/>
  <c r="F81" i="44"/>
  <c r="G81" i="44" s="1"/>
  <c r="F81" i="36"/>
  <c r="G81" i="36" s="1"/>
  <c r="D81" i="36"/>
  <c r="U34" i="36"/>
  <c r="P34" i="36"/>
  <c r="S34" i="36" s="1"/>
  <c r="T34" i="36" s="1"/>
  <c r="S34" i="44"/>
  <c r="T34" i="44" s="1"/>
  <c r="Q37" i="44"/>
  <c r="J38" i="44"/>
  <c r="Q36" i="36"/>
  <c r="J37" i="36"/>
  <c r="E82" i="44"/>
  <c r="E82" i="36"/>
  <c r="D82" i="44" l="1"/>
  <c r="F82" i="44"/>
  <c r="G82" i="44" s="1"/>
  <c r="F82" i="36"/>
  <c r="G82" i="36" s="1"/>
  <c r="D82" i="36"/>
  <c r="Y34" i="44"/>
  <c r="Z34" i="44" s="1"/>
  <c r="X35" i="44" s="1"/>
  <c r="AA35" i="44" s="1"/>
  <c r="R35" i="44"/>
  <c r="V34" i="44"/>
  <c r="Y34" i="36"/>
  <c r="Z34" i="36" s="1"/>
  <c r="X35" i="36" s="1"/>
  <c r="AA35" i="36" s="1"/>
  <c r="R35" i="36"/>
  <c r="V34" i="36"/>
  <c r="K38" i="44"/>
  <c r="L38" i="44" s="1"/>
  <c r="K37" i="36"/>
  <c r="L37" i="36" s="1"/>
  <c r="E83" i="36"/>
  <c r="E83" i="44"/>
  <c r="F83" i="44" l="1"/>
  <c r="G83" i="44" s="1"/>
  <c r="D83" i="44"/>
  <c r="F83" i="36"/>
  <c r="G83" i="36" s="1"/>
  <c r="D83" i="36"/>
  <c r="U35" i="36"/>
  <c r="P35" i="36"/>
  <c r="U35" i="44"/>
  <c r="P35" i="44"/>
  <c r="M37" i="36"/>
  <c r="N37" i="36" s="1"/>
  <c r="M38" i="44"/>
  <c r="N38" i="44" s="1"/>
  <c r="E84" i="36"/>
  <c r="E84" i="44"/>
  <c r="D84" i="44" l="1"/>
  <c r="F84" i="44"/>
  <c r="G84" i="44" s="1"/>
  <c r="F84" i="36"/>
  <c r="G84" i="36" s="1"/>
  <c r="D84" i="36"/>
  <c r="S35" i="44"/>
  <c r="T35" i="44" s="1"/>
  <c r="S35" i="36"/>
  <c r="T35" i="36" s="1"/>
  <c r="Q37" i="36"/>
  <c r="J38" i="36"/>
  <c r="K38" i="36" s="1"/>
  <c r="Q38" i="44"/>
  <c r="J39" i="44"/>
  <c r="E85" i="44"/>
  <c r="E85" i="36"/>
  <c r="F85" i="44" l="1"/>
  <c r="G85" i="44" s="1"/>
  <c r="D85" i="44"/>
  <c r="D85" i="36"/>
  <c r="F85" i="36"/>
  <c r="G85" i="36" s="1"/>
  <c r="R36" i="36"/>
  <c r="V35" i="36"/>
  <c r="V35" i="44"/>
  <c r="R36" i="44"/>
  <c r="Y35" i="44"/>
  <c r="Z35" i="44" s="1"/>
  <c r="X36" i="44" s="1"/>
  <c r="AA36" i="44" s="1"/>
  <c r="Y35" i="36"/>
  <c r="Z35" i="36" s="1"/>
  <c r="X36" i="36" s="1"/>
  <c r="AA36" i="36" s="1"/>
  <c r="K39" i="44"/>
  <c r="L39" i="44" s="1"/>
  <c r="L38" i="36"/>
  <c r="M38" i="36" s="1"/>
  <c r="N38" i="36" s="1"/>
  <c r="E86" i="36"/>
  <c r="E86" i="44"/>
  <c r="F86" i="44" l="1"/>
  <c r="G86" i="44" s="1"/>
  <c r="D86" i="44"/>
  <c r="F86" i="36"/>
  <c r="G86" i="36" s="1"/>
  <c r="D86" i="36"/>
  <c r="U36" i="44"/>
  <c r="P36" i="44"/>
  <c r="S36" i="44" s="1"/>
  <c r="T36" i="44" s="1"/>
  <c r="U36" i="36"/>
  <c r="P36" i="36"/>
  <c r="S36" i="36" s="1"/>
  <c r="T36" i="36" s="1"/>
  <c r="Q38" i="36"/>
  <c r="J39" i="36"/>
  <c r="M39" i="44"/>
  <c r="N39" i="44" s="1"/>
  <c r="E87" i="44"/>
  <c r="E87" i="36"/>
  <c r="F87" i="44" l="1"/>
  <c r="G87" i="44" s="1"/>
  <c r="D87" i="44"/>
  <c r="F87" i="36"/>
  <c r="G87" i="36" s="1"/>
  <c r="D87" i="36"/>
  <c r="V36" i="44"/>
  <c r="R37" i="44"/>
  <c r="Y36" i="44"/>
  <c r="Z36" i="44" s="1"/>
  <c r="X37" i="44" s="1"/>
  <c r="AA37" i="44" s="1"/>
  <c r="V36" i="36"/>
  <c r="R37" i="36"/>
  <c r="Y36" i="36"/>
  <c r="Z36" i="36" s="1"/>
  <c r="X37" i="36" s="1"/>
  <c r="AA37" i="36" s="1"/>
  <c r="Q39" i="44"/>
  <c r="J40" i="44"/>
  <c r="K39" i="36"/>
  <c r="L39" i="36" s="1"/>
  <c r="E88" i="36"/>
  <c r="E88" i="44"/>
  <c r="D88" i="44" l="1"/>
  <c r="F88" i="44"/>
  <c r="G88" i="44" s="1"/>
  <c r="F88" i="36"/>
  <c r="G88" i="36" s="1"/>
  <c r="D88" i="36"/>
  <c r="U37" i="44"/>
  <c r="P37" i="44"/>
  <c r="U37" i="36"/>
  <c r="P37" i="36"/>
  <c r="S37" i="36" s="1"/>
  <c r="T37" i="36" s="1"/>
  <c r="M39" i="36"/>
  <c r="N39" i="36" s="1"/>
  <c r="K40" i="44"/>
  <c r="L40" i="44" s="1"/>
  <c r="M40" i="44" s="1"/>
  <c r="E89" i="44"/>
  <c r="E89" i="36"/>
  <c r="D89" i="44" l="1"/>
  <c r="F89" i="44"/>
  <c r="G89" i="44" s="1"/>
  <c r="D89" i="36"/>
  <c r="F89" i="36"/>
  <c r="G89" i="36" s="1"/>
  <c r="Y37" i="36"/>
  <c r="Z37" i="36" s="1"/>
  <c r="X38" i="36" s="1"/>
  <c r="AA38" i="36" s="1"/>
  <c r="R38" i="36"/>
  <c r="V37" i="36"/>
  <c r="S37" i="44"/>
  <c r="T37" i="44" s="1"/>
  <c r="Q39" i="36"/>
  <c r="J40" i="36"/>
  <c r="K40" i="36" s="1"/>
  <c r="L40" i="36" s="1"/>
  <c r="N40" i="44"/>
  <c r="E90" i="44"/>
  <c r="E90" i="36"/>
  <c r="F90" i="44" l="1"/>
  <c r="G90" i="44" s="1"/>
  <c r="D90" i="44"/>
  <c r="D90" i="36"/>
  <c r="F90" i="36"/>
  <c r="G90" i="36" s="1"/>
  <c r="Y37" i="44"/>
  <c r="Z37" i="44" s="1"/>
  <c r="X38" i="44" s="1"/>
  <c r="AA38" i="44" s="1"/>
  <c r="R38" i="44"/>
  <c r="V37" i="44"/>
  <c r="U38" i="36"/>
  <c r="P38" i="36"/>
  <c r="S38" i="36" s="1"/>
  <c r="T38" i="36" s="1"/>
  <c r="M40" i="36"/>
  <c r="N40" i="36" s="1"/>
  <c r="J41" i="36" s="1"/>
  <c r="Q40" i="44"/>
  <c r="J41" i="44"/>
  <c r="E91" i="36"/>
  <c r="E91" i="44"/>
  <c r="F91" i="44" l="1"/>
  <c r="G91" i="44" s="1"/>
  <c r="D91" i="44"/>
  <c r="F91" i="36"/>
  <c r="G91" i="36" s="1"/>
  <c r="D91" i="36"/>
  <c r="V38" i="36"/>
  <c r="R39" i="36"/>
  <c r="Q40" i="36"/>
  <c r="Y38" i="36"/>
  <c r="Z38" i="36" s="1"/>
  <c r="X39" i="36" s="1"/>
  <c r="AA39" i="36" s="1"/>
  <c r="U38" i="44"/>
  <c r="P38" i="44"/>
  <c r="K41" i="44"/>
  <c r="K41" i="36"/>
  <c r="L41" i="36" s="1"/>
  <c r="M41" i="36" s="1"/>
  <c r="E92" i="44"/>
  <c r="E92" i="36"/>
  <c r="F92" i="44" l="1"/>
  <c r="G92" i="44" s="1"/>
  <c r="D92" i="44"/>
  <c r="F92" i="36"/>
  <c r="G92" i="36" s="1"/>
  <c r="D92" i="36"/>
  <c r="S38" i="44"/>
  <c r="T38" i="44" s="1"/>
  <c r="P39" i="36"/>
  <c r="S39" i="36" s="1"/>
  <c r="T39" i="36" s="1"/>
  <c r="V39" i="36" s="1"/>
  <c r="U39" i="36"/>
  <c r="N41" i="36"/>
  <c r="L41" i="44"/>
  <c r="M41" i="44" s="1"/>
  <c r="E93" i="44"/>
  <c r="E93" i="36"/>
  <c r="F93" i="44" l="1"/>
  <c r="G93" i="44" s="1"/>
  <c r="D93" i="44"/>
  <c r="D93" i="36"/>
  <c r="F93" i="36"/>
  <c r="G93" i="36" s="1"/>
  <c r="Y39" i="36"/>
  <c r="Z39" i="36" s="1"/>
  <c r="X40" i="36" s="1"/>
  <c r="AA40" i="36" s="1"/>
  <c r="R40" i="36"/>
  <c r="U40" i="36" s="1"/>
  <c r="V38" i="44"/>
  <c r="R39" i="44"/>
  <c r="Y38" i="44"/>
  <c r="Z38" i="44" s="1"/>
  <c r="X39" i="44" s="1"/>
  <c r="AA39" i="44" s="1"/>
  <c r="N41" i="44"/>
  <c r="Q41" i="36"/>
  <c r="J42" i="36"/>
  <c r="E94" i="44"/>
  <c r="E94" i="36"/>
  <c r="F94" i="44" l="1"/>
  <c r="G94" i="44" s="1"/>
  <c r="D94" i="44"/>
  <c r="F94" i="36"/>
  <c r="G94" i="36" s="1"/>
  <c r="D94" i="36"/>
  <c r="P40" i="36"/>
  <c r="S40" i="36" s="1"/>
  <c r="T40" i="36" s="1"/>
  <c r="P39" i="44"/>
  <c r="S39" i="44" s="1"/>
  <c r="T39" i="44" s="1"/>
  <c r="U39" i="44"/>
  <c r="Q41" i="44"/>
  <c r="J42" i="44"/>
  <c r="K42" i="36"/>
  <c r="L42" i="36" s="1"/>
  <c r="M42" i="36" s="1"/>
  <c r="N42" i="36" s="1"/>
  <c r="E95" i="44"/>
  <c r="E95" i="36"/>
  <c r="D95" i="44" l="1"/>
  <c r="F95" i="44"/>
  <c r="G95" i="44" s="1"/>
  <c r="F95" i="36"/>
  <c r="G95" i="36" s="1"/>
  <c r="D95" i="36"/>
  <c r="Y39" i="44"/>
  <c r="Z39" i="44" s="1"/>
  <c r="X40" i="44" s="1"/>
  <c r="AA40" i="44" s="1"/>
  <c r="V39" i="44"/>
  <c r="R40" i="44"/>
  <c r="Y40" i="36"/>
  <c r="Z40" i="36" s="1"/>
  <c r="X41" i="36" s="1"/>
  <c r="AA41" i="36" s="1"/>
  <c r="R41" i="36"/>
  <c r="V40" i="36"/>
  <c r="Q42" i="36"/>
  <c r="J43" i="36"/>
  <c r="K42" i="44"/>
  <c r="L42" i="44" s="1"/>
  <c r="M42" i="44" s="1"/>
  <c r="E96" i="44"/>
  <c r="E96" i="36"/>
  <c r="D96" i="44" l="1"/>
  <c r="F96" i="44"/>
  <c r="G96" i="44" s="1"/>
  <c r="F96" i="36"/>
  <c r="G96" i="36" s="1"/>
  <c r="D96" i="36"/>
  <c r="U40" i="44"/>
  <c r="P40" i="44"/>
  <c r="S40" i="44" s="1"/>
  <c r="T40" i="44" s="1"/>
  <c r="U41" i="36"/>
  <c r="P41" i="36"/>
  <c r="S41" i="36" s="1"/>
  <c r="T41" i="36" s="1"/>
  <c r="K43" i="36"/>
  <c r="L43" i="36" s="1"/>
  <c r="M43" i="36" s="1"/>
  <c r="N42" i="44"/>
  <c r="E97" i="36"/>
  <c r="E97" i="44"/>
  <c r="D97" i="44" l="1"/>
  <c r="F97" i="44"/>
  <c r="G97" i="44" s="1"/>
  <c r="D97" i="36"/>
  <c r="F97" i="36"/>
  <c r="G97" i="36" s="1"/>
  <c r="R41" i="44"/>
  <c r="V40" i="44"/>
  <c r="Y40" i="44"/>
  <c r="Z40" i="44" s="1"/>
  <c r="X41" i="44" s="1"/>
  <c r="AA41" i="44" s="1"/>
  <c r="Y41" i="36"/>
  <c r="Z41" i="36" s="1"/>
  <c r="X42" i="36" s="1"/>
  <c r="AA42" i="36" s="1"/>
  <c r="V41" i="36"/>
  <c r="R42" i="36"/>
  <c r="Q42" i="44"/>
  <c r="J43" i="44"/>
  <c r="N43" i="36"/>
  <c r="E98" i="44"/>
  <c r="E98" i="36"/>
  <c r="F98" i="44" l="1"/>
  <c r="G98" i="44" s="1"/>
  <c r="D98" i="44"/>
  <c r="F98" i="36"/>
  <c r="G98" i="36" s="1"/>
  <c r="D98" i="36"/>
  <c r="U41" i="44"/>
  <c r="P41" i="44"/>
  <c r="S41" i="44" s="1"/>
  <c r="T41" i="44" s="1"/>
  <c r="P42" i="36"/>
  <c r="S42" i="36" s="1"/>
  <c r="T42" i="36" s="1"/>
  <c r="U42" i="36"/>
  <c r="Q43" i="36"/>
  <c r="J44" i="36"/>
  <c r="K43" i="44"/>
  <c r="L43" i="44" s="1"/>
  <c r="M43" i="44" s="1"/>
  <c r="E99" i="36"/>
  <c r="E99" i="44"/>
  <c r="D99" i="44" l="1"/>
  <c r="F99" i="44"/>
  <c r="G99" i="44" s="1"/>
  <c r="D99" i="36"/>
  <c r="F99" i="36"/>
  <c r="G99" i="36" s="1"/>
  <c r="Y41" i="44"/>
  <c r="Z41" i="44" s="1"/>
  <c r="X42" i="44" s="1"/>
  <c r="AA42" i="44" s="1"/>
  <c r="V41" i="44"/>
  <c r="R42" i="44"/>
  <c r="V42" i="36"/>
  <c r="R43" i="36"/>
  <c r="Y42" i="36"/>
  <c r="Z42" i="36" s="1"/>
  <c r="X43" i="36" s="1"/>
  <c r="AA43" i="36" s="1"/>
  <c r="N43" i="44"/>
  <c r="K44" i="36"/>
  <c r="L44" i="36" s="1"/>
  <c r="E100" i="36"/>
  <c r="E100" i="44"/>
  <c r="D100" i="44" l="1"/>
  <c r="F100" i="44"/>
  <c r="G100" i="44" s="1"/>
  <c r="D100" i="36"/>
  <c r="F100" i="36"/>
  <c r="G100" i="36" s="1"/>
  <c r="U42" i="44"/>
  <c r="P42" i="44"/>
  <c r="S42" i="44" s="1"/>
  <c r="T42" i="44" s="1"/>
  <c r="M44" i="36"/>
  <c r="N44" i="36" s="1"/>
  <c r="J45" i="36" s="1"/>
  <c r="U43" i="36"/>
  <c r="P43" i="36"/>
  <c r="S43" i="36" s="1"/>
  <c r="T43" i="36" s="1"/>
  <c r="Q43" i="44"/>
  <c r="J44" i="44"/>
  <c r="E101" i="36"/>
  <c r="E101" i="44"/>
  <c r="F101" i="44" l="1"/>
  <c r="G101" i="44" s="1"/>
  <c r="D101" i="44"/>
  <c r="D101" i="36"/>
  <c r="F101" i="36"/>
  <c r="G101" i="36" s="1"/>
  <c r="Q44" i="36"/>
  <c r="V42" i="44"/>
  <c r="R43" i="44"/>
  <c r="Y42" i="44"/>
  <c r="Z42" i="44" s="1"/>
  <c r="X43" i="44" s="1"/>
  <c r="AA43" i="44" s="1"/>
  <c r="Y43" i="36"/>
  <c r="Z43" i="36" s="1"/>
  <c r="X44" i="36" s="1"/>
  <c r="AA44" i="36" s="1"/>
  <c r="V43" i="36"/>
  <c r="R44" i="36"/>
  <c r="K45" i="36"/>
  <c r="L45" i="36" s="1"/>
  <c r="K44" i="44"/>
  <c r="L44" i="44" s="1"/>
  <c r="M44" i="44" s="1"/>
  <c r="N44" i="44" s="1"/>
  <c r="E102" i="44"/>
  <c r="E102" i="36"/>
  <c r="D102" i="44" l="1"/>
  <c r="F102" i="44"/>
  <c r="G102" i="44" s="1"/>
  <c r="D102" i="36"/>
  <c r="F102" i="36"/>
  <c r="G102" i="36" s="1"/>
  <c r="U43" i="44"/>
  <c r="P43" i="44"/>
  <c r="U44" i="36"/>
  <c r="P44" i="36"/>
  <c r="S44" i="36" s="1"/>
  <c r="T44" i="36" s="1"/>
  <c r="M45" i="36"/>
  <c r="N45" i="36" s="1"/>
  <c r="Q44" i="44"/>
  <c r="J45" i="44"/>
  <c r="E103" i="44"/>
  <c r="E103" i="36"/>
  <c r="D103" i="44" l="1"/>
  <c r="F103" i="44"/>
  <c r="G103" i="44" s="1"/>
  <c r="D103" i="36"/>
  <c r="F103" i="36"/>
  <c r="G103" i="36" s="1"/>
  <c r="S43" i="44"/>
  <c r="T43" i="44" s="1"/>
  <c r="R45" i="36"/>
  <c r="V44" i="36"/>
  <c r="Y44" i="36"/>
  <c r="Z44" i="36" s="1"/>
  <c r="X45" i="36" s="1"/>
  <c r="AA45" i="36" s="1"/>
  <c r="Q45" i="36"/>
  <c r="J46" i="36"/>
  <c r="K45" i="44"/>
  <c r="L45" i="44" s="1"/>
  <c r="M45" i="44" s="1"/>
  <c r="N45" i="44" s="1"/>
  <c r="E104" i="44"/>
  <c r="E104" i="36"/>
  <c r="F104" i="44" l="1"/>
  <c r="G104" i="44" s="1"/>
  <c r="D104" i="44"/>
  <c r="D104" i="36"/>
  <c r="F104" i="36"/>
  <c r="G104" i="36" s="1"/>
  <c r="Y43" i="44"/>
  <c r="Z43" i="44" s="1"/>
  <c r="X44" i="44" s="1"/>
  <c r="AA44" i="44" s="1"/>
  <c r="R44" i="44"/>
  <c r="V43" i="44"/>
  <c r="U45" i="36"/>
  <c r="P45" i="36"/>
  <c r="S45" i="36" s="1"/>
  <c r="Q45" i="44"/>
  <c r="J46" i="44"/>
  <c r="K46" i="36"/>
  <c r="L46" i="36" s="1"/>
  <c r="M46" i="36" s="1"/>
  <c r="E105" i="36"/>
  <c r="E105" i="44"/>
  <c r="D105" i="44" l="1"/>
  <c r="F105" i="44"/>
  <c r="G105" i="44" s="1"/>
  <c r="F105" i="36"/>
  <c r="G105" i="36" s="1"/>
  <c r="D105" i="36"/>
  <c r="P44" i="44"/>
  <c r="S44" i="44" s="1"/>
  <c r="T44" i="44" s="1"/>
  <c r="U44" i="44"/>
  <c r="T45" i="36"/>
  <c r="Y45" i="36"/>
  <c r="Z45" i="36" s="1"/>
  <c r="X46" i="36" s="1"/>
  <c r="AA46" i="36" s="1"/>
  <c r="N46" i="36"/>
  <c r="K46" i="44"/>
  <c r="L46" i="44" s="1"/>
  <c r="E106" i="44"/>
  <c r="E106" i="36"/>
  <c r="D106" i="44" l="1"/>
  <c r="F106" i="44"/>
  <c r="G106" i="44" s="1"/>
  <c r="D106" i="36"/>
  <c r="F106" i="36"/>
  <c r="G106" i="36" s="1"/>
  <c r="V44" i="44"/>
  <c r="R45" i="44"/>
  <c r="Y44" i="44"/>
  <c r="Z44" i="44" s="1"/>
  <c r="X45" i="44" s="1"/>
  <c r="AA45" i="44" s="1"/>
  <c r="M46" i="44"/>
  <c r="N46" i="44" s="1"/>
  <c r="V45" i="36"/>
  <c r="R46" i="36"/>
  <c r="U46" i="36" s="1"/>
  <c r="Q46" i="36"/>
  <c r="J47" i="36"/>
  <c r="E107" i="36"/>
  <c r="E107" i="44"/>
  <c r="D107" i="44" l="1"/>
  <c r="F107" i="44"/>
  <c r="G107" i="44" s="1"/>
  <c r="F107" i="36"/>
  <c r="G107" i="36" s="1"/>
  <c r="D107" i="36"/>
  <c r="U45" i="44"/>
  <c r="P45" i="44"/>
  <c r="S45" i="44" s="1"/>
  <c r="T45" i="44" s="1"/>
  <c r="J47" i="44"/>
  <c r="K47" i="44" s="1"/>
  <c r="L47" i="44" s="1"/>
  <c r="M47" i="44" s="1"/>
  <c r="Q46" i="44"/>
  <c r="P46" i="36"/>
  <c r="S46" i="36" s="1"/>
  <c r="T46" i="36" s="1"/>
  <c r="R47" i="36" s="1"/>
  <c r="K47" i="36"/>
  <c r="L47" i="36" s="1"/>
  <c r="M47" i="36" s="1"/>
  <c r="E108" i="44"/>
  <c r="E108" i="36"/>
  <c r="D108" i="44" l="1"/>
  <c r="F108" i="44"/>
  <c r="G108" i="44" s="1"/>
  <c r="D108" i="36"/>
  <c r="F108" i="36"/>
  <c r="G108" i="36" s="1"/>
  <c r="V46" i="36"/>
  <c r="Y45" i="44"/>
  <c r="Z45" i="44" s="1"/>
  <c r="X46" i="44" s="1"/>
  <c r="AA46" i="44" s="1"/>
  <c r="V45" i="44"/>
  <c r="R46" i="44"/>
  <c r="Y46" i="36"/>
  <c r="Z46" i="36" s="1"/>
  <c r="X47" i="36" s="1"/>
  <c r="AA47" i="36" s="1"/>
  <c r="N47" i="36"/>
  <c r="U47" i="36"/>
  <c r="N47" i="44"/>
  <c r="E109" i="44"/>
  <c r="E109" i="36"/>
  <c r="D109" i="44" l="1"/>
  <c r="F109" i="44"/>
  <c r="G109" i="44" s="1"/>
  <c r="D109" i="36"/>
  <c r="F109" i="36"/>
  <c r="G109" i="36" s="1"/>
  <c r="P47" i="36"/>
  <c r="U46" i="44"/>
  <c r="P46" i="44"/>
  <c r="S46" i="44" s="1"/>
  <c r="T46" i="44" s="1"/>
  <c r="Q47" i="44"/>
  <c r="J48" i="44"/>
  <c r="Q47" i="36"/>
  <c r="J48" i="36"/>
  <c r="E110" i="44"/>
  <c r="E110" i="36"/>
  <c r="D110" i="44" l="1"/>
  <c r="F110" i="44"/>
  <c r="G110" i="44" s="1"/>
  <c r="D110" i="36"/>
  <c r="F110" i="36"/>
  <c r="G110" i="36" s="1"/>
  <c r="S47" i="36"/>
  <c r="T47" i="36" s="1"/>
  <c r="V47" i="36" s="1"/>
  <c r="V46" i="44"/>
  <c r="R47" i="44"/>
  <c r="Y46" i="44"/>
  <c r="Z46" i="44" s="1"/>
  <c r="X47" i="44" s="1"/>
  <c r="AA47" i="44" s="1"/>
  <c r="K48" i="36"/>
  <c r="L48" i="36" s="1"/>
  <c r="K48" i="44"/>
  <c r="L48" i="44" s="1"/>
  <c r="E111" i="44"/>
  <c r="E111" i="36"/>
  <c r="D111" i="44" l="1"/>
  <c r="F111" i="44"/>
  <c r="G111" i="44" s="1"/>
  <c r="Y47" i="36"/>
  <c r="Z47" i="36" s="1"/>
  <c r="X48" i="36" s="1"/>
  <c r="AA48" i="36" s="1"/>
  <c r="D111" i="36"/>
  <c r="F111" i="36"/>
  <c r="G111" i="36" s="1"/>
  <c r="R48" i="36"/>
  <c r="U48" i="36" s="1"/>
  <c r="U47" i="44"/>
  <c r="P47" i="44"/>
  <c r="S47" i="44" s="1"/>
  <c r="T47" i="44" s="1"/>
  <c r="M48" i="36"/>
  <c r="N48" i="36" s="1"/>
  <c r="M48" i="44"/>
  <c r="N48" i="44" s="1"/>
  <c r="Q48" i="44" s="1"/>
  <c r="E112" i="44"/>
  <c r="E112" i="36"/>
  <c r="D112" i="44" l="1"/>
  <c r="F112" i="44"/>
  <c r="G112" i="44" s="1"/>
  <c r="D112" i="36"/>
  <c r="F112" i="36"/>
  <c r="G112" i="36" s="1"/>
  <c r="J49" i="44"/>
  <c r="K49" i="44" s="1"/>
  <c r="L49" i="44" s="1"/>
  <c r="Y47" i="44"/>
  <c r="Z47" i="44" s="1"/>
  <c r="X48" i="44" s="1"/>
  <c r="AA48" i="44" s="1"/>
  <c r="V47" i="44"/>
  <c r="R48" i="44"/>
  <c r="U48" i="44" s="1"/>
  <c r="Q48" i="36"/>
  <c r="J49" i="36"/>
  <c r="P48" i="36"/>
  <c r="E113" i="36"/>
  <c r="E113" i="44"/>
  <c r="F113" i="44" l="1"/>
  <c r="G113" i="44" s="1"/>
  <c r="D113" i="44"/>
  <c r="D113" i="36"/>
  <c r="F113" i="36"/>
  <c r="G113" i="36" s="1"/>
  <c r="P48" i="44"/>
  <c r="S48" i="36"/>
  <c r="T48" i="36" s="1"/>
  <c r="R49" i="36" s="1"/>
  <c r="M49" i="44"/>
  <c r="N49" i="44" s="1"/>
  <c r="J50" i="44" s="1"/>
  <c r="K49" i="36"/>
  <c r="L49" i="36" s="1"/>
  <c r="M49" i="36" s="1"/>
  <c r="E114" i="44"/>
  <c r="E114" i="36"/>
  <c r="D114" i="44" l="1"/>
  <c r="F114" i="44"/>
  <c r="G114" i="44" s="1"/>
  <c r="Y48" i="36"/>
  <c r="Z48" i="36" s="1"/>
  <c r="X49" i="36" s="1"/>
  <c r="AA49" i="36" s="1"/>
  <c r="F114" i="36"/>
  <c r="G114" i="36" s="1"/>
  <c r="D114" i="36"/>
  <c r="V48" i="36"/>
  <c r="Q49" i="44"/>
  <c r="S48" i="44"/>
  <c r="T48" i="44" s="1"/>
  <c r="N49" i="36"/>
  <c r="K50" i="44"/>
  <c r="U49" i="36"/>
  <c r="E115" i="36"/>
  <c r="E115" i="44"/>
  <c r="F115" i="44" l="1"/>
  <c r="G115" i="44" s="1"/>
  <c r="D115" i="44"/>
  <c r="P49" i="36"/>
  <c r="D115" i="36"/>
  <c r="F115" i="36"/>
  <c r="G115" i="36" s="1"/>
  <c r="Y48" i="44"/>
  <c r="Z48" i="44" s="1"/>
  <c r="X49" i="44" s="1"/>
  <c r="AA49" i="44" s="1"/>
  <c r="V48" i="44"/>
  <c r="R49" i="44"/>
  <c r="L50" i="44"/>
  <c r="M50" i="44" s="1"/>
  <c r="N50" i="44" s="1"/>
  <c r="Q49" i="36"/>
  <c r="J50" i="36"/>
  <c r="E116" i="36"/>
  <c r="E116" i="44"/>
  <c r="F116" i="44" l="1"/>
  <c r="G116" i="44" s="1"/>
  <c r="D116" i="44"/>
  <c r="S49" i="36"/>
  <c r="T49" i="36" s="1"/>
  <c r="V49" i="36" s="1"/>
  <c r="F116" i="36"/>
  <c r="G116" i="36" s="1"/>
  <c r="D116" i="36"/>
  <c r="P49" i="44"/>
  <c r="S49" i="44" s="1"/>
  <c r="T49" i="44" s="1"/>
  <c r="U49" i="44"/>
  <c r="Q50" i="44"/>
  <c r="J51" i="44"/>
  <c r="K50" i="36"/>
  <c r="L50" i="36" s="1"/>
  <c r="E117" i="36"/>
  <c r="E117" i="44"/>
  <c r="D117" i="44" l="1"/>
  <c r="F117" i="44"/>
  <c r="G117" i="44" s="1"/>
  <c r="Y49" i="36"/>
  <c r="Z49" i="36" s="1"/>
  <c r="X50" i="36" s="1"/>
  <c r="AA50" i="36" s="1"/>
  <c r="R50" i="36"/>
  <c r="U50" i="36" s="1"/>
  <c r="D117" i="36"/>
  <c r="F117" i="36"/>
  <c r="G117" i="36" s="1"/>
  <c r="R50" i="44"/>
  <c r="V49" i="44"/>
  <c r="Y49" i="44"/>
  <c r="Z49" i="44" s="1"/>
  <c r="X50" i="44" s="1"/>
  <c r="AA50" i="44" s="1"/>
  <c r="M50" i="36"/>
  <c r="N50" i="36" s="1"/>
  <c r="K51" i="44"/>
  <c r="L51" i="44" s="1"/>
  <c r="M51" i="44" s="1"/>
  <c r="N51" i="44" s="1"/>
  <c r="E118" i="36"/>
  <c r="E118" i="44"/>
  <c r="P50" i="36" l="1"/>
  <c r="D118" i="44"/>
  <c r="F118" i="44"/>
  <c r="G118" i="44" s="1"/>
  <c r="D118" i="36"/>
  <c r="F118" i="36"/>
  <c r="G118" i="36" s="1"/>
  <c r="U50" i="44"/>
  <c r="P50" i="44"/>
  <c r="S50" i="44" s="1"/>
  <c r="T50" i="44" s="1"/>
  <c r="Q51" i="44"/>
  <c r="J52" i="44"/>
  <c r="Q50" i="36"/>
  <c r="S50" i="36" s="1"/>
  <c r="T50" i="36" s="1"/>
  <c r="J51" i="36"/>
  <c r="E119" i="44"/>
  <c r="E119" i="36"/>
  <c r="D119" i="44" l="1"/>
  <c r="F119" i="44"/>
  <c r="G119" i="44" s="1"/>
  <c r="F119" i="36"/>
  <c r="G119" i="36" s="1"/>
  <c r="D119" i="36"/>
  <c r="Y50" i="44"/>
  <c r="Z50" i="44" s="1"/>
  <c r="X51" i="44" s="1"/>
  <c r="AA51" i="44" s="1"/>
  <c r="R51" i="44"/>
  <c r="V50" i="44"/>
  <c r="Y50" i="36"/>
  <c r="Z50" i="36" s="1"/>
  <c r="X51" i="36" s="1"/>
  <c r="AA51" i="36" s="1"/>
  <c r="K52" i="44"/>
  <c r="K51" i="36"/>
  <c r="L51" i="36" s="1"/>
  <c r="V50" i="36"/>
  <c r="R51" i="36"/>
  <c r="E120" i="44"/>
  <c r="E120" i="36"/>
  <c r="F120" i="44" l="1"/>
  <c r="G120" i="44" s="1"/>
  <c r="D120" i="44"/>
  <c r="D120" i="36"/>
  <c r="F120" i="36"/>
  <c r="G120" i="36" s="1"/>
  <c r="U51" i="44"/>
  <c r="P51" i="44"/>
  <c r="S51" i="44" s="1"/>
  <c r="T51" i="44" s="1"/>
  <c r="V51" i="44" s="1"/>
  <c r="M51" i="36"/>
  <c r="N51" i="36" s="1"/>
  <c r="P51" i="36" s="1"/>
  <c r="U51" i="36"/>
  <c r="L52" i="44"/>
  <c r="M52" i="44" s="1"/>
  <c r="E121" i="44"/>
  <c r="E121" i="36"/>
  <c r="F121" i="44" l="1"/>
  <c r="G121" i="44" s="1"/>
  <c r="D121" i="44"/>
  <c r="J52" i="36"/>
  <c r="K52" i="36" s="1"/>
  <c r="Q51" i="36"/>
  <c r="S51" i="36" s="1"/>
  <c r="T51" i="36" s="1"/>
  <c r="V51" i="36" s="1"/>
  <c r="D121" i="36"/>
  <c r="F121" i="36"/>
  <c r="G121" i="36" s="1"/>
  <c r="R52" i="44"/>
  <c r="U52" i="44" s="1"/>
  <c r="Y51" i="44"/>
  <c r="Z51" i="44" s="1"/>
  <c r="X52" i="44" s="1"/>
  <c r="AA52" i="44" s="1"/>
  <c r="N52" i="44"/>
  <c r="E122" i="44"/>
  <c r="E122" i="36"/>
  <c r="F122" i="44" l="1"/>
  <c r="G122" i="44" s="1"/>
  <c r="D122" i="44"/>
  <c r="F122" i="36"/>
  <c r="G122" i="36" s="1"/>
  <c r="D122" i="36"/>
  <c r="R52" i="36"/>
  <c r="U52" i="36" s="1"/>
  <c r="Y51" i="36"/>
  <c r="Z51" i="36" s="1"/>
  <c r="X52" i="36" s="1"/>
  <c r="AA52" i="36" s="1"/>
  <c r="Q52" i="44"/>
  <c r="J53" i="44"/>
  <c r="P52" i="44"/>
  <c r="L52" i="36"/>
  <c r="E123" i="36"/>
  <c r="E123" i="44"/>
  <c r="D123" i="44" l="1"/>
  <c r="F123" i="44"/>
  <c r="G123" i="44" s="1"/>
  <c r="D123" i="36"/>
  <c r="F123" i="36"/>
  <c r="G123" i="36" s="1"/>
  <c r="S52" i="44"/>
  <c r="T52" i="44" s="1"/>
  <c r="V52" i="44" s="1"/>
  <c r="M52" i="36"/>
  <c r="N52" i="36" s="1"/>
  <c r="K53" i="44"/>
  <c r="L53" i="44" s="1"/>
  <c r="M53" i="44" s="1"/>
  <c r="E124" i="36"/>
  <c r="E124" i="44"/>
  <c r="D124" i="44" l="1"/>
  <c r="F124" i="44"/>
  <c r="G124" i="44" s="1"/>
  <c r="Y52" i="44"/>
  <c r="Z52" i="44" s="1"/>
  <c r="X53" i="44" s="1"/>
  <c r="AA53" i="44" s="1"/>
  <c r="R53" i="44"/>
  <c r="U53" i="44" s="1"/>
  <c r="D124" i="36"/>
  <c r="F124" i="36"/>
  <c r="G124" i="36" s="1"/>
  <c r="Q52" i="36"/>
  <c r="J53" i="36"/>
  <c r="P52" i="36"/>
  <c r="N53" i="44"/>
  <c r="E125" i="44"/>
  <c r="E125" i="36"/>
  <c r="D125" i="44" l="1"/>
  <c r="F125" i="44"/>
  <c r="G125" i="44" s="1"/>
  <c r="P53" i="44"/>
  <c r="D125" i="36"/>
  <c r="F125" i="36"/>
  <c r="G125" i="36" s="1"/>
  <c r="Q53" i="44"/>
  <c r="J54" i="44"/>
  <c r="K53" i="36"/>
  <c r="L53" i="36" s="1"/>
  <c r="S52" i="36"/>
  <c r="T52" i="36" s="1"/>
  <c r="E126" i="44"/>
  <c r="E126" i="36"/>
  <c r="F126" i="44" l="1"/>
  <c r="G126" i="44" s="1"/>
  <c r="D126" i="44"/>
  <c r="S53" i="44"/>
  <c r="T53" i="44" s="1"/>
  <c r="V53" i="44" s="1"/>
  <c r="D126" i="36"/>
  <c r="F126" i="36"/>
  <c r="G126" i="36" s="1"/>
  <c r="Y52" i="36"/>
  <c r="Z52" i="36" s="1"/>
  <c r="X53" i="36" s="1"/>
  <c r="K54" i="44"/>
  <c r="L54" i="44" s="1"/>
  <c r="M53" i="36"/>
  <c r="N53" i="36" s="1"/>
  <c r="V52" i="36"/>
  <c r="R53" i="36"/>
  <c r="E127" i="44"/>
  <c r="E127" i="36"/>
  <c r="F127" i="44" l="1"/>
  <c r="G127" i="44" s="1"/>
  <c r="D127" i="44"/>
  <c r="R54" i="44"/>
  <c r="U54" i="44" s="1"/>
  <c r="Y53" i="44"/>
  <c r="Z53" i="44" s="1"/>
  <c r="X54" i="44" s="1"/>
  <c r="AA54" i="44" s="1"/>
  <c r="D127" i="36"/>
  <c r="F127" i="36"/>
  <c r="G127" i="36" s="1"/>
  <c r="M54" i="44"/>
  <c r="N54" i="44" s="1"/>
  <c r="Q53" i="36"/>
  <c r="J54" i="36"/>
  <c r="U53" i="36"/>
  <c r="P53" i="36"/>
  <c r="AA53" i="36"/>
  <c r="E128" i="36"/>
  <c r="E128" i="44"/>
  <c r="F128" i="44" l="1"/>
  <c r="G128" i="44" s="1"/>
  <c r="D128" i="44"/>
  <c r="P54" i="44"/>
  <c r="D128" i="36"/>
  <c r="F128" i="36"/>
  <c r="G128" i="36" s="1"/>
  <c r="Q54" i="44"/>
  <c r="J55" i="44"/>
  <c r="K54" i="36"/>
  <c r="L54" i="36" s="1"/>
  <c r="S53" i="36"/>
  <c r="T53" i="36" s="1"/>
  <c r="E129" i="44"/>
  <c r="E129" i="36"/>
  <c r="S54" i="44" l="1"/>
  <c r="T54" i="44" s="1"/>
  <c r="V54" i="44" s="1"/>
  <c r="D129" i="44"/>
  <c r="F129" i="44"/>
  <c r="G129" i="44" s="1"/>
  <c r="D129" i="36"/>
  <c r="F129" i="36"/>
  <c r="G129" i="36" s="1"/>
  <c r="M54" i="36"/>
  <c r="N54" i="36" s="1"/>
  <c r="K55" i="44"/>
  <c r="L55" i="44" s="1"/>
  <c r="V53" i="36"/>
  <c r="R54" i="36"/>
  <c r="Y53" i="36"/>
  <c r="Z53" i="36" s="1"/>
  <c r="X54" i="36" s="1"/>
  <c r="E130" i="36"/>
  <c r="E130" i="44"/>
  <c r="R55" i="44" l="1"/>
  <c r="Y54" i="44"/>
  <c r="Z54" i="44" s="1"/>
  <c r="X55" i="44" s="1"/>
  <c r="AA55" i="44" s="1"/>
  <c r="D130" i="44"/>
  <c r="F130" i="44"/>
  <c r="G130" i="44" s="1"/>
  <c r="F130" i="36"/>
  <c r="G130" i="36" s="1"/>
  <c r="D130" i="36"/>
  <c r="M55" i="44"/>
  <c r="N55" i="44" s="1"/>
  <c r="U55" i="44"/>
  <c r="Q54" i="36"/>
  <c r="J55" i="36"/>
  <c r="AA54" i="36"/>
  <c r="U54" i="36"/>
  <c r="P54" i="36"/>
  <c r="E131" i="44"/>
  <c r="E131" i="36"/>
  <c r="D131" i="44" l="1"/>
  <c r="F131" i="44"/>
  <c r="G131" i="44" s="1"/>
  <c r="F131" i="36"/>
  <c r="G131" i="36" s="1"/>
  <c r="D131" i="36"/>
  <c r="S54" i="36"/>
  <c r="T54" i="36" s="1"/>
  <c r="V54" i="36" s="1"/>
  <c r="P55" i="44"/>
  <c r="Q55" i="44"/>
  <c r="J56" i="44"/>
  <c r="K56" i="44" s="1"/>
  <c r="L56" i="44" s="1"/>
  <c r="M56" i="44" s="1"/>
  <c r="K55" i="36"/>
  <c r="L55" i="36" s="1"/>
  <c r="M55" i="36" s="1"/>
  <c r="E132" i="44"/>
  <c r="E132" i="36"/>
  <c r="D132" i="44" l="1"/>
  <c r="F132" i="44"/>
  <c r="G132" i="44" s="1"/>
  <c r="D132" i="36"/>
  <c r="F132" i="36"/>
  <c r="G132" i="36" s="1"/>
  <c r="Y54" i="36"/>
  <c r="Z54" i="36" s="1"/>
  <c r="X55" i="36" s="1"/>
  <c r="AA55" i="36" s="1"/>
  <c r="R55" i="36"/>
  <c r="U55" i="36" s="1"/>
  <c r="S55" i="44"/>
  <c r="T55" i="44" s="1"/>
  <c r="N55" i="36"/>
  <c r="N56" i="44"/>
  <c r="E133" i="44"/>
  <c r="E133" i="36"/>
  <c r="D133" i="44" l="1"/>
  <c r="F133" i="44"/>
  <c r="G133" i="44" s="1"/>
  <c r="D133" i="36"/>
  <c r="F133" i="36"/>
  <c r="G133" i="36" s="1"/>
  <c r="Y55" i="44"/>
  <c r="Z55" i="44" s="1"/>
  <c r="X56" i="44" s="1"/>
  <c r="AA56" i="44" s="1"/>
  <c r="V55" i="44"/>
  <c r="R56" i="44"/>
  <c r="U56" i="44" s="1"/>
  <c r="Q55" i="36"/>
  <c r="J56" i="36"/>
  <c r="Q56" i="44"/>
  <c r="J57" i="44"/>
  <c r="P55" i="36"/>
  <c r="E134" i="44"/>
  <c r="E134" i="36"/>
  <c r="F134" i="44" l="1"/>
  <c r="G134" i="44" s="1"/>
  <c r="D134" i="44"/>
  <c r="F134" i="36"/>
  <c r="G134" i="36" s="1"/>
  <c r="D134" i="36"/>
  <c r="P56" i="44"/>
  <c r="S56" i="44" s="1"/>
  <c r="T56" i="44" s="1"/>
  <c r="V56" i="44" s="1"/>
  <c r="K56" i="36"/>
  <c r="L56" i="36" s="1"/>
  <c r="S55" i="36"/>
  <c r="T55" i="36" s="1"/>
  <c r="K57" i="44"/>
  <c r="L57" i="44" s="1"/>
  <c r="E135" i="44"/>
  <c r="E135" i="36"/>
  <c r="F135" i="44" l="1"/>
  <c r="G135" i="44" s="1"/>
  <c r="D135" i="44"/>
  <c r="F135" i="36"/>
  <c r="G135" i="36" s="1"/>
  <c r="D135" i="36"/>
  <c r="R57" i="44"/>
  <c r="U57" i="44" s="1"/>
  <c r="Y56" i="44"/>
  <c r="Z56" i="44" s="1"/>
  <c r="X57" i="44" s="1"/>
  <c r="AA57" i="44" s="1"/>
  <c r="M57" i="44"/>
  <c r="N57" i="44" s="1"/>
  <c r="Q57" i="44" s="1"/>
  <c r="V55" i="36"/>
  <c r="R56" i="36"/>
  <c r="M56" i="36"/>
  <c r="N56" i="36" s="1"/>
  <c r="Y55" i="36"/>
  <c r="Z55" i="36" s="1"/>
  <c r="X56" i="36" s="1"/>
  <c r="E136" i="36"/>
  <c r="E136" i="44"/>
  <c r="D136" i="44" l="1"/>
  <c r="F136" i="44"/>
  <c r="G136" i="44" s="1"/>
  <c r="F136" i="36"/>
  <c r="G136" i="36" s="1"/>
  <c r="D136" i="36"/>
  <c r="J58" i="44"/>
  <c r="K58" i="44" s="1"/>
  <c r="L58" i="44" s="1"/>
  <c r="P57" i="44"/>
  <c r="S57" i="44" s="1"/>
  <c r="T57" i="44" s="1"/>
  <c r="Q56" i="36"/>
  <c r="J57" i="36"/>
  <c r="U56" i="36"/>
  <c r="P56" i="36"/>
  <c r="AA56" i="36"/>
  <c r="E137" i="44"/>
  <c r="E137" i="36"/>
  <c r="F137" i="44" l="1"/>
  <c r="G137" i="44" s="1"/>
  <c r="D137" i="44"/>
  <c r="D137" i="36"/>
  <c r="F137" i="36"/>
  <c r="G137" i="36" s="1"/>
  <c r="Y57" i="44"/>
  <c r="Z57" i="44" s="1"/>
  <c r="X58" i="44" s="1"/>
  <c r="AA58" i="44" s="1"/>
  <c r="S56" i="36"/>
  <c r="T56" i="36" s="1"/>
  <c r="R57" i="36" s="1"/>
  <c r="M58" i="44"/>
  <c r="N58" i="44" s="1"/>
  <c r="K57" i="36"/>
  <c r="V57" i="44"/>
  <c r="R58" i="44"/>
  <c r="E138" i="44"/>
  <c r="E138" i="36"/>
  <c r="D138" i="44" l="1"/>
  <c r="F138" i="44"/>
  <c r="G138" i="44" s="1"/>
  <c r="V56" i="36"/>
  <c r="F138" i="36"/>
  <c r="G138" i="36" s="1"/>
  <c r="D138" i="36"/>
  <c r="Y56" i="36"/>
  <c r="Z56" i="36" s="1"/>
  <c r="X57" i="36" s="1"/>
  <c r="AA57" i="36" s="1"/>
  <c r="Q58" i="44"/>
  <c r="J59" i="44"/>
  <c r="U58" i="44"/>
  <c r="P58" i="44"/>
  <c r="U57" i="36"/>
  <c r="L57" i="36"/>
  <c r="M57" i="36" s="1"/>
  <c r="N57" i="36" s="1"/>
  <c r="E139" i="44"/>
  <c r="E139" i="36"/>
  <c r="F139" i="44" l="1"/>
  <c r="G139" i="44" s="1"/>
  <c r="D139" i="44"/>
  <c r="F139" i="36"/>
  <c r="G139" i="36" s="1"/>
  <c r="D139" i="36"/>
  <c r="S58" i="44"/>
  <c r="T58" i="44" s="1"/>
  <c r="R59" i="44" s="1"/>
  <c r="Q57" i="36"/>
  <c r="J58" i="36"/>
  <c r="P57" i="36"/>
  <c r="K59" i="44"/>
  <c r="L59" i="44" s="1"/>
  <c r="E140" i="36"/>
  <c r="E140" i="44"/>
  <c r="F140" i="44" l="1"/>
  <c r="G140" i="44" s="1"/>
  <c r="D140" i="44"/>
  <c r="F140" i="36"/>
  <c r="G140" i="36" s="1"/>
  <c r="D140" i="36"/>
  <c r="Y58" i="44"/>
  <c r="Z58" i="44" s="1"/>
  <c r="X59" i="44" s="1"/>
  <c r="AA59" i="44" s="1"/>
  <c r="V58" i="44"/>
  <c r="K58" i="36"/>
  <c r="L58" i="36" s="1"/>
  <c r="S57" i="36"/>
  <c r="T57" i="36" s="1"/>
  <c r="U59" i="44"/>
  <c r="M59" i="44"/>
  <c r="N59" i="44" s="1"/>
  <c r="E141" i="36"/>
  <c r="E141" i="44"/>
  <c r="F141" i="44" l="1"/>
  <c r="G141" i="44" s="1"/>
  <c r="D141" i="44"/>
  <c r="F141" i="36"/>
  <c r="G141" i="36" s="1"/>
  <c r="D141" i="36"/>
  <c r="Q59" i="44"/>
  <c r="J60" i="44"/>
  <c r="P59" i="44"/>
  <c r="M58" i="36"/>
  <c r="N58" i="36" s="1"/>
  <c r="Y57" i="36"/>
  <c r="Z57" i="36" s="1"/>
  <c r="X58" i="36" s="1"/>
  <c r="V57" i="36"/>
  <c r="R58" i="36"/>
  <c r="E142" i="36"/>
  <c r="E142" i="44"/>
  <c r="F142" i="44" l="1"/>
  <c r="G142" i="44" s="1"/>
  <c r="D142" i="44"/>
  <c r="D142" i="36"/>
  <c r="F142" i="36"/>
  <c r="G142" i="36" s="1"/>
  <c r="Q58" i="36"/>
  <c r="J59" i="36"/>
  <c r="AA58" i="36"/>
  <c r="K60" i="44"/>
  <c r="L60" i="44" s="1"/>
  <c r="M60" i="44" s="1"/>
  <c r="S59" i="44"/>
  <c r="T59" i="44" s="1"/>
  <c r="U58" i="36"/>
  <c r="P58" i="36"/>
  <c r="E143" i="36"/>
  <c r="E143" i="44"/>
  <c r="D143" i="44" l="1"/>
  <c r="F143" i="44"/>
  <c r="G143" i="44" s="1"/>
  <c r="D143" i="36"/>
  <c r="F143" i="36"/>
  <c r="G143" i="36" s="1"/>
  <c r="S58" i="36"/>
  <c r="T58" i="36" s="1"/>
  <c r="R59" i="36" s="1"/>
  <c r="Y59" i="44"/>
  <c r="Z59" i="44" s="1"/>
  <c r="X60" i="44" s="1"/>
  <c r="V59" i="44"/>
  <c r="R60" i="44"/>
  <c r="K59" i="36"/>
  <c r="L59" i="36" s="1"/>
  <c r="M59" i="36" s="1"/>
  <c r="N60" i="44"/>
  <c r="E144" i="36"/>
  <c r="E144" i="44"/>
  <c r="F144" i="44" l="1"/>
  <c r="G144" i="44" s="1"/>
  <c r="D144" i="44"/>
  <c r="Y58" i="36"/>
  <c r="Z58" i="36" s="1"/>
  <c r="X59" i="36" s="1"/>
  <c r="AA59" i="36" s="1"/>
  <c r="D144" i="36"/>
  <c r="F144" i="36"/>
  <c r="G144" i="36" s="1"/>
  <c r="V58" i="36"/>
  <c r="N59" i="36"/>
  <c r="U60" i="44"/>
  <c r="P60" i="44"/>
  <c r="U59" i="36"/>
  <c r="AA60" i="44"/>
  <c r="Q60" i="44"/>
  <c r="J61" i="44"/>
  <c r="E145" i="44"/>
  <c r="E145" i="36"/>
  <c r="D145" i="44" l="1"/>
  <c r="F145" i="44"/>
  <c r="G145" i="44" s="1"/>
  <c r="P59" i="36"/>
  <c r="J60" i="36"/>
  <c r="K60" i="36" s="1"/>
  <c r="L60" i="36" s="1"/>
  <c r="M60" i="36" s="1"/>
  <c r="Q59" i="36"/>
  <c r="F145" i="36"/>
  <c r="G145" i="36" s="1"/>
  <c r="D145" i="36"/>
  <c r="S60" i="44"/>
  <c r="T60" i="44" s="1"/>
  <c r="R61" i="44" s="1"/>
  <c r="K61" i="44"/>
  <c r="E146" i="44"/>
  <c r="E146" i="36"/>
  <c r="D146" i="44" l="1"/>
  <c r="F146" i="44"/>
  <c r="G146" i="44" s="1"/>
  <c r="S59" i="36"/>
  <c r="T59" i="36" s="1"/>
  <c r="V59" i="36" s="1"/>
  <c r="V60" i="44"/>
  <c r="D146" i="36"/>
  <c r="F146" i="36"/>
  <c r="G146" i="36" s="1"/>
  <c r="Y60" i="44"/>
  <c r="Z60" i="44" s="1"/>
  <c r="X61" i="44" s="1"/>
  <c r="AA61" i="44" s="1"/>
  <c r="L61" i="44"/>
  <c r="M61" i="44" s="1"/>
  <c r="N61" i="44" s="1"/>
  <c r="N60" i="36"/>
  <c r="U61" i="44"/>
  <c r="E147" i="36"/>
  <c r="E147" i="44"/>
  <c r="D147" i="44" l="1"/>
  <c r="F147" i="44"/>
  <c r="G147" i="44" s="1"/>
  <c r="P61" i="44"/>
  <c r="Y59" i="36"/>
  <c r="Z59" i="36" s="1"/>
  <c r="X60" i="36" s="1"/>
  <c r="AA60" i="36" s="1"/>
  <c r="R60" i="36"/>
  <c r="U60" i="36" s="1"/>
  <c r="D147" i="36"/>
  <c r="F147" i="36"/>
  <c r="G147" i="36" s="1"/>
  <c r="Q60" i="36"/>
  <c r="J61" i="36"/>
  <c r="Q61" i="44"/>
  <c r="J62" i="44"/>
  <c r="E148" i="36"/>
  <c r="E148" i="44"/>
  <c r="D148" i="44" l="1"/>
  <c r="F148" i="44"/>
  <c r="G148" i="44" s="1"/>
  <c r="S61" i="44"/>
  <c r="T61" i="44" s="1"/>
  <c r="R62" i="44" s="1"/>
  <c r="P60" i="36"/>
  <c r="S60" i="36" s="1"/>
  <c r="T60" i="36" s="1"/>
  <c r="V60" i="36" s="1"/>
  <c r="D148" i="36"/>
  <c r="F148" i="36"/>
  <c r="G148" i="36" s="1"/>
  <c r="K61" i="36"/>
  <c r="K62" i="44"/>
  <c r="L62" i="44" s="1"/>
  <c r="E149" i="44"/>
  <c r="E149" i="36"/>
  <c r="F149" i="44" l="1"/>
  <c r="G149" i="44" s="1"/>
  <c r="D149" i="44"/>
  <c r="V61" i="44"/>
  <c r="Y61" i="44"/>
  <c r="Z61" i="44" s="1"/>
  <c r="X62" i="44" s="1"/>
  <c r="AA62" i="44" s="1"/>
  <c r="D149" i="36"/>
  <c r="F149" i="36"/>
  <c r="G149" i="36" s="1"/>
  <c r="Y60" i="36"/>
  <c r="Z60" i="36" s="1"/>
  <c r="X61" i="36" s="1"/>
  <c r="AA61" i="36" s="1"/>
  <c r="R61" i="36"/>
  <c r="U61" i="36" s="1"/>
  <c r="L61" i="36"/>
  <c r="M61" i="36" s="1"/>
  <c r="N61" i="36" s="1"/>
  <c r="M62" i="44"/>
  <c r="N62" i="44" s="1"/>
  <c r="U62" i="44"/>
  <c r="E150" i="36"/>
  <c r="E150" i="44"/>
  <c r="P62" i="44" l="1"/>
  <c r="D150" i="44"/>
  <c r="F150" i="44"/>
  <c r="G150" i="44" s="1"/>
  <c r="D150" i="36"/>
  <c r="F150" i="36"/>
  <c r="G150" i="36" s="1"/>
  <c r="J63" i="44"/>
  <c r="K63" i="44" s="1"/>
  <c r="L63" i="44" s="1"/>
  <c r="Q62" i="44"/>
  <c r="P61" i="36"/>
  <c r="Q61" i="36"/>
  <c r="J62" i="36"/>
  <c r="E151" i="44"/>
  <c r="E151" i="36"/>
  <c r="S62" i="44" l="1"/>
  <c r="T62" i="44" s="1"/>
  <c r="V62" i="44" s="1"/>
  <c r="F151" i="44"/>
  <c r="G151" i="44" s="1"/>
  <c r="D151" i="44"/>
  <c r="D151" i="36"/>
  <c r="F151" i="36"/>
  <c r="G151" i="36" s="1"/>
  <c r="S61" i="36"/>
  <c r="T61" i="36" s="1"/>
  <c r="V61" i="36" s="1"/>
  <c r="M63" i="44"/>
  <c r="N63" i="44" s="1"/>
  <c r="K62" i="36"/>
  <c r="L62" i="36" s="1"/>
  <c r="E152" i="36"/>
  <c r="E152" i="44"/>
  <c r="Y62" i="44" l="1"/>
  <c r="Z62" i="44" s="1"/>
  <c r="X63" i="44" s="1"/>
  <c r="AA63" i="44" s="1"/>
  <c r="R63" i="44"/>
  <c r="U63" i="44" s="1"/>
  <c r="F152" i="44"/>
  <c r="G152" i="44" s="1"/>
  <c r="D152" i="44"/>
  <c r="R62" i="36"/>
  <c r="U62" i="36" s="1"/>
  <c r="Y61" i="36"/>
  <c r="Z61" i="36" s="1"/>
  <c r="X62" i="36" s="1"/>
  <c r="AA62" i="36" s="1"/>
  <c r="D152" i="36"/>
  <c r="F152" i="36"/>
  <c r="G152" i="36" s="1"/>
  <c r="Q63" i="44"/>
  <c r="J64" i="44"/>
  <c r="M62" i="36"/>
  <c r="N62" i="36" s="1"/>
  <c r="E153" i="44"/>
  <c r="E153" i="36"/>
  <c r="P63" i="44" l="1"/>
  <c r="D153" i="44"/>
  <c r="F153" i="44"/>
  <c r="G153" i="44" s="1"/>
  <c r="F153" i="36"/>
  <c r="G153" i="36" s="1"/>
  <c r="D153" i="36"/>
  <c r="S63" i="44"/>
  <c r="T63" i="44" s="1"/>
  <c r="R64" i="44" s="1"/>
  <c r="Q62" i="36"/>
  <c r="J63" i="36"/>
  <c r="P62" i="36"/>
  <c r="K64" i="44"/>
  <c r="L64" i="44" s="1"/>
  <c r="E154" i="36"/>
  <c r="E154" i="44"/>
  <c r="F154" i="44" l="1"/>
  <c r="G154" i="44" s="1"/>
  <c r="D154" i="44"/>
  <c r="F154" i="36"/>
  <c r="G154" i="36" s="1"/>
  <c r="D154" i="36"/>
  <c r="Y63" i="44"/>
  <c r="Z63" i="44" s="1"/>
  <c r="X64" i="44" s="1"/>
  <c r="AA64" i="44" s="1"/>
  <c r="V63" i="44"/>
  <c r="S62" i="36"/>
  <c r="T62" i="36" s="1"/>
  <c r="V62" i="36" s="1"/>
  <c r="M64" i="44"/>
  <c r="N64" i="44" s="1"/>
  <c r="K63" i="36"/>
  <c r="L63" i="36" s="1"/>
  <c r="U64" i="44"/>
  <c r="E155" i="36"/>
  <c r="E155" i="44"/>
  <c r="D155" i="44" l="1"/>
  <c r="F155" i="44"/>
  <c r="G155" i="44" s="1"/>
  <c r="Y62" i="36"/>
  <c r="Z62" i="36" s="1"/>
  <c r="X63" i="36" s="1"/>
  <c r="AA63" i="36" s="1"/>
  <c r="D155" i="36"/>
  <c r="F155" i="36"/>
  <c r="G155" i="36" s="1"/>
  <c r="R63" i="36"/>
  <c r="U63" i="36" s="1"/>
  <c r="Q64" i="44"/>
  <c r="J65" i="44"/>
  <c r="P64" i="44"/>
  <c r="M63" i="36"/>
  <c r="N63" i="36" s="1"/>
  <c r="E156" i="36"/>
  <c r="E156" i="44"/>
  <c r="F156" i="44" l="1"/>
  <c r="G156" i="44" s="1"/>
  <c r="D156" i="44"/>
  <c r="F156" i="36"/>
  <c r="G156" i="36" s="1"/>
  <c r="D156" i="36"/>
  <c r="Q63" i="36"/>
  <c r="J64" i="36"/>
  <c r="P63" i="36"/>
  <c r="K65" i="44"/>
  <c r="L65" i="44" s="1"/>
  <c r="S64" i="44"/>
  <c r="T64" i="44" s="1"/>
  <c r="E157" i="36"/>
  <c r="E157" i="44"/>
  <c r="D157" i="44" l="1"/>
  <c r="F157" i="44"/>
  <c r="G157" i="44" s="1"/>
  <c r="D157" i="36"/>
  <c r="F157" i="36"/>
  <c r="G157" i="36" s="1"/>
  <c r="M65" i="44"/>
  <c r="N65" i="44" s="1"/>
  <c r="S63" i="36"/>
  <c r="T63" i="36" s="1"/>
  <c r="R64" i="36" s="1"/>
  <c r="K64" i="36"/>
  <c r="Y64" i="44"/>
  <c r="Z64" i="44" s="1"/>
  <c r="X65" i="44" s="1"/>
  <c r="V64" i="44"/>
  <c r="R65" i="44"/>
  <c r="E158" i="44"/>
  <c r="E158" i="36"/>
  <c r="D158" i="44" l="1"/>
  <c r="F158" i="44"/>
  <c r="G158" i="44" s="1"/>
  <c r="V63" i="36"/>
  <c r="F158" i="36"/>
  <c r="G158" i="36" s="1"/>
  <c r="D158" i="36"/>
  <c r="Y63" i="36"/>
  <c r="Z63" i="36" s="1"/>
  <c r="X64" i="36" s="1"/>
  <c r="AA64" i="36" s="1"/>
  <c r="U65" i="44"/>
  <c r="P65" i="44"/>
  <c r="AA65" i="44"/>
  <c r="Q65" i="44"/>
  <c r="J66" i="44"/>
  <c r="L64" i="36"/>
  <c r="U64" i="36"/>
  <c r="E159" i="44"/>
  <c r="E159" i="36"/>
  <c r="F159" i="44" l="1"/>
  <c r="G159" i="44" s="1"/>
  <c r="D159" i="44"/>
  <c r="D159" i="36"/>
  <c r="F159" i="36"/>
  <c r="G159" i="36" s="1"/>
  <c r="S65" i="44"/>
  <c r="T65" i="44" s="1"/>
  <c r="V65" i="44" s="1"/>
  <c r="M64" i="36"/>
  <c r="N64" i="36" s="1"/>
  <c r="K66" i="44"/>
  <c r="L66" i="44" s="1"/>
  <c r="M66" i="44" s="1"/>
  <c r="E160" i="44"/>
  <c r="E160" i="36"/>
  <c r="D160" i="44" l="1"/>
  <c r="F160" i="44"/>
  <c r="G160" i="44" s="1"/>
  <c r="D160" i="36"/>
  <c r="F160" i="36"/>
  <c r="G160" i="36" s="1"/>
  <c r="Y65" i="44"/>
  <c r="Z65" i="44" s="1"/>
  <c r="X66" i="44" s="1"/>
  <c r="AA66" i="44" s="1"/>
  <c r="R66" i="44"/>
  <c r="U66" i="44" s="1"/>
  <c r="Q64" i="36"/>
  <c r="J65" i="36"/>
  <c r="P64" i="36"/>
  <c r="N66" i="44"/>
  <c r="E161" i="44"/>
  <c r="E161" i="36"/>
  <c r="F161" i="44" l="1"/>
  <c r="G161" i="44" s="1"/>
  <c r="D161" i="44"/>
  <c r="D161" i="36"/>
  <c r="F161" i="36"/>
  <c r="G161" i="36" s="1"/>
  <c r="P66" i="44"/>
  <c r="K65" i="36"/>
  <c r="L65" i="36" s="1"/>
  <c r="M65" i="36" s="1"/>
  <c r="N65" i="36" s="1"/>
  <c r="S64" i="36"/>
  <c r="T64" i="36" s="1"/>
  <c r="Q66" i="44"/>
  <c r="J67" i="44"/>
  <c r="E162" i="44"/>
  <c r="E162" i="36"/>
  <c r="S66" i="44" l="1"/>
  <c r="T66" i="44" s="1"/>
  <c r="V66" i="44" s="1"/>
  <c r="F162" i="44"/>
  <c r="G162" i="44" s="1"/>
  <c r="D162" i="44"/>
  <c r="F162" i="36"/>
  <c r="G162" i="36" s="1"/>
  <c r="D162" i="36"/>
  <c r="Q65" i="36"/>
  <c r="J66" i="36"/>
  <c r="Y64" i="36"/>
  <c r="Z64" i="36" s="1"/>
  <c r="X65" i="36" s="1"/>
  <c r="V64" i="36"/>
  <c r="R65" i="36"/>
  <c r="K67" i="44"/>
  <c r="L67" i="44" s="1"/>
  <c r="E163" i="36"/>
  <c r="E163" i="44"/>
  <c r="R67" i="44" l="1"/>
  <c r="Y66" i="44"/>
  <c r="Z66" i="44" s="1"/>
  <c r="X67" i="44" s="1"/>
  <c r="AA67" i="44" s="1"/>
  <c r="F163" i="44"/>
  <c r="G163" i="44" s="1"/>
  <c r="D163" i="44"/>
  <c r="D163" i="36"/>
  <c r="F163" i="36"/>
  <c r="G163" i="36" s="1"/>
  <c r="U65" i="36"/>
  <c r="P65" i="36"/>
  <c r="S65" i="36" s="1"/>
  <c r="T65" i="36" s="1"/>
  <c r="AA65" i="36"/>
  <c r="K66" i="36"/>
  <c r="L66" i="36" s="1"/>
  <c r="M67" i="44"/>
  <c r="N67" i="44" s="1"/>
  <c r="U67" i="44"/>
  <c r="E164" i="36"/>
  <c r="E164" i="44"/>
  <c r="D164" i="44" l="1"/>
  <c r="F164" i="44"/>
  <c r="G164" i="44" s="1"/>
  <c r="D164" i="36"/>
  <c r="F164" i="36"/>
  <c r="G164" i="36" s="1"/>
  <c r="M66" i="36"/>
  <c r="N66" i="36" s="1"/>
  <c r="J67" i="36" s="1"/>
  <c r="Q67" i="44"/>
  <c r="J68" i="44"/>
  <c r="P67" i="44"/>
  <c r="V65" i="36"/>
  <c r="R66" i="36"/>
  <c r="Y65" i="36"/>
  <c r="Z65" i="36" s="1"/>
  <c r="X66" i="36" s="1"/>
  <c r="E165" i="36"/>
  <c r="E165" i="44"/>
  <c r="F165" i="44" l="1"/>
  <c r="G165" i="44" s="1"/>
  <c r="D165" i="44"/>
  <c r="Q66" i="36"/>
  <c r="F165" i="36"/>
  <c r="G165" i="36" s="1"/>
  <c r="D165" i="36"/>
  <c r="S67" i="44"/>
  <c r="T67" i="44" s="1"/>
  <c r="K68" i="44"/>
  <c r="L68" i="44" s="1"/>
  <c r="M68" i="44" s="1"/>
  <c r="N68" i="44" s="1"/>
  <c r="K67" i="36"/>
  <c r="L67" i="36" s="1"/>
  <c r="AA66" i="36"/>
  <c r="U66" i="36"/>
  <c r="P66" i="36"/>
  <c r="E166" i="36"/>
  <c r="E166" i="44"/>
  <c r="D166" i="44" l="1"/>
  <c r="F166" i="44"/>
  <c r="G166" i="44" s="1"/>
  <c r="D166" i="36"/>
  <c r="F166" i="36"/>
  <c r="G166" i="36" s="1"/>
  <c r="Y67" i="44"/>
  <c r="Z67" i="44" s="1"/>
  <c r="X68" i="44" s="1"/>
  <c r="AA68" i="44" s="1"/>
  <c r="M67" i="36"/>
  <c r="N67" i="36" s="1"/>
  <c r="Q68" i="44"/>
  <c r="J69" i="44"/>
  <c r="S66" i="36"/>
  <c r="T66" i="36" s="1"/>
  <c r="V67" i="44"/>
  <c r="R68" i="44"/>
  <c r="E167" i="44"/>
  <c r="E167" i="36"/>
  <c r="D167" i="44" l="1"/>
  <c r="F167" i="44"/>
  <c r="G167" i="44" s="1"/>
  <c r="D167" i="36"/>
  <c r="F167" i="36"/>
  <c r="G167" i="36" s="1"/>
  <c r="Y66" i="36"/>
  <c r="Z66" i="36" s="1"/>
  <c r="X67" i="36" s="1"/>
  <c r="AA67" i="36" s="1"/>
  <c r="Q67" i="36"/>
  <c r="J68" i="36"/>
  <c r="K68" i="36" s="1"/>
  <c r="L68" i="36" s="1"/>
  <c r="K69" i="44"/>
  <c r="L69" i="44" s="1"/>
  <c r="U68" i="44"/>
  <c r="P68" i="44"/>
  <c r="V66" i="36"/>
  <c r="R67" i="36"/>
  <c r="E168" i="44"/>
  <c r="E168" i="36"/>
  <c r="D168" i="44" l="1"/>
  <c r="F168" i="44"/>
  <c r="G168" i="44" s="1"/>
  <c r="D168" i="36"/>
  <c r="F168" i="36"/>
  <c r="G168" i="36" s="1"/>
  <c r="M69" i="44"/>
  <c r="N69" i="44" s="1"/>
  <c r="U67" i="36"/>
  <c r="P67" i="36"/>
  <c r="S67" i="36" s="1"/>
  <c r="T67" i="36" s="1"/>
  <c r="M68" i="36"/>
  <c r="N68" i="36" s="1"/>
  <c r="S68" i="44"/>
  <c r="T68" i="44" s="1"/>
  <c r="E169" i="44"/>
  <c r="E169" i="36"/>
  <c r="D169" i="44" l="1"/>
  <c r="F169" i="44"/>
  <c r="G169" i="44" s="1"/>
  <c r="F169" i="36"/>
  <c r="G169" i="36" s="1"/>
  <c r="D169" i="36"/>
  <c r="V67" i="36"/>
  <c r="R68" i="36"/>
  <c r="Q69" i="44"/>
  <c r="J70" i="44"/>
  <c r="Q68" i="36"/>
  <c r="J69" i="36"/>
  <c r="Y68" i="44"/>
  <c r="Z68" i="44" s="1"/>
  <c r="X69" i="44" s="1"/>
  <c r="V68" i="44"/>
  <c r="R69" i="44"/>
  <c r="Y67" i="36"/>
  <c r="Z67" i="36" s="1"/>
  <c r="X68" i="36" s="1"/>
  <c r="E170" i="36"/>
  <c r="E170" i="44"/>
  <c r="F170" i="44" l="1"/>
  <c r="G170" i="44" s="1"/>
  <c r="D170" i="44"/>
  <c r="D170" i="36"/>
  <c r="F170" i="36"/>
  <c r="G170" i="36" s="1"/>
  <c r="K70" i="44"/>
  <c r="L70" i="44" s="1"/>
  <c r="U69" i="44"/>
  <c r="P69" i="44"/>
  <c r="K69" i="36"/>
  <c r="L69" i="36" s="1"/>
  <c r="M69" i="36" s="1"/>
  <c r="N69" i="36" s="1"/>
  <c r="U68" i="36"/>
  <c r="P68" i="36"/>
  <c r="S68" i="36" s="1"/>
  <c r="T68" i="36" s="1"/>
  <c r="AA68" i="36"/>
  <c r="AA69" i="44"/>
  <c r="E171" i="36"/>
  <c r="E171" i="44"/>
  <c r="D171" i="44" l="1"/>
  <c r="F171" i="44"/>
  <c r="G171" i="44" s="1"/>
  <c r="D171" i="36"/>
  <c r="F171" i="36"/>
  <c r="G171" i="36" s="1"/>
  <c r="M70" i="44"/>
  <c r="N70" i="44" s="1"/>
  <c r="Q70" i="44" s="1"/>
  <c r="V68" i="36"/>
  <c r="R69" i="36"/>
  <c r="Q69" i="36"/>
  <c r="J70" i="36"/>
  <c r="S69" i="44"/>
  <c r="T69" i="44" s="1"/>
  <c r="Y68" i="36"/>
  <c r="Z68" i="36" s="1"/>
  <c r="X69" i="36" s="1"/>
  <c r="E172" i="36"/>
  <c r="E172" i="44"/>
  <c r="D172" i="44" l="1"/>
  <c r="F172" i="44"/>
  <c r="G172" i="44" s="1"/>
  <c r="D172" i="36"/>
  <c r="F172" i="36"/>
  <c r="G172" i="36" s="1"/>
  <c r="J71" i="44"/>
  <c r="K71" i="44" s="1"/>
  <c r="L71" i="44" s="1"/>
  <c r="U69" i="36"/>
  <c r="P69" i="36"/>
  <c r="S69" i="36" s="1"/>
  <c r="T69" i="36" s="1"/>
  <c r="Y69" i="44"/>
  <c r="Z69" i="44" s="1"/>
  <c r="X70" i="44" s="1"/>
  <c r="K70" i="36"/>
  <c r="AA69" i="36"/>
  <c r="V69" i="44"/>
  <c r="R70" i="44"/>
  <c r="E173" i="36"/>
  <c r="E173" i="44"/>
  <c r="F173" i="44" l="1"/>
  <c r="G173" i="44" s="1"/>
  <c r="D173" i="44"/>
  <c r="D173" i="36"/>
  <c r="F173" i="36"/>
  <c r="G173" i="36" s="1"/>
  <c r="M71" i="44"/>
  <c r="N71" i="44" s="1"/>
  <c r="V69" i="36"/>
  <c r="R70" i="36"/>
  <c r="AA70" i="44"/>
  <c r="L70" i="36"/>
  <c r="M70" i="36" s="1"/>
  <c r="Y69" i="36"/>
  <c r="Z69" i="36" s="1"/>
  <c r="X70" i="36" s="1"/>
  <c r="U70" i="44"/>
  <c r="P70" i="44"/>
  <c r="E174" i="44"/>
  <c r="E174" i="36"/>
  <c r="D174" i="44" l="1"/>
  <c r="F174" i="44"/>
  <c r="G174" i="44" s="1"/>
  <c r="F174" i="36"/>
  <c r="G174" i="36" s="1"/>
  <c r="D174" i="36"/>
  <c r="Q71" i="44"/>
  <c r="J72" i="44"/>
  <c r="U70" i="36"/>
  <c r="S70" i="44"/>
  <c r="T70" i="44" s="1"/>
  <c r="AA70" i="36"/>
  <c r="N70" i="36"/>
  <c r="P70" i="36" s="1"/>
  <c r="E175" i="36"/>
  <c r="E175" i="44"/>
  <c r="F175" i="44" l="1"/>
  <c r="G175" i="44" s="1"/>
  <c r="D175" i="44"/>
  <c r="D175" i="36"/>
  <c r="F175" i="36"/>
  <c r="G175" i="36" s="1"/>
  <c r="Y70" i="44"/>
  <c r="Z70" i="44" s="1"/>
  <c r="X71" i="44" s="1"/>
  <c r="AA71" i="44" s="1"/>
  <c r="K72" i="44"/>
  <c r="L72" i="44" s="1"/>
  <c r="M72" i="44" s="1"/>
  <c r="V70" i="44"/>
  <c r="R71" i="44"/>
  <c r="Q70" i="36"/>
  <c r="S70" i="36" s="1"/>
  <c r="T70" i="36" s="1"/>
  <c r="J71" i="36"/>
  <c r="E176" i="36"/>
  <c r="E176" i="44"/>
  <c r="D176" i="44" l="1"/>
  <c r="F176" i="44"/>
  <c r="G176" i="44" s="1"/>
  <c r="F176" i="36"/>
  <c r="G176" i="36" s="1"/>
  <c r="D176" i="36"/>
  <c r="Y70" i="36"/>
  <c r="Z70" i="36" s="1"/>
  <c r="X71" i="36" s="1"/>
  <c r="AA71" i="36" s="1"/>
  <c r="N72" i="44"/>
  <c r="V70" i="36"/>
  <c r="R71" i="36"/>
  <c r="K71" i="36"/>
  <c r="L71" i="36" s="1"/>
  <c r="M71" i="36" s="1"/>
  <c r="U71" i="44"/>
  <c r="P71" i="44"/>
  <c r="E177" i="36"/>
  <c r="E177" i="44"/>
  <c r="F177" i="44" l="1"/>
  <c r="G177" i="44" s="1"/>
  <c r="D177" i="44"/>
  <c r="F177" i="36"/>
  <c r="G177" i="36" s="1"/>
  <c r="D177" i="36"/>
  <c r="Q72" i="44"/>
  <c r="J73" i="44"/>
  <c r="S71" i="44"/>
  <c r="T71" i="44" s="1"/>
  <c r="U71" i="36"/>
  <c r="N71" i="36"/>
  <c r="E178" i="36"/>
  <c r="E178" i="44"/>
  <c r="D178" i="44" l="1"/>
  <c r="F178" i="44"/>
  <c r="G178" i="44" s="1"/>
  <c r="D178" i="36"/>
  <c r="F178" i="36"/>
  <c r="G178" i="36" s="1"/>
  <c r="K73" i="44"/>
  <c r="Y71" i="44"/>
  <c r="Z71" i="44" s="1"/>
  <c r="X72" i="44" s="1"/>
  <c r="Q71" i="36"/>
  <c r="J72" i="36"/>
  <c r="V71" i="44"/>
  <c r="R72" i="44"/>
  <c r="P71" i="36"/>
  <c r="E179" i="44"/>
  <c r="E179" i="36"/>
  <c r="F179" i="44" l="1"/>
  <c r="G179" i="44" s="1"/>
  <c r="D179" i="44"/>
  <c r="F179" i="36"/>
  <c r="G179" i="36" s="1"/>
  <c r="D179" i="36"/>
  <c r="S71" i="36"/>
  <c r="T71" i="36" s="1"/>
  <c r="V71" i="36" s="1"/>
  <c r="AA72" i="44"/>
  <c r="L73" i="44"/>
  <c r="M73" i="44" s="1"/>
  <c r="U72" i="44"/>
  <c r="P72" i="44"/>
  <c r="K72" i="36"/>
  <c r="L72" i="36" s="1"/>
  <c r="E180" i="36"/>
  <c r="E180" i="44"/>
  <c r="F180" i="44" l="1"/>
  <c r="G180" i="44" s="1"/>
  <c r="D180" i="44"/>
  <c r="R72" i="36"/>
  <c r="U72" i="36" s="1"/>
  <c r="Y71" i="36"/>
  <c r="Z71" i="36" s="1"/>
  <c r="X72" i="36" s="1"/>
  <c r="AA72" i="36" s="1"/>
  <c r="D180" i="36"/>
  <c r="F180" i="36"/>
  <c r="G180" i="36" s="1"/>
  <c r="M72" i="36"/>
  <c r="N72" i="36" s="1"/>
  <c r="N73" i="44"/>
  <c r="S72" i="44"/>
  <c r="T72" i="44" s="1"/>
  <c r="E181" i="36"/>
  <c r="E181" i="44"/>
  <c r="D181" i="44" l="1"/>
  <c r="F181" i="44"/>
  <c r="G181" i="44" s="1"/>
  <c r="D181" i="36"/>
  <c r="F181" i="36"/>
  <c r="G181" i="36" s="1"/>
  <c r="Q73" i="44"/>
  <c r="J74" i="44"/>
  <c r="V72" i="44"/>
  <c r="R73" i="44"/>
  <c r="Q72" i="36"/>
  <c r="J73" i="36"/>
  <c r="Y72" i="44"/>
  <c r="Z72" i="44" s="1"/>
  <c r="X73" i="44" s="1"/>
  <c r="P72" i="36"/>
  <c r="E182" i="44"/>
  <c r="E182" i="36"/>
  <c r="F182" i="44" l="1"/>
  <c r="G182" i="44" s="1"/>
  <c r="D182" i="44"/>
  <c r="D182" i="36"/>
  <c r="F182" i="36"/>
  <c r="G182" i="36" s="1"/>
  <c r="S72" i="36"/>
  <c r="T72" i="36" s="1"/>
  <c r="V72" i="36" s="1"/>
  <c r="U73" i="44"/>
  <c r="P73" i="44"/>
  <c r="K74" i="44"/>
  <c r="L74" i="44" s="1"/>
  <c r="K73" i="36"/>
  <c r="L73" i="36" s="1"/>
  <c r="M73" i="36" s="1"/>
  <c r="N73" i="36" s="1"/>
  <c r="AA73" i="44"/>
  <c r="E183" i="44"/>
  <c r="E183" i="36"/>
  <c r="F183" i="44" l="1"/>
  <c r="G183" i="44" s="1"/>
  <c r="D183" i="44"/>
  <c r="D183" i="36"/>
  <c r="F183" i="36"/>
  <c r="G183" i="36" s="1"/>
  <c r="R73" i="36"/>
  <c r="U73" i="36" s="1"/>
  <c r="Y72" i="36"/>
  <c r="Z72" i="36" s="1"/>
  <c r="X73" i="36" s="1"/>
  <c r="AA73" i="36" s="1"/>
  <c r="Q73" i="36"/>
  <c r="J74" i="36"/>
  <c r="M74" i="44"/>
  <c r="N74" i="44" s="1"/>
  <c r="S73" i="44"/>
  <c r="T73" i="44" s="1"/>
  <c r="E184" i="36"/>
  <c r="E184" i="44"/>
  <c r="F184" i="44" l="1"/>
  <c r="G184" i="44" s="1"/>
  <c r="D184" i="44"/>
  <c r="F184" i="36"/>
  <c r="G184" i="36" s="1"/>
  <c r="D184" i="36"/>
  <c r="P73" i="36"/>
  <c r="S73" i="36" s="1"/>
  <c r="Y73" i="44"/>
  <c r="Z73" i="44" s="1"/>
  <c r="X74" i="44" s="1"/>
  <c r="AA74" i="44" s="1"/>
  <c r="Q74" i="44"/>
  <c r="J75" i="44"/>
  <c r="K74" i="36"/>
  <c r="L74" i="36" s="1"/>
  <c r="M74" i="36" s="1"/>
  <c r="V73" i="44"/>
  <c r="R74" i="44"/>
  <c r="E185" i="36"/>
  <c r="E185" i="44"/>
  <c r="F185" i="44" l="1"/>
  <c r="G185" i="44" s="1"/>
  <c r="D185" i="44"/>
  <c r="D185" i="36"/>
  <c r="F185" i="36"/>
  <c r="G185" i="36" s="1"/>
  <c r="T73" i="36"/>
  <c r="Y73" i="36"/>
  <c r="Z73" i="36" s="1"/>
  <c r="X74" i="36" s="1"/>
  <c r="AA74" i="36" s="1"/>
  <c r="K75" i="44"/>
  <c r="L75" i="44" s="1"/>
  <c r="M75" i="44" s="1"/>
  <c r="U74" i="44"/>
  <c r="P74" i="44"/>
  <c r="N74" i="36"/>
  <c r="E186" i="44"/>
  <c r="E186" i="36"/>
  <c r="D186" i="44" l="1"/>
  <c r="F186" i="44"/>
  <c r="G186" i="44" s="1"/>
  <c r="D186" i="36"/>
  <c r="F186" i="36"/>
  <c r="G186" i="36" s="1"/>
  <c r="R74" i="36"/>
  <c r="U74" i="36" s="1"/>
  <c r="V73" i="36"/>
  <c r="S74" i="44"/>
  <c r="T74" i="44" s="1"/>
  <c r="Q74" i="36"/>
  <c r="J75" i="36"/>
  <c r="N75" i="44"/>
  <c r="E187" i="36"/>
  <c r="E187" i="44"/>
  <c r="F187" i="44" l="1"/>
  <c r="G187" i="44" s="1"/>
  <c r="D187" i="44"/>
  <c r="D187" i="36"/>
  <c r="F187" i="36"/>
  <c r="G187" i="36" s="1"/>
  <c r="P74" i="36"/>
  <c r="S74" i="36" s="1"/>
  <c r="T74" i="36" s="1"/>
  <c r="V74" i="36" s="1"/>
  <c r="K75" i="36"/>
  <c r="L75" i="36" s="1"/>
  <c r="M75" i="36" s="1"/>
  <c r="N75" i="36" s="1"/>
  <c r="V74" i="44"/>
  <c r="R75" i="44"/>
  <c r="Y74" i="44"/>
  <c r="Z74" i="44" s="1"/>
  <c r="X75" i="44" s="1"/>
  <c r="Q75" i="44"/>
  <c r="J76" i="44"/>
  <c r="E188" i="36"/>
  <c r="E188" i="44"/>
  <c r="D188" i="44" l="1"/>
  <c r="F188" i="44"/>
  <c r="G188" i="44" s="1"/>
  <c r="F188" i="36"/>
  <c r="G188" i="36" s="1"/>
  <c r="D188" i="36"/>
  <c r="R75" i="36"/>
  <c r="U75" i="36" s="1"/>
  <c r="Y74" i="36"/>
  <c r="Z74" i="36" s="1"/>
  <c r="X75" i="36" s="1"/>
  <c r="AA75" i="36" s="1"/>
  <c r="Q75" i="36"/>
  <c r="J76" i="36"/>
  <c r="U75" i="44"/>
  <c r="P75" i="44"/>
  <c r="K76" i="44"/>
  <c r="L76" i="44" s="1"/>
  <c r="M76" i="44" s="1"/>
  <c r="AA75" i="44"/>
  <c r="E189" i="36"/>
  <c r="E189" i="44"/>
  <c r="D189" i="44" l="1"/>
  <c r="F189" i="44"/>
  <c r="G189" i="44" s="1"/>
  <c r="D189" i="36"/>
  <c r="F189" i="36"/>
  <c r="G189" i="36" s="1"/>
  <c r="P75" i="36"/>
  <c r="S75" i="36" s="1"/>
  <c r="N76" i="44"/>
  <c r="K76" i="36"/>
  <c r="L76" i="36" s="1"/>
  <c r="S75" i="44"/>
  <c r="T75" i="44" s="1"/>
  <c r="E190" i="44"/>
  <c r="E190" i="36"/>
  <c r="D190" i="44" l="1"/>
  <c r="F190" i="44"/>
  <c r="G190" i="44" s="1"/>
  <c r="F190" i="36"/>
  <c r="G190" i="36" s="1"/>
  <c r="D190" i="36"/>
  <c r="T75" i="36"/>
  <c r="Y75" i="36"/>
  <c r="Z75" i="36" s="1"/>
  <c r="X76" i="36" s="1"/>
  <c r="AA76" i="36" s="1"/>
  <c r="M76" i="36"/>
  <c r="N76" i="36" s="1"/>
  <c r="V75" i="44"/>
  <c r="R76" i="44"/>
  <c r="Q76" i="44"/>
  <c r="J77" i="44"/>
  <c r="Y75" i="44"/>
  <c r="Z75" i="44" s="1"/>
  <c r="X76" i="44" s="1"/>
  <c r="E191" i="44"/>
  <c r="E191" i="36"/>
  <c r="D191" i="44" l="1"/>
  <c r="F191" i="44"/>
  <c r="G191" i="44" s="1"/>
  <c r="D191" i="36"/>
  <c r="F191" i="36"/>
  <c r="G191" i="36" s="1"/>
  <c r="V75" i="36"/>
  <c r="R76" i="36"/>
  <c r="U76" i="36" s="1"/>
  <c r="U76" i="44"/>
  <c r="P76" i="44"/>
  <c r="AA76" i="44"/>
  <c r="Q76" i="36"/>
  <c r="J77" i="36"/>
  <c r="K77" i="44"/>
  <c r="L77" i="44" s="1"/>
  <c r="M77" i="44" s="1"/>
  <c r="E192" i="44"/>
  <c r="E192" i="36"/>
  <c r="F192" i="44" l="1"/>
  <c r="G192" i="44" s="1"/>
  <c r="D192" i="44"/>
  <c r="F192" i="36"/>
  <c r="G192" i="36" s="1"/>
  <c r="D192" i="36"/>
  <c r="P76" i="36"/>
  <c r="S76" i="36" s="1"/>
  <c r="N77" i="44"/>
  <c r="K77" i="36"/>
  <c r="L77" i="36" s="1"/>
  <c r="S76" i="44"/>
  <c r="T76" i="44" s="1"/>
  <c r="E193" i="44"/>
  <c r="E193" i="36"/>
  <c r="D193" i="44" l="1"/>
  <c r="F193" i="44"/>
  <c r="G193" i="44" s="1"/>
  <c r="D193" i="36"/>
  <c r="F193" i="36"/>
  <c r="G193" i="36" s="1"/>
  <c r="T76" i="36"/>
  <c r="Y76" i="36"/>
  <c r="Z76" i="36" s="1"/>
  <c r="X77" i="36" s="1"/>
  <c r="AA77" i="36" s="1"/>
  <c r="Y76" i="44"/>
  <c r="Z76" i="44" s="1"/>
  <c r="X77" i="44" s="1"/>
  <c r="AA77" i="44" s="1"/>
  <c r="M77" i="36"/>
  <c r="N77" i="36" s="1"/>
  <c r="V76" i="44"/>
  <c r="R77" i="44"/>
  <c r="Q77" i="44"/>
  <c r="J78" i="44"/>
  <c r="E194" i="44"/>
  <c r="E194" i="36"/>
  <c r="F194" i="44" l="1"/>
  <c r="G194" i="44" s="1"/>
  <c r="D194" i="44"/>
  <c r="D194" i="36"/>
  <c r="F194" i="36"/>
  <c r="G194" i="36" s="1"/>
  <c r="R77" i="36"/>
  <c r="U77" i="36" s="1"/>
  <c r="V76" i="36"/>
  <c r="Q77" i="36"/>
  <c r="J78" i="36"/>
  <c r="K78" i="44"/>
  <c r="L78" i="44" s="1"/>
  <c r="M78" i="44" s="1"/>
  <c r="U77" i="44"/>
  <c r="P77" i="44"/>
  <c r="E195" i="36"/>
  <c r="E195" i="44"/>
  <c r="F195" i="44" l="1"/>
  <c r="G195" i="44" s="1"/>
  <c r="D195" i="44"/>
  <c r="D195" i="36"/>
  <c r="F195" i="36"/>
  <c r="G195" i="36" s="1"/>
  <c r="P77" i="36"/>
  <c r="S77" i="36" s="1"/>
  <c r="T77" i="36" s="1"/>
  <c r="R78" i="36" s="1"/>
  <c r="S77" i="44"/>
  <c r="T77" i="44" s="1"/>
  <c r="K78" i="36"/>
  <c r="L78" i="36" s="1"/>
  <c r="M78" i="36" s="1"/>
  <c r="N78" i="36" s="1"/>
  <c r="N78" i="44"/>
  <c r="E196" i="36"/>
  <c r="E196" i="44"/>
  <c r="F196" i="44" l="1"/>
  <c r="G196" i="44" s="1"/>
  <c r="D196" i="44"/>
  <c r="F196" i="36"/>
  <c r="G196" i="36" s="1"/>
  <c r="D196" i="36"/>
  <c r="V77" i="36"/>
  <c r="Y77" i="36"/>
  <c r="Z77" i="36" s="1"/>
  <c r="X78" i="36" s="1"/>
  <c r="AA78" i="36" s="1"/>
  <c r="Q78" i="36"/>
  <c r="J79" i="36"/>
  <c r="V77" i="44"/>
  <c r="R78" i="44"/>
  <c r="U78" i="36"/>
  <c r="Y77" i="44"/>
  <c r="Z77" i="44" s="1"/>
  <c r="X78" i="44" s="1"/>
  <c r="Q78" i="44"/>
  <c r="J79" i="44"/>
  <c r="E197" i="36"/>
  <c r="E197" i="44"/>
  <c r="D197" i="44" l="1"/>
  <c r="F197" i="44"/>
  <c r="G197" i="44" s="1"/>
  <c r="P78" i="36"/>
  <c r="S78" i="36" s="1"/>
  <c r="T78" i="36" s="1"/>
  <c r="V78" i="36" s="1"/>
  <c r="F197" i="36"/>
  <c r="G197" i="36" s="1"/>
  <c r="D197" i="36"/>
  <c r="U78" i="44"/>
  <c r="P78" i="44"/>
  <c r="S78" i="44" s="1"/>
  <c r="T78" i="44" s="1"/>
  <c r="K79" i="36"/>
  <c r="L79" i="36" s="1"/>
  <c r="M79" i="36" s="1"/>
  <c r="K79" i="44"/>
  <c r="L79" i="44" s="1"/>
  <c r="AA78" i="44"/>
  <c r="E198" i="44"/>
  <c r="E198" i="36"/>
  <c r="D198" i="44" l="1"/>
  <c r="F198" i="44"/>
  <c r="G198" i="44" s="1"/>
  <c r="D198" i="36"/>
  <c r="F198" i="36"/>
  <c r="G198" i="36" s="1"/>
  <c r="R79" i="36"/>
  <c r="U79" i="36" s="1"/>
  <c r="Y78" i="36"/>
  <c r="Z78" i="36" s="1"/>
  <c r="X79" i="36" s="1"/>
  <c r="AA79" i="36" s="1"/>
  <c r="N79" i="36"/>
  <c r="M79" i="44"/>
  <c r="N79" i="44" s="1"/>
  <c r="Y78" i="44"/>
  <c r="Z78" i="44" s="1"/>
  <c r="X79" i="44" s="1"/>
  <c r="V78" i="44"/>
  <c r="R79" i="44"/>
  <c r="E199" i="36"/>
  <c r="E199" i="44"/>
  <c r="F199" i="44" l="1"/>
  <c r="G199" i="44" s="1"/>
  <c r="D199" i="44"/>
  <c r="D199" i="36"/>
  <c r="F199" i="36"/>
  <c r="G199" i="36" s="1"/>
  <c r="Q79" i="44"/>
  <c r="J80" i="44"/>
  <c r="AA79" i="44"/>
  <c r="Q79" i="36"/>
  <c r="J80" i="36"/>
  <c r="P79" i="36"/>
  <c r="U79" i="44"/>
  <c r="P79" i="44"/>
  <c r="E200" i="44"/>
  <c r="E200" i="36"/>
  <c r="D200" i="44" l="1"/>
  <c r="F200" i="44"/>
  <c r="G200" i="44" s="1"/>
  <c r="D200" i="36"/>
  <c r="F200" i="36"/>
  <c r="G200" i="36" s="1"/>
  <c r="S79" i="36"/>
  <c r="T79" i="36" s="1"/>
  <c r="V79" i="36" s="1"/>
  <c r="S79" i="44"/>
  <c r="T79" i="44" s="1"/>
  <c r="V79" i="44" s="1"/>
  <c r="K80" i="36"/>
  <c r="K80" i="44"/>
  <c r="L80" i="44" s="1"/>
  <c r="M80" i="44" s="1"/>
  <c r="E201" i="36"/>
  <c r="E201" i="44"/>
  <c r="F201" i="44" l="1"/>
  <c r="G201" i="44" s="1"/>
  <c r="D201" i="44"/>
  <c r="Y79" i="44"/>
  <c r="Z79" i="44" s="1"/>
  <c r="X80" i="44" s="1"/>
  <c r="AA80" i="44" s="1"/>
  <c r="D201" i="36"/>
  <c r="F201" i="36"/>
  <c r="G201" i="36" s="1"/>
  <c r="R80" i="44"/>
  <c r="U80" i="44" s="1"/>
  <c r="Y79" i="36"/>
  <c r="Z79" i="36" s="1"/>
  <c r="X80" i="36" s="1"/>
  <c r="AA80" i="36" s="1"/>
  <c r="R80" i="36"/>
  <c r="U80" i="36" s="1"/>
  <c r="N80" i="44"/>
  <c r="L80" i="36"/>
  <c r="E202" i="44"/>
  <c r="E202" i="36"/>
  <c r="D202" i="44" l="1"/>
  <c r="F202" i="44"/>
  <c r="G202" i="44" s="1"/>
  <c r="D202" i="36"/>
  <c r="F202" i="36"/>
  <c r="G202" i="36" s="1"/>
  <c r="M80" i="36"/>
  <c r="N80" i="36" s="1"/>
  <c r="Q80" i="44"/>
  <c r="J81" i="44"/>
  <c r="P80" i="44"/>
  <c r="E203" i="36"/>
  <c r="E203" i="44"/>
  <c r="F203" i="44" l="1"/>
  <c r="G203" i="44" s="1"/>
  <c r="D203" i="44"/>
  <c r="F203" i="36"/>
  <c r="G203" i="36" s="1"/>
  <c r="D203" i="36"/>
  <c r="S80" i="44"/>
  <c r="T80" i="44" s="1"/>
  <c r="V80" i="44" s="1"/>
  <c r="Q80" i="36"/>
  <c r="J81" i="36"/>
  <c r="P80" i="36"/>
  <c r="K81" i="44"/>
  <c r="E204" i="44"/>
  <c r="E204" i="36"/>
  <c r="F204" i="44" l="1"/>
  <c r="G204" i="44" s="1"/>
  <c r="D204" i="44"/>
  <c r="D204" i="36"/>
  <c r="F204" i="36"/>
  <c r="G204" i="36" s="1"/>
  <c r="R81" i="44"/>
  <c r="U81" i="44" s="1"/>
  <c r="Y80" i="44"/>
  <c r="Z80" i="44" s="1"/>
  <c r="X81" i="44" s="1"/>
  <c r="AA81" i="44" s="1"/>
  <c r="L81" i="44"/>
  <c r="M81" i="44" s="1"/>
  <c r="N81" i="44" s="1"/>
  <c r="S80" i="36"/>
  <c r="T80" i="36" s="1"/>
  <c r="K81" i="36"/>
  <c r="E205" i="36"/>
  <c r="E205" i="44"/>
  <c r="D205" i="44" l="1"/>
  <c r="F205" i="44"/>
  <c r="G205" i="44" s="1"/>
  <c r="F205" i="36"/>
  <c r="G205" i="36" s="1"/>
  <c r="D205" i="36"/>
  <c r="Y80" i="36"/>
  <c r="Z80" i="36" s="1"/>
  <c r="X81" i="36" s="1"/>
  <c r="AA81" i="36" s="1"/>
  <c r="Q81" i="44"/>
  <c r="J82" i="44"/>
  <c r="P81" i="44"/>
  <c r="L81" i="36"/>
  <c r="M81" i="36" s="1"/>
  <c r="V80" i="36"/>
  <c r="R81" i="36"/>
  <c r="E206" i="36"/>
  <c r="E206" i="44"/>
  <c r="F206" i="44" l="1"/>
  <c r="G206" i="44" s="1"/>
  <c r="D206" i="44"/>
  <c r="D206" i="36"/>
  <c r="F206" i="36"/>
  <c r="G206" i="36" s="1"/>
  <c r="N81" i="36"/>
  <c r="S81" i="44"/>
  <c r="T81" i="44" s="1"/>
  <c r="K82" i="44"/>
  <c r="U81" i="36"/>
  <c r="E207" i="44"/>
  <c r="E207" i="36"/>
  <c r="F207" i="44" l="1"/>
  <c r="G207" i="44" s="1"/>
  <c r="D207" i="44"/>
  <c r="D207" i="36"/>
  <c r="F207" i="36"/>
  <c r="G207" i="36" s="1"/>
  <c r="Q81" i="36"/>
  <c r="J82" i="36"/>
  <c r="V81" i="44"/>
  <c r="R82" i="44"/>
  <c r="Y81" i="44"/>
  <c r="Z81" i="44" s="1"/>
  <c r="X82" i="44" s="1"/>
  <c r="P81" i="36"/>
  <c r="L82" i="44"/>
  <c r="M82" i="44" s="1"/>
  <c r="E208" i="44"/>
  <c r="E208" i="36"/>
  <c r="D208" i="44" l="1"/>
  <c r="F208" i="44"/>
  <c r="G208" i="44" s="1"/>
  <c r="F208" i="36"/>
  <c r="G208" i="36" s="1"/>
  <c r="D208" i="36"/>
  <c r="S81" i="36"/>
  <c r="T81" i="36" s="1"/>
  <c r="V81" i="36" s="1"/>
  <c r="AA82" i="44"/>
  <c r="K82" i="36"/>
  <c r="N82" i="44"/>
  <c r="P82" i="44" s="1"/>
  <c r="U82" i="44"/>
  <c r="E209" i="44"/>
  <c r="E209" i="36"/>
  <c r="D209" i="44" l="1"/>
  <c r="F209" i="44"/>
  <c r="G209" i="44" s="1"/>
  <c r="Y81" i="36"/>
  <c r="Z81" i="36" s="1"/>
  <c r="X82" i="36" s="1"/>
  <c r="AA82" i="36" s="1"/>
  <c r="D209" i="36"/>
  <c r="F209" i="36"/>
  <c r="G209" i="36" s="1"/>
  <c r="R82" i="36"/>
  <c r="U82" i="36" s="1"/>
  <c r="L82" i="36"/>
  <c r="M82" i="36" s="1"/>
  <c r="Q82" i="44"/>
  <c r="S82" i="44" s="1"/>
  <c r="T82" i="44" s="1"/>
  <c r="J83" i="44"/>
  <c r="E210" i="36"/>
  <c r="E210" i="44"/>
  <c r="D210" i="44" l="1"/>
  <c r="F210" i="44"/>
  <c r="G210" i="44" s="1"/>
  <c r="D210" i="36"/>
  <c r="F210" i="36"/>
  <c r="G210" i="36" s="1"/>
  <c r="K83" i="44"/>
  <c r="L83" i="44" s="1"/>
  <c r="M83" i="44" s="1"/>
  <c r="V82" i="44"/>
  <c r="R83" i="44"/>
  <c r="N82" i="36"/>
  <c r="Y82" i="44"/>
  <c r="Z82" i="44" s="1"/>
  <c r="X83" i="44" s="1"/>
  <c r="E211" i="44"/>
  <c r="E211" i="36"/>
  <c r="F211" i="44" l="1"/>
  <c r="G211" i="44" s="1"/>
  <c r="D211" i="44"/>
  <c r="D211" i="36"/>
  <c r="F211" i="36"/>
  <c r="G211" i="36" s="1"/>
  <c r="U83" i="44"/>
  <c r="N83" i="44"/>
  <c r="Q82" i="36"/>
  <c r="J83" i="36"/>
  <c r="P82" i="36"/>
  <c r="AA83" i="44"/>
  <c r="E212" i="44"/>
  <c r="E212" i="36"/>
  <c r="F212" i="44" l="1"/>
  <c r="G212" i="44" s="1"/>
  <c r="D212" i="44"/>
  <c r="F212" i="36"/>
  <c r="G212" i="36" s="1"/>
  <c r="D212" i="36"/>
  <c r="S82" i="36"/>
  <c r="T82" i="36" s="1"/>
  <c r="V82" i="36" s="1"/>
  <c r="K83" i="36"/>
  <c r="L83" i="36" s="1"/>
  <c r="Q83" i="44"/>
  <c r="J84" i="44"/>
  <c r="P83" i="44"/>
  <c r="E213" i="44"/>
  <c r="E213" i="36"/>
  <c r="D213" i="44" l="1"/>
  <c r="F213" i="44"/>
  <c r="G213" i="44" s="1"/>
  <c r="D213" i="36"/>
  <c r="F213" i="36"/>
  <c r="G213" i="36" s="1"/>
  <c r="R83" i="36"/>
  <c r="U83" i="36" s="1"/>
  <c r="Y82" i="36"/>
  <c r="Z82" i="36" s="1"/>
  <c r="X83" i="36" s="1"/>
  <c r="AA83" i="36" s="1"/>
  <c r="M83" i="36"/>
  <c r="N83" i="36" s="1"/>
  <c r="K84" i="44"/>
  <c r="L84" i="44" s="1"/>
  <c r="M84" i="44" s="1"/>
  <c r="N84" i="44" s="1"/>
  <c r="S83" i="44"/>
  <c r="T83" i="44" s="1"/>
  <c r="E214" i="36"/>
  <c r="E214" i="44"/>
  <c r="F214" i="44" l="1"/>
  <c r="G214" i="44" s="1"/>
  <c r="D214" i="44"/>
  <c r="D214" i="36"/>
  <c r="F214" i="36"/>
  <c r="G214" i="36" s="1"/>
  <c r="Q83" i="36"/>
  <c r="P83" i="36"/>
  <c r="J84" i="36"/>
  <c r="K84" i="36" s="1"/>
  <c r="Q84" i="44"/>
  <c r="J85" i="44"/>
  <c r="V83" i="44"/>
  <c r="R84" i="44"/>
  <c r="Y83" i="44"/>
  <c r="Z83" i="44" s="1"/>
  <c r="X84" i="44" s="1"/>
  <c r="E215" i="44"/>
  <c r="E215" i="36"/>
  <c r="D215" i="44" l="1"/>
  <c r="F215" i="44"/>
  <c r="G215" i="44" s="1"/>
  <c r="F215" i="36"/>
  <c r="G215" i="36" s="1"/>
  <c r="D215" i="36"/>
  <c r="L84" i="36"/>
  <c r="M84" i="36" s="1"/>
  <c r="N84" i="36" s="1"/>
  <c r="S83" i="36"/>
  <c r="U84" i="44"/>
  <c r="P84" i="44"/>
  <c r="S84" i="44" s="1"/>
  <c r="T84" i="44" s="1"/>
  <c r="AA84" i="44"/>
  <c r="K85" i="44"/>
  <c r="L85" i="44" s="1"/>
  <c r="M85" i="44" s="1"/>
  <c r="N85" i="44" s="1"/>
  <c r="E216" i="36"/>
  <c r="E216" i="44"/>
  <c r="D216" i="44" l="1"/>
  <c r="F216" i="44"/>
  <c r="G216" i="44" s="1"/>
  <c r="D216" i="36"/>
  <c r="F216" i="36"/>
  <c r="G216" i="36" s="1"/>
  <c r="T83" i="36"/>
  <c r="Y83" i="36"/>
  <c r="Z83" i="36" s="1"/>
  <c r="X84" i="36" s="1"/>
  <c r="AA84" i="36" s="1"/>
  <c r="Q85" i="44"/>
  <c r="J86" i="44"/>
  <c r="Q84" i="36"/>
  <c r="J85" i="36"/>
  <c r="V84" i="44"/>
  <c r="R85" i="44"/>
  <c r="Y84" i="44"/>
  <c r="Z84" i="44" s="1"/>
  <c r="X85" i="44" s="1"/>
  <c r="E217" i="36"/>
  <c r="E217" i="44"/>
  <c r="F217" i="44" l="1"/>
  <c r="G217" i="44" s="1"/>
  <c r="D217" i="44"/>
  <c r="D217" i="36"/>
  <c r="F217" i="36"/>
  <c r="G217" i="36" s="1"/>
  <c r="V83" i="36"/>
  <c r="R84" i="36"/>
  <c r="K85" i="36"/>
  <c r="L85" i="36" s="1"/>
  <c r="K86" i="44"/>
  <c r="L86" i="44" s="1"/>
  <c r="M86" i="44" s="1"/>
  <c r="U85" i="44"/>
  <c r="P85" i="44"/>
  <c r="AA85" i="44"/>
  <c r="E218" i="44"/>
  <c r="E218" i="36"/>
  <c r="D218" i="44" l="1"/>
  <c r="F218" i="44"/>
  <c r="G218" i="44" s="1"/>
  <c r="F218" i="36"/>
  <c r="G218" i="36" s="1"/>
  <c r="D218" i="36"/>
  <c r="U84" i="36"/>
  <c r="P84" i="36"/>
  <c r="S84" i="36" s="1"/>
  <c r="T84" i="36" s="1"/>
  <c r="M85" i="36"/>
  <c r="N85" i="36" s="1"/>
  <c r="S85" i="44"/>
  <c r="T85" i="44" s="1"/>
  <c r="N86" i="44"/>
  <c r="E219" i="36"/>
  <c r="E219" i="44"/>
  <c r="D219" i="44" l="1"/>
  <c r="F219" i="44"/>
  <c r="G219" i="44" s="1"/>
  <c r="F219" i="36"/>
  <c r="G219" i="36" s="1"/>
  <c r="D219" i="36"/>
  <c r="Y85" i="44"/>
  <c r="Z85" i="44" s="1"/>
  <c r="X86" i="44" s="1"/>
  <c r="AA86" i="44" s="1"/>
  <c r="V84" i="36"/>
  <c r="R85" i="36"/>
  <c r="U85" i="36" s="1"/>
  <c r="Y84" i="36"/>
  <c r="Z84" i="36" s="1"/>
  <c r="X85" i="36" s="1"/>
  <c r="AA85" i="36" s="1"/>
  <c r="Q85" i="36"/>
  <c r="J86" i="36"/>
  <c r="Q86" i="44"/>
  <c r="J87" i="44"/>
  <c r="V85" i="44"/>
  <c r="R86" i="44"/>
  <c r="E220" i="36"/>
  <c r="E220" i="44"/>
  <c r="D220" i="44" l="1"/>
  <c r="F220" i="44"/>
  <c r="G220" i="44" s="1"/>
  <c r="F220" i="36"/>
  <c r="G220" i="36" s="1"/>
  <c r="D220" i="36"/>
  <c r="P85" i="36"/>
  <c r="S85" i="36" s="1"/>
  <c r="T85" i="36" s="1"/>
  <c r="U86" i="44"/>
  <c r="P86" i="44"/>
  <c r="S86" i="44" s="1"/>
  <c r="T86" i="44" s="1"/>
  <c r="K86" i="36"/>
  <c r="L86" i="36" s="1"/>
  <c r="K87" i="44"/>
  <c r="L87" i="44" s="1"/>
  <c r="E221" i="36"/>
  <c r="E221" i="44"/>
  <c r="F221" i="44" l="1"/>
  <c r="G221" i="44" s="1"/>
  <c r="D221" i="44"/>
  <c r="D221" i="36"/>
  <c r="F221" i="36"/>
  <c r="G221" i="36" s="1"/>
  <c r="M86" i="36"/>
  <c r="N86" i="36" s="1"/>
  <c r="V86" i="44"/>
  <c r="R87" i="44"/>
  <c r="M87" i="44"/>
  <c r="N87" i="44" s="1"/>
  <c r="Y85" i="36"/>
  <c r="Z85" i="36" s="1"/>
  <c r="X86" i="36" s="1"/>
  <c r="Y86" i="44"/>
  <c r="Z86" i="44" s="1"/>
  <c r="X87" i="44" s="1"/>
  <c r="V85" i="36"/>
  <c r="R86" i="36"/>
  <c r="E222" i="36"/>
  <c r="E222" i="44"/>
  <c r="F222" i="44" l="1"/>
  <c r="G222" i="44" s="1"/>
  <c r="D222" i="44"/>
  <c r="D222" i="36"/>
  <c r="F222" i="36"/>
  <c r="G222" i="36" s="1"/>
  <c r="Q87" i="44"/>
  <c r="J88" i="44"/>
  <c r="AA86" i="36"/>
  <c r="U87" i="44"/>
  <c r="P87" i="44"/>
  <c r="Q86" i="36"/>
  <c r="J87" i="36"/>
  <c r="AA87" i="44"/>
  <c r="U86" i="36"/>
  <c r="P86" i="36"/>
  <c r="E223" i="36"/>
  <c r="E223" i="44"/>
  <c r="D223" i="44" l="1"/>
  <c r="F223" i="44"/>
  <c r="G223" i="44" s="1"/>
  <c r="F223" i="36"/>
  <c r="G223" i="36" s="1"/>
  <c r="D223" i="36"/>
  <c r="S87" i="44"/>
  <c r="T87" i="44" s="1"/>
  <c r="V87" i="44" s="1"/>
  <c r="K88" i="44"/>
  <c r="L88" i="44" s="1"/>
  <c r="S86" i="36"/>
  <c r="T86" i="36" s="1"/>
  <c r="K87" i="36"/>
  <c r="L87" i="36" s="1"/>
  <c r="E224" i="36"/>
  <c r="E224" i="44"/>
  <c r="F224" i="44" l="1"/>
  <c r="G224" i="44" s="1"/>
  <c r="D224" i="44"/>
  <c r="D224" i="36"/>
  <c r="F224" i="36"/>
  <c r="G224" i="36" s="1"/>
  <c r="R88" i="44"/>
  <c r="U88" i="44" s="1"/>
  <c r="Y87" i="44"/>
  <c r="Z87" i="44" s="1"/>
  <c r="X88" i="44" s="1"/>
  <c r="AA88" i="44" s="1"/>
  <c r="M87" i="36"/>
  <c r="N87" i="36" s="1"/>
  <c r="J88" i="36" s="1"/>
  <c r="Y86" i="36"/>
  <c r="Z86" i="36" s="1"/>
  <c r="X87" i="36" s="1"/>
  <c r="AA87" i="36" s="1"/>
  <c r="M88" i="44"/>
  <c r="N88" i="44" s="1"/>
  <c r="V86" i="36"/>
  <c r="R87" i="36"/>
  <c r="E225" i="36"/>
  <c r="E225" i="44"/>
  <c r="D225" i="44" l="1"/>
  <c r="F225" i="44"/>
  <c r="G225" i="44" s="1"/>
  <c r="Q87" i="36"/>
  <c r="D225" i="36"/>
  <c r="F225" i="36"/>
  <c r="G225" i="36" s="1"/>
  <c r="Q88" i="44"/>
  <c r="J89" i="44"/>
  <c r="P88" i="44"/>
  <c r="K88" i="36"/>
  <c r="U87" i="36"/>
  <c r="P87" i="36"/>
  <c r="E226" i="44"/>
  <c r="E226" i="36"/>
  <c r="D226" i="44" l="1"/>
  <c r="F226" i="44"/>
  <c r="G226" i="44" s="1"/>
  <c r="F226" i="36"/>
  <c r="G226" i="36" s="1"/>
  <c r="D226" i="36"/>
  <c r="S88" i="44"/>
  <c r="T88" i="44" s="1"/>
  <c r="R89" i="44" s="1"/>
  <c r="K89" i="44"/>
  <c r="L89" i="44" s="1"/>
  <c r="M89" i="44" s="1"/>
  <c r="S87" i="36"/>
  <c r="T87" i="36" s="1"/>
  <c r="L88" i="36"/>
  <c r="M88" i="36" s="1"/>
  <c r="E227" i="44"/>
  <c r="E227" i="36"/>
  <c r="F227" i="44" l="1"/>
  <c r="G227" i="44" s="1"/>
  <c r="D227" i="44"/>
  <c r="D227" i="36"/>
  <c r="F227" i="36"/>
  <c r="G227" i="36" s="1"/>
  <c r="Y88" i="44"/>
  <c r="Z88" i="44" s="1"/>
  <c r="X89" i="44" s="1"/>
  <c r="AA89" i="44" s="1"/>
  <c r="V88" i="44"/>
  <c r="Y87" i="36"/>
  <c r="Z87" i="36" s="1"/>
  <c r="X88" i="36" s="1"/>
  <c r="N88" i="36"/>
  <c r="N89" i="44"/>
  <c r="U89" i="44"/>
  <c r="V87" i="36"/>
  <c r="R88" i="36"/>
  <c r="E228" i="44"/>
  <c r="E228" i="36"/>
  <c r="D228" i="44" l="1"/>
  <c r="F228" i="44"/>
  <c r="G228" i="44" s="1"/>
  <c r="F228" i="36"/>
  <c r="G228" i="36" s="1"/>
  <c r="D228" i="36"/>
  <c r="Q89" i="44"/>
  <c r="J90" i="44"/>
  <c r="Q88" i="36"/>
  <c r="J89" i="36"/>
  <c r="AA88" i="36"/>
  <c r="U88" i="36"/>
  <c r="P88" i="36"/>
  <c r="P89" i="44"/>
  <c r="E229" i="36"/>
  <c r="E229" i="44"/>
  <c r="F229" i="44" l="1"/>
  <c r="G229" i="44" s="1"/>
  <c r="D229" i="44"/>
  <c r="F229" i="36"/>
  <c r="G229" i="36" s="1"/>
  <c r="D229" i="36"/>
  <c r="S88" i="36"/>
  <c r="T88" i="36" s="1"/>
  <c r="V88" i="36" s="1"/>
  <c r="S89" i="44"/>
  <c r="T89" i="44" s="1"/>
  <c r="R90" i="44" s="1"/>
  <c r="K89" i="36"/>
  <c r="L89" i="36" s="1"/>
  <c r="K90" i="44"/>
  <c r="L90" i="44" s="1"/>
  <c r="E230" i="36"/>
  <c r="E230" i="44"/>
  <c r="D230" i="44" l="1"/>
  <c r="F230" i="44"/>
  <c r="G230" i="44" s="1"/>
  <c r="D230" i="36"/>
  <c r="F230" i="36"/>
  <c r="G230" i="36" s="1"/>
  <c r="V89" i="44"/>
  <c r="R89" i="36"/>
  <c r="U89" i="36" s="1"/>
  <c r="Y88" i="36"/>
  <c r="Z88" i="36" s="1"/>
  <c r="X89" i="36" s="1"/>
  <c r="AA89" i="36" s="1"/>
  <c r="Y89" i="44"/>
  <c r="Z89" i="44" s="1"/>
  <c r="X90" i="44" s="1"/>
  <c r="AA90" i="44" s="1"/>
  <c r="M89" i="36"/>
  <c r="N89" i="36" s="1"/>
  <c r="M90" i="44"/>
  <c r="N90" i="44" s="1"/>
  <c r="U90" i="44"/>
  <c r="E231" i="36"/>
  <c r="E231" i="44"/>
  <c r="D231" i="44" l="1"/>
  <c r="F231" i="44"/>
  <c r="G231" i="44" s="1"/>
  <c r="P90" i="44"/>
  <c r="F231" i="36"/>
  <c r="G231" i="36" s="1"/>
  <c r="D231" i="36"/>
  <c r="P89" i="36"/>
  <c r="J90" i="36"/>
  <c r="K90" i="36" s="1"/>
  <c r="Q89" i="36"/>
  <c r="Q90" i="44"/>
  <c r="J91" i="44"/>
  <c r="E232" i="44"/>
  <c r="E232" i="36"/>
  <c r="D232" i="44" l="1"/>
  <c r="F232" i="44"/>
  <c r="G232" i="44" s="1"/>
  <c r="S90" i="44"/>
  <c r="T90" i="44" s="1"/>
  <c r="V90" i="44" s="1"/>
  <c r="D232" i="36"/>
  <c r="F232" i="36"/>
  <c r="G232" i="36" s="1"/>
  <c r="S89" i="36"/>
  <c r="T89" i="36" s="1"/>
  <c r="K91" i="44"/>
  <c r="L90" i="36"/>
  <c r="E233" i="36"/>
  <c r="E233" i="44"/>
  <c r="Y90" i="44" l="1"/>
  <c r="Z90" i="44" s="1"/>
  <c r="X91" i="44" s="1"/>
  <c r="AA91" i="44" s="1"/>
  <c r="R91" i="44"/>
  <c r="F233" i="44"/>
  <c r="G233" i="44" s="1"/>
  <c r="D233" i="44"/>
  <c r="D233" i="36"/>
  <c r="F233" i="36"/>
  <c r="G233" i="36" s="1"/>
  <c r="Y89" i="36"/>
  <c r="Z89" i="36" s="1"/>
  <c r="X90" i="36" s="1"/>
  <c r="AA90" i="36" s="1"/>
  <c r="R90" i="36"/>
  <c r="U90" i="36" s="1"/>
  <c r="V89" i="36"/>
  <c r="U91" i="44"/>
  <c r="M90" i="36"/>
  <c r="N90" i="36" s="1"/>
  <c r="L91" i="44"/>
  <c r="M91" i="44" s="1"/>
  <c r="E234" i="36"/>
  <c r="E234" i="44"/>
  <c r="D234" i="44" l="1"/>
  <c r="F234" i="44"/>
  <c r="G234" i="44" s="1"/>
  <c r="D234" i="36"/>
  <c r="F234" i="36"/>
  <c r="G234" i="36" s="1"/>
  <c r="N91" i="44"/>
  <c r="Q90" i="36"/>
  <c r="J91" i="36"/>
  <c r="P90" i="36"/>
  <c r="E235" i="36"/>
  <c r="E235" i="44"/>
  <c r="F235" i="44" l="1"/>
  <c r="G235" i="44" s="1"/>
  <c r="D235" i="44"/>
  <c r="F235" i="36"/>
  <c r="G235" i="36" s="1"/>
  <c r="D235" i="36"/>
  <c r="S90" i="36"/>
  <c r="T90" i="36" s="1"/>
  <c r="V90" i="36" s="1"/>
  <c r="Q91" i="44"/>
  <c r="J92" i="44"/>
  <c r="P91" i="44"/>
  <c r="K91" i="36"/>
  <c r="L91" i="36" s="1"/>
  <c r="M91" i="36" s="1"/>
  <c r="E236" i="44"/>
  <c r="E236" i="36"/>
  <c r="D236" i="44" l="1"/>
  <c r="F236" i="44"/>
  <c r="G236" i="44" s="1"/>
  <c r="Y90" i="36"/>
  <c r="Z90" i="36" s="1"/>
  <c r="X91" i="36" s="1"/>
  <c r="AA91" i="36" s="1"/>
  <c r="F236" i="36"/>
  <c r="G236" i="36" s="1"/>
  <c r="D236" i="36"/>
  <c r="R91" i="36"/>
  <c r="U91" i="36" s="1"/>
  <c r="S91" i="44"/>
  <c r="T91" i="44" s="1"/>
  <c r="R92" i="44" s="1"/>
  <c r="N91" i="36"/>
  <c r="K92" i="44"/>
  <c r="L92" i="44" s="1"/>
  <c r="E237" i="36"/>
  <c r="E237" i="44"/>
  <c r="D237" i="44" l="1"/>
  <c r="F237" i="44"/>
  <c r="G237" i="44" s="1"/>
  <c r="P91" i="36"/>
  <c r="D237" i="36"/>
  <c r="F237" i="36"/>
  <c r="G237" i="36" s="1"/>
  <c r="Y91" i="44"/>
  <c r="Z91" i="44" s="1"/>
  <c r="X92" i="44" s="1"/>
  <c r="AA92" i="44" s="1"/>
  <c r="V91" i="44"/>
  <c r="M92" i="44"/>
  <c r="N92" i="44" s="1"/>
  <c r="Q91" i="36"/>
  <c r="J92" i="36"/>
  <c r="U92" i="44"/>
  <c r="E238" i="44"/>
  <c r="E238" i="36"/>
  <c r="F238" i="44" l="1"/>
  <c r="G238" i="44" s="1"/>
  <c r="D238" i="44"/>
  <c r="S91" i="36"/>
  <c r="T91" i="36" s="1"/>
  <c r="R92" i="36" s="1"/>
  <c r="F238" i="36"/>
  <c r="G238" i="36" s="1"/>
  <c r="D238" i="36"/>
  <c r="Q92" i="44"/>
  <c r="J93" i="44"/>
  <c r="K92" i="36"/>
  <c r="L92" i="36" s="1"/>
  <c r="M92" i="36" s="1"/>
  <c r="N92" i="36" s="1"/>
  <c r="P92" i="44"/>
  <c r="E239" i="44"/>
  <c r="E239" i="36"/>
  <c r="D239" i="44" l="1"/>
  <c r="F239" i="44"/>
  <c r="G239" i="44" s="1"/>
  <c r="V91" i="36"/>
  <c r="Y91" i="36"/>
  <c r="Z91" i="36" s="1"/>
  <c r="X92" i="36" s="1"/>
  <c r="AA92" i="36" s="1"/>
  <c r="D239" i="36"/>
  <c r="F239" i="36"/>
  <c r="G239" i="36" s="1"/>
  <c r="S92" i="44"/>
  <c r="T92" i="44" s="1"/>
  <c r="V92" i="44" s="1"/>
  <c r="Q92" i="36"/>
  <c r="J93" i="36"/>
  <c r="U92" i="36"/>
  <c r="K93" i="44"/>
  <c r="L93" i="44" s="1"/>
  <c r="E240" i="36"/>
  <c r="E240" i="44"/>
  <c r="F240" i="44" l="1"/>
  <c r="G240" i="44" s="1"/>
  <c r="D240" i="44"/>
  <c r="P92" i="36"/>
  <c r="S92" i="36" s="1"/>
  <c r="T92" i="36" s="1"/>
  <c r="V92" i="36" s="1"/>
  <c r="D240" i="36"/>
  <c r="F240" i="36"/>
  <c r="G240" i="36" s="1"/>
  <c r="R93" i="44"/>
  <c r="U93" i="44" s="1"/>
  <c r="Y92" i="44"/>
  <c r="Z92" i="44" s="1"/>
  <c r="X93" i="44" s="1"/>
  <c r="AA93" i="44" s="1"/>
  <c r="M93" i="44"/>
  <c r="N93" i="44" s="1"/>
  <c r="K93" i="36"/>
  <c r="L93" i="36" s="1"/>
  <c r="E241" i="44"/>
  <c r="E241" i="36"/>
  <c r="F241" i="44" l="1"/>
  <c r="G241" i="44" s="1"/>
  <c r="D241" i="44"/>
  <c r="D241" i="36"/>
  <c r="F241" i="36"/>
  <c r="G241" i="36" s="1"/>
  <c r="R93" i="36"/>
  <c r="U93" i="36" s="1"/>
  <c r="Y92" i="36"/>
  <c r="Z92" i="36" s="1"/>
  <c r="X93" i="36" s="1"/>
  <c r="AA93" i="36" s="1"/>
  <c r="M93" i="36"/>
  <c r="N93" i="36" s="1"/>
  <c r="Q93" i="36" s="1"/>
  <c r="Q93" i="44"/>
  <c r="J94" i="44"/>
  <c r="P93" i="44"/>
  <c r="E242" i="36"/>
  <c r="E242" i="44"/>
  <c r="D242" i="44" l="1"/>
  <c r="F242" i="44"/>
  <c r="G242" i="44" s="1"/>
  <c r="J94" i="36"/>
  <c r="K94" i="36" s="1"/>
  <c r="L94" i="36" s="1"/>
  <c r="M94" i="36" s="1"/>
  <c r="N94" i="36" s="1"/>
  <c r="D242" i="36"/>
  <c r="F242" i="36"/>
  <c r="G242" i="36" s="1"/>
  <c r="P93" i="36"/>
  <c r="S93" i="36" s="1"/>
  <c r="T93" i="36" s="1"/>
  <c r="S93" i="44"/>
  <c r="T93" i="44" s="1"/>
  <c r="R94" i="44" s="1"/>
  <c r="K94" i="44"/>
  <c r="L94" i="44" s="1"/>
  <c r="M94" i="44" s="1"/>
  <c r="E243" i="44"/>
  <c r="E243" i="36"/>
  <c r="F243" i="44" l="1"/>
  <c r="G243" i="44" s="1"/>
  <c r="D243" i="44"/>
  <c r="V93" i="44"/>
  <c r="D243" i="36"/>
  <c r="F243" i="36"/>
  <c r="G243" i="36" s="1"/>
  <c r="R94" i="36"/>
  <c r="U94" i="36" s="1"/>
  <c r="V93" i="36"/>
  <c r="Y93" i="44"/>
  <c r="Z93" i="44" s="1"/>
  <c r="X94" i="44" s="1"/>
  <c r="AA94" i="44" s="1"/>
  <c r="Y93" i="36"/>
  <c r="Z93" i="36" s="1"/>
  <c r="X94" i="36" s="1"/>
  <c r="Q94" i="36"/>
  <c r="J95" i="36"/>
  <c r="N94" i="44"/>
  <c r="U94" i="44"/>
  <c r="E244" i="44"/>
  <c r="E244" i="36"/>
  <c r="D244" i="44" l="1"/>
  <c r="F244" i="44"/>
  <c r="G244" i="44" s="1"/>
  <c r="D244" i="36"/>
  <c r="F244" i="36"/>
  <c r="G244" i="36" s="1"/>
  <c r="P94" i="36"/>
  <c r="S94" i="36" s="1"/>
  <c r="T94" i="36" s="1"/>
  <c r="AA94" i="36"/>
  <c r="K95" i="36"/>
  <c r="L95" i="36" s="1"/>
  <c r="Q94" i="44"/>
  <c r="J95" i="44"/>
  <c r="P94" i="44"/>
  <c r="E245" i="36"/>
  <c r="E245" i="44"/>
  <c r="F245" i="44" l="1"/>
  <c r="G245" i="44" s="1"/>
  <c r="D245" i="44"/>
  <c r="D245" i="36"/>
  <c r="F245" i="36"/>
  <c r="G245" i="36" s="1"/>
  <c r="V94" i="36"/>
  <c r="R95" i="36"/>
  <c r="U95" i="36" s="1"/>
  <c r="Y94" i="36"/>
  <c r="Z94" i="36" s="1"/>
  <c r="X95" i="36" s="1"/>
  <c r="AA95" i="36" s="1"/>
  <c r="M95" i="36"/>
  <c r="N95" i="36" s="1"/>
  <c r="S94" i="44"/>
  <c r="T94" i="44" s="1"/>
  <c r="K95" i="44"/>
  <c r="L95" i="44" s="1"/>
  <c r="M95" i="44" s="1"/>
  <c r="E246" i="44"/>
  <c r="E246" i="36"/>
  <c r="F246" i="44" l="1"/>
  <c r="G246" i="44" s="1"/>
  <c r="D246" i="44"/>
  <c r="D246" i="36"/>
  <c r="F246" i="36"/>
  <c r="G246" i="36" s="1"/>
  <c r="P95" i="36"/>
  <c r="Q95" i="36"/>
  <c r="J96" i="36"/>
  <c r="K96" i="36" s="1"/>
  <c r="Y94" i="44"/>
  <c r="Z94" i="44" s="1"/>
  <c r="X95" i="44" s="1"/>
  <c r="AA95" i="44" s="1"/>
  <c r="N95" i="44"/>
  <c r="V94" i="44"/>
  <c r="R95" i="44"/>
  <c r="E247" i="44"/>
  <c r="E247" i="36"/>
  <c r="D247" i="44" l="1"/>
  <c r="F247" i="44"/>
  <c r="G247" i="44" s="1"/>
  <c r="F247" i="36"/>
  <c r="G247" i="36" s="1"/>
  <c r="D247" i="36"/>
  <c r="L96" i="36"/>
  <c r="M96" i="36" s="1"/>
  <c r="N96" i="36" s="1"/>
  <c r="S95" i="36"/>
  <c r="U95" i="44"/>
  <c r="P95" i="44"/>
  <c r="Q95" i="44"/>
  <c r="J96" i="44"/>
  <c r="E248" i="44"/>
  <c r="E248" i="36"/>
  <c r="F248" i="44" l="1"/>
  <c r="G248" i="44" s="1"/>
  <c r="D248" i="44"/>
  <c r="F248" i="36"/>
  <c r="G248" i="36" s="1"/>
  <c r="D248" i="36"/>
  <c r="T95" i="36"/>
  <c r="Y95" i="36"/>
  <c r="Z95" i="36" s="1"/>
  <c r="X96" i="36" s="1"/>
  <c r="AA96" i="36" s="1"/>
  <c r="S95" i="44"/>
  <c r="T95" i="44" s="1"/>
  <c r="V95" i="44" s="1"/>
  <c r="K96" i="44"/>
  <c r="L96" i="44" s="1"/>
  <c r="M96" i="44" s="1"/>
  <c r="Q96" i="36"/>
  <c r="J97" i="36"/>
  <c r="E249" i="36"/>
  <c r="E249" i="44"/>
  <c r="F249" i="44" l="1"/>
  <c r="G249" i="44" s="1"/>
  <c r="D249" i="44"/>
  <c r="Y95" i="44"/>
  <c r="Z95" i="44" s="1"/>
  <c r="X96" i="44" s="1"/>
  <c r="AA96" i="44" s="1"/>
  <c r="R96" i="44"/>
  <c r="U96" i="44" s="1"/>
  <c r="F249" i="36"/>
  <c r="G249" i="36" s="1"/>
  <c r="D249" i="36"/>
  <c r="R96" i="36"/>
  <c r="V95" i="36"/>
  <c r="N96" i="44"/>
  <c r="K97" i="36"/>
  <c r="L97" i="36" s="1"/>
  <c r="M97" i="36" s="1"/>
  <c r="E250" i="44"/>
  <c r="E250" i="36"/>
  <c r="F250" i="44" l="1"/>
  <c r="G250" i="44" s="1"/>
  <c r="D250" i="44"/>
  <c r="D250" i="36"/>
  <c r="F250" i="36"/>
  <c r="G250" i="36" s="1"/>
  <c r="U96" i="36"/>
  <c r="P96" i="36"/>
  <c r="S96" i="36" s="1"/>
  <c r="T96" i="36" s="1"/>
  <c r="V96" i="36" s="1"/>
  <c r="Q96" i="44"/>
  <c r="J97" i="44"/>
  <c r="N97" i="36"/>
  <c r="P96" i="44"/>
  <c r="E251" i="44"/>
  <c r="E251" i="36"/>
  <c r="D251" i="44" l="1"/>
  <c r="F251" i="44"/>
  <c r="G251" i="44" s="1"/>
  <c r="R97" i="36"/>
  <c r="U97" i="36" s="1"/>
  <c r="D251" i="36"/>
  <c r="F251" i="36"/>
  <c r="G251" i="36" s="1"/>
  <c r="Y96" i="36"/>
  <c r="Z96" i="36" s="1"/>
  <c r="X97" i="36" s="1"/>
  <c r="AA97" i="36" s="1"/>
  <c r="S96" i="44"/>
  <c r="T96" i="44" s="1"/>
  <c r="V96" i="44" s="1"/>
  <c r="K97" i="44"/>
  <c r="L97" i="44" s="1"/>
  <c r="Q97" i="36"/>
  <c r="J98" i="36"/>
  <c r="E252" i="36"/>
  <c r="E252" i="44"/>
  <c r="D252" i="44" l="1"/>
  <c r="F252" i="44"/>
  <c r="G252" i="44" s="1"/>
  <c r="P97" i="36"/>
  <c r="S97" i="36" s="1"/>
  <c r="T97" i="36" s="1"/>
  <c r="V97" i="36" s="1"/>
  <c r="D252" i="36"/>
  <c r="F252" i="36"/>
  <c r="G252" i="36" s="1"/>
  <c r="Y96" i="44"/>
  <c r="Z96" i="44" s="1"/>
  <c r="X97" i="44" s="1"/>
  <c r="AA97" i="44" s="1"/>
  <c r="R97" i="44"/>
  <c r="U97" i="44" s="1"/>
  <c r="M97" i="44"/>
  <c r="N97" i="44" s="1"/>
  <c r="K98" i="36"/>
  <c r="L98" i="36" s="1"/>
  <c r="E253" i="36"/>
  <c r="E253" i="44"/>
  <c r="F253" i="44" l="1"/>
  <c r="G253" i="44" s="1"/>
  <c r="D253" i="44"/>
  <c r="D253" i="36"/>
  <c r="F253" i="36"/>
  <c r="G253" i="36" s="1"/>
  <c r="R98" i="36"/>
  <c r="U98" i="36" s="1"/>
  <c r="Y97" i="36"/>
  <c r="Z97" i="36" s="1"/>
  <c r="X98" i="36" s="1"/>
  <c r="AA98" i="36" s="1"/>
  <c r="M98" i="36"/>
  <c r="N98" i="36" s="1"/>
  <c r="Q97" i="44"/>
  <c r="J98" i="44"/>
  <c r="P97" i="44"/>
  <c r="E254" i="36"/>
  <c r="E254" i="44"/>
  <c r="F254" i="44" l="1"/>
  <c r="G254" i="44" s="1"/>
  <c r="D254" i="44"/>
  <c r="F254" i="36"/>
  <c r="G254" i="36" s="1"/>
  <c r="D254" i="36"/>
  <c r="P98" i="36"/>
  <c r="Q98" i="36"/>
  <c r="J99" i="36"/>
  <c r="K99" i="36" s="1"/>
  <c r="K98" i="44"/>
  <c r="L98" i="44" s="1"/>
  <c r="S97" i="44"/>
  <c r="T97" i="44" s="1"/>
  <c r="E255" i="36"/>
  <c r="E255" i="44"/>
  <c r="D255" i="44" l="1"/>
  <c r="F255" i="44"/>
  <c r="G255" i="44" s="1"/>
  <c r="D255" i="36"/>
  <c r="F255" i="36"/>
  <c r="G255" i="36" s="1"/>
  <c r="S98" i="36"/>
  <c r="T98" i="36" s="1"/>
  <c r="V98" i="36" s="1"/>
  <c r="M98" i="44"/>
  <c r="N98" i="44" s="1"/>
  <c r="Q98" i="44" s="1"/>
  <c r="L99" i="36"/>
  <c r="M99" i="36" s="1"/>
  <c r="N99" i="36" s="1"/>
  <c r="V97" i="44"/>
  <c r="R98" i="44"/>
  <c r="Y97" i="44"/>
  <c r="Z97" i="44" s="1"/>
  <c r="X98" i="44" s="1"/>
  <c r="E256" i="44"/>
  <c r="E256" i="36"/>
  <c r="D256" i="44" l="1"/>
  <c r="F256" i="44"/>
  <c r="G256" i="44" s="1"/>
  <c r="J99" i="44"/>
  <c r="K99" i="44" s="1"/>
  <c r="L99" i="44" s="1"/>
  <c r="M99" i="44" s="1"/>
  <c r="D256" i="36"/>
  <c r="F256" i="36"/>
  <c r="G256" i="36" s="1"/>
  <c r="Y98" i="36"/>
  <c r="Z98" i="36" s="1"/>
  <c r="X99" i="36" s="1"/>
  <c r="AA99" i="36" s="1"/>
  <c r="R99" i="36"/>
  <c r="U99" i="36" s="1"/>
  <c r="J100" i="36"/>
  <c r="K100" i="36" s="1"/>
  <c r="Q99" i="36"/>
  <c r="AA98" i="44"/>
  <c r="U98" i="44"/>
  <c r="P98" i="44"/>
  <c r="E257" i="44"/>
  <c r="E257" i="36"/>
  <c r="D257" i="44" l="1"/>
  <c r="F257" i="44"/>
  <c r="G257" i="44" s="1"/>
  <c r="D257" i="36"/>
  <c r="F257" i="36"/>
  <c r="G257" i="36" s="1"/>
  <c r="P99" i="36"/>
  <c r="S99" i="36" s="1"/>
  <c r="N99" i="44"/>
  <c r="S98" i="44"/>
  <c r="T98" i="44" s="1"/>
  <c r="L100" i="36"/>
  <c r="M100" i="36" s="1"/>
  <c r="N100" i="36" s="1"/>
  <c r="E258" i="36"/>
  <c r="E258" i="44"/>
  <c r="D258" i="44" l="1"/>
  <c r="F258" i="44"/>
  <c r="G258" i="44" s="1"/>
  <c r="D258" i="36"/>
  <c r="F258" i="36"/>
  <c r="G258" i="36" s="1"/>
  <c r="T99" i="36"/>
  <c r="Y99" i="36"/>
  <c r="Z99" i="36" s="1"/>
  <c r="X100" i="36" s="1"/>
  <c r="AA100" i="36" s="1"/>
  <c r="Y98" i="44"/>
  <c r="Z98" i="44" s="1"/>
  <c r="X99" i="44" s="1"/>
  <c r="AA99" i="44" s="1"/>
  <c r="Q100" i="36"/>
  <c r="J101" i="36"/>
  <c r="V98" i="44"/>
  <c r="R99" i="44"/>
  <c r="Q99" i="44"/>
  <c r="J100" i="44"/>
  <c r="E259" i="44"/>
  <c r="E259" i="36"/>
  <c r="F259" i="44" l="1"/>
  <c r="G259" i="44" s="1"/>
  <c r="D259" i="44"/>
  <c r="F259" i="36"/>
  <c r="G259" i="36" s="1"/>
  <c r="D259" i="36"/>
  <c r="V99" i="36"/>
  <c r="R100" i="36"/>
  <c r="K101" i="36"/>
  <c r="L101" i="36" s="1"/>
  <c r="M101" i="36" s="1"/>
  <c r="K100" i="44"/>
  <c r="L100" i="44" s="1"/>
  <c r="M100" i="44" s="1"/>
  <c r="N100" i="44" s="1"/>
  <c r="U99" i="44"/>
  <c r="P99" i="44"/>
  <c r="E260" i="36"/>
  <c r="E260" i="44"/>
  <c r="D260" i="44" l="1"/>
  <c r="F260" i="44"/>
  <c r="G260" i="44" s="1"/>
  <c r="F260" i="36"/>
  <c r="G260" i="36" s="1"/>
  <c r="D260" i="36"/>
  <c r="U100" i="36"/>
  <c r="P100" i="36"/>
  <c r="S100" i="36" s="1"/>
  <c r="T100" i="36" s="1"/>
  <c r="Q100" i="44"/>
  <c r="J101" i="44"/>
  <c r="N101" i="36"/>
  <c r="S99" i="44"/>
  <c r="T99" i="44" s="1"/>
  <c r="E261" i="44"/>
  <c r="E261" i="36"/>
  <c r="F261" i="44" l="1"/>
  <c r="G261" i="44" s="1"/>
  <c r="D261" i="44"/>
  <c r="D261" i="36"/>
  <c r="F261" i="36"/>
  <c r="G261" i="36" s="1"/>
  <c r="R101" i="36"/>
  <c r="V100" i="36"/>
  <c r="Y100" i="36"/>
  <c r="Z100" i="36" s="1"/>
  <c r="X101" i="36" s="1"/>
  <c r="AA101" i="36" s="1"/>
  <c r="Y99" i="44"/>
  <c r="Z99" i="44" s="1"/>
  <c r="X100" i="44" s="1"/>
  <c r="AA100" i="44" s="1"/>
  <c r="Q101" i="36"/>
  <c r="J102" i="36"/>
  <c r="K101" i="44"/>
  <c r="L101" i="44" s="1"/>
  <c r="M101" i="44" s="1"/>
  <c r="N101" i="44" s="1"/>
  <c r="V99" i="44"/>
  <c r="R100" i="44"/>
  <c r="E262" i="44"/>
  <c r="E262" i="36"/>
  <c r="F262" i="44" l="1"/>
  <c r="G262" i="44" s="1"/>
  <c r="D262" i="44"/>
  <c r="F262" i="36"/>
  <c r="G262" i="36" s="1"/>
  <c r="D262" i="36"/>
  <c r="P101" i="36"/>
  <c r="S101" i="36" s="1"/>
  <c r="T101" i="36" s="1"/>
  <c r="U101" i="36"/>
  <c r="Q101" i="44"/>
  <c r="J102" i="44"/>
  <c r="U100" i="44"/>
  <c r="P100" i="44"/>
  <c r="S100" i="44" s="1"/>
  <c r="T100" i="44" s="1"/>
  <c r="K102" i="36"/>
  <c r="L102" i="36" s="1"/>
  <c r="E263" i="44"/>
  <c r="E263" i="36"/>
  <c r="F263" i="44" l="1"/>
  <c r="G263" i="44" s="1"/>
  <c r="D263" i="44"/>
  <c r="F263" i="36"/>
  <c r="G263" i="36" s="1"/>
  <c r="D263" i="36"/>
  <c r="M102" i="36"/>
  <c r="N102" i="36" s="1"/>
  <c r="Y101" i="36"/>
  <c r="Z101" i="36" s="1"/>
  <c r="X102" i="36" s="1"/>
  <c r="AA102" i="36" s="1"/>
  <c r="V100" i="44"/>
  <c r="R101" i="44"/>
  <c r="Y100" i="44"/>
  <c r="Z100" i="44" s="1"/>
  <c r="X101" i="44" s="1"/>
  <c r="K102" i="44"/>
  <c r="L102" i="44" s="1"/>
  <c r="M102" i="44" s="1"/>
  <c r="V101" i="36"/>
  <c r="R102" i="36"/>
  <c r="E264" i="44"/>
  <c r="E264" i="36"/>
  <c r="F264" i="44" l="1"/>
  <c r="G264" i="44" s="1"/>
  <c r="D264" i="44"/>
  <c r="D264" i="36"/>
  <c r="F264" i="36"/>
  <c r="G264" i="36" s="1"/>
  <c r="Q102" i="36"/>
  <c r="J103" i="36"/>
  <c r="U101" i="44"/>
  <c r="P101" i="44"/>
  <c r="S101" i="44" s="1"/>
  <c r="T101" i="44" s="1"/>
  <c r="U102" i="36"/>
  <c r="P102" i="36"/>
  <c r="AA101" i="44"/>
  <c r="N102" i="44"/>
  <c r="E265" i="36"/>
  <c r="E265" i="44"/>
  <c r="D265" i="44" l="1"/>
  <c r="F265" i="44"/>
  <c r="G265" i="44" s="1"/>
  <c r="D265" i="36"/>
  <c r="F265" i="36"/>
  <c r="G265" i="36" s="1"/>
  <c r="S102" i="36"/>
  <c r="T102" i="36" s="1"/>
  <c r="R103" i="36" s="1"/>
  <c r="V101" i="44"/>
  <c r="R102" i="44"/>
  <c r="K103" i="36"/>
  <c r="L103" i="36" s="1"/>
  <c r="M103" i="36" s="1"/>
  <c r="Q102" i="44"/>
  <c r="J103" i="44"/>
  <c r="Y101" i="44"/>
  <c r="Z101" i="44" s="1"/>
  <c r="X102" i="44" s="1"/>
  <c r="E266" i="44"/>
  <c r="E266" i="36"/>
  <c r="F266" i="44" l="1"/>
  <c r="G266" i="44" s="1"/>
  <c r="D266" i="44"/>
  <c r="D266" i="36"/>
  <c r="F266" i="36"/>
  <c r="G266" i="36" s="1"/>
  <c r="Y102" i="36"/>
  <c r="Z102" i="36" s="1"/>
  <c r="X103" i="36" s="1"/>
  <c r="AA103" i="36" s="1"/>
  <c r="V102" i="36"/>
  <c r="N103" i="36"/>
  <c r="Q103" i="36" s="1"/>
  <c r="U103" i="36"/>
  <c r="K103" i="44"/>
  <c r="L103" i="44" s="1"/>
  <c r="AA102" i="44"/>
  <c r="U102" i="44"/>
  <c r="P102" i="44"/>
  <c r="S102" i="44" s="1"/>
  <c r="T102" i="44" s="1"/>
  <c r="E267" i="36"/>
  <c r="E267" i="44"/>
  <c r="F267" i="44" l="1"/>
  <c r="G267" i="44" s="1"/>
  <c r="D267" i="44"/>
  <c r="J104" i="36"/>
  <c r="K104" i="36" s="1"/>
  <c r="L104" i="36" s="1"/>
  <c r="D267" i="36"/>
  <c r="F267" i="36"/>
  <c r="G267" i="36" s="1"/>
  <c r="P103" i="36"/>
  <c r="S103" i="36" s="1"/>
  <c r="T103" i="36" s="1"/>
  <c r="M103" i="44"/>
  <c r="N103" i="44" s="1"/>
  <c r="V102" i="44"/>
  <c r="R103" i="44"/>
  <c r="Y102" i="44"/>
  <c r="Z102" i="44" s="1"/>
  <c r="X103" i="44" s="1"/>
  <c r="E268" i="44"/>
  <c r="E268" i="36"/>
  <c r="F268" i="44" l="1"/>
  <c r="G268" i="44" s="1"/>
  <c r="D268" i="44"/>
  <c r="F268" i="36"/>
  <c r="G268" i="36" s="1"/>
  <c r="D268" i="36"/>
  <c r="M104" i="36"/>
  <c r="N104" i="36" s="1"/>
  <c r="Y103" i="36"/>
  <c r="Z103" i="36" s="1"/>
  <c r="X104" i="36" s="1"/>
  <c r="AA103" i="44"/>
  <c r="V103" i="36"/>
  <c r="R104" i="36"/>
  <c r="U103" i="44"/>
  <c r="P103" i="44"/>
  <c r="Q103" i="44"/>
  <c r="J104" i="44"/>
  <c r="E269" i="44"/>
  <c r="E269" i="36"/>
  <c r="D269" i="44" l="1"/>
  <c r="F269" i="44"/>
  <c r="G269" i="44" s="1"/>
  <c r="D269" i="36"/>
  <c r="F269" i="36"/>
  <c r="G269" i="36" s="1"/>
  <c r="S103" i="44"/>
  <c r="T103" i="44" s="1"/>
  <c r="V103" i="44" s="1"/>
  <c r="Q104" i="36"/>
  <c r="J105" i="36"/>
  <c r="K104" i="44"/>
  <c r="L104" i="44" s="1"/>
  <c r="AA104" i="36"/>
  <c r="U104" i="36"/>
  <c r="P104" i="36"/>
  <c r="E270" i="36"/>
  <c r="E270" i="44"/>
  <c r="F270" i="44" l="1"/>
  <c r="G270" i="44" s="1"/>
  <c r="D270" i="44"/>
  <c r="R104" i="44"/>
  <c r="U104" i="44" s="1"/>
  <c r="F270" i="36"/>
  <c r="G270" i="36" s="1"/>
  <c r="D270" i="36"/>
  <c r="Y103" i="44"/>
  <c r="Z103" i="44" s="1"/>
  <c r="X104" i="44" s="1"/>
  <c r="AA104" i="44" s="1"/>
  <c r="S104" i="36"/>
  <c r="T104" i="36" s="1"/>
  <c r="R105" i="36" s="1"/>
  <c r="K105" i="36"/>
  <c r="L105" i="36" s="1"/>
  <c r="M105" i="36" s="1"/>
  <c r="N105" i="36" s="1"/>
  <c r="M104" i="44"/>
  <c r="N104" i="44" s="1"/>
  <c r="E271" i="36"/>
  <c r="E271" i="44"/>
  <c r="F271" i="44" l="1"/>
  <c r="G271" i="44" s="1"/>
  <c r="D271" i="44"/>
  <c r="D271" i="36"/>
  <c r="F271" i="36"/>
  <c r="G271" i="36" s="1"/>
  <c r="Y104" i="36"/>
  <c r="Z104" i="36" s="1"/>
  <c r="X105" i="36" s="1"/>
  <c r="AA105" i="36" s="1"/>
  <c r="V104" i="36"/>
  <c r="Q105" i="36"/>
  <c r="J106" i="36"/>
  <c r="Q104" i="44"/>
  <c r="J105" i="44"/>
  <c r="U105" i="36"/>
  <c r="P104" i="44"/>
  <c r="E272" i="36"/>
  <c r="E272" i="44"/>
  <c r="F272" i="44" l="1"/>
  <c r="G272" i="44" s="1"/>
  <c r="D272" i="44"/>
  <c r="F272" i="36"/>
  <c r="G272" i="36" s="1"/>
  <c r="D272" i="36"/>
  <c r="P105" i="36"/>
  <c r="S105" i="36" s="1"/>
  <c r="T105" i="36" s="1"/>
  <c r="V105" i="36" s="1"/>
  <c r="S104" i="44"/>
  <c r="T104" i="44" s="1"/>
  <c r="R105" i="44" s="1"/>
  <c r="K105" i="44"/>
  <c r="L105" i="44" s="1"/>
  <c r="M105" i="44" s="1"/>
  <c r="K106" i="36"/>
  <c r="L106" i="36" s="1"/>
  <c r="M106" i="36" s="1"/>
  <c r="N106" i="36" s="1"/>
  <c r="E273" i="36"/>
  <c r="E273" i="44"/>
  <c r="D273" i="44" l="1"/>
  <c r="F273" i="44"/>
  <c r="G273" i="44" s="1"/>
  <c r="F273" i="36"/>
  <c r="G273" i="36" s="1"/>
  <c r="D273" i="36"/>
  <c r="Y105" i="36"/>
  <c r="Z105" i="36" s="1"/>
  <c r="X106" i="36" s="1"/>
  <c r="AA106" i="36" s="1"/>
  <c r="V104" i="44"/>
  <c r="Y104" i="44"/>
  <c r="Z104" i="44" s="1"/>
  <c r="X105" i="44" s="1"/>
  <c r="AA105" i="44" s="1"/>
  <c r="R106" i="36"/>
  <c r="Q106" i="36"/>
  <c r="J107" i="36"/>
  <c r="N105" i="44"/>
  <c r="U105" i="44"/>
  <c r="E274" i="36"/>
  <c r="E274" i="44"/>
  <c r="F274" i="44" l="1"/>
  <c r="G274" i="44" s="1"/>
  <c r="D274" i="44"/>
  <c r="P106" i="36"/>
  <c r="S106" i="36" s="1"/>
  <c r="T106" i="36" s="1"/>
  <c r="R107" i="36" s="1"/>
  <c r="F274" i="36"/>
  <c r="G274" i="36" s="1"/>
  <c r="D274" i="36"/>
  <c r="U106" i="36"/>
  <c r="Q105" i="44"/>
  <c r="J106" i="44"/>
  <c r="K107" i="36"/>
  <c r="L107" i="36" s="1"/>
  <c r="P105" i="44"/>
  <c r="E275" i="44"/>
  <c r="E275" i="36"/>
  <c r="D275" i="44" l="1"/>
  <c r="F275" i="44"/>
  <c r="G275" i="44" s="1"/>
  <c r="V106" i="36"/>
  <c r="D275" i="36"/>
  <c r="F275" i="36"/>
  <c r="G275" i="36" s="1"/>
  <c r="Y106" i="36"/>
  <c r="Z106" i="36" s="1"/>
  <c r="X107" i="36" s="1"/>
  <c r="AA107" i="36" s="1"/>
  <c r="S105" i="44"/>
  <c r="T105" i="44" s="1"/>
  <c r="R106" i="44" s="1"/>
  <c r="K106" i="44"/>
  <c r="L106" i="44" s="1"/>
  <c r="M106" i="44" s="1"/>
  <c r="U107" i="36"/>
  <c r="M107" i="36"/>
  <c r="N107" i="36" s="1"/>
  <c r="E276" i="44"/>
  <c r="E276" i="36"/>
  <c r="D276" i="44" l="1"/>
  <c r="F276" i="44"/>
  <c r="G276" i="44" s="1"/>
  <c r="D276" i="36"/>
  <c r="F276" i="36"/>
  <c r="G276" i="36" s="1"/>
  <c r="V105" i="44"/>
  <c r="Y105" i="44"/>
  <c r="Z105" i="44" s="1"/>
  <c r="X106" i="44" s="1"/>
  <c r="AA106" i="44" s="1"/>
  <c r="Q107" i="36"/>
  <c r="J108" i="36"/>
  <c r="P107" i="36"/>
  <c r="N106" i="44"/>
  <c r="U106" i="44"/>
  <c r="E277" i="36"/>
  <c r="E277" i="44"/>
  <c r="D277" i="44" l="1"/>
  <c r="F277" i="44"/>
  <c r="G277" i="44" s="1"/>
  <c r="F277" i="36"/>
  <c r="G277" i="36" s="1"/>
  <c r="D277" i="36"/>
  <c r="Q106" i="44"/>
  <c r="J107" i="44"/>
  <c r="S107" i="36"/>
  <c r="T107" i="36" s="1"/>
  <c r="P106" i="44"/>
  <c r="K108" i="36"/>
  <c r="L108" i="36" s="1"/>
  <c r="M108" i="36" s="1"/>
  <c r="E278" i="36"/>
  <c r="E278" i="44"/>
  <c r="F278" i="44" l="1"/>
  <c r="G278" i="44" s="1"/>
  <c r="D278" i="44"/>
  <c r="D278" i="36"/>
  <c r="F278" i="36"/>
  <c r="G278" i="36" s="1"/>
  <c r="Y107" i="36"/>
  <c r="Z107" i="36" s="1"/>
  <c r="X108" i="36" s="1"/>
  <c r="AA108" i="36" s="1"/>
  <c r="K107" i="44"/>
  <c r="L107" i="44" s="1"/>
  <c r="V107" i="36"/>
  <c r="R108" i="36"/>
  <c r="S106" i="44"/>
  <c r="T106" i="44" s="1"/>
  <c r="N108" i="36"/>
  <c r="E279" i="36"/>
  <c r="E279" i="44"/>
  <c r="D279" i="44" l="1"/>
  <c r="F279" i="44"/>
  <c r="G279" i="44" s="1"/>
  <c r="D279" i="36"/>
  <c r="F279" i="36"/>
  <c r="G279" i="36" s="1"/>
  <c r="Y106" i="44"/>
  <c r="Z106" i="44" s="1"/>
  <c r="X107" i="44" s="1"/>
  <c r="AA107" i="44" s="1"/>
  <c r="M107" i="44"/>
  <c r="N107" i="44" s="1"/>
  <c r="Q108" i="36"/>
  <c r="J109" i="36"/>
  <c r="V106" i="44"/>
  <c r="R107" i="44"/>
  <c r="U108" i="36"/>
  <c r="P108" i="36"/>
  <c r="E280" i="44"/>
  <c r="E280" i="36"/>
  <c r="D280" i="44" l="1"/>
  <c r="F280" i="44"/>
  <c r="G280" i="44" s="1"/>
  <c r="D280" i="36"/>
  <c r="F280" i="36"/>
  <c r="G280" i="36" s="1"/>
  <c r="S108" i="36"/>
  <c r="T108" i="36" s="1"/>
  <c r="V108" i="36" s="1"/>
  <c r="Q107" i="44"/>
  <c r="J108" i="44"/>
  <c r="U107" i="44"/>
  <c r="P107" i="44"/>
  <c r="K109" i="36"/>
  <c r="E281" i="44"/>
  <c r="E281" i="36"/>
  <c r="D281" i="44" l="1"/>
  <c r="F281" i="44"/>
  <c r="G281" i="44" s="1"/>
  <c r="R109" i="36"/>
  <c r="U109" i="36" s="1"/>
  <c r="D281" i="36"/>
  <c r="F281" i="36"/>
  <c r="G281" i="36" s="1"/>
  <c r="Y108" i="36"/>
  <c r="Z108" i="36" s="1"/>
  <c r="X109" i="36" s="1"/>
  <c r="AA109" i="36" s="1"/>
  <c r="S107" i="44"/>
  <c r="T107" i="44" s="1"/>
  <c r="V107" i="44" s="1"/>
  <c r="L109" i="36"/>
  <c r="M109" i="36" s="1"/>
  <c r="N109" i="36" s="1"/>
  <c r="K108" i="44"/>
  <c r="L108" i="44" s="1"/>
  <c r="M108" i="44" s="1"/>
  <c r="E282" i="44"/>
  <c r="E282" i="36"/>
  <c r="D282" i="44" l="1"/>
  <c r="F282" i="44"/>
  <c r="G282" i="44" s="1"/>
  <c r="R108" i="44"/>
  <c r="U108" i="44" s="1"/>
  <c r="D282" i="36"/>
  <c r="F282" i="36"/>
  <c r="G282" i="36" s="1"/>
  <c r="Y107" i="44"/>
  <c r="Z107" i="44" s="1"/>
  <c r="X108" i="44" s="1"/>
  <c r="AA108" i="44" s="1"/>
  <c r="P109" i="36"/>
  <c r="Q109" i="36"/>
  <c r="J110" i="36"/>
  <c r="K110" i="36" s="1"/>
  <c r="L110" i="36" s="1"/>
  <c r="M110" i="36" s="1"/>
  <c r="N108" i="44"/>
  <c r="E283" i="44"/>
  <c r="E283" i="36"/>
  <c r="F283" i="44" l="1"/>
  <c r="G283" i="44" s="1"/>
  <c r="D283" i="44"/>
  <c r="D283" i="36"/>
  <c r="F283" i="36"/>
  <c r="G283" i="36" s="1"/>
  <c r="P108" i="44"/>
  <c r="S109" i="36"/>
  <c r="T109" i="36" s="1"/>
  <c r="N110" i="36"/>
  <c r="Q108" i="44"/>
  <c r="J109" i="44"/>
  <c r="E284" i="44"/>
  <c r="E284" i="36"/>
  <c r="S108" i="44" l="1"/>
  <c r="T108" i="44" s="1"/>
  <c r="V108" i="44" s="1"/>
  <c r="D284" i="44"/>
  <c r="F284" i="44"/>
  <c r="G284" i="44" s="1"/>
  <c r="D284" i="36"/>
  <c r="F284" i="36"/>
  <c r="G284" i="36" s="1"/>
  <c r="Y109" i="36"/>
  <c r="Z109" i="36" s="1"/>
  <c r="X110" i="36" s="1"/>
  <c r="AA110" i="36" s="1"/>
  <c r="R110" i="36"/>
  <c r="U110" i="36" s="1"/>
  <c r="V109" i="36"/>
  <c r="Q110" i="36"/>
  <c r="J111" i="36"/>
  <c r="K109" i="44"/>
  <c r="L109" i="44" s="1"/>
  <c r="M109" i="44" s="1"/>
  <c r="E285" i="36"/>
  <c r="E285" i="44"/>
  <c r="R109" i="44" l="1"/>
  <c r="U109" i="44" s="1"/>
  <c r="Y108" i="44"/>
  <c r="Z108" i="44" s="1"/>
  <c r="X109" i="44" s="1"/>
  <c r="AA109" i="44" s="1"/>
  <c r="F285" i="44"/>
  <c r="G285" i="44" s="1"/>
  <c r="D285" i="44"/>
  <c r="D285" i="36"/>
  <c r="F285" i="36"/>
  <c r="G285" i="36" s="1"/>
  <c r="P110" i="36"/>
  <c r="S110" i="36" s="1"/>
  <c r="T110" i="36" s="1"/>
  <c r="N109" i="44"/>
  <c r="K111" i="36"/>
  <c r="L111" i="36" s="1"/>
  <c r="E286" i="44"/>
  <c r="E286" i="36"/>
  <c r="P109" i="44" l="1"/>
  <c r="F286" i="44"/>
  <c r="G286" i="44" s="1"/>
  <c r="D286" i="44"/>
  <c r="F286" i="36"/>
  <c r="G286" i="36" s="1"/>
  <c r="D286" i="36"/>
  <c r="M111" i="36"/>
  <c r="N111" i="36" s="1"/>
  <c r="Q111" i="36" s="1"/>
  <c r="Y110" i="36"/>
  <c r="Z110" i="36" s="1"/>
  <c r="X111" i="36" s="1"/>
  <c r="V110" i="36"/>
  <c r="R111" i="36"/>
  <c r="Q109" i="44"/>
  <c r="S109" i="44" s="1"/>
  <c r="T109" i="44" s="1"/>
  <c r="J110" i="44"/>
  <c r="E287" i="36"/>
  <c r="E287" i="44"/>
  <c r="F287" i="44" l="1"/>
  <c r="G287" i="44" s="1"/>
  <c r="D287" i="44"/>
  <c r="D287" i="36"/>
  <c r="F287" i="36"/>
  <c r="G287" i="36" s="1"/>
  <c r="J112" i="36"/>
  <c r="K112" i="36" s="1"/>
  <c r="Y109" i="44"/>
  <c r="Z109" i="44" s="1"/>
  <c r="X110" i="44" s="1"/>
  <c r="AA110" i="44" s="1"/>
  <c r="U111" i="36"/>
  <c r="P111" i="36"/>
  <c r="AA111" i="36"/>
  <c r="K110" i="44"/>
  <c r="V109" i="44"/>
  <c r="R110" i="44"/>
  <c r="E288" i="36"/>
  <c r="E288" i="44"/>
  <c r="F288" i="44" l="1"/>
  <c r="G288" i="44" s="1"/>
  <c r="D288" i="44"/>
  <c r="F288" i="36"/>
  <c r="G288" i="36" s="1"/>
  <c r="D288" i="36"/>
  <c r="L112" i="36"/>
  <c r="M112" i="36" s="1"/>
  <c r="U110" i="44"/>
  <c r="L110" i="44"/>
  <c r="M110" i="44" s="1"/>
  <c r="S111" i="36"/>
  <c r="T111" i="36" s="1"/>
  <c r="E289" i="36"/>
  <c r="E289" i="44"/>
  <c r="F289" i="44" l="1"/>
  <c r="G289" i="44" s="1"/>
  <c r="D289" i="44"/>
  <c r="D289" i="36"/>
  <c r="F289" i="36"/>
  <c r="G289" i="36" s="1"/>
  <c r="N112" i="36"/>
  <c r="V111" i="36"/>
  <c r="R112" i="36"/>
  <c r="N110" i="44"/>
  <c r="Y111" i="36"/>
  <c r="Z111" i="36" s="1"/>
  <c r="X112" i="36" s="1"/>
  <c r="E290" i="44"/>
  <c r="E290" i="36"/>
  <c r="D290" i="44" l="1"/>
  <c r="F290" i="44"/>
  <c r="G290" i="44" s="1"/>
  <c r="D290" i="36"/>
  <c r="F290" i="36"/>
  <c r="G290" i="36" s="1"/>
  <c r="AA112" i="36"/>
  <c r="Q110" i="44"/>
  <c r="J111" i="44"/>
  <c r="P110" i="44"/>
  <c r="U112" i="36"/>
  <c r="P112" i="36"/>
  <c r="Q112" i="36"/>
  <c r="J113" i="36"/>
  <c r="E291" i="44"/>
  <c r="E291" i="36"/>
  <c r="D291" i="44" l="1"/>
  <c r="F291" i="44"/>
  <c r="G291" i="44" s="1"/>
  <c r="D291" i="36"/>
  <c r="F291" i="36"/>
  <c r="G291" i="36" s="1"/>
  <c r="S112" i="36"/>
  <c r="T112" i="36" s="1"/>
  <c r="V112" i="36" s="1"/>
  <c r="S110" i="44"/>
  <c r="T110" i="44" s="1"/>
  <c r="K111" i="44"/>
  <c r="L111" i="44" s="1"/>
  <c r="M111" i="44" s="1"/>
  <c r="K113" i="36"/>
  <c r="L113" i="36" s="1"/>
  <c r="M113" i="36" s="1"/>
  <c r="N113" i="36" s="1"/>
  <c r="E292" i="36"/>
  <c r="E292" i="44"/>
  <c r="F292" i="44" l="1"/>
  <c r="G292" i="44" s="1"/>
  <c r="D292" i="44"/>
  <c r="D292" i="36"/>
  <c r="F292" i="36"/>
  <c r="G292" i="36" s="1"/>
  <c r="R113" i="36"/>
  <c r="U113" i="36" s="1"/>
  <c r="Y112" i="36"/>
  <c r="Z112" i="36" s="1"/>
  <c r="X113" i="36" s="1"/>
  <c r="Q113" i="36"/>
  <c r="J114" i="36"/>
  <c r="V110" i="44"/>
  <c r="R111" i="44"/>
  <c r="Y110" i="44"/>
  <c r="Z110" i="44" s="1"/>
  <c r="X111" i="44" s="1"/>
  <c r="N111" i="44"/>
  <c r="E293" i="36"/>
  <c r="E293" i="44"/>
  <c r="D293" i="44" l="1"/>
  <c r="F293" i="44"/>
  <c r="G293" i="44" s="1"/>
  <c r="F293" i="36"/>
  <c r="G293" i="36" s="1"/>
  <c r="D293" i="36"/>
  <c r="P113" i="36"/>
  <c r="S113" i="36" s="1"/>
  <c r="AA113" i="36"/>
  <c r="AA111" i="44"/>
  <c r="U111" i="44"/>
  <c r="P111" i="44"/>
  <c r="K114" i="36"/>
  <c r="L114" i="36" s="1"/>
  <c r="M114" i="36" s="1"/>
  <c r="Q111" i="44"/>
  <c r="J112" i="44"/>
  <c r="E294" i="44"/>
  <c r="E294" i="36"/>
  <c r="D294" i="44" l="1"/>
  <c r="F294" i="44"/>
  <c r="G294" i="44" s="1"/>
  <c r="F294" i="36"/>
  <c r="G294" i="36" s="1"/>
  <c r="D294" i="36"/>
  <c r="T113" i="36"/>
  <c r="V113" i="36" s="1"/>
  <c r="Y113" i="36"/>
  <c r="Z113" i="36" s="1"/>
  <c r="X114" i="36" s="1"/>
  <c r="AA114" i="36" s="1"/>
  <c r="S111" i="44"/>
  <c r="T111" i="44" s="1"/>
  <c r="V111" i="44" s="1"/>
  <c r="N114" i="36"/>
  <c r="K112" i="44"/>
  <c r="E295" i="36"/>
  <c r="E295" i="44"/>
  <c r="D295" i="44" l="1"/>
  <c r="F295" i="44"/>
  <c r="G295" i="44" s="1"/>
  <c r="D295" i="36"/>
  <c r="F295" i="36"/>
  <c r="G295" i="36" s="1"/>
  <c r="Y111" i="44"/>
  <c r="Z111" i="44" s="1"/>
  <c r="X112" i="44" s="1"/>
  <c r="AA112" i="44" s="1"/>
  <c r="R112" i="44"/>
  <c r="U112" i="44" s="1"/>
  <c r="R114" i="36"/>
  <c r="U114" i="36" s="1"/>
  <c r="L112" i="44"/>
  <c r="M112" i="44" s="1"/>
  <c r="N112" i="44" s="1"/>
  <c r="Q114" i="36"/>
  <c r="J115" i="36"/>
  <c r="E296" i="44"/>
  <c r="E296" i="36"/>
  <c r="F296" i="44" l="1"/>
  <c r="G296" i="44" s="1"/>
  <c r="D296" i="44"/>
  <c r="F296" i="36"/>
  <c r="G296" i="36" s="1"/>
  <c r="D296" i="36"/>
  <c r="P114" i="36"/>
  <c r="S114" i="36" s="1"/>
  <c r="T114" i="36" s="1"/>
  <c r="R115" i="36" s="1"/>
  <c r="K115" i="36"/>
  <c r="L115" i="36" s="1"/>
  <c r="M115" i="36" s="1"/>
  <c r="Q112" i="44"/>
  <c r="J113" i="44"/>
  <c r="P112" i="44"/>
  <c r="E297" i="44"/>
  <c r="E297" i="36"/>
  <c r="F297" i="44" l="1"/>
  <c r="G297" i="44" s="1"/>
  <c r="D297" i="44"/>
  <c r="D297" i="36"/>
  <c r="F297" i="36"/>
  <c r="G297" i="36" s="1"/>
  <c r="V114" i="36"/>
  <c r="Y114" i="36"/>
  <c r="Z114" i="36" s="1"/>
  <c r="X115" i="36" s="1"/>
  <c r="AA115" i="36" s="1"/>
  <c r="N115" i="36"/>
  <c r="K113" i="44"/>
  <c r="S112" i="44"/>
  <c r="T112" i="44" s="1"/>
  <c r="U115" i="36"/>
  <c r="E298" i="36"/>
  <c r="E298" i="44"/>
  <c r="F298" i="44" l="1"/>
  <c r="G298" i="44" s="1"/>
  <c r="D298" i="44"/>
  <c r="P115" i="36"/>
  <c r="D298" i="36"/>
  <c r="F298" i="36"/>
  <c r="G298" i="36" s="1"/>
  <c r="L113" i="44"/>
  <c r="M113" i="44" s="1"/>
  <c r="N113" i="44" s="1"/>
  <c r="V112" i="44"/>
  <c r="R113" i="44"/>
  <c r="Q115" i="36"/>
  <c r="J116" i="36"/>
  <c r="Y112" i="44"/>
  <c r="Z112" i="44" s="1"/>
  <c r="X113" i="44" s="1"/>
  <c r="E299" i="44"/>
  <c r="E299" i="36"/>
  <c r="F299" i="44" l="1"/>
  <c r="G299" i="44" s="1"/>
  <c r="D299" i="44"/>
  <c r="S115" i="36"/>
  <c r="T115" i="36" s="1"/>
  <c r="R116" i="36" s="1"/>
  <c r="D299" i="36"/>
  <c r="F299" i="36"/>
  <c r="G299" i="36" s="1"/>
  <c r="Q113" i="44"/>
  <c r="J114" i="44"/>
  <c r="U113" i="44"/>
  <c r="P113" i="44"/>
  <c r="AA113" i="44"/>
  <c r="K116" i="36"/>
  <c r="L116" i="36" s="1"/>
  <c r="E300" i="44"/>
  <c r="E300" i="36"/>
  <c r="F300" i="44" l="1"/>
  <c r="G300" i="44" s="1"/>
  <c r="D300" i="44"/>
  <c r="V115" i="36"/>
  <c r="Y115" i="36"/>
  <c r="Z115" i="36" s="1"/>
  <c r="X116" i="36" s="1"/>
  <c r="AA116" i="36" s="1"/>
  <c r="D300" i="36"/>
  <c r="F300" i="36"/>
  <c r="G300" i="36" s="1"/>
  <c r="S113" i="44"/>
  <c r="T113" i="44" s="1"/>
  <c r="V113" i="44" s="1"/>
  <c r="M116" i="36"/>
  <c r="N116" i="36" s="1"/>
  <c r="K114" i="44"/>
  <c r="L114" i="44" s="1"/>
  <c r="M114" i="44" s="1"/>
  <c r="U116" i="36"/>
  <c r="E301" i="36"/>
  <c r="E301" i="44"/>
  <c r="D301" i="44" l="1"/>
  <c r="F301" i="44"/>
  <c r="G301" i="44" s="1"/>
  <c r="F301" i="36"/>
  <c r="G301" i="36" s="1"/>
  <c r="D301" i="36"/>
  <c r="R114" i="44"/>
  <c r="U114" i="44" s="1"/>
  <c r="Y113" i="44"/>
  <c r="Z113" i="44" s="1"/>
  <c r="X114" i="44" s="1"/>
  <c r="AA114" i="44" s="1"/>
  <c r="Q116" i="36"/>
  <c r="J117" i="36"/>
  <c r="P116" i="36"/>
  <c r="N114" i="44"/>
  <c r="E302" i="44"/>
  <c r="E302" i="36"/>
  <c r="D302" i="44" l="1"/>
  <c r="F302" i="44"/>
  <c r="G302" i="44" s="1"/>
  <c r="F302" i="36"/>
  <c r="G302" i="36" s="1"/>
  <c r="D302" i="36"/>
  <c r="S116" i="36"/>
  <c r="T116" i="36" s="1"/>
  <c r="R117" i="36" s="1"/>
  <c r="K117" i="36"/>
  <c r="L117" i="36" s="1"/>
  <c r="M117" i="36" s="1"/>
  <c r="Q114" i="44"/>
  <c r="J115" i="44"/>
  <c r="P114" i="44"/>
  <c r="E303" i="44"/>
  <c r="E303" i="36"/>
  <c r="F303" i="44" l="1"/>
  <c r="G303" i="44" s="1"/>
  <c r="D303" i="44"/>
  <c r="Y116" i="36"/>
  <c r="Z116" i="36" s="1"/>
  <c r="X117" i="36" s="1"/>
  <c r="AA117" i="36" s="1"/>
  <c r="V116" i="36"/>
  <c r="F303" i="36"/>
  <c r="G303" i="36" s="1"/>
  <c r="D303" i="36"/>
  <c r="N117" i="36"/>
  <c r="K115" i="44"/>
  <c r="L115" i="44" s="1"/>
  <c r="S114" i="44"/>
  <c r="T114" i="44" s="1"/>
  <c r="U117" i="36"/>
  <c r="E304" i="36"/>
  <c r="E304" i="44"/>
  <c r="D304" i="44" l="1"/>
  <c r="F304" i="44"/>
  <c r="G304" i="44" s="1"/>
  <c r="P117" i="36"/>
  <c r="F304" i="36"/>
  <c r="G304" i="36" s="1"/>
  <c r="D304" i="36"/>
  <c r="Y114" i="44"/>
  <c r="Z114" i="44" s="1"/>
  <c r="X115" i="44" s="1"/>
  <c r="AA115" i="44" s="1"/>
  <c r="Q117" i="36"/>
  <c r="J118" i="36"/>
  <c r="M115" i="44"/>
  <c r="N115" i="44" s="1"/>
  <c r="V114" i="44"/>
  <c r="R115" i="44"/>
  <c r="E305" i="36"/>
  <c r="E305" i="44"/>
  <c r="D305" i="44" l="1"/>
  <c r="F305" i="44"/>
  <c r="G305" i="44" s="1"/>
  <c r="S117" i="36"/>
  <c r="T117" i="36" s="1"/>
  <c r="R118" i="36" s="1"/>
  <c r="D305" i="36"/>
  <c r="F305" i="36"/>
  <c r="G305" i="36" s="1"/>
  <c r="U115" i="44"/>
  <c r="P115" i="44"/>
  <c r="K118" i="36"/>
  <c r="L118" i="36" s="1"/>
  <c r="Q115" i="44"/>
  <c r="J116" i="44"/>
  <c r="E306" i="44"/>
  <c r="E306" i="36"/>
  <c r="V117" i="36" l="1"/>
  <c r="Y117" i="36"/>
  <c r="Z117" i="36" s="1"/>
  <c r="X118" i="36" s="1"/>
  <c r="F306" i="44"/>
  <c r="G306" i="44" s="1"/>
  <c r="D306" i="44"/>
  <c r="F306" i="36"/>
  <c r="G306" i="36" s="1"/>
  <c r="D306" i="36"/>
  <c r="S115" i="44"/>
  <c r="T115" i="44" s="1"/>
  <c r="V115" i="44" s="1"/>
  <c r="M118" i="36"/>
  <c r="N118" i="36" s="1"/>
  <c r="P118" i="36" s="1"/>
  <c r="AA118" i="36"/>
  <c r="U118" i="36"/>
  <c r="K116" i="44"/>
  <c r="L116" i="44" s="1"/>
  <c r="M116" i="44" s="1"/>
  <c r="E307" i="36"/>
  <c r="E307" i="44"/>
  <c r="D307" i="44" l="1"/>
  <c r="F307" i="44"/>
  <c r="G307" i="44" s="1"/>
  <c r="Y115" i="44"/>
  <c r="Z115" i="44" s="1"/>
  <c r="X116" i="44" s="1"/>
  <c r="AA116" i="44" s="1"/>
  <c r="R116" i="44"/>
  <c r="U116" i="44" s="1"/>
  <c r="D307" i="36"/>
  <c r="F307" i="36"/>
  <c r="G307" i="36" s="1"/>
  <c r="Q118" i="36"/>
  <c r="S118" i="36" s="1"/>
  <c r="T118" i="36" s="1"/>
  <c r="R119" i="36" s="1"/>
  <c r="J119" i="36"/>
  <c r="K119" i="36" s="1"/>
  <c r="N116" i="44"/>
  <c r="E308" i="36"/>
  <c r="E308" i="44"/>
  <c r="D308" i="44" l="1"/>
  <c r="F308" i="44"/>
  <c r="G308" i="44" s="1"/>
  <c r="F308" i="36"/>
  <c r="G308" i="36" s="1"/>
  <c r="D308" i="36"/>
  <c r="Y118" i="36"/>
  <c r="Z118" i="36" s="1"/>
  <c r="X119" i="36" s="1"/>
  <c r="AA119" i="36" s="1"/>
  <c r="V118" i="36"/>
  <c r="L119" i="36"/>
  <c r="Q116" i="44"/>
  <c r="J117" i="44"/>
  <c r="U119" i="36"/>
  <c r="P116" i="44"/>
  <c r="E309" i="44"/>
  <c r="E309" i="36"/>
  <c r="F309" i="44" l="1"/>
  <c r="G309" i="44" s="1"/>
  <c r="D309" i="44"/>
  <c r="D309" i="36"/>
  <c r="F309" i="36"/>
  <c r="G309" i="36" s="1"/>
  <c r="M119" i="36"/>
  <c r="N119" i="36" s="1"/>
  <c r="K117" i="44"/>
  <c r="S116" i="44"/>
  <c r="T116" i="44" s="1"/>
  <c r="E310" i="36"/>
  <c r="E310" i="44"/>
  <c r="F310" i="44" l="1"/>
  <c r="G310" i="44" s="1"/>
  <c r="D310" i="44"/>
  <c r="F310" i="36"/>
  <c r="G310" i="36" s="1"/>
  <c r="D310" i="36"/>
  <c r="Y116" i="44"/>
  <c r="Z116" i="44" s="1"/>
  <c r="X117" i="44" s="1"/>
  <c r="AA117" i="44" s="1"/>
  <c r="P119" i="36"/>
  <c r="Q119" i="36"/>
  <c r="J120" i="36"/>
  <c r="V116" i="44"/>
  <c r="R117" i="44"/>
  <c r="L117" i="44"/>
  <c r="M117" i="44" s="1"/>
  <c r="E311" i="36"/>
  <c r="E311" i="44"/>
  <c r="F311" i="44" l="1"/>
  <c r="G311" i="44" s="1"/>
  <c r="D311" i="44"/>
  <c r="D311" i="36"/>
  <c r="F311" i="36"/>
  <c r="G311" i="36" s="1"/>
  <c r="S119" i="36"/>
  <c r="T119" i="36" s="1"/>
  <c r="R120" i="36" s="1"/>
  <c r="K120" i="36"/>
  <c r="N117" i="44"/>
  <c r="U117" i="44"/>
  <c r="E312" i="44"/>
  <c r="E312" i="36"/>
  <c r="F312" i="44" l="1"/>
  <c r="G312" i="44" s="1"/>
  <c r="D312" i="44"/>
  <c r="F312" i="36"/>
  <c r="G312" i="36" s="1"/>
  <c r="D312" i="36"/>
  <c r="V119" i="36"/>
  <c r="Y119" i="36"/>
  <c r="Z119" i="36" s="1"/>
  <c r="X120" i="36" s="1"/>
  <c r="AA120" i="36" s="1"/>
  <c r="U120" i="36"/>
  <c r="L120" i="36"/>
  <c r="Q117" i="44"/>
  <c r="J118" i="44"/>
  <c r="P117" i="44"/>
  <c r="E313" i="44"/>
  <c r="E313" i="36"/>
  <c r="D313" i="44" l="1"/>
  <c r="F313" i="44"/>
  <c r="G313" i="44" s="1"/>
  <c r="D313" i="36"/>
  <c r="F313" i="36"/>
  <c r="G313" i="36" s="1"/>
  <c r="S117" i="44"/>
  <c r="T117" i="44" s="1"/>
  <c r="V117" i="44" s="1"/>
  <c r="M120" i="36"/>
  <c r="N120" i="36" s="1"/>
  <c r="K118" i="44"/>
  <c r="E314" i="36"/>
  <c r="E314" i="44"/>
  <c r="D314" i="44" l="1"/>
  <c r="F314" i="44"/>
  <c r="G314" i="44" s="1"/>
  <c r="D314" i="36"/>
  <c r="F314" i="36"/>
  <c r="G314" i="36" s="1"/>
  <c r="R118" i="44"/>
  <c r="U118" i="44" s="1"/>
  <c r="Y117" i="44"/>
  <c r="Z117" i="44" s="1"/>
  <c r="X118" i="44" s="1"/>
  <c r="AA118" i="44" s="1"/>
  <c r="Q120" i="36"/>
  <c r="J121" i="36"/>
  <c r="P120" i="36"/>
  <c r="L118" i="44"/>
  <c r="M118" i="44" s="1"/>
  <c r="E315" i="36"/>
  <c r="E315" i="44"/>
  <c r="F315" i="44" l="1"/>
  <c r="G315" i="44" s="1"/>
  <c r="D315" i="44"/>
  <c r="D315" i="36"/>
  <c r="F315" i="36"/>
  <c r="G315" i="36" s="1"/>
  <c r="N118" i="44"/>
  <c r="P118" i="44" s="1"/>
  <c r="K121" i="36"/>
  <c r="L121" i="36" s="1"/>
  <c r="S120" i="36"/>
  <c r="T120" i="36" s="1"/>
  <c r="E316" i="44"/>
  <c r="E316" i="36"/>
  <c r="F316" i="44" l="1"/>
  <c r="G316" i="44" s="1"/>
  <c r="D316" i="44"/>
  <c r="J119" i="44"/>
  <c r="K119" i="44" s="1"/>
  <c r="L119" i="44" s="1"/>
  <c r="D316" i="36"/>
  <c r="F316" i="36"/>
  <c r="G316" i="36" s="1"/>
  <c r="Q118" i="44"/>
  <c r="S118" i="44" s="1"/>
  <c r="T118" i="44" s="1"/>
  <c r="V118" i="44" s="1"/>
  <c r="V120" i="36"/>
  <c r="R121" i="36"/>
  <c r="Y120" i="36"/>
  <c r="Z120" i="36" s="1"/>
  <c r="X121" i="36" s="1"/>
  <c r="AA121" i="36" s="1"/>
  <c r="M121" i="36"/>
  <c r="N121" i="36" s="1"/>
  <c r="E317" i="44"/>
  <c r="E317" i="36"/>
  <c r="F317" i="44" l="1"/>
  <c r="G317" i="44" s="1"/>
  <c r="D317" i="44"/>
  <c r="D317" i="36"/>
  <c r="F317" i="36"/>
  <c r="G317" i="36" s="1"/>
  <c r="R119" i="44"/>
  <c r="U119" i="44" s="1"/>
  <c r="Y118" i="44"/>
  <c r="Z118" i="44" s="1"/>
  <c r="X119" i="44" s="1"/>
  <c r="AA119" i="44" s="1"/>
  <c r="U121" i="36"/>
  <c r="P121" i="36"/>
  <c r="Q121" i="36"/>
  <c r="J122" i="36"/>
  <c r="M119" i="44"/>
  <c r="N119" i="44" s="1"/>
  <c r="E318" i="36"/>
  <c r="E318" i="44"/>
  <c r="F318" i="44" l="1"/>
  <c r="G318" i="44" s="1"/>
  <c r="D318" i="44"/>
  <c r="D318" i="36"/>
  <c r="F318" i="36"/>
  <c r="G318" i="36" s="1"/>
  <c r="S121" i="36"/>
  <c r="T121" i="36" s="1"/>
  <c r="V121" i="36" s="1"/>
  <c r="Q119" i="44"/>
  <c r="J120" i="44"/>
  <c r="K120" i="44" s="1"/>
  <c r="P119" i="44"/>
  <c r="K122" i="36"/>
  <c r="L122" i="36" s="1"/>
  <c r="E319" i="36"/>
  <c r="E319" i="44"/>
  <c r="F319" i="44" l="1"/>
  <c r="G319" i="44" s="1"/>
  <c r="D319" i="44"/>
  <c r="D319" i="36"/>
  <c r="F319" i="36"/>
  <c r="G319" i="36" s="1"/>
  <c r="R122" i="36"/>
  <c r="U122" i="36" s="1"/>
  <c r="Y121" i="36"/>
  <c r="Z121" i="36" s="1"/>
  <c r="X122" i="36" s="1"/>
  <c r="AA122" i="36" s="1"/>
  <c r="M122" i="36"/>
  <c r="N122" i="36" s="1"/>
  <c r="S119" i="44"/>
  <c r="L120" i="44"/>
  <c r="M120" i="44" s="1"/>
  <c r="N120" i="44" s="1"/>
  <c r="E320" i="44"/>
  <c r="E320" i="36"/>
  <c r="D320" i="44" l="1"/>
  <c r="F320" i="44"/>
  <c r="G320" i="44" s="1"/>
  <c r="D320" i="36"/>
  <c r="F320" i="36"/>
  <c r="G320" i="36" s="1"/>
  <c r="P122" i="36"/>
  <c r="T119" i="44"/>
  <c r="Y119" i="44"/>
  <c r="Z119" i="44" s="1"/>
  <c r="X120" i="44" s="1"/>
  <c r="AA120" i="44" s="1"/>
  <c r="Q122" i="36"/>
  <c r="J123" i="36"/>
  <c r="Q120" i="44"/>
  <c r="J121" i="44"/>
  <c r="E321" i="36"/>
  <c r="E321" i="44"/>
  <c r="D321" i="44" l="1"/>
  <c r="F321" i="44"/>
  <c r="G321" i="44" s="1"/>
  <c r="D321" i="36"/>
  <c r="F321" i="36"/>
  <c r="G321" i="36" s="1"/>
  <c r="S122" i="36"/>
  <c r="T122" i="36" s="1"/>
  <c r="R123" i="36" s="1"/>
  <c r="K123" i="36"/>
  <c r="L123" i="36" s="1"/>
  <c r="M123" i="36" s="1"/>
  <c r="N123" i="36" s="1"/>
  <c r="R120" i="44"/>
  <c r="V119" i="44"/>
  <c r="K121" i="44"/>
  <c r="E322" i="44"/>
  <c r="E322" i="36"/>
  <c r="F322" i="44" l="1"/>
  <c r="G322" i="44" s="1"/>
  <c r="D322" i="44"/>
  <c r="D322" i="36"/>
  <c r="F322" i="36"/>
  <c r="G322" i="36" s="1"/>
  <c r="V122" i="36"/>
  <c r="Y122" i="36"/>
  <c r="Z122" i="36" s="1"/>
  <c r="X123" i="36" s="1"/>
  <c r="AA123" i="36" s="1"/>
  <c r="U120" i="44"/>
  <c r="P120" i="44"/>
  <c r="S120" i="44" s="1"/>
  <c r="T120" i="44" s="1"/>
  <c r="U123" i="36"/>
  <c r="J124" i="36"/>
  <c r="Q123" i="36"/>
  <c r="L121" i="44"/>
  <c r="M121" i="44" s="1"/>
  <c r="E323" i="36"/>
  <c r="E323" i="44"/>
  <c r="F323" i="44" l="1"/>
  <c r="G323" i="44" s="1"/>
  <c r="D323" i="44"/>
  <c r="F323" i="36"/>
  <c r="G323" i="36" s="1"/>
  <c r="D323" i="36"/>
  <c r="P123" i="36"/>
  <c r="S123" i="36" s="1"/>
  <c r="T123" i="36" s="1"/>
  <c r="V123" i="36" s="1"/>
  <c r="R121" i="44"/>
  <c r="U121" i="44" s="1"/>
  <c r="V120" i="44"/>
  <c r="K124" i="36"/>
  <c r="L124" i="36" s="1"/>
  <c r="M124" i="36" s="1"/>
  <c r="N124" i="36" s="1"/>
  <c r="Y120" i="44"/>
  <c r="Z120" i="44" s="1"/>
  <c r="X121" i="44" s="1"/>
  <c r="AA121" i="44" s="1"/>
  <c r="N121" i="44"/>
  <c r="E324" i="36"/>
  <c r="E324" i="44"/>
  <c r="F324" i="44" l="1"/>
  <c r="G324" i="44" s="1"/>
  <c r="D324" i="44"/>
  <c r="F324" i="36"/>
  <c r="G324" i="36" s="1"/>
  <c r="D324" i="36"/>
  <c r="Y123" i="36"/>
  <c r="Z123" i="36" s="1"/>
  <c r="X124" i="36" s="1"/>
  <c r="AA124" i="36" s="1"/>
  <c r="R124" i="36"/>
  <c r="U124" i="36" s="1"/>
  <c r="Q124" i="36"/>
  <c r="J125" i="36"/>
  <c r="Q121" i="44"/>
  <c r="J122" i="44"/>
  <c r="P121" i="44"/>
  <c r="E325" i="44"/>
  <c r="E325" i="36"/>
  <c r="D325" i="44" l="1"/>
  <c r="F325" i="44"/>
  <c r="G325" i="44" s="1"/>
  <c r="D325" i="36"/>
  <c r="F325" i="36"/>
  <c r="G325" i="36" s="1"/>
  <c r="P124" i="36"/>
  <c r="S124" i="36" s="1"/>
  <c r="K125" i="36"/>
  <c r="L125" i="36" s="1"/>
  <c r="M125" i="36" s="1"/>
  <c r="S121" i="44"/>
  <c r="T121" i="44" s="1"/>
  <c r="R122" i="44" s="1"/>
  <c r="K122" i="44"/>
  <c r="L122" i="44" s="1"/>
  <c r="M122" i="44" s="1"/>
  <c r="E326" i="36"/>
  <c r="E326" i="44"/>
  <c r="F326" i="44" l="1"/>
  <c r="G326" i="44" s="1"/>
  <c r="D326" i="44"/>
  <c r="D326" i="36"/>
  <c r="F326" i="36"/>
  <c r="G326" i="36" s="1"/>
  <c r="V121" i="44"/>
  <c r="T124" i="36"/>
  <c r="Y124" i="36"/>
  <c r="Z124" i="36" s="1"/>
  <c r="X125" i="36" s="1"/>
  <c r="AA125" i="36" s="1"/>
  <c r="N125" i="36"/>
  <c r="Q125" i="36" s="1"/>
  <c r="Y121" i="44"/>
  <c r="Z121" i="44" s="1"/>
  <c r="X122" i="44" s="1"/>
  <c r="AA122" i="44" s="1"/>
  <c r="N122" i="44"/>
  <c r="U122" i="44"/>
  <c r="E327" i="36"/>
  <c r="E327" i="44"/>
  <c r="F327" i="44" l="1"/>
  <c r="G327" i="44" s="1"/>
  <c r="D327" i="44"/>
  <c r="D327" i="36"/>
  <c r="F327" i="36"/>
  <c r="G327" i="36" s="1"/>
  <c r="J126" i="36"/>
  <c r="K126" i="36" s="1"/>
  <c r="L126" i="36" s="1"/>
  <c r="M126" i="36" s="1"/>
  <c r="N126" i="36" s="1"/>
  <c r="V124" i="36"/>
  <c r="R125" i="36"/>
  <c r="Q122" i="44"/>
  <c r="J123" i="44"/>
  <c r="P122" i="44"/>
  <c r="E328" i="44"/>
  <c r="E328" i="36"/>
  <c r="F328" i="44" l="1"/>
  <c r="G328" i="44" s="1"/>
  <c r="D328" i="44"/>
  <c r="F328" i="36"/>
  <c r="G328" i="36" s="1"/>
  <c r="D328" i="36"/>
  <c r="P125" i="36"/>
  <c r="S125" i="36" s="1"/>
  <c r="T125" i="36" s="1"/>
  <c r="V125" i="36" s="1"/>
  <c r="U125" i="36"/>
  <c r="Q126" i="36"/>
  <c r="J127" i="36"/>
  <c r="K123" i="44"/>
  <c r="L123" i="44" s="1"/>
  <c r="M123" i="44" s="1"/>
  <c r="S122" i="44"/>
  <c r="T122" i="44" s="1"/>
  <c r="E329" i="36"/>
  <c r="E329" i="44"/>
  <c r="D329" i="44" l="1"/>
  <c r="F329" i="44"/>
  <c r="G329" i="44" s="1"/>
  <c r="F329" i="36"/>
  <c r="G329" i="36" s="1"/>
  <c r="D329" i="36"/>
  <c r="R126" i="36"/>
  <c r="U126" i="36" s="1"/>
  <c r="Y125" i="36"/>
  <c r="Z125" i="36" s="1"/>
  <c r="X126" i="36" s="1"/>
  <c r="AA126" i="36" s="1"/>
  <c r="Y122" i="44"/>
  <c r="Z122" i="44" s="1"/>
  <c r="X123" i="44" s="1"/>
  <c r="AA123" i="44" s="1"/>
  <c r="K127" i="36"/>
  <c r="L127" i="36" s="1"/>
  <c r="M127" i="36" s="1"/>
  <c r="N127" i="36" s="1"/>
  <c r="V122" i="44"/>
  <c r="R123" i="44"/>
  <c r="N123" i="44"/>
  <c r="E330" i="36"/>
  <c r="E330" i="44"/>
  <c r="D330" i="44" l="1"/>
  <c r="F330" i="44"/>
  <c r="G330" i="44" s="1"/>
  <c r="D330" i="36"/>
  <c r="F330" i="36"/>
  <c r="G330" i="36" s="1"/>
  <c r="P126" i="36"/>
  <c r="S126" i="36" s="1"/>
  <c r="T126" i="36" s="1"/>
  <c r="R127" i="36" s="1"/>
  <c r="Q127" i="36"/>
  <c r="J128" i="36"/>
  <c r="Q123" i="44"/>
  <c r="J124" i="44"/>
  <c r="U123" i="44"/>
  <c r="P123" i="44"/>
  <c r="E331" i="36"/>
  <c r="E331" i="44"/>
  <c r="D331" i="44" l="1"/>
  <c r="F331" i="44"/>
  <c r="G331" i="44" s="1"/>
  <c r="D331" i="36"/>
  <c r="F331" i="36"/>
  <c r="G331" i="36" s="1"/>
  <c r="V126" i="36"/>
  <c r="Y126" i="36"/>
  <c r="Z126" i="36" s="1"/>
  <c r="X127" i="36" s="1"/>
  <c r="AA127" i="36" s="1"/>
  <c r="K128" i="36"/>
  <c r="L128" i="36" s="1"/>
  <c r="U127" i="36"/>
  <c r="S123" i="44"/>
  <c r="T123" i="44" s="1"/>
  <c r="V123" i="44" s="1"/>
  <c r="K124" i="44"/>
  <c r="L124" i="44" s="1"/>
  <c r="M124" i="44" s="1"/>
  <c r="E332" i="44"/>
  <c r="E332" i="36"/>
  <c r="D332" i="44" l="1"/>
  <c r="F332" i="44"/>
  <c r="G332" i="44" s="1"/>
  <c r="F332" i="36"/>
  <c r="G332" i="36" s="1"/>
  <c r="D332" i="36"/>
  <c r="R124" i="44"/>
  <c r="U124" i="44" s="1"/>
  <c r="P127" i="36"/>
  <c r="S127" i="36" s="1"/>
  <c r="T127" i="36" s="1"/>
  <c r="V127" i="36" s="1"/>
  <c r="Y123" i="44"/>
  <c r="Z123" i="44" s="1"/>
  <c r="X124" i="44" s="1"/>
  <c r="AA124" i="44" s="1"/>
  <c r="M128" i="36"/>
  <c r="N128" i="36" s="1"/>
  <c r="N124" i="44"/>
  <c r="E333" i="36"/>
  <c r="E333" i="44"/>
  <c r="D333" i="44" l="1"/>
  <c r="F333" i="44"/>
  <c r="G333" i="44" s="1"/>
  <c r="F333" i="36"/>
  <c r="G333" i="36" s="1"/>
  <c r="D333" i="36"/>
  <c r="Y127" i="36"/>
  <c r="Z127" i="36" s="1"/>
  <c r="X128" i="36" s="1"/>
  <c r="AA128" i="36" s="1"/>
  <c r="R128" i="36"/>
  <c r="U128" i="36" s="1"/>
  <c r="P124" i="44"/>
  <c r="J129" i="36"/>
  <c r="Q128" i="36"/>
  <c r="Q124" i="44"/>
  <c r="J125" i="44"/>
  <c r="E334" i="36"/>
  <c r="E334" i="44"/>
  <c r="F334" i="44" l="1"/>
  <c r="G334" i="44" s="1"/>
  <c r="D334" i="44"/>
  <c r="D334" i="36"/>
  <c r="F334" i="36"/>
  <c r="G334" i="36" s="1"/>
  <c r="S124" i="44"/>
  <c r="T124" i="44" s="1"/>
  <c r="R125" i="44" s="1"/>
  <c r="P128" i="36"/>
  <c r="S128" i="36" s="1"/>
  <c r="T128" i="36" s="1"/>
  <c r="K129" i="36"/>
  <c r="L129" i="36" s="1"/>
  <c r="M129" i="36" s="1"/>
  <c r="K125" i="44"/>
  <c r="L125" i="44" s="1"/>
  <c r="E335" i="36"/>
  <c r="E335" i="44"/>
  <c r="F335" i="44" l="1"/>
  <c r="G335" i="44" s="1"/>
  <c r="D335" i="44"/>
  <c r="V124" i="44"/>
  <c r="F335" i="36"/>
  <c r="G335" i="36" s="1"/>
  <c r="D335" i="36"/>
  <c r="Y124" i="44"/>
  <c r="Z124" i="44" s="1"/>
  <c r="X125" i="44" s="1"/>
  <c r="AA125" i="44" s="1"/>
  <c r="Y128" i="36"/>
  <c r="Z128" i="36" s="1"/>
  <c r="X129" i="36" s="1"/>
  <c r="AA129" i="36" s="1"/>
  <c r="M125" i="44"/>
  <c r="N125" i="44" s="1"/>
  <c r="N129" i="36"/>
  <c r="V128" i="36"/>
  <c r="R129" i="36"/>
  <c r="U125" i="44"/>
  <c r="E336" i="36"/>
  <c r="E336" i="44"/>
  <c r="F336" i="44" l="1"/>
  <c r="G336" i="44" s="1"/>
  <c r="D336" i="44"/>
  <c r="P125" i="44"/>
  <c r="D336" i="36"/>
  <c r="F336" i="36"/>
  <c r="G336" i="36" s="1"/>
  <c r="J130" i="36"/>
  <c r="Q129" i="36"/>
  <c r="U129" i="36"/>
  <c r="P129" i="36"/>
  <c r="Q125" i="44"/>
  <c r="J126" i="44"/>
  <c r="E337" i="36"/>
  <c r="E337" i="44"/>
  <c r="D337" i="44" l="1"/>
  <c r="F337" i="44"/>
  <c r="G337" i="44" s="1"/>
  <c r="S125" i="44"/>
  <c r="T125" i="44" s="1"/>
  <c r="V125" i="44" s="1"/>
  <c r="F337" i="36"/>
  <c r="G337" i="36" s="1"/>
  <c r="D337" i="36"/>
  <c r="S129" i="36"/>
  <c r="T129" i="36" s="1"/>
  <c r="V129" i="36" s="1"/>
  <c r="K130" i="36"/>
  <c r="L130" i="36" s="1"/>
  <c r="M130" i="36" s="1"/>
  <c r="K126" i="44"/>
  <c r="L126" i="44" s="1"/>
  <c r="E338" i="44"/>
  <c r="E338" i="36"/>
  <c r="R126" i="44" l="1"/>
  <c r="U126" i="44" s="1"/>
  <c r="D338" i="44"/>
  <c r="F338" i="44"/>
  <c r="G338" i="44" s="1"/>
  <c r="Y125" i="44"/>
  <c r="Z125" i="44" s="1"/>
  <c r="X126" i="44" s="1"/>
  <c r="AA126" i="44" s="1"/>
  <c r="F338" i="36"/>
  <c r="G338" i="36" s="1"/>
  <c r="D338" i="36"/>
  <c r="Y129" i="36"/>
  <c r="Z129" i="36" s="1"/>
  <c r="X130" i="36" s="1"/>
  <c r="AA130" i="36" s="1"/>
  <c r="R130" i="36"/>
  <c r="U130" i="36" s="1"/>
  <c r="M126" i="44"/>
  <c r="N126" i="44" s="1"/>
  <c r="N130" i="36"/>
  <c r="E339" i="44"/>
  <c r="E339" i="36"/>
  <c r="D339" i="44" l="1"/>
  <c r="F339" i="44"/>
  <c r="G339" i="44" s="1"/>
  <c r="D339" i="36"/>
  <c r="F339" i="36"/>
  <c r="G339" i="36" s="1"/>
  <c r="P130" i="36"/>
  <c r="P126" i="44"/>
  <c r="Q126" i="44"/>
  <c r="J127" i="44"/>
  <c r="K127" i="44" s="1"/>
  <c r="Q130" i="36"/>
  <c r="J131" i="36"/>
  <c r="E340" i="36"/>
  <c r="E340" i="44"/>
  <c r="D340" i="44" l="1"/>
  <c r="F340" i="44"/>
  <c r="G340" i="44" s="1"/>
  <c r="F340" i="36"/>
  <c r="G340" i="36" s="1"/>
  <c r="D340" i="36"/>
  <c r="S130" i="36"/>
  <c r="T130" i="36" s="1"/>
  <c r="R131" i="36" s="1"/>
  <c r="S126" i="44"/>
  <c r="T126" i="44" s="1"/>
  <c r="L127" i="44"/>
  <c r="M127" i="44" s="1"/>
  <c r="N127" i="44" s="1"/>
  <c r="J128" i="44" s="1"/>
  <c r="K131" i="36"/>
  <c r="L131" i="36" s="1"/>
  <c r="E341" i="36"/>
  <c r="E341" i="44"/>
  <c r="F341" i="44" l="1"/>
  <c r="G341" i="44" s="1"/>
  <c r="D341" i="44"/>
  <c r="D341" i="36"/>
  <c r="F341" i="36"/>
  <c r="G341" i="36" s="1"/>
  <c r="Q127" i="44"/>
  <c r="Y130" i="36"/>
  <c r="Z130" i="36" s="1"/>
  <c r="X131" i="36" s="1"/>
  <c r="AA131" i="36" s="1"/>
  <c r="V130" i="36"/>
  <c r="Y126" i="44"/>
  <c r="Z126" i="44" s="1"/>
  <c r="X127" i="44" s="1"/>
  <c r="AA127" i="44" s="1"/>
  <c r="R127" i="44"/>
  <c r="U127" i="44" s="1"/>
  <c r="V126" i="44"/>
  <c r="M131" i="36"/>
  <c r="N131" i="36" s="1"/>
  <c r="J132" i="36" s="1"/>
  <c r="U131" i="36"/>
  <c r="K128" i="44"/>
  <c r="L128" i="44" s="1"/>
  <c r="E342" i="44"/>
  <c r="E342" i="36"/>
  <c r="D342" i="44" l="1"/>
  <c r="F342" i="44"/>
  <c r="G342" i="44" s="1"/>
  <c r="D342" i="36"/>
  <c r="F342" i="36"/>
  <c r="G342" i="36" s="1"/>
  <c r="P131" i="36"/>
  <c r="Q131" i="36"/>
  <c r="P127" i="44"/>
  <c r="S127" i="44" s="1"/>
  <c r="T127" i="44" s="1"/>
  <c r="K132" i="36"/>
  <c r="L132" i="36" s="1"/>
  <c r="M132" i="36" s="1"/>
  <c r="N132" i="36" s="1"/>
  <c r="M128" i="44"/>
  <c r="N128" i="44" s="1"/>
  <c r="E343" i="44"/>
  <c r="E343" i="36"/>
  <c r="D343" i="44" l="1"/>
  <c r="F343" i="44"/>
  <c r="G343" i="44" s="1"/>
  <c r="F343" i="36"/>
  <c r="G343" i="36" s="1"/>
  <c r="D343" i="36"/>
  <c r="S131" i="36"/>
  <c r="T131" i="36" s="1"/>
  <c r="V131" i="36" s="1"/>
  <c r="Y127" i="44"/>
  <c r="Z127" i="44" s="1"/>
  <c r="X128" i="44" s="1"/>
  <c r="AA128" i="44" s="1"/>
  <c r="V127" i="44"/>
  <c r="R128" i="44"/>
  <c r="U128" i="44" s="1"/>
  <c r="J133" i="36"/>
  <c r="Q132" i="36"/>
  <c r="Q128" i="44"/>
  <c r="J129" i="44"/>
  <c r="E344" i="44"/>
  <c r="E344" i="36"/>
  <c r="D344" i="44" l="1"/>
  <c r="F344" i="44"/>
  <c r="G344" i="44" s="1"/>
  <c r="D344" i="36"/>
  <c r="F344" i="36"/>
  <c r="G344" i="36" s="1"/>
  <c r="Y131" i="36"/>
  <c r="Z131" i="36" s="1"/>
  <c r="X132" i="36" s="1"/>
  <c r="AA132" i="36" s="1"/>
  <c r="R132" i="36"/>
  <c r="U132" i="36" s="1"/>
  <c r="P128" i="44"/>
  <c r="S128" i="44" s="1"/>
  <c r="K133" i="36"/>
  <c r="L133" i="36" s="1"/>
  <c r="K129" i="44"/>
  <c r="L129" i="44" s="1"/>
  <c r="M129" i="44" s="1"/>
  <c r="N129" i="44" s="1"/>
  <c r="E345" i="36"/>
  <c r="E345" i="44"/>
  <c r="D345" i="44" l="1"/>
  <c r="F345" i="44"/>
  <c r="G345" i="44" s="1"/>
  <c r="F345" i="36"/>
  <c r="G345" i="36" s="1"/>
  <c r="D345" i="36"/>
  <c r="P132" i="36"/>
  <c r="S132" i="36" s="1"/>
  <c r="T132" i="36" s="1"/>
  <c r="R133" i="36" s="1"/>
  <c r="T128" i="44"/>
  <c r="Y128" i="44"/>
  <c r="Z128" i="44" s="1"/>
  <c r="X129" i="44" s="1"/>
  <c r="AA129" i="44" s="1"/>
  <c r="M133" i="36"/>
  <c r="N133" i="36" s="1"/>
  <c r="Q129" i="44"/>
  <c r="J130" i="44"/>
  <c r="E346" i="44"/>
  <c r="E346" i="36"/>
  <c r="D346" i="44" l="1"/>
  <c r="F346" i="44"/>
  <c r="G346" i="44" s="1"/>
  <c r="F346" i="36"/>
  <c r="G346" i="36" s="1"/>
  <c r="D346" i="36"/>
  <c r="Y132" i="36"/>
  <c r="Z132" i="36" s="1"/>
  <c r="X133" i="36" s="1"/>
  <c r="AA133" i="36" s="1"/>
  <c r="V132" i="36"/>
  <c r="R129" i="44"/>
  <c r="V128" i="44"/>
  <c r="J134" i="36"/>
  <c r="Q133" i="36"/>
  <c r="U133" i="36"/>
  <c r="K130" i="44"/>
  <c r="L130" i="44" s="1"/>
  <c r="M130" i="44" s="1"/>
  <c r="E347" i="44"/>
  <c r="E347" i="36"/>
  <c r="D347" i="44" l="1"/>
  <c r="F347" i="44"/>
  <c r="G347" i="44" s="1"/>
  <c r="P133" i="36"/>
  <c r="S133" i="36" s="1"/>
  <c r="T133" i="36" s="1"/>
  <c r="V133" i="36" s="1"/>
  <c r="F347" i="36"/>
  <c r="G347" i="36" s="1"/>
  <c r="D347" i="36"/>
  <c r="P129" i="44"/>
  <c r="U129" i="44"/>
  <c r="K134" i="36"/>
  <c r="L134" i="36" s="1"/>
  <c r="M134" i="36" s="1"/>
  <c r="N134" i="36" s="1"/>
  <c r="N130" i="44"/>
  <c r="E348" i="36"/>
  <c r="E348" i="44"/>
  <c r="D348" i="44" l="1"/>
  <c r="F348" i="44"/>
  <c r="G348" i="44" s="1"/>
  <c r="D348" i="36"/>
  <c r="F348" i="36"/>
  <c r="G348" i="36" s="1"/>
  <c r="R134" i="36"/>
  <c r="U134" i="36" s="1"/>
  <c r="Y133" i="36"/>
  <c r="Z133" i="36" s="1"/>
  <c r="X134" i="36" s="1"/>
  <c r="AA134" i="36" s="1"/>
  <c r="S129" i="44"/>
  <c r="T129" i="44" s="1"/>
  <c r="J135" i="36"/>
  <c r="Q134" i="36"/>
  <c r="Q130" i="44"/>
  <c r="J131" i="44"/>
  <c r="E349" i="36"/>
  <c r="E349" i="44"/>
  <c r="D349" i="44" l="1"/>
  <c r="F349" i="44"/>
  <c r="G349" i="44" s="1"/>
  <c r="F349" i="36"/>
  <c r="G349" i="36" s="1"/>
  <c r="D349" i="36"/>
  <c r="P134" i="36"/>
  <c r="S134" i="36" s="1"/>
  <c r="Y129" i="44"/>
  <c r="Z129" i="44" s="1"/>
  <c r="X130" i="44" s="1"/>
  <c r="AA130" i="44" s="1"/>
  <c r="R130" i="44"/>
  <c r="V129" i="44"/>
  <c r="K135" i="36"/>
  <c r="L135" i="36" s="1"/>
  <c r="M135" i="36" s="1"/>
  <c r="K131" i="44"/>
  <c r="L131" i="44" s="1"/>
  <c r="M131" i="44" s="1"/>
  <c r="E350" i="36"/>
  <c r="E350" i="44"/>
  <c r="D350" i="44" l="1"/>
  <c r="F350" i="44"/>
  <c r="G350" i="44" s="1"/>
  <c r="F350" i="36"/>
  <c r="G350" i="36" s="1"/>
  <c r="D350" i="36"/>
  <c r="U130" i="44"/>
  <c r="P130" i="44"/>
  <c r="S130" i="44" s="1"/>
  <c r="T130" i="44" s="1"/>
  <c r="N135" i="36"/>
  <c r="J136" i="36" s="1"/>
  <c r="T134" i="36"/>
  <c r="Y134" i="36"/>
  <c r="Z134" i="36" s="1"/>
  <c r="X135" i="36" s="1"/>
  <c r="AA135" i="36" s="1"/>
  <c r="N131" i="44"/>
  <c r="E351" i="36"/>
  <c r="E351" i="44"/>
  <c r="D351" i="44" l="1"/>
  <c r="F351" i="44"/>
  <c r="G351" i="44" s="1"/>
  <c r="F351" i="36"/>
  <c r="G351" i="36" s="1"/>
  <c r="D351" i="36"/>
  <c r="Q135" i="36"/>
  <c r="R131" i="44"/>
  <c r="U131" i="44" s="1"/>
  <c r="V130" i="44"/>
  <c r="Y130" i="44"/>
  <c r="Z130" i="44" s="1"/>
  <c r="X131" i="44" s="1"/>
  <c r="AA131" i="44" s="1"/>
  <c r="V134" i="36"/>
  <c r="R135" i="36"/>
  <c r="K136" i="36"/>
  <c r="Q131" i="44"/>
  <c r="J132" i="44"/>
  <c r="E352" i="44"/>
  <c r="E352" i="36"/>
  <c r="F352" i="44" l="1"/>
  <c r="G352" i="44" s="1"/>
  <c r="D352" i="44"/>
  <c r="D352" i="36"/>
  <c r="F352" i="36"/>
  <c r="G352" i="36" s="1"/>
  <c r="P131" i="44"/>
  <c r="S131" i="44" s="1"/>
  <c r="L136" i="36"/>
  <c r="M136" i="36" s="1"/>
  <c r="U135" i="36"/>
  <c r="P135" i="36"/>
  <c r="K132" i="44"/>
  <c r="L132" i="44" s="1"/>
  <c r="E353" i="44"/>
  <c r="E353" i="36"/>
  <c r="D353" i="44" l="1"/>
  <c r="F353" i="44"/>
  <c r="G353" i="44" s="1"/>
  <c r="D353" i="36"/>
  <c r="F353" i="36"/>
  <c r="G353" i="36" s="1"/>
  <c r="T131" i="44"/>
  <c r="Y131" i="44"/>
  <c r="Z131" i="44" s="1"/>
  <c r="X132" i="44" s="1"/>
  <c r="AA132" i="44" s="1"/>
  <c r="M132" i="44"/>
  <c r="N132" i="44" s="1"/>
  <c r="Q132" i="44" s="1"/>
  <c r="S135" i="36"/>
  <c r="T135" i="36" s="1"/>
  <c r="N136" i="36"/>
  <c r="E354" i="44"/>
  <c r="E354" i="36"/>
  <c r="D354" i="44" l="1"/>
  <c r="F354" i="44"/>
  <c r="G354" i="44" s="1"/>
  <c r="D354" i="36"/>
  <c r="F354" i="36"/>
  <c r="G354" i="36" s="1"/>
  <c r="J133" i="44"/>
  <c r="K133" i="44" s="1"/>
  <c r="L133" i="44" s="1"/>
  <c r="R132" i="44"/>
  <c r="U132" i="44" s="1"/>
  <c r="V131" i="44"/>
  <c r="J137" i="36"/>
  <c r="Q136" i="36"/>
  <c r="V135" i="36"/>
  <c r="R136" i="36"/>
  <c r="Y135" i="36"/>
  <c r="Z135" i="36" s="1"/>
  <c r="X136" i="36" s="1"/>
  <c r="AA136" i="36" s="1"/>
  <c r="E355" i="44"/>
  <c r="E355" i="36"/>
  <c r="D355" i="44" l="1"/>
  <c r="F355" i="44"/>
  <c r="G355" i="44" s="1"/>
  <c r="D355" i="36"/>
  <c r="F355" i="36"/>
  <c r="G355" i="36" s="1"/>
  <c r="P132" i="44"/>
  <c r="S132" i="44" s="1"/>
  <c r="M133" i="44"/>
  <c r="N133" i="44" s="1"/>
  <c r="Q133" i="44" s="1"/>
  <c r="U136" i="36"/>
  <c r="P136" i="36"/>
  <c r="K137" i="36"/>
  <c r="L137" i="36" s="1"/>
  <c r="M137" i="36" s="1"/>
  <c r="E356" i="36"/>
  <c r="E356" i="44"/>
  <c r="F356" i="44" l="1"/>
  <c r="G356" i="44" s="1"/>
  <c r="D356" i="44"/>
  <c r="F356" i="36"/>
  <c r="G356" i="36" s="1"/>
  <c r="D356" i="36"/>
  <c r="T132" i="44"/>
  <c r="Y132" i="44"/>
  <c r="Z132" i="44" s="1"/>
  <c r="X133" i="44" s="1"/>
  <c r="AA133" i="44" s="1"/>
  <c r="J134" i="44"/>
  <c r="K134" i="44" s="1"/>
  <c r="N137" i="36"/>
  <c r="J138" i="36" s="1"/>
  <c r="S136" i="36"/>
  <c r="T136" i="36" s="1"/>
  <c r="E357" i="44"/>
  <c r="E357" i="36"/>
  <c r="F357" i="44" l="1"/>
  <c r="G357" i="44" s="1"/>
  <c r="D357" i="44"/>
  <c r="D357" i="36"/>
  <c r="F357" i="36"/>
  <c r="G357" i="36" s="1"/>
  <c r="Q137" i="36"/>
  <c r="L134" i="44"/>
  <c r="M134" i="44" s="1"/>
  <c r="N134" i="44" s="1"/>
  <c r="V132" i="44"/>
  <c r="R133" i="44"/>
  <c r="K138" i="36"/>
  <c r="V136" i="36"/>
  <c r="R137" i="36"/>
  <c r="Y136" i="36"/>
  <c r="Z136" i="36" s="1"/>
  <c r="X137" i="36" s="1"/>
  <c r="AA137" i="36" s="1"/>
  <c r="E358" i="36"/>
  <c r="E358" i="44"/>
  <c r="D358" i="44" l="1"/>
  <c r="F358" i="44"/>
  <c r="G358" i="44" s="1"/>
  <c r="F358" i="36"/>
  <c r="G358" i="36" s="1"/>
  <c r="D358" i="36"/>
  <c r="U133" i="44"/>
  <c r="P133" i="44"/>
  <c r="S133" i="44" s="1"/>
  <c r="Q134" i="44"/>
  <c r="J135" i="44"/>
  <c r="K135" i="44" s="1"/>
  <c r="U137" i="36"/>
  <c r="P137" i="36"/>
  <c r="L138" i="36"/>
  <c r="E359" i="36"/>
  <c r="E359" i="44"/>
  <c r="F359" i="44" l="1"/>
  <c r="G359" i="44" s="1"/>
  <c r="D359" i="44"/>
  <c r="F359" i="36"/>
  <c r="G359" i="36" s="1"/>
  <c r="D359" i="36"/>
  <c r="T133" i="44"/>
  <c r="R134" i="44" s="1"/>
  <c r="U134" i="44" s="1"/>
  <c r="Y133" i="44"/>
  <c r="Z133" i="44" s="1"/>
  <c r="X134" i="44" s="1"/>
  <c r="AA134" i="44" s="1"/>
  <c r="M138" i="36"/>
  <c r="N138" i="36" s="1"/>
  <c r="S137" i="36"/>
  <c r="T137" i="36" s="1"/>
  <c r="L135" i="44"/>
  <c r="M135" i="44" s="1"/>
  <c r="E360" i="44"/>
  <c r="E360" i="36"/>
  <c r="F360" i="44" l="1"/>
  <c r="G360" i="44" s="1"/>
  <c r="D360" i="44"/>
  <c r="D360" i="36"/>
  <c r="F360" i="36"/>
  <c r="G360" i="36" s="1"/>
  <c r="P134" i="44"/>
  <c r="S134" i="44" s="1"/>
  <c r="T134" i="44" s="1"/>
  <c r="V134" i="44" s="1"/>
  <c r="V133" i="44"/>
  <c r="J139" i="36"/>
  <c r="Q138" i="36"/>
  <c r="V137" i="36"/>
  <c r="R138" i="36"/>
  <c r="Y137" i="36"/>
  <c r="Z137" i="36" s="1"/>
  <c r="X138" i="36" s="1"/>
  <c r="AA138" i="36" s="1"/>
  <c r="N135" i="44"/>
  <c r="E361" i="44"/>
  <c r="E361" i="36"/>
  <c r="D361" i="44" l="1"/>
  <c r="F361" i="44"/>
  <c r="G361" i="44" s="1"/>
  <c r="D361" i="36"/>
  <c r="F361" i="36"/>
  <c r="G361" i="36" s="1"/>
  <c r="R135" i="44"/>
  <c r="U135" i="44" s="1"/>
  <c r="Y134" i="44"/>
  <c r="Z134" i="44" s="1"/>
  <c r="X135" i="44" s="1"/>
  <c r="AA135" i="44" s="1"/>
  <c r="U138" i="36"/>
  <c r="P138" i="36"/>
  <c r="K139" i="36"/>
  <c r="L139" i="36" s="1"/>
  <c r="M139" i="36" s="1"/>
  <c r="Q135" i="44"/>
  <c r="J136" i="44"/>
  <c r="E362" i="36"/>
  <c r="E362" i="44"/>
  <c r="D362" i="44" l="1"/>
  <c r="F362" i="44"/>
  <c r="G362" i="44" s="1"/>
  <c r="D362" i="36"/>
  <c r="F362" i="36"/>
  <c r="G362" i="36" s="1"/>
  <c r="P135" i="44"/>
  <c r="S135" i="44" s="1"/>
  <c r="T135" i="44" s="1"/>
  <c r="R136" i="44" s="1"/>
  <c r="N139" i="36"/>
  <c r="S138" i="36"/>
  <c r="T138" i="36" s="1"/>
  <c r="K136" i="44"/>
  <c r="L136" i="44" s="1"/>
  <c r="E363" i="36"/>
  <c r="E363" i="44"/>
  <c r="F363" i="44" l="1"/>
  <c r="G363" i="44" s="1"/>
  <c r="D363" i="44"/>
  <c r="D363" i="36"/>
  <c r="F363" i="36"/>
  <c r="G363" i="36" s="1"/>
  <c r="V135" i="44"/>
  <c r="Y135" i="44"/>
  <c r="Z135" i="44" s="1"/>
  <c r="X136" i="44" s="1"/>
  <c r="AA136" i="44" s="1"/>
  <c r="R139" i="36"/>
  <c r="V138" i="36"/>
  <c r="Y138" i="36"/>
  <c r="Z138" i="36" s="1"/>
  <c r="X139" i="36" s="1"/>
  <c r="AA139" i="36" s="1"/>
  <c r="J140" i="36"/>
  <c r="Q139" i="36"/>
  <c r="M136" i="44"/>
  <c r="N136" i="44" s="1"/>
  <c r="U136" i="44"/>
  <c r="E364" i="44"/>
  <c r="E364" i="36"/>
  <c r="D364" i="44" l="1"/>
  <c r="F364" i="44"/>
  <c r="G364" i="44" s="1"/>
  <c r="D364" i="36"/>
  <c r="F364" i="36"/>
  <c r="G364" i="36" s="1"/>
  <c r="K140" i="36"/>
  <c r="L140" i="36" s="1"/>
  <c r="U139" i="36"/>
  <c r="P139" i="36"/>
  <c r="S139" i="36" s="1"/>
  <c r="T139" i="36" s="1"/>
  <c r="Q136" i="44"/>
  <c r="J137" i="44"/>
  <c r="P136" i="44"/>
  <c r="E365" i="44"/>
  <c r="E365" i="36"/>
  <c r="D365" i="44" l="1"/>
  <c r="F365" i="44"/>
  <c r="G365" i="44" s="1"/>
  <c r="D365" i="36"/>
  <c r="F365" i="36"/>
  <c r="G365" i="36" s="1"/>
  <c r="R140" i="36"/>
  <c r="V139" i="36"/>
  <c r="M140" i="36"/>
  <c r="N140" i="36" s="1"/>
  <c r="Y139" i="36"/>
  <c r="Z139" i="36" s="1"/>
  <c r="X140" i="36" s="1"/>
  <c r="AA140" i="36" s="1"/>
  <c r="S136" i="44"/>
  <c r="T136" i="44" s="1"/>
  <c r="K137" i="44"/>
  <c r="L137" i="44" s="1"/>
  <c r="E366" i="36"/>
  <c r="E366" i="44"/>
  <c r="D366" i="44" l="1"/>
  <c r="F366" i="44"/>
  <c r="G366" i="44" s="1"/>
  <c r="D366" i="36"/>
  <c r="F366" i="36"/>
  <c r="G366" i="36" s="1"/>
  <c r="J141" i="36"/>
  <c r="Q140" i="36"/>
  <c r="M137" i="44"/>
  <c r="N137" i="44" s="1"/>
  <c r="P140" i="36"/>
  <c r="U140" i="36"/>
  <c r="V136" i="44"/>
  <c r="R137" i="44"/>
  <c r="Y136" i="44"/>
  <c r="Z136" i="44" s="1"/>
  <c r="X137" i="44" s="1"/>
  <c r="E367" i="44"/>
  <c r="E367" i="36"/>
  <c r="D367" i="44" l="1"/>
  <c r="F367" i="44"/>
  <c r="G367" i="44" s="1"/>
  <c r="D367" i="36"/>
  <c r="F367" i="36"/>
  <c r="G367" i="36" s="1"/>
  <c r="S140" i="36"/>
  <c r="T140" i="36" s="1"/>
  <c r="V140" i="36" s="1"/>
  <c r="K141" i="36"/>
  <c r="L141" i="36" s="1"/>
  <c r="Q137" i="44"/>
  <c r="J138" i="44"/>
  <c r="AA137" i="44"/>
  <c r="U137" i="44"/>
  <c r="P137" i="44"/>
  <c r="E368" i="36"/>
  <c r="E368" i="44"/>
  <c r="D368" i="44" l="1"/>
  <c r="F368" i="44"/>
  <c r="G368" i="44" s="1"/>
  <c r="D368" i="36"/>
  <c r="F368" i="36"/>
  <c r="G368" i="36" s="1"/>
  <c r="Y140" i="36"/>
  <c r="Z140" i="36" s="1"/>
  <c r="X141" i="36" s="1"/>
  <c r="AA141" i="36" s="1"/>
  <c r="S137" i="44"/>
  <c r="T137" i="44" s="1"/>
  <c r="V137" i="44" s="1"/>
  <c r="R141" i="36"/>
  <c r="U141" i="36" s="1"/>
  <c r="M141" i="36"/>
  <c r="N141" i="36" s="1"/>
  <c r="K138" i="44"/>
  <c r="L138" i="44" s="1"/>
  <c r="M138" i="44" s="1"/>
  <c r="N138" i="44" s="1"/>
  <c r="E369" i="36"/>
  <c r="E369" i="44"/>
  <c r="D369" i="44" l="1"/>
  <c r="F369" i="44"/>
  <c r="G369" i="44" s="1"/>
  <c r="R138" i="44"/>
  <c r="U138" i="44" s="1"/>
  <c r="D369" i="36"/>
  <c r="F369" i="36"/>
  <c r="G369" i="36" s="1"/>
  <c r="Y137" i="44"/>
  <c r="Z137" i="44" s="1"/>
  <c r="X138" i="44" s="1"/>
  <c r="P141" i="36"/>
  <c r="Q141" i="36"/>
  <c r="J142" i="36"/>
  <c r="Q138" i="44"/>
  <c r="J139" i="44"/>
  <c r="E370" i="44"/>
  <c r="E370" i="36"/>
  <c r="F370" i="44" l="1"/>
  <c r="G370" i="44" s="1"/>
  <c r="D370" i="44"/>
  <c r="P138" i="44"/>
  <c r="S138" i="44" s="1"/>
  <c r="T138" i="44" s="1"/>
  <c r="R139" i="44" s="1"/>
  <c r="F370" i="36"/>
  <c r="G370" i="36" s="1"/>
  <c r="D370" i="36"/>
  <c r="AA138" i="44"/>
  <c r="S141" i="36"/>
  <c r="T141" i="36" s="1"/>
  <c r="R142" i="36" s="1"/>
  <c r="K142" i="36"/>
  <c r="L142" i="36" s="1"/>
  <c r="M142" i="36" s="1"/>
  <c r="N142" i="36" s="1"/>
  <c r="K139" i="44"/>
  <c r="E371" i="44"/>
  <c r="E371" i="36"/>
  <c r="F371" i="44" l="1"/>
  <c r="G371" i="44" s="1"/>
  <c r="D371" i="44"/>
  <c r="V138" i="44"/>
  <c r="D371" i="36"/>
  <c r="F371" i="36"/>
  <c r="G371" i="36" s="1"/>
  <c r="Y141" i="36"/>
  <c r="Z141" i="36" s="1"/>
  <c r="X142" i="36" s="1"/>
  <c r="AA142" i="36" s="1"/>
  <c r="V141" i="36"/>
  <c r="Y138" i="44"/>
  <c r="Z138" i="44" s="1"/>
  <c r="X139" i="44" s="1"/>
  <c r="AA139" i="44" s="1"/>
  <c r="Q142" i="36"/>
  <c r="J143" i="36"/>
  <c r="U142" i="36"/>
  <c r="U139" i="44"/>
  <c r="L139" i="44"/>
  <c r="M139" i="44" s="1"/>
  <c r="N139" i="44" s="1"/>
  <c r="E372" i="44"/>
  <c r="E372" i="36"/>
  <c r="D372" i="44" l="1"/>
  <c r="F372" i="44"/>
  <c r="G372" i="44" s="1"/>
  <c r="F372" i="36"/>
  <c r="G372" i="36" s="1"/>
  <c r="D372" i="36"/>
  <c r="P142" i="36"/>
  <c r="S142" i="36" s="1"/>
  <c r="T142" i="36" s="1"/>
  <c r="V142" i="36" s="1"/>
  <c r="K143" i="36"/>
  <c r="L143" i="36" s="1"/>
  <c r="M143" i="36" s="1"/>
  <c r="Q139" i="44"/>
  <c r="J140" i="44"/>
  <c r="P139" i="44"/>
  <c r="E373" i="44"/>
  <c r="E373" i="36"/>
  <c r="D373" i="44" l="1"/>
  <c r="F373" i="44"/>
  <c r="G373" i="44" s="1"/>
  <c r="D373" i="36"/>
  <c r="F373" i="36"/>
  <c r="G373" i="36" s="1"/>
  <c r="R143" i="36"/>
  <c r="U143" i="36" s="1"/>
  <c r="S139" i="44"/>
  <c r="T139" i="44" s="1"/>
  <c r="V139" i="44" s="1"/>
  <c r="Y142" i="36"/>
  <c r="Z142" i="36" s="1"/>
  <c r="X143" i="36" s="1"/>
  <c r="AA143" i="36" s="1"/>
  <c r="N143" i="36"/>
  <c r="Q143" i="36" s="1"/>
  <c r="K140" i="44"/>
  <c r="L140" i="44" s="1"/>
  <c r="E374" i="44"/>
  <c r="E374" i="36"/>
  <c r="D374" i="44" l="1"/>
  <c r="F374" i="44"/>
  <c r="G374" i="44" s="1"/>
  <c r="F374" i="36"/>
  <c r="G374" i="36" s="1"/>
  <c r="D374" i="36"/>
  <c r="J144" i="36"/>
  <c r="K144" i="36" s="1"/>
  <c r="L144" i="36" s="1"/>
  <c r="P143" i="36"/>
  <c r="S143" i="36" s="1"/>
  <c r="Y139" i="44"/>
  <c r="Z139" i="44" s="1"/>
  <c r="X140" i="44" s="1"/>
  <c r="AA140" i="44" s="1"/>
  <c r="R140" i="44"/>
  <c r="U140" i="44" s="1"/>
  <c r="M140" i="44"/>
  <c r="N140" i="44" s="1"/>
  <c r="E375" i="44"/>
  <c r="E375" i="36"/>
  <c r="D375" i="44" l="1"/>
  <c r="F375" i="44"/>
  <c r="G375" i="44" s="1"/>
  <c r="F375" i="36"/>
  <c r="G375" i="36" s="1"/>
  <c r="D375" i="36"/>
  <c r="T143" i="36"/>
  <c r="Y143" i="36"/>
  <c r="Z143" i="36" s="1"/>
  <c r="X144" i="36" s="1"/>
  <c r="AA144" i="36" s="1"/>
  <c r="M144" i="36"/>
  <c r="N144" i="36" s="1"/>
  <c r="Q140" i="44"/>
  <c r="J141" i="44"/>
  <c r="P140" i="44"/>
  <c r="E376" i="44"/>
  <c r="E376" i="36"/>
  <c r="D376" i="44" l="1"/>
  <c r="F376" i="44"/>
  <c r="G376" i="44" s="1"/>
  <c r="F376" i="36"/>
  <c r="G376" i="36" s="1"/>
  <c r="D376" i="36"/>
  <c r="V143" i="36"/>
  <c r="R144" i="36"/>
  <c r="U144" i="36" s="1"/>
  <c r="J145" i="36"/>
  <c r="Q144" i="36"/>
  <c r="S140" i="44"/>
  <c r="T140" i="44" s="1"/>
  <c r="K141" i="44"/>
  <c r="L141" i="44" s="1"/>
  <c r="M141" i="44" s="1"/>
  <c r="N141" i="44" s="1"/>
  <c r="E377" i="36"/>
  <c r="E377" i="44"/>
  <c r="F377" i="44" l="1"/>
  <c r="G377" i="44" s="1"/>
  <c r="D377" i="44"/>
  <c r="F377" i="36"/>
  <c r="G377" i="36" s="1"/>
  <c r="D377" i="36"/>
  <c r="P144" i="36"/>
  <c r="S144" i="36" s="1"/>
  <c r="Y140" i="44"/>
  <c r="Z140" i="44" s="1"/>
  <c r="X141" i="44" s="1"/>
  <c r="AA141" i="44" s="1"/>
  <c r="K145" i="36"/>
  <c r="L145" i="36" s="1"/>
  <c r="Q141" i="44"/>
  <c r="J142" i="44"/>
  <c r="V140" i="44"/>
  <c r="R141" i="44"/>
  <c r="E378" i="36"/>
  <c r="E378" i="44"/>
  <c r="D378" i="44" l="1"/>
  <c r="F378" i="44"/>
  <c r="G378" i="44" s="1"/>
  <c r="D378" i="36"/>
  <c r="F378" i="36"/>
  <c r="G378" i="36" s="1"/>
  <c r="T144" i="36"/>
  <c r="Y144" i="36"/>
  <c r="Z144" i="36" s="1"/>
  <c r="X145" i="36" s="1"/>
  <c r="AA145" i="36" s="1"/>
  <c r="M145" i="36"/>
  <c r="N145" i="36" s="1"/>
  <c r="K142" i="44"/>
  <c r="L142" i="44" s="1"/>
  <c r="U141" i="44"/>
  <c r="P141" i="44"/>
  <c r="S141" i="44" s="1"/>
  <c r="T141" i="44" s="1"/>
  <c r="E379" i="44"/>
  <c r="E379" i="36"/>
  <c r="D379" i="44" l="1"/>
  <c r="F379" i="44"/>
  <c r="G379" i="44" s="1"/>
  <c r="F379" i="36"/>
  <c r="G379" i="36" s="1"/>
  <c r="D379" i="36"/>
  <c r="V144" i="36"/>
  <c r="R145" i="36"/>
  <c r="U145" i="36" s="1"/>
  <c r="M142" i="44"/>
  <c r="N142" i="44" s="1"/>
  <c r="J146" i="36"/>
  <c r="Q145" i="36"/>
  <c r="V141" i="44"/>
  <c r="R142" i="44"/>
  <c r="Y141" i="44"/>
  <c r="Z141" i="44" s="1"/>
  <c r="X142" i="44" s="1"/>
  <c r="E380" i="44"/>
  <c r="E380" i="36"/>
  <c r="F380" i="44" l="1"/>
  <c r="G380" i="44" s="1"/>
  <c r="D380" i="44"/>
  <c r="F380" i="36"/>
  <c r="G380" i="36" s="1"/>
  <c r="D380" i="36"/>
  <c r="P145" i="36"/>
  <c r="S145" i="36" s="1"/>
  <c r="T145" i="36" s="1"/>
  <c r="K146" i="36"/>
  <c r="L146" i="36" s="1"/>
  <c r="M146" i="36" s="1"/>
  <c r="N146" i="36" s="1"/>
  <c r="Q142" i="44"/>
  <c r="J143" i="44"/>
  <c r="AA142" i="44"/>
  <c r="U142" i="44"/>
  <c r="P142" i="44"/>
  <c r="E381" i="44"/>
  <c r="E381" i="36"/>
  <c r="D381" i="44" l="1"/>
  <c r="F381" i="44"/>
  <c r="G381" i="44" s="1"/>
  <c r="F381" i="36"/>
  <c r="G381" i="36" s="1"/>
  <c r="D381" i="36"/>
  <c r="S142" i="44"/>
  <c r="T142" i="44" s="1"/>
  <c r="V142" i="44" s="1"/>
  <c r="Q146" i="36"/>
  <c r="J147" i="36"/>
  <c r="R146" i="36"/>
  <c r="V145" i="36"/>
  <c r="Y145" i="36"/>
  <c r="Z145" i="36" s="1"/>
  <c r="X146" i="36" s="1"/>
  <c r="AA146" i="36" s="1"/>
  <c r="K143" i="44"/>
  <c r="L143" i="44" s="1"/>
  <c r="E382" i="36"/>
  <c r="E382" i="44"/>
  <c r="D382" i="44" l="1"/>
  <c r="F382" i="44"/>
  <c r="G382" i="44" s="1"/>
  <c r="F382" i="36"/>
  <c r="G382" i="36" s="1"/>
  <c r="D382" i="36"/>
  <c r="R143" i="44"/>
  <c r="U143" i="44" s="1"/>
  <c r="Y142" i="44"/>
  <c r="Z142" i="44" s="1"/>
  <c r="X143" i="44" s="1"/>
  <c r="AA143" i="44" s="1"/>
  <c r="U146" i="36"/>
  <c r="P146" i="36"/>
  <c r="S146" i="36" s="1"/>
  <c r="T146" i="36" s="1"/>
  <c r="K147" i="36"/>
  <c r="L147" i="36" s="1"/>
  <c r="M147" i="36" s="1"/>
  <c r="M143" i="44"/>
  <c r="N143" i="44" s="1"/>
  <c r="E383" i="36"/>
  <c r="E383" i="44"/>
  <c r="D383" i="44" l="1"/>
  <c r="F383" i="44"/>
  <c r="G383" i="44" s="1"/>
  <c r="D383" i="36"/>
  <c r="F383" i="36"/>
  <c r="G383" i="36" s="1"/>
  <c r="N147" i="36"/>
  <c r="V146" i="36"/>
  <c r="R147" i="36"/>
  <c r="U147" i="36" s="1"/>
  <c r="Y146" i="36"/>
  <c r="Z146" i="36" s="1"/>
  <c r="X147" i="36" s="1"/>
  <c r="AA147" i="36" s="1"/>
  <c r="Q143" i="44"/>
  <c r="J144" i="44"/>
  <c r="P143" i="44"/>
  <c r="E384" i="36"/>
  <c r="E384" i="44"/>
  <c r="D384" i="44" l="1"/>
  <c r="F384" i="44"/>
  <c r="G384" i="44" s="1"/>
  <c r="D384" i="36"/>
  <c r="F384" i="36"/>
  <c r="G384" i="36" s="1"/>
  <c r="P147" i="36"/>
  <c r="Q147" i="36"/>
  <c r="J148" i="36"/>
  <c r="K144" i="44"/>
  <c r="L144" i="44" s="1"/>
  <c r="S143" i="44"/>
  <c r="T143" i="44" s="1"/>
  <c r="E385" i="44"/>
  <c r="E385" i="36"/>
  <c r="D385" i="44" l="1"/>
  <c r="F385" i="44"/>
  <c r="G385" i="44" s="1"/>
  <c r="F385" i="36"/>
  <c r="G385" i="36" s="1"/>
  <c r="D385" i="36"/>
  <c r="S147" i="36"/>
  <c r="T147" i="36" s="1"/>
  <c r="V147" i="36" s="1"/>
  <c r="Y143" i="44"/>
  <c r="Z143" i="44" s="1"/>
  <c r="X144" i="44" s="1"/>
  <c r="AA144" i="44" s="1"/>
  <c r="K148" i="36"/>
  <c r="M144" i="44"/>
  <c r="N144" i="44" s="1"/>
  <c r="V143" i="44"/>
  <c r="R144" i="44"/>
  <c r="E386" i="44"/>
  <c r="E386" i="36"/>
  <c r="F386" i="44" l="1"/>
  <c r="G386" i="44" s="1"/>
  <c r="D386" i="44"/>
  <c r="D386" i="36"/>
  <c r="F386" i="36"/>
  <c r="G386" i="36" s="1"/>
  <c r="Y147" i="36"/>
  <c r="Z147" i="36" s="1"/>
  <c r="X148" i="36" s="1"/>
  <c r="AA148" i="36" s="1"/>
  <c r="R148" i="36"/>
  <c r="U148" i="36" s="1"/>
  <c r="L148" i="36"/>
  <c r="Q144" i="44"/>
  <c r="J145" i="44"/>
  <c r="U144" i="44"/>
  <c r="P144" i="44"/>
  <c r="E387" i="44"/>
  <c r="E387" i="36"/>
  <c r="F387" i="44" l="1"/>
  <c r="G387" i="44" s="1"/>
  <c r="D387" i="44"/>
  <c r="D387" i="36"/>
  <c r="F387" i="36"/>
  <c r="G387" i="36" s="1"/>
  <c r="M148" i="36"/>
  <c r="N148" i="36" s="1"/>
  <c r="K145" i="44"/>
  <c r="S144" i="44"/>
  <c r="T144" i="44" s="1"/>
  <c r="E388" i="44"/>
  <c r="E388" i="36"/>
  <c r="D388" i="44" l="1"/>
  <c r="F388" i="44"/>
  <c r="G388" i="44" s="1"/>
  <c r="D388" i="36"/>
  <c r="F388" i="36"/>
  <c r="G388" i="36" s="1"/>
  <c r="P148" i="36"/>
  <c r="J149" i="36"/>
  <c r="Q148" i="36"/>
  <c r="Y144" i="44"/>
  <c r="Z144" i="44" s="1"/>
  <c r="X145" i="44" s="1"/>
  <c r="AA145" i="44" s="1"/>
  <c r="L145" i="44"/>
  <c r="M145" i="44" s="1"/>
  <c r="N145" i="44" s="1"/>
  <c r="V144" i="44"/>
  <c r="R145" i="44"/>
  <c r="E389" i="36"/>
  <c r="E389" i="44"/>
  <c r="D389" i="44" l="1"/>
  <c r="F389" i="44"/>
  <c r="G389" i="44" s="1"/>
  <c r="D389" i="36"/>
  <c r="F389" i="36"/>
  <c r="G389" i="36" s="1"/>
  <c r="S148" i="36"/>
  <c r="T148" i="36" s="1"/>
  <c r="V148" i="36" s="1"/>
  <c r="K149" i="36"/>
  <c r="L149" i="36" s="1"/>
  <c r="Q145" i="44"/>
  <c r="J146" i="44"/>
  <c r="U145" i="44"/>
  <c r="P145" i="44"/>
  <c r="E390" i="36"/>
  <c r="E390" i="44"/>
  <c r="F390" i="44" l="1"/>
  <c r="G390" i="44" s="1"/>
  <c r="D390" i="44"/>
  <c r="F390" i="36"/>
  <c r="G390" i="36" s="1"/>
  <c r="D390" i="36"/>
  <c r="Y148" i="36"/>
  <c r="Z148" i="36" s="1"/>
  <c r="X149" i="36" s="1"/>
  <c r="AA149" i="36" s="1"/>
  <c r="R149" i="36"/>
  <c r="U149" i="36" s="1"/>
  <c r="S145" i="44"/>
  <c r="T145" i="44" s="1"/>
  <c r="V145" i="44" s="1"/>
  <c r="M149" i="36"/>
  <c r="N149" i="36" s="1"/>
  <c r="K146" i="44"/>
  <c r="L146" i="44" s="1"/>
  <c r="E391" i="36"/>
  <c r="E391" i="44"/>
  <c r="D391" i="44" l="1"/>
  <c r="F391" i="44"/>
  <c r="G391" i="44" s="1"/>
  <c r="R146" i="44"/>
  <c r="U146" i="44" s="1"/>
  <c r="D391" i="36"/>
  <c r="F391" i="36"/>
  <c r="G391" i="36" s="1"/>
  <c r="Y145" i="44"/>
  <c r="Z145" i="44" s="1"/>
  <c r="X146" i="44" s="1"/>
  <c r="AA146" i="44" s="1"/>
  <c r="J150" i="36"/>
  <c r="Q149" i="36"/>
  <c r="P149" i="36"/>
  <c r="M146" i="44"/>
  <c r="N146" i="44" s="1"/>
  <c r="E392" i="44"/>
  <c r="E392" i="36"/>
  <c r="D392" i="44" l="1"/>
  <c r="F392" i="44"/>
  <c r="G392" i="44" s="1"/>
  <c r="D392" i="36"/>
  <c r="F392" i="36"/>
  <c r="G392" i="36" s="1"/>
  <c r="S149" i="36"/>
  <c r="T149" i="36" s="1"/>
  <c r="K150" i="36"/>
  <c r="L150" i="36" s="1"/>
  <c r="M150" i="36" s="1"/>
  <c r="Q146" i="44"/>
  <c r="J147" i="44"/>
  <c r="P146" i="44"/>
  <c r="E393" i="36"/>
  <c r="E393" i="44"/>
  <c r="D393" i="44" l="1"/>
  <c r="F393" i="44"/>
  <c r="G393" i="44" s="1"/>
  <c r="D393" i="36"/>
  <c r="F393" i="36"/>
  <c r="G393" i="36" s="1"/>
  <c r="N150" i="36"/>
  <c r="R150" i="36"/>
  <c r="V149" i="36"/>
  <c r="Y149" i="36"/>
  <c r="Z149" i="36" s="1"/>
  <c r="X150" i="36" s="1"/>
  <c r="AA150" i="36" s="1"/>
  <c r="K147" i="44"/>
  <c r="L147" i="44" s="1"/>
  <c r="S146" i="44"/>
  <c r="T146" i="44" s="1"/>
  <c r="E394" i="44"/>
  <c r="E394" i="36"/>
  <c r="D394" i="44" l="1"/>
  <c r="F394" i="44"/>
  <c r="G394" i="44" s="1"/>
  <c r="D394" i="36"/>
  <c r="F394" i="36"/>
  <c r="G394" i="36" s="1"/>
  <c r="M147" i="44"/>
  <c r="N147" i="44" s="1"/>
  <c r="U150" i="36"/>
  <c r="P150" i="36"/>
  <c r="Q150" i="36"/>
  <c r="J151" i="36"/>
  <c r="V146" i="44"/>
  <c r="R147" i="44"/>
  <c r="Y146" i="44"/>
  <c r="Z146" i="44" s="1"/>
  <c r="X147" i="44" s="1"/>
  <c r="E395" i="44"/>
  <c r="E395" i="36"/>
  <c r="D395" i="44" l="1"/>
  <c r="F395" i="44"/>
  <c r="G395" i="44" s="1"/>
  <c r="D395" i="36"/>
  <c r="F395" i="36"/>
  <c r="G395" i="36" s="1"/>
  <c r="S150" i="36"/>
  <c r="T150" i="36" s="1"/>
  <c r="R151" i="36" s="1"/>
  <c r="Q147" i="44"/>
  <c r="J148" i="44"/>
  <c r="K148" i="44" s="1"/>
  <c r="L148" i="44" s="1"/>
  <c r="K151" i="36"/>
  <c r="U147" i="44"/>
  <c r="P147" i="44"/>
  <c r="AA147" i="44"/>
  <c r="E396" i="36"/>
  <c r="E396" i="44"/>
  <c r="D396" i="44" l="1"/>
  <c r="F396" i="44"/>
  <c r="G396" i="44" s="1"/>
  <c r="D396" i="36"/>
  <c r="F396" i="36"/>
  <c r="G396" i="36" s="1"/>
  <c r="V150" i="36"/>
  <c r="Y150" i="36"/>
  <c r="Z150" i="36" s="1"/>
  <c r="X151" i="36" s="1"/>
  <c r="AA151" i="36" s="1"/>
  <c r="U151" i="36"/>
  <c r="L151" i="36"/>
  <c r="M148" i="44"/>
  <c r="N148" i="44" s="1"/>
  <c r="S147" i="44"/>
  <c r="T147" i="44" s="1"/>
  <c r="E397" i="44"/>
  <c r="E397" i="36"/>
  <c r="D397" i="44" l="1"/>
  <c r="F397" i="44"/>
  <c r="G397" i="44" s="1"/>
  <c r="F397" i="36"/>
  <c r="G397" i="36" s="1"/>
  <c r="D397" i="36"/>
  <c r="M151" i="36"/>
  <c r="N151" i="36" s="1"/>
  <c r="Y147" i="44"/>
  <c r="Z147" i="44" s="1"/>
  <c r="X148" i="44" s="1"/>
  <c r="Q148" i="44"/>
  <c r="J149" i="44"/>
  <c r="V147" i="44"/>
  <c r="R148" i="44"/>
  <c r="E398" i="44"/>
  <c r="E398" i="36"/>
  <c r="D398" i="44" l="1"/>
  <c r="F398" i="44"/>
  <c r="G398" i="44" s="1"/>
  <c r="D398" i="36"/>
  <c r="F398" i="36"/>
  <c r="G398" i="36" s="1"/>
  <c r="Q151" i="36"/>
  <c r="J152" i="36"/>
  <c r="P151" i="36"/>
  <c r="AA148" i="44"/>
  <c r="U148" i="44"/>
  <c r="P148" i="44"/>
  <c r="S148" i="44" s="1"/>
  <c r="T148" i="44" s="1"/>
  <c r="K149" i="44"/>
  <c r="L149" i="44" s="1"/>
  <c r="M149" i="44" s="1"/>
  <c r="E399" i="44"/>
  <c r="E399" i="36"/>
  <c r="D399" i="44" l="1"/>
  <c r="F399" i="44"/>
  <c r="G399" i="44" s="1"/>
  <c r="F399" i="36"/>
  <c r="G399" i="36" s="1"/>
  <c r="D399" i="36"/>
  <c r="K152" i="36"/>
  <c r="L152" i="36" s="1"/>
  <c r="M152" i="36" s="1"/>
  <c r="N152" i="36" s="1"/>
  <c r="S151" i="36"/>
  <c r="T151" i="36" s="1"/>
  <c r="N149" i="44"/>
  <c r="Y148" i="44"/>
  <c r="Z148" i="44" s="1"/>
  <c r="X149" i="44" s="1"/>
  <c r="V148" i="44"/>
  <c r="R149" i="44"/>
  <c r="E400" i="36"/>
  <c r="E400" i="44"/>
  <c r="F400" i="44" l="1"/>
  <c r="G400" i="44" s="1"/>
  <c r="D400" i="44"/>
  <c r="D400" i="36"/>
  <c r="F400" i="36"/>
  <c r="G400" i="36" s="1"/>
  <c r="V151" i="36"/>
  <c r="R152" i="36"/>
  <c r="J153" i="36"/>
  <c r="Q152" i="36"/>
  <c r="Y151" i="36"/>
  <c r="Z151" i="36" s="1"/>
  <c r="X152" i="36" s="1"/>
  <c r="AA152" i="36" s="1"/>
  <c r="Q149" i="44"/>
  <c r="J150" i="44"/>
  <c r="U149" i="44"/>
  <c r="P149" i="44"/>
  <c r="AA149" i="44"/>
  <c r="E401" i="36"/>
  <c r="E401" i="44"/>
  <c r="D401" i="44" l="1"/>
  <c r="F401" i="44"/>
  <c r="G401" i="44" s="1"/>
  <c r="D401" i="36"/>
  <c r="F401" i="36"/>
  <c r="G401" i="36" s="1"/>
  <c r="K153" i="36"/>
  <c r="L153" i="36" s="1"/>
  <c r="M153" i="36" s="1"/>
  <c r="N153" i="36" s="1"/>
  <c r="U152" i="36"/>
  <c r="P152" i="36"/>
  <c r="S149" i="44"/>
  <c r="T149" i="44" s="1"/>
  <c r="K150" i="44"/>
  <c r="L150" i="44" s="1"/>
  <c r="M150" i="44" s="1"/>
  <c r="E402" i="44"/>
  <c r="E402" i="36"/>
  <c r="F402" i="44" l="1"/>
  <c r="G402" i="44" s="1"/>
  <c r="D402" i="44"/>
  <c r="F402" i="36"/>
  <c r="G402" i="36" s="1"/>
  <c r="D402" i="36"/>
  <c r="Q153" i="36"/>
  <c r="J154" i="36"/>
  <c r="S152" i="36"/>
  <c r="T152" i="36" s="1"/>
  <c r="Y149" i="44"/>
  <c r="Z149" i="44" s="1"/>
  <c r="X150" i="44" s="1"/>
  <c r="V149" i="44"/>
  <c r="R150" i="44"/>
  <c r="N150" i="44"/>
  <c r="E403" i="44"/>
  <c r="E403" i="36"/>
  <c r="D403" i="44" l="1"/>
  <c r="F403" i="44"/>
  <c r="G403" i="44" s="1"/>
  <c r="F403" i="36"/>
  <c r="G403" i="36" s="1"/>
  <c r="D403" i="36"/>
  <c r="Y152" i="36"/>
  <c r="Z152" i="36" s="1"/>
  <c r="X153" i="36" s="1"/>
  <c r="AA153" i="36" s="1"/>
  <c r="V152" i="36"/>
  <c r="R153" i="36"/>
  <c r="K154" i="36"/>
  <c r="L154" i="36" s="1"/>
  <c r="M154" i="36" s="1"/>
  <c r="N154" i="36" s="1"/>
  <c r="U150" i="44"/>
  <c r="P150" i="44"/>
  <c r="AA150" i="44"/>
  <c r="Q150" i="44"/>
  <c r="J151" i="44"/>
  <c r="E404" i="36"/>
  <c r="E404" i="44"/>
  <c r="D404" i="44" l="1"/>
  <c r="F404" i="44"/>
  <c r="G404" i="44" s="1"/>
  <c r="D404" i="36"/>
  <c r="F404" i="36"/>
  <c r="G404" i="36" s="1"/>
  <c r="Q154" i="36"/>
  <c r="J155" i="36"/>
  <c r="U153" i="36"/>
  <c r="P153" i="36"/>
  <c r="S150" i="44"/>
  <c r="T150" i="44" s="1"/>
  <c r="V150" i="44" s="1"/>
  <c r="K151" i="44"/>
  <c r="L151" i="44" s="1"/>
  <c r="M151" i="44" s="1"/>
  <c r="N151" i="44" s="1"/>
  <c r="E405" i="36"/>
  <c r="E405" i="44"/>
  <c r="D405" i="44" l="1"/>
  <c r="F405" i="44"/>
  <c r="G405" i="44" s="1"/>
  <c r="D405" i="36"/>
  <c r="F405" i="36"/>
  <c r="G405" i="36" s="1"/>
  <c r="R151" i="44"/>
  <c r="U151" i="44" s="1"/>
  <c r="Y150" i="44"/>
  <c r="Z150" i="44" s="1"/>
  <c r="X151" i="44" s="1"/>
  <c r="AA151" i="44" s="1"/>
  <c r="S153" i="36"/>
  <c r="T153" i="36" s="1"/>
  <c r="K155" i="36"/>
  <c r="Q151" i="44"/>
  <c r="J152" i="44"/>
  <c r="E406" i="36"/>
  <c r="E406" i="44"/>
  <c r="D406" i="44" l="1"/>
  <c r="F406" i="44"/>
  <c r="G406" i="44" s="1"/>
  <c r="F406" i="36"/>
  <c r="G406" i="36" s="1"/>
  <c r="D406" i="36"/>
  <c r="P151" i="44"/>
  <c r="S151" i="44" s="1"/>
  <c r="T151" i="44" s="1"/>
  <c r="V151" i="44" s="1"/>
  <c r="L155" i="36"/>
  <c r="M155" i="36" s="1"/>
  <c r="V153" i="36"/>
  <c r="R154" i="36"/>
  <c r="Y153" i="36"/>
  <c r="Z153" i="36" s="1"/>
  <c r="X154" i="36" s="1"/>
  <c r="AA154" i="36" s="1"/>
  <c r="K152" i="44"/>
  <c r="L152" i="44" s="1"/>
  <c r="M152" i="44" s="1"/>
  <c r="N152" i="44" s="1"/>
  <c r="E407" i="44"/>
  <c r="E407" i="36"/>
  <c r="F407" i="44" l="1"/>
  <c r="G407" i="44" s="1"/>
  <c r="D407" i="44"/>
  <c r="D407" i="36"/>
  <c r="F407" i="36"/>
  <c r="G407" i="36" s="1"/>
  <c r="Y151" i="44"/>
  <c r="Z151" i="44" s="1"/>
  <c r="X152" i="44" s="1"/>
  <c r="AA152" i="44" s="1"/>
  <c r="R152" i="44"/>
  <c r="U152" i="44" s="1"/>
  <c r="N155" i="36"/>
  <c r="U154" i="36"/>
  <c r="P154" i="36"/>
  <c r="S154" i="36" s="1"/>
  <c r="T154" i="36" s="1"/>
  <c r="Q152" i="44"/>
  <c r="J153" i="44"/>
  <c r="E408" i="36"/>
  <c r="E408" i="44"/>
  <c r="D408" i="44" l="1"/>
  <c r="F408" i="44"/>
  <c r="G408" i="44" s="1"/>
  <c r="D408" i="36"/>
  <c r="F408" i="36"/>
  <c r="G408" i="36" s="1"/>
  <c r="P152" i="44"/>
  <c r="S152" i="44" s="1"/>
  <c r="T152" i="44" s="1"/>
  <c r="V154" i="36"/>
  <c r="R155" i="36"/>
  <c r="Y154" i="36"/>
  <c r="Z154" i="36" s="1"/>
  <c r="X155" i="36" s="1"/>
  <c r="AA155" i="36" s="1"/>
  <c r="J156" i="36"/>
  <c r="Q155" i="36"/>
  <c r="K153" i="44"/>
  <c r="L153" i="44" s="1"/>
  <c r="E409" i="36"/>
  <c r="E409" i="44"/>
  <c r="D409" i="44" l="1"/>
  <c r="F409" i="44"/>
  <c r="G409" i="44" s="1"/>
  <c r="D409" i="36"/>
  <c r="F409" i="36"/>
  <c r="G409" i="36" s="1"/>
  <c r="R153" i="44"/>
  <c r="U153" i="44" s="1"/>
  <c r="V152" i="44"/>
  <c r="Y152" i="44"/>
  <c r="Z152" i="44" s="1"/>
  <c r="X153" i="44" s="1"/>
  <c r="AA153" i="44" s="1"/>
  <c r="P155" i="36"/>
  <c r="U155" i="36"/>
  <c r="M153" i="44"/>
  <c r="N153" i="44" s="1"/>
  <c r="J154" i="44" s="1"/>
  <c r="K156" i="36"/>
  <c r="L156" i="36" s="1"/>
  <c r="M156" i="36" s="1"/>
  <c r="E410" i="44"/>
  <c r="E410" i="36"/>
  <c r="F410" i="44" l="1"/>
  <c r="G410" i="44" s="1"/>
  <c r="D410" i="44"/>
  <c r="D410" i="36"/>
  <c r="F410" i="36"/>
  <c r="G410" i="36" s="1"/>
  <c r="Q153" i="44"/>
  <c r="P153" i="44"/>
  <c r="N156" i="36"/>
  <c r="S155" i="36"/>
  <c r="T155" i="36" s="1"/>
  <c r="K154" i="44"/>
  <c r="L154" i="44" s="1"/>
  <c r="E411" i="44"/>
  <c r="E411" i="36"/>
  <c r="F411" i="44" l="1"/>
  <c r="G411" i="44" s="1"/>
  <c r="D411" i="44"/>
  <c r="F411" i="36"/>
  <c r="G411" i="36" s="1"/>
  <c r="D411" i="36"/>
  <c r="S153" i="44"/>
  <c r="T153" i="44" s="1"/>
  <c r="R154" i="44" s="1"/>
  <c r="M154" i="44"/>
  <c r="N154" i="44" s="1"/>
  <c r="Y155" i="36"/>
  <c r="Z155" i="36" s="1"/>
  <c r="X156" i="36" s="1"/>
  <c r="AA156" i="36" s="1"/>
  <c r="R156" i="36"/>
  <c r="V155" i="36"/>
  <c r="Q156" i="36"/>
  <c r="J157" i="36"/>
  <c r="E412" i="36"/>
  <c r="E412" i="44"/>
  <c r="D412" i="44" l="1"/>
  <c r="F412" i="44"/>
  <c r="G412" i="44" s="1"/>
  <c r="F412" i="36"/>
  <c r="G412" i="36" s="1"/>
  <c r="D412" i="36"/>
  <c r="V153" i="44"/>
  <c r="Y153" i="44"/>
  <c r="Z153" i="44" s="1"/>
  <c r="X154" i="44" s="1"/>
  <c r="AA154" i="44" s="1"/>
  <c r="U156" i="36"/>
  <c r="P156" i="36"/>
  <c r="S156" i="36" s="1"/>
  <c r="T156" i="36" s="1"/>
  <c r="K157" i="36"/>
  <c r="L157" i="36" s="1"/>
  <c r="M157" i="36" s="1"/>
  <c r="N157" i="36" s="1"/>
  <c r="Q154" i="44"/>
  <c r="J155" i="44"/>
  <c r="U154" i="44"/>
  <c r="E413" i="44"/>
  <c r="E413" i="36"/>
  <c r="D413" i="44" l="1"/>
  <c r="F413" i="44"/>
  <c r="G413" i="44" s="1"/>
  <c r="D413" i="36"/>
  <c r="F413" i="36"/>
  <c r="G413" i="36" s="1"/>
  <c r="P154" i="44"/>
  <c r="S154" i="44" s="1"/>
  <c r="T154" i="44" s="1"/>
  <c r="Q157" i="36"/>
  <c r="J158" i="36"/>
  <c r="V156" i="36"/>
  <c r="R157" i="36"/>
  <c r="Y156" i="36"/>
  <c r="Z156" i="36" s="1"/>
  <c r="X157" i="36" s="1"/>
  <c r="AA157" i="36" s="1"/>
  <c r="K155" i="44"/>
  <c r="L155" i="44" s="1"/>
  <c r="E414" i="36"/>
  <c r="E414" i="44"/>
  <c r="F414" i="44" l="1"/>
  <c r="G414" i="44" s="1"/>
  <c r="D414" i="44"/>
  <c r="F414" i="36"/>
  <c r="G414" i="36" s="1"/>
  <c r="D414" i="36"/>
  <c r="R155" i="44"/>
  <c r="U155" i="44" s="1"/>
  <c r="V154" i="44"/>
  <c r="Y154" i="44"/>
  <c r="Z154" i="44" s="1"/>
  <c r="X155" i="44" s="1"/>
  <c r="AA155" i="44" s="1"/>
  <c r="P157" i="36"/>
  <c r="S157" i="36" s="1"/>
  <c r="T157" i="36" s="1"/>
  <c r="U157" i="36"/>
  <c r="M155" i="44"/>
  <c r="N155" i="44" s="1"/>
  <c r="K158" i="36"/>
  <c r="L158" i="36" s="1"/>
  <c r="M158" i="36" s="1"/>
  <c r="N158" i="36" s="1"/>
  <c r="E415" i="44"/>
  <c r="E415" i="36"/>
  <c r="F415" i="44" l="1"/>
  <c r="G415" i="44" s="1"/>
  <c r="D415" i="44"/>
  <c r="P155" i="44"/>
  <c r="F415" i="36"/>
  <c r="G415" i="36" s="1"/>
  <c r="D415" i="36"/>
  <c r="Q158" i="36"/>
  <c r="J159" i="36"/>
  <c r="V157" i="36"/>
  <c r="R158" i="36"/>
  <c r="Y157" i="36"/>
  <c r="Z157" i="36" s="1"/>
  <c r="X158" i="36" s="1"/>
  <c r="AA158" i="36" s="1"/>
  <c r="Q155" i="44"/>
  <c r="J156" i="44"/>
  <c r="E416" i="36"/>
  <c r="E416" i="44"/>
  <c r="D416" i="44" l="1"/>
  <c r="F416" i="44"/>
  <c r="G416" i="44" s="1"/>
  <c r="S155" i="44"/>
  <c r="T155" i="44" s="1"/>
  <c r="R156" i="44" s="1"/>
  <c r="D416" i="36"/>
  <c r="F416" i="36"/>
  <c r="G416" i="36" s="1"/>
  <c r="U158" i="36"/>
  <c r="P158" i="36"/>
  <c r="S158" i="36" s="1"/>
  <c r="T158" i="36" s="1"/>
  <c r="K159" i="36"/>
  <c r="L159" i="36" s="1"/>
  <c r="M159" i="36" s="1"/>
  <c r="K156" i="44"/>
  <c r="L156" i="44" s="1"/>
  <c r="M156" i="44" s="1"/>
  <c r="E417" i="44"/>
  <c r="E417" i="36"/>
  <c r="F417" i="44" l="1"/>
  <c r="G417" i="44" s="1"/>
  <c r="D417" i="44"/>
  <c r="V155" i="44"/>
  <c r="Y155" i="44"/>
  <c r="Z155" i="44" s="1"/>
  <c r="X156" i="44" s="1"/>
  <c r="AA156" i="44" s="1"/>
  <c r="F417" i="36"/>
  <c r="G417" i="36" s="1"/>
  <c r="D417" i="36"/>
  <c r="N159" i="36"/>
  <c r="Q159" i="36" s="1"/>
  <c r="R159" i="36"/>
  <c r="V158" i="36"/>
  <c r="Y158" i="36"/>
  <c r="Z158" i="36" s="1"/>
  <c r="X159" i="36" s="1"/>
  <c r="AA159" i="36" s="1"/>
  <c r="N156" i="44"/>
  <c r="U156" i="44"/>
  <c r="E418" i="36"/>
  <c r="E418" i="44"/>
  <c r="F418" i="44" l="1"/>
  <c r="G418" i="44" s="1"/>
  <c r="D418" i="44"/>
  <c r="D418" i="36"/>
  <c r="F418" i="36"/>
  <c r="G418" i="36" s="1"/>
  <c r="J160" i="36"/>
  <c r="K160" i="36" s="1"/>
  <c r="U159" i="36"/>
  <c r="P159" i="36"/>
  <c r="Q156" i="44"/>
  <c r="J157" i="44"/>
  <c r="P156" i="44"/>
  <c r="E419" i="44"/>
  <c r="E419" i="36"/>
  <c r="F419" i="44" l="1"/>
  <c r="G419" i="44" s="1"/>
  <c r="D419" i="44"/>
  <c r="F419" i="36"/>
  <c r="G419" i="36" s="1"/>
  <c r="D419" i="36"/>
  <c r="L160" i="36"/>
  <c r="M160" i="36" s="1"/>
  <c r="N160" i="36" s="1"/>
  <c r="J161" i="36" s="1"/>
  <c r="S159" i="36"/>
  <c r="T159" i="36" s="1"/>
  <c r="S156" i="44"/>
  <c r="T156" i="44" s="1"/>
  <c r="V156" i="44" s="1"/>
  <c r="K157" i="44"/>
  <c r="E420" i="44"/>
  <c r="E420" i="36"/>
  <c r="D420" i="44" l="1"/>
  <c r="F420" i="44"/>
  <c r="G420" i="44" s="1"/>
  <c r="D420" i="36"/>
  <c r="F420" i="36"/>
  <c r="G420" i="36" s="1"/>
  <c r="Q160" i="36"/>
  <c r="R157" i="44"/>
  <c r="U157" i="44" s="1"/>
  <c r="V159" i="36"/>
  <c r="R160" i="36"/>
  <c r="Y159" i="36"/>
  <c r="Z159" i="36" s="1"/>
  <c r="X160" i="36" s="1"/>
  <c r="AA160" i="36" s="1"/>
  <c r="Y156" i="44"/>
  <c r="Z156" i="44" s="1"/>
  <c r="X157" i="44" s="1"/>
  <c r="AA157" i="44" s="1"/>
  <c r="K161" i="36"/>
  <c r="L161" i="36" s="1"/>
  <c r="M161" i="36" s="1"/>
  <c r="N161" i="36" s="1"/>
  <c r="L157" i="44"/>
  <c r="M157" i="44" s="1"/>
  <c r="N157" i="44" s="1"/>
  <c r="E421" i="44"/>
  <c r="E421" i="36"/>
  <c r="D421" i="44" l="1"/>
  <c r="F421" i="44"/>
  <c r="G421" i="44" s="1"/>
  <c r="D421" i="36"/>
  <c r="F421" i="36"/>
  <c r="G421" i="36" s="1"/>
  <c r="J162" i="36"/>
  <c r="Q161" i="36"/>
  <c r="U160" i="36"/>
  <c r="P160" i="36"/>
  <c r="Q157" i="44"/>
  <c r="J158" i="44"/>
  <c r="P157" i="44"/>
  <c r="E422" i="44"/>
  <c r="E422" i="36"/>
  <c r="D422" i="44" l="1"/>
  <c r="F422" i="44"/>
  <c r="G422" i="44" s="1"/>
  <c r="F422" i="36"/>
  <c r="G422" i="36" s="1"/>
  <c r="D422" i="36"/>
  <c r="S157" i="44"/>
  <c r="T157" i="44" s="1"/>
  <c r="V157" i="44" s="1"/>
  <c r="S160" i="36"/>
  <c r="T160" i="36" s="1"/>
  <c r="K162" i="36"/>
  <c r="L162" i="36" s="1"/>
  <c r="M162" i="36" s="1"/>
  <c r="K158" i="44"/>
  <c r="L158" i="44" s="1"/>
  <c r="M158" i="44" s="1"/>
  <c r="E423" i="36"/>
  <c r="E423" i="44"/>
  <c r="D423" i="44" l="1"/>
  <c r="F423" i="44"/>
  <c r="G423" i="44" s="1"/>
  <c r="D423" i="36"/>
  <c r="F423" i="36"/>
  <c r="G423" i="36" s="1"/>
  <c r="R158" i="44"/>
  <c r="U158" i="44" s="1"/>
  <c r="Y157" i="44"/>
  <c r="Z157" i="44" s="1"/>
  <c r="X158" i="44" s="1"/>
  <c r="AA158" i="44" s="1"/>
  <c r="R161" i="36"/>
  <c r="V160" i="36"/>
  <c r="Y160" i="36"/>
  <c r="Z160" i="36" s="1"/>
  <c r="X161" i="36" s="1"/>
  <c r="AA161" i="36" s="1"/>
  <c r="N162" i="36"/>
  <c r="N158" i="44"/>
  <c r="E424" i="36"/>
  <c r="E424" i="44"/>
  <c r="D424" i="44" l="1"/>
  <c r="F424" i="44"/>
  <c r="G424" i="44" s="1"/>
  <c r="F424" i="36"/>
  <c r="G424" i="36" s="1"/>
  <c r="D424" i="36"/>
  <c r="Q162" i="36"/>
  <c r="J163" i="36"/>
  <c r="U161" i="36"/>
  <c r="P161" i="36"/>
  <c r="S161" i="36" s="1"/>
  <c r="T161" i="36" s="1"/>
  <c r="Q158" i="44"/>
  <c r="J159" i="44"/>
  <c r="P158" i="44"/>
  <c r="E425" i="44"/>
  <c r="E425" i="36"/>
  <c r="D425" i="44" l="1"/>
  <c r="F425" i="44"/>
  <c r="G425" i="44" s="1"/>
  <c r="F425" i="36"/>
  <c r="G425" i="36" s="1"/>
  <c r="D425" i="36"/>
  <c r="S158" i="44"/>
  <c r="T158" i="44" s="1"/>
  <c r="V158" i="44" s="1"/>
  <c r="R162" i="36"/>
  <c r="V161" i="36"/>
  <c r="Y161" i="36"/>
  <c r="Z161" i="36" s="1"/>
  <c r="X162" i="36" s="1"/>
  <c r="AA162" i="36" s="1"/>
  <c r="K163" i="36"/>
  <c r="L163" i="36" s="1"/>
  <c r="M163" i="36" s="1"/>
  <c r="N163" i="36" s="1"/>
  <c r="K159" i="44"/>
  <c r="L159" i="44" s="1"/>
  <c r="E426" i="44"/>
  <c r="E426" i="36"/>
  <c r="D426" i="44" l="1"/>
  <c r="F426" i="44"/>
  <c r="G426" i="44" s="1"/>
  <c r="F426" i="36"/>
  <c r="G426" i="36" s="1"/>
  <c r="D426" i="36"/>
  <c r="R159" i="44"/>
  <c r="U159" i="44" s="1"/>
  <c r="Y158" i="44"/>
  <c r="Z158" i="44" s="1"/>
  <c r="X159" i="44" s="1"/>
  <c r="AA159" i="44" s="1"/>
  <c r="J164" i="36"/>
  <c r="Q163" i="36"/>
  <c r="U162" i="36"/>
  <c r="P162" i="36"/>
  <c r="M159" i="44"/>
  <c r="N159" i="44" s="1"/>
  <c r="E427" i="44"/>
  <c r="E427" i="36"/>
  <c r="F427" i="44" l="1"/>
  <c r="G427" i="44" s="1"/>
  <c r="D427" i="44"/>
  <c r="F427" i="36"/>
  <c r="G427" i="36" s="1"/>
  <c r="D427" i="36"/>
  <c r="S162" i="36"/>
  <c r="T162" i="36" s="1"/>
  <c r="K164" i="36"/>
  <c r="L164" i="36" s="1"/>
  <c r="M164" i="36" s="1"/>
  <c r="N164" i="36" s="1"/>
  <c r="Q159" i="44"/>
  <c r="J160" i="44"/>
  <c r="P159" i="44"/>
  <c r="E428" i="36"/>
  <c r="E428" i="44"/>
  <c r="D428" i="44" l="1"/>
  <c r="F428" i="44"/>
  <c r="G428" i="44" s="1"/>
  <c r="D428" i="36"/>
  <c r="F428" i="36"/>
  <c r="G428" i="36" s="1"/>
  <c r="S159" i="44"/>
  <c r="T159" i="44" s="1"/>
  <c r="V159" i="44" s="1"/>
  <c r="V162" i="36"/>
  <c r="R163" i="36"/>
  <c r="Q164" i="36"/>
  <c r="J165" i="36"/>
  <c r="Y162" i="36"/>
  <c r="Z162" i="36" s="1"/>
  <c r="X163" i="36" s="1"/>
  <c r="AA163" i="36" s="1"/>
  <c r="K160" i="44"/>
  <c r="L160" i="44" s="1"/>
  <c r="M160" i="44" s="1"/>
  <c r="E429" i="36"/>
  <c r="E429" i="44"/>
  <c r="F429" i="44" l="1"/>
  <c r="G429" i="44" s="1"/>
  <c r="D429" i="44"/>
  <c r="F429" i="36"/>
  <c r="G429" i="36" s="1"/>
  <c r="D429" i="36"/>
  <c r="R160" i="44"/>
  <c r="U160" i="44" s="1"/>
  <c r="Y159" i="44"/>
  <c r="Z159" i="44" s="1"/>
  <c r="X160" i="44" s="1"/>
  <c r="AA160" i="44" s="1"/>
  <c r="U163" i="36"/>
  <c r="P163" i="36"/>
  <c r="S163" i="36" s="1"/>
  <c r="T163" i="36" s="1"/>
  <c r="K165" i="36"/>
  <c r="L165" i="36" s="1"/>
  <c r="M165" i="36" s="1"/>
  <c r="N160" i="44"/>
  <c r="E430" i="36"/>
  <c r="E430" i="44"/>
  <c r="D430" i="44" l="1"/>
  <c r="F430" i="44"/>
  <c r="G430" i="44" s="1"/>
  <c r="F430" i="36"/>
  <c r="G430" i="36" s="1"/>
  <c r="D430" i="36"/>
  <c r="P160" i="44"/>
  <c r="V163" i="36"/>
  <c r="R164" i="36"/>
  <c r="N165" i="36"/>
  <c r="Y163" i="36"/>
  <c r="Z163" i="36" s="1"/>
  <c r="X164" i="36" s="1"/>
  <c r="AA164" i="36" s="1"/>
  <c r="Q160" i="44"/>
  <c r="J161" i="44"/>
  <c r="E431" i="44"/>
  <c r="E431" i="36"/>
  <c r="D431" i="44" l="1"/>
  <c r="F431" i="44"/>
  <c r="G431" i="44" s="1"/>
  <c r="F431" i="36"/>
  <c r="G431" i="36" s="1"/>
  <c r="D431" i="36"/>
  <c r="S160" i="44"/>
  <c r="T160" i="44" s="1"/>
  <c r="V160" i="44" s="1"/>
  <c r="P164" i="36"/>
  <c r="S164" i="36" s="1"/>
  <c r="T164" i="36" s="1"/>
  <c r="U164" i="36"/>
  <c r="Q165" i="36"/>
  <c r="J166" i="36"/>
  <c r="K161" i="44"/>
  <c r="E432" i="44"/>
  <c r="E432" i="36"/>
  <c r="D432" i="44" l="1"/>
  <c r="F432" i="44"/>
  <c r="G432" i="44" s="1"/>
  <c r="F432" i="36"/>
  <c r="G432" i="36" s="1"/>
  <c r="D432" i="36"/>
  <c r="Y160" i="44"/>
  <c r="Z160" i="44" s="1"/>
  <c r="X161" i="44" s="1"/>
  <c r="AA161" i="44" s="1"/>
  <c r="R161" i="44"/>
  <c r="U161" i="44" s="1"/>
  <c r="V164" i="36"/>
  <c r="R165" i="36"/>
  <c r="K166" i="36"/>
  <c r="L166" i="36" s="1"/>
  <c r="M166" i="36" s="1"/>
  <c r="N166" i="36" s="1"/>
  <c r="Y164" i="36"/>
  <c r="Z164" i="36" s="1"/>
  <c r="X165" i="36" s="1"/>
  <c r="AA165" i="36" s="1"/>
  <c r="L161" i="44"/>
  <c r="M161" i="44" s="1"/>
  <c r="E433" i="36"/>
  <c r="E433" i="44"/>
  <c r="F433" i="44" l="1"/>
  <c r="G433" i="44" s="1"/>
  <c r="D433" i="44"/>
  <c r="D433" i="36"/>
  <c r="F433" i="36"/>
  <c r="G433" i="36" s="1"/>
  <c r="Q166" i="36"/>
  <c r="J167" i="36"/>
  <c r="P165" i="36"/>
  <c r="U165" i="36"/>
  <c r="N161" i="44"/>
  <c r="E434" i="36"/>
  <c r="E434" i="44"/>
  <c r="F434" i="44" l="1"/>
  <c r="G434" i="44" s="1"/>
  <c r="D434" i="44"/>
  <c r="F434" i="36"/>
  <c r="G434" i="36" s="1"/>
  <c r="D434" i="36"/>
  <c r="K167" i="36"/>
  <c r="L167" i="36" s="1"/>
  <c r="M167" i="36" s="1"/>
  <c r="S165" i="36"/>
  <c r="T165" i="36" s="1"/>
  <c r="Q161" i="44"/>
  <c r="J162" i="44"/>
  <c r="P161" i="44"/>
  <c r="E435" i="44"/>
  <c r="E435" i="36"/>
  <c r="D435" i="44" l="1"/>
  <c r="F435" i="44"/>
  <c r="G435" i="44" s="1"/>
  <c r="D435" i="36"/>
  <c r="F435" i="36"/>
  <c r="G435" i="36" s="1"/>
  <c r="R166" i="36"/>
  <c r="V165" i="36"/>
  <c r="N167" i="36"/>
  <c r="Y165" i="36"/>
  <c r="Z165" i="36" s="1"/>
  <c r="X166" i="36" s="1"/>
  <c r="AA166" i="36" s="1"/>
  <c r="K162" i="44"/>
  <c r="L162" i="44" s="1"/>
  <c r="M162" i="44" s="1"/>
  <c r="S161" i="44"/>
  <c r="T161" i="44" s="1"/>
  <c r="E436" i="36"/>
  <c r="E436" i="44"/>
  <c r="F436" i="44" l="1"/>
  <c r="G436" i="44" s="1"/>
  <c r="D436" i="44"/>
  <c r="F436" i="36"/>
  <c r="G436" i="36" s="1"/>
  <c r="D436" i="36"/>
  <c r="Y161" i="44"/>
  <c r="Z161" i="44" s="1"/>
  <c r="X162" i="44" s="1"/>
  <c r="AA162" i="44" s="1"/>
  <c r="J168" i="36"/>
  <c r="K168" i="36" s="1"/>
  <c r="L168" i="36" s="1"/>
  <c r="Q167" i="36"/>
  <c r="P166" i="36"/>
  <c r="S166" i="36" s="1"/>
  <c r="T166" i="36" s="1"/>
  <c r="U166" i="36"/>
  <c r="V161" i="44"/>
  <c r="R162" i="44"/>
  <c r="N162" i="44"/>
  <c r="E437" i="44"/>
  <c r="E437" i="36"/>
  <c r="D437" i="44" l="1"/>
  <c r="F437" i="44"/>
  <c r="G437" i="44" s="1"/>
  <c r="D437" i="36"/>
  <c r="F437" i="36"/>
  <c r="G437" i="36" s="1"/>
  <c r="M168" i="36"/>
  <c r="N168" i="36" s="1"/>
  <c r="Y166" i="36"/>
  <c r="Z166" i="36" s="1"/>
  <c r="X167" i="36" s="1"/>
  <c r="AA167" i="36" s="1"/>
  <c r="V166" i="36"/>
  <c r="R167" i="36"/>
  <c r="U162" i="44"/>
  <c r="P162" i="44"/>
  <c r="Q162" i="44"/>
  <c r="J163" i="44"/>
  <c r="E438" i="44"/>
  <c r="E438" i="36"/>
  <c r="F438" i="44" l="1"/>
  <c r="G438" i="44" s="1"/>
  <c r="D438" i="44"/>
  <c r="F438" i="36"/>
  <c r="G438" i="36" s="1"/>
  <c r="D438" i="36"/>
  <c r="J169" i="36"/>
  <c r="K169" i="36" s="1"/>
  <c r="L169" i="36" s="1"/>
  <c r="Q168" i="36"/>
  <c r="S162" i="44"/>
  <c r="T162" i="44" s="1"/>
  <c r="V162" i="44" s="1"/>
  <c r="U167" i="36"/>
  <c r="P167" i="36"/>
  <c r="K163" i="44"/>
  <c r="L163" i="44" s="1"/>
  <c r="E439" i="44"/>
  <c r="E439" i="36"/>
  <c r="D439" i="44" l="1"/>
  <c r="F439" i="44"/>
  <c r="G439" i="44" s="1"/>
  <c r="R163" i="44"/>
  <c r="U163" i="44" s="1"/>
  <c r="D439" i="36"/>
  <c r="F439" i="36"/>
  <c r="G439" i="36" s="1"/>
  <c r="Y162" i="44"/>
  <c r="Z162" i="44" s="1"/>
  <c r="X163" i="44" s="1"/>
  <c r="AA163" i="44" s="1"/>
  <c r="M163" i="44"/>
  <c r="N163" i="44" s="1"/>
  <c r="M169" i="36"/>
  <c r="N169" i="36" s="1"/>
  <c r="S167" i="36"/>
  <c r="T167" i="36" s="1"/>
  <c r="E440" i="44"/>
  <c r="E440" i="36"/>
  <c r="D440" i="44" l="1"/>
  <c r="F440" i="44"/>
  <c r="G440" i="44" s="1"/>
  <c r="D440" i="36"/>
  <c r="F440" i="36"/>
  <c r="G440" i="36" s="1"/>
  <c r="P163" i="44"/>
  <c r="Q163" i="44"/>
  <c r="J164" i="44"/>
  <c r="K164" i="44" s="1"/>
  <c r="R168" i="36"/>
  <c r="V167" i="36"/>
  <c r="Y167" i="36"/>
  <c r="Z167" i="36" s="1"/>
  <c r="X168" i="36" s="1"/>
  <c r="AA168" i="36" s="1"/>
  <c r="Q169" i="36"/>
  <c r="J170" i="36"/>
  <c r="E441" i="44"/>
  <c r="E441" i="36"/>
  <c r="F441" i="44" l="1"/>
  <c r="G441" i="44" s="1"/>
  <c r="D441" i="44"/>
  <c r="F441" i="36"/>
  <c r="G441" i="36" s="1"/>
  <c r="D441" i="36"/>
  <c r="S163" i="44"/>
  <c r="T163" i="44" s="1"/>
  <c r="V163" i="44" s="1"/>
  <c r="U168" i="36"/>
  <c r="P168" i="36"/>
  <c r="S168" i="36" s="1"/>
  <c r="T168" i="36" s="1"/>
  <c r="K170" i="36"/>
  <c r="L170" i="36" s="1"/>
  <c r="M170" i="36" s="1"/>
  <c r="L164" i="44"/>
  <c r="M164" i="44" s="1"/>
  <c r="N164" i="44" s="1"/>
  <c r="E442" i="44"/>
  <c r="E442" i="36"/>
  <c r="F442" i="44" l="1"/>
  <c r="G442" i="44" s="1"/>
  <c r="D442" i="44"/>
  <c r="F442" i="36"/>
  <c r="G442" i="36" s="1"/>
  <c r="D442" i="36"/>
  <c r="Y163" i="44"/>
  <c r="Z163" i="44" s="1"/>
  <c r="X164" i="44" s="1"/>
  <c r="AA164" i="44" s="1"/>
  <c r="R164" i="44"/>
  <c r="U164" i="44" s="1"/>
  <c r="V168" i="36"/>
  <c r="R169" i="36"/>
  <c r="Y168" i="36"/>
  <c r="Z168" i="36" s="1"/>
  <c r="X169" i="36" s="1"/>
  <c r="AA169" i="36" s="1"/>
  <c r="Q164" i="44"/>
  <c r="J165" i="44"/>
  <c r="N170" i="36"/>
  <c r="E443" i="44"/>
  <c r="E443" i="36"/>
  <c r="D443" i="44" l="1"/>
  <c r="F443" i="44"/>
  <c r="G443" i="44" s="1"/>
  <c r="D443" i="36"/>
  <c r="F443" i="36"/>
  <c r="G443" i="36" s="1"/>
  <c r="P164" i="44"/>
  <c r="S164" i="44" s="1"/>
  <c r="T164" i="44" s="1"/>
  <c r="U169" i="36"/>
  <c r="P169" i="36"/>
  <c r="S169" i="36" s="1"/>
  <c r="T169" i="36" s="1"/>
  <c r="K165" i="44"/>
  <c r="L165" i="44" s="1"/>
  <c r="M165" i="44" s="1"/>
  <c r="Q170" i="36"/>
  <c r="J171" i="36"/>
  <c r="E444" i="36"/>
  <c r="E444" i="44"/>
  <c r="D444" i="44" l="1"/>
  <c r="F444" i="44"/>
  <c r="G444" i="44" s="1"/>
  <c r="D444" i="36"/>
  <c r="F444" i="36"/>
  <c r="G444" i="36" s="1"/>
  <c r="Y169" i="36"/>
  <c r="Z169" i="36" s="1"/>
  <c r="X170" i="36" s="1"/>
  <c r="AA170" i="36" s="1"/>
  <c r="V169" i="36"/>
  <c r="R170" i="36"/>
  <c r="Y164" i="44"/>
  <c r="Z164" i="44" s="1"/>
  <c r="X165" i="44" s="1"/>
  <c r="AA165" i="44" s="1"/>
  <c r="N165" i="44"/>
  <c r="V164" i="44"/>
  <c r="R165" i="44"/>
  <c r="K171" i="36"/>
  <c r="L171" i="36" s="1"/>
  <c r="M171" i="36" s="1"/>
  <c r="E445" i="44"/>
  <c r="E445" i="36"/>
  <c r="F445" i="44" l="1"/>
  <c r="G445" i="44" s="1"/>
  <c r="D445" i="44"/>
  <c r="D445" i="36"/>
  <c r="F445" i="36"/>
  <c r="G445" i="36" s="1"/>
  <c r="U170" i="36"/>
  <c r="P170" i="36"/>
  <c r="Q165" i="44"/>
  <c r="J166" i="44"/>
  <c r="N171" i="36"/>
  <c r="U165" i="44"/>
  <c r="P165" i="44"/>
  <c r="E446" i="44"/>
  <c r="E446" i="36"/>
  <c r="D446" i="44" l="1"/>
  <c r="F446" i="44"/>
  <c r="G446" i="44" s="1"/>
  <c r="F446" i="36"/>
  <c r="G446" i="36" s="1"/>
  <c r="D446" i="36"/>
  <c r="S165" i="44"/>
  <c r="T165" i="44" s="1"/>
  <c r="V165" i="44" s="1"/>
  <c r="S170" i="36"/>
  <c r="T170" i="36" s="1"/>
  <c r="K166" i="44"/>
  <c r="L166" i="44" s="1"/>
  <c r="Q171" i="36"/>
  <c r="J172" i="36"/>
  <c r="E447" i="36"/>
  <c r="E447" i="44"/>
  <c r="D447" i="44" l="1"/>
  <c r="F447" i="44"/>
  <c r="G447" i="44" s="1"/>
  <c r="D447" i="36"/>
  <c r="F447" i="36"/>
  <c r="G447" i="36" s="1"/>
  <c r="Y165" i="44"/>
  <c r="Z165" i="44" s="1"/>
  <c r="X166" i="44" s="1"/>
  <c r="AA166" i="44" s="1"/>
  <c r="R166" i="44"/>
  <c r="U166" i="44" s="1"/>
  <c r="Y170" i="36"/>
  <c r="Z170" i="36" s="1"/>
  <c r="X171" i="36" s="1"/>
  <c r="AA171" i="36" s="1"/>
  <c r="M166" i="44"/>
  <c r="N166" i="44" s="1"/>
  <c r="R171" i="36"/>
  <c r="V170" i="36"/>
  <c r="K172" i="36"/>
  <c r="L172" i="36" s="1"/>
  <c r="M172" i="36" s="1"/>
  <c r="N172" i="36" s="1"/>
  <c r="E448" i="36"/>
  <c r="E448" i="44"/>
  <c r="F448" i="44" l="1"/>
  <c r="G448" i="44" s="1"/>
  <c r="D448" i="44"/>
  <c r="D448" i="36"/>
  <c r="F448" i="36"/>
  <c r="G448" i="36" s="1"/>
  <c r="P166" i="44"/>
  <c r="J167" i="44"/>
  <c r="K167" i="44" s="1"/>
  <c r="L167" i="44" s="1"/>
  <c r="M167" i="44" s="1"/>
  <c r="Q166" i="44"/>
  <c r="U171" i="36"/>
  <c r="P171" i="36"/>
  <c r="S171" i="36" s="1"/>
  <c r="T171" i="36" s="1"/>
  <c r="V171" i="36" s="1"/>
  <c r="Q172" i="36"/>
  <c r="J173" i="36"/>
  <c r="E449" i="44"/>
  <c r="E449" i="36"/>
  <c r="F449" i="44" l="1"/>
  <c r="G449" i="44" s="1"/>
  <c r="D449" i="44"/>
  <c r="F449" i="36"/>
  <c r="G449" i="36" s="1"/>
  <c r="D449" i="36"/>
  <c r="S166" i="44"/>
  <c r="T166" i="44" s="1"/>
  <c r="R172" i="36"/>
  <c r="U172" i="36" s="1"/>
  <c r="Y171" i="36"/>
  <c r="Z171" i="36" s="1"/>
  <c r="X172" i="36" s="1"/>
  <c r="AA172" i="36" s="1"/>
  <c r="K173" i="36"/>
  <c r="L173" i="36" s="1"/>
  <c r="N167" i="44"/>
  <c r="E450" i="44"/>
  <c r="E450" i="36"/>
  <c r="D450" i="44" l="1"/>
  <c r="F450" i="44"/>
  <c r="G450" i="44" s="1"/>
  <c r="P172" i="36"/>
  <c r="S172" i="36" s="1"/>
  <c r="T172" i="36" s="1"/>
  <c r="V172" i="36" s="1"/>
  <c r="D450" i="36"/>
  <c r="F450" i="36"/>
  <c r="G450" i="36" s="1"/>
  <c r="Y166" i="44"/>
  <c r="Z166" i="44" s="1"/>
  <c r="X167" i="44" s="1"/>
  <c r="AA167" i="44" s="1"/>
  <c r="R167" i="44"/>
  <c r="U167" i="44" s="1"/>
  <c r="V166" i="44"/>
  <c r="M173" i="36"/>
  <c r="N173" i="36" s="1"/>
  <c r="Q167" i="44"/>
  <c r="J168" i="44"/>
  <c r="E451" i="36"/>
  <c r="E451" i="44"/>
  <c r="D451" i="44" l="1"/>
  <c r="F451" i="44"/>
  <c r="G451" i="44" s="1"/>
  <c r="Y172" i="36"/>
  <c r="Z172" i="36" s="1"/>
  <c r="X173" i="36" s="1"/>
  <c r="AA173" i="36" s="1"/>
  <c r="R173" i="36"/>
  <c r="F451" i="36"/>
  <c r="G451" i="36" s="1"/>
  <c r="D451" i="36"/>
  <c r="P167" i="44"/>
  <c r="S167" i="44" s="1"/>
  <c r="T167" i="44" s="1"/>
  <c r="V167" i="44" s="1"/>
  <c r="Q173" i="36"/>
  <c r="J174" i="36"/>
  <c r="K174" i="36" s="1"/>
  <c r="L174" i="36" s="1"/>
  <c r="K168" i="44"/>
  <c r="L168" i="44" s="1"/>
  <c r="E452" i="36"/>
  <c r="E452" i="44"/>
  <c r="D452" i="44" l="1"/>
  <c r="F452" i="44"/>
  <c r="G452" i="44" s="1"/>
  <c r="P173" i="36"/>
  <c r="S173" i="36" s="1"/>
  <c r="T173" i="36" s="1"/>
  <c r="U173" i="36"/>
  <c r="F452" i="36"/>
  <c r="G452" i="36" s="1"/>
  <c r="D452" i="36"/>
  <c r="Y167" i="44"/>
  <c r="Z167" i="44" s="1"/>
  <c r="X168" i="44" s="1"/>
  <c r="AA168" i="44" s="1"/>
  <c r="R168" i="44"/>
  <c r="U168" i="44" s="1"/>
  <c r="M168" i="44"/>
  <c r="N168" i="44" s="1"/>
  <c r="M174" i="36"/>
  <c r="N174" i="36" s="1"/>
  <c r="E453" i="44"/>
  <c r="E453" i="36"/>
  <c r="F453" i="44" l="1"/>
  <c r="G453" i="44" s="1"/>
  <c r="D453" i="44"/>
  <c r="D453" i="36"/>
  <c r="F453" i="36"/>
  <c r="G453" i="36" s="1"/>
  <c r="P168" i="44"/>
  <c r="Q168" i="44"/>
  <c r="J169" i="44"/>
  <c r="K169" i="44" s="1"/>
  <c r="Y173" i="36"/>
  <c r="Z173" i="36" s="1"/>
  <c r="X174" i="36" s="1"/>
  <c r="AA174" i="36" s="1"/>
  <c r="Q174" i="36"/>
  <c r="J175" i="36"/>
  <c r="V173" i="36"/>
  <c r="R174" i="36"/>
  <c r="E454" i="36"/>
  <c r="E454" i="44"/>
  <c r="D454" i="44" l="1"/>
  <c r="F454" i="44"/>
  <c r="G454" i="44" s="1"/>
  <c r="D454" i="36"/>
  <c r="F454" i="36"/>
  <c r="G454" i="36" s="1"/>
  <c r="S168" i="44"/>
  <c r="K175" i="36"/>
  <c r="L175" i="36" s="1"/>
  <c r="U174" i="36"/>
  <c r="P174" i="36"/>
  <c r="L169" i="44"/>
  <c r="M169" i="44" s="1"/>
  <c r="E455" i="44"/>
  <c r="E455" i="36"/>
  <c r="F455" i="44" l="1"/>
  <c r="G455" i="44" s="1"/>
  <c r="D455" i="44"/>
  <c r="D455" i="36"/>
  <c r="F455" i="36"/>
  <c r="G455" i="36" s="1"/>
  <c r="T168" i="44"/>
  <c r="Y168" i="44"/>
  <c r="Z168" i="44" s="1"/>
  <c r="X169" i="44" s="1"/>
  <c r="AA169" i="44" s="1"/>
  <c r="N169" i="44"/>
  <c r="Q169" i="44" s="1"/>
  <c r="M175" i="36"/>
  <c r="N175" i="36" s="1"/>
  <c r="S174" i="36"/>
  <c r="T174" i="36" s="1"/>
  <c r="E456" i="44"/>
  <c r="E456" i="36"/>
  <c r="D456" i="44" l="1"/>
  <c r="F456" i="44"/>
  <c r="G456" i="44" s="1"/>
  <c r="D456" i="36"/>
  <c r="F456" i="36"/>
  <c r="G456" i="36" s="1"/>
  <c r="J170" i="44"/>
  <c r="K170" i="44" s="1"/>
  <c r="L170" i="44" s="1"/>
  <c r="V168" i="44"/>
  <c r="R169" i="44"/>
  <c r="U169" i="44" s="1"/>
  <c r="Y174" i="36"/>
  <c r="Z174" i="36" s="1"/>
  <c r="X175" i="36" s="1"/>
  <c r="AA175" i="36" s="1"/>
  <c r="Q175" i="36"/>
  <c r="J176" i="36"/>
  <c r="V174" i="36"/>
  <c r="R175" i="36"/>
  <c r="E457" i="44"/>
  <c r="E457" i="36"/>
  <c r="D457" i="44" l="1"/>
  <c r="F457" i="44"/>
  <c r="G457" i="44" s="1"/>
  <c r="F457" i="36"/>
  <c r="G457" i="36" s="1"/>
  <c r="D457" i="36"/>
  <c r="P169" i="44"/>
  <c r="S169" i="44" s="1"/>
  <c r="T169" i="44" s="1"/>
  <c r="M170" i="44"/>
  <c r="N170" i="44" s="1"/>
  <c r="Q170" i="44" s="1"/>
  <c r="U175" i="36"/>
  <c r="P175" i="36"/>
  <c r="K176" i="36"/>
  <c r="L176" i="36" s="1"/>
  <c r="M176" i="36" s="1"/>
  <c r="E458" i="44"/>
  <c r="E458" i="36"/>
  <c r="D458" i="44" l="1"/>
  <c r="F458" i="44"/>
  <c r="G458" i="44" s="1"/>
  <c r="F458" i="36"/>
  <c r="G458" i="36" s="1"/>
  <c r="D458" i="36"/>
  <c r="J171" i="44"/>
  <c r="K171" i="44" s="1"/>
  <c r="V169" i="44"/>
  <c r="R170" i="44"/>
  <c r="Y169" i="44"/>
  <c r="Z169" i="44" s="1"/>
  <c r="X170" i="44" s="1"/>
  <c r="AA170" i="44" s="1"/>
  <c r="S175" i="36"/>
  <c r="T175" i="36" s="1"/>
  <c r="N176" i="36"/>
  <c r="E459" i="36"/>
  <c r="E459" i="44"/>
  <c r="Y459" i="44" l="1"/>
  <c r="Z459" i="44"/>
  <c r="T459" i="44"/>
  <c r="N459" i="44"/>
  <c r="X459" i="44"/>
  <c r="Q459" i="44"/>
  <c r="V459" i="44"/>
  <c r="F459" i="44"/>
  <c r="G459" i="44" s="1"/>
  <c r="P459" i="44" s="1"/>
  <c r="R459" i="44"/>
  <c r="AA459" i="44"/>
  <c r="U459" i="44"/>
  <c r="D459" i="44"/>
  <c r="S459" i="44"/>
  <c r="L459" i="44"/>
  <c r="Q459" i="36"/>
  <c r="Z459" i="36"/>
  <c r="AA459" i="36"/>
  <c r="R459" i="36"/>
  <c r="Y459" i="36"/>
  <c r="N459" i="36"/>
  <c r="D459" i="36"/>
  <c r="V459" i="36"/>
  <c r="X459" i="36"/>
  <c r="S459" i="36"/>
  <c r="L459" i="36"/>
  <c r="F459" i="36"/>
  <c r="G459" i="36" s="1"/>
  <c r="P459" i="36" s="1"/>
  <c r="T459" i="36"/>
  <c r="U459" i="36"/>
  <c r="P170" i="44"/>
  <c r="U170" i="44"/>
  <c r="V175" i="36"/>
  <c r="R176" i="36"/>
  <c r="Q176" i="36"/>
  <c r="J177" i="36"/>
  <c r="Y175" i="36"/>
  <c r="Z175" i="36" s="1"/>
  <c r="X176" i="36" s="1"/>
  <c r="L171" i="44"/>
  <c r="M171" i="44" s="1"/>
  <c r="E460" i="44"/>
  <c r="E460" i="36"/>
  <c r="X460" i="44" l="1"/>
  <c r="N460" i="44"/>
  <c r="S460" i="44"/>
  <c r="D460" i="44"/>
  <c r="Q460" i="44"/>
  <c r="AA460" i="44"/>
  <c r="Y460" i="44"/>
  <c r="R460" i="44"/>
  <c r="Z460" i="44"/>
  <c r="F460" i="44"/>
  <c r="G460" i="44" s="1"/>
  <c r="J460" i="44" s="1"/>
  <c r="U460" i="44"/>
  <c r="V460" i="44"/>
  <c r="L460" i="44"/>
  <c r="T460" i="44"/>
  <c r="S460" i="36"/>
  <c r="F460" i="36"/>
  <c r="G460" i="36" s="1"/>
  <c r="J460" i="36" s="1"/>
  <c r="X460" i="36"/>
  <c r="Y460" i="36"/>
  <c r="Z460" i="36"/>
  <c r="AA460" i="36"/>
  <c r="T460" i="36"/>
  <c r="Q460" i="36"/>
  <c r="V460" i="36"/>
  <c r="U460" i="36"/>
  <c r="D460" i="36"/>
  <c r="L460" i="36"/>
  <c r="N460" i="36"/>
  <c r="R460" i="36"/>
  <c r="S170" i="44"/>
  <c r="T170" i="44" s="1"/>
  <c r="N171" i="44"/>
  <c r="AA176" i="36"/>
  <c r="U176" i="36"/>
  <c r="P176" i="36"/>
  <c r="S176" i="36" s="1"/>
  <c r="T176" i="36" s="1"/>
  <c r="K177" i="36"/>
  <c r="L177" i="36" s="1"/>
  <c r="E461" i="44"/>
  <c r="E461" i="36"/>
  <c r="V461" i="44" l="1"/>
  <c r="AA461" i="44"/>
  <c r="T461" i="44"/>
  <c r="S461" i="44"/>
  <c r="L461" i="44"/>
  <c r="Y461" i="44"/>
  <c r="Q461" i="44"/>
  <c r="R461" i="44"/>
  <c r="X461" i="44"/>
  <c r="D461" i="44"/>
  <c r="Z461" i="44"/>
  <c r="N461" i="44"/>
  <c r="U461" i="44"/>
  <c r="F461" i="44"/>
  <c r="G461" i="44" s="1"/>
  <c r="J461" i="44" s="1"/>
  <c r="P460" i="44"/>
  <c r="P460" i="36"/>
  <c r="N461" i="36"/>
  <c r="AA461" i="36"/>
  <c r="D461" i="36"/>
  <c r="Z461" i="36"/>
  <c r="Q461" i="36"/>
  <c r="Y461" i="36"/>
  <c r="X461" i="36"/>
  <c r="V461" i="36"/>
  <c r="U461" i="36"/>
  <c r="S461" i="36"/>
  <c r="T461" i="36"/>
  <c r="F461" i="36"/>
  <c r="G461" i="36" s="1"/>
  <c r="P461" i="36" s="1"/>
  <c r="R461" i="36"/>
  <c r="L461" i="36"/>
  <c r="Y170" i="44"/>
  <c r="Z170" i="44" s="1"/>
  <c r="X171" i="44" s="1"/>
  <c r="AA171" i="44" s="1"/>
  <c r="V170" i="44"/>
  <c r="R171" i="44"/>
  <c r="U171" i="44" s="1"/>
  <c r="V176" i="36"/>
  <c r="R177" i="36"/>
  <c r="M177" i="36"/>
  <c r="N177" i="36" s="1"/>
  <c r="K460" i="44"/>
  <c r="M460" i="44" s="1"/>
  <c r="Q171" i="44"/>
  <c r="J172" i="44"/>
  <c r="Y176" i="36"/>
  <c r="Z176" i="36" s="1"/>
  <c r="X177" i="36" s="1"/>
  <c r="K460" i="36"/>
  <c r="M460" i="36" s="1"/>
  <c r="E462" i="44"/>
  <c r="E462" i="36"/>
  <c r="P461" i="44" l="1"/>
  <c r="L462" i="44"/>
  <c r="V462" i="44"/>
  <c r="Q462" i="44"/>
  <c r="S462" i="44"/>
  <c r="X462" i="44"/>
  <c r="AA462" i="44"/>
  <c r="D462" i="44"/>
  <c r="T462" i="44"/>
  <c r="N462" i="44"/>
  <c r="U462" i="44"/>
  <c r="Z462" i="44"/>
  <c r="Y462" i="44"/>
  <c r="F462" i="44"/>
  <c r="G462" i="44" s="1"/>
  <c r="P462" i="44" s="1"/>
  <c r="R462" i="44"/>
  <c r="J461" i="36"/>
  <c r="K461" i="36" s="1"/>
  <c r="M461" i="36" s="1"/>
  <c r="AA462" i="36"/>
  <c r="Q462" i="36"/>
  <c r="S462" i="36"/>
  <c r="U462" i="36"/>
  <c r="D462" i="36"/>
  <c r="F462" i="36"/>
  <c r="G462" i="36" s="1"/>
  <c r="P462" i="36" s="1"/>
  <c r="Z462" i="36"/>
  <c r="R462" i="36"/>
  <c r="X462" i="36"/>
  <c r="T462" i="36"/>
  <c r="L462" i="36"/>
  <c r="N462" i="36"/>
  <c r="V462" i="36"/>
  <c r="Y462" i="36"/>
  <c r="P171" i="44"/>
  <c r="S171" i="44" s="1"/>
  <c r="T171" i="44" s="1"/>
  <c r="Q177" i="36"/>
  <c r="J178" i="36"/>
  <c r="K461" i="44"/>
  <c r="M461" i="44" s="1"/>
  <c r="AA177" i="36"/>
  <c r="K172" i="44"/>
  <c r="L172" i="44" s="1"/>
  <c r="U177" i="36"/>
  <c r="P177" i="36"/>
  <c r="E463" i="36"/>
  <c r="E463" i="44"/>
  <c r="J462" i="44" l="1"/>
  <c r="K462" i="44" s="1"/>
  <c r="M462" i="44" s="1"/>
  <c r="Z463" i="44"/>
  <c r="R463" i="44"/>
  <c r="V463" i="44"/>
  <c r="U463" i="44"/>
  <c r="L463" i="44"/>
  <c r="S463" i="44"/>
  <c r="T463" i="44"/>
  <c r="Y463" i="44"/>
  <c r="N463" i="44"/>
  <c r="X463" i="44"/>
  <c r="AA463" i="44"/>
  <c r="D463" i="44"/>
  <c r="F463" i="44"/>
  <c r="G463" i="44" s="1"/>
  <c r="Q463" i="44"/>
  <c r="J462" i="36"/>
  <c r="K462" i="36" s="1"/>
  <c r="M462" i="36" s="1"/>
  <c r="T463" i="36"/>
  <c r="Y463" i="36"/>
  <c r="D463" i="36"/>
  <c r="N463" i="36"/>
  <c r="U463" i="36"/>
  <c r="R463" i="36"/>
  <c r="V463" i="36"/>
  <c r="X463" i="36"/>
  <c r="S463" i="36"/>
  <c r="Q463" i="36"/>
  <c r="L463" i="36"/>
  <c r="AA463" i="36"/>
  <c r="Z463" i="36"/>
  <c r="F463" i="36"/>
  <c r="G463" i="36" s="1"/>
  <c r="P463" i="36" s="1"/>
  <c r="Y171" i="44"/>
  <c r="Z171" i="44" s="1"/>
  <c r="X172" i="44" s="1"/>
  <c r="AA172" i="44" s="1"/>
  <c r="S177" i="36"/>
  <c r="T177" i="36" s="1"/>
  <c r="V177" i="36" s="1"/>
  <c r="M172" i="44"/>
  <c r="N172" i="44" s="1"/>
  <c r="P463" i="44"/>
  <c r="J463" i="44"/>
  <c r="K178" i="36"/>
  <c r="V171" i="44"/>
  <c r="R172" i="44"/>
  <c r="E464" i="44"/>
  <c r="E464" i="36"/>
  <c r="T464" i="44" l="1"/>
  <c r="Y464" i="44"/>
  <c r="Z464" i="44"/>
  <c r="D464" i="44"/>
  <c r="S464" i="44"/>
  <c r="R464" i="44"/>
  <c r="V464" i="44"/>
  <c r="X464" i="44"/>
  <c r="U464" i="44"/>
  <c r="N464" i="44"/>
  <c r="L464" i="44"/>
  <c r="AA464" i="44"/>
  <c r="F464" i="44"/>
  <c r="G464" i="44" s="1"/>
  <c r="J464" i="44" s="1"/>
  <c r="Q464" i="44"/>
  <c r="J463" i="36"/>
  <c r="K463" i="36" s="1"/>
  <c r="M463" i="36" s="1"/>
  <c r="X464" i="36"/>
  <c r="T464" i="36"/>
  <c r="L464" i="36"/>
  <c r="N464" i="36"/>
  <c r="F464" i="36"/>
  <c r="G464" i="36" s="1"/>
  <c r="P464" i="36" s="1"/>
  <c r="Z464" i="36"/>
  <c r="V464" i="36"/>
  <c r="S464" i="36"/>
  <c r="AA464" i="36"/>
  <c r="U464" i="36"/>
  <c r="D464" i="36"/>
  <c r="Y464" i="36"/>
  <c r="R464" i="36"/>
  <c r="Q464" i="36"/>
  <c r="R178" i="36"/>
  <c r="U178" i="36" s="1"/>
  <c r="Y177" i="36"/>
  <c r="Z177" i="36" s="1"/>
  <c r="X178" i="36" s="1"/>
  <c r="AA178" i="36" s="1"/>
  <c r="L178" i="36"/>
  <c r="K463" i="44"/>
  <c r="M463" i="44" s="1"/>
  <c r="U172" i="44"/>
  <c r="P172" i="44"/>
  <c r="Q172" i="44"/>
  <c r="J173" i="44"/>
  <c r="E465" i="36"/>
  <c r="E465" i="44"/>
  <c r="P464" i="44" l="1"/>
  <c r="L465" i="44"/>
  <c r="V465" i="44"/>
  <c r="S465" i="44"/>
  <c r="D465" i="44"/>
  <c r="X465" i="44"/>
  <c r="T465" i="44"/>
  <c r="Z465" i="44"/>
  <c r="Y465" i="44"/>
  <c r="R465" i="44"/>
  <c r="U465" i="44"/>
  <c r="Q465" i="44"/>
  <c r="F465" i="44"/>
  <c r="G465" i="44" s="1"/>
  <c r="J465" i="44" s="1"/>
  <c r="N465" i="44"/>
  <c r="AA465" i="44"/>
  <c r="U465" i="36"/>
  <c r="R465" i="36"/>
  <c r="Q465" i="36"/>
  <c r="S465" i="36"/>
  <c r="Y465" i="36"/>
  <c r="L465" i="36"/>
  <c r="V465" i="36"/>
  <c r="N465" i="36"/>
  <c r="AA465" i="36"/>
  <c r="F465" i="36"/>
  <c r="G465" i="36" s="1"/>
  <c r="J465" i="36" s="1"/>
  <c r="D465" i="36"/>
  <c r="Z465" i="36"/>
  <c r="T465" i="36"/>
  <c r="X465" i="36"/>
  <c r="J464" i="36"/>
  <c r="K464" i="36" s="1"/>
  <c r="M464" i="36" s="1"/>
  <c r="S172" i="44"/>
  <c r="T172" i="44" s="1"/>
  <c r="V172" i="44" s="1"/>
  <c r="M178" i="36"/>
  <c r="N178" i="36" s="1"/>
  <c r="K464" i="44"/>
  <c r="M464" i="44" s="1"/>
  <c r="K173" i="44"/>
  <c r="L173" i="44" s="1"/>
  <c r="E466" i="44"/>
  <c r="P465" i="44" l="1"/>
  <c r="Z466" i="44"/>
  <c r="F466" i="44"/>
  <c r="G466" i="44" s="1"/>
  <c r="J466" i="44" s="1"/>
  <c r="K466" i="44" s="1"/>
  <c r="N466" i="44"/>
  <c r="R466" i="44"/>
  <c r="U466" i="44"/>
  <c r="V466" i="44"/>
  <c r="Q466" i="44"/>
  <c r="D466" i="44"/>
  <c r="X466" i="44"/>
  <c r="AA466" i="44"/>
  <c r="T466" i="44"/>
  <c r="L466" i="44"/>
  <c r="Y466" i="44"/>
  <c r="S466" i="44"/>
  <c r="P465" i="36"/>
  <c r="R173" i="44"/>
  <c r="U173" i="44" s="1"/>
  <c r="Y172" i="44"/>
  <c r="Z172" i="44" s="1"/>
  <c r="X173" i="44" s="1"/>
  <c r="AA173" i="44" s="1"/>
  <c r="P178" i="36"/>
  <c r="J179" i="36"/>
  <c r="Q178" i="36"/>
  <c r="K465" i="44"/>
  <c r="M465" i="44" s="1"/>
  <c r="K465" i="36"/>
  <c r="M465" i="36" s="1"/>
  <c r="M173" i="44"/>
  <c r="N173" i="44" s="1"/>
  <c r="E467" i="44"/>
  <c r="P466" i="44" l="1"/>
  <c r="D467" i="44"/>
  <c r="S178" i="36"/>
  <c r="T178" i="36" s="1"/>
  <c r="V178" i="36" s="1"/>
  <c r="K179" i="36"/>
  <c r="L179" i="36" s="1"/>
  <c r="Q173" i="44"/>
  <c r="J174" i="44"/>
  <c r="P173" i="44"/>
  <c r="E468" i="44"/>
  <c r="D468" i="44" l="1"/>
  <c r="Y178" i="36"/>
  <c r="Z178" i="36" s="1"/>
  <c r="X179" i="36" s="1"/>
  <c r="AA179" i="36" s="1"/>
  <c r="R179" i="36"/>
  <c r="U179" i="36" s="1"/>
  <c r="S173" i="44"/>
  <c r="T173" i="44" s="1"/>
  <c r="V173" i="44" s="1"/>
  <c r="M179" i="36"/>
  <c r="N179" i="36" s="1"/>
  <c r="K174" i="44"/>
  <c r="L174" i="44" s="1"/>
  <c r="M174" i="44" s="1"/>
  <c r="N174" i="44" s="1"/>
  <c r="E469" i="44"/>
  <c r="D469" i="44" l="1"/>
  <c r="R174" i="44"/>
  <c r="U174" i="44" s="1"/>
  <c r="Y173" i="44"/>
  <c r="Z173" i="44" s="1"/>
  <c r="X174" i="44" s="1"/>
  <c r="AA174" i="44" s="1"/>
  <c r="J180" i="36"/>
  <c r="Q179" i="36"/>
  <c r="P179" i="36"/>
  <c r="Q174" i="44"/>
  <c r="J175" i="44"/>
  <c r="E470" i="44"/>
  <c r="D470" i="44" l="1"/>
  <c r="P174" i="44"/>
  <c r="S174" i="44" s="1"/>
  <c r="T174" i="44" s="1"/>
  <c r="S179" i="36"/>
  <c r="T179" i="36" s="1"/>
  <c r="K180" i="36"/>
  <c r="L180" i="36" s="1"/>
  <c r="K175" i="44"/>
  <c r="E471" i="44"/>
  <c r="D471" i="44" l="1"/>
  <c r="V174" i="44"/>
  <c r="R175" i="44"/>
  <c r="U175" i="44" s="1"/>
  <c r="Y174" i="44"/>
  <c r="Z174" i="44" s="1"/>
  <c r="X175" i="44" s="1"/>
  <c r="AA175" i="44" s="1"/>
  <c r="Y179" i="36"/>
  <c r="Z179" i="36" s="1"/>
  <c r="X180" i="36" s="1"/>
  <c r="AA180" i="36" s="1"/>
  <c r="M180" i="36"/>
  <c r="N180" i="36" s="1"/>
  <c r="V179" i="36"/>
  <c r="R180" i="36"/>
  <c r="L175" i="44"/>
  <c r="M175" i="44" s="1"/>
  <c r="E472" i="44"/>
  <c r="D472" i="44" l="1"/>
  <c r="U180" i="36"/>
  <c r="P180" i="36"/>
  <c r="Q180" i="36"/>
  <c r="J181" i="36"/>
  <c r="N175" i="44"/>
  <c r="E473" i="44"/>
  <c r="D473" i="44" l="1"/>
  <c r="S180" i="36"/>
  <c r="T180" i="36" s="1"/>
  <c r="R181" i="36" s="1"/>
  <c r="K181" i="36"/>
  <c r="L181" i="36" s="1"/>
  <c r="M181" i="36" s="1"/>
  <c r="N181" i="36" s="1"/>
  <c r="Q175" i="44"/>
  <c r="J176" i="44"/>
  <c r="P175" i="44"/>
  <c r="E474" i="44"/>
  <c r="D474" i="44" l="1"/>
  <c r="V180" i="36"/>
  <c r="Y180" i="36"/>
  <c r="Z180" i="36" s="1"/>
  <c r="X181" i="36" s="1"/>
  <c r="AA181" i="36" s="1"/>
  <c r="Q181" i="36"/>
  <c r="J182" i="36"/>
  <c r="U181" i="36"/>
  <c r="K176" i="44"/>
  <c r="L176" i="44" s="1"/>
  <c r="S175" i="44"/>
  <c r="T175" i="44" s="1"/>
  <c r="E475" i="44"/>
  <c r="D475" i="44" l="1"/>
  <c r="P181" i="36"/>
  <c r="S181" i="36" s="1"/>
  <c r="T181" i="36" s="1"/>
  <c r="R182" i="36" s="1"/>
  <c r="K182" i="36"/>
  <c r="L182" i="36" s="1"/>
  <c r="M176" i="44"/>
  <c r="N176" i="44" s="1"/>
  <c r="V175" i="44"/>
  <c r="R176" i="44"/>
  <c r="Y175" i="44"/>
  <c r="Z175" i="44" s="1"/>
  <c r="X176" i="44" s="1"/>
  <c r="E476" i="44"/>
  <c r="D476" i="44" l="1"/>
  <c r="Y181" i="36"/>
  <c r="Z181" i="36" s="1"/>
  <c r="X182" i="36" s="1"/>
  <c r="AA182" i="36" s="1"/>
  <c r="V181" i="36"/>
  <c r="M182" i="36"/>
  <c r="N182" i="36" s="1"/>
  <c r="U182" i="36"/>
  <c r="U176" i="44"/>
  <c r="P176" i="44"/>
  <c r="Q176" i="44"/>
  <c r="J177" i="44"/>
  <c r="AA176" i="44"/>
  <c r="E477" i="44"/>
  <c r="D477" i="44" l="1"/>
  <c r="S176" i="44"/>
  <c r="T176" i="44" s="1"/>
  <c r="V176" i="44" s="1"/>
  <c r="Q182" i="36"/>
  <c r="J183" i="36"/>
  <c r="P182" i="36"/>
  <c r="K177" i="44"/>
  <c r="L177" i="44" s="1"/>
  <c r="E478" i="44"/>
  <c r="D478" i="44" l="1"/>
  <c r="Y176" i="44"/>
  <c r="Z176" i="44" s="1"/>
  <c r="X177" i="44" s="1"/>
  <c r="AA177" i="44" s="1"/>
  <c r="R177" i="44"/>
  <c r="U177" i="44" s="1"/>
  <c r="M177" i="44"/>
  <c r="N177" i="44" s="1"/>
  <c r="Q177" i="44" s="1"/>
  <c r="K183" i="36"/>
  <c r="L183" i="36" s="1"/>
  <c r="M183" i="36" s="1"/>
  <c r="S182" i="36"/>
  <c r="T182" i="36" s="1"/>
  <c r="E479" i="44"/>
  <c r="D479" i="44" l="1"/>
  <c r="J178" i="44"/>
  <c r="K178" i="44" s="1"/>
  <c r="L178" i="44" s="1"/>
  <c r="P177" i="44"/>
  <c r="S177" i="44" s="1"/>
  <c r="T177" i="44" s="1"/>
  <c r="V177" i="44" s="1"/>
  <c r="Y182" i="36"/>
  <c r="Z182" i="36" s="1"/>
  <c r="X183" i="36" s="1"/>
  <c r="AA183" i="36" s="1"/>
  <c r="V182" i="36"/>
  <c r="R183" i="36"/>
  <c r="N183" i="36"/>
  <c r="E480" i="44"/>
  <c r="D480" i="44" l="1"/>
  <c r="R178" i="44"/>
  <c r="U178" i="44" s="1"/>
  <c r="Y177" i="44"/>
  <c r="Z177" i="44" s="1"/>
  <c r="X178" i="44" s="1"/>
  <c r="AA178" i="44" s="1"/>
  <c r="Q183" i="36"/>
  <c r="J184" i="36"/>
  <c r="U183" i="36"/>
  <c r="P183" i="36"/>
  <c r="M178" i="44"/>
  <c r="N178" i="44" s="1"/>
  <c r="E481" i="44"/>
  <c r="D481" i="44" l="1"/>
  <c r="S183" i="36"/>
  <c r="T183" i="36" s="1"/>
  <c r="R184" i="36" s="1"/>
  <c r="K184" i="36"/>
  <c r="L184" i="36" s="1"/>
  <c r="M184" i="36" s="1"/>
  <c r="N184" i="36" s="1"/>
  <c r="Q178" i="44"/>
  <c r="J179" i="44"/>
  <c r="P178" i="44"/>
  <c r="E482" i="44"/>
  <c r="D482" i="44" l="1"/>
  <c r="Y183" i="36"/>
  <c r="Z183" i="36" s="1"/>
  <c r="X184" i="36" s="1"/>
  <c r="AA184" i="36" s="1"/>
  <c r="V183" i="36"/>
  <c r="Q184" i="36"/>
  <c r="J185" i="36"/>
  <c r="U184" i="36"/>
  <c r="K179" i="44"/>
  <c r="S178" i="44"/>
  <c r="T178" i="44" s="1"/>
  <c r="E483" i="44"/>
  <c r="D483" i="44" l="1"/>
  <c r="P184" i="36"/>
  <c r="S184" i="36" s="1"/>
  <c r="T184" i="36" s="1"/>
  <c r="V184" i="36" s="1"/>
  <c r="L179" i="44"/>
  <c r="M179" i="44" s="1"/>
  <c r="N179" i="44" s="1"/>
  <c r="K185" i="36"/>
  <c r="L185" i="36" s="1"/>
  <c r="V178" i="44"/>
  <c r="R179" i="44"/>
  <c r="Y178" i="44"/>
  <c r="Z178" i="44" s="1"/>
  <c r="X179" i="44" s="1"/>
  <c r="E484" i="44"/>
  <c r="D484" i="44" l="1"/>
  <c r="R185" i="36"/>
  <c r="U185" i="36" s="1"/>
  <c r="Y184" i="36"/>
  <c r="Z184" i="36" s="1"/>
  <c r="X185" i="36" s="1"/>
  <c r="AA185" i="36" s="1"/>
  <c r="M185" i="36"/>
  <c r="N185" i="36" s="1"/>
  <c r="Q179" i="44"/>
  <c r="J180" i="44"/>
  <c r="AA179" i="44"/>
  <c r="U179" i="44"/>
  <c r="P179" i="44"/>
  <c r="E485" i="44"/>
  <c r="D485" i="44" l="1"/>
  <c r="S179" i="44"/>
  <c r="T179" i="44" s="1"/>
  <c r="V179" i="44" s="1"/>
  <c r="Q185" i="36"/>
  <c r="J186" i="36"/>
  <c r="P185" i="36"/>
  <c r="K180" i="44"/>
  <c r="E486" i="44"/>
  <c r="D486" i="44" l="1"/>
  <c r="R180" i="44"/>
  <c r="U180" i="44" s="1"/>
  <c r="Y179" i="44"/>
  <c r="Z179" i="44" s="1"/>
  <c r="X180" i="44" s="1"/>
  <c r="AA180" i="44" s="1"/>
  <c r="K186" i="36"/>
  <c r="L186" i="36" s="1"/>
  <c r="S185" i="36"/>
  <c r="T185" i="36" s="1"/>
  <c r="L180" i="44"/>
  <c r="M180" i="44" s="1"/>
  <c r="N180" i="44" s="1"/>
  <c r="E487" i="44"/>
  <c r="D487" i="44" l="1"/>
  <c r="R186" i="36"/>
  <c r="V185" i="36"/>
  <c r="Y185" i="36"/>
  <c r="Z185" i="36" s="1"/>
  <c r="X186" i="36" s="1"/>
  <c r="AA186" i="36" s="1"/>
  <c r="M186" i="36"/>
  <c r="N186" i="36" s="1"/>
  <c r="Q180" i="44"/>
  <c r="J181" i="44"/>
  <c r="P180" i="44"/>
  <c r="E488" i="44"/>
  <c r="D488" i="44" l="1"/>
  <c r="J187" i="36"/>
  <c r="Q186" i="36"/>
  <c r="P186" i="36"/>
  <c r="U186" i="36"/>
  <c r="K181" i="44"/>
  <c r="L181" i="44" s="1"/>
  <c r="S180" i="44"/>
  <c r="T180" i="44" s="1"/>
  <c r="E489" i="44"/>
  <c r="D489" i="44" l="1"/>
  <c r="S186" i="36"/>
  <c r="T186" i="36" s="1"/>
  <c r="R187" i="36" s="1"/>
  <c r="M181" i="44"/>
  <c r="N181" i="44" s="1"/>
  <c r="K187" i="36"/>
  <c r="L187" i="36" s="1"/>
  <c r="M187" i="36" s="1"/>
  <c r="V180" i="44"/>
  <c r="R181" i="44"/>
  <c r="Y180" i="44"/>
  <c r="Z180" i="44" s="1"/>
  <c r="X181" i="44" s="1"/>
  <c r="Y186" i="36" l="1"/>
  <c r="Z186" i="36" s="1"/>
  <c r="X187" i="36" s="1"/>
  <c r="AA187" i="36" s="1"/>
  <c r="V186" i="36"/>
  <c r="Q181" i="44"/>
  <c r="J182" i="44"/>
  <c r="K182" i="44" s="1"/>
  <c r="L182" i="44" s="1"/>
  <c r="U187" i="36"/>
  <c r="N187" i="36"/>
  <c r="AA181" i="44"/>
  <c r="U181" i="44"/>
  <c r="P181" i="44"/>
  <c r="Q187" i="36" l="1"/>
  <c r="J188" i="36"/>
  <c r="P187" i="36"/>
  <c r="M182" i="44"/>
  <c r="N182" i="44" s="1"/>
  <c r="S181" i="44"/>
  <c r="T181" i="44" s="1"/>
  <c r="S187" i="36" l="1"/>
  <c r="T187" i="36" s="1"/>
  <c r="R188" i="36" s="1"/>
  <c r="J183" i="44"/>
  <c r="K183" i="44" s="1"/>
  <c r="L183" i="44" s="1"/>
  <c r="Q182" i="44"/>
  <c r="K188" i="36"/>
  <c r="L188" i="36" s="1"/>
  <c r="M188" i="36" s="1"/>
  <c r="V181" i="44"/>
  <c r="R182" i="44"/>
  <c r="Y181" i="44"/>
  <c r="Z181" i="44" s="1"/>
  <c r="X182" i="44" s="1"/>
  <c r="V187" i="36" l="1"/>
  <c r="Y187" i="36"/>
  <c r="Z187" i="36" s="1"/>
  <c r="X188" i="36" s="1"/>
  <c r="AA188" i="36" s="1"/>
  <c r="N188" i="36"/>
  <c r="J189" i="36" s="1"/>
  <c r="U188" i="36"/>
  <c r="M183" i="44"/>
  <c r="N183" i="44" s="1"/>
  <c r="U182" i="44"/>
  <c r="P182" i="44"/>
  <c r="S182" i="44" s="1"/>
  <c r="T182" i="44" s="1"/>
  <c r="AA182" i="44"/>
  <c r="P188" i="36" l="1"/>
  <c r="Q188" i="36"/>
  <c r="K189" i="36"/>
  <c r="V182" i="44"/>
  <c r="R183" i="44"/>
  <c r="Y182" i="44"/>
  <c r="Z182" i="44" s="1"/>
  <c r="X183" i="44" s="1"/>
  <c r="Q183" i="44"/>
  <c r="J184" i="44"/>
  <c r="S188" i="36" l="1"/>
  <c r="T188" i="36" s="1"/>
  <c r="V188" i="36" s="1"/>
  <c r="L189" i="36"/>
  <c r="M189" i="36" s="1"/>
  <c r="U183" i="44"/>
  <c r="P183" i="44"/>
  <c r="S183" i="44" s="1"/>
  <c r="T183" i="44" s="1"/>
  <c r="AA183" i="44"/>
  <c r="K184" i="44"/>
  <c r="L184" i="44" s="1"/>
  <c r="R189" i="36" l="1"/>
  <c r="U189" i="36" s="1"/>
  <c r="Y188" i="36"/>
  <c r="Z188" i="36" s="1"/>
  <c r="X189" i="36" s="1"/>
  <c r="AA189" i="36" s="1"/>
  <c r="N189" i="36"/>
  <c r="V183" i="44"/>
  <c r="R184" i="44"/>
  <c r="M184" i="44"/>
  <c r="N184" i="44" s="1"/>
  <c r="Y183" i="44"/>
  <c r="Z183" i="44" s="1"/>
  <c r="X184" i="44" s="1"/>
  <c r="Q189" i="36" l="1"/>
  <c r="J190" i="36"/>
  <c r="P189" i="36"/>
  <c r="Q184" i="44"/>
  <c r="J185" i="44"/>
  <c r="U184" i="44"/>
  <c r="P184" i="44"/>
  <c r="AA184" i="44"/>
  <c r="S184" i="44" l="1"/>
  <c r="T184" i="44" s="1"/>
  <c r="V184" i="44" s="1"/>
  <c r="K190" i="36"/>
  <c r="L190" i="36" s="1"/>
  <c r="M190" i="36" s="1"/>
  <c r="N190" i="36" s="1"/>
  <c r="S189" i="36"/>
  <c r="T189" i="36" s="1"/>
  <c r="K185" i="44"/>
  <c r="Y184" i="44" l="1"/>
  <c r="Z184" i="44" s="1"/>
  <c r="X185" i="44" s="1"/>
  <c r="AA185" i="44" s="1"/>
  <c r="R185" i="44"/>
  <c r="U185" i="44" s="1"/>
  <c r="V189" i="36"/>
  <c r="R190" i="36"/>
  <c r="Y189" i="36"/>
  <c r="Z189" i="36" s="1"/>
  <c r="X190" i="36" s="1"/>
  <c r="AA190" i="36" s="1"/>
  <c r="J191" i="36"/>
  <c r="Q190" i="36"/>
  <c r="L185" i="44"/>
  <c r="M185" i="44" s="1"/>
  <c r="K191" i="36" l="1"/>
  <c r="L191" i="36" s="1"/>
  <c r="M191" i="36" s="1"/>
  <c r="N191" i="36" s="1"/>
  <c r="N185" i="44"/>
  <c r="P185" i="44" s="1"/>
  <c r="U190" i="36"/>
  <c r="P190" i="36"/>
  <c r="S190" i="36" s="1"/>
  <c r="T190" i="36" s="1"/>
  <c r="J186" i="44" l="1"/>
  <c r="K186" i="44" s="1"/>
  <c r="L186" i="44" s="1"/>
  <c r="Q185" i="44"/>
  <c r="S185" i="44" s="1"/>
  <c r="T185" i="44" s="1"/>
  <c r="R186" i="44" s="1"/>
  <c r="Y190" i="36"/>
  <c r="Z190" i="36" s="1"/>
  <c r="X191" i="36" s="1"/>
  <c r="AA191" i="36" s="1"/>
  <c r="V190" i="36"/>
  <c r="R191" i="36"/>
  <c r="J192" i="36"/>
  <c r="Q191" i="36"/>
  <c r="Y185" i="44" l="1"/>
  <c r="Z185" i="44" s="1"/>
  <c r="X186" i="44" s="1"/>
  <c r="AA186" i="44" s="1"/>
  <c r="V185" i="44"/>
  <c r="M186" i="44"/>
  <c r="N186" i="44" s="1"/>
  <c r="K192" i="36"/>
  <c r="L192" i="36" s="1"/>
  <c r="M192" i="36" s="1"/>
  <c r="N192" i="36" s="1"/>
  <c r="P191" i="36"/>
  <c r="S191" i="36" s="1"/>
  <c r="T191" i="36" s="1"/>
  <c r="U191" i="36"/>
  <c r="U186" i="44"/>
  <c r="P186" i="44" l="1"/>
  <c r="Q186" i="44"/>
  <c r="J187" i="44"/>
  <c r="K187" i="44" s="1"/>
  <c r="L187" i="44" s="1"/>
  <c r="Y191" i="36"/>
  <c r="Z191" i="36" s="1"/>
  <c r="X192" i="36" s="1"/>
  <c r="AA192" i="36" s="1"/>
  <c r="V191" i="36"/>
  <c r="R192" i="36"/>
  <c r="Q192" i="36"/>
  <c r="J193" i="36"/>
  <c r="S186" i="44" l="1"/>
  <c r="T186" i="44" s="1"/>
  <c r="K193" i="36"/>
  <c r="L193" i="36" s="1"/>
  <c r="M193" i="36" s="1"/>
  <c r="N193" i="36" s="1"/>
  <c r="P192" i="36"/>
  <c r="S192" i="36" s="1"/>
  <c r="T192" i="36" s="1"/>
  <c r="U192" i="36"/>
  <c r="M187" i="44"/>
  <c r="N187" i="44" s="1"/>
  <c r="V186" i="44" l="1"/>
  <c r="R187" i="44"/>
  <c r="U187" i="44" s="1"/>
  <c r="Y186" i="44"/>
  <c r="Z186" i="44" s="1"/>
  <c r="X187" i="44" s="1"/>
  <c r="AA187" i="44" s="1"/>
  <c r="J194" i="36"/>
  <c r="K194" i="36" s="1"/>
  <c r="Q193" i="36"/>
  <c r="V192" i="36"/>
  <c r="R193" i="36"/>
  <c r="Y192" i="36"/>
  <c r="Z192" i="36" s="1"/>
  <c r="X193" i="36" s="1"/>
  <c r="AA193" i="36" s="1"/>
  <c r="Q187" i="44"/>
  <c r="J188" i="44"/>
  <c r="P187" i="44" l="1"/>
  <c r="S187" i="44" s="1"/>
  <c r="T187" i="44" s="1"/>
  <c r="L194" i="36"/>
  <c r="M194" i="36" s="1"/>
  <c r="N194" i="36" s="1"/>
  <c r="P193" i="36"/>
  <c r="S193" i="36" s="1"/>
  <c r="T193" i="36" s="1"/>
  <c r="V193" i="36" s="1"/>
  <c r="U193" i="36"/>
  <c r="K188" i="44"/>
  <c r="L188" i="44" s="1"/>
  <c r="Y193" i="36" l="1"/>
  <c r="Z193" i="36" s="1"/>
  <c r="X194" i="36" s="1"/>
  <c r="AA194" i="36" s="1"/>
  <c r="Q194" i="36"/>
  <c r="J195" i="36"/>
  <c r="K195" i="36" s="1"/>
  <c r="R194" i="36"/>
  <c r="U194" i="36" s="1"/>
  <c r="M188" i="44"/>
  <c r="N188" i="44" s="1"/>
  <c r="V187" i="44"/>
  <c r="R188" i="44"/>
  <c r="Y187" i="44"/>
  <c r="Z187" i="44" s="1"/>
  <c r="X188" i="44" s="1"/>
  <c r="P194" i="36" l="1"/>
  <c r="S194" i="36" s="1"/>
  <c r="T194" i="36" s="1"/>
  <c r="R195" i="36" s="1"/>
  <c r="Q188" i="44"/>
  <c r="J189" i="44"/>
  <c r="K189" i="44" s="1"/>
  <c r="L189" i="44" s="1"/>
  <c r="AA188" i="44"/>
  <c r="U188" i="44"/>
  <c r="P188" i="44"/>
  <c r="L195" i="36"/>
  <c r="M195" i="36" s="1"/>
  <c r="S188" i="44" l="1"/>
  <c r="T188" i="44" s="1"/>
  <c r="V188" i="44" s="1"/>
  <c r="Y194" i="36"/>
  <c r="Z194" i="36" s="1"/>
  <c r="X195" i="36" s="1"/>
  <c r="AA195" i="36" s="1"/>
  <c r="V194" i="36"/>
  <c r="N195" i="36"/>
  <c r="M189" i="44"/>
  <c r="N189" i="44" s="1"/>
  <c r="U195" i="36"/>
  <c r="R189" i="44" l="1"/>
  <c r="U189" i="44" s="1"/>
  <c r="Y188" i="44"/>
  <c r="Z188" i="44" s="1"/>
  <c r="X189" i="44" s="1"/>
  <c r="AA189" i="44" s="1"/>
  <c r="P195" i="36"/>
  <c r="Q189" i="44"/>
  <c r="J190" i="44"/>
  <c r="Q195" i="36"/>
  <c r="J196" i="36"/>
  <c r="S195" i="36" l="1"/>
  <c r="T195" i="36" s="1"/>
  <c r="R196" i="36" s="1"/>
  <c r="P189" i="44"/>
  <c r="S189" i="44" s="1"/>
  <c r="T189" i="44" s="1"/>
  <c r="V189" i="44" s="1"/>
  <c r="K196" i="36"/>
  <c r="L196" i="36" s="1"/>
  <c r="K190" i="44"/>
  <c r="V195" i="36" l="1"/>
  <c r="Y195" i="36"/>
  <c r="Z195" i="36" s="1"/>
  <c r="X196" i="36" s="1"/>
  <c r="AA196" i="36" s="1"/>
  <c r="Y189" i="44"/>
  <c r="Z189" i="44" s="1"/>
  <c r="X190" i="44" s="1"/>
  <c r="AA190" i="44" s="1"/>
  <c r="R190" i="44"/>
  <c r="U190" i="44" s="1"/>
  <c r="M196" i="36"/>
  <c r="N196" i="36" s="1"/>
  <c r="U196" i="36"/>
  <c r="L190" i="44"/>
  <c r="Q196" i="36" l="1"/>
  <c r="J197" i="36"/>
  <c r="K197" i="36" s="1"/>
  <c r="L197" i="36" s="1"/>
  <c r="M197" i="36" s="1"/>
  <c r="P196" i="36"/>
  <c r="M190" i="44"/>
  <c r="N190" i="44" s="1"/>
  <c r="S196" i="36" l="1"/>
  <c r="Q190" i="44"/>
  <c r="J191" i="44"/>
  <c r="P190" i="44"/>
  <c r="N197" i="36"/>
  <c r="T196" i="36" l="1"/>
  <c r="Y196" i="36"/>
  <c r="Z196" i="36" s="1"/>
  <c r="X197" i="36" s="1"/>
  <c r="AA197" i="36" s="1"/>
  <c r="Q197" i="36"/>
  <c r="J198" i="36"/>
  <c r="K191" i="44"/>
  <c r="L191" i="44" s="1"/>
  <c r="M191" i="44" s="1"/>
  <c r="S190" i="44"/>
  <c r="T190" i="44" s="1"/>
  <c r="V196" i="36" l="1"/>
  <c r="R197" i="36"/>
  <c r="V190" i="44"/>
  <c r="R191" i="44"/>
  <c r="N191" i="44"/>
  <c r="K198" i="36"/>
  <c r="L198" i="36" s="1"/>
  <c r="M198" i="36" s="1"/>
  <c r="N198" i="36" s="1"/>
  <c r="Y190" i="44"/>
  <c r="Z190" i="44" s="1"/>
  <c r="X191" i="44" s="1"/>
  <c r="P197" i="36" l="1"/>
  <c r="S197" i="36" s="1"/>
  <c r="T197" i="36" s="1"/>
  <c r="U197" i="36"/>
  <c r="Q198" i="36"/>
  <c r="J199" i="36"/>
  <c r="AA191" i="44"/>
  <c r="Q191" i="44"/>
  <c r="J192" i="44"/>
  <c r="U191" i="44"/>
  <c r="P191" i="44"/>
  <c r="S191" i="44" l="1"/>
  <c r="T191" i="44" s="1"/>
  <c r="V191" i="44" s="1"/>
  <c r="V197" i="36"/>
  <c r="R198" i="36"/>
  <c r="Y197" i="36"/>
  <c r="Z197" i="36" s="1"/>
  <c r="X198" i="36" s="1"/>
  <c r="AA198" i="36" s="1"/>
  <c r="K192" i="44"/>
  <c r="L192" i="44" s="1"/>
  <c r="M192" i="44" s="1"/>
  <c r="K199" i="36"/>
  <c r="L199" i="36" s="1"/>
  <c r="Y191" i="44" l="1"/>
  <c r="Z191" i="44" s="1"/>
  <c r="X192" i="44" s="1"/>
  <c r="AA192" i="44" s="1"/>
  <c r="R192" i="44"/>
  <c r="U192" i="44" s="1"/>
  <c r="M199" i="36"/>
  <c r="N199" i="36" s="1"/>
  <c r="U198" i="36"/>
  <c r="P198" i="36"/>
  <c r="S198" i="36" s="1"/>
  <c r="T198" i="36" s="1"/>
  <c r="V198" i="36" s="1"/>
  <c r="N192" i="44"/>
  <c r="P192" i="44" l="1"/>
  <c r="R199" i="36"/>
  <c r="U199" i="36" s="1"/>
  <c r="Y198" i="36"/>
  <c r="Z198" i="36" s="1"/>
  <c r="X199" i="36" s="1"/>
  <c r="AA199" i="36" s="1"/>
  <c r="Q192" i="44"/>
  <c r="J193" i="44"/>
  <c r="Q199" i="36"/>
  <c r="J200" i="36"/>
  <c r="S192" i="44" l="1"/>
  <c r="T192" i="44" s="1"/>
  <c r="R193" i="44" s="1"/>
  <c r="P199" i="36"/>
  <c r="S199" i="36" s="1"/>
  <c r="K200" i="36"/>
  <c r="L200" i="36" s="1"/>
  <c r="K193" i="44"/>
  <c r="L193" i="44" s="1"/>
  <c r="Y192" i="44" l="1"/>
  <c r="Z192" i="44" s="1"/>
  <c r="X193" i="44" s="1"/>
  <c r="AA193" i="44" s="1"/>
  <c r="V192" i="44"/>
  <c r="T199" i="36"/>
  <c r="V199" i="36" s="1"/>
  <c r="Y199" i="36"/>
  <c r="Z199" i="36" s="1"/>
  <c r="X200" i="36" s="1"/>
  <c r="AA200" i="36" s="1"/>
  <c r="U193" i="44"/>
  <c r="M193" i="44"/>
  <c r="N193" i="44" s="1"/>
  <c r="M200" i="36"/>
  <c r="N200" i="36" s="1"/>
  <c r="R200" i="36" l="1"/>
  <c r="U200" i="36" s="1"/>
  <c r="Q200" i="36"/>
  <c r="J201" i="36"/>
  <c r="Q193" i="44"/>
  <c r="J194" i="44"/>
  <c r="P193" i="44"/>
  <c r="P200" i="36" l="1"/>
  <c r="S200" i="36" s="1"/>
  <c r="T200" i="36" s="1"/>
  <c r="R201" i="36" s="1"/>
  <c r="K194" i="44"/>
  <c r="L194" i="44" s="1"/>
  <c r="M194" i="44" s="1"/>
  <c r="N194" i="44" s="1"/>
  <c r="S193" i="44"/>
  <c r="T193" i="44" s="1"/>
  <c r="K201" i="36"/>
  <c r="L201" i="36" s="1"/>
  <c r="V200" i="36" l="1"/>
  <c r="Y200" i="36"/>
  <c r="Z200" i="36" s="1"/>
  <c r="X201" i="36" s="1"/>
  <c r="AA201" i="36" s="1"/>
  <c r="Q194" i="44"/>
  <c r="J195" i="44"/>
  <c r="M201" i="36"/>
  <c r="N201" i="36" s="1"/>
  <c r="V193" i="44"/>
  <c r="R194" i="44"/>
  <c r="U201" i="36"/>
  <c r="Y193" i="44"/>
  <c r="Z193" i="44" s="1"/>
  <c r="X194" i="44" s="1"/>
  <c r="Q201" i="36" l="1"/>
  <c r="J202" i="36"/>
  <c r="P201" i="36"/>
  <c r="U194" i="44"/>
  <c r="P194" i="44"/>
  <c r="K195" i="44"/>
  <c r="L195" i="44" s="1"/>
  <c r="AA194" i="44"/>
  <c r="M195" i="44" l="1"/>
  <c r="N195" i="44" s="1"/>
  <c r="S201" i="36"/>
  <c r="T201" i="36" s="1"/>
  <c r="V201" i="36" s="1"/>
  <c r="S194" i="44"/>
  <c r="T194" i="44" s="1"/>
  <c r="K202" i="36"/>
  <c r="L202" i="36" s="1"/>
  <c r="R202" i="36" l="1"/>
  <c r="U202" i="36" s="1"/>
  <c r="Y201" i="36"/>
  <c r="Z201" i="36" s="1"/>
  <c r="X202" i="36" s="1"/>
  <c r="AA202" i="36" s="1"/>
  <c r="M202" i="36"/>
  <c r="N202" i="36" s="1"/>
  <c r="V194" i="44"/>
  <c r="R195" i="44"/>
  <c r="Y194" i="44"/>
  <c r="Z194" i="44" s="1"/>
  <c r="X195" i="44" s="1"/>
  <c r="Q195" i="44"/>
  <c r="J196" i="44"/>
  <c r="P202" i="36" l="1"/>
  <c r="U195" i="44"/>
  <c r="P195" i="44"/>
  <c r="AA195" i="44"/>
  <c r="K196" i="44"/>
  <c r="L196" i="44" s="1"/>
  <c r="Q202" i="36"/>
  <c r="J203" i="36"/>
  <c r="S202" i="36" l="1"/>
  <c r="T202" i="36" s="1"/>
  <c r="V202" i="36" s="1"/>
  <c r="M196" i="44"/>
  <c r="N196" i="44" s="1"/>
  <c r="S195" i="44"/>
  <c r="T195" i="44" s="1"/>
  <c r="K203" i="36"/>
  <c r="L203" i="36" s="1"/>
  <c r="R203" i="36" l="1"/>
  <c r="U203" i="36" s="1"/>
  <c r="Y202" i="36"/>
  <c r="Z202" i="36" s="1"/>
  <c r="X203" i="36" s="1"/>
  <c r="AA203" i="36" s="1"/>
  <c r="Q196" i="44"/>
  <c r="J197" i="44"/>
  <c r="K197" i="44" s="1"/>
  <c r="M203" i="36"/>
  <c r="N203" i="36" s="1"/>
  <c r="V195" i="44"/>
  <c r="R196" i="44"/>
  <c r="Y195" i="44"/>
  <c r="Z195" i="44" s="1"/>
  <c r="X196" i="44" s="1"/>
  <c r="J204" i="36" l="1"/>
  <c r="K204" i="36" s="1"/>
  <c r="L204" i="36" s="1"/>
  <c r="M204" i="36" s="1"/>
  <c r="Q203" i="36"/>
  <c r="P203" i="36"/>
  <c r="U196" i="44"/>
  <c r="P196" i="44"/>
  <c r="S196" i="44" s="1"/>
  <c r="T196" i="44" s="1"/>
  <c r="AA196" i="44"/>
  <c r="L197" i="44"/>
  <c r="M197" i="44" s="1"/>
  <c r="S203" i="36" l="1"/>
  <c r="V196" i="44"/>
  <c r="R197" i="44"/>
  <c r="Y196" i="44"/>
  <c r="Z196" i="44" s="1"/>
  <c r="X197" i="44" s="1"/>
  <c r="N197" i="44"/>
  <c r="N204" i="36"/>
  <c r="T203" i="36" l="1"/>
  <c r="Y203" i="36"/>
  <c r="Z203" i="36" s="1"/>
  <c r="X204" i="36" s="1"/>
  <c r="AA204" i="36" s="1"/>
  <c r="Q197" i="44"/>
  <c r="J198" i="44"/>
  <c r="Q204" i="36"/>
  <c r="J205" i="36"/>
  <c r="U197" i="44"/>
  <c r="P197" i="44"/>
  <c r="AA197" i="44"/>
  <c r="S197" i="44" l="1"/>
  <c r="T197" i="44" s="1"/>
  <c r="V197" i="44" s="1"/>
  <c r="V203" i="36"/>
  <c r="R204" i="36"/>
  <c r="K205" i="36"/>
  <c r="L205" i="36" s="1"/>
  <c r="K198" i="44"/>
  <c r="Y197" i="44" l="1"/>
  <c r="Z197" i="44" s="1"/>
  <c r="X198" i="44" s="1"/>
  <c r="AA198" i="44" s="1"/>
  <c r="R198" i="44"/>
  <c r="U198" i="44" s="1"/>
  <c r="U204" i="36"/>
  <c r="P204" i="36"/>
  <c r="S204" i="36" s="1"/>
  <c r="T204" i="36" s="1"/>
  <c r="M205" i="36"/>
  <c r="N205" i="36" s="1"/>
  <c r="L198" i="44"/>
  <c r="M198" i="44" s="1"/>
  <c r="Q205" i="36" l="1"/>
  <c r="J206" i="36"/>
  <c r="K206" i="36" s="1"/>
  <c r="L206" i="36" s="1"/>
  <c r="R205" i="36"/>
  <c r="V204" i="36"/>
  <c r="Y204" i="36"/>
  <c r="Z204" i="36" s="1"/>
  <c r="X205" i="36" s="1"/>
  <c r="AA205" i="36" s="1"/>
  <c r="N198" i="44"/>
  <c r="U205" i="36" l="1"/>
  <c r="P205" i="36"/>
  <c r="M206" i="36"/>
  <c r="N206" i="36" s="1"/>
  <c r="Q198" i="44"/>
  <c r="J199" i="44"/>
  <c r="P198" i="44"/>
  <c r="S205" i="36" l="1"/>
  <c r="T205" i="36" s="1"/>
  <c r="Q206" i="36"/>
  <c r="J207" i="36"/>
  <c r="K207" i="36" s="1"/>
  <c r="L207" i="36" s="1"/>
  <c r="M207" i="36" s="1"/>
  <c r="K199" i="44"/>
  <c r="L199" i="44" s="1"/>
  <c r="M199" i="44" s="1"/>
  <c r="N199" i="44" s="1"/>
  <c r="S198" i="44"/>
  <c r="T198" i="44" s="1"/>
  <c r="R206" i="36" l="1"/>
  <c r="V205" i="36"/>
  <c r="Y205" i="36"/>
  <c r="Z205" i="36" s="1"/>
  <c r="X206" i="36" s="1"/>
  <c r="AA206" i="36" s="1"/>
  <c r="Q199" i="44"/>
  <c r="J200" i="44"/>
  <c r="N207" i="36"/>
  <c r="V198" i="44"/>
  <c r="R199" i="44"/>
  <c r="Y198" i="44"/>
  <c r="Z198" i="44" s="1"/>
  <c r="X199" i="44" s="1"/>
  <c r="U206" i="36" l="1"/>
  <c r="P206" i="36"/>
  <c r="S206" i="36" s="1"/>
  <c r="T206" i="36" s="1"/>
  <c r="AA199" i="44"/>
  <c r="U199" i="44"/>
  <c r="P199" i="44"/>
  <c r="S199" i="44" s="1"/>
  <c r="T199" i="44" s="1"/>
  <c r="Q207" i="36"/>
  <c r="J208" i="36"/>
  <c r="K200" i="44"/>
  <c r="L200" i="44" s="1"/>
  <c r="V206" i="36" l="1"/>
  <c r="R207" i="36"/>
  <c r="Y206" i="36"/>
  <c r="Z206" i="36" s="1"/>
  <c r="X207" i="36" s="1"/>
  <c r="AA207" i="36" s="1"/>
  <c r="V199" i="44"/>
  <c r="R200" i="44"/>
  <c r="M200" i="44"/>
  <c r="N200" i="44" s="1"/>
  <c r="K208" i="36"/>
  <c r="L208" i="36" s="1"/>
  <c r="Y199" i="44"/>
  <c r="Z199" i="44" s="1"/>
  <c r="X200" i="44" s="1"/>
  <c r="U207" i="36" l="1"/>
  <c r="P207" i="36"/>
  <c r="Q200" i="44"/>
  <c r="J201" i="44"/>
  <c r="M208" i="36"/>
  <c r="N208" i="36" s="1"/>
  <c r="AA200" i="44"/>
  <c r="U200" i="44"/>
  <c r="P200" i="44"/>
  <c r="S200" i="44" l="1"/>
  <c r="T200" i="44" s="1"/>
  <c r="V200" i="44" s="1"/>
  <c r="S207" i="36"/>
  <c r="T207" i="36" s="1"/>
  <c r="Q208" i="36"/>
  <c r="J209" i="36"/>
  <c r="K201" i="44"/>
  <c r="L201" i="44" s="1"/>
  <c r="M201" i="44" s="1"/>
  <c r="Y200" i="44" l="1"/>
  <c r="Z200" i="44" s="1"/>
  <c r="X201" i="44" s="1"/>
  <c r="AA201" i="44" s="1"/>
  <c r="R201" i="44"/>
  <c r="U201" i="44" s="1"/>
  <c r="Y207" i="36"/>
  <c r="Z207" i="36" s="1"/>
  <c r="X208" i="36" s="1"/>
  <c r="AA208" i="36" s="1"/>
  <c r="R208" i="36"/>
  <c r="V207" i="36"/>
  <c r="N201" i="44"/>
  <c r="K209" i="36"/>
  <c r="L209" i="36" s="1"/>
  <c r="P201" i="44" l="1"/>
  <c r="U208" i="36"/>
  <c r="P208" i="36"/>
  <c r="S208" i="36" s="1"/>
  <c r="T208" i="36" s="1"/>
  <c r="M209" i="36"/>
  <c r="N209" i="36" s="1"/>
  <c r="Q201" i="44"/>
  <c r="J202" i="44"/>
  <c r="S201" i="44" l="1"/>
  <c r="T201" i="44" s="1"/>
  <c r="V201" i="44" s="1"/>
  <c r="V208" i="36"/>
  <c r="R209" i="36"/>
  <c r="U209" i="36" s="1"/>
  <c r="Y208" i="36"/>
  <c r="Z208" i="36" s="1"/>
  <c r="X209" i="36" s="1"/>
  <c r="AA209" i="36" s="1"/>
  <c r="Q209" i="36"/>
  <c r="J210" i="36"/>
  <c r="K202" i="44"/>
  <c r="L202" i="44" s="1"/>
  <c r="Y201" i="44" l="1"/>
  <c r="Z201" i="44" s="1"/>
  <c r="X202" i="44" s="1"/>
  <c r="AA202" i="44" s="1"/>
  <c r="R202" i="44"/>
  <c r="U202" i="44" s="1"/>
  <c r="P209" i="36"/>
  <c r="S209" i="36" s="1"/>
  <c r="T209" i="36" s="1"/>
  <c r="M202" i="44"/>
  <c r="N202" i="44" s="1"/>
  <c r="K210" i="36"/>
  <c r="L210" i="36" s="1"/>
  <c r="Q202" i="44" l="1"/>
  <c r="J203" i="44"/>
  <c r="K203" i="44" s="1"/>
  <c r="P202" i="44"/>
  <c r="M210" i="36"/>
  <c r="N210" i="36" s="1"/>
  <c r="V209" i="36"/>
  <c r="R210" i="36"/>
  <c r="Y209" i="36"/>
  <c r="Z209" i="36" s="1"/>
  <c r="X210" i="36" s="1"/>
  <c r="L203" i="44" l="1"/>
  <c r="M203" i="44" s="1"/>
  <c r="N203" i="44" s="1"/>
  <c r="S202" i="44"/>
  <c r="T202" i="44" s="1"/>
  <c r="R203" i="44" s="1"/>
  <c r="Q210" i="36"/>
  <c r="J211" i="36"/>
  <c r="AA210" i="36"/>
  <c r="U210" i="36"/>
  <c r="P210" i="36"/>
  <c r="S210" i="36" l="1"/>
  <c r="T210" i="36" s="1"/>
  <c r="V210" i="36" s="1"/>
  <c r="V202" i="44"/>
  <c r="Y202" i="44"/>
  <c r="Z202" i="44" s="1"/>
  <c r="X203" i="44" s="1"/>
  <c r="AA203" i="44" s="1"/>
  <c r="U203" i="44"/>
  <c r="K211" i="36"/>
  <c r="L211" i="36" s="1"/>
  <c r="Q203" i="44"/>
  <c r="J204" i="44"/>
  <c r="Y210" i="36" l="1"/>
  <c r="Z210" i="36" s="1"/>
  <c r="X211" i="36" s="1"/>
  <c r="AA211" i="36" s="1"/>
  <c r="R211" i="36"/>
  <c r="U211" i="36" s="1"/>
  <c r="P203" i="44"/>
  <c r="S203" i="44" s="1"/>
  <c r="T203" i="44" s="1"/>
  <c r="M211" i="36"/>
  <c r="N211" i="36" s="1"/>
  <c r="K204" i="44"/>
  <c r="L204" i="44" s="1"/>
  <c r="M204" i="44" s="1"/>
  <c r="Q211" i="36" l="1"/>
  <c r="J212" i="36"/>
  <c r="P211" i="36"/>
  <c r="V203" i="44"/>
  <c r="R204" i="44"/>
  <c r="Y203" i="44"/>
  <c r="Z203" i="44" s="1"/>
  <c r="X204" i="44" s="1"/>
  <c r="N204" i="44"/>
  <c r="Q204" i="44" l="1"/>
  <c r="J205" i="44"/>
  <c r="U204" i="44"/>
  <c r="P204" i="44"/>
  <c r="AA204" i="44"/>
  <c r="K212" i="36"/>
  <c r="S211" i="36"/>
  <c r="T211" i="36" s="1"/>
  <c r="S204" i="44" l="1"/>
  <c r="T204" i="44" s="1"/>
  <c r="V204" i="44" s="1"/>
  <c r="Y211" i="36"/>
  <c r="Z211" i="36" s="1"/>
  <c r="X212" i="36" s="1"/>
  <c r="AA212" i="36" s="1"/>
  <c r="L212" i="36"/>
  <c r="V211" i="36"/>
  <c r="R212" i="36"/>
  <c r="K205" i="44"/>
  <c r="L205" i="44" s="1"/>
  <c r="M205" i="44" s="1"/>
  <c r="Y204" i="44" l="1"/>
  <c r="Z204" i="44" s="1"/>
  <c r="X205" i="44" s="1"/>
  <c r="AA205" i="44" s="1"/>
  <c r="R205" i="44"/>
  <c r="U205" i="44" s="1"/>
  <c r="N205" i="44"/>
  <c r="U212" i="36"/>
  <c r="M212" i="36"/>
  <c r="N212" i="36" s="1"/>
  <c r="P205" i="44" l="1"/>
  <c r="Q212" i="36"/>
  <c r="J213" i="36"/>
  <c r="P212" i="36"/>
  <c r="Q205" i="44"/>
  <c r="J206" i="44"/>
  <c r="S205" i="44" l="1"/>
  <c r="T205" i="44" s="1"/>
  <c r="R206" i="44" s="1"/>
  <c r="K206" i="44"/>
  <c r="L206" i="44" s="1"/>
  <c r="K213" i="36"/>
  <c r="L213" i="36" s="1"/>
  <c r="M213" i="36" s="1"/>
  <c r="S212" i="36"/>
  <c r="T212" i="36" s="1"/>
  <c r="V205" i="44" l="1"/>
  <c r="Y205" i="44"/>
  <c r="Z205" i="44" s="1"/>
  <c r="X206" i="44" s="1"/>
  <c r="AA206" i="44" s="1"/>
  <c r="Y212" i="36"/>
  <c r="Z212" i="36" s="1"/>
  <c r="X213" i="36" s="1"/>
  <c r="AA213" i="36" s="1"/>
  <c r="M206" i="44"/>
  <c r="N206" i="44" s="1"/>
  <c r="N213" i="36"/>
  <c r="U206" i="44"/>
  <c r="V212" i="36"/>
  <c r="R213" i="36"/>
  <c r="J207" i="44" l="1"/>
  <c r="Q206" i="44"/>
  <c r="P206" i="44"/>
  <c r="Q213" i="36"/>
  <c r="J214" i="36"/>
  <c r="U213" i="36"/>
  <c r="P213" i="36"/>
  <c r="S213" i="36" l="1"/>
  <c r="T213" i="36" s="1"/>
  <c r="V213" i="36" s="1"/>
  <c r="K207" i="44"/>
  <c r="L207" i="44" s="1"/>
  <c r="S206" i="44"/>
  <c r="T206" i="44" s="1"/>
  <c r="K214" i="36"/>
  <c r="L214" i="36" s="1"/>
  <c r="M214" i="36" s="1"/>
  <c r="Y213" i="36" l="1"/>
  <c r="Z213" i="36" s="1"/>
  <c r="X214" i="36" s="1"/>
  <c r="AA214" i="36" s="1"/>
  <c r="R214" i="36"/>
  <c r="U214" i="36" s="1"/>
  <c r="M207" i="44"/>
  <c r="N207" i="44" s="1"/>
  <c r="V206" i="44"/>
  <c r="R207" i="44"/>
  <c r="Y206" i="44"/>
  <c r="Z206" i="44" s="1"/>
  <c r="X207" i="44" s="1"/>
  <c r="AA207" i="44" s="1"/>
  <c r="N214" i="36"/>
  <c r="P214" i="36" l="1"/>
  <c r="Q207" i="44"/>
  <c r="J208" i="44"/>
  <c r="K208" i="44" s="1"/>
  <c r="L208" i="44" s="1"/>
  <c r="U207" i="44"/>
  <c r="P207" i="44"/>
  <c r="Q214" i="36"/>
  <c r="J215" i="36"/>
  <c r="S214" i="36" l="1"/>
  <c r="T214" i="36" s="1"/>
  <c r="V214" i="36" s="1"/>
  <c r="S207" i="44"/>
  <c r="T207" i="44" s="1"/>
  <c r="M208" i="44"/>
  <c r="N208" i="44" s="1"/>
  <c r="K215" i="36"/>
  <c r="L215" i="36" s="1"/>
  <c r="M215" i="36" s="1"/>
  <c r="N215" i="36" s="1"/>
  <c r="Y214" i="36" l="1"/>
  <c r="Z214" i="36" s="1"/>
  <c r="X215" i="36" s="1"/>
  <c r="AA215" i="36" s="1"/>
  <c r="R215" i="36"/>
  <c r="U215" i="36" s="1"/>
  <c r="Y207" i="44"/>
  <c r="Z207" i="44" s="1"/>
  <c r="X208" i="44" s="1"/>
  <c r="AA208" i="44" s="1"/>
  <c r="Q208" i="44"/>
  <c r="J209" i="44"/>
  <c r="K209" i="44" s="1"/>
  <c r="V207" i="44"/>
  <c r="R208" i="44"/>
  <c r="Q215" i="36"/>
  <c r="J216" i="36"/>
  <c r="P215" i="36" l="1"/>
  <c r="S215" i="36" s="1"/>
  <c r="T215" i="36" s="1"/>
  <c r="V215" i="36" s="1"/>
  <c r="L209" i="44"/>
  <c r="M209" i="44" s="1"/>
  <c r="U208" i="44"/>
  <c r="P208" i="44"/>
  <c r="K216" i="36"/>
  <c r="L216" i="36" s="1"/>
  <c r="M216" i="36" s="1"/>
  <c r="N216" i="36" s="1"/>
  <c r="N209" i="44" l="1"/>
  <c r="Q209" i="44" s="1"/>
  <c r="R216" i="36"/>
  <c r="U216" i="36" s="1"/>
  <c r="Y215" i="36"/>
  <c r="Z215" i="36" s="1"/>
  <c r="X216" i="36" s="1"/>
  <c r="AA216" i="36" s="1"/>
  <c r="S208" i="44"/>
  <c r="T208" i="44" s="1"/>
  <c r="Q216" i="36"/>
  <c r="J217" i="36"/>
  <c r="J210" i="44" l="1"/>
  <c r="K210" i="44" s="1"/>
  <c r="L210" i="44" s="1"/>
  <c r="P216" i="36"/>
  <c r="S216" i="36" s="1"/>
  <c r="T216" i="36" s="1"/>
  <c r="Y208" i="44"/>
  <c r="Z208" i="44" s="1"/>
  <c r="X209" i="44" s="1"/>
  <c r="AA209" i="44" s="1"/>
  <c r="V208" i="44"/>
  <c r="R209" i="44"/>
  <c r="K217" i="36"/>
  <c r="L217" i="36" s="1"/>
  <c r="M217" i="36" s="1"/>
  <c r="U209" i="44" l="1"/>
  <c r="P209" i="44"/>
  <c r="N217" i="36"/>
  <c r="M210" i="44"/>
  <c r="N210" i="44" s="1"/>
  <c r="V216" i="36"/>
  <c r="R217" i="36"/>
  <c r="Y216" i="36"/>
  <c r="Z216" i="36" s="1"/>
  <c r="X217" i="36" s="1"/>
  <c r="S209" i="44" l="1"/>
  <c r="T209" i="44" s="1"/>
  <c r="Q210" i="44"/>
  <c r="J211" i="44"/>
  <c r="AA217" i="36"/>
  <c r="U217" i="36"/>
  <c r="P217" i="36"/>
  <c r="Q217" i="36"/>
  <c r="J218" i="36"/>
  <c r="R210" i="44" l="1"/>
  <c r="V209" i="44"/>
  <c r="Y209" i="44"/>
  <c r="Z209" i="44" s="1"/>
  <c r="X210" i="44" s="1"/>
  <c r="AA210" i="44" s="1"/>
  <c r="S217" i="36"/>
  <c r="T217" i="36" s="1"/>
  <c r="K218" i="36"/>
  <c r="L218" i="36" s="1"/>
  <c r="M218" i="36" s="1"/>
  <c r="N218" i="36" s="1"/>
  <c r="K211" i="44"/>
  <c r="L211" i="44" s="1"/>
  <c r="M211" i="44" s="1"/>
  <c r="N211" i="44" l="1"/>
  <c r="Q211" i="44" s="1"/>
  <c r="U210" i="44"/>
  <c r="P210" i="44"/>
  <c r="Q218" i="36"/>
  <c r="J219" i="36"/>
  <c r="V217" i="36"/>
  <c r="R218" i="36"/>
  <c r="Y217" i="36"/>
  <c r="Z217" i="36" s="1"/>
  <c r="X218" i="36" s="1"/>
  <c r="J212" i="44" l="1"/>
  <c r="K212" i="44" s="1"/>
  <c r="L212" i="44" s="1"/>
  <c r="M212" i="44" s="1"/>
  <c r="S210" i="44"/>
  <c r="T210" i="44" s="1"/>
  <c r="U218" i="36"/>
  <c r="P218" i="36"/>
  <c r="S218" i="36" s="1"/>
  <c r="T218" i="36" s="1"/>
  <c r="K219" i="36"/>
  <c r="AA218" i="36"/>
  <c r="R211" i="44" l="1"/>
  <c r="V210" i="44"/>
  <c r="Y210" i="44"/>
  <c r="Z210" i="44" s="1"/>
  <c r="X211" i="44" s="1"/>
  <c r="AA211" i="44" s="1"/>
  <c r="V218" i="36"/>
  <c r="R219" i="36"/>
  <c r="N212" i="44"/>
  <c r="L219" i="36"/>
  <c r="M219" i="36" s="1"/>
  <c r="Y218" i="36"/>
  <c r="Z218" i="36" s="1"/>
  <c r="X219" i="36" s="1"/>
  <c r="P211" i="44" l="1"/>
  <c r="U211" i="44"/>
  <c r="AA219" i="36"/>
  <c r="Q212" i="44"/>
  <c r="J213" i="44"/>
  <c r="U219" i="36"/>
  <c r="N219" i="36"/>
  <c r="S211" i="44" l="1"/>
  <c r="T211" i="44" s="1"/>
  <c r="Q219" i="36"/>
  <c r="J220" i="36"/>
  <c r="P219" i="36"/>
  <c r="K213" i="44"/>
  <c r="L213" i="44" s="1"/>
  <c r="Y211" i="44" l="1"/>
  <c r="Z211" i="44" s="1"/>
  <c r="X212" i="44" s="1"/>
  <c r="AA212" i="44" s="1"/>
  <c r="M213" i="44"/>
  <c r="N213" i="44" s="1"/>
  <c r="Q213" i="44" s="1"/>
  <c r="V211" i="44"/>
  <c r="R212" i="44"/>
  <c r="K220" i="36"/>
  <c r="L220" i="36" s="1"/>
  <c r="S219" i="36"/>
  <c r="T219" i="36" s="1"/>
  <c r="J214" i="44" l="1"/>
  <c r="K214" i="44" s="1"/>
  <c r="L214" i="44" s="1"/>
  <c r="M214" i="44" s="1"/>
  <c r="Y219" i="36"/>
  <c r="Z219" i="36" s="1"/>
  <c r="X220" i="36" s="1"/>
  <c r="AA220" i="36" s="1"/>
  <c r="P212" i="44"/>
  <c r="S212" i="44" s="1"/>
  <c r="T212" i="44" s="1"/>
  <c r="U212" i="44"/>
  <c r="M220" i="36"/>
  <c r="N220" i="36" s="1"/>
  <c r="V219" i="36"/>
  <c r="R220" i="36"/>
  <c r="Y212" i="44" l="1"/>
  <c r="Z212" i="44" s="1"/>
  <c r="X213" i="44" s="1"/>
  <c r="AA213" i="44" s="1"/>
  <c r="R213" i="44"/>
  <c r="V212" i="44"/>
  <c r="Q220" i="36"/>
  <c r="J221" i="36"/>
  <c r="N214" i="44"/>
  <c r="U220" i="36"/>
  <c r="P220" i="36"/>
  <c r="S220" i="36" l="1"/>
  <c r="T220" i="36" s="1"/>
  <c r="V220" i="36" s="1"/>
  <c r="U213" i="44"/>
  <c r="P213" i="44"/>
  <c r="S213" i="44" s="1"/>
  <c r="T213" i="44" s="1"/>
  <c r="Q214" i="44"/>
  <c r="J215" i="44"/>
  <c r="K221" i="36"/>
  <c r="L221" i="36" s="1"/>
  <c r="Y220" i="36" l="1"/>
  <c r="Z220" i="36" s="1"/>
  <c r="X221" i="36" s="1"/>
  <c r="AA221" i="36" s="1"/>
  <c r="R221" i="36"/>
  <c r="U221" i="36" s="1"/>
  <c r="M221" i="36"/>
  <c r="N221" i="36" s="1"/>
  <c r="Q221" i="36" s="1"/>
  <c r="V213" i="44"/>
  <c r="R214" i="44"/>
  <c r="Y213" i="44"/>
  <c r="Z213" i="44" s="1"/>
  <c r="X214" i="44" s="1"/>
  <c r="AA214" i="44" s="1"/>
  <c r="K215" i="44"/>
  <c r="L215" i="44" s="1"/>
  <c r="M215" i="44" s="1"/>
  <c r="N215" i="44" s="1"/>
  <c r="P221" i="36" l="1"/>
  <c r="S221" i="36" s="1"/>
  <c r="T221" i="36" s="1"/>
  <c r="V221" i="36" s="1"/>
  <c r="J222" i="36"/>
  <c r="K222" i="36" s="1"/>
  <c r="L222" i="36" s="1"/>
  <c r="P214" i="44"/>
  <c r="U214" i="44"/>
  <c r="Q215" i="44"/>
  <c r="J216" i="44"/>
  <c r="R222" i="36" l="1"/>
  <c r="U222" i="36" s="1"/>
  <c r="Y221" i="36"/>
  <c r="Z221" i="36" s="1"/>
  <c r="X222" i="36" s="1"/>
  <c r="AA222" i="36" s="1"/>
  <c r="S214" i="44"/>
  <c r="T214" i="44" s="1"/>
  <c r="M222" i="36"/>
  <c r="N222" i="36" s="1"/>
  <c r="K216" i="44"/>
  <c r="L216" i="44" s="1"/>
  <c r="M216" i="44" s="1"/>
  <c r="Y214" i="44" l="1"/>
  <c r="Z214" i="44" s="1"/>
  <c r="X215" i="44" s="1"/>
  <c r="AA215" i="44" s="1"/>
  <c r="V214" i="44"/>
  <c r="R215" i="44"/>
  <c r="N216" i="44"/>
  <c r="Q222" i="36"/>
  <c r="J223" i="36"/>
  <c r="P222" i="36"/>
  <c r="P215" i="44" l="1"/>
  <c r="S215" i="44" s="1"/>
  <c r="T215" i="44" s="1"/>
  <c r="U215" i="44"/>
  <c r="K223" i="36"/>
  <c r="S222" i="36"/>
  <c r="T222" i="36" s="1"/>
  <c r="Q216" i="44"/>
  <c r="J217" i="44"/>
  <c r="V215" i="44" l="1"/>
  <c r="R216" i="44"/>
  <c r="Y215" i="44"/>
  <c r="Z215" i="44" s="1"/>
  <c r="X216" i="44" s="1"/>
  <c r="AA216" i="44" s="1"/>
  <c r="K217" i="44"/>
  <c r="L217" i="44" s="1"/>
  <c r="Y222" i="36"/>
  <c r="Z222" i="36" s="1"/>
  <c r="X223" i="36" s="1"/>
  <c r="V222" i="36"/>
  <c r="R223" i="36"/>
  <c r="L223" i="36"/>
  <c r="U216" i="44" l="1"/>
  <c r="P216" i="44"/>
  <c r="S216" i="44" s="1"/>
  <c r="T216" i="44" s="1"/>
  <c r="U223" i="36"/>
  <c r="M217" i="44"/>
  <c r="N217" i="44" s="1"/>
  <c r="AA223" i="36"/>
  <c r="M223" i="36"/>
  <c r="N223" i="36" s="1"/>
  <c r="V216" i="44" l="1"/>
  <c r="R217" i="44"/>
  <c r="U217" i="44" s="1"/>
  <c r="Y216" i="44"/>
  <c r="Z216" i="44" s="1"/>
  <c r="X217" i="44" s="1"/>
  <c r="AA217" i="44" s="1"/>
  <c r="Q217" i="44"/>
  <c r="J218" i="44"/>
  <c r="Q223" i="36"/>
  <c r="J224" i="36"/>
  <c r="P223" i="36"/>
  <c r="P217" i="44" l="1"/>
  <c r="S217" i="44" s="1"/>
  <c r="T217" i="44" s="1"/>
  <c r="S223" i="36"/>
  <c r="T223" i="36" s="1"/>
  <c r="K218" i="44"/>
  <c r="L218" i="44" s="1"/>
  <c r="K224" i="36"/>
  <c r="L224" i="36" s="1"/>
  <c r="M224" i="36" l="1"/>
  <c r="N224" i="36" s="1"/>
  <c r="Y217" i="44"/>
  <c r="Z217" i="44" s="1"/>
  <c r="X218" i="44" s="1"/>
  <c r="M218" i="44"/>
  <c r="N218" i="44" s="1"/>
  <c r="V217" i="44"/>
  <c r="R218" i="44"/>
  <c r="V223" i="36"/>
  <c r="R224" i="36"/>
  <c r="Y223" i="36"/>
  <c r="Z223" i="36" s="1"/>
  <c r="X224" i="36" s="1"/>
  <c r="Q224" i="36" l="1"/>
  <c r="J225" i="36"/>
  <c r="K225" i="36" s="1"/>
  <c r="L225" i="36" s="1"/>
  <c r="M225" i="36" s="1"/>
  <c r="Q218" i="44"/>
  <c r="J219" i="44"/>
  <c r="AA224" i="36"/>
  <c r="U224" i="36"/>
  <c r="P224" i="36"/>
  <c r="U218" i="44"/>
  <c r="P218" i="44"/>
  <c r="AA218" i="44"/>
  <c r="S218" i="44" l="1"/>
  <c r="T218" i="44" s="1"/>
  <c r="R219" i="44" s="1"/>
  <c r="S224" i="36"/>
  <c r="T224" i="36" s="1"/>
  <c r="N225" i="36"/>
  <c r="K219" i="44"/>
  <c r="L219" i="44" s="1"/>
  <c r="M219" i="44" s="1"/>
  <c r="Y218" i="44" l="1"/>
  <c r="Z218" i="44" s="1"/>
  <c r="X219" i="44" s="1"/>
  <c r="AA219" i="44" s="1"/>
  <c r="V218" i="44"/>
  <c r="N219" i="44"/>
  <c r="Q225" i="36"/>
  <c r="J226" i="36"/>
  <c r="Y224" i="36"/>
  <c r="Z224" i="36" s="1"/>
  <c r="X225" i="36" s="1"/>
  <c r="U219" i="44"/>
  <c r="V224" i="36"/>
  <c r="R225" i="36"/>
  <c r="P219" i="44" l="1"/>
  <c r="U225" i="36"/>
  <c r="P225" i="36"/>
  <c r="AA225" i="36"/>
  <c r="K226" i="36"/>
  <c r="L226" i="36" s="1"/>
  <c r="Q219" i="44"/>
  <c r="J220" i="44"/>
  <c r="S219" i="44" l="1"/>
  <c r="T219" i="44" s="1"/>
  <c r="V219" i="44" s="1"/>
  <c r="M226" i="36"/>
  <c r="N226" i="36" s="1"/>
  <c r="S225" i="36"/>
  <c r="T225" i="36" s="1"/>
  <c r="K220" i="44"/>
  <c r="L220" i="44" s="1"/>
  <c r="M220" i="44" s="1"/>
  <c r="Y219" i="44" l="1"/>
  <c r="Z219" i="44" s="1"/>
  <c r="X220" i="44" s="1"/>
  <c r="AA220" i="44" s="1"/>
  <c r="R220" i="44"/>
  <c r="U220" i="44" s="1"/>
  <c r="Q226" i="36"/>
  <c r="J227" i="36"/>
  <c r="K227" i="36" s="1"/>
  <c r="L227" i="36" s="1"/>
  <c r="M227" i="36" s="1"/>
  <c r="V225" i="36"/>
  <c r="R226" i="36"/>
  <c r="N220" i="44"/>
  <c r="Y225" i="36"/>
  <c r="Z225" i="36" s="1"/>
  <c r="X226" i="36" s="1"/>
  <c r="Q220" i="44" l="1"/>
  <c r="J221" i="44"/>
  <c r="P220" i="44"/>
  <c r="U226" i="36"/>
  <c r="P226" i="36"/>
  <c r="S226" i="36" s="1"/>
  <c r="T226" i="36" s="1"/>
  <c r="AA226" i="36"/>
  <c r="N227" i="36"/>
  <c r="S220" i="44" l="1"/>
  <c r="T220" i="44" s="1"/>
  <c r="R221" i="44" s="1"/>
  <c r="V226" i="36"/>
  <c r="R227" i="36"/>
  <c r="Y226" i="36"/>
  <c r="Z226" i="36" s="1"/>
  <c r="X227" i="36" s="1"/>
  <c r="K221" i="44"/>
  <c r="L221" i="44" s="1"/>
  <c r="M221" i="44" s="1"/>
  <c r="Q227" i="36"/>
  <c r="J228" i="36"/>
  <c r="V220" i="44" l="1"/>
  <c r="Y220" i="44"/>
  <c r="Z220" i="44" s="1"/>
  <c r="X221" i="44" s="1"/>
  <c r="AA221" i="44" s="1"/>
  <c r="U221" i="44"/>
  <c r="K228" i="36"/>
  <c r="L228" i="36" s="1"/>
  <c r="N221" i="44"/>
  <c r="AA227" i="36"/>
  <c r="U227" i="36"/>
  <c r="P227" i="36"/>
  <c r="M228" i="36" l="1"/>
  <c r="N228" i="36" s="1"/>
  <c r="Q221" i="44"/>
  <c r="J222" i="44"/>
  <c r="P221" i="44"/>
  <c r="S227" i="36"/>
  <c r="T227" i="36" s="1"/>
  <c r="Q228" i="36" l="1"/>
  <c r="J229" i="36"/>
  <c r="K229" i="36" s="1"/>
  <c r="L229" i="36" s="1"/>
  <c r="V227" i="36"/>
  <c r="R228" i="36"/>
  <c r="Y227" i="36"/>
  <c r="Z227" i="36" s="1"/>
  <c r="X228" i="36" s="1"/>
  <c r="K222" i="44"/>
  <c r="L222" i="44" s="1"/>
  <c r="S221" i="44"/>
  <c r="T221" i="44" s="1"/>
  <c r="M222" i="44" l="1"/>
  <c r="N222" i="44" s="1"/>
  <c r="M229" i="36"/>
  <c r="N229" i="36" s="1"/>
  <c r="Y221" i="44"/>
  <c r="Z221" i="44" s="1"/>
  <c r="X222" i="44" s="1"/>
  <c r="AA228" i="36"/>
  <c r="U228" i="36"/>
  <c r="P228" i="36"/>
  <c r="S228" i="36" s="1"/>
  <c r="T228" i="36" s="1"/>
  <c r="V221" i="44"/>
  <c r="R222" i="44"/>
  <c r="Q222" i="44" l="1"/>
  <c r="J223" i="44"/>
  <c r="K223" i="44" s="1"/>
  <c r="L223" i="44" s="1"/>
  <c r="V228" i="36"/>
  <c r="R229" i="36"/>
  <c r="Q229" i="36"/>
  <c r="J230" i="36"/>
  <c r="AA222" i="44"/>
  <c r="Y228" i="36"/>
  <c r="Z228" i="36" s="1"/>
  <c r="X229" i="36" s="1"/>
  <c r="U222" i="44"/>
  <c r="P222" i="44"/>
  <c r="AA229" i="36" l="1"/>
  <c r="M223" i="44"/>
  <c r="N223" i="44" s="1"/>
  <c r="K230" i="36"/>
  <c r="L230" i="36" s="1"/>
  <c r="S222" i="44"/>
  <c r="T222" i="44" s="1"/>
  <c r="U229" i="36"/>
  <c r="P229" i="36"/>
  <c r="S229" i="36" s="1"/>
  <c r="T229" i="36" s="1"/>
  <c r="M230" i="36" l="1"/>
  <c r="N230" i="36" s="1"/>
  <c r="V229" i="36"/>
  <c r="R230" i="36"/>
  <c r="Q223" i="44"/>
  <c r="J224" i="44"/>
  <c r="V222" i="44"/>
  <c r="R223" i="44"/>
  <c r="Y229" i="36"/>
  <c r="Z229" i="36" s="1"/>
  <c r="X230" i="36" s="1"/>
  <c r="Y222" i="44"/>
  <c r="Z222" i="44" s="1"/>
  <c r="X223" i="44" s="1"/>
  <c r="Q230" i="36" l="1"/>
  <c r="J231" i="36"/>
  <c r="K231" i="36" s="1"/>
  <c r="L231" i="36" s="1"/>
  <c r="M231" i="36" s="1"/>
  <c r="AA223" i="44"/>
  <c r="AA230" i="36"/>
  <c r="U223" i="44"/>
  <c r="P223" i="44"/>
  <c r="S223" i="44" s="1"/>
  <c r="T223" i="44" s="1"/>
  <c r="K224" i="44"/>
  <c r="L224" i="44" s="1"/>
  <c r="U230" i="36"/>
  <c r="P230" i="36"/>
  <c r="M224" i="44" l="1"/>
  <c r="N224" i="44" s="1"/>
  <c r="V223" i="44"/>
  <c r="R224" i="44"/>
  <c r="Y223" i="44"/>
  <c r="Z223" i="44" s="1"/>
  <c r="X224" i="44" s="1"/>
  <c r="S230" i="36"/>
  <c r="T230" i="36" s="1"/>
  <c r="N231" i="36"/>
  <c r="Q224" i="44" l="1"/>
  <c r="J225" i="44"/>
  <c r="K225" i="44" s="1"/>
  <c r="L225" i="44" s="1"/>
  <c r="Q231" i="36"/>
  <c r="J232" i="36"/>
  <c r="AA224" i="44"/>
  <c r="V230" i="36"/>
  <c r="R231" i="36"/>
  <c r="Y230" i="36"/>
  <c r="Z230" i="36" s="1"/>
  <c r="X231" i="36" s="1"/>
  <c r="U224" i="44"/>
  <c r="P224" i="44"/>
  <c r="M225" i="44" l="1"/>
  <c r="N225" i="44" s="1"/>
  <c r="AA231" i="36"/>
  <c r="K232" i="36"/>
  <c r="L232" i="36" s="1"/>
  <c r="U231" i="36"/>
  <c r="P231" i="36"/>
  <c r="S231" i="36" s="1"/>
  <c r="T231" i="36" s="1"/>
  <c r="S224" i="44"/>
  <c r="T224" i="44" s="1"/>
  <c r="Q225" i="44" l="1"/>
  <c r="J226" i="44"/>
  <c r="K226" i="44" s="1"/>
  <c r="L226" i="44" s="1"/>
  <c r="V231" i="36"/>
  <c r="R232" i="36"/>
  <c r="Y231" i="36"/>
  <c r="Z231" i="36" s="1"/>
  <c r="X232" i="36" s="1"/>
  <c r="M232" i="36"/>
  <c r="N232" i="36" s="1"/>
  <c r="V224" i="44"/>
  <c r="R225" i="44"/>
  <c r="Y224" i="44"/>
  <c r="Z224" i="44" s="1"/>
  <c r="X225" i="44" s="1"/>
  <c r="Q232" i="36" l="1"/>
  <c r="J233" i="36"/>
  <c r="AA225" i="44"/>
  <c r="M226" i="44"/>
  <c r="N226" i="44" s="1"/>
  <c r="U225" i="44"/>
  <c r="P225" i="44"/>
  <c r="S225" i="44" s="1"/>
  <c r="T225" i="44" s="1"/>
  <c r="AA232" i="36"/>
  <c r="U232" i="36"/>
  <c r="P232" i="36"/>
  <c r="S232" i="36" l="1"/>
  <c r="T232" i="36" s="1"/>
  <c r="V232" i="36" s="1"/>
  <c r="V225" i="44"/>
  <c r="R226" i="44"/>
  <c r="Q226" i="44"/>
  <c r="J227" i="44"/>
  <c r="Y225" i="44"/>
  <c r="Z225" i="44" s="1"/>
  <c r="X226" i="44" s="1"/>
  <c r="K233" i="36"/>
  <c r="L233" i="36" s="1"/>
  <c r="Y232" i="36" l="1"/>
  <c r="Z232" i="36" s="1"/>
  <c r="X233" i="36" s="1"/>
  <c r="AA233" i="36" s="1"/>
  <c r="R233" i="36"/>
  <c r="U233" i="36" s="1"/>
  <c r="M233" i="36"/>
  <c r="N233" i="36" s="1"/>
  <c r="AA226" i="44"/>
  <c r="U226" i="44"/>
  <c r="P226" i="44"/>
  <c r="S226" i="44" s="1"/>
  <c r="T226" i="44" s="1"/>
  <c r="K227" i="44"/>
  <c r="L227" i="44" s="1"/>
  <c r="M227" i="44" s="1"/>
  <c r="V226" i="44" l="1"/>
  <c r="R227" i="44"/>
  <c r="Q233" i="36"/>
  <c r="J234" i="36"/>
  <c r="Y226" i="44"/>
  <c r="Z226" i="44" s="1"/>
  <c r="X227" i="44" s="1"/>
  <c r="N227" i="44"/>
  <c r="P233" i="36"/>
  <c r="AA227" i="44" l="1"/>
  <c r="Q227" i="44"/>
  <c r="J228" i="44"/>
  <c r="K234" i="36"/>
  <c r="L234" i="36" s="1"/>
  <c r="M234" i="36" s="1"/>
  <c r="U227" i="44"/>
  <c r="P227" i="44"/>
  <c r="S233" i="36"/>
  <c r="T233" i="36" s="1"/>
  <c r="V233" i="36" l="1"/>
  <c r="R234" i="36"/>
  <c r="S227" i="44"/>
  <c r="T227" i="44" s="1"/>
  <c r="N234" i="36"/>
  <c r="K228" i="44"/>
  <c r="L228" i="44" s="1"/>
  <c r="Y233" i="36"/>
  <c r="Z233" i="36" s="1"/>
  <c r="X234" i="36" s="1"/>
  <c r="AA234" i="36" l="1"/>
  <c r="M228" i="44"/>
  <c r="N228" i="44" s="1"/>
  <c r="Q234" i="36"/>
  <c r="J235" i="36"/>
  <c r="V227" i="44"/>
  <c r="R228" i="44"/>
  <c r="U234" i="36"/>
  <c r="P234" i="36"/>
  <c r="Y227" i="44"/>
  <c r="Z227" i="44" s="1"/>
  <c r="X228" i="44" s="1"/>
  <c r="S234" i="36" l="1"/>
  <c r="T234" i="36" s="1"/>
  <c r="V234" i="36" s="1"/>
  <c r="Q228" i="44"/>
  <c r="J229" i="44"/>
  <c r="U228" i="44"/>
  <c r="P228" i="44"/>
  <c r="K235" i="36"/>
  <c r="L235" i="36" s="1"/>
  <c r="M235" i="36" s="1"/>
  <c r="AA228" i="44"/>
  <c r="S228" i="44" l="1"/>
  <c r="T228" i="44" s="1"/>
  <c r="V228" i="44" s="1"/>
  <c r="Y234" i="36"/>
  <c r="Z234" i="36" s="1"/>
  <c r="X235" i="36" s="1"/>
  <c r="AA235" i="36" s="1"/>
  <c r="R235" i="36"/>
  <c r="U235" i="36" s="1"/>
  <c r="N235" i="36"/>
  <c r="K229" i="44"/>
  <c r="L229" i="44" s="1"/>
  <c r="Y228" i="44" l="1"/>
  <c r="Z228" i="44" s="1"/>
  <c r="X229" i="44" s="1"/>
  <c r="AA229" i="44" s="1"/>
  <c r="R229" i="44"/>
  <c r="U229" i="44" s="1"/>
  <c r="P235" i="36"/>
  <c r="M229" i="44"/>
  <c r="N229" i="44" s="1"/>
  <c r="Q235" i="36"/>
  <c r="J236" i="36"/>
  <c r="S235" i="36" l="1"/>
  <c r="T235" i="36" s="1"/>
  <c r="R236" i="36" s="1"/>
  <c r="Q229" i="44"/>
  <c r="J230" i="44"/>
  <c r="P229" i="44"/>
  <c r="K236" i="36"/>
  <c r="L236" i="36" s="1"/>
  <c r="Y235" i="36" l="1"/>
  <c r="Z235" i="36" s="1"/>
  <c r="X236" i="36" s="1"/>
  <c r="AA236" i="36" s="1"/>
  <c r="V235" i="36"/>
  <c r="M236" i="36"/>
  <c r="N236" i="36" s="1"/>
  <c r="U236" i="36"/>
  <c r="K230" i="44"/>
  <c r="L230" i="44" s="1"/>
  <c r="M230" i="44" s="1"/>
  <c r="S229" i="44"/>
  <c r="T229" i="44" s="1"/>
  <c r="Q236" i="36" l="1"/>
  <c r="J237" i="36"/>
  <c r="K237" i="36" s="1"/>
  <c r="L237" i="36" s="1"/>
  <c r="P236" i="36"/>
  <c r="Y229" i="44"/>
  <c r="Z229" i="44" s="1"/>
  <c r="X230" i="44" s="1"/>
  <c r="AA230" i="44" s="1"/>
  <c r="N230" i="44"/>
  <c r="V229" i="44"/>
  <c r="R230" i="44"/>
  <c r="S236" i="36" l="1"/>
  <c r="T236" i="36" s="1"/>
  <c r="V236" i="36" s="1"/>
  <c r="M237" i="36"/>
  <c r="N237" i="36" s="1"/>
  <c r="U230" i="44"/>
  <c r="P230" i="44"/>
  <c r="Q230" i="44"/>
  <c r="J231" i="44"/>
  <c r="Y236" i="36" l="1"/>
  <c r="Z236" i="36" s="1"/>
  <c r="X237" i="36" s="1"/>
  <c r="AA237" i="36" s="1"/>
  <c r="R237" i="36"/>
  <c r="U237" i="36" s="1"/>
  <c r="S230" i="44"/>
  <c r="T230" i="44" s="1"/>
  <c r="V230" i="44" s="1"/>
  <c r="J238" i="36"/>
  <c r="K238" i="36" s="1"/>
  <c r="L238" i="36" s="1"/>
  <c r="M238" i="36" s="1"/>
  <c r="Q237" i="36"/>
  <c r="K231" i="44"/>
  <c r="L231" i="44" s="1"/>
  <c r="M231" i="44" s="1"/>
  <c r="P237" i="36" l="1"/>
  <c r="S237" i="36" s="1"/>
  <c r="T237" i="36" s="1"/>
  <c r="V237" i="36" s="1"/>
  <c r="Y230" i="44"/>
  <c r="Z230" i="44" s="1"/>
  <c r="X231" i="44" s="1"/>
  <c r="R231" i="44"/>
  <c r="U231" i="44" s="1"/>
  <c r="N231" i="44"/>
  <c r="N238" i="36"/>
  <c r="P231" i="44" l="1"/>
  <c r="AA231" i="44"/>
  <c r="Y237" i="36"/>
  <c r="Z237" i="36" s="1"/>
  <c r="X238" i="36" s="1"/>
  <c r="AA238" i="36" s="1"/>
  <c r="R238" i="36"/>
  <c r="U238" i="36" s="1"/>
  <c r="Q238" i="36"/>
  <c r="J239" i="36"/>
  <c r="Q231" i="44"/>
  <c r="J232" i="44"/>
  <c r="S231" i="44" l="1"/>
  <c r="T231" i="44" s="1"/>
  <c r="V231" i="44" s="1"/>
  <c r="P238" i="36"/>
  <c r="S238" i="36" s="1"/>
  <c r="T238" i="36" s="1"/>
  <c r="V238" i="36" s="1"/>
  <c r="K232" i="44"/>
  <c r="L232" i="44" s="1"/>
  <c r="K239" i="36"/>
  <c r="Y231" i="44" l="1"/>
  <c r="Z231" i="44" s="1"/>
  <c r="X232" i="44" s="1"/>
  <c r="AA232" i="44" s="1"/>
  <c r="R232" i="44"/>
  <c r="U232" i="44" s="1"/>
  <c r="Y238" i="36"/>
  <c r="Z238" i="36" s="1"/>
  <c r="X239" i="36" s="1"/>
  <c r="AA239" i="36" s="1"/>
  <c r="R239" i="36"/>
  <c r="U239" i="36" s="1"/>
  <c r="M232" i="44"/>
  <c r="N232" i="44" s="1"/>
  <c r="L239" i="36"/>
  <c r="Q232" i="44" l="1"/>
  <c r="J233" i="44"/>
  <c r="P232" i="44"/>
  <c r="M239" i="36"/>
  <c r="N239" i="36" s="1"/>
  <c r="S232" i="44" l="1"/>
  <c r="T232" i="44" s="1"/>
  <c r="V232" i="44" s="1"/>
  <c r="Q239" i="36"/>
  <c r="J240" i="36"/>
  <c r="P239" i="36"/>
  <c r="K233" i="44"/>
  <c r="L233" i="44" s="1"/>
  <c r="R233" i="44" l="1"/>
  <c r="U233" i="44" s="1"/>
  <c r="Y232" i="44"/>
  <c r="Z232" i="44" s="1"/>
  <c r="X233" i="44" s="1"/>
  <c r="AA233" i="44" s="1"/>
  <c r="M233" i="44"/>
  <c r="N233" i="44" s="1"/>
  <c r="K240" i="36"/>
  <c r="L240" i="36" s="1"/>
  <c r="M240" i="36" s="1"/>
  <c r="S239" i="36"/>
  <c r="T239" i="36" s="1"/>
  <c r="Q233" i="44" l="1"/>
  <c r="J234" i="44"/>
  <c r="P233" i="44"/>
  <c r="N240" i="36"/>
  <c r="V239" i="36"/>
  <c r="R240" i="36"/>
  <c r="Y239" i="36"/>
  <c r="Z239" i="36" s="1"/>
  <c r="X240" i="36" s="1"/>
  <c r="U240" i="36" l="1"/>
  <c r="P240" i="36"/>
  <c r="AA240" i="36"/>
  <c r="Q240" i="36"/>
  <c r="J241" i="36"/>
  <c r="K234" i="44"/>
  <c r="L234" i="44" s="1"/>
  <c r="M234" i="44" s="1"/>
  <c r="S233" i="44"/>
  <c r="T233" i="44" s="1"/>
  <c r="S240" i="36" l="1"/>
  <c r="T240" i="36" s="1"/>
  <c r="V240" i="36" s="1"/>
  <c r="N234" i="44"/>
  <c r="K241" i="36"/>
  <c r="L241" i="36" s="1"/>
  <c r="V233" i="44"/>
  <c r="R234" i="44"/>
  <c r="Y233" i="44"/>
  <c r="Z233" i="44" s="1"/>
  <c r="X234" i="44" s="1"/>
  <c r="Y240" i="36" l="1"/>
  <c r="Z240" i="36" s="1"/>
  <c r="X241" i="36" s="1"/>
  <c r="AA241" i="36" s="1"/>
  <c r="R241" i="36"/>
  <c r="U241" i="36" s="1"/>
  <c r="M241" i="36"/>
  <c r="N241" i="36" s="1"/>
  <c r="AA234" i="44"/>
  <c r="Q234" i="44"/>
  <c r="J235" i="44"/>
  <c r="U234" i="44"/>
  <c r="P234" i="44"/>
  <c r="P241" i="36" l="1"/>
  <c r="S234" i="44"/>
  <c r="T234" i="44" s="1"/>
  <c r="V234" i="44" s="1"/>
  <c r="K235" i="44"/>
  <c r="L235" i="44" s="1"/>
  <c r="M235" i="44" s="1"/>
  <c r="Q241" i="36"/>
  <c r="J242" i="36"/>
  <c r="S241" i="36" l="1"/>
  <c r="T241" i="36" s="1"/>
  <c r="V241" i="36" s="1"/>
  <c r="Y234" i="44"/>
  <c r="Z234" i="44" s="1"/>
  <c r="X235" i="44" s="1"/>
  <c r="AA235" i="44" s="1"/>
  <c r="R235" i="44"/>
  <c r="U235" i="44" s="1"/>
  <c r="N235" i="44"/>
  <c r="K242" i="36"/>
  <c r="L242" i="36" s="1"/>
  <c r="Y241" i="36" l="1"/>
  <c r="Z241" i="36" s="1"/>
  <c r="X242" i="36" s="1"/>
  <c r="AA242" i="36" s="1"/>
  <c r="R242" i="36"/>
  <c r="U242" i="36" s="1"/>
  <c r="P235" i="44"/>
  <c r="M242" i="36"/>
  <c r="N242" i="36" s="1"/>
  <c r="Q235" i="44"/>
  <c r="J236" i="44"/>
  <c r="S235" i="44" l="1"/>
  <c r="T235" i="44" s="1"/>
  <c r="V235" i="44" s="1"/>
  <c r="Q242" i="36"/>
  <c r="P242" i="36"/>
  <c r="J243" i="36"/>
  <c r="K243" i="36" s="1"/>
  <c r="K236" i="44"/>
  <c r="L236" i="44" s="1"/>
  <c r="M236" i="44" s="1"/>
  <c r="R236" i="44" l="1"/>
  <c r="U236" i="44" s="1"/>
  <c r="Y235" i="44"/>
  <c r="Z235" i="44" s="1"/>
  <c r="X236" i="44" s="1"/>
  <c r="AA236" i="44" s="1"/>
  <c r="S242" i="36"/>
  <c r="T242" i="36" s="1"/>
  <c r="N236" i="44"/>
  <c r="L243" i="36"/>
  <c r="P236" i="44" l="1"/>
  <c r="V242" i="36"/>
  <c r="R243" i="36"/>
  <c r="U243" i="36" s="1"/>
  <c r="Y242" i="36"/>
  <c r="Z242" i="36" s="1"/>
  <c r="X243" i="36" s="1"/>
  <c r="AA243" i="36" s="1"/>
  <c r="Q236" i="44"/>
  <c r="J237" i="44"/>
  <c r="M243" i="36"/>
  <c r="N243" i="36" s="1"/>
  <c r="S236" i="44" l="1"/>
  <c r="T236" i="44" s="1"/>
  <c r="R237" i="44" s="1"/>
  <c r="Q243" i="36"/>
  <c r="J244" i="36"/>
  <c r="P243" i="36"/>
  <c r="K237" i="44"/>
  <c r="L237" i="44" s="1"/>
  <c r="V236" i="44" l="1"/>
  <c r="Y236" i="44"/>
  <c r="Z236" i="44" s="1"/>
  <c r="X237" i="44" s="1"/>
  <c r="AA237" i="44" s="1"/>
  <c r="M237" i="44"/>
  <c r="N237" i="44" s="1"/>
  <c r="U237" i="44"/>
  <c r="K244" i="36"/>
  <c r="L244" i="36" s="1"/>
  <c r="S243" i="36"/>
  <c r="T243" i="36" s="1"/>
  <c r="J238" i="44" l="1"/>
  <c r="K238" i="44" s="1"/>
  <c r="L238" i="44" s="1"/>
  <c r="M238" i="44" s="1"/>
  <c r="Q237" i="44"/>
  <c r="P237" i="44"/>
  <c r="M244" i="36"/>
  <c r="N244" i="36" s="1"/>
  <c r="V243" i="36"/>
  <c r="R244" i="36"/>
  <c r="Y243" i="36"/>
  <c r="Z243" i="36" s="1"/>
  <c r="X244" i="36" s="1"/>
  <c r="S237" i="44" l="1"/>
  <c r="T237" i="44" s="1"/>
  <c r="V237" i="44" s="1"/>
  <c r="Q244" i="36"/>
  <c r="J245" i="36"/>
  <c r="K245" i="36" s="1"/>
  <c r="L245" i="36" s="1"/>
  <c r="N238" i="44"/>
  <c r="AA244" i="36"/>
  <c r="U244" i="36"/>
  <c r="P244" i="36"/>
  <c r="R238" i="44" l="1"/>
  <c r="U238" i="44" s="1"/>
  <c r="Y237" i="44"/>
  <c r="Z237" i="44" s="1"/>
  <c r="X238" i="44" s="1"/>
  <c r="AA238" i="44" s="1"/>
  <c r="M245" i="36"/>
  <c r="N245" i="36" s="1"/>
  <c r="S244" i="36"/>
  <c r="T244" i="36" s="1"/>
  <c r="Q238" i="44"/>
  <c r="J239" i="44"/>
  <c r="P238" i="44" l="1"/>
  <c r="S238" i="44" s="1"/>
  <c r="T238" i="44" s="1"/>
  <c r="V238" i="44" s="1"/>
  <c r="Q245" i="36"/>
  <c r="J246" i="36"/>
  <c r="K239" i="44"/>
  <c r="L239" i="44" s="1"/>
  <c r="V244" i="36"/>
  <c r="R245" i="36"/>
  <c r="Y244" i="36"/>
  <c r="Z244" i="36" s="1"/>
  <c r="X245" i="36" s="1"/>
  <c r="Y238" i="44" l="1"/>
  <c r="Z238" i="44" s="1"/>
  <c r="X239" i="44" s="1"/>
  <c r="AA239" i="44" s="1"/>
  <c r="R239" i="44"/>
  <c r="U239" i="44" s="1"/>
  <c r="M239" i="44"/>
  <c r="N239" i="44" s="1"/>
  <c r="AA245" i="36"/>
  <c r="U245" i="36"/>
  <c r="P245" i="36"/>
  <c r="S245" i="36" s="1"/>
  <c r="T245" i="36" s="1"/>
  <c r="K246" i="36"/>
  <c r="L246" i="36" s="1"/>
  <c r="Q239" i="44" l="1"/>
  <c r="P239" i="44"/>
  <c r="J240" i="44"/>
  <c r="K240" i="44" s="1"/>
  <c r="L240" i="44" s="1"/>
  <c r="V245" i="36"/>
  <c r="R246" i="36"/>
  <c r="M246" i="36"/>
  <c r="N246" i="36" s="1"/>
  <c r="Y245" i="36"/>
  <c r="Z245" i="36" s="1"/>
  <c r="X246" i="36" s="1"/>
  <c r="S239" i="44" l="1"/>
  <c r="T239" i="44" s="1"/>
  <c r="R240" i="44" s="1"/>
  <c r="M240" i="44"/>
  <c r="N240" i="44" s="1"/>
  <c r="Q246" i="36"/>
  <c r="J247" i="36"/>
  <c r="AA246" i="36"/>
  <c r="U246" i="36"/>
  <c r="P246" i="36"/>
  <c r="S246" i="36" l="1"/>
  <c r="T246" i="36" s="1"/>
  <c r="V246" i="36" s="1"/>
  <c r="Y239" i="44"/>
  <c r="Z239" i="44" s="1"/>
  <c r="X240" i="44" s="1"/>
  <c r="P240" i="44" s="1"/>
  <c r="V239" i="44"/>
  <c r="Q240" i="44"/>
  <c r="J241" i="44"/>
  <c r="K241" i="44" s="1"/>
  <c r="L241" i="44" s="1"/>
  <c r="M241" i="44" s="1"/>
  <c r="U240" i="44"/>
  <c r="K247" i="36"/>
  <c r="L247" i="36" s="1"/>
  <c r="M247" i="36" s="1"/>
  <c r="N247" i="36" s="1"/>
  <c r="Y246" i="36" l="1"/>
  <c r="Z246" i="36" s="1"/>
  <c r="X247" i="36" s="1"/>
  <c r="AA240" i="44"/>
  <c r="R247" i="36"/>
  <c r="U247" i="36" s="1"/>
  <c r="S240" i="44"/>
  <c r="T240" i="44" s="1"/>
  <c r="R241" i="44" s="1"/>
  <c r="Q247" i="36"/>
  <c r="J248" i="36"/>
  <c r="N241" i="44"/>
  <c r="P247" i="36" l="1"/>
  <c r="S247" i="36" s="1"/>
  <c r="T247" i="36" s="1"/>
  <c r="V247" i="36" s="1"/>
  <c r="AA247" i="36"/>
  <c r="Y240" i="44"/>
  <c r="Z240" i="44" s="1"/>
  <c r="X241" i="44" s="1"/>
  <c r="AA241" i="44" s="1"/>
  <c r="V240" i="44"/>
  <c r="U241" i="44"/>
  <c r="Q241" i="44"/>
  <c r="J242" i="44"/>
  <c r="K248" i="36"/>
  <c r="R248" i="36" l="1"/>
  <c r="U248" i="36" s="1"/>
  <c r="Y247" i="36"/>
  <c r="Z247" i="36" s="1"/>
  <c r="X248" i="36" s="1"/>
  <c r="AA248" i="36" s="1"/>
  <c r="P241" i="44"/>
  <c r="S241" i="44" s="1"/>
  <c r="T241" i="44" s="1"/>
  <c r="R242" i="44" s="1"/>
  <c r="K242" i="44"/>
  <c r="L242" i="44" s="1"/>
  <c r="L248" i="36"/>
  <c r="M248" i="36" s="1"/>
  <c r="Y241" i="44" l="1"/>
  <c r="Z241" i="44" s="1"/>
  <c r="X242" i="44" s="1"/>
  <c r="AA242" i="44" s="1"/>
  <c r="V241" i="44"/>
  <c r="M242" i="44"/>
  <c r="N242" i="44" s="1"/>
  <c r="Q242" i="44" s="1"/>
  <c r="N248" i="36"/>
  <c r="U242" i="44"/>
  <c r="P242" i="44" l="1"/>
  <c r="S242" i="44" s="1"/>
  <c r="T242" i="44" s="1"/>
  <c r="J243" i="44"/>
  <c r="K243" i="44" s="1"/>
  <c r="L243" i="44" s="1"/>
  <c r="M243" i="44" s="1"/>
  <c r="Q248" i="36"/>
  <c r="J249" i="36"/>
  <c r="P248" i="36"/>
  <c r="N243" i="44" l="1"/>
  <c r="S248" i="36"/>
  <c r="T248" i="36" s="1"/>
  <c r="K249" i="36"/>
  <c r="L249" i="36" s="1"/>
  <c r="M249" i="36" s="1"/>
  <c r="N249" i="36" s="1"/>
  <c r="V242" i="44"/>
  <c r="R243" i="44"/>
  <c r="Y242" i="44"/>
  <c r="Z242" i="44" s="1"/>
  <c r="X243" i="44" s="1"/>
  <c r="Q249" i="36" l="1"/>
  <c r="J250" i="36"/>
  <c r="U243" i="44"/>
  <c r="P243" i="44"/>
  <c r="V248" i="36"/>
  <c r="R249" i="36"/>
  <c r="AA243" i="44"/>
  <c r="Q243" i="44"/>
  <c r="J244" i="44"/>
  <c r="Y248" i="36"/>
  <c r="Z248" i="36" s="1"/>
  <c r="X249" i="36" s="1"/>
  <c r="S243" i="44" l="1"/>
  <c r="T243" i="44" s="1"/>
  <c r="V243" i="44" s="1"/>
  <c r="K250" i="36"/>
  <c r="K244" i="44"/>
  <c r="L244" i="44" s="1"/>
  <c r="U249" i="36"/>
  <c r="P249" i="36"/>
  <c r="AA249" i="36"/>
  <c r="Y243" i="44" l="1"/>
  <c r="Z243" i="44" s="1"/>
  <c r="X244" i="44" s="1"/>
  <c r="AA244" i="44" s="1"/>
  <c r="R244" i="44"/>
  <c r="U244" i="44" s="1"/>
  <c r="L250" i="36"/>
  <c r="M244" i="44"/>
  <c r="N244" i="44" s="1"/>
  <c r="S249" i="36"/>
  <c r="T249" i="36" s="1"/>
  <c r="M250" i="36" l="1"/>
  <c r="N250" i="36" s="1"/>
  <c r="Q244" i="44"/>
  <c r="J245" i="44"/>
  <c r="P244" i="44"/>
  <c r="V249" i="36"/>
  <c r="R250" i="36"/>
  <c r="Y249" i="36"/>
  <c r="Z249" i="36" s="1"/>
  <c r="X250" i="36" s="1"/>
  <c r="Q250" i="36" l="1"/>
  <c r="J251" i="36"/>
  <c r="AA250" i="36"/>
  <c r="U250" i="36"/>
  <c r="P250" i="36"/>
  <c r="K245" i="44"/>
  <c r="L245" i="44" s="1"/>
  <c r="S244" i="44"/>
  <c r="T244" i="44" s="1"/>
  <c r="Y244" i="44" l="1"/>
  <c r="Z244" i="44" s="1"/>
  <c r="X245" i="44" s="1"/>
  <c r="AA245" i="44" s="1"/>
  <c r="K251" i="36"/>
  <c r="L251" i="36" s="1"/>
  <c r="V244" i="44"/>
  <c r="R245" i="44"/>
  <c r="M245" i="44"/>
  <c r="N245" i="44" s="1"/>
  <c r="S250" i="36"/>
  <c r="T250" i="36" s="1"/>
  <c r="M251" i="36" l="1"/>
  <c r="N251" i="36" s="1"/>
  <c r="Q251" i="36" s="1"/>
  <c r="Q245" i="44"/>
  <c r="J246" i="44"/>
  <c r="V250" i="36"/>
  <c r="R251" i="36"/>
  <c r="U245" i="44"/>
  <c r="P245" i="44"/>
  <c r="Y250" i="36"/>
  <c r="Z250" i="36" s="1"/>
  <c r="X251" i="36" s="1"/>
  <c r="J252" i="36" l="1"/>
  <c r="K252" i="36" s="1"/>
  <c r="L252" i="36" s="1"/>
  <c r="M252" i="36" s="1"/>
  <c r="S245" i="44"/>
  <c r="T245" i="44" s="1"/>
  <c r="K246" i="44"/>
  <c r="L246" i="44" s="1"/>
  <c r="M246" i="44" s="1"/>
  <c r="N246" i="44" s="1"/>
  <c r="AA251" i="36"/>
  <c r="U251" i="36"/>
  <c r="P251" i="36"/>
  <c r="S251" i="36" s="1"/>
  <c r="T251" i="36" s="1"/>
  <c r="N252" i="36" l="1"/>
  <c r="J253" i="36" s="1"/>
  <c r="Q246" i="44"/>
  <c r="J247" i="44"/>
  <c r="V251" i="36"/>
  <c r="R252" i="36"/>
  <c r="V245" i="44"/>
  <c r="R246" i="44"/>
  <c r="Y245" i="44"/>
  <c r="Z245" i="44" s="1"/>
  <c r="X246" i="44" s="1"/>
  <c r="Y251" i="36"/>
  <c r="Z251" i="36" s="1"/>
  <c r="X252" i="36" s="1"/>
  <c r="Q252" i="36" l="1"/>
  <c r="AA252" i="36"/>
  <c r="U246" i="44"/>
  <c r="P246" i="44"/>
  <c r="S246" i="44" s="1"/>
  <c r="T246" i="44" s="1"/>
  <c r="U252" i="36"/>
  <c r="P252" i="36"/>
  <c r="K253" i="36"/>
  <c r="AA246" i="44"/>
  <c r="K247" i="44"/>
  <c r="L247" i="44" s="1"/>
  <c r="M247" i="44" s="1"/>
  <c r="V246" i="44" l="1"/>
  <c r="R247" i="44"/>
  <c r="N247" i="44"/>
  <c r="Y246" i="44"/>
  <c r="Z246" i="44" s="1"/>
  <c r="X247" i="44" s="1"/>
  <c r="L253" i="36"/>
  <c r="S252" i="36"/>
  <c r="T252" i="36" s="1"/>
  <c r="V252" i="36" l="1"/>
  <c r="R253" i="36"/>
  <c r="M253" i="36"/>
  <c r="N253" i="36" s="1"/>
  <c r="AA247" i="44"/>
  <c r="Q247" i="44"/>
  <c r="J248" i="44"/>
  <c r="Y252" i="36"/>
  <c r="Z252" i="36" s="1"/>
  <c r="X253" i="36" s="1"/>
  <c r="U247" i="44"/>
  <c r="P247" i="44"/>
  <c r="S247" i="44" l="1"/>
  <c r="T247" i="44" s="1"/>
  <c r="V247" i="44" s="1"/>
  <c r="Q253" i="36"/>
  <c r="J254" i="36"/>
  <c r="AA253" i="36"/>
  <c r="U253" i="36"/>
  <c r="P253" i="36"/>
  <c r="K248" i="44"/>
  <c r="L248" i="44" s="1"/>
  <c r="M248" i="44" s="1"/>
  <c r="Y247" i="44" l="1"/>
  <c r="Z247" i="44" s="1"/>
  <c r="X248" i="44" s="1"/>
  <c r="AA248" i="44" s="1"/>
  <c r="R248" i="44"/>
  <c r="U248" i="44" s="1"/>
  <c r="N248" i="44"/>
  <c r="S253" i="36"/>
  <c r="T253" i="36" s="1"/>
  <c r="K254" i="36"/>
  <c r="L254" i="36" s="1"/>
  <c r="P248" i="44" l="1"/>
  <c r="M254" i="36"/>
  <c r="N254" i="36" s="1"/>
  <c r="V253" i="36"/>
  <c r="R254" i="36"/>
  <c r="Q248" i="44"/>
  <c r="J249" i="44"/>
  <c r="Y253" i="36"/>
  <c r="Z253" i="36" s="1"/>
  <c r="X254" i="36" s="1"/>
  <c r="S248" i="44" l="1"/>
  <c r="T248" i="44" s="1"/>
  <c r="V248" i="44" s="1"/>
  <c r="AA254" i="36"/>
  <c r="K249" i="44"/>
  <c r="L249" i="44" s="1"/>
  <c r="U254" i="36"/>
  <c r="P254" i="36"/>
  <c r="Q254" i="36"/>
  <c r="J255" i="36"/>
  <c r="Y248" i="44" l="1"/>
  <c r="Z248" i="44" s="1"/>
  <c r="X249" i="44" s="1"/>
  <c r="AA249" i="44" s="1"/>
  <c r="R249" i="44"/>
  <c r="U249" i="44" s="1"/>
  <c r="S254" i="36"/>
  <c r="T254" i="36" s="1"/>
  <c r="V254" i="36" s="1"/>
  <c r="M249" i="44"/>
  <c r="N249" i="44" s="1"/>
  <c r="K255" i="36"/>
  <c r="L255" i="36" s="1"/>
  <c r="R255" i="36" l="1"/>
  <c r="U255" i="36" s="1"/>
  <c r="Y254" i="36"/>
  <c r="Z254" i="36" s="1"/>
  <c r="X255" i="36" s="1"/>
  <c r="AA255" i="36" s="1"/>
  <c r="Q249" i="44"/>
  <c r="J250" i="44"/>
  <c r="K250" i="44" s="1"/>
  <c r="P249" i="44"/>
  <c r="M255" i="36"/>
  <c r="N255" i="36" s="1"/>
  <c r="S249" i="44" l="1"/>
  <c r="T249" i="44" s="1"/>
  <c r="V249" i="44" s="1"/>
  <c r="J256" i="36"/>
  <c r="K256" i="36" s="1"/>
  <c r="L256" i="36" s="1"/>
  <c r="Q255" i="36"/>
  <c r="P255" i="36"/>
  <c r="L250" i="44"/>
  <c r="M250" i="44" s="1"/>
  <c r="Y249" i="44" l="1"/>
  <c r="Z249" i="44" s="1"/>
  <c r="X250" i="44" s="1"/>
  <c r="AA250" i="44" s="1"/>
  <c r="R250" i="44"/>
  <c r="U250" i="44" s="1"/>
  <c r="S255" i="36"/>
  <c r="M256" i="36"/>
  <c r="N256" i="36" s="1"/>
  <c r="Q256" i="36" s="1"/>
  <c r="N250" i="44"/>
  <c r="J257" i="36" l="1"/>
  <c r="K257" i="36" s="1"/>
  <c r="L257" i="36" s="1"/>
  <c r="T255" i="36"/>
  <c r="Y255" i="36"/>
  <c r="Z255" i="36" s="1"/>
  <c r="X256" i="36" s="1"/>
  <c r="AA256" i="36" s="1"/>
  <c r="Q250" i="44"/>
  <c r="J251" i="44"/>
  <c r="P250" i="44"/>
  <c r="R256" i="36" l="1"/>
  <c r="V255" i="36"/>
  <c r="M257" i="36"/>
  <c r="N257" i="36" s="1"/>
  <c r="K251" i="44"/>
  <c r="L251" i="44" s="1"/>
  <c r="M251" i="44" s="1"/>
  <c r="N251" i="44" s="1"/>
  <c r="S250" i="44"/>
  <c r="T250" i="44" s="1"/>
  <c r="U256" i="36" l="1"/>
  <c r="P256" i="36"/>
  <c r="S256" i="36" s="1"/>
  <c r="T256" i="36" s="1"/>
  <c r="Q257" i="36"/>
  <c r="J258" i="36"/>
  <c r="K258" i="36" s="1"/>
  <c r="Q251" i="44"/>
  <c r="J252" i="44"/>
  <c r="V250" i="44"/>
  <c r="R251" i="44"/>
  <c r="Y250" i="44"/>
  <c r="Z250" i="44" s="1"/>
  <c r="X251" i="44" s="1"/>
  <c r="V256" i="36" l="1"/>
  <c r="R257" i="36"/>
  <c r="Y256" i="36"/>
  <c r="Z256" i="36" s="1"/>
  <c r="X257" i="36" s="1"/>
  <c r="AA257" i="36" s="1"/>
  <c r="L258" i="36"/>
  <c r="M258" i="36" s="1"/>
  <c r="N258" i="36" s="1"/>
  <c r="AA251" i="44"/>
  <c r="U251" i="44"/>
  <c r="P251" i="44"/>
  <c r="K252" i="44"/>
  <c r="L252" i="44" s="1"/>
  <c r="M252" i="44" s="1"/>
  <c r="U257" i="36" l="1"/>
  <c r="P257" i="36"/>
  <c r="Q258" i="36"/>
  <c r="J259" i="36"/>
  <c r="K259" i="36" s="1"/>
  <c r="L259" i="36" s="1"/>
  <c r="S251" i="44"/>
  <c r="T251" i="44" s="1"/>
  <c r="N252" i="44"/>
  <c r="S257" i="36" l="1"/>
  <c r="T257" i="36" s="1"/>
  <c r="M259" i="36"/>
  <c r="N259" i="36" s="1"/>
  <c r="V251" i="44"/>
  <c r="R252" i="44"/>
  <c r="Q252" i="44"/>
  <c r="J253" i="44"/>
  <c r="Y251" i="44"/>
  <c r="Z251" i="44" s="1"/>
  <c r="X252" i="44" s="1"/>
  <c r="Y257" i="36" l="1"/>
  <c r="Z257" i="36" s="1"/>
  <c r="X258" i="36" s="1"/>
  <c r="AA258" i="36" s="1"/>
  <c r="V257" i="36"/>
  <c r="R258" i="36"/>
  <c r="J260" i="36"/>
  <c r="K260" i="36" s="1"/>
  <c r="L260" i="36" s="1"/>
  <c r="M260" i="36" s="1"/>
  <c r="Q259" i="36"/>
  <c r="AA252" i="44"/>
  <c r="K253" i="44"/>
  <c r="L253" i="44" s="1"/>
  <c r="M253" i="44" s="1"/>
  <c r="U252" i="44"/>
  <c r="P252" i="44"/>
  <c r="S252" i="44" s="1"/>
  <c r="T252" i="44" s="1"/>
  <c r="U258" i="36" l="1"/>
  <c r="P258" i="36"/>
  <c r="S258" i="36" s="1"/>
  <c r="T258" i="36" s="1"/>
  <c r="V252" i="44"/>
  <c r="R253" i="44"/>
  <c r="N260" i="36"/>
  <c r="N253" i="44"/>
  <c r="Y252" i="44"/>
  <c r="Z252" i="44" s="1"/>
  <c r="X253" i="44" s="1"/>
  <c r="V258" i="36" l="1"/>
  <c r="R259" i="36"/>
  <c r="Y258" i="36"/>
  <c r="Z258" i="36" s="1"/>
  <c r="X259" i="36" s="1"/>
  <c r="AA259" i="36" s="1"/>
  <c r="AA253" i="44"/>
  <c r="Q253" i="44"/>
  <c r="J254" i="44"/>
  <c r="Q260" i="36"/>
  <c r="J261" i="36"/>
  <c r="U253" i="44"/>
  <c r="P253" i="44"/>
  <c r="P259" i="36" l="1"/>
  <c r="U259" i="36"/>
  <c r="S253" i="44"/>
  <c r="T253" i="44" s="1"/>
  <c r="V253" i="44" s="1"/>
  <c r="K261" i="36"/>
  <c r="L261" i="36" s="1"/>
  <c r="K254" i="44"/>
  <c r="L254" i="44" s="1"/>
  <c r="M254" i="44" s="1"/>
  <c r="R254" i="44" l="1"/>
  <c r="U254" i="44" s="1"/>
  <c r="Y253" i="44"/>
  <c r="Z253" i="44" s="1"/>
  <c r="X254" i="44" s="1"/>
  <c r="AA254" i="44" s="1"/>
  <c r="S259" i="36"/>
  <c r="T259" i="36" s="1"/>
  <c r="M261" i="36"/>
  <c r="N261" i="36" s="1"/>
  <c r="N254" i="44"/>
  <c r="P254" i="44" l="1"/>
  <c r="R260" i="36"/>
  <c r="V259" i="36"/>
  <c r="Y259" i="36"/>
  <c r="Z259" i="36" s="1"/>
  <c r="X260" i="36" s="1"/>
  <c r="AA260" i="36" s="1"/>
  <c r="Q261" i="36"/>
  <c r="J262" i="36"/>
  <c r="K262" i="36" s="1"/>
  <c r="L262" i="36" s="1"/>
  <c r="Q254" i="44"/>
  <c r="J255" i="44"/>
  <c r="S254" i="44" l="1"/>
  <c r="T254" i="44" s="1"/>
  <c r="V254" i="44" s="1"/>
  <c r="P260" i="36"/>
  <c r="U260" i="36"/>
  <c r="M262" i="36"/>
  <c r="N262" i="36" s="1"/>
  <c r="K255" i="44"/>
  <c r="L255" i="44" s="1"/>
  <c r="M255" i="44" s="1"/>
  <c r="N255" i="44" s="1"/>
  <c r="R255" i="44" l="1"/>
  <c r="U255" i="44" s="1"/>
  <c r="Y254" i="44"/>
  <c r="Z254" i="44" s="1"/>
  <c r="X255" i="44" s="1"/>
  <c r="AA255" i="44" s="1"/>
  <c r="S260" i="36"/>
  <c r="T260" i="36" s="1"/>
  <c r="Q262" i="36"/>
  <c r="J263" i="36"/>
  <c r="K263" i="36" s="1"/>
  <c r="Q255" i="44"/>
  <c r="J256" i="44"/>
  <c r="P255" i="44" l="1"/>
  <c r="S255" i="44" s="1"/>
  <c r="T255" i="44" s="1"/>
  <c r="V255" i="44" s="1"/>
  <c r="L263" i="36"/>
  <c r="M263" i="36" s="1"/>
  <c r="N263" i="36" s="1"/>
  <c r="Y260" i="36"/>
  <c r="Z260" i="36" s="1"/>
  <c r="X261" i="36" s="1"/>
  <c r="AA261" i="36" s="1"/>
  <c r="R261" i="36"/>
  <c r="V260" i="36"/>
  <c r="K256" i="44"/>
  <c r="L256" i="44" s="1"/>
  <c r="P261" i="36" l="1"/>
  <c r="S261" i="36" s="1"/>
  <c r="T261" i="36" s="1"/>
  <c r="U261" i="36"/>
  <c r="R256" i="44"/>
  <c r="U256" i="44" s="1"/>
  <c r="Y255" i="44"/>
  <c r="Z255" i="44" s="1"/>
  <c r="X256" i="44" s="1"/>
  <c r="AA256" i="44" s="1"/>
  <c r="M256" i="44"/>
  <c r="N256" i="44" s="1"/>
  <c r="Q263" i="36"/>
  <c r="J264" i="36"/>
  <c r="R262" i="36" l="1"/>
  <c r="V261" i="36"/>
  <c r="Y261" i="36"/>
  <c r="Z261" i="36" s="1"/>
  <c r="X262" i="36" s="1"/>
  <c r="AA262" i="36" s="1"/>
  <c r="Q256" i="44"/>
  <c r="P256" i="44"/>
  <c r="J257" i="44"/>
  <c r="K257" i="44" s="1"/>
  <c r="L257" i="44" s="1"/>
  <c r="M257" i="44" s="1"/>
  <c r="K264" i="36"/>
  <c r="L264" i="36" s="1"/>
  <c r="S256" i="44" l="1"/>
  <c r="T256" i="44" s="1"/>
  <c r="V256" i="44" s="1"/>
  <c r="P262" i="36"/>
  <c r="S262" i="36" s="1"/>
  <c r="T262" i="36" s="1"/>
  <c r="U262" i="36"/>
  <c r="M264" i="36"/>
  <c r="N264" i="36" s="1"/>
  <c r="N257" i="44"/>
  <c r="R257" i="44" l="1"/>
  <c r="U257" i="44" s="1"/>
  <c r="Y256" i="44"/>
  <c r="Z256" i="44" s="1"/>
  <c r="X257" i="44" s="1"/>
  <c r="V262" i="36"/>
  <c r="R263" i="36"/>
  <c r="Y262" i="36"/>
  <c r="Z262" i="36" s="1"/>
  <c r="X263" i="36" s="1"/>
  <c r="AA263" i="36" s="1"/>
  <c r="Q264" i="36"/>
  <c r="J265" i="36"/>
  <c r="K265" i="36" s="1"/>
  <c r="Q257" i="44"/>
  <c r="J258" i="44"/>
  <c r="P257" i="44" l="1"/>
  <c r="S257" i="44" s="1"/>
  <c r="AA257" i="44"/>
  <c r="P263" i="36"/>
  <c r="S263" i="36" s="1"/>
  <c r="T263" i="36" s="1"/>
  <c r="R264" i="36" s="1"/>
  <c r="U263" i="36"/>
  <c r="K258" i="44"/>
  <c r="L258" i="44" s="1"/>
  <c r="L265" i="36"/>
  <c r="T257" i="44" l="1"/>
  <c r="V257" i="44" s="1"/>
  <c r="Y257" i="44"/>
  <c r="Z257" i="44" s="1"/>
  <c r="X258" i="44" s="1"/>
  <c r="AA258" i="44" s="1"/>
  <c r="Y263" i="36"/>
  <c r="Z263" i="36" s="1"/>
  <c r="X264" i="36" s="1"/>
  <c r="AA264" i="36" s="1"/>
  <c r="V263" i="36"/>
  <c r="M265" i="36"/>
  <c r="N265" i="36" s="1"/>
  <c r="M258" i="44"/>
  <c r="N258" i="44" s="1"/>
  <c r="U264" i="36"/>
  <c r="R258" i="44" l="1"/>
  <c r="U258" i="44" s="1"/>
  <c r="P264" i="36"/>
  <c r="S264" i="36" s="1"/>
  <c r="T264" i="36" s="1"/>
  <c r="V264" i="36" s="1"/>
  <c r="J266" i="36"/>
  <c r="K266" i="36" s="1"/>
  <c r="L266" i="36" s="1"/>
  <c r="Q265" i="36"/>
  <c r="Q258" i="44"/>
  <c r="J259" i="44"/>
  <c r="P258" i="44" l="1"/>
  <c r="S258" i="44" s="1"/>
  <c r="T258" i="44" s="1"/>
  <c r="R265" i="36"/>
  <c r="U265" i="36" s="1"/>
  <c r="Y264" i="36"/>
  <c r="Z264" i="36" s="1"/>
  <c r="X265" i="36" s="1"/>
  <c r="M266" i="36"/>
  <c r="N266" i="36" s="1"/>
  <c r="K259" i="44"/>
  <c r="L259" i="44" s="1"/>
  <c r="P265" i="36" l="1"/>
  <c r="S265" i="36" s="1"/>
  <c r="T265" i="36" s="1"/>
  <c r="R266" i="36" s="1"/>
  <c r="AA265" i="36"/>
  <c r="Q266" i="36"/>
  <c r="J267" i="36"/>
  <c r="K267" i="36" s="1"/>
  <c r="L267" i="36" s="1"/>
  <c r="V258" i="44"/>
  <c r="R259" i="44"/>
  <c r="M259" i="44"/>
  <c r="N259" i="44" s="1"/>
  <c r="Y258" i="44"/>
  <c r="Z258" i="44" s="1"/>
  <c r="X259" i="44" s="1"/>
  <c r="Y265" i="36" l="1"/>
  <c r="Z265" i="36" s="1"/>
  <c r="X266" i="36" s="1"/>
  <c r="P266" i="36" s="1"/>
  <c r="V265" i="36"/>
  <c r="Q259" i="44"/>
  <c r="J260" i="44"/>
  <c r="M267" i="36"/>
  <c r="N267" i="36" s="1"/>
  <c r="AA259" i="44"/>
  <c r="U259" i="44"/>
  <c r="P259" i="44"/>
  <c r="U266" i="36"/>
  <c r="AA266" i="36" l="1"/>
  <c r="Q267" i="36"/>
  <c r="J268" i="36"/>
  <c r="S266" i="36"/>
  <c r="T266" i="36" s="1"/>
  <c r="S259" i="44"/>
  <c r="T259" i="44" s="1"/>
  <c r="K260" i="44"/>
  <c r="L260" i="44" s="1"/>
  <c r="M260" i="44" l="1"/>
  <c r="N260" i="44" s="1"/>
  <c r="V266" i="36"/>
  <c r="R267" i="36"/>
  <c r="Y259" i="44"/>
  <c r="Z259" i="44" s="1"/>
  <c r="X260" i="44" s="1"/>
  <c r="V259" i="44"/>
  <c r="R260" i="44"/>
  <c r="Y266" i="36"/>
  <c r="Z266" i="36" s="1"/>
  <c r="X267" i="36" s="1"/>
  <c r="K268" i="36"/>
  <c r="L268" i="36" s="1"/>
  <c r="M268" i="36" l="1"/>
  <c r="N268" i="36" s="1"/>
  <c r="Q260" i="44"/>
  <c r="J261" i="44"/>
  <c r="U260" i="44"/>
  <c r="P260" i="44"/>
  <c r="U267" i="36"/>
  <c r="P267" i="36"/>
  <c r="S267" i="36" s="1"/>
  <c r="T267" i="36" s="1"/>
  <c r="AA267" i="36"/>
  <c r="AA260" i="44"/>
  <c r="S260" i="44" l="1"/>
  <c r="T260" i="44" s="1"/>
  <c r="V260" i="44" s="1"/>
  <c r="J269" i="36"/>
  <c r="K269" i="36" s="1"/>
  <c r="L269" i="36" s="1"/>
  <c r="Q268" i="36"/>
  <c r="V267" i="36"/>
  <c r="R268" i="36"/>
  <c r="K261" i="44"/>
  <c r="Y267" i="36"/>
  <c r="Z267" i="36" s="1"/>
  <c r="X268" i="36" s="1"/>
  <c r="Y260" i="44" l="1"/>
  <c r="Z260" i="44" s="1"/>
  <c r="X261" i="44" s="1"/>
  <c r="AA261" i="44" s="1"/>
  <c r="R261" i="44"/>
  <c r="U261" i="44" s="1"/>
  <c r="AA268" i="36"/>
  <c r="U268" i="36"/>
  <c r="P268" i="36"/>
  <c r="M269" i="36"/>
  <c r="N269" i="36" s="1"/>
  <c r="L261" i="44"/>
  <c r="Q269" i="36" l="1"/>
  <c r="J270" i="36"/>
  <c r="M261" i="44"/>
  <c r="N261" i="44" s="1"/>
  <c r="S268" i="36"/>
  <c r="T268" i="36" s="1"/>
  <c r="Q261" i="44" l="1"/>
  <c r="J262" i="44"/>
  <c r="P261" i="44"/>
  <c r="V268" i="36"/>
  <c r="R269" i="36"/>
  <c r="Y268" i="36"/>
  <c r="Z268" i="36" s="1"/>
  <c r="X269" i="36" s="1"/>
  <c r="K270" i="36"/>
  <c r="L270" i="36" s="1"/>
  <c r="M270" i="36" s="1"/>
  <c r="N270" i="36" l="1"/>
  <c r="AA269" i="36"/>
  <c r="U269" i="36"/>
  <c r="P269" i="36"/>
  <c r="S269" i="36" s="1"/>
  <c r="T269" i="36" s="1"/>
  <c r="K262" i="44"/>
  <c r="L262" i="44" s="1"/>
  <c r="S261" i="44"/>
  <c r="T261" i="44" s="1"/>
  <c r="Y261" i="44" l="1"/>
  <c r="Z261" i="44" s="1"/>
  <c r="X262" i="44" s="1"/>
  <c r="AA262" i="44" s="1"/>
  <c r="M262" i="44"/>
  <c r="N262" i="44" s="1"/>
  <c r="Q262" i="44" s="1"/>
  <c r="Y269" i="36"/>
  <c r="Z269" i="36" s="1"/>
  <c r="X270" i="36" s="1"/>
  <c r="AA270" i="36" s="1"/>
  <c r="V269" i="36"/>
  <c r="R270" i="36"/>
  <c r="V261" i="44"/>
  <c r="R262" i="44"/>
  <c r="Q270" i="36"/>
  <c r="J271" i="36"/>
  <c r="J263" i="44" l="1"/>
  <c r="K263" i="44" s="1"/>
  <c r="L263" i="44" s="1"/>
  <c r="M263" i="44" s="1"/>
  <c r="N263" i="44" s="1"/>
  <c r="K271" i="36"/>
  <c r="L271" i="36" s="1"/>
  <c r="U262" i="44"/>
  <c r="P262" i="44"/>
  <c r="S262" i="44" s="1"/>
  <c r="T262" i="44" s="1"/>
  <c r="U270" i="36"/>
  <c r="P270" i="36"/>
  <c r="S270" i="36" s="1"/>
  <c r="T270" i="36" s="1"/>
  <c r="M271" i="36" l="1"/>
  <c r="N271" i="36" s="1"/>
  <c r="Q263" i="44"/>
  <c r="J264" i="44"/>
  <c r="V270" i="36"/>
  <c r="R271" i="36"/>
  <c r="V262" i="44"/>
  <c r="R263" i="44"/>
  <c r="Y270" i="36"/>
  <c r="Z270" i="36" s="1"/>
  <c r="X271" i="36" s="1"/>
  <c r="Y262" i="44"/>
  <c r="Z262" i="44" s="1"/>
  <c r="X263" i="44" s="1"/>
  <c r="Q271" i="36" l="1"/>
  <c r="J272" i="36"/>
  <c r="AA271" i="36"/>
  <c r="AA263" i="44"/>
  <c r="U263" i="44"/>
  <c r="P263" i="44"/>
  <c r="S263" i="44" s="1"/>
  <c r="T263" i="44" s="1"/>
  <c r="U271" i="36"/>
  <c r="P271" i="36"/>
  <c r="K264" i="44"/>
  <c r="L264" i="44" s="1"/>
  <c r="M264" i="44" s="1"/>
  <c r="K272" i="36" l="1"/>
  <c r="L272" i="36" s="1"/>
  <c r="M272" i="36" s="1"/>
  <c r="N272" i="36" s="1"/>
  <c r="V263" i="44"/>
  <c r="R264" i="44"/>
  <c r="Y263" i="44"/>
  <c r="Z263" i="44" s="1"/>
  <c r="X264" i="44" s="1"/>
  <c r="N264" i="44"/>
  <c r="S271" i="36"/>
  <c r="T271" i="36" s="1"/>
  <c r="Q272" i="36" l="1"/>
  <c r="J273" i="36"/>
  <c r="V271" i="36"/>
  <c r="R272" i="36"/>
  <c r="Q264" i="44"/>
  <c r="J265" i="44"/>
  <c r="AA264" i="44"/>
  <c r="Y271" i="36"/>
  <c r="Z271" i="36" s="1"/>
  <c r="X272" i="36" s="1"/>
  <c r="U264" i="44"/>
  <c r="P264" i="44"/>
  <c r="S264" i="44" l="1"/>
  <c r="T264" i="44" s="1"/>
  <c r="V264" i="44" s="1"/>
  <c r="AA272" i="36"/>
  <c r="K265" i="44"/>
  <c r="L265" i="44" s="1"/>
  <c r="K273" i="36"/>
  <c r="L273" i="36" s="1"/>
  <c r="U272" i="36"/>
  <c r="P272" i="36"/>
  <c r="Y264" i="44" l="1"/>
  <c r="Z264" i="44" s="1"/>
  <c r="X265" i="44" s="1"/>
  <c r="AA265" i="44" s="1"/>
  <c r="R265" i="44"/>
  <c r="U265" i="44" s="1"/>
  <c r="M265" i="44"/>
  <c r="N265" i="44" s="1"/>
  <c r="M273" i="36"/>
  <c r="N273" i="36" s="1"/>
  <c r="S272" i="36"/>
  <c r="T272" i="36" s="1"/>
  <c r="Q273" i="36" l="1"/>
  <c r="J274" i="36"/>
  <c r="Q265" i="44"/>
  <c r="J266" i="44"/>
  <c r="V272" i="36"/>
  <c r="R273" i="36"/>
  <c r="P265" i="44"/>
  <c r="Y272" i="36"/>
  <c r="Z272" i="36" s="1"/>
  <c r="X273" i="36" s="1"/>
  <c r="AA273" i="36" l="1"/>
  <c r="U273" i="36"/>
  <c r="P273" i="36"/>
  <c r="S273" i="36" s="1"/>
  <c r="T273" i="36" s="1"/>
  <c r="K266" i="44"/>
  <c r="L266" i="44" s="1"/>
  <c r="S265" i="44"/>
  <c r="T265" i="44" s="1"/>
  <c r="K274" i="36"/>
  <c r="L274" i="36" s="1"/>
  <c r="M274" i="36" s="1"/>
  <c r="V273" i="36" l="1"/>
  <c r="R274" i="36"/>
  <c r="Y265" i="44"/>
  <c r="Z265" i="44" s="1"/>
  <c r="X266" i="44" s="1"/>
  <c r="M266" i="44"/>
  <c r="N266" i="44" s="1"/>
  <c r="N274" i="36"/>
  <c r="V265" i="44"/>
  <c r="R266" i="44"/>
  <c r="Y273" i="36"/>
  <c r="Z273" i="36" s="1"/>
  <c r="X274" i="36" s="1"/>
  <c r="Q266" i="44" l="1"/>
  <c r="J267" i="44"/>
  <c r="Q274" i="36"/>
  <c r="J275" i="36"/>
  <c r="AA266" i="44"/>
  <c r="AA274" i="36"/>
  <c r="U266" i="44"/>
  <c r="P266" i="44"/>
  <c r="U274" i="36"/>
  <c r="P274" i="36"/>
  <c r="S266" i="44" l="1"/>
  <c r="T266" i="44" s="1"/>
  <c r="V266" i="44" s="1"/>
  <c r="K275" i="36"/>
  <c r="L275" i="36" s="1"/>
  <c r="S274" i="36"/>
  <c r="T274" i="36" s="1"/>
  <c r="K267" i="44"/>
  <c r="L267" i="44" s="1"/>
  <c r="M267" i="44" s="1"/>
  <c r="Y266" i="44" l="1"/>
  <c r="Z266" i="44" s="1"/>
  <c r="X267" i="44" s="1"/>
  <c r="AA267" i="44" s="1"/>
  <c r="R267" i="44"/>
  <c r="U267" i="44" s="1"/>
  <c r="M275" i="36"/>
  <c r="N275" i="36" s="1"/>
  <c r="N267" i="44"/>
  <c r="V274" i="36"/>
  <c r="R275" i="36"/>
  <c r="Y274" i="36"/>
  <c r="Z274" i="36" s="1"/>
  <c r="X275" i="36" s="1"/>
  <c r="P267" i="44" l="1"/>
  <c r="Q275" i="36"/>
  <c r="J276" i="36"/>
  <c r="K276" i="36" s="1"/>
  <c r="L276" i="36" s="1"/>
  <c r="M276" i="36" s="1"/>
  <c r="AA275" i="36"/>
  <c r="U275" i="36"/>
  <c r="P275" i="36"/>
  <c r="Q267" i="44"/>
  <c r="J268" i="44"/>
  <c r="S267" i="44" l="1"/>
  <c r="T267" i="44" s="1"/>
  <c r="R268" i="44" s="1"/>
  <c r="N276" i="36"/>
  <c r="S275" i="36"/>
  <c r="T275" i="36" s="1"/>
  <c r="K268" i="44"/>
  <c r="L268" i="44" s="1"/>
  <c r="Y267" i="44" l="1"/>
  <c r="Z267" i="44" s="1"/>
  <c r="X268" i="44" s="1"/>
  <c r="AA268" i="44" s="1"/>
  <c r="V267" i="44"/>
  <c r="M268" i="44"/>
  <c r="N268" i="44" s="1"/>
  <c r="V275" i="36"/>
  <c r="R276" i="36"/>
  <c r="U268" i="44"/>
  <c r="Y275" i="36"/>
  <c r="Z275" i="36" s="1"/>
  <c r="X276" i="36" s="1"/>
  <c r="Q276" i="36"/>
  <c r="J277" i="36"/>
  <c r="P268" i="44" l="1"/>
  <c r="K277" i="36"/>
  <c r="L277" i="36" s="1"/>
  <c r="M277" i="36" s="1"/>
  <c r="AA276" i="36"/>
  <c r="U276" i="36"/>
  <c r="P276" i="36"/>
  <c r="S276" i="36" s="1"/>
  <c r="T276" i="36" s="1"/>
  <c r="Q268" i="44"/>
  <c r="J269" i="44"/>
  <c r="S268" i="44" l="1"/>
  <c r="T268" i="44" s="1"/>
  <c r="V268" i="44" s="1"/>
  <c r="V276" i="36"/>
  <c r="R277" i="36"/>
  <c r="Y276" i="36"/>
  <c r="Z276" i="36" s="1"/>
  <c r="X277" i="36" s="1"/>
  <c r="N277" i="36"/>
  <c r="K269" i="44"/>
  <c r="L269" i="44" s="1"/>
  <c r="M269" i="44" s="1"/>
  <c r="Y268" i="44" l="1"/>
  <c r="Z268" i="44" s="1"/>
  <c r="X269" i="44" s="1"/>
  <c r="AA269" i="44" s="1"/>
  <c r="R269" i="44"/>
  <c r="U269" i="44" s="1"/>
  <c r="N269" i="44"/>
  <c r="AA277" i="36"/>
  <c r="Q277" i="36"/>
  <c r="J278" i="36"/>
  <c r="U277" i="36"/>
  <c r="P277" i="36"/>
  <c r="P269" i="44" l="1"/>
  <c r="S277" i="36"/>
  <c r="T277" i="36" s="1"/>
  <c r="V277" i="36" s="1"/>
  <c r="Q269" i="44"/>
  <c r="J270" i="44"/>
  <c r="K278" i="36"/>
  <c r="L278" i="36" s="1"/>
  <c r="S269" i="44" l="1"/>
  <c r="T269" i="44" s="1"/>
  <c r="R270" i="44" s="1"/>
  <c r="M278" i="36"/>
  <c r="N278" i="36" s="1"/>
  <c r="Y277" i="36"/>
  <c r="Z277" i="36" s="1"/>
  <c r="X278" i="36" s="1"/>
  <c r="AA278" i="36" s="1"/>
  <c r="R278" i="36"/>
  <c r="U278" i="36" s="1"/>
  <c r="K270" i="44"/>
  <c r="L270" i="44" s="1"/>
  <c r="Y269" i="44" l="1"/>
  <c r="Z269" i="44" s="1"/>
  <c r="X270" i="44" s="1"/>
  <c r="AA270" i="44" s="1"/>
  <c r="V269" i="44"/>
  <c r="P278" i="36"/>
  <c r="M270" i="44"/>
  <c r="N270" i="44" s="1"/>
  <c r="U270" i="44"/>
  <c r="Q278" i="36"/>
  <c r="J279" i="36"/>
  <c r="S278" i="36" l="1"/>
  <c r="T278" i="36" s="1"/>
  <c r="R279" i="36" s="1"/>
  <c r="Q270" i="44"/>
  <c r="J271" i="44"/>
  <c r="P270" i="44"/>
  <c r="K279" i="36"/>
  <c r="L279" i="36" s="1"/>
  <c r="M279" i="36" s="1"/>
  <c r="V278" i="36" l="1"/>
  <c r="Y278" i="36"/>
  <c r="Z278" i="36" s="1"/>
  <c r="X279" i="36" s="1"/>
  <c r="AA279" i="36" s="1"/>
  <c r="N279" i="36"/>
  <c r="U279" i="36"/>
  <c r="K271" i="44"/>
  <c r="L271" i="44" s="1"/>
  <c r="S270" i="44"/>
  <c r="T270" i="44" s="1"/>
  <c r="P279" i="36" l="1"/>
  <c r="Y270" i="44"/>
  <c r="Z270" i="44" s="1"/>
  <c r="X271" i="44" s="1"/>
  <c r="AA271" i="44" s="1"/>
  <c r="M271" i="44"/>
  <c r="N271" i="44" s="1"/>
  <c r="V270" i="44"/>
  <c r="R271" i="44"/>
  <c r="Q279" i="36"/>
  <c r="J280" i="36"/>
  <c r="S279" i="36" l="1"/>
  <c r="T279" i="36" s="1"/>
  <c r="V279" i="36" s="1"/>
  <c r="Q271" i="44"/>
  <c r="J272" i="44"/>
  <c r="K280" i="36"/>
  <c r="L280" i="36" s="1"/>
  <c r="U271" i="44"/>
  <c r="P271" i="44"/>
  <c r="Y279" i="36" l="1"/>
  <c r="Z279" i="36" s="1"/>
  <c r="X280" i="36" s="1"/>
  <c r="AA280" i="36" s="1"/>
  <c r="R280" i="36"/>
  <c r="U280" i="36" s="1"/>
  <c r="M280" i="36"/>
  <c r="N280" i="36" s="1"/>
  <c r="S271" i="44"/>
  <c r="T271" i="44" s="1"/>
  <c r="K272" i="44"/>
  <c r="L272" i="44" s="1"/>
  <c r="Q280" i="36" l="1"/>
  <c r="P280" i="36"/>
  <c r="J281" i="36"/>
  <c r="K281" i="36" s="1"/>
  <c r="L281" i="36" s="1"/>
  <c r="M272" i="44"/>
  <c r="N272" i="44" s="1"/>
  <c r="V271" i="44"/>
  <c r="R272" i="44"/>
  <c r="Y271" i="44"/>
  <c r="Z271" i="44" s="1"/>
  <c r="X272" i="44" s="1"/>
  <c r="S280" i="36" l="1"/>
  <c r="Q272" i="44"/>
  <c r="J273" i="44"/>
  <c r="AA272" i="44"/>
  <c r="M281" i="36"/>
  <c r="N281" i="36" s="1"/>
  <c r="U272" i="44"/>
  <c r="P272" i="44"/>
  <c r="S272" i="44" l="1"/>
  <c r="T272" i="44" s="1"/>
  <c r="V272" i="44" s="1"/>
  <c r="T280" i="36"/>
  <c r="Y280" i="36"/>
  <c r="Z280" i="36" s="1"/>
  <c r="X281" i="36" s="1"/>
  <c r="AA281" i="36" s="1"/>
  <c r="Q281" i="36"/>
  <c r="J282" i="36"/>
  <c r="K273" i="44"/>
  <c r="L273" i="44" s="1"/>
  <c r="Y272" i="44" l="1"/>
  <c r="Z272" i="44" s="1"/>
  <c r="X273" i="44" s="1"/>
  <c r="AA273" i="44" s="1"/>
  <c r="R273" i="44"/>
  <c r="U273" i="44" s="1"/>
  <c r="V280" i="36"/>
  <c r="R281" i="36"/>
  <c r="M273" i="44"/>
  <c r="N273" i="44" s="1"/>
  <c r="K282" i="36"/>
  <c r="L282" i="36" s="1"/>
  <c r="Q273" i="44" l="1"/>
  <c r="J274" i="44"/>
  <c r="K274" i="44" s="1"/>
  <c r="L274" i="44" s="1"/>
  <c r="P273" i="44"/>
  <c r="U281" i="36"/>
  <c r="P281" i="36"/>
  <c r="S281" i="36" s="1"/>
  <c r="T281" i="36" s="1"/>
  <c r="R282" i="36" s="1"/>
  <c r="M282" i="36"/>
  <c r="N282" i="36" s="1"/>
  <c r="S273" i="44" l="1"/>
  <c r="T273" i="44" s="1"/>
  <c r="R274" i="44" s="1"/>
  <c r="V281" i="36"/>
  <c r="Y281" i="36"/>
  <c r="Z281" i="36" s="1"/>
  <c r="X282" i="36" s="1"/>
  <c r="P282" i="36" s="1"/>
  <c r="M274" i="44"/>
  <c r="N274" i="44" s="1"/>
  <c r="Q282" i="36"/>
  <c r="J283" i="36"/>
  <c r="U282" i="36"/>
  <c r="Y273" i="44" l="1"/>
  <c r="Z273" i="44" s="1"/>
  <c r="X274" i="44" s="1"/>
  <c r="P274" i="44" s="1"/>
  <c r="V273" i="44"/>
  <c r="AA282" i="36"/>
  <c r="S282" i="36"/>
  <c r="T282" i="36" s="1"/>
  <c r="R283" i="36" s="1"/>
  <c r="J275" i="44"/>
  <c r="K275" i="44" s="1"/>
  <c r="Q274" i="44"/>
  <c r="U274" i="44"/>
  <c r="K283" i="36"/>
  <c r="L283" i="36" s="1"/>
  <c r="M283" i="36" s="1"/>
  <c r="AA274" i="44" l="1"/>
  <c r="V282" i="36"/>
  <c r="Y282" i="36"/>
  <c r="Z282" i="36" s="1"/>
  <c r="X283" i="36" s="1"/>
  <c r="AA283" i="36" s="1"/>
  <c r="N283" i="36"/>
  <c r="L275" i="44"/>
  <c r="M275" i="44" s="1"/>
  <c r="S274" i="44"/>
  <c r="T274" i="44" s="1"/>
  <c r="U283" i="36"/>
  <c r="P283" i="36" l="1"/>
  <c r="V274" i="44"/>
  <c r="R275" i="44"/>
  <c r="Q283" i="36"/>
  <c r="J284" i="36"/>
  <c r="N275" i="44"/>
  <c r="Y274" i="44"/>
  <c r="Z274" i="44" s="1"/>
  <c r="X275" i="44" s="1"/>
  <c r="S283" i="36" l="1"/>
  <c r="T283" i="36" s="1"/>
  <c r="V283" i="36" s="1"/>
  <c r="Q275" i="44"/>
  <c r="J276" i="44"/>
  <c r="U275" i="44"/>
  <c r="P275" i="44"/>
  <c r="AA275" i="44"/>
  <c r="K284" i="36"/>
  <c r="L284" i="36" s="1"/>
  <c r="Y283" i="36" l="1"/>
  <c r="Z283" i="36" s="1"/>
  <c r="X284" i="36" s="1"/>
  <c r="AA284" i="36" s="1"/>
  <c r="R284" i="36"/>
  <c r="U284" i="36" s="1"/>
  <c r="S275" i="44"/>
  <c r="T275" i="44" s="1"/>
  <c r="V275" i="44" s="1"/>
  <c r="M284" i="36"/>
  <c r="N284" i="36" s="1"/>
  <c r="K276" i="44"/>
  <c r="L276" i="44" s="1"/>
  <c r="P284" i="36" l="1"/>
  <c r="Y275" i="44"/>
  <c r="Z275" i="44" s="1"/>
  <c r="X276" i="44" s="1"/>
  <c r="AA276" i="44" s="1"/>
  <c r="R276" i="44"/>
  <c r="U276" i="44" s="1"/>
  <c r="M276" i="44"/>
  <c r="N276" i="44" s="1"/>
  <c r="Q276" i="44" s="1"/>
  <c r="Q284" i="36"/>
  <c r="J285" i="36"/>
  <c r="S284" i="36" l="1"/>
  <c r="T284" i="36" s="1"/>
  <c r="V284" i="36" s="1"/>
  <c r="P276" i="44"/>
  <c r="S276" i="44" s="1"/>
  <c r="J277" i="44"/>
  <c r="K277" i="44" s="1"/>
  <c r="L277" i="44" s="1"/>
  <c r="M277" i="44" s="1"/>
  <c r="N277" i="44" s="1"/>
  <c r="K285" i="36"/>
  <c r="L285" i="36" s="1"/>
  <c r="M285" i="36" s="1"/>
  <c r="Y284" i="36" l="1"/>
  <c r="Z284" i="36" s="1"/>
  <c r="X285" i="36" s="1"/>
  <c r="AA285" i="36" s="1"/>
  <c r="R285" i="36"/>
  <c r="U285" i="36" s="1"/>
  <c r="T276" i="44"/>
  <c r="Y276" i="44"/>
  <c r="Z276" i="44" s="1"/>
  <c r="X277" i="44" s="1"/>
  <c r="AA277" i="44" s="1"/>
  <c r="N285" i="36"/>
  <c r="Q277" i="44"/>
  <c r="J278" i="44"/>
  <c r="P285" i="36" l="1"/>
  <c r="V276" i="44"/>
  <c r="R277" i="44"/>
  <c r="K278" i="44"/>
  <c r="L278" i="44" s="1"/>
  <c r="M278" i="44" s="1"/>
  <c r="Q285" i="36"/>
  <c r="J286" i="36"/>
  <c r="S285" i="36" l="1"/>
  <c r="T285" i="36" s="1"/>
  <c r="V285" i="36" s="1"/>
  <c r="U277" i="44"/>
  <c r="P277" i="44"/>
  <c r="K286" i="36"/>
  <c r="L286" i="36" s="1"/>
  <c r="M286" i="36" s="1"/>
  <c r="N278" i="44"/>
  <c r="R286" i="36" l="1"/>
  <c r="U286" i="36" s="1"/>
  <c r="Y285" i="36"/>
  <c r="Z285" i="36" s="1"/>
  <c r="X286" i="36" s="1"/>
  <c r="AA286" i="36" s="1"/>
  <c r="S277" i="44"/>
  <c r="T277" i="44" s="1"/>
  <c r="Q278" i="44"/>
  <c r="J279" i="44"/>
  <c r="N286" i="36"/>
  <c r="P286" i="36" l="1"/>
  <c r="Y277" i="44"/>
  <c r="Z277" i="44" s="1"/>
  <c r="X278" i="44" s="1"/>
  <c r="AA278" i="44" s="1"/>
  <c r="R278" i="44"/>
  <c r="V277" i="44"/>
  <c r="Q286" i="36"/>
  <c r="J287" i="36"/>
  <c r="K279" i="44"/>
  <c r="L279" i="44" s="1"/>
  <c r="M279" i="44" s="1"/>
  <c r="S286" i="36" l="1"/>
  <c r="T286" i="36" s="1"/>
  <c r="R287" i="36" s="1"/>
  <c r="U278" i="44"/>
  <c r="P278" i="44"/>
  <c r="S278" i="44" s="1"/>
  <c r="T278" i="44" s="1"/>
  <c r="V278" i="44" s="1"/>
  <c r="K287" i="36"/>
  <c r="L287" i="36" s="1"/>
  <c r="N279" i="44"/>
  <c r="V286" i="36" l="1"/>
  <c r="Y286" i="36"/>
  <c r="Z286" i="36" s="1"/>
  <c r="X287" i="36" s="1"/>
  <c r="AA287" i="36" s="1"/>
  <c r="R279" i="44"/>
  <c r="U279" i="44" s="1"/>
  <c r="Y278" i="44"/>
  <c r="Z278" i="44" s="1"/>
  <c r="X279" i="44" s="1"/>
  <c r="AA279" i="44" s="1"/>
  <c r="M287" i="36"/>
  <c r="N287" i="36" s="1"/>
  <c r="Q287" i="36" s="1"/>
  <c r="Q279" i="44"/>
  <c r="J280" i="44"/>
  <c r="U287" i="36"/>
  <c r="P287" i="36" l="1"/>
  <c r="S287" i="36" s="1"/>
  <c r="T287" i="36" s="1"/>
  <c r="V287" i="36" s="1"/>
  <c r="P279" i="44"/>
  <c r="S279" i="44" s="1"/>
  <c r="T279" i="44" s="1"/>
  <c r="J288" i="36"/>
  <c r="K288" i="36" s="1"/>
  <c r="L288" i="36" s="1"/>
  <c r="K280" i="44"/>
  <c r="L280" i="44" s="1"/>
  <c r="Y287" i="36" l="1"/>
  <c r="Z287" i="36" s="1"/>
  <c r="X288" i="36" s="1"/>
  <c r="AA288" i="36" s="1"/>
  <c r="R288" i="36"/>
  <c r="U288" i="36" s="1"/>
  <c r="M280" i="44"/>
  <c r="N280" i="44" s="1"/>
  <c r="M288" i="36"/>
  <c r="N288" i="36" s="1"/>
  <c r="Y279" i="44"/>
  <c r="Z279" i="44" s="1"/>
  <c r="X280" i="44" s="1"/>
  <c r="V279" i="44"/>
  <c r="R280" i="44"/>
  <c r="Q288" i="36" l="1"/>
  <c r="J289" i="36"/>
  <c r="P288" i="36"/>
  <c r="Q280" i="44"/>
  <c r="J281" i="44"/>
  <c r="U280" i="44"/>
  <c r="P280" i="44"/>
  <c r="AA280" i="44"/>
  <c r="K281" i="44" l="1"/>
  <c r="L281" i="44" s="1"/>
  <c r="S280" i="44"/>
  <c r="T280" i="44" s="1"/>
  <c r="K289" i="36"/>
  <c r="L289" i="36" s="1"/>
  <c r="S288" i="36"/>
  <c r="T288" i="36" s="1"/>
  <c r="M289" i="36" l="1"/>
  <c r="N289" i="36" s="1"/>
  <c r="Q289" i="36" s="1"/>
  <c r="M281" i="44"/>
  <c r="N281" i="44" s="1"/>
  <c r="V288" i="36"/>
  <c r="R289" i="36"/>
  <c r="Y288" i="36"/>
  <c r="Z288" i="36" s="1"/>
  <c r="X289" i="36" s="1"/>
  <c r="V280" i="44"/>
  <c r="R281" i="44"/>
  <c r="Y280" i="44"/>
  <c r="Z280" i="44" s="1"/>
  <c r="X281" i="44" s="1"/>
  <c r="J290" i="36" l="1"/>
  <c r="K290" i="36" s="1"/>
  <c r="L290" i="36" s="1"/>
  <c r="Q281" i="44"/>
  <c r="J282" i="44"/>
  <c r="K282" i="44" s="1"/>
  <c r="L282" i="44" s="1"/>
  <c r="U281" i="44"/>
  <c r="P281" i="44"/>
  <c r="AA281" i="44"/>
  <c r="AA289" i="36"/>
  <c r="U289" i="36"/>
  <c r="P289" i="36"/>
  <c r="M290" i="36" l="1"/>
  <c r="N290" i="36" s="1"/>
  <c r="Q290" i="36" s="1"/>
  <c r="M282" i="44"/>
  <c r="N282" i="44" s="1"/>
  <c r="S289" i="36"/>
  <c r="T289" i="36" s="1"/>
  <c r="S281" i="44"/>
  <c r="T281" i="44" s="1"/>
  <c r="J291" i="36" l="1"/>
  <c r="K291" i="36" s="1"/>
  <c r="L291" i="36" s="1"/>
  <c r="Q282" i="44"/>
  <c r="J283" i="44"/>
  <c r="K283" i="44" s="1"/>
  <c r="V281" i="44"/>
  <c r="R282" i="44"/>
  <c r="V289" i="36"/>
  <c r="R290" i="36"/>
  <c r="Y281" i="44"/>
  <c r="Z281" i="44" s="1"/>
  <c r="X282" i="44" s="1"/>
  <c r="Y289" i="36"/>
  <c r="Z289" i="36" s="1"/>
  <c r="X290" i="36" s="1"/>
  <c r="AA290" i="36" l="1"/>
  <c r="M291" i="36"/>
  <c r="N291" i="36" s="1"/>
  <c r="AA282" i="44"/>
  <c r="U290" i="36"/>
  <c r="P290" i="36"/>
  <c r="U282" i="44"/>
  <c r="P282" i="44"/>
  <c r="L283" i="44"/>
  <c r="Q291" i="36" l="1"/>
  <c r="J292" i="36"/>
  <c r="S290" i="36"/>
  <c r="T290" i="36" s="1"/>
  <c r="M283" i="44"/>
  <c r="N283" i="44" s="1"/>
  <c r="S282" i="44"/>
  <c r="T282" i="44" s="1"/>
  <c r="Q283" i="44" l="1"/>
  <c r="J284" i="44"/>
  <c r="Y282" i="44"/>
  <c r="Z282" i="44" s="1"/>
  <c r="X283" i="44" s="1"/>
  <c r="V282" i="44"/>
  <c r="R283" i="44"/>
  <c r="V290" i="36"/>
  <c r="R291" i="36"/>
  <c r="K292" i="36"/>
  <c r="L292" i="36" s="1"/>
  <c r="Y290" i="36"/>
  <c r="Z290" i="36" s="1"/>
  <c r="X291" i="36" s="1"/>
  <c r="AA291" i="36" l="1"/>
  <c r="M292" i="36"/>
  <c r="N292" i="36" s="1"/>
  <c r="U291" i="36"/>
  <c r="P291" i="36"/>
  <c r="U283" i="44"/>
  <c r="P283" i="44"/>
  <c r="S283" i="44" s="1"/>
  <c r="T283" i="44" s="1"/>
  <c r="AA283" i="44"/>
  <c r="K284" i="44"/>
  <c r="L284" i="44" s="1"/>
  <c r="M284" i="44" s="1"/>
  <c r="V283" i="44" l="1"/>
  <c r="R284" i="44"/>
  <c r="Q292" i="36"/>
  <c r="J293" i="36"/>
  <c r="N284" i="44"/>
  <c r="Y283" i="44"/>
  <c r="Z283" i="44" s="1"/>
  <c r="X284" i="44" s="1"/>
  <c r="S291" i="36"/>
  <c r="T291" i="36" s="1"/>
  <c r="V291" i="36" l="1"/>
  <c r="R292" i="36"/>
  <c r="AA284" i="44"/>
  <c r="K293" i="36"/>
  <c r="L293" i="36" s="1"/>
  <c r="Q284" i="44"/>
  <c r="J285" i="44"/>
  <c r="Y291" i="36"/>
  <c r="Z291" i="36" s="1"/>
  <c r="X292" i="36" s="1"/>
  <c r="U284" i="44"/>
  <c r="P284" i="44"/>
  <c r="S284" i="44" l="1"/>
  <c r="T284" i="44" s="1"/>
  <c r="V284" i="44" s="1"/>
  <c r="M293" i="36"/>
  <c r="N293" i="36" s="1"/>
  <c r="AA292" i="36"/>
  <c r="U292" i="36"/>
  <c r="P292" i="36"/>
  <c r="S292" i="36" s="1"/>
  <c r="T292" i="36" s="1"/>
  <c r="K285" i="44"/>
  <c r="L285" i="44" s="1"/>
  <c r="M285" i="44" s="1"/>
  <c r="Y284" i="44" l="1"/>
  <c r="Z284" i="44" s="1"/>
  <c r="X285" i="44" s="1"/>
  <c r="AA285" i="44" s="1"/>
  <c r="R285" i="44"/>
  <c r="U285" i="44" s="1"/>
  <c r="J294" i="36"/>
  <c r="K294" i="36" s="1"/>
  <c r="Q293" i="36"/>
  <c r="V292" i="36"/>
  <c r="R293" i="36"/>
  <c r="Y292" i="36"/>
  <c r="Z292" i="36" s="1"/>
  <c r="X293" i="36" s="1"/>
  <c r="N285" i="44"/>
  <c r="Q285" i="44" l="1"/>
  <c r="J286" i="44"/>
  <c r="P285" i="44"/>
  <c r="L294" i="36"/>
  <c r="AA293" i="36"/>
  <c r="U293" i="36"/>
  <c r="P293" i="36"/>
  <c r="S293" i="36" l="1"/>
  <c r="T293" i="36" s="1"/>
  <c r="K286" i="44"/>
  <c r="L286" i="44" s="1"/>
  <c r="M286" i="44" s="1"/>
  <c r="M294" i="36"/>
  <c r="N294" i="36" s="1"/>
  <c r="S285" i="44"/>
  <c r="T285" i="44" s="1"/>
  <c r="Q294" i="36" l="1"/>
  <c r="J295" i="36"/>
  <c r="V285" i="44"/>
  <c r="R286" i="44"/>
  <c r="N286" i="44"/>
  <c r="Y285" i="44"/>
  <c r="Z285" i="44" s="1"/>
  <c r="X286" i="44" s="1"/>
  <c r="V293" i="36"/>
  <c r="R294" i="36"/>
  <c r="Y293" i="36"/>
  <c r="Z293" i="36" s="1"/>
  <c r="X294" i="36" s="1"/>
  <c r="AA294" i="36" l="1"/>
  <c r="Q286" i="44"/>
  <c r="J287" i="44"/>
  <c r="U286" i="44"/>
  <c r="P286" i="44"/>
  <c r="U294" i="36"/>
  <c r="P294" i="36"/>
  <c r="AA286" i="44"/>
  <c r="K295" i="36"/>
  <c r="L295" i="36" s="1"/>
  <c r="M295" i="36" s="1"/>
  <c r="N295" i="36" s="1"/>
  <c r="Q295" i="36" l="1"/>
  <c r="J296" i="36"/>
  <c r="S294" i="36"/>
  <c r="T294" i="36" s="1"/>
  <c r="K287" i="44"/>
  <c r="L287" i="44" s="1"/>
  <c r="M287" i="44" s="1"/>
  <c r="S286" i="44"/>
  <c r="T286" i="44" s="1"/>
  <c r="V294" i="36" l="1"/>
  <c r="R295" i="36"/>
  <c r="V286" i="44"/>
  <c r="R287" i="44"/>
  <c r="N287" i="44"/>
  <c r="Y286" i="44"/>
  <c r="Z286" i="44" s="1"/>
  <c r="X287" i="44" s="1"/>
  <c r="Y294" i="36"/>
  <c r="Z294" i="36" s="1"/>
  <c r="X295" i="36" s="1"/>
  <c r="K296" i="36"/>
  <c r="L296" i="36" s="1"/>
  <c r="M296" i="36" l="1"/>
  <c r="N296" i="36" s="1"/>
  <c r="AA287" i="44"/>
  <c r="AA295" i="36"/>
  <c r="U295" i="36"/>
  <c r="P295" i="36"/>
  <c r="S295" i="36" s="1"/>
  <c r="T295" i="36" s="1"/>
  <c r="Q287" i="44"/>
  <c r="J288" i="44"/>
  <c r="U287" i="44"/>
  <c r="P287" i="44"/>
  <c r="J297" i="36" l="1"/>
  <c r="K297" i="36" s="1"/>
  <c r="Q296" i="36"/>
  <c r="S287" i="44"/>
  <c r="T287" i="44" s="1"/>
  <c r="V287" i="44" s="1"/>
  <c r="V295" i="36"/>
  <c r="R296" i="36"/>
  <c r="K288" i="44"/>
  <c r="L288" i="44" s="1"/>
  <c r="M288" i="44" s="1"/>
  <c r="Y295" i="36"/>
  <c r="Z295" i="36" s="1"/>
  <c r="X296" i="36" s="1"/>
  <c r="Y287" i="44" l="1"/>
  <c r="Z287" i="44" s="1"/>
  <c r="X288" i="44" s="1"/>
  <c r="AA288" i="44" s="1"/>
  <c r="R288" i="44"/>
  <c r="U288" i="44" s="1"/>
  <c r="N288" i="44"/>
  <c r="AA296" i="36"/>
  <c r="U296" i="36"/>
  <c r="P296" i="36"/>
  <c r="L297" i="36"/>
  <c r="P288" i="44" l="1"/>
  <c r="Q288" i="44"/>
  <c r="J289" i="44"/>
  <c r="M297" i="36"/>
  <c r="N297" i="36" s="1"/>
  <c r="S296" i="36"/>
  <c r="T296" i="36" s="1"/>
  <c r="S288" i="44" l="1"/>
  <c r="T288" i="44" s="1"/>
  <c r="V288" i="44" s="1"/>
  <c r="Q297" i="36"/>
  <c r="J298" i="36"/>
  <c r="V296" i="36"/>
  <c r="R297" i="36"/>
  <c r="K289" i="44"/>
  <c r="L289" i="44" s="1"/>
  <c r="Y296" i="36"/>
  <c r="Z296" i="36" s="1"/>
  <c r="X297" i="36" s="1"/>
  <c r="R289" i="44" l="1"/>
  <c r="U289" i="44" s="1"/>
  <c r="Y288" i="44"/>
  <c r="Z288" i="44" s="1"/>
  <c r="X289" i="44" s="1"/>
  <c r="AA289" i="44" s="1"/>
  <c r="M289" i="44"/>
  <c r="N289" i="44" s="1"/>
  <c r="AA297" i="36"/>
  <c r="U297" i="36"/>
  <c r="P297" i="36"/>
  <c r="K298" i="36"/>
  <c r="L298" i="36" s="1"/>
  <c r="J290" i="44" l="1"/>
  <c r="K290" i="44" s="1"/>
  <c r="L290" i="44" s="1"/>
  <c r="M290" i="44" s="1"/>
  <c r="P289" i="44"/>
  <c r="Q289" i="44"/>
  <c r="M298" i="36"/>
  <c r="N298" i="36" s="1"/>
  <c r="S297" i="36"/>
  <c r="T297" i="36" s="1"/>
  <c r="S289" i="44" l="1"/>
  <c r="T289" i="44" s="1"/>
  <c r="V289" i="44" s="1"/>
  <c r="Q298" i="36"/>
  <c r="J299" i="36"/>
  <c r="V297" i="36"/>
  <c r="R298" i="36"/>
  <c r="Y297" i="36"/>
  <c r="Z297" i="36" s="1"/>
  <c r="X298" i="36" s="1"/>
  <c r="N290" i="44"/>
  <c r="Y289" i="44" l="1"/>
  <c r="Z289" i="44" s="1"/>
  <c r="X290" i="44" s="1"/>
  <c r="AA290" i="44" s="1"/>
  <c r="R290" i="44"/>
  <c r="U290" i="44" s="1"/>
  <c r="U298" i="36"/>
  <c r="P298" i="36"/>
  <c r="AA298" i="36"/>
  <c r="Q290" i="44"/>
  <c r="J291" i="44"/>
  <c r="K299" i="36"/>
  <c r="L299" i="36" s="1"/>
  <c r="M299" i="36" s="1"/>
  <c r="P290" i="44" l="1"/>
  <c r="S290" i="44" s="1"/>
  <c r="T290" i="44" s="1"/>
  <c r="V290" i="44" s="1"/>
  <c r="S298" i="36"/>
  <c r="T298" i="36" s="1"/>
  <c r="N299" i="36"/>
  <c r="K291" i="44"/>
  <c r="L291" i="44" s="1"/>
  <c r="Y290" i="44" l="1"/>
  <c r="Z290" i="44" s="1"/>
  <c r="X291" i="44" s="1"/>
  <c r="AA291" i="44" s="1"/>
  <c r="R291" i="44"/>
  <c r="U291" i="44" s="1"/>
  <c r="M291" i="44"/>
  <c r="N291" i="44" s="1"/>
  <c r="V298" i="36"/>
  <c r="R299" i="36"/>
  <c r="Q299" i="36"/>
  <c r="J300" i="36"/>
  <c r="Y298" i="36"/>
  <c r="Z298" i="36" s="1"/>
  <c r="X299" i="36" s="1"/>
  <c r="Q291" i="44" l="1"/>
  <c r="P291" i="44"/>
  <c r="J292" i="44"/>
  <c r="K292" i="44" s="1"/>
  <c r="L292" i="44" s="1"/>
  <c r="K300" i="36"/>
  <c r="L300" i="36" s="1"/>
  <c r="U299" i="36"/>
  <c r="P299" i="36"/>
  <c r="AA299" i="36"/>
  <c r="S291" i="44" l="1"/>
  <c r="T291" i="44" s="1"/>
  <c r="V291" i="44" s="1"/>
  <c r="M300" i="36"/>
  <c r="N300" i="36" s="1"/>
  <c r="Q300" i="36" s="1"/>
  <c r="M292" i="44"/>
  <c r="N292" i="44" s="1"/>
  <c r="S299" i="36"/>
  <c r="T299" i="36" s="1"/>
  <c r="R292" i="44" l="1"/>
  <c r="U292" i="44" s="1"/>
  <c r="Y291" i="44"/>
  <c r="Z291" i="44" s="1"/>
  <c r="X292" i="44" s="1"/>
  <c r="AA292" i="44" s="1"/>
  <c r="J301" i="36"/>
  <c r="K301" i="36" s="1"/>
  <c r="L301" i="36" s="1"/>
  <c r="Q292" i="44"/>
  <c r="J293" i="44"/>
  <c r="V299" i="36"/>
  <c r="R300" i="36"/>
  <c r="Y299" i="36"/>
  <c r="Z299" i="36" s="1"/>
  <c r="X300" i="36" s="1"/>
  <c r="P292" i="44" l="1"/>
  <c r="S292" i="44" s="1"/>
  <c r="T292" i="44" s="1"/>
  <c r="AA300" i="36"/>
  <c r="M301" i="36"/>
  <c r="N301" i="36" s="1"/>
  <c r="U300" i="36"/>
  <c r="P300" i="36"/>
  <c r="K293" i="44"/>
  <c r="L293" i="44" s="1"/>
  <c r="Y292" i="44" l="1"/>
  <c r="Z292" i="44" s="1"/>
  <c r="X293" i="44" s="1"/>
  <c r="AA293" i="44" s="1"/>
  <c r="Q301" i="36"/>
  <c r="J302" i="36"/>
  <c r="S300" i="36"/>
  <c r="T300" i="36" s="1"/>
  <c r="M293" i="44"/>
  <c r="N293" i="44" s="1"/>
  <c r="V292" i="44"/>
  <c r="R293" i="44"/>
  <c r="Q293" i="44" l="1"/>
  <c r="J294" i="44"/>
  <c r="V300" i="36"/>
  <c r="R301" i="36"/>
  <c r="U293" i="44"/>
  <c r="P293" i="44"/>
  <c r="Y300" i="36"/>
  <c r="Z300" i="36" s="1"/>
  <c r="X301" i="36" s="1"/>
  <c r="K302" i="36"/>
  <c r="L302" i="36" s="1"/>
  <c r="S293" i="44" l="1"/>
  <c r="T293" i="44" s="1"/>
  <c r="V293" i="44" s="1"/>
  <c r="M302" i="36"/>
  <c r="N302" i="36" s="1"/>
  <c r="AA301" i="36"/>
  <c r="K294" i="44"/>
  <c r="L294" i="44" s="1"/>
  <c r="M294" i="44" s="1"/>
  <c r="U301" i="36"/>
  <c r="P301" i="36"/>
  <c r="Y293" i="44" l="1"/>
  <c r="Z293" i="44" s="1"/>
  <c r="X294" i="44" s="1"/>
  <c r="AA294" i="44" s="1"/>
  <c r="R294" i="44"/>
  <c r="U294" i="44" s="1"/>
  <c r="Q302" i="36"/>
  <c r="J303" i="36"/>
  <c r="N294" i="44"/>
  <c r="S301" i="36"/>
  <c r="T301" i="36" s="1"/>
  <c r="P294" i="44" l="1"/>
  <c r="V301" i="36"/>
  <c r="R302" i="36"/>
  <c r="Q294" i="44"/>
  <c r="J295" i="44"/>
  <c r="Y301" i="36"/>
  <c r="Z301" i="36" s="1"/>
  <c r="X302" i="36" s="1"/>
  <c r="K303" i="36"/>
  <c r="L303" i="36" s="1"/>
  <c r="S294" i="44" l="1"/>
  <c r="T294" i="44" s="1"/>
  <c r="V294" i="44" s="1"/>
  <c r="M303" i="36"/>
  <c r="N303" i="36" s="1"/>
  <c r="AA302" i="36"/>
  <c r="U302" i="36"/>
  <c r="P302" i="36"/>
  <c r="S302" i="36" s="1"/>
  <c r="T302" i="36" s="1"/>
  <c r="K295" i="44"/>
  <c r="R295" i="44" l="1"/>
  <c r="U295" i="44" s="1"/>
  <c r="Y294" i="44"/>
  <c r="Z294" i="44" s="1"/>
  <c r="X295" i="44" s="1"/>
  <c r="AA295" i="44" s="1"/>
  <c r="Q303" i="36"/>
  <c r="J304" i="36"/>
  <c r="K304" i="36" s="1"/>
  <c r="L304" i="36" s="1"/>
  <c r="V302" i="36"/>
  <c r="R303" i="36"/>
  <c r="Y302" i="36"/>
  <c r="Z302" i="36" s="1"/>
  <c r="X303" i="36" s="1"/>
  <c r="L295" i="44"/>
  <c r="M304" i="36" l="1"/>
  <c r="N304" i="36" s="1"/>
  <c r="AA303" i="36"/>
  <c r="M295" i="44"/>
  <c r="N295" i="44" s="1"/>
  <c r="U303" i="36"/>
  <c r="P303" i="36"/>
  <c r="S303" i="36" s="1"/>
  <c r="T303" i="36" s="1"/>
  <c r="V303" i="36" l="1"/>
  <c r="R304" i="36"/>
  <c r="Q295" i="44"/>
  <c r="J296" i="44"/>
  <c r="P295" i="44"/>
  <c r="Q304" i="36"/>
  <c r="J305" i="36"/>
  <c r="Y303" i="36"/>
  <c r="Z303" i="36" s="1"/>
  <c r="X304" i="36" s="1"/>
  <c r="AA304" i="36" l="1"/>
  <c r="K296" i="44"/>
  <c r="L296" i="44" s="1"/>
  <c r="K305" i="36"/>
  <c r="L305" i="36" s="1"/>
  <c r="M305" i="36" s="1"/>
  <c r="S295" i="44"/>
  <c r="T295" i="44" s="1"/>
  <c r="U304" i="36"/>
  <c r="P304" i="36"/>
  <c r="M296" i="44" l="1"/>
  <c r="N296" i="44" s="1"/>
  <c r="Q296" i="44" s="1"/>
  <c r="N305" i="36"/>
  <c r="Y295" i="44"/>
  <c r="Z295" i="44" s="1"/>
  <c r="X296" i="44" s="1"/>
  <c r="S304" i="36"/>
  <c r="T304" i="36" s="1"/>
  <c r="V295" i="44"/>
  <c r="R296" i="44"/>
  <c r="J297" i="44" l="1"/>
  <c r="K297" i="44" s="1"/>
  <c r="L297" i="44" s="1"/>
  <c r="U296" i="44"/>
  <c r="P296" i="44"/>
  <c r="AA296" i="44"/>
  <c r="Y304" i="36"/>
  <c r="Z304" i="36" s="1"/>
  <c r="X305" i="36" s="1"/>
  <c r="V304" i="36"/>
  <c r="R305" i="36"/>
  <c r="Q305" i="36"/>
  <c r="J306" i="36"/>
  <c r="M297" i="44" l="1"/>
  <c r="N297" i="44" s="1"/>
  <c r="Q297" i="44" s="1"/>
  <c r="AA305" i="36"/>
  <c r="K306" i="36"/>
  <c r="L306" i="36" s="1"/>
  <c r="S296" i="44"/>
  <c r="T296" i="44" s="1"/>
  <c r="U305" i="36"/>
  <c r="P305" i="36"/>
  <c r="J298" i="44" l="1"/>
  <c r="K298" i="44" s="1"/>
  <c r="L298" i="44" s="1"/>
  <c r="M306" i="36"/>
  <c r="N306" i="36" s="1"/>
  <c r="V296" i="44"/>
  <c r="R297" i="44"/>
  <c r="Y296" i="44"/>
  <c r="Z296" i="44" s="1"/>
  <c r="X297" i="44" s="1"/>
  <c r="S305" i="36"/>
  <c r="T305" i="36" s="1"/>
  <c r="M298" i="44" l="1"/>
  <c r="N298" i="44" s="1"/>
  <c r="Q306" i="36"/>
  <c r="J307" i="36"/>
  <c r="AA297" i="44"/>
  <c r="V305" i="36"/>
  <c r="R306" i="36"/>
  <c r="Y305" i="36"/>
  <c r="Z305" i="36" s="1"/>
  <c r="X306" i="36" s="1"/>
  <c r="U297" i="44"/>
  <c r="P297" i="44"/>
  <c r="S297" i="44" s="1"/>
  <c r="T297" i="44" s="1"/>
  <c r="V297" i="44" l="1"/>
  <c r="R298" i="44"/>
  <c r="Y297" i="44"/>
  <c r="Z297" i="44" s="1"/>
  <c r="X298" i="44" s="1"/>
  <c r="U306" i="36"/>
  <c r="P306" i="36"/>
  <c r="Q298" i="44"/>
  <c r="J299" i="44"/>
  <c r="AA306" i="36"/>
  <c r="K307" i="36"/>
  <c r="L307" i="36" s="1"/>
  <c r="M307" i="36" l="1"/>
  <c r="N307" i="36" s="1"/>
  <c r="AA298" i="44"/>
  <c r="U298" i="44"/>
  <c r="P298" i="44"/>
  <c r="S298" i="44" s="1"/>
  <c r="T298" i="44" s="1"/>
  <c r="K299" i="44"/>
  <c r="L299" i="44" s="1"/>
  <c r="M299" i="44" s="1"/>
  <c r="S306" i="36"/>
  <c r="T306" i="36" s="1"/>
  <c r="Y306" i="36" l="1"/>
  <c r="Z306" i="36" s="1"/>
  <c r="X307" i="36" s="1"/>
  <c r="AA307" i="36" s="1"/>
  <c r="N299" i="44"/>
  <c r="V298" i="44"/>
  <c r="R299" i="44"/>
  <c r="Q307" i="36"/>
  <c r="J308" i="36"/>
  <c r="Y298" i="44"/>
  <c r="Z298" i="44" s="1"/>
  <c r="X299" i="44" s="1"/>
  <c r="V306" i="36"/>
  <c r="R307" i="36"/>
  <c r="U307" i="36" l="1"/>
  <c r="P307" i="36"/>
  <c r="K308" i="36"/>
  <c r="L308" i="36" s="1"/>
  <c r="M308" i="36" s="1"/>
  <c r="U299" i="44"/>
  <c r="P299" i="44"/>
  <c r="AA299" i="44"/>
  <c r="Q299" i="44"/>
  <c r="J300" i="44"/>
  <c r="K300" i="44" l="1"/>
  <c r="L300" i="44" s="1"/>
  <c r="M300" i="44" s="1"/>
  <c r="S299" i="44"/>
  <c r="T299" i="44" s="1"/>
  <c r="N308" i="36"/>
  <c r="S307" i="36"/>
  <c r="T307" i="36" s="1"/>
  <c r="V299" i="44" l="1"/>
  <c r="R300" i="44"/>
  <c r="Q308" i="36"/>
  <c r="J309" i="36"/>
  <c r="V307" i="36"/>
  <c r="R308" i="36"/>
  <c r="Y307" i="36"/>
  <c r="Z307" i="36" s="1"/>
  <c r="X308" i="36" s="1"/>
  <c r="N300" i="44"/>
  <c r="Y299" i="44"/>
  <c r="Z299" i="44" s="1"/>
  <c r="X300" i="44" s="1"/>
  <c r="AA308" i="36" l="1"/>
  <c r="Q300" i="44"/>
  <c r="J301" i="44"/>
  <c r="K309" i="36"/>
  <c r="L309" i="36" s="1"/>
  <c r="U300" i="44"/>
  <c r="P300" i="44"/>
  <c r="AA300" i="44"/>
  <c r="U308" i="36"/>
  <c r="P308" i="36"/>
  <c r="S300" i="44" l="1"/>
  <c r="T300" i="44" s="1"/>
  <c r="V300" i="44" s="1"/>
  <c r="M309" i="36"/>
  <c r="N309" i="36" s="1"/>
  <c r="S308" i="36"/>
  <c r="T308" i="36" s="1"/>
  <c r="K301" i="44"/>
  <c r="L301" i="44" s="1"/>
  <c r="M301" i="44" s="1"/>
  <c r="N301" i="44" s="1"/>
  <c r="Y300" i="44" l="1"/>
  <c r="Z300" i="44" s="1"/>
  <c r="X301" i="44" s="1"/>
  <c r="AA301" i="44" s="1"/>
  <c r="R301" i="44"/>
  <c r="Q301" i="44"/>
  <c r="J302" i="44"/>
  <c r="Q309" i="36"/>
  <c r="J310" i="36"/>
  <c r="Y308" i="36"/>
  <c r="Z308" i="36" s="1"/>
  <c r="X309" i="36" s="1"/>
  <c r="V308" i="36"/>
  <c r="R309" i="36"/>
  <c r="P301" i="44" l="1"/>
  <c r="S301" i="44" s="1"/>
  <c r="T301" i="44" s="1"/>
  <c r="V301" i="44" s="1"/>
  <c r="U301" i="44"/>
  <c r="K310" i="36"/>
  <c r="L310" i="36" s="1"/>
  <c r="M310" i="36" s="1"/>
  <c r="K302" i="44"/>
  <c r="L302" i="44" s="1"/>
  <c r="AA309" i="36"/>
  <c r="U309" i="36"/>
  <c r="P309" i="36"/>
  <c r="S309" i="36" s="1"/>
  <c r="T309" i="36" s="1"/>
  <c r="Y301" i="44" l="1"/>
  <c r="Z301" i="44" s="1"/>
  <c r="X302" i="44" s="1"/>
  <c r="AA302" i="44" s="1"/>
  <c r="R302" i="44"/>
  <c r="U302" i="44" s="1"/>
  <c r="V309" i="36"/>
  <c r="R310" i="36"/>
  <c r="M302" i="44"/>
  <c r="N302" i="44" s="1"/>
  <c r="N310" i="36"/>
  <c r="Y309" i="36"/>
  <c r="Z309" i="36" s="1"/>
  <c r="X310" i="36" s="1"/>
  <c r="Q302" i="44" l="1"/>
  <c r="J303" i="44"/>
  <c r="P302" i="44"/>
  <c r="AA310" i="36"/>
  <c r="Q310" i="36"/>
  <c r="J311" i="36"/>
  <c r="U310" i="36"/>
  <c r="P310" i="36"/>
  <c r="S310" i="36" l="1"/>
  <c r="T310" i="36" s="1"/>
  <c r="V310" i="36" s="1"/>
  <c r="K311" i="36"/>
  <c r="L311" i="36" s="1"/>
  <c r="K303" i="44"/>
  <c r="L303" i="44" s="1"/>
  <c r="S302" i="44"/>
  <c r="T302" i="44" s="1"/>
  <c r="Y310" i="36" l="1"/>
  <c r="Z310" i="36" s="1"/>
  <c r="X311" i="36" s="1"/>
  <c r="AA311" i="36" s="1"/>
  <c r="R311" i="36"/>
  <c r="U311" i="36" s="1"/>
  <c r="M303" i="44"/>
  <c r="N303" i="44" s="1"/>
  <c r="Y302" i="44"/>
  <c r="Z302" i="44" s="1"/>
  <c r="X303" i="44" s="1"/>
  <c r="AA303" i="44" s="1"/>
  <c r="M311" i="36"/>
  <c r="N311" i="36" s="1"/>
  <c r="V302" i="44"/>
  <c r="R303" i="44"/>
  <c r="Q311" i="36" l="1"/>
  <c r="J312" i="36"/>
  <c r="P311" i="36"/>
  <c r="Q303" i="44"/>
  <c r="J304" i="44"/>
  <c r="U303" i="44"/>
  <c r="P303" i="44"/>
  <c r="S303" i="44" l="1"/>
  <c r="T303" i="44" s="1"/>
  <c r="V303" i="44" s="1"/>
  <c r="K304" i="44"/>
  <c r="L304" i="44" s="1"/>
  <c r="K312" i="36"/>
  <c r="L312" i="36" s="1"/>
  <c r="S311" i="36"/>
  <c r="T311" i="36" s="1"/>
  <c r="Y303" i="44" l="1"/>
  <c r="Z303" i="44" s="1"/>
  <c r="X304" i="44" s="1"/>
  <c r="AA304" i="44" s="1"/>
  <c r="R304" i="44"/>
  <c r="U304" i="44" s="1"/>
  <c r="Y311" i="36"/>
  <c r="Z311" i="36" s="1"/>
  <c r="X312" i="36" s="1"/>
  <c r="AA312" i="36" s="1"/>
  <c r="M304" i="44"/>
  <c r="N304" i="44" s="1"/>
  <c r="M312" i="36"/>
  <c r="N312" i="36" s="1"/>
  <c r="V311" i="36"/>
  <c r="R312" i="36"/>
  <c r="P304" i="44" l="1"/>
  <c r="J305" i="44"/>
  <c r="K305" i="44" s="1"/>
  <c r="L305" i="44" s="1"/>
  <c r="J313" i="36"/>
  <c r="K313" i="36" s="1"/>
  <c r="Q312" i="36"/>
  <c r="Q304" i="44"/>
  <c r="U312" i="36"/>
  <c r="P312" i="36"/>
  <c r="S312" i="36" l="1"/>
  <c r="T312" i="36" s="1"/>
  <c r="V312" i="36" s="1"/>
  <c r="S304" i="44"/>
  <c r="T304" i="44" s="1"/>
  <c r="V304" i="44" s="1"/>
  <c r="M305" i="44"/>
  <c r="N305" i="44" s="1"/>
  <c r="Q305" i="44" s="1"/>
  <c r="L313" i="36"/>
  <c r="M313" i="36" s="1"/>
  <c r="Y312" i="36" l="1"/>
  <c r="Z312" i="36" s="1"/>
  <c r="X313" i="36" s="1"/>
  <c r="AA313" i="36" s="1"/>
  <c r="Y304" i="44"/>
  <c r="Z304" i="44" s="1"/>
  <c r="X305" i="44" s="1"/>
  <c r="AA305" i="44" s="1"/>
  <c r="R305" i="44"/>
  <c r="U305" i="44" s="1"/>
  <c r="R313" i="36"/>
  <c r="U313" i="36" s="1"/>
  <c r="J306" i="44"/>
  <c r="K306" i="44" s="1"/>
  <c r="L306" i="44" s="1"/>
  <c r="N313" i="36"/>
  <c r="P305" i="44" l="1"/>
  <c r="S305" i="44" s="1"/>
  <c r="T305" i="44" s="1"/>
  <c r="M306" i="44"/>
  <c r="N306" i="44" s="1"/>
  <c r="Q306" i="44" s="1"/>
  <c r="Q313" i="36"/>
  <c r="J314" i="36"/>
  <c r="P313" i="36"/>
  <c r="J307" i="44" l="1"/>
  <c r="K307" i="44" s="1"/>
  <c r="L307" i="44" s="1"/>
  <c r="V305" i="44"/>
  <c r="R306" i="44"/>
  <c r="K314" i="36"/>
  <c r="L314" i="36" s="1"/>
  <c r="Y305" i="44"/>
  <c r="Z305" i="44" s="1"/>
  <c r="X306" i="44" s="1"/>
  <c r="S313" i="36"/>
  <c r="T313" i="36" s="1"/>
  <c r="M314" i="36" l="1"/>
  <c r="N314" i="36" s="1"/>
  <c r="V313" i="36"/>
  <c r="R314" i="36"/>
  <c r="AA306" i="44"/>
  <c r="Y313" i="36"/>
  <c r="Z313" i="36" s="1"/>
  <c r="X314" i="36" s="1"/>
  <c r="U306" i="44"/>
  <c r="P306" i="44"/>
  <c r="M307" i="44"/>
  <c r="N307" i="44" s="1"/>
  <c r="Q314" i="36" l="1"/>
  <c r="J315" i="36"/>
  <c r="K315" i="36" s="1"/>
  <c r="L315" i="36" s="1"/>
  <c r="AA314" i="36"/>
  <c r="U314" i="36"/>
  <c r="P314" i="36"/>
  <c r="S306" i="44"/>
  <c r="T306" i="44" s="1"/>
  <c r="Q307" i="44"/>
  <c r="J308" i="44"/>
  <c r="S314" i="36" l="1"/>
  <c r="T314" i="36" s="1"/>
  <c r="V314" i="36" s="1"/>
  <c r="M315" i="36"/>
  <c r="N315" i="36" s="1"/>
  <c r="K308" i="44"/>
  <c r="L308" i="44" s="1"/>
  <c r="M308" i="44" s="1"/>
  <c r="N308" i="44" s="1"/>
  <c r="V306" i="44"/>
  <c r="R307" i="44"/>
  <c r="Y306" i="44"/>
  <c r="Z306" i="44" s="1"/>
  <c r="X307" i="44" s="1"/>
  <c r="Y314" i="36" l="1"/>
  <c r="Z314" i="36" s="1"/>
  <c r="X315" i="36" s="1"/>
  <c r="AA315" i="36" s="1"/>
  <c r="R315" i="36"/>
  <c r="U315" i="36" s="1"/>
  <c r="Q308" i="44"/>
  <c r="J309" i="44"/>
  <c r="AA307" i="44"/>
  <c r="U307" i="44"/>
  <c r="P307" i="44"/>
  <c r="S307" i="44" s="1"/>
  <c r="T307" i="44" s="1"/>
  <c r="Q315" i="36"/>
  <c r="J316" i="36"/>
  <c r="P315" i="36" l="1"/>
  <c r="S315" i="36" s="1"/>
  <c r="T315" i="36" s="1"/>
  <c r="V315" i="36" s="1"/>
  <c r="V307" i="44"/>
  <c r="R308" i="44"/>
  <c r="Y307" i="44"/>
  <c r="Z307" i="44" s="1"/>
  <c r="X308" i="44" s="1"/>
  <c r="K316" i="36"/>
  <c r="L316" i="36" s="1"/>
  <c r="K309" i="44"/>
  <c r="L309" i="44" s="1"/>
  <c r="Y315" i="36" l="1"/>
  <c r="Z315" i="36" s="1"/>
  <c r="X316" i="36" s="1"/>
  <c r="AA316" i="36" s="1"/>
  <c r="R316" i="36"/>
  <c r="U316" i="36" s="1"/>
  <c r="M316" i="36"/>
  <c r="N316" i="36" s="1"/>
  <c r="M309" i="44"/>
  <c r="N309" i="44" s="1"/>
  <c r="U308" i="44"/>
  <c r="P308" i="44"/>
  <c r="AA308" i="44"/>
  <c r="Q316" i="36" l="1"/>
  <c r="P316" i="36"/>
  <c r="J317" i="36"/>
  <c r="K317" i="36" s="1"/>
  <c r="L317" i="36" s="1"/>
  <c r="S308" i="44"/>
  <c r="T308" i="44" s="1"/>
  <c r="Q309" i="44"/>
  <c r="J310" i="44"/>
  <c r="S316" i="36" l="1"/>
  <c r="T316" i="36" s="1"/>
  <c r="M317" i="36"/>
  <c r="N317" i="36" s="1"/>
  <c r="K310" i="44"/>
  <c r="L310" i="44" s="1"/>
  <c r="V308" i="44"/>
  <c r="R309" i="44"/>
  <c r="Y308" i="44"/>
  <c r="Z308" i="44" s="1"/>
  <c r="X309" i="44" s="1"/>
  <c r="Y316" i="36" l="1"/>
  <c r="Z316" i="36" s="1"/>
  <c r="X317" i="36" s="1"/>
  <c r="AA317" i="36" s="1"/>
  <c r="V316" i="36"/>
  <c r="R317" i="36"/>
  <c r="U317" i="36" s="1"/>
  <c r="M310" i="44"/>
  <c r="N310" i="44" s="1"/>
  <c r="AA309" i="44"/>
  <c r="Q317" i="36"/>
  <c r="J318" i="36"/>
  <c r="U309" i="44"/>
  <c r="P309" i="44"/>
  <c r="S309" i="44" s="1"/>
  <c r="T309" i="44" s="1"/>
  <c r="P317" i="36" l="1"/>
  <c r="S317" i="36" s="1"/>
  <c r="T317" i="36" s="1"/>
  <c r="J311" i="44"/>
  <c r="K311" i="44" s="1"/>
  <c r="L311" i="44" s="1"/>
  <c r="Q310" i="44"/>
  <c r="V309" i="44"/>
  <c r="R310" i="44"/>
  <c r="K318" i="36"/>
  <c r="L318" i="36" s="1"/>
  <c r="Y309" i="44"/>
  <c r="Z309" i="44" s="1"/>
  <c r="X310" i="44" s="1"/>
  <c r="M311" i="44" l="1"/>
  <c r="N311" i="44" s="1"/>
  <c r="M318" i="36"/>
  <c r="N318" i="36" s="1"/>
  <c r="AA310" i="44"/>
  <c r="V317" i="36"/>
  <c r="R318" i="36"/>
  <c r="Y317" i="36"/>
  <c r="Z317" i="36" s="1"/>
  <c r="X318" i="36" s="1"/>
  <c r="U310" i="44"/>
  <c r="P310" i="44"/>
  <c r="S310" i="44" s="1"/>
  <c r="T310" i="44" s="1"/>
  <c r="J319" i="36" l="1"/>
  <c r="K319" i="36" s="1"/>
  <c r="L319" i="36" s="1"/>
  <c r="Q318" i="36"/>
  <c r="V310" i="44"/>
  <c r="R311" i="44"/>
  <c r="Y310" i="44"/>
  <c r="Z310" i="44" s="1"/>
  <c r="X311" i="44" s="1"/>
  <c r="U318" i="36"/>
  <c r="P318" i="36"/>
  <c r="AA318" i="36"/>
  <c r="Q311" i="44"/>
  <c r="J312" i="44"/>
  <c r="K312" i="44" l="1"/>
  <c r="L312" i="44" s="1"/>
  <c r="U311" i="44"/>
  <c r="P311" i="44"/>
  <c r="M319" i="36"/>
  <c r="N319" i="36" s="1"/>
  <c r="S318" i="36"/>
  <c r="T318" i="36" s="1"/>
  <c r="AA311" i="44"/>
  <c r="M312" i="44" l="1"/>
  <c r="N312" i="44" s="1"/>
  <c r="Q319" i="36"/>
  <c r="J320" i="36"/>
  <c r="V318" i="36"/>
  <c r="R319" i="36"/>
  <c r="S311" i="44"/>
  <c r="T311" i="44" s="1"/>
  <c r="Y318" i="36"/>
  <c r="Z318" i="36" s="1"/>
  <c r="X319" i="36" s="1"/>
  <c r="Q312" i="44" l="1"/>
  <c r="J313" i="44"/>
  <c r="K313" i="44" s="1"/>
  <c r="V311" i="44"/>
  <c r="R312" i="44"/>
  <c r="K320" i="36"/>
  <c r="L320" i="36" s="1"/>
  <c r="AA319" i="36"/>
  <c r="Y311" i="44"/>
  <c r="Z311" i="44" s="1"/>
  <c r="X312" i="44" s="1"/>
  <c r="U319" i="36"/>
  <c r="P319" i="36"/>
  <c r="S319" i="36" s="1"/>
  <c r="T319" i="36" s="1"/>
  <c r="M320" i="36" l="1"/>
  <c r="N320" i="36" s="1"/>
  <c r="J321" i="36" s="1"/>
  <c r="L313" i="44"/>
  <c r="M313" i="44" s="1"/>
  <c r="N313" i="44" s="1"/>
  <c r="V319" i="36"/>
  <c r="R320" i="36"/>
  <c r="AA312" i="44"/>
  <c r="U312" i="44"/>
  <c r="P312" i="44"/>
  <c r="S312" i="44" s="1"/>
  <c r="T312" i="44" s="1"/>
  <c r="Y319" i="36"/>
  <c r="Z319" i="36" s="1"/>
  <c r="X320" i="36" s="1"/>
  <c r="Q320" i="36" l="1"/>
  <c r="J314" i="44"/>
  <c r="K314" i="44" s="1"/>
  <c r="L314" i="44" s="1"/>
  <c r="Q313" i="44"/>
  <c r="V312" i="44"/>
  <c r="R313" i="44"/>
  <c r="Y312" i="44"/>
  <c r="Z312" i="44" s="1"/>
  <c r="X313" i="44" s="1"/>
  <c r="K321" i="36"/>
  <c r="L321" i="36" s="1"/>
  <c r="U320" i="36"/>
  <c r="P320" i="36"/>
  <c r="AA320" i="36"/>
  <c r="S320" i="36" l="1"/>
  <c r="T320" i="36" s="1"/>
  <c r="V320" i="36" s="1"/>
  <c r="M314" i="44"/>
  <c r="N314" i="44" s="1"/>
  <c r="M321" i="36"/>
  <c r="N321" i="36" s="1"/>
  <c r="U313" i="44"/>
  <c r="P313" i="44"/>
  <c r="S313" i="44" s="1"/>
  <c r="T313" i="44" s="1"/>
  <c r="AA313" i="44"/>
  <c r="Y320" i="36" l="1"/>
  <c r="Z320" i="36" s="1"/>
  <c r="X321" i="36" s="1"/>
  <c r="AA321" i="36" s="1"/>
  <c r="R321" i="36"/>
  <c r="U321" i="36" s="1"/>
  <c r="Q321" i="36"/>
  <c r="J322" i="36"/>
  <c r="K322" i="36" s="1"/>
  <c r="L322" i="36" s="1"/>
  <c r="Q314" i="44"/>
  <c r="J315" i="44"/>
  <c r="K315" i="44" s="1"/>
  <c r="L315" i="44" s="1"/>
  <c r="M315" i="44" s="1"/>
  <c r="V313" i="44"/>
  <c r="R314" i="44"/>
  <c r="Y313" i="44"/>
  <c r="Z313" i="44" s="1"/>
  <c r="X314" i="44" s="1"/>
  <c r="P321" i="36" l="1"/>
  <c r="S321" i="36" s="1"/>
  <c r="T321" i="36" s="1"/>
  <c r="R322" i="36" s="1"/>
  <c r="M322" i="36"/>
  <c r="N322" i="36" s="1"/>
  <c r="N315" i="44"/>
  <c r="U314" i="44"/>
  <c r="P314" i="44"/>
  <c r="AA314" i="44"/>
  <c r="Y321" i="36" l="1"/>
  <c r="Z321" i="36" s="1"/>
  <c r="X322" i="36" s="1"/>
  <c r="AA322" i="36" s="1"/>
  <c r="V321" i="36"/>
  <c r="U322" i="36"/>
  <c r="S314" i="44"/>
  <c r="T314" i="44" s="1"/>
  <c r="Q315" i="44"/>
  <c r="J316" i="44"/>
  <c r="Q322" i="36"/>
  <c r="J323" i="36"/>
  <c r="P322" i="36" l="1"/>
  <c r="S322" i="36" s="1"/>
  <c r="K323" i="36"/>
  <c r="L323" i="36" s="1"/>
  <c r="V314" i="44"/>
  <c r="R315" i="44"/>
  <c r="K316" i="44"/>
  <c r="L316" i="44" s="1"/>
  <c r="M316" i="44" s="1"/>
  <c r="Y314" i="44"/>
  <c r="Z314" i="44" s="1"/>
  <c r="X315" i="44" s="1"/>
  <c r="T322" i="36" l="1"/>
  <c r="Y322" i="36"/>
  <c r="Z322" i="36" s="1"/>
  <c r="X323" i="36" s="1"/>
  <c r="AA323" i="36" s="1"/>
  <c r="M323" i="36"/>
  <c r="N323" i="36" s="1"/>
  <c r="N316" i="44"/>
  <c r="AA315" i="44"/>
  <c r="U315" i="44"/>
  <c r="P315" i="44"/>
  <c r="S315" i="44" s="1"/>
  <c r="T315" i="44" s="1"/>
  <c r="V322" i="36" l="1"/>
  <c r="R323" i="36"/>
  <c r="U323" i="36" s="1"/>
  <c r="Q323" i="36"/>
  <c r="J324" i="36"/>
  <c r="K324" i="36" s="1"/>
  <c r="L324" i="36" s="1"/>
  <c r="V315" i="44"/>
  <c r="R316" i="44"/>
  <c r="Q316" i="44"/>
  <c r="J317" i="44"/>
  <c r="Y315" i="44"/>
  <c r="Z315" i="44" s="1"/>
  <c r="X316" i="44" s="1"/>
  <c r="P323" i="36" l="1"/>
  <c r="S323" i="36" s="1"/>
  <c r="M324" i="36"/>
  <c r="N324" i="36" s="1"/>
  <c r="AA316" i="44"/>
  <c r="K317" i="44"/>
  <c r="L317" i="44" s="1"/>
  <c r="U316" i="44"/>
  <c r="P316" i="44"/>
  <c r="Q324" i="36" l="1"/>
  <c r="J325" i="36"/>
  <c r="K325" i="36" s="1"/>
  <c r="L325" i="36" s="1"/>
  <c r="T323" i="36"/>
  <c r="Y323" i="36"/>
  <c r="Z323" i="36" s="1"/>
  <c r="X324" i="36" s="1"/>
  <c r="AA324" i="36" s="1"/>
  <c r="M317" i="44"/>
  <c r="N317" i="44" s="1"/>
  <c r="S316" i="44"/>
  <c r="T316" i="44" s="1"/>
  <c r="Q317" i="44" l="1"/>
  <c r="J318" i="44"/>
  <c r="K318" i="44" s="1"/>
  <c r="L318" i="44" s="1"/>
  <c r="R324" i="36"/>
  <c r="V323" i="36"/>
  <c r="V316" i="44"/>
  <c r="R317" i="44"/>
  <c r="M325" i="36"/>
  <c r="N325" i="36" s="1"/>
  <c r="Y316" i="44"/>
  <c r="Z316" i="44" s="1"/>
  <c r="X317" i="44" s="1"/>
  <c r="M318" i="44" l="1"/>
  <c r="N318" i="44" s="1"/>
  <c r="U324" i="36"/>
  <c r="P324" i="36"/>
  <c r="Q325" i="36"/>
  <c r="J326" i="36"/>
  <c r="U317" i="44"/>
  <c r="P317" i="44"/>
  <c r="S317" i="44" s="1"/>
  <c r="T317" i="44" s="1"/>
  <c r="AA317" i="44"/>
  <c r="S324" i="36" l="1"/>
  <c r="T324" i="36" s="1"/>
  <c r="V317" i="44"/>
  <c r="R318" i="44"/>
  <c r="K326" i="36"/>
  <c r="L326" i="36" s="1"/>
  <c r="M326" i="36" s="1"/>
  <c r="Y317" i="44"/>
  <c r="Z317" i="44" s="1"/>
  <c r="X318" i="44" s="1"/>
  <c r="Q318" i="44"/>
  <c r="J319" i="44"/>
  <c r="V324" i="36" l="1"/>
  <c r="R325" i="36"/>
  <c r="Y324" i="36"/>
  <c r="Z324" i="36" s="1"/>
  <c r="X325" i="36" s="1"/>
  <c r="AA325" i="36" s="1"/>
  <c r="K319" i="44"/>
  <c r="L319" i="44" s="1"/>
  <c r="AA318" i="44"/>
  <c r="N326" i="36"/>
  <c r="U318" i="44"/>
  <c r="P318" i="44"/>
  <c r="S318" i="44" s="1"/>
  <c r="T318" i="44" s="1"/>
  <c r="U325" i="36" l="1"/>
  <c r="P325" i="36"/>
  <c r="S325" i="36" s="1"/>
  <c r="T325" i="36" s="1"/>
  <c r="M319" i="44"/>
  <c r="N319" i="44" s="1"/>
  <c r="V318" i="44"/>
  <c r="R319" i="44"/>
  <c r="Q326" i="36"/>
  <c r="J327" i="36"/>
  <c r="Y318" i="44"/>
  <c r="Z318" i="44" s="1"/>
  <c r="X319" i="44" s="1"/>
  <c r="J320" i="44" l="1"/>
  <c r="K320" i="44" s="1"/>
  <c r="L320" i="44" s="1"/>
  <c r="Q319" i="44"/>
  <c r="V325" i="36"/>
  <c r="R326" i="36"/>
  <c r="Y325" i="36"/>
  <c r="Z325" i="36" s="1"/>
  <c r="X326" i="36" s="1"/>
  <c r="AA326" i="36" s="1"/>
  <c r="AA319" i="44"/>
  <c r="K327" i="36"/>
  <c r="L327" i="36" s="1"/>
  <c r="M327" i="36" s="1"/>
  <c r="U319" i="44"/>
  <c r="P319" i="44"/>
  <c r="M320" i="44" l="1"/>
  <c r="N320" i="44" s="1"/>
  <c r="Q320" i="44" s="1"/>
  <c r="P326" i="36"/>
  <c r="U326" i="36"/>
  <c r="N327" i="36"/>
  <c r="S319" i="44"/>
  <c r="T319" i="44" s="1"/>
  <c r="J321" i="44" l="1"/>
  <c r="K321" i="44" s="1"/>
  <c r="L321" i="44" s="1"/>
  <c r="S326" i="36"/>
  <c r="T326" i="36" s="1"/>
  <c r="Y319" i="44"/>
  <c r="Z319" i="44" s="1"/>
  <c r="X320" i="44" s="1"/>
  <c r="Q327" i="36"/>
  <c r="J328" i="36"/>
  <c r="V319" i="44"/>
  <c r="R320" i="44"/>
  <c r="Y326" i="36" l="1"/>
  <c r="Z326" i="36" s="1"/>
  <c r="X327" i="36" s="1"/>
  <c r="AA327" i="36" s="1"/>
  <c r="M321" i="44"/>
  <c r="N321" i="44" s="1"/>
  <c r="V326" i="36"/>
  <c r="R327" i="36"/>
  <c r="K328" i="36"/>
  <c r="L328" i="36" s="1"/>
  <c r="U320" i="44"/>
  <c r="P320" i="44"/>
  <c r="S320" i="44" s="1"/>
  <c r="T320" i="44" s="1"/>
  <c r="AA320" i="44"/>
  <c r="J322" i="44" l="1"/>
  <c r="K322" i="44" s="1"/>
  <c r="Q321" i="44"/>
  <c r="P327" i="36"/>
  <c r="S327" i="36" s="1"/>
  <c r="T327" i="36" s="1"/>
  <c r="U327" i="36"/>
  <c r="M328" i="36"/>
  <c r="N328" i="36" s="1"/>
  <c r="Q328" i="36" s="1"/>
  <c r="V320" i="44"/>
  <c r="R321" i="44"/>
  <c r="Y320" i="44"/>
  <c r="Z320" i="44" s="1"/>
  <c r="X321" i="44" s="1"/>
  <c r="J329" i="36" l="1"/>
  <c r="K329" i="36" s="1"/>
  <c r="L329" i="36" s="1"/>
  <c r="R328" i="36"/>
  <c r="V327" i="36"/>
  <c r="Y327" i="36"/>
  <c r="Z327" i="36" s="1"/>
  <c r="X328" i="36" s="1"/>
  <c r="AA328" i="36" s="1"/>
  <c r="AA321" i="44"/>
  <c r="L322" i="44"/>
  <c r="M322" i="44" s="1"/>
  <c r="U321" i="44"/>
  <c r="P321" i="44"/>
  <c r="S321" i="44" s="1"/>
  <c r="T321" i="44" s="1"/>
  <c r="M329" i="36" l="1"/>
  <c r="N329" i="36" s="1"/>
  <c r="U328" i="36"/>
  <c r="P328" i="36"/>
  <c r="S328" i="36" s="1"/>
  <c r="T328" i="36" s="1"/>
  <c r="V328" i="36" s="1"/>
  <c r="V321" i="44"/>
  <c r="R322" i="44"/>
  <c r="N322" i="44"/>
  <c r="Y321" i="44"/>
  <c r="Z321" i="44" s="1"/>
  <c r="X322" i="44" s="1"/>
  <c r="R329" i="36" l="1"/>
  <c r="U329" i="36" s="1"/>
  <c r="Q329" i="36"/>
  <c r="J330" i="36"/>
  <c r="K330" i="36" s="1"/>
  <c r="L330" i="36" s="1"/>
  <c r="Y328" i="36"/>
  <c r="Z328" i="36" s="1"/>
  <c r="X329" i="36" s="1"/>
  <c r="AA329" i="36" s="1"/>
  <c r="AA322" i="44"/>
  <c r="Q322" i="44"/>
  <c r="J323" i="44"/>
  <c r="U322" i="44"/>
  <c r="P322" i="44"/>
  <c r="P329" i="36" l="1"/>
  <c r="S329" i="36" s="1"/>
  <c r="T329" i="36" s="1"/>
  <c r="M330" i="36"/>
  <c r="N330" i="36" s="1"/>
  <c r="K323" i="44"/>
  <c r="L323" i="44" s="1"/>
  <c r="M323" i="44" s="1"/>
  <c r="S322" i="44"/>
  <c r="T322" i="44" s="1"/>
  <c r="Q330" i="36" l="1"/>
  <c r="J331" i="36"/>
  <c r="K331" i="36" s="1"/>
  <c r="L331" i="36" s="1"/>
  <c r="V329" i="36"/>
  <c r="R330" i="36"/>
  <c r="Y329" i="36"/>
  <c r="Z329" i="36" s="1"/>
  <c r="X330" i="36" s="1"/>
  <c r="V322" i="44"/>
  <c r="R323" i="44"/>
  <c r="N323" i="44"/>
  <c r="Y322" i="44"/>
  <c r="Z322" i="44" s="1"/>
  <c r="X323" i="44" s="1"/>
  <c r="M331" i="36" l="1"/>
  <c r="N331" i="36" s="1"/>
  <c r="AA323" i="44"/>
  <c r="AA330" i="36"/>
  <c r="Q323" i="44"/>
  <c r="J324" i="44"/>
  <c r="U323" i="44"/>
  <c r="P323" i="44"/>
  <c r="U330" i="36"/>
  <c r="P330" i="36"/>
  <c r="J332" i="36" l="1"/>
  <c r="K332" i="36" s="1"/>
  <c r="L332" i="36" s="1"/>
  <c r="Q331" i="36"/>
  <c r="S323" i="44"/>
  <c r="T323" i="44" s="1"/>
  <c r="V323" i="44" s="1"/>
  <c r="K324" i="44"/>
  <c r="L324" i="44" s="1"/>
  <c r="S330" i="36"/>
  <c r="T330" i="36" s="1"/>
  <c r="R324" i="44" l="1"/>
  <c r="U324" i="44" s="1"/>
  <c r="Y330" i="36"/>
  <c r="Z330" i="36" s="1"/>
  <c r="X331" i="36" s="1"/>
  <c r="AA331" i="36" s="1"/>
  <c r="Y323" i="44"/>
  <c r="Z323" i="44" s="1"/>
  <c r="X324" i="44" s="1"/>
  <c r="AA324" i="44" s="1"/>
  <c r="M332" i="36"/>
  <c r="N332" i="36" s="1"/>
  <c r="M324" i="44"/>
  <c r="N324" i="44" s="1"/>
  <c r="V330" i="36"/>
  <c r="R331" i="36"/>
  <c r="Q324" i="44" l="1"/>
  <c r="J325" i="44"/>
  <c r="P324" i="44"/>
  <c r="U331" i="36"/>
  <c r="P331" i="36"/>
  <c r="Q332" i="36"/>
  <c r="J333" i="36"/>
  <c r="K333" i="36" l="1"/>
  <c r="L333" i="36" s="1"/>
  <c r="M333" i="36" s="1"/>
  <c r="K325" i="44"/>
  <c r="L325" i="44" s="1"/>
  <c r="S331" i="36"/>
  <c r="T331" i="36" s="1"/>
  <c r="S324" i="44"/>
  <c r="T324" i="44" s="1"/>
  <c r="M325" i="44" l="1"/>
  <c r="N325" i="44" s="1"/>
  <c r="V331" i="36"/>
  <c r="R332" i="36"/>
  <c r="Y324" i="44"/>
  <c r="Z324" i="44" s="1"/>
  <c r="X325" i="44" s="1"/>
  <c r="V324" i="44"/>
  <c r="R325" i="44"/>
  <c r="Y331" i="36"/>
  <c r="Z331" i="36" s="1"/>
  <c r="X332" i="36" s="1"/>
  <c r="N333" i="36"/>
  <c r="AA332" i="36" l="1"/>
  <c r="U325" i="44"/>
  <c r="P325" i="44"/>
  <c r="AA325" i="44"/>
  <c r="U332" i="36"/>
  <c r="P332" i="36"/>
  <c r="S332" i="36" s="1"/>
  <c r="T332" i="36" s="1"/>
  <c r="Q333" i="36"/>
  <c r="J334" i="36"/>
  <c r="Q325" i="44"/>
  <c r="J326" i="44"/>
  <c r="S325" i="44" l="1"/>
  <c r="T325" i="44" s="1"/>
  <c r="V325" i="44" s="1"/>
  <c r="V332" i="36"/>
  <c r="R333" i="36"/>
  <c r="K326" i="44"/>
  <c r="L326" i="44" s="1"/>
  <c r="Y332" i="36"/>
  <c r="Z332" i="36" s="1"/>
  <c r="X333" i="36" s="1"/>
  <c r="K334" i="36"/>
  <c r="Y325" i="44" l="1"/>
  <c r="Z325" i="44" s="1"/>
  <c r="X326" i="44" s="1"/>
  <c r="AA326" i="44" s="1"/>
  <c r="R326" i="44"/>
  <c r="U326" i="44" s="1"/>
  <c r="M326" i="44"/>
  <c r="N326" i="44" s="1"/>
  <c r="U333" i="36"/>
  <c r="P333" i="36"/>
  <c r="AA333" i="36"/>
  <c r="L334" i="36"/>
  <c r="M334" i="36" s="1"/>
  <c r="Q326" i="44" l="1"/>
  <c r="J327" i="44"/>
  <c r="P326" i="44"/>
  <c r="S333" i="36"/>
  <c r="T333" i="36" s="1"/>
  <c r="N334" i="36"/>
  <c r="V333" i="36" l="1"/>
  <c r="R334" i="36"/>
  <c r="K327" i="44"/>
  <c r="L327" i="44" s="1"/>
  <c r="Q334" i="36"/>
  <c r="J335" i="36"/>
  <c r="Y333" i="36"/>
  <c r="Z333" i="36" s="1"/>
  <c r="X334" i="36" s="1"/>
  <c r="S326" i="44"/>
  <c r="T326" i="44" s="1"/>
  <c r="M327" i="44" l="1"/>
  <c r="N327" i="44" s="1"/>
  <c r="Q327" i="44" s="1"/>
  <c r="V326" i="44"/>
  <c r="R327" i="44"/>
  <c r="K335" i="36"/>
  <c r="L335" i="36" s="1"/>
  <c r="U334" i="36"/>
  <c r="P334" i="36"/>
  <c r="AA334" i="36"/>
  <c r="Y326" i="44"/>
  <c r="Z326" i="44" s="1"/>
  <c r="X327" i="44" s="1"/>
  <c r="J328" i="44" l="1"/>
  <c r="K328" i="44" s="1"/>
  <c r="M335" i="36"/>
  <c r="N335" i="36" s="1"/>
  <c r="S334" i="36"/>
  <c r="T334" i="36" s="1"/>
  <c r="U327" i="44"/>
  <c r="P327" i="44"/>
  <c r="S327" i="44" s="1"/>
  <c r="T327" i="44" s="1"/>
  <c r="AA327" i="44"/>
  <c r="J336" i="36" l="1"/>
  <c r="K336" i="36" s="1"/>
  <c r="Q335" i="36"/>
  <c r="V327" i="44"/>
  <c r="R328" i="44"/>
  <c r="V334" i="36"/>
  <c r="R335" i="36"/>
  <c r="Y327" i="44"/>
  <c r="Z327" i="44" s="1"/>
  <c r="X328" i="44" s="1"/>
  <c r="L328" i="44"/>
  <c r="M328" i="44" s="1"/>
  <c r="Y334" i="36"/>
  <c r="Z334" i="36" s="1"/>
  <c r="X335" i="36" s="1"/>
  <c r="N328" i="44" l="1"/>
  <c r="J329" i="44" s="1"/>
  <c r="L336" i="36"/>
  <c r="M336" i="36" s="1"/>
  <c r="N336" i="36" s="1"/>
  <c r="AA328" i="44"/>
  <c r="U335" i="36"/>
  <c r="P335" i="36"/>
  <c r="S335" i="36" s="1"/>
  <c r="T335" i="36" s="1"/>
  <c r="U328" i="44"/>
  <c r="AA335" i="36"/>
  <c r="Q328" i="44" l="1"/>
  <c r="P328" i="44"/>
  <c r="V335" i="36"/>
  <c r="R336" i="36"/>
  <c r="Y335" i="36"/>
  <c r="Z335" i="36" s="1"/>
  <c r="X336" i="36" s="1"/>
  <c r="K329" i="44"/>
  <c r="L329" i="44" s="1"/>
  <c r="Q336" i="36"/>
  <c r="J337" i="36"/>
  <c r="S328" i="44" l="1"/>
  <c r="T328" i="44" s="1"/>
  <c r="V328" i="44" s="1"/>
  <c r="M329" i="44"/>
  <c r="N329" i="44" s="1"/>
  <c r="U336" i="36"/>
  <c r="P336" i="36"/>
  <c r="K337" i="36"/>
  <c r="L337" i="36" s="1"/>
  <c r="AA336" i="36"/>
  <c r="Y328" i="44" l="1"/>
  <c r="Z328" i="44" s="1"/>
  <c r="X329" i="44" s="1"/>
  <c r="AA329" i="44" s="1"/>
  <c r="R329" i="44"/>
  <c r="U329" i="44" s="1"/>
  <c r="M337" i="36"/>
  <c r="N337" i="36" s="1"/>
  <c r="S336" i="36"/>
  <c r="T336" i="36" s="1"/>
  <c r="Q329" i="44"/>
  <c r="J330" i="44"/>
  <c r="P329" i="44" l="1"/>
  <c r="S329" i="44" s="1"/>
  <c r="T329" i="44" s="1"/>
  <c r="V329" i="44" s="1"/>
  <c r="Q337" i="36"/>
  <c r="J338" i="36"/>
  <c r="K338" i="36" s="1"/>
  <c r="L338" i="36" s="1"/>
  <c r="K330" i="44"/>
  <c r="L330" i="44" s="1"/>
  <c r="V336" i="36"/>
  <c r="R337" i="36"/>
  <c r="Y336" i="36"/>
  <c r="Z336" i="36" s="1"/>
  <c r="X337" i="36" s="1"/>
  <c r="Y329" i="44" l="1"/>
  <c r="Z329" i="44" s="1"/>
  <c r="X330" i="44" s="1"/>
  <c r="AA330" i="44" s="1"/>
  <c r="R330" i="44"/>
  <c r="U330" i="44" s="1"/>
  <c r="M330" i="44"/>
  <c r="N330" i="44" s="1"/>
  <c r="U337" i="36"/>
  <c r="P337" i="36"/>
  <c r="M338" i="36"/>
  <c r="N338" i="36" s="1"/>
  <c r="AA337" i="36"/>
  <c r="Q330" i="44" l="1"/>
  <c r="P330" i="44"/>
  <c r="J331" i="44"/>
  <c r="K331" i="44" s="1"/>
  <c r="L331" i="44" s="1"/>
  <c r="M331" i="44" s="1"/>
  <c r="Q338" i="36"/>
  <c r="J339" i="36"/>
  <c r="S337" i="36"/>
  <c r="T337" i="36" s="1"/>
  <c r="S330" i="44" l="1"/>
  <c r="T330" i="44" s="1"/>
  <c r="V330" i="44" s="1"/>
  <c r="V337" i="36"/>
  <c r="R338" i="36"/>
  <c r="N331" i="44"/>
  <c r="Y337" i="36"/>
  <c r="Z337" i="36" s="1"/>
  <c r="X338" i="36" s="1"/>
  <c r="K339" i="36"/>
  <c r="L339" i="36" s="1"/>
  <c r="R331" i="44" l="1"/>
  <c r="U331" i="44" s="1"/>
  <c r="Y330" i="44"/>
  <c r="Z330" i="44" s="1"/>
  <c r="X331" i="44" s="1"/>
  <c r="AA331" i="44" s="1"/>
  <c r="M339" i="36"/>
  <c r="N339" i="36" s="1"/>
  <c r="Q339" i="36" s="1"/>
  <c r="U338" i="36"/>
  <c r="P338" i="36"/>
  <c r="AA338" i="36"/>
  <c r="Q331" i="44"/>
  <c r="J332" i="44"/>
  <c r="P331" i="44" l="1"/>
  <c r="S331" i="44" s="1"/>
  <c r="J340" i="36"/>
  <c r="K340" i="36" s="1"/>
  <c r="L340" i="36" s="1"/>
  <c r="K332" i="44"/>
  <c r="L332" i="44" s="1"/>
  <c r="S338" i="36"/>
  <c r="T338" i="36" s="1"/>
  <c r="T331" i="44" l="1"/>
  <c r="Y331" i="44"/>
  <c r="Z331" i="44" s="1"/>
  <c r="X332" i="44" s="1"/>
  <c r="AA332" i="44" s="1"/>
  <c r="M340" i="36"/>
  <c r="N340" i="36" s="1"/>
  <c r="Y338" i="36"/>
  <c r="Z338" i="36" s="1"/>
  <c r="X339" i="36" s="1"/>
  <c r="M332" i="44"/>
  <c r="N332" i="44" s="1"/>
  <c r="V338" i="36"/>
  <c r="R339" i="36"/>
  <c r="R332" i="44" l="1"/>
  <c r="U332" i="44" s="1"/>
  <c r="V331" i="44"/>
  <c r="Q332" i="44"/>
  <c r="J333" i="44"/>
  <c r="Q340" i="36"/>
  <c r="J341" i="36"/>
  <c r="AA339" i="36"/>
  <c r="U339" i="36"/>
  <c r="P339" i="36"/>
  <c r="P332" i="44" l="1"/>
  <c r="S332" i="44" s="1"/>
  <c r="T332" i="44" s="1"/>
  <c r="K333" i="44"/>
  <c r="L333" i="44" s="1"/>
  <c r="M333" i="44" s="1"/>
  <c r="S339" i="36"/>
  <c r="T339" i="36" s="1"/>
  <c r="K341" i="36"/>
  <c r="L341" i="36" s="1"/>
  <c r="Y332" i="44" l="1"/>
  <c r="Z332" i="44" s="1"/>
  <c r="X333" i="44" s="1"/>
  <c r="M341" i="36"/>
  <c r="N341" i="36" s="1"/>
  <c r="V332" i="44"/>
  <c r="R333" i="44"/>
  <c r="V339" i="36"/>
  <c r="R340" i="36"/>
  <c r="N333" i="44"/>
  <c r="Y339" i="36"/>
  <c r="Z339" i="36" s="1"/>
  <c r="X340" i="36" s="1"/>
  <c r="Q341" i="36" l="1"/>
  <c r="J342" i="36"/>
  <c r="U340" i="36"/>
  <c r="P340" i="36"/>
  <c r="S340" i="36" s="1"/>
  <c r="T340" i="36" s="1"/>
  <c r="U333" i="44"/>
  <c r="P333" i="44"/>
  <c r="AA333" i="44"/>
  <c r="AA340" i="36"/>
  <c r="Q333" i="44"/>
  <c r="J334" i="44"/>
  <c r="S333" i="44" l="1"/>
  <c r="T333" i="44" s="1"/>
  <c r="V333" i="44" s="1"/>
  <c r="V340" i="36"/>
  <c r="R341" i="36"/>
  <c r="Y340" i="36"/>
  <c r="Z340" i="36" s="1"/>
  <c r="X341" i="36" s="1"/>
  <c r="K342" i="36"/>
  <c r="L342" i="36" s="1"/>
  <c r="K334" i="44"/>
  <c r="R334" i="44" l="1"/>
  <c r="U334" i="44" s="1"/>
  <c r="Y333" i="44"/>
  <c r="Z333" i="44" s="1"/>
  <c r="X334" i="44" s="1"/>
  <c r="AA334" i="44" s="1"/>
  <c r="M342" i="36"/>
  <c r="N342" i="36" s="1"/>
  <c r="AA341" i="36"/>
  <c r="U341" i="36"/>
  <c r="P341" i="36"/>
  <c r="S341" i="36" s="1"/>
  <c r="T341" i="36" s="1"/>
  <c r="L334" i="44"/>
  <c r="J343" i="36" l="1"/>
  <c r="K343" i="36" s="1"/>
  <c r="L343" i="36" s="1"/>
  <c r="Q342" i="36"/>
  <c r="V341" i="36"/>
  <c r="R342" i="36"/>
  <c r="M334" i="44"/>
  <c r="N334" i="44" s="1"/>
  <c r="Y341" i="36"/>
  <c r="Z341" i="36" s="1"/>
  <c r="X342" i="36" s="1"/>
  <c r="M343" i="36" l="1"/>
  <c r="N343" i="36" s="1"/>
  <c r="Q334" i="44"/>
  <c r="J335" i="44"/>
  <c r="P334" i="44"/>
  <c r="AA342" i="36"/>
  <c r="U342" i="36"/>
  <c r="P342" i="36"/>
  <c r="Q343" i="36" l="1"/>
  <c r="J344" i="36"/>
  <c r="K344" i="36" s="1"/>
  <c r="L344" i="36" s="1"/>
  <c r="K335" i="44"/>
  <c r="L335" i="44" s="1"/>
  <c r="S342" i="36"/>
  <c r="T342" i="36" s="1"/>
  <c r="S334" i="44"/>
  <c r="T334" i="44" s="1"/>
  <c r="M344" i="36" l="1"/>
  <c r="N344" i="36" s="1"/>
  <c r="Q344" i="36" s="1"/>
  <c r="Y334" i="44"/>
  <c r="Z334" i="44" s="1"/>
  <c r="X335" i="44" s="1"/>
  <c r="V334" i="44"/>
  <c r="R335" i="44"/>
  <c r="M335" i="44"/>
  <c r="N335" i="44" s="1"/>
  <c r="V342" i="36"/>
  <c r="R343" i="36"/>
  <c r="Y342" i="36"/>
  <c r="Z342" i="36" s="1"/>
  <c r="X343" i="36" s="1"/>
  <c r="J345" i="36" l="1"/>
  <c r="Q335" i="44"/>
  <c r="J336" i="44"/>
  <c r="AA343" i="36"/>
  <c r="U335" i="44"/>
  <c r="P335" i="44"/>
  <c r="U343" i="36"/>
  <c r="P343" i="36"/>
  <c r="AA335" i="44"/>
  <c r="S335" i="44" l="1"/>
  <c r="T335" i="44" s="1"/>
  <c r="V335" i="44" s="1"/>
  <c r="K345" i="36"/>
  <c r="L345" i="36" s="1"/>
  <c r="M345" i="36" s="1"/>
  <c r="N345" i="36" s="1"/>
  <c r="Q345" i="36" s="1"/>
  <c r="S343" i="36"/>
  <c r="T343" i="36" s="1"/>
  <c r="K336" i="44"/>
  <c r="L336" i="44" s="1"/>
  <c r="R336" i="44" l="1"/>
  <c r="U336" i="44" s="1"/>
  <c r="Y335" i="44"/>
  <c r="Z335" i="44" s="1"/>
  <c r="X336" i="44" s="1"/>
  <c r="AA336" i="44" s="1"/>
  <c r="J346" i="36"/>
  <c r="K346" i="36" s="1"/>
  <c r="M336" i="44"/>
  <c r="N336" i="44" s="1"/>
  <c r="V343" i="36"/>
  <c r="R344" i="36"/>
  <c r="Y343" i="36"/>
  <c r="Z343" i="36" s="1"/>
  <c r="X344" i="36" s="1"/>
  <c r="Q336" i="44" l="1"/>
  <c r="J337" i="44"/>
  <c r="K337" i="44" s="1"/>
  <c r="L337" i="44" s="1"/>
  <c r="P336" i="44"/>
  <c r="AA344" i="36"/>
  <c r="L346" i="36"/>
  <c r="M346" i="36" s="1"/>
  <c r="U344" i="36"/>
  <c r="P344" i="36"/>
  <c r="M337" i="44" l="1"/>
  <c r="N337" i="44" s="1"/>
  <c r="Q337" i="44" s="1"/>
  <c r="S336" i="44"/>
  <c r="S344" i="36"/>
  <c r="T344" i="36" s="1"/>
  <c r="N346" i="36"/>
  <c r="J338" i="44" l="1"/>
  <c r="K338" i="44" s="1"/>
  <c r="L338" i="44" s="1"/>
  <c r="T336" i="44"/>
  <c r="Y336" i="44"/>
  <c r="Z336" i="44" s="1"/>
  <c r="X337" i="44" s="1"/>
  <c r="AA337" i="44" s="1"/>
  <c r="Q346" i="36"/>
  <c r="J347" i="36"/>
  <c r="V344" i="36"/>
  <c r="R345" i="36"/>
  <c r="Y344" i="36"/>
  <c r="Z344" i="36" s="1"/>
  <c r="X345" i="36" s="1"/>
  <c r="M338" i="44" l="1"/>
  <c r="N338" i="44" s="1"/>
  <c r="R337" i="44"/>
  <c r="V336" i="44"/>
  <c r="AA345" i="36"/>
  <c r="U345" i="36"/>
  <c r="P345" i="36"/>
  <c r="K347" i="36"/>
  <c r="L347" i="36" s="1"/>
  <c r="M347" i="36" s="1"/>
  <c r="Q338" i="44" l="1"/>
  <c r="J339" i="44"/>
  <c r="K339" i="44" s="1"/>
  <c r="L339" i="44" s="1"/>
  <c r="U337" i="44"/>
  <c r="P337" i="44"/>
  <c r="S337" i="44" s="1"/>
  <c r="T337" i="44" s="1"/>
  <c r="N347" i="36"/>
  <c r="S345" i="36"/>
  <c r="T345" i="36" s="1"/>
  <c r="V337" i="44" l="1"/>
  <c r="R338" i="44"/>
  <c r="Y337" i="44"/>
  <c r="Z337" i="44" s="1"/>
  <c r="X338" i="44" s="1"/>
  <c r="AA338" i="44" s="1"/>
  <c r="V345" i="36"/>
  <c r="R346" i="36"/>
  <c r="Q347" i="36"/>
  <c r="J348" i="36"/>
  <c r="M339" i="44"/>
  <c r="N339" i="44" s="1"/>
  <c r="Y345" i="36"/>
  <c r="Z345" i="36" s="1"/>
  <c r="X346" i="36" s="1"/>
  <c r="U338" i="44" l="1"/>
  <c r="P338" i="44"/>
  <c r="S338" i="44" s="1"/>
  <c r="T338" i="44" s="1"/>
  <c r="V338" i="44" s="1"/>
  <c r="Q339" i="44"/>
  <c r="J340" i="44"/>
  <c r="U346" i="36"/>
  <c r="P346" i="36"/>
  <c r="S346" i="36" s="1"/>
  <c r="T346" i="36" s="1"/>
  <c r="AA346" i="36"/>
  <c r="K348" i="36"/>
  <c r="L348" i="36" s="1"/>
  <c r="Y338" i="44" l="1"/>
  <c r="Z338" i="44" s="1"/>
  <c r="X339" i="44" s="1"/>
  <c r="R339" i="44"/>
  <c r="U339" i="44" s="1"/>
  <c r="M348" i="36"/>
  <c r="N348" i="36" s="1"/>
  <c r="Q348" i="36" s="1"/>
  <c r="V346" i="36"/>
  <c r="R347" i="36"/>
  <c r="Y346" i="36"/>
  <c r="Z346" i="36" s="1"/>
  <c r="X347" i="36" s="1"/>
  <c r="K340" i="44"/>
  <c r="L340" i="44" s="1"/>
  <c r="P339" i="44" l="1"/>
  <c r="S339" i="44" s="1"/>
  <c r="T339" i="44" s="1"/>
  <c r="V339" i="44" s="1"/>
  <c r="AA339" i="44"/>
  <c r="J349" i="36"/>
  <c r="K349" i="36" s="1"/>
  <c r="L349" i="36" s="1"/>
  <c r="M340" i="44"/>
  <c r="N340" i="44" s="1"/>
  <c r="AA347" i="36"/>
  <c r="U347" i="36"/>
  <c r="P347" i="36"/>
  <c r="Y339" i="44" l="1"/>
  <c r="Z339" i="44" s="1"/>
  <c r="X340" i="44" s="1"/>
  <c r="AA340" i="44" s="1"/>
  <c r="R340" i="44"/>
  <c r="U340" i="44" s="1"/>
  <c r="Q340" i="44"/>
  <c r="J341" i="44"/>
  <c r="K341" i="44" s="1"/>
  <c r="L341" i="44" s="1"/>
  <c r="M349" i="36"/>
  <c r="N349" i="36" s="1"/>
  <c r="S347" i="36"/>
  <c r="T347" i="36" s="1"/>
  <c r="P340" i="44" l="1"/>
  <c r="S340" i="44" s="1"/>
  <c r="T340" i="44" s="1"/>
  <c r="V340" i="44" s="1"/>
  <c r="Y347" i="36"/>
  <c r="Z347" i="36" s="1"/>
  <c r="X348" i="36" s="1"/>
  <c r="AA348" i="36" s="1"/>
  <c r="J350" i="36"/>
  <c r="K350" i="36" s="1"/>
  <c r="L350" i="36" s="1"/>
  <c r="Q349" i="36"/>
  <c r="M341" i="44"/>
  <c r="N341" i="44" s="1"/>
  <c r="V347" i="36"/>
  <c r="R348" i="36"/>
  <c r="Y340" i="44" l="1"/>
  <c r="Z340" i="44" s="1"/>
  <c r="X341" i="44" s="1"/>
  <c r="AA341" i="44" s="1"/>
  <c r="R341" i="44"/>
  <c r="U341" i="44" s="1"/>
  <c r="Q341" i="44"/>
  <c r="J342" i="44"/>
  <c r="U348" i="36"/>
  <c r="P348" i="36"/>
  <c r="M350" i="36"/>
  <c r="N350" i="36" s="1"/>
  <c r="P341" i="44" l="1"/>
  <c r="S341" i="44" s="1"/>
  <c r="T341" i="44" s="1"/>
  <c r="V341" i="44" s="1"/>
  <c r="Q350" i="36"/>
  <c r="J351" i="36"/>
  <c r="K342" i="44"/>
  <c r="L342" i="44" s="1"/>
  <c r="M342" i="44" s="1"/>
  <c r="S348" i="36"/>
  <c r="T348" i="36" s="1"/>
  <c r="Y341" i="44" l="1"/>
  <c r="Z341" i="44" s="1"/>
  <c r="X342" i="44" s="1"/>
  <c r="AA342" i="44" s="1"/>
  <c r="R342" i="44"/>
  <c r="U342" i="44" s="1"/>
  <c r="V348" i="36"/>
  <c r="R349" i="36"/>
  <c r="N342" i="44"/>
  <c r="K351" i="36"/>
  <c r="L351" i="36" s="1"/>
  <c r="Y348" i="36"/>
  <c r="Z348" i="36" s="1"/>
  <c r="X349" i="36" s="1"/>
  <c r="M351" i="36" l="1"/>
  <c r="N351" i="36" s="1"/>
  <c r="Q351" i="36" s="1"/>
  <c r="Q342" i="44"/>
  <c r="J343" i="44"/>
  <c r="AA349" i="36"/>
  <c r="P342" i="44"/>
  <c r="U349" i="36"/>
  <c r="P349" i="36"/>
  <c r="J352" i="36" l="1"/>
  <c r="K352" i="36" s="1"/>
  <c r="L352" i="36" s="1"/>
  <c r="S342" i="44"/>
  <c r="T342" i="44" s="1"/>
  <c r="V342" i="44" s="1"/>
  <c r="S349" i="36"/>
  <c r="T349" i="36" s="1"/>
  <c r="K343" i="44"/>
  <c r="L343" i="44" s="1"/>
  <c r="R343" i="44" l="1"/>
  <c r="U343" i="44" s="1"/>
  <c r="Y342" i="44"/>
  <c r="Z342" i="44" s="1"/>
  <c r="X343" i="44" s="1"/>
  <c r="AA343" i="44" s="1"/>
  <c r="M352" i="36"/>
  <c r="N352" i="36" s="1"/>
  <c r="M343" i="44"/>
  <c r="N343" i="44" s="1"/>
  <c r="V349" i="36"/>
  <c r="R350" i="36"/>
  <c r="Y349" i="36"/>
  <c r="Z349" i="36" s="1"/>
  <c r="X350" i="36" s="1"/>
  <c r="Q343" i="44" l="1"/>
  <c r="J344" i="44"/>
  <c r="P343" i="44"/>
  <c r="Q352" i="36"/>
  <c r="J353" i="36"/>
  <c r="U350" i="36"/>
  <c r="P350" i="36"/>
  <c r="S350" i="36" s="1"/>
  <c r="T350" i="36" s="1"/>
  <c r="AA350" i="36"/>
  <c r="V350" i="36" l="1"/>
  <c r="R351" i="36"/>
  <c r="Y350" i="36"/>
  <c r="Z350" i="36" s="1"/>
  <c r="X351" i="36" s="1"/>
  <c r="K353" i="36"/>
  <c r="L353" i="36" s="1"/>
  <c r="K344" i="44"/>
  <c r="L344" i="44" s="1"/>
  <c r="M344" i="44" s="1"/>
  <c r="S343" i="44"/>
  <c r="T343" i="44" s="1"/>
  <c r="M353" i="36" l="1"/>
  <c r="N353" i="36" s="1"/>
  <c r="Y343" i="44"/>
  <c r="Z343" i="44" s="1"/>
  <c r="X344" i="44" s="1"/>
  <c r="AA344" i="44" s="1"/>
  <c r="N344" i="44"/>
  <c r="AA351" i="36"/>
  <c r="U351" i="36"/>
  <c r="P351" i="36"/>
  <c r="V343" i="44"/>
  <c r="R344" i="44"/>
  <c r="Q353" i="36" l="1"/>
  <c r="J354" i="36"/>
  <c r="K354" i="36" s="1"/>
  <c r="L354" i="36" s="1"/>
  <c r="S351" i="36"/>
  <c r="T351" i="36" s="1"/>
  <c r="Q344" i="44"/>
  <c r="J345" i="44"/>
  <c r="U344" i="44"/>
  <c r="P344" i="44"/>
  <c r="M354" i="36" l="1"/>
  <c r="N354" i="36" s="1"/>
  <c r="S344" i="44"/>
  <c r="T344" i="44" s="1"/>
  <c r="K345" i="44"/>
  <c r="L345" i="44" s="1"/>
  <c r="V351" i="36"/>
  <c r="R352" i="36"/>
  <c r="Y351" i="36"/>
  <c r="Z351" i="36" s="1"/>
  <c r="X352" i="36" s="1"/>
  <c r="Q354" i="36" l="1"/>
  <c r="J355" i="36"/>
  <c r="M345" i="44"/>
  <c r="N345" i="44" s="1"/>
  <c r="AA352" i="36"/>
  <c r="U352" i="36"/>
  <c r="P352" i="36"/>
  <c r="V344" i="44"/>
  <c r="R345" i="44"/>
  <c r="Y344" i="44"/>
  <c r="Z344" i="44" s="1"/>
  <c r="X345" i="44" s="1"/>
  <c r="Q345" i="44" l="1"/>
  <c r="J346" i="44"/>
  <c r="U345" i="44"/>
  <c r="P345" i="44"/>
  <c r="S352" i="36"/>
  <c r="T352" i="36" s="1"/>
  <c r="K355" i="36"/>
  <c r="L355" i="36" s="1"/>
  <c r="AA345" i="44"/>
  <c r="S345" i="44" l="1"/>
  <c r="T345" i="44" s="1"/>
  <c r="V345" i="44" s="1"/>
  <c r="M355" i="36"/>
  <c r="N355" i="36" s="1"/>
  <c r="V352" i="36"/>
  <c r="R353" i="36"/>
  <c r="Y352" i="36"/>
  <c r="Z352" i="36" s="1"/>
  <c r="X353" i="36" s="1"/>
  <c r="K346" i="44"/>
  <c r="L346" i="44" s="1"/>
  <c r="Y345" i="44" l="1"/>
  <c r="Z345" i="44" s="1"/>
  <c r="X346" i="44" s="1"/>
  <c r="AA346" i="44" s="1"/>
  <c r="R346" i="44"/>
  <c r="U346" i="44" s="1"/>
  <c r="Q355" i="36"/>
  <c r="J356" i="36"/>
  <c r="K356" i="36" s="1"/>
  <c r="L356" i="36" s="1"/>
  <c r="M356" i="36" s="1"/>
  <c r="N356" i="36" s="1"/>
  <c r="M346" i="44"/>
  <c r="N346" i="44" s="1"/>
  <c r="Q346" i="44" s="1"/>
  <c r="AA353" i="36"/>
  <c r="U353" i="36"/>
  <c r="P353" i="36"/>
  <c r="P346" i="44" l="1"/>
  <c r="S346" i="44" s="1"/>
  <c r="T346" i="44" s="1"/>
  <c r="V346" i="44" s="1"/>
  <c r="J347" i="44"/>
  <c r="K347" i="44" s="1"/>
  <c r="L347" i="44" s="1"/>
  <c r="M347" i="44" s="1"/>
  <c r="Q356" i="36"/>
  <c r="J357" i="36"/>
  <c r="S353" i="36"/>
  <c r="T353" i="36" s="1"/>
  <c r="R347" i="44" l="1"/>
  <c r="U347" i="44" s="1"/>
  <c r="Y346" i="44"/>
  <c r="Z346" i="44" s="1"/>
  <c r="X347" i="44" s="1"/>
  <c r="AA347" i="44" s="1"/>
  <c r="V353" i="36"/>
  <c r="R354" i="36"/>
  <c r="Y353" i="36"/>
  <c r="Z353" i="36" s="1"/>
  <c r="X354" i="36" s="1"/>
  <c r="N347" i="44"/>
  <c r="K357" i="36"/>
  <c r="L357" i="36" s="1"/>
  <c r="P347" i="44" l="1"/>
  <c r="M357" i="36"/>
  <c r="N357" i="36" s="1"/>
  <c r="Q347" i="44"/>
  <c r="J348" i="44"/>
  <c r="AA354" i="36"/>
  <c r="U354" i="36"/>
  <c r="P354" i="36"/>
  <c r="S347" i="44" l="1"/>
  <c r="T347" i="44" s="1"/>
  <c r="R348" i="44" s="1"/>
  <c r="Q357" i="36"/>
  <c r="J358" i="36"/>
  <c r="K348" i="44"/>
  <c r="L348" i="44" s="1"/>
  <c r="S354" i="36"/>
  <c r="T354" i="36" s="1"/>
  <c r="Y347" i="44" l="1"/>
  <c r="Z347" i="44" s="1"/>
  <c r="X348" i="44" s="1"/>
  <c r="AA348" i="44" s="1"/>
  <c r="V347" i="44"/>
  <c r="M348" i="44"/>
  <c r="N348" i="44" s="1"/>
  <c r="V354" i="36"/>
  <c r="R355" i="36"/>
  <c r="U348" i="44"/>
  <c r="K358" i="36"/>
  <c r="Y354" i="36"/>
  <c r="Z354" i="36" s="1"/>
  <c r="X355" i="36" s="1"/>
  <c r="Q348" i="44" l="1"/>
  <c r="P348" i="44"/>
  <c r="J349" i="44"/>
  <c r="K349" i="44" s="1"/>
  <c r="L349" i="44" s="1"/>
  <c r="AA355" i="36"/>
  <c r="U355" i="36"/>
  <c r="P355" i="36"/>
  <c r="L358" i="36"/>
  <c r="M358" i="36" s="1"/>
  <c r="S348" i="44" l="1"/>
  <c r="T348" i="44" s="1"/>
  <c r="V348" i="44" s="1"/>
  <c r="M349" i="44"/>
  <c r="N349" i="44" s="1"/>
  <c r="S355" i="36"/>
  <c r="T355" i="36" s="1"/>
  <c r="N358" i="36"/>
  <c r="R349" i="44" l="1"/>
  <c r="U349" i="44" s="1"/>
  <c r="Y348" i="44"/>
  <c r="Z348" i="44" s="1"/>
  <c r="X349" i="44" s="1"/>
  <c r="AA349" i="44" s="1"/>
  <c r="Q349" i="44"/>
  <c r="J350" i="44"/>
  <c r="K350" i="44" s="1"/>
  <c r="L350" i="44" s="1"/>
  <c r="Q358" i="36"/>
  <c r="J359" i="36"/>
  <c r="V355" i="36"/>
  <c r="R356" i="36"/>
  <c r="Y355" i="36"/>
  <c r="Z355" i="36" s="1"/>
  <c r="X356" i="36" s="1"/>
  <c r="P349" i="44" l="1"/>
  <c r="S349" i="44" s="1"/>
  <c r="T349" i="44" s="1"/>
  <c r="V349" i="44" s="1"/>
  <c r="M350" i="44"/>
  <c r="N350" i="44" s="1"/>
  <c r="Q350" i="44" s="1"/>
  <c r="AA356" i="36"/>
  <c r="U356" i="36"/>
  <c r="P356" i="36"/>
  <c r="K359" i="36"/>
  <c r="L359" i="36" s="1"/>
  <c r="M359" i="36" s="1"/>
  <c r="R350" i="44" l="1"/>
  <c r="U350" i="44" s="1"/>
  <c r="Y349" i="44"/>
  <c r="Z349" i="44" s="1"/>
  <c r="X350" i="44" s="1"/>
  <c r="AA350" i="44" s="1"/>
  <c r="J351" i="44"/>
  <c r="K351" i="44" s="1"/>
  <c r="L351" i="44" s="1"/>
  <c r="N359" i="36"/>
  <c r="S356" i="36"/>
  <c r="T356" i="36" s="1"/>
  <c r="P350" i="44" l="1"/>
  <c r="S350" i="44" s="1"/>
  <c r="T350" i="44" s="1"/>
  <c r="R351" i="44" s="1"/>
  <c r="M351" i="44"/>
  <c r="N351" i="44" s="1"/>
  <c r="Q359" i="36"/>
  <c r="J360" i="36"/>
  <c r="V356" i="36"/>
  <c r="R357" i="36"/>
  <c r="Y356" i="36"/>
  <c r="Z356" i="36" s="1"/>
  <c r="X357" i="36" s="1"/>
  <c r="Y350" i="44" l="1"/>
  <c r="Z350" i="44" s="1"/>
  <c r="X351" i="44" s="1"/>
  <c r="P351" i="44" s="1"/>
  <c r="V350" i="44"/>
  <c r="Q351" i="44"/>
  <c r="J352" i="44"/>
  <c r="AA357" i="36"/>
  <c r="U351" i="44"/>
  <c r="U357" i="36"/>
  <c r="P357" i="36"/>
  <c r="K360" i="36"/>
  <c r="L360" i="36" s="1"/>
  <c r="AA351" i="44" l="1"/>
  <c r="S351" i="44"/>
  <c r="T351" i="44" s="1"/>
  <c r="V351" i="44" s="1"/>
  <c r="M360" i="36"/>
  <c r="N360" i="36" s="1"/>
  <c r="K352" i="44"/>
  <c r="S357" i="36"/>
  <c r="T357" i="36" s="1"/>
  <c r="Y351" i="44" l="1"/>
  <c r="Z351" i="44" s="1"/>
  <c r="X352" i="44" s="1"/>
  <c r="AA352" i="44" s="1"/>
  <c r="R352" i="44"/>
  <c r="U352" i="44" s="1"/>
  <c r="L352" i="44"/>
  <c r="Q360" i="36"/>
  <c r="J361" i="36"/>
  <c r="V357" i="36"/>
  <c r="R358" i="36"/>
  <c r="Y357" i="36"/>
  <c r="Z357" i="36" s="1"/>
  <c r="X358" i="36" s="1"/>
  <c r="M352" i="44" l="1"/>
  <c r="N352" i="44" s="1"/>
  <c r="K361" i="36"/>
  <c r="L361" i="36" s="1"/>
  <c r="AA358" i="36"/>
  <c r="U358" i="36"/>
  <c r="P358" i="36"/>
  <c r="S358" i="36" s="1"/>
  <c r="T358" i="36" s="1"/>
  <c r="P352" i="44" l="1"/>
  <c r="Q352" i="44"/>
  <c r="J353" i="44"/>
  <c r="M361" i="36"/>
  <c r="N361" i="36" s="1"/>
  <c r="V358" i="36"/>
  <c r="R359" i="36"/>
  <c r="Y358" i="36"/>
  <c r="Z358" i="36" s="1"/>
  <c r="X359" i="36" s="1"/>
  <c r="Q361" i="36" l="1"/>
  <c r="J362" i="36"/>
  <c r="K362" i="36" s="1"/>
  <c r="K353" i="44"/>
  <c r="L353" i="44" s="1"/>
  <c r="M353" i="44" s="1"/>
  <c r="S352" i="44"/>
  <c r="T352" i="44" s="1"/>
  <c r="AA359" i="36"/>
  <c r="U359" i="36"/>
  <c r="P359" i="36"/>
  <c r="S359" i="36" s="1"/>
  <c r="T359" i="36" s="1"/>
  <c r="Y352" i="44" l="1"/>
  <c r="Z352" i="44" s="1"/>
  <c r="X353" i="44" s="1"/>
  <c r="AA353" i="44" s="1"/>
  <c r="N353" i="44"/>
  <c r="L362" i="36"/>
  <c r="V352" i="44"/>
  <c r="R353" i="44"/>
  <c r="V359" i="36"/>
  <c r="R360" i="36"/>
  <c r="Y359" i="36"/>
  <c r="Z359" i="36" s="1"/>
  <c r="X360" i="36" s="1"/>
  <c r="Q353" i="44" l="1"/>
  <c r="J354" i="44"/>
  <c r="U353" i="44"/>
  <c r="P353" i="44"/>
  <c r="M362" i="36"/>
  <c r="N362" i="36" s="1"/>
  <c r="AA360" i="36"/>
  <c r="U360" i="36"/>
  <c r="P360" i="36"/>
  <c r="S360" i="36" s="1"/>
  <c r="T360" i="36" s="1"/>
  <c r="Q362" i="36" l="1"/>
  <c r="J363" i="36"/>
  <c r="K354" i="44"/>
  <c r="L354" i="44" s="1"/>
  <c r="S353" i="44"/>
  <c r="T353" i="44" s="1"/>
  <c r="V360" i="36"/>
  <c r="R361" i="36"/>
  <c r="Y360" i="36"/>
  <c r="Z360" i="36" s="1"/>
  <c r="X361" i="36" s="1"/>
  <c r="V353" i="44" l="1"/>
  <c r="R354" i="44"/>
  <c r="K363" i="36"/>
  <c r="L363" i="36" s="1"/>
  <c r="M354" i="44"/>
  <c r="N354" i="44" s="1"/>
  <c r="Y353" i="44"/>
  <c r="Z353" i="44" s="1"/>
  <c r="X354" i="44" s="1"/>
  <c r="AA354" i="44" s="1"/>
  <c r="AA361" i="36"/>
  <c r="U361" i="36"/>
  <c r="P361" i="36"/>
  <c r="S361" i="36" s="1"/>
  <c r="T361" i="36" s="1"/>
  <c r="M363" i="36" l="1"/>
  <c r="N363" i="36" s="1"/>
  <c r="Q354" i="44"/>
  <c r="J355" i="44"/>
  <c r="U354" i="44"/>
  <c r="P354" i="44"/>
  <c r="V361" i="36"/>
  <c r="R362" i="36"/>
  <c r="Y361" i="36"/>
  <c r="Z361" i="36" s="1"/>
  <c r="X362" i="36" s="1"/>
  <c r="J364" i="36" l="1"/>
  <c r="Q363" i="36"/>
  <c r="S354" i="44"/>
  <c r="T354" i="44" s="1"/>
  <c r="K355" i="44"/>
  <c r="AA362" i="36"/>
  <c r="U362" i="36"/>
  <c r="P362" i="36"/>
  <c r="S362" i="36" s="1"/>
  <c r="T362" i="36" s="1"/>
  <c r="Y362" i="36" l="1"/>
  <c r="Z362" i="36" s="1"/>
  <c r="X363" i="36" s="1"/>
  <c r="AA363" i="36" s="1"/>
  <c r="V354" i="44"/>
  <c r="R355" i="44"/>
  <c r="K364" i="36"/>
  <c r="L364" i="36" s="1"/>
  <c r="M364" i="36" s="1"/>
  <c r="N364" i="36" s="1"/>
  <c r="L355" i="44"/>
  <c r="Y354" i="44"/>
  <c r="Z354" i="44" s="1"/>
  <c r="X355" i="44" s="1"/>
  <c r="AA355" i="44" s="1"/>
  <c r="V362" i="36"/>
  <c r="R363" i="36"/>
  <c r="J365" i="36" l="1"/>
  <c r="Q364" i="36"/>
  <c r="U355" i="44"/>
  <c r="M355" i="44"/>
  <c r="N355" i="44" s="1"/>
  <c r="U363" i="36"/>
  <c r="P363" i="36"/>
  <c r="S363" i="36" s="1"/>
  <c r="T363" i="36" s="1"/>
  <c r="J356" i="44" l="1"/>
  <c r="Q355" i="44"/>
  <c r="P355" i="44"/>
  <c r="K365" i="36"/>
  <c r="L365" i="36" s="1"/>
  <c r="V363" i="36"/>
  <c r="R364" i="36"/>
  <c r="Y363" i="36"/>
  <c r="Z363" i="36" s="1"/>
  <c r="X364" i="36" s="1"/>
  <c r="M365" i="36" l="1"/>
  <c r="N365" i="36" s="1"/>
  <c r="S355" i="44"/>
  <c r="T355" i="44" s="1"/>
  <c r="K356" i="44"/>
  <c r="L356" i="44" s="1"/>
  <c r="AA364" i="36"/>
  <c r="U364" i="36"/>
  <c r="P364" i="36"/>
  <c r="S364" i="36" s="1"/>
  <c r="T364" i="36" s="1"/>
  <c r="Q365" i="36" l="1"/>
  <c r="J366" i="36"/>
  <c r="M356" i="44"/>
  <c r="N356" i="44" s="1"/>
  <c r="V355" i="44"/>
  <c r="R356" i="44"/>
  <c r="Y355" i="44"/>
  <c r="Z355" i="44" s="1"/>
  <c r="X356" i="44" s="1"/>
  <c r="AA356" i="44" s="1"/>
  <c r="V364" i="36"/>
  <c r="R365" i="36"/>
  <c r="Y364" i="36"/>
  <c r="Z364" i="36" s="1"/>
  <c r="X365" i="36" s="1"/>
  <c r="J357" i="44" l="1"/>
  <c r="Q356" i="44"/>
  <c r="P356" i="44"/>
  <c r="U356" i="44"/>
  <c r="K366" i="36"/>
  <c r="L366" i="36" s="1"/>
  <c r="M366" i="36" s="1"/>
  <c r="AA365" i="36"/>
  <c r="U365" i="36"/>
  <c r="P365" i="36"/>
  <c r="S356" i="44" l="1"/>
  <c r="T356" i="44" s="1"/>
  <c r="V356" i="44" s="1"/>
  <c r="N366" i="36"/>
  <c r="K357" i="44"/>
  <c r="L357" i="44" s="1"/>
  <c r="M357" i="44" s="1"/>
  <c r="N357" i="44" s="1"/>
  <c r="S365" i="36"/>
  <c r="T365" i="36" s="1"/>
  <c r="Y356" i="44" l="1"/>
  <c r="Z356" i="44" s="1"/>
  <c r="X357" i="44" s="1"/>
  <c r="AA357" i="44" s="1"/>
  <c r="R357" i="44"/>
  <c r="U357" i="44" s="1"/>
  <c r="J358" i="44"/>
  <c r="Q357" i="44"/>
  <c r="Q366" i="36"/>
  <c r="J367" i="36"/>
  <c r="V365" i="36"/>
  <c r="R366" i="36"/>
  <c r="Y365" i="36"/>
  <c r="Z365" i="36" s="1"/>
  <c r="X366" i="36" s="1"/>
  <c r="P357" i="44" l="1"/>
  <c r="S357" i="44" s="1"/>
  <c r="T357" i="44" s="1"/>
  <c r="V357" i="44" s="1"/>
  <c r="K367" i="36"/>
  <c r="L367" i="36" s="1"/>
  <c r="M367" i="36" s="1"/>
  <c r="N367" i="36" s="1"/>
  <c r="K358" i="44"/>
  <c r="L358" i="44" s="1"/>
  <c r="M358" i="44" s="1"/>
  <c r="N358" i="44" s="1"/>
  <c r="AA366" i="36"/>
  <c r="U366" i="36"/>
  <c r="P366" i="36"/>
  <c r="S366" i="36" s="1"/>
  <c r="T366" i="36" s="1"/>
  <c r="R358" i="44" l="1"/>
  <c r="U358" i="44" s="1"/>
  <c r="Y357" i="44"/>
  <c r="Z357" i="44" s="1"/>
  <c r="X358" i="44" s="1"/>
  <c r="AA358" i="44" s="1"/>
  <c r="Q358" i="44"/>
  <c r="J359" i="44"/>
  <c r="J368" i="36"/>
  <c r="Q367" i="36"/>
  <c r="V366" i="36"/>
  <c r="R367" i="36"/>
  <c r="Y366" i="36"/>
  <c r="Z366" i="36" s="1"/>
  <c r="X367" i="36" s="1"/>
  <c r="P358" i="44" l="1"/>
  <c r="S358" i="44" s="1"/>
  <c r="T358" i="44" s="1"/>
  <c r="K368" i="36"/>
  <c r="L368" i="36" s="1"/>
  <c r="K359" i="44"/>
  <c r="L359" i="44" s="1"/>
  <c r="M359" i="44" s="1"/>
  <c r="AA367" i="36"/>
  <c r="U367" i="36"/>
  <c r="P367" i="36"/>
  <c r="M368" i="36" l="1"/>
  <c r="N368" i="36" s="1"/>
  <c r="V358" i="44"/>
  <c r="R359" i="44"/>
  <c r="N359" i="44"/>
  <c r="Y358" i="44"/>
  <c r="Z358" i="44" s="1"/>
  <c r="X359" i="44" s="1"/>
  <c r="AA359" i="44" s="1"/>
  <c r="S367" i="36"/>
  <c r="T367" i="36" s="1"/>
  <c r="J369" i="36" l="1"/>
  <c r="K369" i="36" s="1"/>
  <c r="L369" i="36" s="1"/>
  <c r="M369" i="36" s="1"/>
  <c r="Q368" i="36"/>
  <c r="Q359" i="44"/>
  <c r="J360" i="44"/>
  <c r="U359" i="44"/>
  <c r="P359" i="44"/>
  <c r="V367" i="36"/>
  <c r="R368" i="36"/>
  <c r="Y367" i="36"/>
  <c r="Z367" i="36" s="1"/>
  <c r="X368" i="36" s="1"/>
  <c r="S359" i="44" l="1"/>
  <c r="T359" i="44" s="1"/>
  <c r="N369" i="36"/>
  <c r="Q369" i="36" s="1"/>
  <c r="K360" i="44"/>
  <c r="L360" i="44" s="1"/>
  <c r="AA368" i="36"/>
  <c r="U368" i="36"/>
  <c r="P368" i="36"/>
  <c r="S368" i="36" s="1"/>
  <c r="T368" i="36" s="1"/>
  <c r="J370" i="36" l="1"/>
  <c r="K370" i="36" s="1"/>
  <c r="V359" i="44"/>
  <c r="R360" i="44"/>
  <c r="M360" i="44"/>
  <c r="N360" i="44" s="1"/>
  <c r="Y359" i="44"/>
  <c r="Z359" i="44" s="1"/>
  <c r="X360" i="44" s="1"/>
  <c r="AA360" i="44" s="1"/>
  <c r="V368" i="36"/>
  <c r="R369" i="36"/>
  <c r="Y368" i="36"/>
  <c r="Z368" i="36" s="1"/>
  <c r="X369" i="36" s="1"/>
  <c r="Q360" i="44" l="1"/>
  <c r="J361" i="44"/>
  <c r="U360" i="44"/>
  <c r="P360" i="44"/>
  <c r="L370" i="36"/>
  <c r="M370" i="36" s="1"/>
  <c r="N370" i="36" s="1"/>
  <c r="AA369" i="36"/>
  <c r="U369" i="36"/>
  <c r="P369" i="36"/>
  <c r="S360" i="44" l="1"/>
  <c r="T360" i="44" s="1"/>
  <c r="V360" i="44" s="1"/>
  <c r="K361" i="44"/>
  <c r="L361" i="44" s="1"/>
  <c r="S369" i="36"/>
  <c r="T369" i="36" s="1"/>
  <c r="Q370" i="36"/>
  <c r="J371" i="36"/>
  <c r="Y360" i="44" l="1"/>
  <c r="Z360" i="44" s="1"/>
  <c r="X361" i="44" s="1"/>
  <c r="AA361" i="44" s="1"/>
  <c r="R361" i="44"/>
  <c r="U361" i="44" s="1"/>
  <c r="M361" i="44"/>
  <c r="N361" i="44" s="1"/>
  <c r="K371" i="36"/>
  <c r="L371" i="36" s="1"/>
  <c r="V369" i="36"/>
  <c r="R370" i="36"/>
  <c r="Y369" i="36"/>
  <c r="Z369" i="36" s="1"/>
  <c r="X370" i="36" s="1"/>
  <c r="Q361" i="44" l="1"/>
  <c r="J362" i="44"/>
  <c r="P361" i="44"/>
  <c r="AA370" i="36"/>
  <c r="U370" i="36"/>
  <c r="P370" i="36"/>
  <c r="M371" i="36"/>
  <c r="N371" i="36" s="1"/>
  <c r="S370" i="36" l="1"/>
  <c r="T370" i="36" s="1"/>
  <c r="V370" i="36" s="1"/>
  <c r="K362" i="44"/>
  <c r="L362" i="44" s="1"/>
  <c r="M362" i="44" s="1"/>
  <c r="N362" i="44" s="1"/>
  <c r="S361" i="44"/>
  <c r="T361" i="44" s="1"/>
  <c r="Q371" i="36"/>
  <c r="J372" i="36"/>
  <c r="R371" i="36" l="1"/>
  <c r="U371" i="36" s="1"/>
  <c r="R362" i="44"/>
  <c r="V361" i="44"/>
  <c r="J363" i="44"/>
  <c r="Q362" i="44"/>
  <c r="Y361" i="44"/>
  <c r="Z361" i="44" s="1"/>
  <c r="X362" i="44" s="1"/>
  <c r="AA362" i="44" s="1"/>
  <c r="Y370" i="36"/>
  <c r="Z370" i="36" s="1"/>
  <c r="X371" i="36" s="1"/>
  <c r="AA371" i="36" s="1"/>
  <c r="K372" i="36"/>
  <c r="L372" i="36" s="1"/>
  <c r="M372" i="36" s="1"/>
  <c r="N372" i="36" s="1"/>
  <c r="P371" i="36" l="1"/>
  <c r="S371" i="36" s="1"/>
  <c r="T371" i="36" s="1"/>
  <c r="K363" i="44"/>
  <c r="L363" i="44" s="1"/>
  <c r="M363" i="44" s="1"/>
  <c r="U362" i="44"/>
  <c r="P362" i="44"/>
  <c r="S362" i="44" s="1"/>
  <c r="T362" i="44" s="1"/>
  <c r="Q372" i="36"/>
  <c r="J373" i="36"/>
  <c r="R363" i="44" l="1"/>
  <c r="V362" i="44"/>
  <c r="Y362" i="44"/>
  <c r="Z362" i="44" s="1"/>
  <c r="X363" i="44" s="1"/>
  <c r="AA363" i="44" s="1"/>
  <c r="N363" i="44"/>
  <c r="V371" i="36"/>
  <c r="R372" i="36"/>
  <c r="Y371" i="36"/>
  <c r="Z371" i="36" s="1"/>
  <c r="X372" i="36" s="1"/>
  <c r="K373" i="36"/>
  <c r="L373" i="36" s="1"/>
  <c r="Q363" i="44" l="1"/>
  <c r="J364" i="44"/>
  <c r="U363" i="44"/>
  <c r="P363" i="44"/>
  <c r="U372" i="36"/>
  <c r="P372" i="36"/>
  <c r="S372" i="36" s="1"/>
  <c r="T372" i="36" s="1"/>
  <c r="AA372" i="36"/>
  <c r="M373" i="36"/>
  <c r="N373" i="36" s="1"/>
  <c r="K364" i="44" l="1"/>
  <c r="L364" i="44" s="1"/>
  <c r="S363" i="44"/>
  <c r="T363" i="44" s="1"/>
  <c r="Q373" i="36"/>
  <c r="J374" i="36"/>
  <c r="V372" i="36"/>
  <c r="R373" i="36"/>
  <c r="Y372" i="36"/>
  <c r="Z372" i="36" s="1"/>
  <c r="X373" i="36" s="1"/>
  <c r="V363" i="44" l="1"/>
  <c r="R364" i="44"/>
  <c r="M364" i="44"/>
  <c r="N364" i="44" s="1"/>
  <c r="Y363" i="44"/>
  <c r="Z363" i="44" s="1"/>
  <c r="X364" i="44" s="1"/>
  <c r="AA364" i="44" s="1"/>
  <c r="AA373" i="36"/>
  <c r="U373" i="36"/>
  <c r="P373" i="36"/>
  <c r="S373" i="36" s="1"/>
  <c r="T373" i="36" s="1"/>
  <c r="K374" i="36"/>
  <c r="L374" i="36" s="1"/>
  <c r="Q364" i="44" l="1"/>
  <c r="J365" i="44"/>
  <c r="U364" i="44"/>
  <c r="P364" i="44"/>
  <c r="V373" i="36"/>
  <c r="R374" i="36"/>
  <c r="M374" i="36"/>
  <c r="N374" i="36" s="1"/>
  <c r="Y373" i="36"/>
  <c r="Z373" i="36" s="1"/>
  <c r="X374" i="36" s="1"/>
  <c r="S364" i="44" l="1"/>
  <c r="T364" i="44" s="1"/>
  <c r="K365" i="44"/>
  <c r="L365" i="44" s="1"/>
  <c r="M365" i="44" s="1"/>
  <c r="Q374" i="36"/>
  <c r="J375" i="36"/>
  <c r="AA374" i="36"/>
  <c r="U374" i="36"/>
  <c r="P374" i="36"/>
  <c r="N365" i="44" l="1"/>
  <c r="Q365" i="44" s="1"/>
  <c r="V364" i="44"/>
  <c r="R365" i="44"/>
  <c r="Y364" i="44"/>
  <c r="Z364" i="44" s="1"/>
  <c r="X365" i="44" s="1"/>
  <c r="AA365" i="44" s="1"/>
  <c r="K375" i="36"/>
  <c r="L375" i="36" s="1"/>
  <c r="S374" i="36"/>
  <c r="T374" i="36" s="1"/>
  <c r="J366" i="44" l="1"/>
  <c r="K366" i="44" s="1"/>
  <c r="L366" i="44" s="1"/>
  <c r="M366" i="44" s="1"/>
  <c r="N366" i="44" s="1"/>
  <c r="P365" i="44"/>
  <c r="S365" i="44" s="1"/>
  <c r="T365" i="44" s="1"/>
  <c r="U365" i="44"/>
  <c r="M375" i="36"/>
  <c r="N375" i="36" s="1"/>
  <c r="Y374" i="36"/>
  <c r="Z374" i="36" s="1"/>
  <c r="X375" i="36" s="1"/>
  <c r="V374" i="36"/>
  <c r="R375" i="36"/>
  <c r="Q366" i="44" l="1"/>
  <c r="J367" i="44"/>
  <c r="Q375" i="36"/>
  <c r="J376" i="36"/>
  <c r="K376" i="36" s="1"/>
  <c r="L376" i="36" s="1"/>
  <c r="M376" i="36" s="1"/>
  <c r="V365" i="44"/>
  <c r="R366" i="44"/>
  <c r="Y365" i="44"/>
  <c r="Z365" i="44" s="1"/>
  <c r="X366" i="44" s="1"/>
  <c r="AA366" i="44" s="1"/>
  <c r="U375" i="36"/>
  <c r="P375" i="36"/>
  <c r="AA375" i="36"/>
  <c r="S375" i="36" l="1"/>
  <c r="T375" i="36" s="1"/>
  <c r="V375" i="36" s="1"/>
  <c r="U366" i="44"/>
  <c r="P366" i="44"/>
  <c r="K367" i="44"/>
  <c r="N376" i="36"/>
  <c r="Y375" i="36" l="1"/>
  <c r="Z375" i="36" s="1"/>
  <c r="X376" i="36" s="1"/>
  <c r="AA376" i="36" s="1"/>
  <c r="R376" i="36"/>
  <c r="U376" i="36" s="1"/>
  <c r="L367" i="44"/>
  <c r="M367" i="44" s="1"/>
  <c r="S366" i="44"/>
  <c r="T366" i="44" s="1"/>
  <c r="Q376" i="36"/>
  <c r="J377" i="36"/>
  <c r="P376" i="36" l="1"/>
  <c r="S376" i="36" s="1"/>
  <c r="T376" i="36" s="1"/>
  <c r="R377" i="36" s="1"/>
  <c r="V366" i="44"/>
  <c r="R367" i="44"/>
  <c r="N367" i="44"/>
  <c r="Y366" i="44"/>
  <c r="Z366" i="44" s="1"/>
  <c r="X367" i="44" s="1"/>
  <c r="AA367" i="44" s="1"/>
  <c r="K377" i="36"/>
  <c r="L377" i="36" s="1"/>
  <c r="Y376" i="36" l="1"/>
  <c r="Z376" i="36" s="1"/>
  <c r="X377" i="36" s="1"/>
  <c r="AA377" i="36" s="1"/>
  <c r="V376" i="36"/>
  <c r="P367" i="44"/>
  <c r="U367" i="44"/>
  <c r="M377" i="36"/>
  <c r="N377" i="36" s="1"/>
  <c r="Q367" i="44"/>
  <c r="J368" i="44"/>
  <c r="U377" i="36"/>
  <c r="S367" i="44" l="1"/>
  <c r="T367" i="44" s="1"/>
  <c r="V367" i="44" s="1"/>
  <c r="K368" i="44"/>
  <c r="L368" i="44" s="1"/>
  <c r="Q377" i="36"/>
  <c r="J378" i="36"/>
  <c r="P377" i="36"/>
  <c r="R368" i="44" l="1"/>
  <c r="U368" i="44" s="1"/>
  <c r="Y367" i="44"/>
  <c r="Z367" i="44" s="1"/>
  <c r="X368" i="44" s="1"/>
  <c r="AA368" i="44" s="1"/>
  <c r="M368" i="44"/>
  <c r="N368" i="44" s="1"/>
  <c r="K378" i="36"/>
  <c r="L378" i="36" s="1"/>
  <c r="M378" i="36" s="1"/>
  <c r="S377" i="36"/>
  <c r="T377" i="36" s="1"/>
  <c r="Q368" i="44" l="1"/>
  <c r="J369" i="44"/>
  <c r="P368" i="44"/>
  <c r="N378" i="36"/>
  <c r="V377" i="36"/>
  <c r="R378" i="36"/>
  <c r="Y377" i="36"/>
  <c r="Z377" i="36" s="1"/>
  <c r="X378" i="36" s="1"/>
  <c r="K369" i="44" l="1"/>
  <c r="S368" i="44"/>
  <c r="T368" i="44" s="1"/>
  <c r="AA378" i="36"/>
  <c r="U378" i="36"/>
  <c r="P378" i="36"/>
  <c r="Q378" i="36"/>
  <c r="J379" i="36"/>
  <c r="S378" i="36" l="1"/>
  <c r="T378" i="36" s="1"/>
  <c r="V378" i="36" s="1"/>
  <c r="R369" i="44"/>
  <c r="V368" i="44"/>
  <c r="L369" i="44"/>
  <c r="Y368" i="44"/>
  <c r="Z368" i="44" s="1"/>
  <c r="X369" i="44" s="1"/>
  <c r="AA369" i="44" s="1"/>
  <c r="K379" i="36"/>
  <c r="L379" i="36" s="1"/>
  <c r="M379" i="36" s="1"/>
  <c r="R379" i="36" l="1"/>
  <c r="U379" i="36" s="1"/>
  <c r="Y378" i="36"/>
  <c r="Z378" i="36" s="1"/>
  <c r="X379" i="36" s="1"/>
  <c r="AA379" i="36" s="1"/>
  <c r="M369" i="44"/>
  <c r="N369" i="44" s="1"/>
  <c r="U369" i="44"/>
  <c r="N379" i="36"/>
  <c r="P379" i="36" l="1"/>
  <c r="J370" i="44"/>
  <c r="Q369" i="44"/>
  <c r="P369" i="44"/>
  <c r="Q379" i="36"/>
  <c r="J380" i="36"/>
  <c r="S379" i="36" l="1"/>
  <c r="T379" i="36" s="1"/>
  <c r="V379" i="36" s="1"/>
  <c r="S369" i="44"/>
  <c r="T369" i="44" s="1"/>
  <c r="K370" i="44"/>
  <c r="L370" i="44" s="1"/>
  <c r="M370" i="44" s="1"/>
  <c r="K380" i="36"/>
  <c r="L380" i="36" s="1"/>
  <c r="Y379" i="36" l="1"/>
  <c r="Z379" i="36" s="1"/>
  <c r="X380" i="36" s="1"/>
  <c r="AA380" i="36" s="1"/>
  <c r="R380" i="36"/>
  <c r="U380" i="36" s="1"/>
  <c r="N370" i="44"/>
  <c r="R370" i="44"/>
  <c r="V369" i="44"/>
  <c r="Y369" i="44"/>
  <c r="Z369" i="44" s="1"/>
  <c r="X370" i="44" s="1"/>
  <c r="AA370" i="44" s="1"/>
  <c r="M380" i="36"/>
  <c r="N380" i="36" s="1"/>
  <c r="U370" i="44" l="1"/>
  <c r="P370" i="44"/>
  <c r="Q370" i="44"/>
  <c r="J371" i="44"/>
  <c r="Q380" i="36"/>
  <c r="J381" i="36"/>
  <c r="P380" i="36"/>
  <c r="S370" i="44" l="1"/>
  <c r="T370" i="44" s="1"/>
  <c r="V370" i="44" s="1"/>
  <c r="K371" i="44"/>
  <c r="L371" i="44" s="1"/>
  <c r="M371" i="44" s="1"/>
  <c r="K381" i="36"/>
  <c r="L381" i="36" s="1"/>
  <c r="S380" i="36"/>
  <c r="T380" i="36" s="1"/>
  <c r="Y370" i="44" l="1"/>
  <c r="Z370" i="44" s="1"/>
  <c r="X371" i="44" s="1"/>
  <c r="AA371" i="44" s="1"/>
  <c r="R371" i="44"/>
  <c r="U371" i="44" s="1"/>
  <c r="N371" i="44"/>
  <c r="M381" i="36"/>
  <c r="N381" i="36" s="1"/>
  <c r="Y380" i="36"/>
  <c r="Z380" i="36" s="1"/>
  <c r="X381" i="36" s="1"/>
  <c r="V380" i="36"/>
  <c r="R381" i="36"/>
  <c r="P371" i="44" l="1"/>
  <c r="Q371" i="44"/>
  <c r="J372" i="44"/>
  <c r="Q381" i="36"/>
  <c r="J382" i="36"/>
  <c r="U381" i="36"/>
  <c r="P381" i="36"/>
  <c r="AA381" i="36"/>
  <c r="S371" i="44" l="1"/>
  <c r="T371" i="44" s="1"/>
  <c r="V371" i="44" s="1"/>
  <c r="K372" i="44"/>
  <c r="L372" i="44" s="1"/>
  <c r="M372" i="44" s="1"/>
  <c r="S381" i="36"/>
  <c r="T381" i="36" s="1"/>
  <c r="K382" i="36"/>
  <c r="L382" i="36" s="1"/>
  <c r="Y371" i="44" l="1"/>
  <c r="Z371" i="44" s="1"/>
  <c r="X372" i="44" s="1"/>
  <c r="AA372" i="44" s="1"/>
  <c r="R372" i="44"/>
  <c r="U372" i="44" s="1"/>
  <c r="N372" i="44"/>
  <c r="M382" i="36"/>
  <c r="N382" i="36" s="1"/>
  <c r="V381" i="36"/>
  <c r="R382" i="36"/>
  <c r="Y381" i="36"/>
  <c r="Z381" i="36" s="1"/>
  <c r="X382" i="36" s="1"/>
  <c r="P372" i="44" l="1"/>
  <c r="J373" i="44"/>
  <c r="K373" i="44" s="1"/>
  <c r="L373" i="44" s="1"/>
  <c r="M373" i="44" s="1"/>
  <c r="N373" i="44" s="1"/>
  <c r="Q372" i="44"/>
  <c r="U382" i="36"/>
  <c r="P382" i="36"/>
  <c r="AA382" i="36"/>
  <c r="Q382" i="36"/>
  <c r="J383" i="36"/>
  <c r="S372" i="44" l="1"/>
  <c r="T372" i="44" s="1"/>
  <c r="V372" i="44" s="1"/>
  <c r="S382" i="36"/>
  <c r="T382" i="36" s="1"/>
  <c r="V382" i="36" s="1"/>
  <c r="Q373" i="44"/>
  <c r="J374" i="44"/>
  <c r="K383" i="36"/>
  <c r="L383" i="36" s="1"/>
  <c r="Y372" i="44" l="1"/>
  <c r="Z372" i="44" s="1"/>
  <c r="X373" i="44" s="1"/>
  <c r="AA373" i="44" s="1"/>
  <c r="R373" i="44"/>
  <c r="U373" i="44" s="1"/>
  <c r="Y382" i="36"/>
  <c r="Z382" i="36" s="1"/>
  <c r="X383" i="36" s="1"/>
  <c r="AA383" i="36" s="1"/>
  <c r="R383" i="36"/>
  <c r="U383" i="36" s="1"/>
  <c r="M383" i="36"/>
  <c r="N383" i="36" s="1"/>
  <c r="K374" i="44"/>
  <c r="L374" i="44" s="1"/>
  <c r="M374" i="44" s="1"/>
  <c r="N374" i="44" s="1"/>
  <c r="P373" i="44" l="1"/>
  <c r="S373" i="44" s="1"/>
  <c r="T373" i="44" s="1"/>
  <c r="R374" i="44" s="1"/>
  <c r="P383" i="36"/>
  <c r="J384" i="36"/>
  <c r="K384" i="36" s="1"/>
  <c r="L384" i="36" s="1"/>
  <c r="Q383" i="36"/>
  <c r="Q374" i="44"/>
  <c r="J375" i="44"/>
  <c r="V373" i="44" l="1"/>
  <c r="Y373" i="44"/>
  <c r="Z373" i="44" s="1"/>
  <c r="X374" i="44" s="1"/>
  <c r="AA374" i="44" s="1"/>
  <c r="S383" i="36"/>
  <c r="T383" i="36" s="1"/>
  <c r="R384" i="36" s="1"/>
  <c r="U374" i="44"/>
  <c r="K375" i="44"/>
  <c r="L375" i="44" s="1"/>
  <c r="M375" i="44" s="1"/>
  <c r="N375" i="44" s="1"/>
  <c r="M384" i="36"/>
  <c r="N384" i="36" s="1"/>
  <c r="P374" i="44" l="1"/>
  <c r="S374" i="44" s="1"/>
  <c r="T374" i="44" s="1"/>
  <c r="Y383" i="36"/>
  <c r="Z383" i="36" s="1"/>
  <c r="X384" i="36" s="1"/>
  <c r="AA384" i="36" s="1"/>
  <c r="V383" i="36"/>
  <c r="Q375" i="44"/>
  <c r="J376" i="44"/>
  <c r="Q384" i="36"/>
  <c r="J385" i="36"/>
  <c r="U384" i="36"/>
  <c r="P384" i="36" l="1"/>
  <c r="S384" i="36" s="1"/>
  <c r="T384" i="36" s="1"/>
  <c r="V384" i="36" s="1"/>
  <c r="V374" i="44"/>
  <c r="R375" i="44"/>
  <c r="Y374" i="44"/>
  <c r="Z374" i="44" s="1"/>
  <c r="X375" i="44" s="1"/>
  <c r="AA375" i="44" s="1"/>
  <c r="K376" i="44"/>
  <c r="L376" i="44" s="1"/>
  <c r="M376" i="44" s="1"/>
  <c r="N376" i="44" s="1"/>
  <c r="K385" i="36"/>
  <c r="Y384" i="36" l="1"/>
  <c r="Z384" i="36" s="1"/>
  <c r="X385" i="36" s="1"/>
  <c r="AA385" i="36" s="1"/>
  <c r="R385" i="36"/>
  <c r="U385" i="36" s="1"/>
  <c r="Q376" i="44"/>
  <c r="J377" i="44"/>
  <c r="K377" i="44" s="1"/>
  <c r="L377" i="44" s="1"/>
  <c r="U375" i="44"/>
  <c r="P375" i="44"/>
  <c r="S375" i="44" s="1"/>
  <c r="T375" i="44" s="1"/>
  <c r="L385" i="36"/>
  <c r="M377" i="44" l="1"/>
  <c r="N377" i="44" s="1"/>
  <c r="V375" i="44"/>
  <c r="R376" i="44"/>
  <c r="Y375" i="44"/>
  <c r="Z375" i="44" s="1"/>
  <c r="X376" i="44" s="1"/>
  <c r="AA376" i="44" s="1"/>
  <c r="M385" i="36"/>
  <c r="N385" i="36" s="1"/>
  <c r="Q377" i="44" l="1"/>
  <c r="J378" i="44"/>
  <c r="K378" i="44" s="1"/>
  <c r="P385" i="36"/>
  <c r="Q385" i="36"/>
  <c r="J386" i="36"/>
  <c r="U376" i="44"/>
  <c r="P376" i="44"/>
  <c r="S376" i="44" s="1"/>
  <c r="T376" i="44" s="1"/>
  <c r="S385" i="36" l="1"/>
  <c r="T385" i="36" s="1"/>
  <c r="V385" i="36" s="1"/>
  <c r="R377" i="44"/>
  <c r="V376" i="44"/>
  <c r="Y376" i="44"/>
  <c r="Z376" i="44" s="1"/>
  <c r="X377" i="44" s="1"/>
  <c r="AA377" i="44" s="1"/>
  <c r="K386" i="36"/>
  <c r="L386" i="36" s="1"/>
  <c r="L378" i="44"/>
  <c r="M378" i="44" s="1"/>
  <c r="N378" i="44" s="1"/>
  <c r="R386" i="36" l="1"/>
  <c r="U386" i="36" s="1"/>
  <c r="Y385" i="36"/>
  <c r="Z385" i="36" s="1"/>
  <c r="X386" i="36" s="1"/>
  <c r="AA386" i="36" s="1"/>
  <c r="M386" i="36"/>
  <c r="N386" i="36" s="1"/>
  <c r="P377" i="44"/>
  <c r="S377" i="44" s="1"/>
  <c r="T377" i="44" s="1"/>
  <c r="V377" i="44" s="1"/>
  <c r="U377" i="44"/>
  <c r="Q378" i="44"/>
  <c r="J379" i="44"/>
  <c r="R378" i="44" l="1"/>
  <c r="U378" i="44" s="1"/>
  <c r="Y377" i="44"/>
  <c r="Z377" i="44" s="1"/>
  <c r="X378" i="44" s="1"/>
  <c r="AA378" i="44" s="1"/>
  <c r="J387" i="36"/>
  <c r="Q386" i="36"/>
  <c r="P386" i="36"/>
  <c r="K379" i="44"/>
  <c r="L379" i="44" s="1"/>
  <c r="M379" i="44" s="1"/>
  <c r="P378" i="44" l="1"/>
  <c r="S378" i="44" s="1"/>
  <c r="T378" i="44" s="1"/>
  <c r="S386" i="36"/>
  <c r="K387" i="36"/>
  <c r="L387" i="36" s="1"/>
  <c r="N379" i="44"/>
  <c r="M387" i="36" l="1"/>
  <c r="N387" i="36" s="1"/>
  <c r="T386" i="36"/>
  <c r="Y386" i="36"/>
  <c r="Z386" i="36" s="1"/>
  <c r="X387" i="36" s="1"/>
  <c r="AA387" i="36" s="1"/>
  <c r="V378" i="44"/>
  <c r="R379" i="44"/>
  <c r="Q379" i="44"/>
  <c r="J380" i="44"/>
  <c r="Y378" i="44"/>
  <c r="Z378" i="44" s="1"/>
  <c r="X379" i="44" s="1"/>
  <c r="Q387" i="36" l="1"/>
  <c r="J388" i="36"/>
  <c r="R387" i="36"/>
  <c r="V386" i="36"/>
  <c r="K380" i="44"/>
  <c r="U379" i="44"/>
  <c r="P379" i="44"/>
  <c r="S379" i="44" s="1"/>
  <c r="T379" i="44" s="1"/>
  <c r="AA379" i="44"/>
  <c r="L380" i="44" l="1"/>
  <c r="U387" i="36"/>
  <c r="P387" i="36"/>
  <c r="S387" i="36" s="1"/>
  <c r="T387" i="36" s="1"/>
  <c r="K388" i="36"/>
  <c r="L388" i="36" s="1"/>
  <c r="M388" i="36" s="1"/>
  <c r="V379" i="44"/>
  <c r="R380" i="44"/>
  <c r="Y379" i="44"/>
  <c r="Z379" i="44" s="1"/>
  <c r="X380" i="44" s="1"/>
  <c r="N388" i="36" l="1"/>
  <c r="R388" i="36"/>
  <c r="V387" i="36"/>
  <c r="Y387" i="36"/>
  <c r="Z387" i="36" s="1"/>
  <c r="X388" i="36" s="1"/>
  <c r="AA388" i="36" s="1"/>
  <c r="M380" i="44"/>
  <c r="N380" i="44" s="1"/>
  <c r="U380" i="44"/>
  <c r="AA380" i="44"/>
  <c r="Q380" i="44" l="1"/>
  <c r="J381" i="44"/>
  <c r="P380" i="44"/>
  <c r="U388" i="36"/>
  <c r="P388" i="36"/>
  <c r="J389" i="36"/>
  <c r="Q388" i="36"/>
  <c r="S388" i="36" l="1"/>
  <c r="T388" i="36" s="1"/>
  <c r="R389" i="36" s="1"/>
  <c r="U389" i="36" s="1"/>
  <c r="S380" i="44"/>
  <c r="K389" i="36"/>
  <c r="L389" i="36" s="1"/>
  <c r="M389" i="36" s="1"/>
  <c r="N389" i="36" s="1"/>
  <c r="K381" i="44"/>
  <c r="Y388" i="36" l="1"/>
  <c r="Z388" i="36" s="1"/>
  <c r="X389" i="36" s="1"/>
  <c r="AA389" i="36" s="1"/>
  <c r="V388" i="36"/>
  <c r="T380" i="44"/>
  <c r="Y380" i="44"/>
  <c r="Z380" i="44" s="1"/>
  <c r="X381" i="44" s="1"/>
  <c r="AA381" i="44" s="1"/>
  <c r="L381" i="44"/>
  <c r="M381" i="44" s="1"/>
  <c r="N381" i="44" s="1"/>
  <c r="Q389" i="36"/>
  <c r="J390" i="36"/>
  <c r="P389" i="36" l="1"/>
  <c r="S389" i="36" s="1"/>
  <c r="T389" i="36" s="1"/>
  <c r="V389" i="36" s="1"/>
  <c r="R381" i="44"/>
  <c r="U381" i="44" s="1"/>
  <c r="V380" i="44"/>
  <c r="K390" i="36"/>
  <c r="L390" i="36" s="1"/>
  <c r="J382" i="44"/>
  <c r="K382" i="44" s="1"/>
  <c r="L382" i="44" s="1"/>
  <c r="M382" i="44" s="1"/>
  <c r="Q381" i="44"/>
  <c r="Y389" i="36" l="1"/>
  <c r="Z389" i="36" s="1"/>
  <c r="X390" i="36" s="1"/>
  <c r="AA390" i="36" s="1"/>
  <c r="R390" i="36"/>
  <c r="U390" i="36" s="1"/>
  <c r="P381" i="44"/>
  <c r="S381" i="44" s="1"/>
  <c r="N382" i="44"/>
  <c r="M390" i="36"/>
  <c r="N390" i="36" s="1"/>
  <c r="T381" i="44" l="1"/>
  <c r="Y381" i="44"/>
  <c r="Z381" i="44" s="1"/>
  <c r="X382" i="44" s="1"/>
  <c r="AA382" i="44" s="1"/>
  <c r="J383" i="44"/>
  <c r="K383" i="44" s="1"/>
  <c r="L383" i="44" s="1"/>
  <c r="M383" i="44" s="1"/>
  <c r="N383" i="44" s="1"/>
  <c r="Q382" i="44"/>
  <c r="J391" i="36"/>
  <c r="Q390" i="36"/>
  <c r="P390" i="36"/>
  <c r="V381" i="44" l="1"/>
  <c r="R382" i="44"/>
  <c r="S390" i="36"/>
  <c r="K391" i="36"/>
  <c r="L391" i="36" s="1"/>
  <c r="Q383" i="44"/>
  <c r="J384" i="44"/>
  <c r="U382" i="44" l="1"/>
  <c r="P382" i="44"/>
  <c r="M391" i="36"/>
  <c r="N391" i="36" s="1"/>
  <c r="T390" i="36"/>
  <c r="Y390" i="36"/>
  <c r="Z390" i="36" s="1"/>
  <c r="X391" i="36" s="1"/>
  <c r="AA391" i="36" s="1"/>
  <c r="K384" i="44"/>
  <c r="L384" i="44" s="1"/>
  <c r="M384" i="44" s="1"/>
  <c r="S382" i="44" l="1"/>
  <c r="T382" i="44" s="1"/>
  <c r="Q391" i="36"/>
  <c r="J392" i="36"/>
  <c r="V390" i="36"/>
  <c r="R391" i="36"/>
  <c r="N384" i="44"/>
  <c r="Y382" i="44" l="1"/>
  <c r="Z382" i="44" s="1"/>
  <c r="X383" i="44" s="1"/>
  <c r="AA383" i="44" s="1"/>
  <c r="V382" i="44"/>
  <c r="R383" i="44"/>
  <c r="U391" i="36"/>
  <c r="P391" i="36"/>
  <c r="S391" i="36" s="1"/>
  <c r="T391" i="36" s="1"/>
  <c r="K392" i="36"/>
  <c r="L392" i="36" s="1"/>
  <c r="Q384" i="44"/>
  <c r="J385" i="44"/>
  <c r="U383" i="44" l="1"/>
  <c r="P383" i="44"/>
  <c r="S383" i="44" s="1"/>
  <c r="T383" i="44" s="1"/>
  <c r="V391" i="36"/>
  <c r="R392" i="36"/>
  <c r="M392" i="36"/>
  <c r="N392" i="36" s="1"/>
  <c r="Y391" i="36"/>
  <c r="Z391" i="36" s="1"/>
  <c r="X392" i="36" s="1"/>
  <c r="AA392" i="36" s="1"/>
  <c r="K385" i="44"/>
  <c r="L385" i="44" s="1"/>
  <c r="M385" i="44" s="1"/>
  <c r="V383" i="44" l="1"/>
  <c r="R384" i="44"/>
  <c r="Y383" i="44"/>
  <c r="Z383" i="44" s="1"/>
  <c r="X384" i="44" s="1"/>
  <c r="AA384" i="44" s="1"/>
  <c r="Q392" i="36"/>
  <c r="J393" i="36"/>
  <c r="U392" i="36"/>
  <c r="P392" i="36"/>
  <c r="N385" i="44"/>
  <c r="P384" i="44" l="1"/>
  <c r="S384" i="44" s="1"/>
  <c r="T384" i="44" s="1"/>
  <c r="U384" i="44"/>
  <c r="K393" i="36"/>
  <c r="L393" i="36" s="1"/>
  <c r="S392" i="36"/>
  <c r="T392" i="36" s="1"/>
  <c r="Q385" i="44"/>
  <c r="J386" i="44"/>
  <c r="R385" i="44" l="1"/>
  <c r="V384" i="44"/>
  <c r="Y384" i="44"/>
  <c r="Z384" i="44" s="1"/>
  <c r="X385" i="44" s="1"/>
  <c r="AA385" i="44" s="1"/>
  <c r="M393" i="36"/>
  <c r="N393" i="36" s="1"/>
  <c r="V392" i="36"/>
  <c r="R393" i="36"/>
  <c r="Y392" i="36"/>
  <c r="Z392" i="36" s="1"/>
  <c r="X393" i="36" s="1"/>
  <c r="AA393" i="36" s="1"/>
  <c r="K386" i="44"/>
  <c r="L386" i="44" s="1"/>
  <c r="U385" i="44" l="1"/>
  <c r="P385" i="44"/>
  <c r="S385" i="44" s="1"/>
  <c r="T385" i="44" s="1"/>
  <c r="V385" i="44" s="1"/>
  <c r="M386" i="44"/>
  <c r="N386" i="44" s="1"/>
  <c r="P393" i="36"/>
  <c r="U393" i="36"/>
  <c r="Q393" i="36"/>
  <c r="J394" i="36"/>
  <c r="Y385" i="44" l="1"/>
  <c r="Z385" i="44" s="1"/>
  <c r="X386" i="44" s="1"/>
  <c r="AA386" i="44" s="1"/>
  <c r="R386" i="44"/>
  <c r="U386" i="44" s="1"/>
  <c r="S393" i="36"/>
  <c r="T393" i="36" s="1"/>
  <c r="V393" i="36" s="1"/>
  <c r="J387" i="44"/>
  <c r="K387" i="44" s="1"/>
  <c r="Q386" i="44"/>
  <c r="K394" i="36"/>
  <c r="Y393" i="36" l="1"/>
  <c r="Z393" i="36" s="1"/>
  <c r="X394" i="36" s="1"/>
  <c r="AA394" i="36" s="1"/>
  <c r="P386" i="44"/>
  <c r="S386" i="44" s="1"/>
  <c r="T386" i="44" s="1"/>
  <c r="R394" i="36"/>
  <c r="U394" i="36" s="1"/>
  <c r="L394" i="36"/>
  <c r="L387" i="44"/>
  <c r="Y386" i="44" l="1"/>
  <c r="Z386" i="44" s="1"/>
  <c r="X387" i="44" s="1"/>
  <c r="AA387" i="44" s="1"/>
  <c r="V386" i="44"/>
  <c r="R387" i="44"/>
  <c r="U387" i="44" s="1"/>
  <c r="M394" i="36"/>
  <c r="N394" i="36" s="1"/>
  <c r="M387" i="44"/>
  <c r="N387" i="44" s="1"/>
  <c r="Q387" i="44" l="1"/>
  <c r="J388" i="44"/>
  <c r="P387" i="44"/>
  <c r="Q394" i="36"/>
  <c r="J395" i="36"/>
  <c r="P394" i="36"/>
  <c r="K395" i="36" l="1"/>
  <c r="L395" i="36" s="1"/>
  <c r="M395" i="36" s="1"/>
  <c r="N395" i="36" s="1"/>
  <c r="S387" i="44"/>
  <c r="T387" i="44" s="1"/>
  <c r="S394" i="36"/>
  <c r="T394" i="36" s="1"/>
  <c r="K388" i="44"/>
  <c r="V394" i="36" l="1"/>
  <c r="R395" i="36"/>
  <c r="L388" i="44"/>
  <c r="M388" i="44" s="1"/>
  <c r="Y387" i="44"/>
  <c r="Z387" i="44" s="1"/>
  <c r="X388" i="44" s="1"/>
  <c r="AA388" i="44" s="1"/>
  <c r="R388" i="44"/>
  <c r="V387" i="44"/>
  <c r="Q395" i="36"/>
  <c r="J396" i="36"/>
  <c r="Y394" i="36"/>
  <c r="Z394" i="36" s="1"/>
  <c r="X395" i="36" s="1"/>
  <c r="AA395" i="36" s="1"/>
  <c r="K396" i="36" l="1"/>
  <c r="U388" i="44"/>
  <c r="U395" i="36"/>
  <c r="P395" i="36"/>
  <c r="S395" i="36" s="1"/>
  <c r="T395" i="36" s="1"/>
  <c r="N388" i="44"/>
  <c r="Q388" i="44" l="1"/>
  <c r="J389" i="44"/>
  <c r="V395" i="36"/>
  <c r="R396" i="36"/>
  <c r="Y395" i="36"/>
  <c r="Z395" i="36" s="1"/>
  <c r="X396" i="36" s="1"/>
  <c r="AA396" i="36" s="1"/>
  <c r="P388" i="44"/>
  <c r="L396" i="36"/>
  <c r="K389" i="44" l="1"/>
  <c r="L389" i="44" s="1"/>
  <c r="M389" i="44" s="1"/>
  <c r="M396" i="36"/>
  <c r="N396" i="36" s="1"/>
  <c r="U396" i="36"/>
  <c r="S388" i="44"/>
  <c r="T388" i="44" s="1"/>
  <c r="N389" i="44" l="1"/>
  <c r="Q389" i="44" s="1"/>
  <c r="J397" i="36"/>
  <c r="Q396" i="36"/>
  <c r="P396" i="36"/>
  <c r="V388" i="44"/>
  <c r="R389" i="44"/>
  <c r="Y388" i="44"/>
  <c r="Z388" i="44" s="1"/>
  <c r="X389" i="44" s="1"/>
  <c r="AA389" i="44" s="1"/>
  <c r="J390" i="44" l="1"/>
  <c r="K390" i="44" s="1"/>
  <c r="L390" i="44" s="1"/>
  <c r="P389" i="44"/>
  <c r="U389" i="44"/>
  <c r="S396" i="36"/>
  <c r="T396" i="36" s="1"/>
  <c r="K397" i="36"/>
  <c r="L397" i="36" s="1"/>
  <c r="M397" i="36" s="1"/>
  <c r="N397" i="36" s="1"/>
  <c r="J398" i="36" l="1"/>
  <c r="Q397" i="36"/>
  <c r="Y396" i="36"/>
  <c r="Z396" i="36" s="1"/>
  <c r="X397" i="36" s="1"/>
  <c r="AA397" i="36" s="1"/>
  <c r="M390" i="44"/>
  <c r="N390" i="44" s="1"/>
  <c r="V396" i="36"/>
  <c r="R397" i="36"/>
  <c r="S389" i="44"/>
  <c r="T389" i="44" s="1"/>
  <c r="P397" i="36" l="1"/>
  <c r="U397" i="36"/>
  <c r="J391" i="44"/>
  <c r="Q390" i="44"/>
  <c r="V389" i="44"/>
  <c r="R390" i="44"/>
  <c r="Y389" i="44"/>
  <c r="Z389" i="44" s="1"/>
  <c r="X390" i="44" s="1"/>
  <c r="AA390" i="44" s="1"/>
  <c r="K398" i="36"/>
  <c r="L398" i="36" s="1"/>
  <c r="M398" i="36" s="1"/>
  <c r="N398" i="36" l="1"/>
  <c r="U390" i="44"/>
  <c r="P390" i="44"/>
  <c r="S390" i="44" s="1"/>
  <c r="T390" i="44" s="1"/>
  <c r="K391" i="44"/>
  <c r="L391" i="44" s="1"/>
  <c r="S397" i="36"/>
  <c r="T397" i="36" s="1"/>
  <c r="Y397" i="36" l="1"/>
  <c r="Z397" i="36" s="1"/>
  <c r="X398" i="36" s="1"/>
  <c r="AA398" i="36" s="1"/>
  <c r="V397" i="36"/>
  <c r="R398" i="36"/>
  <c r="M391" i="44"/>
  <c r="N391" i="44" s="1"/>
  <c r="V390" i="44"/>
  <c r="R391" i="44"/>
  <c r="Y390" i="44"/>
  <c r="Z390" i="44" s="1"/>
  <c r="X391" i="44" s="1"/>
  <c r="AA391" i="44" s="1"/>
  <c r="Q398" i="36"/>
  <c r="J399" i="36"/>
  <c r="J392" i="44" l="1"/>
  <c r="Q391" i="44"/>
  <c r="U391" i="44"/>
  <c r="P391" i="44"/>
  <c r="K399" i="36"/>
  <c r="L399" i="36" s="1"/>
  <c r="M399" i="36" s="1"/>
  <c r="P398" i="36"/>
  <c r="S398" i="36" s="1"/>
  <c r="T398" i="36" s="1"/>
  <c r="U398" i="36"/>
  <c r="S391" i="44" l="1"/>
  <c r="T391" i="44" s="1"/>
  <c r="V391" i="44" s="1"/>
  <c r="V398" i="36"/>
  <c r="R399" i="36"/>
  <c r="Y398" i="36"/>
  <c r="Z398" i="36" s="1"/>
  <c r="X399" i="36" s="1"/>
  <c r="AA399" i="36" s="1"/>
  <c r="N399" i="36"/>
  <c r="K392" i="44"/>
  <c r="L392" i="44" s="1"/>
  <c r="Y391" i="44" l="1"/>
  <c r="Z391" i="44" s="1"/>
  <c r="X392" i="44" s="1"/>
  <c r="AA392" i="44" s="1"/>
  <c r="R392" i="44"/>
  <c r="U392" i="44" s="1"/>
  <c r="M392" i="44"/>
  <c r="N392" i="44" s="1"/>
  <c r="U399" i="36"/>
  <c r="P399" i="36"/>
  <c r="Q399" i="36"/>
  <c r="J400" i="36"/>
  <c r="P392" i="44" l="1"/>
  <c r="S399" i="36"/>
  <c r="T399" i="36" s="1"/>
  <c r="V399" i="36" s="1"/>
  <c r="K400" i="36"/>
  <c r="L400" i="36" s="1"/>
  <c r="Q392" i="44"/>
  <c r="J393" i="44"/>
  <c r="S392" i="44" l="1"/>
  <c r="T392" i="44" s="1"/>
  <c r="R393" i="44" s="1"/>
  <c r="Y399" i="36"/>
  <c r="Z399" i="36" s="1"/>
  <c r="X400" i="36" s="1"/>
  <c r="AA400" i="36" s="1"/>
  <c r="R400" i="36"/>
  <c r="U400" i="36" s="1"/>
  <c r="M400" i="36"/>
  <c r="N400" i="36" s="1"/>
  <c r="K393" i="44"/>
  <c r="L393" i="44" s="1"/>
  <c r="Y392" i="44" l="1"/>
  <c r="Z392" i="44" s="1"/>
  <c r="X393" i="44" s="1"/>
  <c r="AA393" i="44" s="1"/>
  <c r="V392" i="44"/>
  <c r="M393" i="44"/>
  <c r="N393" i="44" s="1"/>
  <c r="Q400" i="36"/>
  <c r="J401" i="36"/>
  <c r="P400" i="36"/>
  <c r="U393" i="44"/>
  <c r="Q393" i="44" l="1"/>
  <c r="J394" i="44"/>
  <c r="K401" i="36"/>
  <c r="L401" i="36" s="1"/>
  <c r="P393" i="44"/>
  <c r="S400" i="36"/>
  <c r="T400" i="36" s="1"/>
  <c r="Y400" i="36" l="1"/>
  <c r="Z400" i="36" s="1"/>
  <c r="X401" i="36" s="1"/>
  <c r="AA401" i="36" s="1"/>
  <c r="M401" i="36"/>
  <c r="N401" i="36" s="1"/>
  <c r="K394" i="44"/>
  <c r="L394" i="44" s="1"/>
  <c r="M394" i="44" s="1"/>
  <c r="N394" i="44" s="1"/>
  <c r="V400" i="36"/>
  <c r="R401" i="36"/>
  <c r="S393" i="44"/>
  <c r="T393" i="44" s="1"/>
  <c r="J395" i="44" l="1"/>
  <c r="Q394" i="44"/>
  <c r="Q401" i="36"/>
  <c r="J402" i="36"/>
  <c r="V393" i="44"/>
  <c r="R394" i="44"/>
  <c r="U401" i="36"/>
  <c r="P401" i="36"/>
  <c r="Y393" i="44"/>
  <c r="Z393" i="44" s="1"/>
  <c r="X394" i="44" s="1"/>
  <c r="AA394" i="44" s="1"/>
  <c r="S401" i="36" l="1"/>
  <c r="T401" i="36" s="1"/>
  <c r="V401" i="36" s="1"/>
  <c r="U394" i="44"/>
  <c r="P394" i="44"/>
  <c r="S394" i="44" s="1"/>
  <c r="T394" i="44" s="1"/>
  <c r="K402" i="36"/>
  <c r="L402" i="36" s="1"/>
  <c r="M402" i="36" s="1"/>
  <c r="K395" i="44"/>
  <c r="L395" i="44" s="1"/>
  <c r="M395" i="44" s="1"/>
  <c r="R402" i="36" l="1"/>
  <c r="U402" i="36" s="1"/>
  <c r="Y401" i="36"/>
  <c r="Z401" i="36" s="1"/>
  <c r="X402" i="36" s="1"/>
  <c r="AA402" i="36" s="1"/>
  <c r="N395" i="44"/>
  <c r="N402" i="36"/>
  <c r="Y394" i="44"/>
  <c r="Z394" i="44" s="1"/>
  <c r="X395" i="44" s="1"/>
  <c r="AA395" i="44" s="1"/>
  <c r="R395" i="44"/>
  <c r="V394" i="44"/>
  <c r="P402" i="36" l="1"/>
  <c r="U395" i="44"/>
  <c r="P395" i="44"/>
  <c r="J403" i="36"/>
  <c r="Q402" i="36"/>
  <c r="J396" i="44"/>
  <c r="Q395" i="44"/>
  <c r="S395" i="44" l="1"/>
  <c r="T395" i="44" s="1"/>
  <c r="R396" i="44" s="1"/>
  <c r="S402" i="36"/>
  <c r="T402" i="36" s="1"/>
  <c r="R403" i="36" s="1"/>
  <c r="K396" i="44"/>
  <c r="L396" i="44" s="1"/>
  <c r="M396" i="44" s="1"/>
  <c r="N396" i="44" s="1"/>
  <c r="K403" i="36"/>
  <c r="Y395" i="44" l="1"/>
  <c r="Z395" i="44" s="1"/>
  <c r="X396" i="44" s="1"/>
  <c r="AA396" i="44" s="1"/>
  <c r="V395" i="44"/>
  <c r="V402" i="36"/>
  <c r="Y402" i="36"/>
  <c r="Z402" i="36" s="1"/>
  <c r="X403" i="36" s="1"/>
  <c r="AA403" i="36" s="1"/>
  <c r="Q396" i="44"/>
  <c r="J397" i="44"/>
  <c r="L403" i="36"/>
  <c r="M403" i="36" s="1"/>
  <c r="N403" i="36" s="1"/>
  <c r="U403" i="36"/>
  <c r="U396" i="44"/>
  <c r="P396" i="44" l="1"/>
  <c r="S396" i="44" s="1"/>
  <c r="T396" i="44" s="1"/>
  <c r="R397" i="44" s="1"/>
  <c r="Q403" i="36"/>
  <c r="J404" i="36"/>
  <c r="P403" i="36"/>
  <c r="K397" i="44"/>
  <c r="L397" i="44" s="1"/>
  <c r="Y396" i="44" l="1"/>
  <c r="Z396" i="44" s="1"/>
  <c r="X397" i="44" s="1"/>
  <c r="AA397" i="44" s="1"/>
  <c r="V396" i="44"/>
  <c r="K404" i="36"/>
  <c r="L404" i="36" s="1"/>
  <c r="M404" i="36" s="1"/>
  <c r="U397" i="44"/>
  <c r="M397" i="44"/>
  <c r="N397" i="44" s="1"/>
  <c r="S403" i="36"/>
  <c r="T403" i="36" s="1"/>
  <c r="Q397" i="44" l="1"/>
  <c r="J398" i="44"/>
  <c r="P397" i="44"/>
  <c r="R404" i="36"/>
  <c r="V403" i="36"/>
  <c r="Y403" i="36"/>
  <c r="Z403" i="36" s="1"/>
  <c r="X404" i="36" s="1"/>
  <c r="AA404" i="36" s="1"/>
  <c r="N404" i="36"/>
  <c r="Q404" i="36" l="1"/>
  <c r="J405" i="36"/>
  <c r="P404" i="36"/>
  <c r="U404" i="36"/>
  <c r="K398" i="44"/>
  <c r="L398" i="44" s="1"/>
  <c r="M398" i="44" s="1"/>
  <c r="N398" i="44" s="1"/>
  <c r="S397" i="44"/>
  <c r="T397" i="44" s="1"/>
  <c r="S404" i="36" l="1"/>
  <c r="T404" i="36" s="1"/>
  <c r="V404" i="36" s="1"/>
  <c r="Q398" i="44"/>
  <c r="J399" i="44"/>
  <c r="V397" i="44"/>
  <c r="R398" i="44"/>
  <c r="Y397" i="44"/>
  <c r="Z397" i="44" s="1"/>
  <c r="X398" i="44" s="1"/>
  <c r="AA398" i="44" s="1"/>
  <c r="K405" i="36"/>
  <c r="R405" i="36" l="1"/>
  <c r="U405" i="36" s="1"/>
  <c r="Y404" i="36"/>
  <c r="Z404" i="36" s="1"/>
  <c r="X405" i="36" s="1"/>
  <c r="AA405" i="36" s="1"/>
  <c r="L405" i="36"/>
  <c r="M405" i="36" s="1"/>
  <c r="P398" i="44"/>
  <c r="S398" i="44" s="1"/>
  <c r="T398" i="44" s="1"/>
  <c r="U398" i="44"/>
  <c r="K399" i="44"/>
  <c r="L399" i="44" s="1"/>
  <c r="M399" i="44" s="1"/>
  <c r="N399" i="44" s="1"/>
  <c r="Q399" i="44" l="1"/>
  <c r="J400" i="44"/>
  <c r="V398" i="44"/>
  <c r="R399" i="44"/>
  <c r="Y398" i="44"/>
  <c r="Z398" i="44" s="1"/>
  <c r="X399" i="44" s="1"/>
  <c r="AA399" i="44" s="1"/>
  <c r="N405" i="36"/>
  <c r="Q405" i="36" l="1"/>
  <c r="J406" i="36"/>
  <c r="P405" i="36"/>
  <c r="U399" i="44"/>
  <c r="P399" i="44"/>
  <c r="S399" i="44" s="1"/>
  <c r="T399" i="44" s="1"/>
  <c r="K400" i="44"/>
  <c r="L400" i="44" s="1"/>
  <c r="M400" i="44" l="1"/>
  <c r="N400" i="44" s="1"/>
  <c r="V399" i="44"/>
  <c r="R400" i="44"/>
  <c r="Y399" i="44"/>
  <c r="Z399" i="44" s="1"/>
  <c r="X400" i="44" s="1"/>
  <c r="AA400" i="44" s="1"/>
  <c r="K406" i="36"/>
  <c r="S405" i="36"/>
  <c r="T405" i="36" s="1"/>
  <c r="L406" i="36" l="1"/>
  <c r="M406" i="36" s="1"/>
  <c r="N406" i="36" s="1"/>
  <c r="U400" i="44"/>
  <c r="P400" i="44"/>
  <c r="V405" i="36"/>
  <c r="R406" i="36"/>
  <c r="Y405" i="36"/>
  <c r="Z405" i="36" s="1"/>
  <c r="X406" i="36" s="1"/>
  <c r="AA406" i="36" s="1"/>
  <c r="J401" i="44"/>
  <c r="Q400" i="44"/>
  <c r="S400" i="44" l="1"/>
  <c r="T400" i="44" s="1"/>
  <c r="R401" i="44" s="1"/>
  <c r="J407" i="36"/>
  <c r="Q406" i="36"/>
  <c r="K401" i="44"/>
  <c r="L401" i="44" s="1"/>
  <c r="M401" i="44" s="1"/>
  <c r="U406" i="36"/>
  <c r="P406" i="36"/>
  <c r="V400" i="44" l="1"/>
  <c r="Y400" i="44"/>
  <c r="Z400" i="44" s="1"/>
  <c r="X401" i="44" s="1"/>
  <c r="AA401" i="44" s="1"/>
  <c r="S406" i="36"/>
  <c r="T406" i="36" s="1"/>
  <c r="N401" i="44"/>
  <c r="K407" i="36"/>
  <c r="L407" i="36" s="1"/>
  <c r="M407" i="36" s="1"/>
  <c r="N407" i="36" s="1"/>
  <c r="U401" i="44"/>
  <c r="P401" i="44" l="1"/>
  <c r="Y406" i="36"/>
  <c r="Z406" i="36" s="1"/>
  <c r="X407" i="36" s="1"/>
  <c r="AA407" i="36" s="1"/>
  <c r="Q407" i="36"/>
  <c r="J408" i="36"/>
  <c r="Q401" i="44"/>
  <c r="J402" i="44"/>
  <c r="R407" i="36"/>
  <c r="V406" i="36"/>
  <c r="S401" i="44" l="1"/>
  <c r="T401" i="44" s="1"/>
  <c r="R402" i="44" s="1"/>
  <c r="U407" i="36"/>
  <c r="P407" i="36"/>
  <c r="S407" i="36" s="1"/>
  <c r="T407" i="36" s="1"/>
  <c r="K402" i="44"/>
  <c r="L402" i="44" s="1"/>
  <c r="M402" i="44" s="1"/>
  <c r="N402" i="44" s="1"/>
  <c r="K408" i="36"/>
  <c r="L408" i="36" s="1"/>
  <c r="M408" i="36" s="1"/>
  <c r="N408" i="36" s="1"/>
  <c r="V401" i="44" l="1"/>
  <c r="Y401" i="44"/>
  <c r="Z401" i="44" s="1"/>
  <c r="X402" i="44" s="1"/>
  <c r="AA402" i="44" s="1"/>
  <c r="J409" i="36"/>
  <c r="Q408" i="36"/>
  <c r="J403" i="44"/>
  <c r="Q402" i="44"/>
  <c r="U402" i="44"/>
  <c r="Y407" i="36"/>
  <c r="Z407" i="36" s="1"/>
  <c r="X408" i="36" s="1"/>
  <c r="AA408" i="36" s="1"/>
  <c r="V407" i="36"/>
  <c r="R408" i="36"/>
  <c r="P402" i="44" l="1"/>
  <c r="S402" i="44" s="1"/>
  <c r="T402" i="44" s="1"/>
  <c r="R403" i="44" s="1"/>
  <c r="U408" i="36"/>
  <c r="P408" i="36"/>
  <c r="K403" i="44"/>
  <c r="L403" i="44" s="1"/>
  <c r="K409" i="36"/>
  <c r="L409" i="36" s="1"/>
  <c r="M409" i="36" s="1"/>
  <c r="Y402" i="44" l="1"/>
  <c r="Z402" i="44" s="1"/>
  <c r="X403" i="44" s="1"/>
  <c r="AA403" i="44" s="1"/>
  <c r="V402" i="44"/>
  <c r="N409" i="36"/>
  <c r="Q409" i="36" s="1"/>
  <c r="M403" i="44"/>
  <c r="N403" i="44" s="1"/>
  <c r="U403" i="44"/>
  <c r="S408" i="36"/>
  <c r="T408" i="36" s="1"/>
  <c r="J410" i="36" l="1"/>
  <c r="K410" i="36" s="1"/>
  <c r="L410" i="36" s="1"/>
  <c r="J404" i="44"/>
  <c r="Q403" i="44"/>
  <c r="P403" i="44"/>
  <c r="Y408" i="36"/>
  <c r="Z408" i="36" s="1"/>
  <c r="X409" i="36" s="1"/>
  <c r="AA409" i="36" s="1"/>
  <c r="V408" i="36"/>
  <c r="R409" i="36"/>
  <c r="P409" i="36" l="1"/>
  <c r="U409" i="36"/>
  <c r="M410" i="36"/>
  <c r="N410" i="36" s="1"/>
  <c r="S403" i="44"/>
  <c r="T403" i="44" s="1"/>
  <c r="K404" i="44"/>
  <c r="L404" i="44" s="1"/>
  <c r="J411" i="36" l="1"/>
  <c r="Q410" i="36"/>
  <c r="R404" i="44"/>
  <c r="V403" i="44"/>
  <c r="M404" i="44"/>
  <c r="N404" i="44" s="1"/>
  <c r="Y403" i="44"/>
  <c r="Z403" i="44" s="1"/>
  <c r="X404" i="44" s="1"/>
  <c r="AA404" i="44" s="1"/>
  <c r="S409" i="36"/>
  <c r="T409" i="36" s="1"/>
  <c r="Q404" i="44" l="1"/>
  <c r="J405" i="44"/>
  <c r="V409" i="36"/>
  <c r="R410" i="36"/>
  <c r="Y409" i="36"/>
  <c r="Z409" i="36" s="1"/>
  <c r="X410" i="36" s="1"/>
  <c r="AA410" i="36" s="1"/>
  <c r="U404" i="44"/>
  <c r="P404" i="44"/>
  <c r="K411" i="36"/>
  <c r="L411" i="36" s="1"/>
  <c r="M411" i="36" l="1"/>
  <c r="N411" i="36" s="1"/>
  <c r="K405" i="44"/>
  <c r="L405" i="44" s="1"/>
  <c r="U410" i="36"/>
  <c r="P410" i="36"/>
  <c r="S404" i="44"/>
  <c r="T404" i="44" s="1"/>
  <c r="S410" i="36" l="1"/>
  <c r="T410" i="36" s="1"/>
  <c r="Y404" i="44"/>
  <c r="Z404" i="44" s="1"/>
  <c r="X405" i="44" s="1"/>
  <c r="AA405" i="44" s="1"/>
  <c r="V404" i="44"/>
  <c r="R405" i="44"/>
  <c r="M405" i="44"/>
  <c r="N405" i="44" s="1"/>
  <c r="J412" i="36"/>
  <c r="Q411" i="36"/>
  <c r="K412" i="36" l="1"/>
  <c r="U405" i="44"/>
  <c r="P405" i="44"/>
  <c r="V410" i="36"/>
  <c r="R411" i="36"/>
  <c r="J406" i="44"/>
  <c r="Q405" i="44"/>
  <c r="Y410" i="36"/>
  <c r="Z410" i="36" s="1"/>
  <c r="X411" i="36" s="1"/>
  <c r="AA411" i="36" s="1"/>
  <c r="S405" i="44" l="1"/>
  <c r="T405" i="44" s="1"/>
  <c r="V405" i="44" s="1"/>
  <c r="U411" i="36"/>
  <c r="P411" i="36"/>
  <c r="S411" i="36" s="1"/>
  <c r="T411" i="36" s="1"/>
  <c r="K406" i="44"/>
  <c r="L406" i="44" s="1"/>
  <c r="M406" i="44" s="1"/>
  <c r="N406" i="44" s="1"/>
  <c r="L412" i="36"/>
  <c r="M412" i="36" s="1"/>
  <c r="Y405" i="44" l="1"/>
  <c r="Z405" i="44" s="1"/>
  <c r="X406" i="44" s="1"/>
  <c r="AA406" i="44" s="1"/>
  <c r="R406" i="44"/>
  <c r="U406" i="44" s="1"/>
  <c r="J407" i="44"/>
  <c r="Q406" i="44"/>
  <c r="V411" i="36"/>
  <c r="R412" i="36"/>
  <c r="N412" i="36"/>
  <c r="Y411" i="36"/>
  <c r="Z411" i="36" s="1"/>
  <c r="X412" i="36" s="1"/>
  <c r="AA412" i="36" s="1"/>
  <c r="P406" i="44" l="1"/>
  <c r="S406" i="44" s="1"/>
  <c r="T406" i="44" s="1"/>
  <c r="V406" i="44" s="1"/>
  <c r="Q412" i="36"/>
  <c r="J413" i="36"/>
  <c r="U412" i="36"/>
  <c r="P412" i="36"/>
  <c r="K407" i="44"/>
  <c r="L407" i="44" s="1"/>
  <c r="R407" i="44" l="1"/>
  <c r="U407" i="44" s="1"/>
  <c r="Y406" i="44"/>
  <c r="Z406" i="44" s="1"/>
  <c r="X407" i="44" s="1"/>
  <c r="AA407" i="44" s="1"/>
  <c r="K413" i="36"/>
  <c r="L413" i="36" s="1"/>
  <c r="M413" i="36" s="1"/>
  <c r="N413" i="36" s="1"/>
  <c r="M407" i="44"/>
  <c r="N407" i="44" s="1"/>
  <c r="S412" i="36"/>
  <c r="T412" i="36" s="1"/>
  <c r="Q407" i="44" l="1"/>
  <c r="J408" i="44"/>
  <c r="P407" i="44"/>
  <c r="R413" i="36"/>
  <c r="V412" i="36"/>
  <c r="Y412" i="36"/>
  <c r="Z412" i="36" s="1"/>
  <c r="X413" i="36" s="1"/>
  <c r="AA413" i="36" s="1"/>
  <c r="J414" i="36"/>
  <c r="Q413" i="36"/>
  <c r="P413" i="36" l="1"/>
  <c r="S413" i="36" s="1"/>
  <c r="T413" i="36" s="1"/>
  <c r="U413" i="36"/>
  <c r="K408" i="44"/>
  <c r="L408" i="44" s="1"/>
  <c r="M408" i="44" s="1"/>
  <c r="K414" i="36"/>
  <c r="L414" i="36" s="1"/>
  <c r="M414" i="36" s="1"/>
  <c r="S407" i="44"/>
  <c r="T407" i="44" s="1"/>
  <c r="V407" i="44" l="1"/>
  <c r="R408" i="44"/>
  <c r="Y407" i="44"/>
  <c r="Z407" i="44" s="1"/>
  <c r="X408" i="44" s="1"/>
  <c r="AA408" i="44" s="1"/>
  <c r="N414" i="36"/>
  <c r="N408" i="44"/>
  <c r="V413" i="36"/>
  <c r="R414" i="36"/>
  <c r="Y413" i="36"/>
  <c r="Z413" i="36" s="1"/>
  <c r="X414" i="36" s="1"/>
  <c r="AA414" i="36" s="1"/>
  <c r="P414" i="36" l="1"/>
  <c r="U414" i="36"/>
  <c r="Q414" i="36"/>
  <c r="J415" i="36"/>
  <c r="U408" i="44"/>
  <c r="P408" i="44"/>
  <c r="Q408" i="44"/>
  <c r="J409" i="44"/>
  <c r="S414" i="36" l="1"/>
  <c r="T414" i="36" s="1"/>
  <c r="V414" i="36" s="1"/>
  <c r="S408" i="44"/>
  <c r="T408" i="44" s="1"/>
  <c r="V408" i="44" s="1"/>
  <c r="K415" i="36"/>
  <c r="L415" i="36" s="1"/>
  <c r="M415" i="36" s="1"/>
  <c r="K409" i="44"/>
  <c r="L409" i="44" s="1"/>
  <c r="Y414" i="36" l="1"/>
  <c r="Z414" i="36" s="1"/>
  <c r="X415" i="36" s="1"/>
  <c r="AA415" i="36" s="1"/>
  <c r="R415" i="36"/>
  <c r="U415" i="36" s="1"/>
  <c r="R409" i="44"/>
  <c r="U409" i="44" s="1"/>
  <c r="Y408" i="44"/>
  <c r="Z408" i="44" s="1"/>
  <c r="X409" i="44" s="1"/>
  <c r="AA409" i="44" s="1"/>
  <c r="N415" i="36"/>
  <c r="J416" i="36" s="1"/>
  <c r="M409" i="44"/>
  <c r="N409" i="44" s="1"/>
  <c r="P409" i="44" l="1"/>
  <c r="P415" i="36"/>
  <c r="Q415" i="36"/>
  <c r="J410" i="44"/>
  <c r="K410" i="44" s="1"/>
  <c r="Q409" i="44"/>
  <c r="K416" i="36"/>
  <c r="L416" i="36" s="1"/>
  <c r="M416" i="36" s="1"/>
  <c r="N416" i="36" s="1"/>
  <c r="S409" i="44" l="1"/>
  <c r="T409" i="44" s="1"/>
  <c r="R410" i="44" s="1"/>
  <c r="U410" i="44" s="1"/>
  <c r="S415" i="36"/>
  <c r="T415" i="36" s="1"/>
  <c r="J417" i="36"/>
  <c r="Q416" i="36"/>
  <c r="L410" i="44"/>
  <c r="M410" i="44" s="1"/>
  <c r="N410" i="44" s="1"/>
  <c r="Q410" i="44" s="1"/>
  <c r="Y409" i="44" l="1"/>
  <c r="Z409" i="44" s="1"/>
  <c r="X410" i="44" s="1"/>
  <c r="AA410" i="44" s="1"/>
  <c r="V409" i="44"/>
  <c r="Y415" i="36"/>
  <c r="Z415" i="36" s="1"/>
  <c r="X416" i="36" s="1"/>
  <c r="AA416" i="36" s="1"/>
  <c r="V415" i="36"/>
  <c r="R416" i="36"/>
  <c r="J411" i="44"/>
  <c r="K411" i="44" s="1"/>
  <c r="K417" i="36"/>
  <c r="L417" i="36" s="1"/>
  <c r="P410" i="44" l="1"/>
  <c r="S410" i="44" s="1"/>
  <c r="T410" i="44" s="1"/>
  <c r="V410" i="44" s="1"/>
  <c r="P416" i="36"/>
  <c r="S416" i="36" s="1"/>
  <c r="T416" i="36" s="1"/>
  <c r="U416" i="36"/>
  <c r="M417" i="36"/>
  <c r="N417" i="36" s="1"/>
  <c r="L411" i="44"/>
  <c r="Y410" i="44" l="1"/>
  <c r="Z410" i="44" s="1"/>
  <c r="X411" i="44" s="1"/>
  <c r="AA411" i="44" s="1"/>
  <c r="R411" i="44"/>
  <c r="U411" i="44" s="1"/>
  <c r="Y416" i="36"/>
  <c r="Z416" i="36" s="1"/>
  <c r="X417" i="36" s="1"/>
  <c r="AA417" i="36" s="1"/>
  <c r="V416" i="36"/>
  <c r="R417" i="36"/>
  <c r="U417" i="36" s="1"/>
  <c r="J418" i="36"/>
  <c r="Q417" i="36"/>
  <c r="M411" i="44"/>
  <c r="N411" i="44" s="1"/>
  <c r="P417" i="36" l="1"/>
  <c r="S417" i="36" s="1"/>
  <c r="K418" i="36"/>
  <c r="L418" i="36" s="1"/>
  <c r="Q411" i="44"/>
  <c r="J412" i="44"/>
  <c r="P411" i="44"/>
  <c r="T417" i="36" l="1"/>
  <c r="Y417" i="36"/>
  <c r="Z417" i="36" s="1"/>
  <c r="X418" i="36" s="1"/>
  <c r="AA418" i="36" s="1"/>
  <c r="M418" i="36"/>
  <c r="N418" i="36" s="1"/>
  <c r="K412" i="44"/>
  <c r="L412" i="44" s="1"/>
  <c r="M412" i="44" s="1"/>
  <c r="S411" i="44"/>
  <c r="T411" i="44" s="1"/>
  <c r="V417" i="36" l="1"/>
  <c r="R418" i="36"/>
  <c r="U418" i="36" s="1"/>
  <c r="J419" i="36"/>
  <c r="Q418" i="36"/>
  <c r="V411" i="44"/>
  <c r="R412" i="44"/>
  <c r="N412" i="44"/>
  <c r="Y411" i="44"/>
  <c r="Z411" i="44" s="1"/>
  <c r="X412" i="44" s="1"/>
  <c r="P418" i="36" l="1"/>
  <c r="S418" i="36" s="1"/>
  <c r="T418" i="36" s="1"/>
  <c r="K419" i="36"/>
  <c r="L419" i="36" s="1"/>
  <c r="U412" i="44"/>
  <c r="P412" i="44"/>
  <c r="AA412" i="44"/>
  <c r="Q412" i="44"/>
  <c r="J413" i="44"/>
  <c r="R419" i="36" l="1"/>
  <c r="V418" i="36"/>
  <c r="M419" i="36"/>
  <c r="N419" i="36" s="1"/>
  <c r="S412" i="44"/>
  <c r="T412" i="44" s="1"/>
  <c r="R413" i="44" s="1"/>
  <c r="Y418" i="36"/>
  <c r="Z418" i="36" s="1"/>
  <c r="X419" i="36" s="1"/>
  <c r="AA419" i="36" s="1"/>
  <c r="K413" i="44"/>
  <c r="L413" i="44" s="1"/>
  <c r="M413" i="44" s="1"/>
  <c r="V412" i="44" l="1"/>
  <c r="J420" i="36"/>
  <c r="Q419" i="36"/>
  <c r="Y412" i="44"/>
  <c r="Z412" i="44" s="1"/>
  <c r="X413" i="44" s="1"/>
  <c r="AA413" i="44" s="1"/>
  <c r="P419" i="36"/>
  <c r="U419" i="36"/>
  <c r="N413" i="44"/>
  <c r="U413" i="44"/>
  <c r="P413" i="44" l="1"/>
  <c r="S419" i="36"/>
  <c r="T419" i="36" s="1"/>
  <c r="V419" i="36" s="1"/>
  <c r="K420" i="36"/>
  <c r="Q413" i="44"/>
  <c r="J414" i="44"/>
  <c r="S413" i="44" l="1"/>
  <c r="T413" i="44" s="1"/>
  <c r="V413" i="44" s="1"/>
  <c r="R420" i="36"/>
  <c r="U420" i="36" s="1"/>
  <c r="Y419" i="36"/>
  <c r="Z419" i="36" s="1"/>
  <c r="X420" i="36" s="1"/>
  <c r="AA420" i="36" s="1"/>
  <c r="L420" i="36"/>
  <c r="M420" i="36" s="1"/>
  <c r="K414" i="44"/>
  <c r="L414" i="44" s="1"/>
  <c r="M414" i="44" s="1"/>
  <c r="N414" i="44" s="1"/>
  <c r="Y413" i="44" l="1"/>
  <c r="Z413" i="44" s="1"/>
  <c r="X414" i="44" s="1"/>
  <c r="AA414" i="44" s="1"/>
  <c r="R414" i="44"/>
  <c r="U414" i="44" s="1"/>
  <c r="N420" i="36"/>
  <c r="Q414" i="44"/>
  <c r="J415" i="44"/>
  <c r="P414" i="44" l="1"/>
  <c r="S414" i="44" s="1"/>
  <c r="T414" i="44" s="1"/>
  <c r="V414" i="44" s="1"/>
  <c r="Q420" i="36"/>
  <c r="J421" i="36"/>
  <c r="P420" i="36"/>
  <c r="K415" i="44"/>
  <c r="L415" i="44" s="1"/>
  <c r="M415" i="44" s="1"/>
  <c r="Y414" i="44" l="1"/>
  <c r="Z414" i="44" s="1"/>
  <c r="X415" i="44" s="1"/>
  <c r="AA415" i="44" s="1"/>
  <c r="R415" i="44"/>
  <c r="U415" i="44" s="1"/>
  <c r="K421" i="36"/>
  <c r="L421" i="36" s="1"/>
  <c r="S420" i="36"/>
  <c r="T420" i="36" s="1"/>
  <c r="N415" i="44"/>
  <c r="P415" i="44" l="1"/>
  <c r="M421" i="36"/>
  <c r="N421" i="36" s="1"/>
  <c r="R421" i="36"/>
  <c r="V420" i="36"/>
  <c r="Y420" i="36"/>
  <c r="Z420" i="36" s="1"/>
  <c r="X421" i="36" s="1"/>
  <c r="AA421" i="36" s="1"/>
  <c r="Q415" i="44"/>
  <c r="J416" i="44"/>
  <c r="S415" i="44" l="1"/>
  <c r="T415" i="44" s="1"/>
  <c r="V415" i="44" s="1"/>
  <c r="U421" i="36"/>
  <c r="P421" i="36"/>
  <c r="J422" i="36"/>
  <c r="Q421" i="36"/>
  <c r="K416" i="44"/>
  <c r="L416" i="44" s="1"/>
  <c r="Y415" i="44" l="1"/>
  <c r="Z415" i="44" s="1"/>
  <c r="X416" i="44" s="1"/>
  <c r="AA416" i="44" s="1"/>
  <c r="R416" i="44"/>
  <c r="U416" i="44" s="1"/>
  <c r="S421" i="36"/>
  <c r="T421" i="36" s="1"/>
  <c r="R422" i="36" s="1"/>
  <c r="U422" i="36" s="1"/>
  <c r="K422" i="36"/>
  <c r="L422" i="36" s="1"/>
  <c r="M422" i="36" s="1"/>
  <c r="N422" i="36" s="1"/>
  <c r="M416" i="44"/>
  <c r="N416" i="44" s="1"/>
  <c r="V421" i="36" l="1"/>
  <c r="Y421" i="36"/>
  <c r="Z421" i="36" s="1"/>
  <c r="X422" i="36" s="1"/>
  <c r="AA422" i="36" s="1"/>
  <c r="J423" i="36"/>
  <c r="K423" i="36" s="1"/>
  <c r="L423" i="36" s="1"/>
  <c r="M423" i="36" s="1"/>
  <c r="N423" i="36" s="1"/>
  <c r="Q422" i="36"/>
  <c r="Q416" i="44"/>
  <c r="J417" i="44"/>
  <c r="P416" i="44"/>
  <c r="P422" i="36" l="1"/>
  <c r="S422" i="36" s="1"/>
  <c r="Q423" i="36"/>
  <c r="J424" i="36"/>
  <c r="K417" i="44"/>
  <c r="L417" i="44" s="1"/>
  <c r="S416" i="44"/>
  <c r="T416" i="44" s="1"/>
  <c r="T422" i="36" l="1"/>
  <c r="Y422" i="36"/>
  <c r="Z422" i="36" s="1"/>
  <c r="X423" i="36" s="1"/>
  <c r="AA423" i="36" s="1"/>
  <c r="M417" i="44"/>
  <c r="N417" i="44" s="1"/>
  <c r="K424" i="36"/>
  <c r="L424" i="36" s="1"/>
  <c r="M424" i="36" s="1"/>
  <c r="V416" i="44"/>
  <c r="R417" i="44"/>
  <c r="Y416" i="44"/>
  <c r="Z416" i="44" s="1"/>
  <c r="X417" i="44" s="1"/>
  <c r="Q417" i="44" l="1"/>
  <c r="J418" i="44"/>
  <c r="K418" i="44" s="1"/>
  <c r="L418" i="44" s="1"/>
  <c r="M418" i="44" s="1"/>
  <c r="V422" i="36"/>
  <c r="R423" i="36"/>
  <c r="N424" i="36"/>
  <c r="U417" i="44"/>
  <c r="P417" i="44"/>
  <c r="AA417" i="44"/>
  <c r="S417" i="44" l="1"/>
  <c r="T417" i="44" s="1"/>
  <c r="V417" i="44" s="1"/>
  <c r="P423" i="36"/>
  <c r="U423" i="36"/>
  <c r="J425" i="36"/>
  <c r="Q424" i="36"/>
  <c r="N418" i="44"/>
  <c r="Y417" i="44" l="1"/>
  <c r="Z417" i="44" s="1"/>
  <c r="X418" i="44" s="1"/>
  <c r="AA418" i="44" s="1"/>
  <c r="R418" i="44"/>
  <c r="U418" i="44" s="1"/>
  <c r="S423" i="36"/>
  <c r="T423" i="36" s="1"/>
  <c r="K425" i="36"/>
  <c r="Q418" i="44"/>
  <c r="J419" i="44"/>
  <c r="P418" i="44" l="1"/>
  <c r="S418" i="44" s="1"/>
  <c r="Y423" i="36"/>
  <c r="Z423" i="36" s="1"/>
  <c r="X424" i="36" s="1"/>
  <c r="AA424" i="36" s="1"/>
  <c r="V423" i="36"/>
  <c r="R424" i="36"/>
  <c r="L425" i="36"/>
  <c r="M425" i="36" s="1"/>
  <c r="N425" i="36" s="1"/>
  <c r="K419" i="44"/>
  <c r="L419" i="44" s="1"/>
  <c r="T418" i="44" l="1"/>
  <c r="Y418" i="44"/>
  <c r="Z418" i="44" s="1"/>
  <c r="X419" i="44" s="1"/>
  <c r="AA419" i="44" s="1"/>
  <c r="U424" i="36"/>
  <c r="P424" i="36"/>
  <c r="Q425" i="36"/>
  <c r="J426" i="36"/>
  <c r="K426" i="36" s="1"/>
  <c r="L426" i="36" s="1"/>
  <c r="M419" i="44"/>
  <c r="N419" i="44" s="1"/>
  <c r="R419" i="44" l="1"/>
  <c r="U419" i="44" s="1"/>
  <c r="V418" i="44"/>
  <c r="S424" i="36"/>
  <c r="T424" i="36" s="1"/>
  <c r="M426" i="36"/>
  <c r="N426" i="36" s="1"/>
  <c r="Q419" i="44"/>
  <c r="J420" i="44"/>
  <c r="P419" i="44" l="1"/>
  <c r="S419" i="44" s="1"/>
  <c r="T419" i="44" s="1"/>
  <c r="V424" i="36"/>
  <c r="R425" i="36"/>
  <c r="Y424" i="36"/>
  <c r="Z424" i="36" s="1"/>
  <c r="X425" i="36" s="1"/>
  <c r="AA425" i="36" s="1"/>
  <c r="J427" i="36"/>
  <c r="Q426" i="36"/>
  <c r="K420" i="44"/>
  <c r="L420" i="44" s="1"/>
  <c r="U425" i="36" l="1"/>
  <c r="P425" i="36"/>
  <c r="S425" i="36" s="1"/>
  <c r="T425" i="36" s="1"/>
  <c r="K427" i="36"/>
  <c r="L427" i="36" s="1"/>
  <c r="M427" i="36" s="1"/>
  <c r="N427" i="36" s="1"/>
  <c r="V419" i="44"/>
  <c r="R420" i="44"/>
  <c r="M420" i="44"/>
  <c r="N420" i="44" s="1"/>
  <c r="Y419" i="44"/>
  <c r="Z419" i="44" s="1"/>
  <c r="X420" i="44" s="1"/>
  <c r="V425" i="36" l="1"/>
  <c r="R426" i="36"/>
  <c r="Y425" i="36"/>
  <c r="Z425" i="36" s="1"/>
  <c r="X426" i="36" s="1"/>
  <c r="AA426" i="36" s="1"/>
  <c r="Q427" i="36"/>
  <c r="J428" i="36"/>
  <c r="Q420" i="44"/>
  <c r="J421" i="44"/>
  <c r="U420" i="44"/>
  <c r="P420" i="44"/>
  <c r="AA420" i="44"/>
  <c r="P426" i="36" l="1"/>
  <c r="S426" i="36" s="1"/>
  <c r="T426" i="36" s="1"/>
  <c r="U426" i="36"/>
  <c r="S420" i="44"/>
  <c r="T420" i="44" s="1"/>
  <c r="V420" i="44" s="1"/>
  <c r="K428" i="36"/>
  <c r="L428" i="36" s="1"/>
  <c r="M428" i="36" s="1"/>
  <c r="N428" i="36" s="1"/>
  <c r="K421" i="44"/>
  <c r="L421" i="44" s="1"/>
  <c r="Y420" i="44" l="1"/>
  <c r="Z420" i="44" s="1"/>
  <c r="X421" i="44" s="1"/>
  <c r="AA421" i="44" s="1"/>
  <c r="R421" i="44"/>
  <c r="U421" i="44" s="1"/>
  <c r="R427" i="36"/>
  <c r="V426" i="36"/>
  <c r="Y426" i="36"/>
  <c r="Z426" i="36" s="1"/>
  <c r="X427" i="36" s="1"/>
  <c r="AA427" i="36" s="1"/>
  <c r="Q428" i="36"/>
  <c r="J429" i="36"/>
  <c r="M421" i="44"/>
  <c r="N421" i="44" s="1"/>
  <c r="U427" i="36" l="1"/>
  <c r="P427" i="36"/>
  <c r="S427" i="36" s="1"/>
  <c r="T427" i="36" s="1"/>
  <c r="K429" i="36"/>
  <c r="L429" i="36" s="1"/>
  <c r="Q421" i="44"/>
  <c r="J422" i="44"/>
  <c r="P421" i="44"/>
  <c r="Y427" i="36" l="1"/>
  <c r="Z427" i="36" s="1"/>
  <c r="X428" i="36" s="1"/>
  <c r="AA428" i="36" s="1"/>
  <c r="V427" i="36"/>
  <c r="R428" i="36"/>
  <c r="S421" i="44"/>
  <c r="T421" i="44" s="1"/>
  <c r="R422" i="44" s="1"/>
  <c r="M429" i="36"/>
  <c r="N429" i="36" s="1"/>
  <c r="K422" i="44"/>
  <c r="L422" i="44" s="1"/>
  <c r="Y421" i="44" l="1"/>
  <c r="Z421" i="44" s="1"/>
  <c r="X422" i="44" s="1"/>
  <c r="AA422" i="44" s="1"/>
  <c r="V421" i="44"/>
  <c r="P428" i="36"/>
  <c r="U428" i="36"/>
  <c r="Q429" i="36"/>
  <c r="J430" i="36"/>
  <c r="M422" i="44"/>
  <c r="N422" i="44" s="1"/>
  <c r="U422" i="44"/>
  <c r="S428" i="36" l="1"/>
  <c r="T428" i="36" s="1"/>
  <c r="K430" i="36"/>
  <c r="L430" i="36" s="1"/>
  <c r="M430" i="36" s="1"/>
  <c r="N430" i="36" s="1"/>
  <c r="Q422" i="44"/>
  <c r="J423" i="44"/>
  <c r="P422" i="44"/>
  <c r="Y428" i="36" l="1"/>
  <c r="Z428" i="36" s="1"/>
  <c r="X429" i="36" s="1"/>
  <c r="AA429" i="36" s="1"/>
  <c r="V428" i="36"/>
  <c r="R429" i="36"/>
  <c r="J431" i="36"/>
  <c r="Q430" i="36"/>
  <c r="K423" i="44"/>
  <c r="L423" i="44" s="1"/>
  <c r="S422" i="44"/>
  <c r="T422" i="44" s="1"/>
  <c r="U429" i="36" l="1"/>
  <c r="P429" i="36"/>
  <c r="M423" i="44"/>
  <c r="N423" i="44" s="1"/>
  <c r="K431" i="36"/>
  <c r="L431" i="36" s="1"/>
  <c r="M431" i="36" s="1"/>
  <c r="N431" i="36" s="1"/>
  <c r="V422" i="44"/>
  <c r="R423" i="44"/>
  <c r="Y422" i="44"/>
  <c r="Z422" i="44" s="1"/>
  <c r="X423" i="44" s="1"/>
  <c r="S429" i="36" l="1"/>
  <c r="T429" i="36" s="1"/>
  <c r="Q423" i="44"/>
  <c r="J424" i="44"/>
  <c r="K424" i="44" s="1"/>
  <c r="L424" i="44" s="1"/>
  <c r="J432" i="36"/>
  <c r="Q431" i="36"/>
  <c r="AA423" i="44"/>
  <c r="U423" i="44"/>
  <c r="P423" i="44"/>
  <c r="S423" i="44" l="1"/>
  <c r="T423" i="44" s="1"/>
  <c r="R424" i="44" s="1"/>
  <c r="Y429" i="36"/>
  <c r="Z429" i="36" s="1"/>
  <c r="X430" i="36" s="1"/>
  <c r="AA430" i="36" s="1"/>
  <c r="R430" i="36"/>
  <c r="V429" i="36"/>
  <c r="M424" i="44"/>
  <c r="N424" i="44" s="1"/>
  <c r="K432" i="36"/>
  <c r="L432" i="36" s="1"/>
  <c r="Y423" i="44" l="1"/>
  <c r="Z423" i="44" s="1"/>
  <c r="X424" i="44" s="1"/>
  <c r="P424" i="44" s="1"/>
  <c r="V423" i="44"/>
  <c r="U430" i="36"/>
  <c r="P430" i="36"/>
  <c r="M432" i="36"/>
  <c r="N432" i="36" s="1"/>
  <c r="Q424" i="44"/>
  <c r="J425" i="44"/>
  <c r="U424" i="44"/>
  <c r="AA424" i="44" l="1"/>
  <c r="S424" i="44"/>
  <c r="T424" i="44" s="1"/>
  <c r="V424" i="44" s="1"/>
  <c r="S430" i="36"/>
  <c r="T430" i="36" s="1"/>
  <c r="J433" i="36"/>
  <c r="Q432" i="36"/>
  <c r="K425" i="44"/>
  <c r="Y424" i="44" l="1"/>
  <c r="Z424" i="44" s="1"/>
  <c r="X425" i="44" s="1"/>
  <c r="AA425" i="44" s="1"/>
  <c r="R425" i="44"/>
  <c r="Y430" i="36"/>
  <c r="Z430" i="36" s="1"/>
  <c r="X431" i="36" s="1"/>
  <c r="AA431" i="36" s="1"/>
  <c r="V430" i="36"/>
  <c r="R431" i="36"/>
  <c r="K433" i="36"/>
  <c r="L433" i="36" s="1"/>
  <c r="M433" i="36" s="1"/>
  <c r="L425" i="44"/>
  <c r="M425" i="44" s="1"/>
  <c r="U425" i="44"/>
  <c r="U431" i="36" l="1"/>
  <c r="P431" i="36"/>
  <c r="S431" i="36" s="1"/>
  <c r="T431" i="36" s="1"/>
  <c r="N433" i="36"/>
  <c r="Q433" i="36" s="1"/>
  <c r="N425" i="44"/>
  <c r="R432" i="36" l="1"/>
  <c r="V431" i="36"/>
  <c r="Y431" i="36"/>
  <c r="Z431" i="36" s="1"/>
  <c r="X432" i="36" s="1"/>
  <c r="AA432" i="36" s="1"/>
  <c r="J434" i="36"/>
  <c r="K434" i="36" s="1"/>
  <c r="Q425" i="44"/>
  <c r="J426" i="44"/>
  <c r="P425" i="44"/>
  <c r="U432" i="36" l="1"/>
  <c r="P432" i="36"/>
  <c r="S432" i="36" s="1"/>
  <c r="T432" i="36" s="1"/>
  <c r="L434" i="36"/>
  <c r="K426" i="44"/>
  <c r="L426" i="44" s="1"/>
  <c r="S425" i="44"/>
  <c r="T425" i="44" s="1"/>
  <c r="V432" i="36" l="1"/>
  <c r="R433" i="36"/>
  <c r="Y432" i="36"/>
  <c r="Z432" i="36" s="1"/>
  <c r="X433" i="36" s="1"/>
  <c r="AA433" i="36" s="1"/>
  <c r="M426" i="44"/>
  <c r="N426" i="44" s="1"/>
  <c r="Q426" i="44" s="1"/>
  <c r="M434" i="36"/>
  <c r="N434" i="36" s="1"/>
  <c r="Y425" i="44"/>
  <c r="Z425" i="44" s="1"/>
  <c r="X426" i="44" s="1"/>
  <c r="V425" i="44"/>
  <c r="R426" i="44"/>
  <c r="U433" i="36" l="1"/>
  <c r="P433" i="36"/>
  <c r="S433" i="36" s="1"/>
  <c r="T433" i="36" s="1"/>
  <c r="J427" i="44"/>
  <c r="K427" i="44" s="1"/>
  <c r="L427" i="44" s="1"/>
  <c r="J435" i="36"/>
  <c r="Q434" i="36"/>
  <c r="AA426" i="44"/>
  <c r="U426" i="44"/>
  <c r="P426" i="44"/>
  <c r="S426" i="44" s="1"/>
  <c r="T426" i="44" s="1"/>
  <c r="V433" i="36" l="1"/>
  <c r="R434" i="36"/>
  <c r="Y433" i="36"/>
  <c r="Z433" i="36" s="1"/>
  <c r="X434" i="36" s="1"/>
  <c r="AA434" i="36" s="1"/>
  <c r="M427" i="44"/>
  <c r="N427" i="44" s="1"/>
  <c r="K435" i="36"/>
  <c r="L435" i="36" s="1"/>
  <c r="M435" i="36" s="1"/>
  <c r="N435" i="36" s="1"/>
  <c r="V426" i="44"/>
  <c r="R427" i="44"/>
  <c r="Y426" i="44"/>
  <c r="Z426" i="44" s="1"/>
  <c r="X427" i="44" s="1"/>
  <c r="U434" i="36" l="1"/>
  <c r="P434" i="36"/>
  <c r="S434" i="36" s="1"/>
  <c r="T434" i="36" s="1"/>
  <c r="R435" i="36" s="1"/>
  <c r="Q427" i="44"/>
  <c r="J428" i="44"/>
  <c r="K428" i="44" s="1"/>
  <c r="Q435" i="36"/>
  <c r="J436" i="36"/>
  <c r="AA427" i="44"/>
  <c r="U427" i="44"/>
  <c r="P427" i="44"/>
  <c r="S427" i="44" l="1"/>
  <c r="T427" i="44" s="1"/>
  <c r="V427" i="44" s="1"/>
  <c r="Y434" i="36"/>
  <c r="Z434" i="36" s="1"/>
  <c r="X435" i="36" s="1"/>
  <c r="AA435" i="36" s="1"/>
  <c r="V434" i="36"/>
  <c r="K436" i="36"/>
  <c r="L436" i="36" s="1"/>
  <c r="M436" i="36" s="1"/>
  <c r="N436" i="36" s="1"/>
  <c r="U435" i="36"/>
  <c r="L428" i="44"/>
  <c r="M428" i="44" s="1"/>
  <c r="N428" i="44" s="1"/>
  <c r="R428" i="44" l="1"/>
  <c r="U428" i="44" s="1"/>
  <c r="Y427" i="44"/>
  <c r="Z427" i="44" s="1"/>
  <c r="X428" i="44" s="1"/>
  <c r="AA428" i="44" s="1"/>
  <c r="P435" i="36"/>
  <c r="S435" i="36" s="1"/>
  <c r="T435" i="36" s="1"/>
  <c r="V435" i="36" s="1"/>
  <c r="Q436" i="36"/>
  <c r="J437" i="36"/>
  <c r="Q428" i="44"/>
  <c r="J429" i="44"/>
  <c r="P428" i="44" l="1"/>
  <c r="S428" i="44" s="1"/>
  <c r="T428" i="44" s="1"/>
  <c r="Y435" i="36"/>
  <c r="Z435" i="36" s="1"/>
  <c r="X436" i="36" s="1"/>
  <c r="AA436" i="36" s="1"/>
  <c r="R436" i="36"/>
  <c r="U436" i="36" s="1"/>
  <c r="K437" i="36"/>
  <c r="L437" i="36" s="1"/>
  <c r="K429" i="44"/>
  <c r="L429" i="44" s="1"/>
  <c r="P436" i="36" l="1"/>
  <c r="S436" i="36" s="1"/>
  <c r="T436" i="36" s="1"/>
  <c r="R437" i="36" s="1"/>
  <c r="M429" i="44"/>
  <c r="N429" i="44" s="1"/>
  <c r="M437" i="36"/>
  <c r="N437" i="36" s="1"/>
  <c r="V428" i="44"/>
  <c r="R429" i="44"/>
  <c r="Y428" i="44"/>
  <c r="Z428" i="44" s="1"/>
  <c r="X429" i="44" s="1"/>
  <c r="Y436" i="36" l="1"/>
  <c r="Z436" i="36" s="1"/>
  <c r="X437" i="36" s="1"/>
  <c r="AA437" i="36" s="1"/>
  <c r="V436" i="36"/>
  <c r="Q437" i="36"/>
  <c r="J438" i="36"/>
  <c r="Q429" i="44"/>
  <c r="J430" i="44"/>
  <c r="K430" i="44" s="1"/>
  <c r="L430" i="44" s="1"/>
  <c r="U437" i="36"/>
  <c r="U429" i="44"/>
  <c r="P429" i="44"/>
  <c r="AA429" i="44"/>
  <c r="P437" i="36" l="1"/>
  <c r="S437" i="36" s="1"/>
  <c r="T437" i="36" s="1"/>
  <c r="V437" i="36" s="1"/>
  <c r="K438" i="36"/>
  <c r="L438" i="36" s="1"/>
  <c r="M430" i="44"/>
  <c r="N430" i="44" s="1"/>
  <c r="S429" i="44"/>
  <c r="T429" i="44" s="1"/>
  <c r="Y437" i="36" l="1"/>
  <c r="Z437" i="36" s="1"/>
  <c r="X438" i="36" s="1"/>
  <c r="AA438" i="36" s="1"/>
  <c r="R438" i="36"/>
  <c r="U438" i="36" s="1"/>
  <c r="M438" i="36"/>
  <c r="N438" i="36" s="1"/>
  <c r="Q430" i="44"/>
  <c r="J431" i="44"/>
  <c r="Y429" i="44"/>
  <c r="Z429" i="44" s="1"/>
  <c r="X430" i="44" s="1"/>
  <c r="V429" i="44"/>
  <c r="R430" i="44"/>
  <c r="P438" i="36" l="1"/>
  <c r="Q438" i="36"/>
  <c r="J439" i="36"/>
  <c r="U430" i="44"/>
  <c r="P430" i="44"/>
  <c r="AA430" i="44"/>
  <c r="K431" i="44"/>
  <c r="L431" i="44" s="1"/>
  <c r="S438" i="36" l="1"/>
  <c r="T438" i="36" s="1"/>
  <c r="K439" i="36"/>
  <c r="M431" i="44"/>
  <c r="N431" i="44" s="1"/>
  <c r="S430" i="44"/>
  <c r="T430" i="44" s="1"/>
  <c r="Y438" i="36" l="1"/>
  <c r="Z438" i="36" s="1"/>
  <c r="X439" i="36" s="1"/>
  <c r="AA439" i="36" s="1"/>
  <c r="Q431" i="44"/>
  <c r="J432" i="44"/>
  <c r="K432" i="44" s="1"/>
  <c r="L432" i="44" s="1"/>
  <c r="L439" i="36"/>
  <c r="M439" i="36" s="1"/>
  <c r="N439" i="36" s="1"/>
  <c r="V438" i="36"/>
  <c r="R439" i="36"/>
  <c r="V430" i="44"/>
  <c r="R431" i="44"/>
  <c r="Y430" i="44"/>
  <c r="Z430" i="44" s="1"/>
  <c r="X431" i="44" s="1"/>
  <c r="Q439" i="36" l="1"/>
  <c r="J440" i="36"/>
  <c r="U439" i="36"/>
  <c r="P439" i="36"/>
  <c r="M432" i="44"/>
  <c r="N432" i="44" s="1"/>
  <c r="AA431" i="44"/>
  <c r="U431" i="44"/>
  <c r="P431" i="44"/>
  <c r="S431" i="44" s="1"/>
  <c r="T431" i="44" s="1"/>
  <c r="J433" i="44" l="1"/>
  <c r="K433" i="44" s="1"/>
  <c r="L433" i="44" s="1"/>
  <c r="Q432" i="44"/>
  <c r="S439" i="36"/>
  <c r="T439" i="36" s="1"/>
  <c r="K440" i="36"/>
  <c r="L440" i="36" s="1"/>
  <c r="M440" i="36" s="1"/>
  <c r="N440" i="36" s="1"/>
  <c r="V431" i="44"/>
  <c r="R432" i="44"/>
  <c r="Y431" i="44"/>
  <c r="Z431" i="44" s="1"/>
  <c r="X432" i="44" s="1"/>
  <c r="Q440" i="36" l="1"/>
  <c r="J441" i="36"/>
  <c r="R440" i="36"/>
  <c r="V439" i="36"/>
  <c r="M433" i="44"/>
  <c r="N433" i="44" s="1"/>
  <c r="Y439" i="36"/>
  <c r="Z439" i="36" s="1"/>
  <c r="X440" i="36" s="1"/>
  <c r="AA440" i="36" s="1"/>
  <c r="AA432" i="44"/>
  <c r="U432" i="44"/>
  <c r="P432" i="44"/>
  <c r="S432" i="44" s="1"/>
  <c r="T432" i="44" s="1"/>
  <c r="J434" i="44" l="1"/>
  <c r="K434" i="44" s="1"/>
  <c r="L434" i="44" s="1"/>
  <c r="Q433" i="44"/>
  <c r="U440" i="36"/>
  <c r="P440" i="36"/>
  <c r="S440" i="36" s="1"/>
  <c r="T440" i="36" s="1"/>
  <c r="K441" i="36"/>
  <c r="L441" i="36" s="1"/>
  <c r="V432" i="44"/>
  <c r="R433" i="44"/>
  <c r="Y432" i="44"/>
  <c r="Z432" i="44" s="1"/>
  <c r="X433" i="44" s="1"/>
  <c r="M434" i="44" l="1"/>
  <c r="N434" i="44" s="1"/>
  <c r="M441" i="36"/>
  <c r="N441" i="36" s="1"/>
  <c r="V440" i="36"/>
  <c r="R441" i="36"/>
  <c r="Y440" i="36"/>
  <c r="Z440" i="36" s="1"/>
  <c r="X441" i="36" s="1"/>
  <c r="AA441" i="36" s="1"/>
  <c r="AA433" i="44"/>
  <c r="U433" i="44"/>
  <c r="P433" i="44"/>
  <c r="S433" i="44" s="1"/>
  <c r="T433" i="44" s="1"/>
  <c r="J435" i="44" l="1"/>
  <c r="K435" i="44" s="1"/>
  <c r="L435" i="44" s="1"/>
  <c r="Q434" i="44"/>
  <c r="U441" i="36"/>
  <c r="P441" i="36"/>
  <c r="Q441" i="36"/>
  <c r="J442" i="36"/>
  <c r="V433" i="44"/>
  <c r="R434" i="44"/>
  <c r="Y433" i="44"/>
  <c r="Z433" i="44" s="1"/>
  <c r="X434" i="44" s="1"/>
  <c r="S441" i="36" l="1"/>
  <c r="T441" i="36" s="1"/>
  <c r="R442" i="36" s="1"/>
  <c r="M435" i="44"/>
  <c r="N435" i="44" s="1"/>
  <c r="K442" i="36"/>
  <c r="L442" i="36" s="1"/>
  <c r="AA434" i="44"/>
  <c r="U434" i="44"/>
  <c r="P434" i="44"/>
  <c r="S434" i="44" s="1"/>
  <c r="T434" i="44" s="1"/>
  <c r="Y441" i="36" l="1"/>
  <c r="Z441" i="36" s="1"/>
  <c r="X442" i="36" s="1"/>
  <c r="AA442" i="36" s="1"/>
  <c r="V441" i="36"/>
  <c r="Q435" i="44"/>
  <c r="J436" i="44"/>
  <c r="K436" i="44" s="1"/>
  <c r="L436" i="44" s="1"/>
  <c r="M442" i="36"/>
  <c r="N442" i="36" s="1"/>
  <c r="U442" i="36"/>
  <c r="V434" i="44"/>
  <c r="R435" i="44"/>
  <c r="Y434" i="44"/>
  <c r="Z434" i="44" s="1"/>
  <c r="X435" i="44" s="1"/>
  <c r="P442" i="36" l="1"/>
  <c r="Q442" i="36"/>
  <c r="J443" i="36"/>
  <c r="AA435" i="44"/>
  <c r="M436" i="44"/>
  <c r="N436" i="44" s="1"/>
  <c r="U435" i="44"/>
  <c r="P435" i="44"/>
  <c r="S435" i="44" s="1"/>
  <c r="T435" i="44" s="1"/>
  <c r="S442" i="36" l="1"/>
  <c r="T442" i="36" s="1"/>
  <c r="V442" i="36" s="1"/>
  <c r="K443" i="36"/>
  <c r="L443" i="36" s="1"/>
  <c r="V435" i="44"/>
  <c r="R436" i="44"/>
  <c r="Q436" i="44"/>
  <c r="J437" i="44"/>
  <c r="Y435" i="44"/>
  <c r="Z435" i="44" s="1"/>
  <c r="X436" i="44" s="1"/>
  <c r="R443" i="36" l="1"/>
  <c r="U443" i="36" s="1"/>
  <c r="Y442" i="36"/>
  <c r="Z442" i="36" s="1"/>
  <c r="X443" i="36" s="1"/>
  <c r="AA443" i="36" s="1"/>
  <c r="M443" i="36"/>
  <c r="N443" i="36" s="1"/>
  <c r="K437" i="44"/>
  <c r="L437" i="44" s="1"/>
  <c r="U436" i="44"/>
  <c r="P436" i="44"/>
  <c r="S436" i="44" s="1"/>
  <c r="T436" i="44" s="1"/>
  <c r="AA436" i="44"/>
  <c r="Q443" i="36" l="1"/>
  <c r="J444" i="36"/>
  <c r="P443" i="36"/>
  <c r="M437" i="44"/>
  <c r="N437" i="44" s="1"/>
  <c r="V436" i="44"/>
  <c r="R437" i="44"/>
  <c r="Y436" i="44"/>
  <c r="Z436" i="44" s="1"/>
  <c r="X437" i="44" s="1"/>
  <c r="J438" i="44" l="1"/>
  <c r="K438" i="44" s="1"/>
  <c r="L438" i="44" s="1"/>
  <c r="M438" i="44" s="1"/>
  <c r="Q437" i="44"/>
  <c r="K444" i="36"/>
  <c r="L444" i="36" s="1"/>
  <c r="M444" i="36" s="1"/>
  <c r="N444" i="36" s="1"/>
  <c r="S443" i="36"/>
  <c r="T443" i="36" s="1"/>
  <c r="AA437" i="44"/>
  <c r="U437" i="44"/>
  <c r="P437" i="44"/>
  <c r="J445" i="36" l="1"/>
  <c r="Q444" i="36"/>
  <c r="V443" i="36"/>
  <c r="R444" i="36"/>
  <c r="Y443" i="36"/>
  <c r="Z443" i="36" s="1"/>
  <c r="X444" i="36" s="1"/>
  <c r="AA444" i="36" s="1"/>
  <c r="N438" i="44"/>
  <c r="S437" i="44"/>
  <c r="T437" i="44" s="1"/>
  <c r="P444" i="36" l="1"/>
  <c r="S444" i="36" s="1"/>
  <c r="T444" i="36" s="1"/>
  <c r="U444" i="36"/>
  <c r="K445" i="36"/>
  <c r="L445" i="36" s="1"/>
  <c r="M445" i="36" s="1"/>
  <c r="V437" i="44"/>
  <c r="R438" i="44"/>
  <c r="Y437" i="44"/>
  <c r="Z437" i="44" s="1"/>
  <c r="X438" i="44" s="1"/>
  <c r="Q438" i="44"/>
  <c r="J439" i="44"/>
  <c r="N445" i="36" l="1"/>
  <c r="Q445" i="36" s="1"/>
  <c r="R445" i="36"/>
  <c r="V444" i="36"/>
  <c r="Y444" i="36"/>
  <c r="Z444" i="36" s="1"/>
  <c r="X445" i="36" s="1"/>
  <c r="AA445" i="36" s="1"/>
  <c r="AA438" i="44"/>
  <c r="U438" i="44"/>
  <c r="P438" i="44"/>
  <c r="S438" i="44" s="1"/>
  <c r="T438" i="44" s="1"/>
  <c r="K439" i="44"/>
  <c r="L439" i="44" s="1"/>
  <c r="J446" i="36" l="1"/>
  <c r="K446" i="36" s="1"/>
  <c r="P445" i="36"/>
  <c r="U445" i="36"/>
  <c r="V438" i="44"/>
  <c r="R439" i="44"/>
  <c r="M439" i="44"/>
  <c r="N439" i="44" s="1"/>
  <c r="Y438" i="44"/>
  <c r="Z438" i="44" s="1"/>
  <c r="X439" i="44" s="1"/>
  <c r="L446" i="36" l="1"/>
  <c r="M446" i="36" s="1"/>
  <c r="N446" i="36" s="1"/>
  <c r="J447" i="36" s="1"/>
  <c r="S445" i="36"/>
  <c r="T445" i="36" s="1"/>
  <c r="Q439" i="44"/>
  <c r="J440" i="44"/>
  <c r="U439" i="44"/>
  <c r="P439" i="44"/>
  <c r="AA439" i="44"/>
  <c r="Q446" i="36" l="1"/>
  <c r="S439" i="44"/>
  <c r="T439" i="44" s="1"/>
  <c r="V439" i="44" s="1"/>
  <c r="V445" i="36"/>
  <c r="R446" i="36"/>
  <c r="K447" i="36"/>
  <c r="L447" i="36" s="1"/>
  <c r="M447" i="36" s="1"/>
  <c r="Y445" i="36"/>
  <c r="Z445" i="36" s="1"/>
  <c r="X446" i="36" s="1"/>
  <c r="AA446" i="36" s="1"/>
  <c r="K440" i="44"/>
  <c r="Y439" i="44" l="1"/>
  <c r="Z439" i="44" s="1"/>
  <c r="X440" i="44" s="1"/>
  <c r="AA440" i="44" s="1"/>
  <c r="R440" i="44"/>
  <c r="U440" i="44" s="1"/>
  <c r="U446" i="36"/>
  <c r="P446" i="36"/>
  <c r="S446" i="36" s="1"/>
  <c r="T446" i="36" s="1"/>
  <c r="N447" i="36"/>
  <c r="L440" i="44"/>
  <c r="M440" i="44" s="1"/>
  <c r="V446" i="36" l="1"/>
  <c r="R447" i="36"/>
  <c r="J448" i="36"/>
  <c r="Q447" i="36"/>
  <c r="Y446" i="36"/>
  <c r="Z446" i="36" s="1"/>
  <c r="X447" i="36" s="1"/>
  <c r="AA447" i="36" s="1"/>
  <c r="N440" i="44"/>
  <c r="U447" i="36" l="1"/>
  <c r="P447" i="36"/>
  <c r="K448" i="36"/>
  <c r="L448" i="36" s="1"/>
  <c r="Q440" i="44"/>
  <c r="J441" i="44"/>
  <c r="P440" i="44"/>
  <c r="M448" i="36" l="1"/>
  <c r="N448" i="36" s="1"/>
  <c r="S447" i="36"/>
  <c r="T447" i="36" s="1"/>
  <c r="K441" i="44"/>
  <c r="L441" i="44" s="1"/>
  <c r="S440" i="44"/>
  <c r="T440" i="44" s="1"/>
  <c r="Q448" i="36" l="1"/>
  <c r="J449" i="36"/>
  <c r="K449" i="36" s="1"/>
  <c r="L449" i="36" s="1"/>
  <c r="M441" i="44"/>
  <c r="N441" i="44" s="1"/>
  <c r="V447" i="36"/>
  <c r="R448" i="36"/>
  <c r="Y447" i="36"/>
  <c r="Z447" i="36" s="1"/>
  <c r="X448" i="36" s="1"/>
  <c r="AA448" i="36" s="1"/>
  <c r="V440" i="44"/>
  <c r="R441" i="44"/>
  <c r="Y440" i="44"/>
  <c r="Z440" i="44" s="1"/>
  <c r="X441" i="44" s="1"/>
  <c r="U448" i="36" l="1"/>
  <c r="P448" i="36"/>
  <c r="S448" i="36" s="1"/>
  <c r="T448" i="36" s="1"/>
  <c r="M449" i="36"/>
  <c r="N449" i="36" s="1"/>
  <c r="AA441" i="44"/>
  <c r="U441" i="44"/>
  <c r="P441" i="44"/>
  <c r="Q441" i="44"/>
  <c r="J442" i="44"/>
  <c r="S441" i="44" l="1"/>
  <c r="T441" i="44" s="1"/>
  <c r="V441" i="44" s="1"/>
  <c r="Q449" i="36"/>
  <c r="J450" i="36"/>
  <c r="Y448" i="36"/>
  <c r="Z448" i="36" s="1"/>
  <c r="X449" i="36" s="1"/>
  <c r="AA449" i="36" s="1"/>
  <c r="R449" i="36"/>
  <c r="V448" i="36"/>
  <c r="K442" i="44"/>
  <c r="L442" i="44" s="1"/>
  <c r="M442" i="44" s="1"/>
  <c r="N442" i="44" s="1"/>
  <c r="Y441" i="44" l="1"/>
  <c r="Z441" i="44" s="1"/>
  <c r="X442" i="44" s="1"/>
  <c r="AA442" i="44" s="1"/>
  <c r="R442" i="44"/>
  <c r="U449" i="36"/>
  <c r="P449" i="36"/>
  <c r="S449" i="36" s="1"/>
  <c r="T449" i="36" s="1"/>
  <c r="K450" i="36"/>
  <c r="L450" i="36" s="1"/>
  <c r="M450" i="36" s="1"/>
  <c r="N450" i="36" s="1"/>
  <c r="Q442" i="44"/>
  <c r="J443" i="44"/>
  <c r="P442" i="44" l="1"/>
  <c r="S442" i="44" s="1"/>
  <c r="T442" i="44" s="1"/>
  <c r="U442" i="44"/>
  <c r="R450" i="36"/>
  <c r="V449" i="36"/>
  <c r="Y449" i="36"/>
  <c r="Z449" i="36" s="1"/>
  <c r="X450" i="36" s="1"/>
  <c r="AA450" i="36" s="1"/>
  <c r="Q450" i="36"/>
  <c r="J451" i="36"/>
  <c r="K443" i="44"/>
  <c r="L443" i="44" s="1"/>
  <c r="M443" i="44" s="1"/>
  <c r="N443" i="44" s="1"/>
  <c r="K451" i="36" l="1"/>
  <c r="L451" i="36" s="1"/>
  <c r="P450" i="36"/>
  <c r="S450" i="36" s="1"/>
  <c r="T450" i="36" s="1"/>
  <c r="U450" i="36"/>
  <c r="Q443" i="44"/>
  <c r="J444" i="44"/>
  <c r="V442" i="44"/>
  <c r="R443" i="44"/>
  <c r="Y442" i="44"/>
  <c r="Z442" i="44" s="1"/>
  <c r="X443" i="44" s="1"/>
  <c r="V450" i="36" l="1"/>
  <c r="R451" i="36"/>
  <c r="Y450" i="36"/>
  <c r="Z450" i="36" s="1"/>
  <c r="X451" i="36" s="1"/>
  <c r="AA451" i="36" s="1"/>
  <c r="M451" i="36"/>
  <c r="N451" i="36" s="1"/>
  <c r="AA443" i="44"/>
  <c r="U443" i="44"/>
  <c r="P443" i="44"/>
  <c r="S443" i="44" s="1"/>
  <c r="T443" i="44" s="1"/>
  <c r="K444" i="44"/>
  <c r="L444" i="44" s="1"/>
  <c r="Q451" i="36" l="1"/>
  <c r="J452" i="36"/>
  <c r="P451" i="36"/>
  <c r="U451" i="36"/>
  <c r="V443" i="44"/>
  <c r="R444" i="44"/>
  <c r="M444" i="44"/>
  <c r="N444" i="44" s="1"/>
  <c r="Y443" i="44"/>
  <c r="Z443" i="44" s="1"/>
  <c r="X444" i="44" s="1"/>
  <c r="K452" i="36" l="1"/>
  <c r="L452" i="36" s="1"/>
  <c r="M452" i="36" s="1"/>
  <c r="N452" i="36" s="1"/>
  <c r="S451" i="36"/>
  <c r="T451" i="36" s="1"/>
  <c r="Q444" i="44"/>
  <c r="J445" i="44"/>
  <c r="AA444" i="44"/>
  <c r="U444" i="44"/>
  <c r="P444" i="44"/>
  <c r="S444" i="44" l="1"/>
  <c r="T444" i="44" s="1"/>
  <c r="V444" i="44" s="1"/>
  <c r="Q452" i="36"/>
  <c r="J453" i="36"/>
  <c r="K453" i="36" s="1"/>
  <c r="V451" i="36"/>
  <c r="R452" i="36"/>
  <c r="Y451" i="36"/>
  <c r="Z451" i="36" s="1"/>
  <c r="X452" i="36" s="1"/>
  <c r="AA452" i="36" s="1"/>
  <c r="K445" i="44"/>
  <c r="L445" i="44" s="1"/>
  <c r="Y444" i="44" l="1"/>
  <c r="Z444" i="44" s="1"/>
  <c r="X445" i="44" s="1"/>
  <c r="AA445" i="44" s="1"/>
  <c r="R445" i="44"/>
  <c r="U445" i="44" s="1"/>
  <c r="L453" i="36"/>
  <c r="M453" i="36" s="1"/>
  <c r="N453" i="36" s="1"/>
  <c r="M445" i="44"/>
  <c r="N445" i="44" s="1"/>
  <c r="U452" i="36"/>
  <c r="P452" i="36"/>
  <c r="S452" i="36" s="1"/>
  <c r="T452" i="36" s="1"/>
  <c r="Q445" i="44" l="1"/>
  <c r="P445" i="44"/>
  <c r="J446" i="44"/>
  <c r="K446" i="44" s="1"/>
  <c r="L446" i="44" s="1"/>
  <c r="R453" i="36"/>
  <c r="U453" i="36" s="1"/>
  <c r="V452" i="36"/>
  <c r="Y452" i="36"/>
  <c r="Z452" i="36" s="1"/>
  <c r="X453" i="36" s="1"/>
  <c r="AA453" i="36" s="1"/>
  <c r="Q453" i="36"/>
  <c r="J454" i="36"/>
  <c r="S445" i="44" l="1"/>
  <c r="T445" i="44" s="1"/>
  <c r="R446" i="44" s="1"/>
  <c r="P453" i="36"/>
  <c r="S453" i="36" s="1"/>
  <c r="T453" i="36" s="1"/>
  <c r="M446" i="44"/>
  <c r="N446" i="44" s="1"/>
  <c r="K454" i="36"/>
  <c r="L454" i="36" s="1"/>
  <c r="Y445" i="44" l="1"/>
  <c r="Z445" i="44" s="1"/>
  <c r="X446" i="44" s="1"/>
  <c r="AA446" i="44" s="1"/>
  <c r="V445" i="44"/>
  <c r="J447" i="44"/>
  <c r="K447" i="44" s="1"/>
  <c r="Q446" i="44"/>
  <c r="M454" i="36"/>
  <c r="N454" i="36" s="1"/>
  <c r="Q454" i="36" s="1"/>
  <c r="V453" i="36"/>
  <c r="R454" i="36"/>
  <c r="U446" i="44"/>
  <c r="Y453" i="36"/>
  <c r="Z453" i="36" s="1"/>
  <c r="X454" i="36" s="1"/>
  <c r="P446" i="44" l="1"/>
  <c r="S446" i="44" s="1"/>
  <c r="T446" i="44" s="1"/>
  <c r="V446" i="44" s="1"/>
  <c r="J455" i="36"/>
  <c r="K455" i="36" s="1"/>
  <c r="AA454" i="36"/>
  <c r="L447" i="44"/>
  <c r="M447" i="44" s="1"/>
  <c r="U454" i="36"/>
  <c r="P454" i="36"/>
  <c r="Y446" i="44" l="1"/>
  <c r="Z446" i="44" s="1"/>
  <c r="X447" i="44" s="1"/>
  <c r="AA447" i="44" s="1"/>
  <c r="R447" i="44"/>
  <c r="U447" i="44" s="1"/>
  <c r="L455" i="36"/>
  <c r="M455" i="36" s="1"/>
  <c r="N455" i="36" s="1"/>
  <c r="N447" i="44"/>
  <c r="S454" i="36"/>
  <c r="T454" i="36" s="1"/>
  <c r="P447" i="44" l="1"/>
  <c r="Q455" i="36"/>
  <c r="J456" i="36"/>
  <c r="K456" i="36" s="1"/>
  <c r="L456" i="36" s="1"/>
  <c r="V454" i="36"/>
  <c r="R455" i="36"/>
  <c r="Y454" i="36"/>
  <c r="Z454" i="36" s="1"/>
  <c r="X455" i="36" s="1"/>
  <c r="Q447" i="44"/>
  <c r="J448" i="44"/>
  <c r="S447" i="44" l="1"/>
  <c r="T447" i="44" s="1"/>
  <c r="R448" i="44" s="1"/>
  <c r="M456" i="36"/>
  <c r="N456" i="36" s="1"/>
  <c r="AA455" i="36"/>
  <c r="U455" i="36"/>
  <c r="P455" i="36"/>
  <c r="S455" i="36" s="1"/>
  <c r="T455" i="36" s="1"/>
  <c r="K448" i="44"/>
  <c r="V447" i="44" l="1"/>
  <c r="Y447" i="44"/>
  <c r="Z447" i="44" s="1"/>
  <c r="X448" i="44" s="1"/>
  <c r="AA448" i="44" s="1"/>
  <c r="Q456" i="36"/>
  <c r="J457" i="36"/>
  <c r="K457" i="36" s="1"/>
  <c r="L457" i="36" s="1"/>
  <c r="V455" i="36"/>
  <c r="R456" i="36"/>
  <c r="Y455" i="36"/>
  <c r="Z455" i="36" s="1"/>
  <c r="X456" i="36" s="1"/>
  <c r="L448" i="44"/>
  <c r="U448" i="44"/>
  <c r="M457" i="36" l="1"/>
  <c r="N457" i="36" s="1"/>
  <c r="AA456" i="36"/>
  <c r="M448" i="44"/>
  <c r="N448" i="44" s="1"/>
  <c r="U456" i="36"/>
  <c r="P456" i="36"/>
  <c r="S456" i="36" s="1"/>
  <c r="T456" i="36" s="1"/>
  <c r="Q457" i="36" l="1"/>
  <c r="J458" i="36"/>
  <c r="K458" i="36" s="1"/>
  <c r="V456" i="36"/>
  <c r="R457" i="36"/>
  <c r="Q448" i="44"/>
  <c r="J449" i="44"/>
  <c r="P448" i="44"/>
  <c r="Y456" i="36"/>
  <c r="Z456" i="36" s="1"/>
  <c r="X457" i="36" s="1"/>
  <c r="L458" i="36" l="1"/>
  <c r="M458" i="36" s="1"/>
  <c r="K449" i="44"/>
  <c r="L449" i="44" s="1"/>
  <c r="U457" i="36"/>
  <c r="P457" i="36"/>
  <c r="AA457" i="36"/>
  <c r="S448" i="44"/>
  <c r="T448" i="44" s="1"/>
  <c r="N458" i="36" l="1"/>
  <c r="M449" i="44"/>
  <c r="N449" i="44" s="1"/>
  <c r="V448" i="44"/>
  <c r="R449" i="44"/>
  <c r="S457" i="36"/>
  <c r="T457" i="36" s="1"/>
  <c r="Y448" i="44"/>
  <c r="Z448" i="44" s="1"/>
  <c r="X449" i="44" s="1"/>
  <c r="V457" i="36" l="1"/>
  <c r="R458" i="36"/>
  <c r="Q458" i="36"/>
  <c r="J459" i="36"/>
  <c r="K459" i="36" s="1"/>
  <c r="M459" i="36" s="1"/>
  <c r="Q449" i="44"/>
  <c r="J450" i="44"/>
  <c r="U449" i="44"/>
  <c r="P449" i="44"/>
  <c r="AA449" i="44"/>
  <c r="Y457" i="36"/>
  <c r="Z457" i="36" s="1"/>
  <c r="X458" i="36" s="1"/>
  <c r="K450" i="44" l="1"/>
  <c r="L450" i="44" s="1"/>
  <c r="U458" i="36"/>
  <c r="P458" i="36"/>
  <c r="AA458" i="36"/>
  <c r="S449" i="44"/>
  <c r="T449" i="44" s="1"/>
  <c r="M450" i="44" l="1"/>
  <c r="N450" i="44" s="1"/>
  <c r="S458" i="36"/>
  <c r="T458" i="36" s="1"/>
  <c r="V458" i="36" s="1"/>
  <c r="V449" i="44"/>
  <c r="R450" i="44"/>
  <c r="Y449" i="44"/>
  <c r="Z449" i="44" s="1"/>
  <c r="X450" i="44" s="1"/>
  <c r="J451" i="44" l="1"/>
  <c r="K451" i="44" s="1"/>
  <c r="L451" i="44" s="1"/>
  <c r="M451" i="44" s="1"/>
  <c r="Q450" i="44"/>
  <c r="Y458" i="36"/>
  <c r="Z458" i="36" s="1"/>
  <c r="AA450" i="44"/>
  <c r="U450" i="44"/>
  <c r="P450" i="44"/>
  <c r="S450" i="44" l="1"/>
  <c r="T450" i="44" s="1"/>
  <c r="N451" i="44"/>
  <c r="V450" i="44" l="1"/>
  <c r="R451" i="44"/>
  <c r="Q451" i="44"/>
  <c r="J452" i="44"/>
  <c r="Y450" i="44"/>
  <c r="Z450" i="44" s="1"/>
  <c r="X451" i="44" s="1"/>
  <c r="K452" i="44" l="1"/>
  <c r="L452" i="44" s="1"/>
  <c r="U451" i="44"/>
  <c r="P451" i="44"/>
  <c r="AA451" i="44"/>
  <c r="M452" i="44" l="1"/>
  <c r="N452" i="44" s="1"/>
  <c r="S451" i="44"/>
  <c r="T451" i="44" s="1"/>
  <c r="Q452" i="44" l="1"/>
  <c r="J453" i="44"/>
  <c r="K453" i="44" s="1"/>
  <c r="L453" i="44" s="1"/>
  <c r="V451" i="44"/>
  <c r="R452" i="44"/>
  <c r="Y451" i="44"/>
  <c r="Z451" i="44" s="1"/>
  <c r="X452" i="44" s="1"/>
  <c r="M453" i="44" l="1"/>
  <c r="N453" i="44" s="1"/>
  <c r="U452" i="44"/>
  <c r="P452" i="44"/>
  <c r="AA452" i="44"/>
  <c r="Q453" i="44" l="1"/>
  <c r="J454" i="44"/>
  <c r="S452" i="44"/>
  <c r="T452" i="44" s="1"/>
  <c r="K454" i="44" l="1"/>
  <c r="L454" i="44" s="1"/>
  <c r="V452" i="44"/>
  <c r="R453" i="44"/>
  <c r="Y452" i="44"/>
  <c r="Z452" i="44" s="1"/>
  <c r="X453" i="44" s="1"/>
  <c r="M454" i="44" l="1"/>
  <c r="N454" i="44" s="1"/>
  <c r="AA453" i="44"/>
  <c r="U453" i="44"/>
  <c r="P453" i="44"/>
  <c r="J455" i="44" l="1"/>
  <c r="K455" i="44" s="1"/>
  <c r="L455" i="44" s="1"/>
  <c r="M455" i="44" s="1"/>
  <c r="Q454" i="44"/>
  <c r="S453" i="44"/>
  <c r="T453" i="44" s="1"/>
  <c r="V453" i="44" l="1"/>
  <c r="R454" i="44"/>
  <c r="Y453" i="44"/>
  <c r="Z453" i="44" s="1"/>
  <c r="X454" i="44" s="1"/>
  <c r="N455" i="44"/>
  <c r="Q455" i="44" l="1"/>
  <c r="J456" i="44"/>
  <c r="AA454" i="44"/>
  <c r="U454" i="44"/>
  <c r="P454" i="44"/>
  <c r="S454" i="44" s="1"/>
  <c r="T454" i="44" s="1"/>
  <c r="V454" i="44" l="1"/>
  <c r="R455" i="44"/>
  <c r="Y454" i="44"/>
  <c r="Z454" i="44" s="1"/>
  <c r="X455" i="44" s="1"/>
  <c r="K456" i="44"/>
  <c r="L456" i="44" s="1"/>
  <c r="M456" i="44" l="1"/>
  <c r="N456" i="44" s="1"/>
  <c r="U455" i="44"/>
  <c r="P455" i="44"/>
  <c r="AA455" i="44"/>
  <c r="Q456" i="44" l="1"/>
  <c r="J457" i="44"/>
  <c r="K457" i="44" s="1"/>
  <c r="L457" i="44" s="1"/>
  <c r="S455" i="44"/>
  <c r="T455" i="44" s="1"/>
  <c r="M457" i="44" l="1"/>
  <c r="N457" i="44" s="1"/>
  <c r="V455" i="44"/>
  <c r="R456" i="44"/>
  <c r="Y455" i="44"/>
  <c r="Z455" i="44" s="1"/>
  <c r="X456" i="44" s="1"/>
  <c r="Q457" i="44" l="1"/>
  <c r="J458" i="44"/>
  <c r="AA456" i="44"/>
  <c r="U456" i="44"/>
  <c r="P456" i="44"/>
  <c r="K458" i="44" l="1"/>
  <c r="L458" i="44" s="1"/>
  <c r="S456" i="44"/>
  <c r="T456" i="44" s="1"/>
  <c r="M458" i="44" l="1"/>
  <c r="N458" i="44" s="1"/>
  <c r="V456" i="44"/>
  <c r="R457" i="44"/>
  <c r="Y456" i="44"/>
  <c r="Z456" i="44" s="1"/>
  <c r="X457" i="44" s="1"/>
  <c r="Q458" i="44" l="1"/>
  <c r="J459" i="44"/>
  <c r="K459" i="44" s="1"/>
  <c r="M459" i="44" s="1"/>
  <c r="AA457" i="44"/>
  <c r="U457" i="44"/>
  <c r="P457" i="44"/>
  <c r="S457" i="44" l="1"/>
  <c r="T457" i="44" s="1"/>
  <c r="V457" i="44" l="1"/>
  <c r="R458" i="44"/>
  <c r="Y457" i="44"/>
  <c r="Z457" i="44" s="1"/>
  <c r="X458" i="44" s="1"/>
  <c r="AA458" i="44" l="1"/>
  <c r="U458" i="44"/>
  <c r="P458" i="44"/>
  <c r="S458" i="44" s="1"/>
  <c r="T458" i="44" s="1"/>
  <c r="V458" i="44" s="1"/>
  <c r="Y458" i="44" l="1"/>
  <c r="Z458"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<sst xmlns="http://schemas.openxmlformats.org/spreadsheetml/2006/main" count="24329" uniqueCount="2095">
  <si>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</si>
  <si>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</si>
  <si>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</si>
  <si>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</si>
  <si>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</si>
  <si>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</si>
  <si>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</si>
  <si>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</si>
  <si>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</si>
  <si>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</si>
  <si>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</si>
  <si>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</si>
  <si>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</si>
  <si>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</si>
  <si>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</si>
  <si>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</si>
  <si>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</si>
  <si>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</si>
  <si>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</si>
  <si>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</si>
  <si>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</si>
  <si>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</si>
  <si>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</si>
  <si>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</si>
  <si>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</si>
  <si>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</si>
  <si>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</si>
  <si>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</si>
  <si>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</si>
  <si>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</si>
  <si>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</si>
  <si>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</si>
  <si>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</si>
  <si>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</si>
  <si>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</si>
  <si>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</si>
  <si>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</si>
  <si>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</si>
  <si>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</si>
  <si>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</si>
  <si>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</si>
  <si>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</si>
  <si>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</si>
  <si>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</si>
  <si>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</si>
  <si>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</si>
  <si>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</si>
  <si>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</si>
  <si>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</si>
  <si>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</si>
  <si>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</si>
  <si>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</si>
  <si>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</si>
  <si>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</si>
  <si>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</si>
  <si>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</si>
  <si>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</si>
  <si>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</si>
  <si>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</si>
  <si>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</si>
  <si>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</si>
  <si>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</si>
  <si>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</si>
  <si>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</si>
  <si>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</si>
  <si>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</si>
  <si>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</si>
  <si>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</si>
  <si>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</si>
  <si>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</si>
  <si>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</si>
  <si>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</si>
  <si>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</si>
  <si>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</si>
  <si>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</si>
  <si>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</si>
  <si>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</si>
  <si>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</si>
  <si>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</si>
  <si>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</si>
  <si>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</si>
  <si>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</si>
  <si>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</si>
  <si>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</si>
  <si>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</si>
  <si>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</si>
  <si>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</si>
  <si>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</si>
  <si>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</si>
  <si>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</si>
  <si>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</si>
  <si>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</si>
  <si>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</si>
  <si>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</si>
  <si>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</si>
  <si>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</si>
  <si>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</si>
  <si>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</si>
  <si>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</si>
  <si>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</si>
  <si>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</si>
  <si>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</si>
  <si>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</si>
  <si>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</si>
  <si>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</si>
  <si>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</si>
  <si>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</si>
  <si>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</si>
  <si>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</si>
  <si>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</si>
  <si>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</si>
  <si>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</si>
  <si>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</si>
  <si>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</si>
  <si>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</si>
  <si>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</si>
  <si>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</si>
  <si>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</si>
  <si>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</si>
  <si>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</si>
  <si>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</si>
  <si>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</si>
  <si>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</si>
  <si>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</si>
  <si>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</si>
  <si>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</si>
  <si>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</si>
  <si>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</si>
  <si>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</si>
  <si>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</si>
  <si>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</si>
  <si>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</si>
  <si>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</si>
  <si>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</si>
  <si>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</si>
  <si>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</si>
  <si>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</si>
  <si>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</si>
  <si>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</si>
  <si>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</si>
  <si>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</si>
  <si>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</si>
  <si>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</si>
  <si>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</si>
  <si>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</si>
  <si>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</si>
  <si>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</si>
  <si>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</si>
  <si>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</si>
  <si>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</si>
  <si>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</si>
  <si>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</si>
  <si>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</si>
  <si>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</si>
  <si>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</si>
  <si>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</si>
  <si>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</si>
  <si>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</si>
  <si>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</si>
  <si>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</si>
  <si>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</si>
  <si>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</si>
  <si>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</si>
  <si>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</si>
  <si>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</si>
  <si>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</si>
  <si>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</si>
  <si>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</si>
  <si>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</si>
  <si>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</si>
  <si>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</si>
  <si>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</si>
  <si>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</si>
  <si>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</si>
  <si>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</si>
  <si>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</si>
  <si>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</si>
  <si>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</si>
  <si>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</si>
  <si>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</si>
  <si>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</si>
  <si>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</si>
  <si>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</si>
  <si>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</si>
  <si>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</si>
  <si>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</si>
  <si>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</si>
  <si>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</si>
  <si>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</si>
  <si>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</si>
  <si>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</si>
  <si>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</si>
  <si>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</si>
  <si>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</si>
  <si>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</si>
  <si>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</si>
  <si>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</si>
  <si>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</si>
  <si>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</si>
  <si>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</si>
  <si>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</si>
  <si>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</si>
  <si>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</si>
  <si>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</si>
  <si>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</si>
  <si>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</si>
  <si>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</si>
  <si>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</si>
  <si>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</si>
  <si>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</si>
  <si>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</si>
  <si>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</si>
  <si>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</si>
  <si>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</si>
  <si>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</si>
  <si>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</si>
  <si>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</si>
  <si>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</si>
  <si>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</si>
  <si>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</si>
  <si>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</si>
  <si>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</si>
  <si>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</si>
  <si>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</si>
  <si>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</si>
  <si>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</si>
  <si>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</si>
  <si>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</si>
  <si>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</si>
  <si>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</si>
  <si>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</si>
  <si>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</si>
  <si>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</si>
  <si>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</si>
  <si>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</si>
  <si>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</si>
  <si>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</si>
  <si>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</si>
  <si>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</si>
  <si>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</si>
  <si>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</si>
  <si>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</si>
  <si>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</si>
  <si>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</si>
  <si>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</si>
  <si>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</si>
  <si>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</si>
  <si>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</si>
  <si>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</si>
  <si>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</si>
  <si>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</si>
  <si>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</si>
  <si>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</si>
  <si>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</si>
  <si>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</si>
  <si>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</si>
  <si>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</si>
  <si>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</si>
  <si>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</si>
  <si>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</si>
  <si>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</si>
  <si>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</si>
  <si>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</si>
  <si>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</si>
  <si>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</si>
  <si>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</si>
  <si>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</si>
  <si>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</si>
  <si>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</si>
  <si>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</si>
  <si>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</si>
  <si>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</si>
  <si>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</si>
  <si>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</si>
  <si>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</si>
  <si>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</si>
  <si>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</si>
  <si>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</si>
  <si>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</si>
  <si>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</si>
  <si>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</si>
  <si>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</si>
  <si>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</si>
  <si>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</si>
  <si>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</si>
  <si>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</si>
  <si>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</si>
  <si>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</si>
  <si>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</si>
  <si>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</si>
  <si>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</si>
  <si>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</si>
  <si>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</si>
  <si>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</si>
  <si>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</si>
  <si>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</si>
  <si>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</si>
  <si>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</si>
  <si>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</si>
  <si>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</si>
  <si>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</si>
  <si>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</si>
  <si>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</si>
  <si>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</si>
  <si>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</si>
  <si>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</si>
  <si>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</si>
  <si>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</si>
  <si>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</si>
  <si>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</si>
  <si>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</si>
  <si>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</si>
  <si>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</si>
  <si>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</si>
  <si>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</si>
  <si>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</si>
  <si>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</si>
  <si>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</si>
  <si>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</si>
  <si>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</si>
  <si>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</si>
  <si>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</si>
  <si>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</si>
  <si>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</si>
  <si>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</si>
  <si>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</si>
  <si>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</si>
  <si>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</si>
  <si>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</si>
  <si>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</si>
  <si>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</si>
  <si>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</si>
  <si>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</si>
  <si>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</si>
  <si>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</si>
  <si>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</si>
  <si>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</si>
  <si>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</si>
  <si>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</si>
  <si>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</si>
  <si>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</si>
  <si>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</si>
  <si>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</si>
  <si>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</si>
  <si>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</si>
  <si>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</si>
  <si>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</si>
  <si>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</si>
  <si>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</si>
  <si>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</si>
  <si>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</si>
  <si>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</si>
  <si>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</si>
  <si>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</si>
  <si>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</si>
  <si>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</si>
  <si>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</si>
  <si>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</si>
  <si>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</si>
  <si>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</si>
  <si>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</si>
  <si>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</si>
  <si>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</si>
  <si>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</si>
  <si>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</si>
  <si>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</si>
  <si>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</si>
  <si>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</si>
  <si>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</si>
  <si>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</si>
  <si>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</si>
  <si>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</si>
  <si>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</si>
  <si>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</si>
  <si>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</si>
  <si>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</si>
  <si>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</si>
  <si>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</si>
  <si>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</si>
  <si>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</si>
  <si>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</si>
  <si>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</si>
  <si>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</si>
  <si>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</si>
  <si>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</si>
  <si>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</si>
  <si>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</si>
  <si>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Reserve Variation</t>
  </si>
  <si>
    <t>Liquidity Shortfall</t>
  </si>
  <si>
    <t>(1)</t>
  </si>
  <si>
    <t>(2)</t>
  </si>
  <si>
    <t>(3)</t>
  </si>
  <si>
    <t>Amount Due</t>
  </si>
  <si>
    <t>Remaining Available Distribution Amount</t>
  </si>
  <si>
    <t>Shortfall</t>
  </si>
  <si>
    <t>Operating Account Opening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</si>
  <si>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</si>
  <si>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</si>
  <si>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</si>
  <si>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</si>
  <si>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</si>
  <si>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</si>
  <si>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</si>
  <si>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</si>
  <si>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</si>
  <si>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</si>
  <si>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</si>
  <si>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</si>
  <si>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</si>
  <si>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</si>
  <si>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</si>
  <si>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</si>
  <si>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</si>
  <si>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</si>
  <si>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</si>
  <si>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</si>
  <si>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</si>
  <si>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</si>
  <si>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</si>
  <si>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</si>
  <si>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</si>
  <si>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</si>
  <si>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</si>
  <si>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</si>
  <si>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</si>
  <si>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</si>
  <si>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</si>
  <si>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</si>
  <si>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</si>
  <si>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</si>
  <si>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</si>
  <si>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</si>
  <si>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</si>
  <si>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</si>
  <si>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</si>
  <si>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</si>
  <si>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</si>
  <si>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</si>
  <si>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</si>
  <si>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</si>
  <si>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</si>
  <si>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</si>
  <si>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</si>
  <si>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</si>
  <si>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</si>
  <si>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</si>
  <si>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</si>
  <si>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</si>
  <si>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</si>
  <si>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</si>
  <si>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</si>
  <si>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</si>
  <si>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</si>
  <si>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</si>
  <si>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</si>
  <si>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</si>
  <si>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</si>
  <si>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</si>
  <si>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</si>
  <si>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</si>
  <si>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</si>
  <si>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</si>
  <si>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</si>
  <si>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</si>
  <si>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</si>
  <si>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</si>
  <si>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</si>
  <si>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</si>
  <si>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</si>
  <si>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</si>
  <si>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</si>
  <si>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</si>
  <si>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</si>
  <si>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</si>
  <si>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</si>
  <si>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</si>
  <si>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</si>
  <si>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</si>
  <si>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</si>
  <si>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</si>
  <si>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</si>
  <si>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</si>
  <si>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</si>
  <si>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</si>
  <si>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</si>
  <si>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</si>
  <si>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</si>
  <si>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</si>
  <si>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</si>
  <si>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</si>
  <si>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</si>
  <si>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</si>
  <si>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</si>
  <si>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</si>
  <si>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</si>
  <si>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</si>
  <si>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</si>
  <si>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</si>
  <si>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</si>
  <si>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</si>
  <si>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</si>
  <si>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</si>
  <si>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</si>
  <si>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</si>
  <si>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</si>
  <si>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</si>
  <si>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</si>
  <si>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</si>
  <si>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</si>
  <si>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</si>
  <si>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</si>
  <si>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</si>
  <si>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</si>
  <si>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</si>
  <si>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</si>
  <si>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</si>
  <si>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</si>
  <si>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</si>
  <si>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</si>
  <si>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</si>
  <si>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</si>
  <si>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</si>
  <si>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</si>
  <si>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</si>
  <si>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</si>
  <si>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</si>
  <si>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</si>
  <si>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</si>
  <si>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</si>
  <si>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</si>
  <si>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</si>
  <si>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</si>
  <si>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</si>
  <si>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</si>
  <si>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</si>
  <si>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</si>
  <si>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</si>
  <si>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</si>
  <si>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</si>
  <si>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</si>
  <si>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</si>
  <si>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</si>
  <si>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</si>
  <si>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</si>
  <si>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</si>
  <si>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</si>
  <si>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</si>
  <si>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</si>
  <si>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</si>
  <si>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</si>
  <si>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</si>
  <si>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</si>
  <si>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</si>
  <si>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</si>
  <si>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</si>
  <si>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</si>
  <si>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</si>
  <si>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</si>
  <si>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</si>
  <si>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</si>
  <si>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</si>
  <si>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</si>
  <si>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</si>
  <si>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</si>
  <si>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</si>
  <si>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</si>
  <si>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</si>
  <si>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</si>
  <si>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</si>
  <si>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</si>
  <si>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</si>
  <si>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</si>
  <si>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</si>
  <si>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</si>
  <si>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</si>
  <si>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</si>
  <si>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</si>
  <si>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</si>
  <si>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</si>
  <si>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</si>
  <si>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</si>
  <si>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</si>
  <si>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</si>
  <si>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</si>
  <si>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</si>
  <si>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</si>
  <si>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</si>
  <si>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</si>
  <si>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</si>
  <si>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</si>
  <si>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</si>
  <si>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</si>
  <si>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</si>
  <si>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</si>
  <si>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</si>
  <si>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</si>
  <si>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</si>
  <si>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</si>
  <si>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</si>
  <si>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</si>
  <si>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</si>
  <si>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</si>
  <si>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</si>
  <si>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</si>
  <si>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</si>
  <si>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</si>
  <si>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</si>
  <si>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</si>
  <si>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</si>
  <si>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</si>
  <si>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</si>
  <si>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</si>
  <si>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</si>
  <si>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</si>
  <si>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</si>
  <si>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</si>
  <si>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</si>
  <si>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</si>
  <si>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</si>
  <si>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</si>
  <si>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</si>
  <si>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</si>
  <si>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</si>
  <si>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</si>
  <si>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</si>
  <si>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</si>
  <si>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</si>
  <si>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</si>
  <si>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</si>
  <si>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</si>
  <si>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</si>
  <si>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</si>
  <si>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</si>
  <si>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</si>
  <si>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</si>
  <si>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</si>
  <si>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</si>
  <si>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</si>
  <si>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</si>
  <si>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</si>
  <si>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</si>
  <si>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</si>
  <si>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</si>
  <si>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</si>
  <si>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</si>
  <si>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</si>
  <si>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</si>
  <si>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</si>
  <si>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</si>
  <si>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</si>
  <si>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</si>
  <si>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</si>
  <si>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</si>
  <si>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</si>
  <si>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</si>
  <si>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</si>
  <si>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</si>
  <si>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</si>
  <si>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</si>
  <si>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</si>
  <si>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</si>
  <si>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</si>
  <si>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</si>
  <si>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</si>
  <si>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</si>
  <si>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</si>
  <si>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</si>
  <si>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</si>
  <si>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</si>
  <si>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</si>
  <si>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</si>
  <si>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</si>
  <si>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</si>
  <si>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</si>
  <si>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</si>
  <si>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</si>
  <si>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</si>
  <si>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</si>
  <si>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</si>
  <si>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</si>
  <si>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</si>
  <si>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</si>
  <si>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</si>
  <si>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</si>
  <si>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</si>
  <si>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</si>
  <si>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</si>
  <si>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</si>
  <si>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</si>
  <si>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</si>
  <si>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</si>
  <si>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</si>
  <si>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</si>
  <si>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</si>
  <si>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</si>
  <si>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</si>
  <si>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</si>
  <si>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</si>
  <si>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</si>
  <si>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</si>
  <si>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</si>
  <si>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</si>
  <si>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</si>
  <si>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</si>
  <si>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</si>
  <si>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</si>
  <si>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</si>
  <si>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</si>
  <si>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</si>
  <si>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</si>
  <si>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</si>
  <si>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</si>
  <si>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</si>
  <si>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</si>
  <si>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</si>
  <si>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</si>
  <si>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</si>
  <si>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</si>
  <si>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</si>
  <si>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</si>
  <si>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</si>
  <si>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</si>
  <si>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</si>
  <si>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</si>
  <si>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</si>
  <si>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</si>
  <si>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</si>
  <si>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</si>
  <si>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</si>
  <si>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</si>
  <si>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</si>
  <si>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</si>
  <si>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</si>
  <si>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</si>
  <si>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</si>
  <si>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</si>
  <si>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</si>
  <si>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</si>
  <si>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</si>
  <si>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</si>
  <si>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</si>
  <si>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</si>
  <si>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</si>
  <si>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</si>
  <si>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</si>
  <si>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</si>
  <si>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</si>
  <si>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</si>
  <si>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</si>
  <si>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</si>
  <si>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</si>
  <si>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</si>
  <si>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</si>
  <si>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</si>
  <si>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</si>
  <si>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</si>
  <si>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</si>
  <si>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</si>
  <si>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</si>
  <si>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</si>
  <si>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</si>
  <si>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</si>
  <si>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</si>
  <si>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</si>
  <si>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</si>
  <si>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</si>
  <si>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</si>
  <si>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</si>
  <si>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</si>
  <si>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</si>
  <si>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</si>
  <si>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</si>
  <si>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</si>
  <si>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</si>
  <si>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</si>
  <si>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</si>
  <si>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</si>
  <si>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</si>
  <si>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</si>
  <si>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</si>
  <si>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</si>
  <si>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</si>
  <si>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</si>
  <si>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</si>
  <si>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</si>
  <si>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</si>
  <si>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</si>
  <si>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</si>
  <si>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</si>
  <si>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</si>
  <si>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</si>
  <si>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</si>
  <si>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</si>
  <si>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</si>
  <si>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</si>
  <si>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</si>
  <si>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</si>
  <si>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</si>
  <si>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</si>
  <si>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</si>
  <si>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</si>
  <si>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</si>
  <si>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</si>
  <si>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</si>
  <si>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</si>
  <si>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</si>
  <si>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</si>
  <si>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</si>
  <si>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</si>
  <si>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</si>
  <si>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</si>
  <si>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</si>
  <si>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</si>
  <si>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</si>
  <si>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</si>
  <si>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</si>
  <si>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</si>
  <si>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</si>
  <si>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</si>
  <si>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</si>
  <si>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</si>
  <si>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</si>
  <si>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</si>
  <si>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</si>
  <si>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</si>
  <si>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</si>
  <si>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</si>
  <si>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</si>
  <si>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</si>
  <si>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</si>
  <si>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</si>
  <si>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</si>
  <si>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</si>
  <si>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</si>
  <si>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</si>
  <si>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</si>
  <si>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</si>
  <si>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</si>
  <si>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</si>
  <si>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</si>
  <si>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</si>
  <si>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</si>
  <si>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</si>
  <si>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</si>
  <si>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</si>
  <si>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</si>
  <si>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</si>
  <si>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</si>
  <si>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</si>
  <si>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</si>
  <si>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</si>
  <si>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</si>
  <si>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</si>
  <si>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03-01</t>
  </si>
  <si>
    <t>03-02</t>
  </si>
  <si>
    <t>03-03</t>
  </si>
  <si>
    <t>03-04</t>
  </si>
  <si>
    <t>03-05</t>
  </si>
  <si>
    <t>03-06</t>
  </si>
  <si>
    <t>03-07</t>
  </si>
  <si>
    <t>03-08</t>
  </si>
  <si>
    <t>03-09</t>
  </si>
  <si>
    <t>03-10</t>
  </si>
  <si>
    <t>03-11</t>
  </si>
  <si>
    <t>03-12</t>
  </si>
  <si>
    <t>04-01</t>
  </si>
  <si>
    <t>04-02</t>
  </si>
  <si>
    <t>04-03</t>
  </si>
  <si>
    <t>04-04</t>
  </si>
  <si>
    <t>04-05</t>
  </si>
  <si>
    <t>04-06</t>
  </si>
  <si>
    <t>04-07</t>
  </si>
  <si>
    <t>04-08</t>
  </si>
  <si>
    <t>04-09</t>
  </si>
  <si>
    <t>04-10</t>
  </si>
  <si>
    <t>04-11</t>
  </si>
  <si>
    <t>04-12</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</si>
  <si>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</si>
  <si>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</si>
  <si>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</si>
  <si>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</si>
  <si>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</si>
  <si>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</si>
  <si>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</si>
  <si>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</si>
  <si>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</si>
  <si>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</si>
  <si>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</si>
  <si>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</si>
  <si>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</si>
  <si>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</si>
  <si>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</si>
  <si>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</si>
  <si>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</si>
  <si>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</si>
  <si>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</si>
  <si>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</si>
  <si>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</si>
  <si>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</si>
  <si>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</si>
  <si>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</si>
  <si>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</si>
  <si>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</si>
  <si>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</si>
  <si>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</si>
  <si>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</si>
  <si>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</si>
  <si>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</si>
  <si>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</si>
  <si>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</si>
  <si>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</si>
  <si>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</si>
  <si>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</si>
  <si>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</si>
  <si>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</si>
  <si>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</si>
  <si>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</si>
  <si>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</si>
  <si>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</si>
  <si>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</si>
  <si>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</si>
  <si>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</si>
  <si>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</si>
  <si>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</si>
  <si>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</si>
  <si>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</si>
  <si>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</si>
  <si>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</si>
  <si>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</si>
  <si>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</si>
  <si>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</si>
  <si>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</si>
  <si>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</si>
  <si>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</si>
  <si>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</si>
  <si>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</si>
  <si>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</si>
  <si>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</si>
  <si>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</si>
  <si>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</si>
  <si>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</si>
  <si>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</si>
  <si>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</si>
  <si>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</si>
  <si>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</si>
  <si>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</si>
  <si>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</si>
  <si>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</si>
  <si>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</si>
  <si>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</si>
  <si>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</si>
  <si>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</si>
  <si>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</si>
  <si>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</si>
  <si>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</si>
  <si>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</si>
  <si>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</si>
  <si>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</si>
  <si>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</si>
  <si>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</si>
  <si>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</si>
  <si>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</si>
  <si>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</si>
  <si>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</si>
  <si>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</si>
  <si>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</si>
  <si>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</si>
  <si>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</si>
  <si>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</si>
  <si>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</si>
  <si>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</si>
  <si>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</si>
  <si>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</si>
  <si>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</si>
  <si>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</si>
  <si>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</si>
  <si>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</si>
  <si>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</si>
  <si>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</si>
  <si>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</si>
  <si>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</si>
  <si>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</si>
  <si>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</si>
  <si>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</si>
  <si>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</si>
  <si>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</si>
  <si>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</si>
  <si>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</si>
  <si>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</si>
  <si>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</si>
  <si>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</si>
  <si>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</si>
  <si>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</si>
  <si>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</si>
  <si>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</si>
  <si>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</si>
  <si>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</si>
  <si>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</si>
  <si>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</si>
  <si>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</si>
  <si>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</si>
  <si>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</si>
  <si>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</si>
  <si>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</si>
  <si>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</si>
  <si>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</si>
  <si>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</si>
  <si>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</si>
  <si>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</si>
  <si>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</si>
  <si>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</si>
  <si>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</si>
  <si>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</si>
  <si>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</si>
  <si>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</si>
  <si>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</si>
  <si>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</si>
  <si>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</si>
  <si>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</si>
  <si>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</si>
  <si>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</si>
  <si>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</si>
  <si>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</si>
  <si>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</si>
  <si>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</si>
  <si>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</si>
  <si>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</si>
  <si>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</si>
  <si>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</si>
  <si>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</si>
  <si>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</si>
  <si>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</si>
  <si>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</si>
  <si>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</si>
  <si>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</si>
  <si>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</si>
  <si>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</si>
  <si>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</si>
  <si>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</si>
  <si>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</si>
  <si>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</si>
  <si>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</si>
  <si>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</si>
  <si>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</si>
  <si>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</si>
  <si>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</si>
  <si>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</si>
  <si>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</si>
  <si>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</si>
  <si>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</si>
  <si>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</si>
  <si>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</si>
  <si>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</si>
  <si>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</si>
  <si>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</si>
  <si>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</si>
  <si>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</si>
  <si>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</si>
  <si>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</si>
  <si>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</si>
  <si>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</si>
  <si>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</si>
  <si>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</si>
  <si>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</si>
  <si>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</si>
  <si>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</si>
  <si>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</si>
  <si>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</si>
  <si>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</si>
  <si>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</si>
  <si>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</si>
  <si>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</si>
  <si>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</si>
  <si>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</si>
  <si>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</si>
  <si>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</si>
  <si>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</si>
  <si>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</si>
  <si>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</si>
  <si>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</si>
  <si>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</si>
  <si>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</si>
  <si>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</si>
  <si>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</si>
  <si>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</si>
  <si>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</si>
  <si>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</si>
  <si>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</si>
  <si>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</si>
  <si>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</si>
  <si>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</si>
  <si>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</si>
  <si>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</si>
  <si>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</si>
  <si>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</si>
  <si>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</si>
  <si>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</si>
  <si>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</si>
  <si>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</si>
  <si>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</si>
  <si>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</si>
  <si>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</si>
  <si>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</si>
  <si>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</si>
  <si>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</si>
  <si>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</si>
  <si>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</si>
  <si>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</si>
  <si>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</si>
  <si>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</si>
  <si>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</si>
  <si>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</si>
  <si>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</si>
  <si>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</si>
  <si>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</si>
  <si>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</si>
  <si>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</si>
  <si>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</si>
  <si>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</si>
  <si>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</si>
  <si>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</si>
  <si>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</si>
  <si>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</si>
  <si>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</si>
  <si>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</si>
  <si>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</si>
  <si>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</si>
  <si>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</si>
  <si>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</si>
  <si>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</si>
  <si>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</si>
  <si>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</si>
  <si>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</si>
  <si>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</si>
  <si>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</si>
  <si>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</si>
  <si>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</si>
  <si>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</si>
  <si>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</si>
  <si>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</si>
  <si>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</si>
  <si>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</si>
  <si>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</si>
  <si>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</si>
  <si>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</si>
  <si>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</si>
  <si>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</si>
  <si>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</si>
  <si>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</si>
  <si>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</si>
  <si>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</si>
  <si>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</si>
  <si>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</si>
  <si>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</si>
  <si>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</si>
  <si>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</si>
  <si>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</si>
  <si>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</si>
  <si>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</si>
  <si>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</si>
  <si>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</si>
  <si>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</si>
  <si>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</si>
  <si>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</si>
  <si>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</si>
  <si>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</si>
  <si>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</si>
  <si>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</si>
  <si>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</si>
  <si>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</si>
  <si>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</si>
  <si>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</si>
  <si>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</si>
  <si>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</si>
  <si>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</si>
  <si>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</si>
  <si>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</si>
  <si>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</si>
  <si>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</si>
  <si>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</si>
  <si>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</si>
  <si>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</si>
  <si>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</si>
  <si>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</si>
  <si>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</si>
  <si>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</si>
  <si>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</si>
  <si>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</si>
  <si>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</si>
  <si>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</si>
  <si>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</si>
  <si>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</si>
  <si>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</si>
  <si>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</si>
  <si>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</si>
  <si>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</si>
  <si>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</si>
  <si>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</si>
  <si>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</si>
  <si>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</si>
  <si>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</si>
  <si>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</si>
  <si>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</si>
  <si>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</si>
  <si>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</si>
  <si>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</si>
  <si>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</si>
  <si>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</si>
  <si>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</si>
  <si>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</si>
  <si>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</si>
  <si>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</si>
  <si>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</si>
  <si>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</si>
  <si>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</si>
  <si>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</si>
  <si>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</si>
  <si>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</si>
  <si>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07-03</t>
  </si>
  <si>
    <t>07-04</t>
  </si>
  <si>
    <t>07-05</t>
  </si>
  <si>
    <t>07-06</t>
  </si>
  <si>
    <t>07-07</t>
  </si>
  <si>
    <t>07-08</t>
  </si>
  <si>
    <t>07-09</t>
  </si>
  <si>
    <t>07-10</t>
  </si>
  <si>
    <t>07-11</t>
  </si>
  <si>
    <t>07-12</t>
  </si>
  <si>
    <t>07-13</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</si>
  <si>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</si>
  <si>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</si>
  <si>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</si>
  <si>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</si>
  <si>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</si>
  <si>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</si>
  <si>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</si>
  <si>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</si>
  <si>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</si>
  <si>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</si>
  <si>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</si>
  <si>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</si>
  <si>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</si>
  <si>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</si>
  <si>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</si>
  <si>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</si>
  <si>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</si>
  <si>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</si>
  <si>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</si>
  <si>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</si>
  <si>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</si>
  <si>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</si>
  <si>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</si>
  <si>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</si>
  <si>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</si>
  <si>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</si>
  <si>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</si>
  <si>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</si>
  <si>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</si>
  <si>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</si>
  <si>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</si>
  <si>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</si>
  <si>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</si>
  <si>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</si>
  <si>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</si>
  <si>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</si>
  <si>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</si>
  <si>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</si>
  <si>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</si>
  <si>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</si>
  <si>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</si>
  <si>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</si>
  <si>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</si>
  <si>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</si>
  <si>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</si>
  <si>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</si>
  <si>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</si>
  <si>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</si>
  <si>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</si>
  <si>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</si>
  <si>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</si>
  <si>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</si>
  <si>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</si>
  <si>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</si>
  <si>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</si>
  <si>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</si>
  <si>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</si>
  <si>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</si>
  <si>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</si>
  <si>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</si>
  <si>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</si>
  <si>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</si>
  <si>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</si>
  <si>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</si>
  <si>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</si>
  <si>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</si>
  <si>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</si>
  <si>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</si>
  <si>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</si>
  <si>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</si>
  <si>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</si>
  <si>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</si>
  <si>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</si>
  <si>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</si>
  <si>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</si>
  <si>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</si>
  <si>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</si>
  <si>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</si>
  <si>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</si>
  <si>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</si>
  <si>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</si>
  <si>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</si>
  <si>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</si>
  <si>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</si>
  <si>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</si>
  <si>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</si>
  <si>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</si>
  <si>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</si>
  <si>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</si>
  <si>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</si>
  <si>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</si>
  <si>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</si>
  <si>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</si>
  <si>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</si>
  <si>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</si>
  <si>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</si>
  <si>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</si>
  <si>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</si>
  <si>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</si>
  <si>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</si>
  <si>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</si>
  <si>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</si>
  <si>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</si>
  <si>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</si>
  <si>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</si>
  <si>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</si>
  <si>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</si>
  <si>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</si>
  <si>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</si>
  <si>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</si>
  <si>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</si>
  <si>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</si>
  <si>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</si>
  <si>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</si>
  <si>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</si>
  <si>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</si>
  <si>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</si>
  <si>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</si>
  <si>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</si>
  <si>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</si>
  <si>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</si>
  <si>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</si>
  <si>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</si>
  <si>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</si>
  <si>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</si>
  <si>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Aggregate Outstanding Principal Balance</t>
  </si>
  <si>
    <t>IQEQ Management</t>
  </si>
  <si>
    <t>SGRF</t>
  </si>
  <si>
    <t>Euronext</t>
  </si>
  <si>
    <t>Ok</t>
  </si>
  <si>
    <t>OK</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</si>
  <si>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</si>
  <si>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</si>
  <si>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</si>
  <si>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</si>
  <si>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</si>
  <si>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</si>
  <si>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</si>
  <si>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</si>
  <si>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3055 8100 0993 8864 676</t>
  </si>
  <si>
    <t>FR76 3000 3050 0700 0993 3321 297</t>
  </si>
  <si>
    <t>FR76 3000 3070 0303 6019 9836 136</t>
  </si>
  <si>
    <t>FR76 3005 6000 5000 5000 7046 525</t>
  </si>
  <si>
    <t>DE18 5011 0800 6161 5223 77</t>
  </si>
  <si>
    <t>FR76 3000 3049 7100 0071 0454 458</t>
  </si>
  <si>
    <t>Monthly</t>
  </si>
  <si>
    <t>Liquidation</t>
  </si>
  <si>
    <t>On event</t>
  </si>
  <si>
    <t>Invoice</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</si>
  <si>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</si>
  <si>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</si>
  <si>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</si>
  <si>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</si>
  <si>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</si>
  <si>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</si>
  <si>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</si>
  <si>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</si>
  <si>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</si>
  <si>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</si>
  <si>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</si>
  <si>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</si>
  <si>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</si>
  <si>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</si>
  <si>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</si>
  <si>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</si>
  <si>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</si>
  <si>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</si>
  <si>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</si>
  <si>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</si>
  <si>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</si>
  <si>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</si>
  <si>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</si>
  <si>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</si>
  <si>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</si>
  <si>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</si>
  <si>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</si>
  <si>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</si>
  <si>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</si>
  <si>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</si>
  <si>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</si>
  <si>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</si>
  <si>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</si>
  <si>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</si>
  <si>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</si>
  <si>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</si>
  <si>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</si>
  <si>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</si>
  <si>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</si>
  <si>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</si>
  <si>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</si>
  <si>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</si>
  <si>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</si>
  <si>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</si>
  <si>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</si>
  <si>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</si>
  <si>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</si>
  <si>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</si>
  <si>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</si>
  <si>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</si>
  <si>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</si>
  <si>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</si>
  <si>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</si>
  <si>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</si>
  <si>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</si>
  <si>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</si>
  <si>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</si>
  <si>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</si>
  <si>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</si>
  <si>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</si>
  <si>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</si>
  <si>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</si>
  <si>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</si>
  <si>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</si>
  <si>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</si>
  <si>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</si>
  <si>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</si>
  <si>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</si>
  <si>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</si>
  <si>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</si>
  <si>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</si>
  <si>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</si>
  <si>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</si>
  <si>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</si>
  <si>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</si>
  <si>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</si>
  <si>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</si>
  <si>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</si>
  <si>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</si>
  <si>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</si>
  <si>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</si>
  <si>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</si>
  <si>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</si>
  <si>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</si>
  <si>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</si>
  <si>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</si>
  <si>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</si>
  <si>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</si>
  <si>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</si>
  <si>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</si>
  <si>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</si>
  <si>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</si>
  <si>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</si>
  <si>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</si>
  <si>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</si>
  <si>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</si>
  <si>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</si>
  <si>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</si>
  <si>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</si>
  <si>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</si>
  <si>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</si>
  <si>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</si>
  <si>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</si>
  <si>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</si>
  <si>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</si>
  <si>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</si>
  <si>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</si>
  <si>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</si>
  <si>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</si>
  <si>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</si>
  <si>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</si>
  <si>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</si>
  <si>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</si>
  <si>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</si>
  <si>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</si>
  <si>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</si>
  <si>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</si>
  <si>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</si>
  <si>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</si>
  <si>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</si>
  <si>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</si>
  <si>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</si>
  <si>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</si>
  <si>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</si>
  <si>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</si>
  <si>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</si>
  <si>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</si>
  <si>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</si>
  <si>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</si>
  <si>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</si>
  <si>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</si>
  <si>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</si>
  <si>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</si>
  <si>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</si>
  <si>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</si>
  <si>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</si>
  <si>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</si>
  <si>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</si>
  <si>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</si>
  <si>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</si>
  <si>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</si>
  <si>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</si>
  <si>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</si>
  <si>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</si>
  <si>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</si>
  <si>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</si>
  <si>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</si>
  <si>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</si>
  <si>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</si>
  <si>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</si>
  <si>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</si>
  <si>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</si>
  <si>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</si>
  <si>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</si>
  <si>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</si>
  <si>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</si>
  <si>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</si>
  <si>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</si>
  <si>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</si>
  <si>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</si>
  <si>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</si>
  <si>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</si>
  <si>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</si>
  <si>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</si>
  <si>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</si>
  <si>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</si>
  <si>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</si>
  <si>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</si>
  <si>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</si>
  <si>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</si>
  <si>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</si>
  <si>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</si>
  <si>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</si>
  <si>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</si>
  <si>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</si>
  <si>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</si>
  <si>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</si>
  <si>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</si>
  <si>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</si>
  <si>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</si>
  <si>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</si>
  <si>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</si>
  <si>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</si>
  <si>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</si>
  <si>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</si>
  <si>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</si>
  <si>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</si>
  <si>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</si>
  <si>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</si>
  <si>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</si>
  <si>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</si>
  <si>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</si>
  <si>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</si>
  <si>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</si>
  <si>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</si>
  <si>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</si>
  <si>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</si>
  <si>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</si>
  <si>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</si>
  <si>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</si>
  <si>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</si>
  <si>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</si>
  <si>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</si>
  <si>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</si>
  <si>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</si>
  <si>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</si>
  <si>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</si>
  <si>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</si>
  <si>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</si>
  <si>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</si>
  <si>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</si>
  <si>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</si>
  <si>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</si>
  <si>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</si>
  <si>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</si>
  <si>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</si>
  <si>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</si>
  <si>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</si>
  <si>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</si>
  <si>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</si>
  <si>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</si>
  <si>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</si>
  <si>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</si>
  <si>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</si>
  <si>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</si>
  <si>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</si>
  <si>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</si>
  <si>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</si>
  <si>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</si>
  <si>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</si>
  <si>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</si>
  <si>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</si>
  <si>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</si>
  <si>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</si>
  <si>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</si>
  <si>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</si>
  <si>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</si>
  <si>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</si>
  <si>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</si>
  <si>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</si>
  <si>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</si>
  <si>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</si>
  <si>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</si>
  <si>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</si>
  <si>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</si>
  <si>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</si>
  <si>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</si>
  <si>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</si>
  <si>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</si>
  <si>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</si>
  <si>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</si>
  <si>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</si>
  <si>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</si>
  <si>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</si>
  <si>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</si>
  <si>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</si>
  <si>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</si>
  <si>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</si>
  <si>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</si>
  <si>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</si>
  <si>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</si>
  <si>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</si>
  <si>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</si>
  <si>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</si>
  <si>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</si>
  <si>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</si>
  <si>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</si>
  <si>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</si>
  <si>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</si>
  <si>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</si>
  <si>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</si>
  <si>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</si>
  <si>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</si>
  <si>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</si>
  <si>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</si>
  <si>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</si>
  <si>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</si>
  <si>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</si>
  <si>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</si>
  <si>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</si>
  <si>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</si>
  <si>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</si>
  <si>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</si>
  <si>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</si>
  <si>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</si>
  <si>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</si>
  <si>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</si>
  <si>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</si>
  <si>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</si>
  <si>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</si>
  <si>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</si>
  <si>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</si>
  <si>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</si>
  <si>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</si>
  <si>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</si>
  <si>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</si>
  <si>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</si>
  <si>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</si>
  <si>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</si>
  <si>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</si>
  <si>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</si>
  <si>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</si>
  <si>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</si>
  <si>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</si>
  <si>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</si>
  <si>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</si>
  <si>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</si>
  <si>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</si>
  <si>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</si>
  <si>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</si>
  <si>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</si>
  <si>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</si>
  <si>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</si>
  <si>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</si>
  <si>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</si>
  <si>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</si>
  <si>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</si>
  <si>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</si>
  <si>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</si>
  <si>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</si>
  <si>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</si>
  <si>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</si>
  <si>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</si>
  <si>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</si>
  <si>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</si>
  <si>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</si>
  <si>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</si>
  <si>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</si>
  <si>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</si>
  <si>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</si>
  <si>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</si>
  <si>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</si>
  <si>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</si>
  <si>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</si>
  <si>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</si>
  <si>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</si>
  <si>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</si>
  <si>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</si>
  <si>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</si>
  <si>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</si>
  <si>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</si>
  <si>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</si>
  <si>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</si>
  <si>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</si>
  <si>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</si>
  <si>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</si>
  <si>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</si>
  <si>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</si>
  <si>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</si>
  <si>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</si>
  <si>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</si>
  <si>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</si>
  <si>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</si>
  <si>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</si>
  <si>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</si>
  <si>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</si>
  <si>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</si>
  <si>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</si>
  <si>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</si>
  <si>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</si>
  <si>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</si>
  <si>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</si>
  <si>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</si>
  <si>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</si>
  <si>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</si>
  <si>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</si>
  <si>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</si>
  <si>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</si>
  <si>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</si>
  <si>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</si>
  <si>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</si>
  <si>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</si>
  <si>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</si>
  <si>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</si>
  <si>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</si>
  <si>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</si>
  <si>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</si>
  <si>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</si>
  <si>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</si>
  <si>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</si>
  <si>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</si>
  <si>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</si>
  <si>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</si>
  <si>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</si>
  <si>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</si>
  <si>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</si>
  <si>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</si>
  <si>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</si>
  <si>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</si>
  <si>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</si>
  <si>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</si>
  <si>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</si>
  <si>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</si>
  <si>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</si>
  <si>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</si>
  <si>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</si>
  <si>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</si>
  <si>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</si>
  <si>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</si>
  <si>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</si>
  <si>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</si>
  <si>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</si>
  <si>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</si>
  <si>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</si>
  <si>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</si>
  <si>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</si>
  <si>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</si>
  <si>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</si>
  <si>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</si>
  <si>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</si>
  <si>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</si>
  <si>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</si>
  <si>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</si>
  <si>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</si>
  <si>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</si>
  <si>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</si>
  <si>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</si>
  <si>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</si>
  <si>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</si>
  <si>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</si>
  <si>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</si>
  <si>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</si>
  <si>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</si>
  <si>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</si>
  <si>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</si>
  <si>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</si>
  <si>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</si>
  <si>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</si>
  <si>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</si>
  <si>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</si>
  <si>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</si>
  <si>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</si>
  <si>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</si>
  <si>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</si>
  <si>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</si>
  <si>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</si>
  <si>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</si>
  <si>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</si>
  <si>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</si>
  <si>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</si>
  <si>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</si>
  <si>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</si>
  <si>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</si>
  <si>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</si>
  <si>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</si>
  <si>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</si>
  <si>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</si>
  <si>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</si>
  <si>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</si>
  <si>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</si>
  <si>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</si>
  <si>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</si>
  <si>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 xml:space="preserve">FR76 3000 3049 7100 0070 0023 951	</t>
  </si>
  <si>
    <t>Martine.Domingues@socgen.com</t>
  </si>
  <si>
    <t>Societe Generale</t>
  </si>
  <si>
    <t>Martine DOMINGUES</t>
  </si>
  <si>
    <t>FLTR</t>
  </si>
  <si>
    <t>SELL</t>
  </si>
  <si>
    <t>RMRT</t>
  </si>
  <si>
    <t>Y</t>
  </si>
  <si>
    <t>N</t>
  </si>
  <si>
    <t>ND5</t>
  </si>
  <si>
    <t>ADA</t>
  </si>
  <si>
    <t>PoP_AmrtP(A)</t>
  </si>
  <si>
    <t>PoP_AmrtP(B)</t>
  </si>
  <si>
    <t>PoP_AmrtP(C)</t>
  </si>
  <si>
    <t>PoP_AmrtP(D)</t>
  </si>
  <si>
    <t>PoP_AmrtP(E)</t>
  </si>
  <si>
    <t>PoP_AmrtP(AF</t>
  </si>
  <si>
    <t>PoP_AmrtP(G)</t>
  </si>
  <si>
    <t>PoP_AmrtP(H)</t>
  </si>
  <si>
    <t>CHPP</t>
  </si>
  <si>
    <t>1.	Breach of Obligations
2.Breach of Representations
3.	Servicer Reports
4.Insolvency and Resolution Measures
5.Regulatory Events</t>
  </si>
  <si>
    <t>SQWT</t>
  </si>
  <si>
    <t>SAMO</t>
  </si>
  <si>
    <t>CAMM</t>
  </si>
  <si>
    <t>MNTH</t>
  </si>
  <si>
    <t>MODF</t>
  </si>
  <si>
    <t>OTHR</t>
  </si>
  <si>
    <t>ISNH</t>
  </si>
  <si>
    <t>A005</t>
  </si>
  <si>
    <t>NXTD</t>
  </si>
  <si>
    <t>0.0</t>
  </si>
  <si>
    <t>O2RNE8IBXP4R0TD8PU41</t>
  </si>
  <si>
    <t>SOCIETE GENERALE</t>
  </si>
  <si>
    <t>ABNK</t>
  </si>
  <si>
    <t>ISSR</t>
  </si>
  <si>
    <t>ORIG</t>
  </si>
  <si>
    <t>SERV</t>
  </si>
  <si>
    <t>PAYA</t>
  </si>
  <si>
    <t>SSSP</t>
  </si>
  <si>
    <t>P-2</t>
  </si>
  <si>
    <t>BBB (H)</t>
  </si>
  <si>
    <t>549300GCEDD8YCF5WU84</t>
  </si>
  <si>
    <t>5493006CQL3O3WJLVX08</t>
  </si>
  <si>
    <t>MOODY'S CORPORATION</t>
  </si>
  <si>
    <t>DBRS LIMITED</t>
  </si>
  <si>
    <t>CARE</t>
  </si>
  <si>
    <t>NOPT</t>
  </si>
  <si>
    <t>100.0</t>
  </si>
  <si>
    <t>No Credit Enhancement</t>
  </si>
  <si>
    <t>"Class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t>
  </si>
  <si>
    <t>RED &amp; BLACK HOME LOANS France 3</t>
  </si>
  <si>
    <t>Operating_Account</t>
  </si>
  <si>
    <t>General_Reserve_Account</t>
  </si>
  <si>
    <t>Commingling_Reserve_Account</t>
  </si>
  <si>
    <t>CORE</t>
  </si>
  <si>
    <t>WAIR</t>
  </si>
  <si>
    <t>Defaulted</t>
  </si>
  <si>
    <t>(a) Required Notes Amortisation Amount in respect of the immediately following Payment Date</t>
  </si>
  <si>
    <t>(b) the expected difference (positive or negative) between (i) and (ii)</t>
  </si>
  <si>
    <t>(i) the Available Distribution Amount on such Payment Date</t>
  </si>
  <si>
    <t>(ii) items (A) to (C) and (E) of the Amortisation Period Priority of Payments;</t>
  </si>
  <si>
    <r>
      <t>Principal Deficiency Amount</t>
    </r>
    <r>
      <rPr>
        <i/>
        <sz val="11"/>
        <rFont val="Arial"/>
        <family val="2"/>
      </rPr>
      <t xml:space="preserve">    max((a)-(b);0)</t>
    </r>
  </si>
  <si>
    <t>Principal Deficiency Amount
  max((a)-(b);0)</t>
  </si>
  <si>
    <t>Each Payment Date</t>
  </si>
  <si>
    <t>General Reserve Required Amount Required Amount</t>
  </si>
  <si>
    <t>Commingling Reserve Account Opening Balance</t>
  </si>
  <si>
    <t>Commingling Reserve Account Closing Balance</t>
  </si>
  <si>
    <t>IVSS14_CURRENCY</t>
  </si>
  <si>
    <t>IVSS15_CURRENCY</t>
  </si>
  <si>
    <t>IVSS16_CURRENCY</t>
  </si>
  <si>
    <t>IVSS17_CURRENCY</t>
  </si>
  <si>
    <t>IVSS19_CURRENCY</t>
  </si>
  <si>
    <t>IVSS23_CURRENCY</t>
  </si>
  <si>
    <t>IVSS24_CURRENCY</t>
  </si>
  <si>
    <t>IVSS25_CURRENCY</t>
  </si>
  <si>
    <t>IVSS26_CURRENCY</t>
  </si>
  <si>
    <t>IVSS28_CURRENCY</t>
  </si>
  <si>
    <t>IVSS29_CURRENCY</t>
  </si>
  <si>
    <t>IVSS14 CURRENCY</t>
  </si>
  <si>
    <t>IVSS15 CURRENCY</t>
  </si>
  <si>
    <t>IVSS16 CURRENCY</t>
  </si>
  <si>
    <t>IVSS17 CURRENCY</t>
  </si>
  <si>
    <t>IVSS19 CURRENCY</t>
  </si>
  <si>
    <t>IVSS23 CURRENCY</t>
  </si>
  <si>
    <t>IVSS24 CURRENCY</t>
  </si>
  <si>
    <t>IVSS25 CURRENCY</t>
  </si>
  <si>
    <t>IVSS26 CURRENCY</t>
  </si>
  <si>
    <t>IVSS28 CURRENCY</t>
  </si>
  <si>
    <t>IVSS29 CURRENCY</t>
  </si>
  <si>
    <t>IVSF5_CURRENCY</t>
  </si>
  <si>
    <t>IVSF6_CURRENCY</t>
  </si>
  <si>
    <t>IVSF5 CURRENCY</t>
  </si>
  <si>
    <t>IVSF6 CURRENCY</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</si>
  <si>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</si>
  <si>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</si>
  <si>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</si>
  <si>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</si>
  <si>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</si>
  <si>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</si>
  <si>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</si>
  <si>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</si>
  <si>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SESS10_CURRENCY</t>
  </si>
  <si>
    <t>SESS11_CURRENCY</t>
  </si>
  <si>
    <t>SESS13_CURRENCY</t>
  </si>
  <si>
    <t>SESS16_CURRENCY</t>
  </si>
  <si>
    <t>SESS19_CURRENCY</t>
  </si>
  <si>
    <t>SESS24_CURRENCY</t>
  </si>
  <si>
    <t>SESS10 CURRENCY</t>
  </si>
  <si>
    <t>SESS11 CURRENCY</t>
  </si>
  <si>
    <t>SESS13 CURRENCY</t>
  </si>
  <si>
    <t>SESS16 CURRENCY</t>
  </si>
  <si>
    <t>SESS19 CURRENCY</t>
  </si>
  <si>
    <t>SESS24 CURRENCY</t>
  </si>
  <si>
    <t>SESA5_CURRENCY</t>
  </si>
  <si>
    <t>SESA6_CURRENCY</t>
  </si>
  <si>
    <t>SESA5 CURRENCY</t>
  </si>
  <si>
    <t>SESA6 CURRENCY</t>
  </si>
  <si>
    <t>SEST8_CURRENCY</t>
  </si>
  <si>
    <t>SEST9_CURRENCY</t>
  </si>
  <si>
    <t>SEST38_CURRENCY</t>
  </si>
  <si>
    <t>SEST8 CURRENCY</t>
  </si>
  <si>
    <t>SEST9 CURRENCY</t>
  </si>
  <si>
    <t>SEST38 CURRENCY</t>
  </si>
  <si>
    <t xml:space="preserve">"Class A Notes Credit Enhancement Percentage" means  in relation to any Payment Date  the percentage (rounding upward the resultant figure to the nearest 0.01 per cent) equal (i) 100 per cent minus (ii) the ratio of: (a) the difference between the Principal Amount Outstanding of the Class A Notes and any amount remaining on the Operating Account due to the rounding for the payment on a single Class A Note in accordance with the Conditions of the Class A Notes  and (b) the Aggregate Outstanding Principal Balance </t>
  </si>
  <si>
    <t>+33-158980806</t>
  </si>
  <si>
    <t>Decote</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</si>
  <si>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</si>
  <si>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</si>
  <si>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</si>
  <si>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</si>
  <si>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</si>
  <si>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</si>
  <si>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</si>
  <si>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</si>
  <si>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</si>
  <si>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</si>
  <si>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</si>
  <si>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</si>
  <si>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</si>
  <si>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</si>
  <si>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</si>
  <si>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</si>
  <si>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</si>
  <si>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</si>
  <si>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</si>
  <si>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</si>
  <si>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</si>
  <si>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</si>
  <si>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</si>
  <si>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</si>
  <si>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</si>
  <si>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</si>
  <si>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</si>
  <si>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</si>
  <si>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</si>
  <si>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</si>
  <si>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</si>
  <si>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Dimitri Bellaiche</t>
  </si>
  <si>
    <t>TRF</t>
  </si>
  <si>
    <t>SEPA</t>
  </si>
  <si>
    <t>SLEV</t>
  </si>
  <si>
    <t>92, avenue de Wagram 75017 Paris, France</t>
  </si>
  <si>
    <t>SOGEFRPP</t>
  </si>
  <si>
    <t>FR76 3000 3071 2500 0993 8092 482</t>
  </si>
  <si>
    <t>BIC</t>
  </si>
  <si>
    <t>CCFRFRPP</t>
  </si>
  <si>
    <t>DEUTDEFF</t>
  </si>
  <si>
    <t>General Reserve</t>
  </si>
  <si>
    <t xml:space="preserve">Class B Notes Amortisation Amount </t>
  </si>
  <si>
    <t>Rounding A+B+Residual Units</t>
  </si>
  <si>
    <t>Key dates</t>
  </si>
  <si>
    <t>Default &amp; Recovery Historical Statistics</t>
  </si>
  <si>
    <t xml:space="preserve"> Dimitri Bellaiche </t>
  </si>
  <si>
    <t>Next Payment Date</t>
  </si>
  <si>
    <t>FCT_RedandBlackSG@iqeq.com</t>
  </si>
  <si>
    <t>Closing priority of Payment</t>
  </si>
  <si>
    <t>02 - Asset Follow Up (Euros)</t>
  </si>
  <si>
    <t>03 - Monthly Collection</t>
  </si>
  <si>
    <t>04 - Repurchase and Rescission</t>
  </si>
  <si>
    <t>05 - Prepayment Rate</t>
  </si>
  <si>
    <t>06 - Asset Amortisation Profile</t>
  </si>
  <si>
    <t>07 - Delinquent Performing Home Loans Historical Statistics</t>
  </si>
  <si>
    <t>08 - Default &amp; Recovery Historical Statistics</t>
  </si>
  <si>
    <t>09 - Principal Deficiency Amount</t>
  </si>
  <si>
    <t>10 - Reserve calculation</t>
  </si>
  <si>
    <t xml:space="preserve">11 - Notes Follow-up </t>
  </si>
  <si>
    <t>11bis - Notes Calculation</t>
  </si>
  <si>
    <t>14 - Fees</t>
  </si>
  <si>
    <t>17 - Events &amp; Breachs</t>
  </si>
  <si>
    <t>A(high)</t>
  </si>
  <si>
    <t>INTC</t>
  </si>
  <si>
    <t>SHAR</t>
  </si>
  <si>
    <t>Adress Department</t>
  </si>
  <si>
    <t>Street Name</t>
  </si>
  <si>
    <t>Town Name</t>
  </si>
  <si>
    <t>Country of Creditor</t>
  </si>
  <si>
    <t>Avenue de wagram</t>
  </si>
  <si>
    <t>Ile de France</t>
  </si>
  <si>
    <t>Red n Black Home Loans France 3</t>
  </si>
  <si>
    <t>Reserve Account</t>
  </si>
  <si>
    <t>Transfer from operating acc</t>
  </si>
  <si>
    <t>00-01</t>
  </si>
  <si>
    <t>01-97</t>
  </si>
  <si>
    <t>Min</t>
  </si>
  <si>
    <t>01-98</t>
  </si>
  <si>
    <t>WA</t>
  </si>
  <si>
    <t>01-99</t>
  </si>
  <si>
    <t>02-97</t>
  </si>
  <si>
    <t>02-98</t>
  </si>
  <si>
    <t>02-99</t>
  </si>
  <si>
    <t>03-97</t>
  </si>
  <si>
    <t>03-98</t>
  </si>
  <si>
    <t>03-99</t>
  </si>
  <si>
    <t>04-97</t>
  </si>
  <si>
    <t>04-98</t>
  </si>
  <si>
    <t>04-99</t>
  </si>
  <si>
    <t>05-97</t>
  </si>
  <si>
    <t>05-98</t>
  </si>
  <si>
    <t>05-99</t>
  </si>
  <si>
    <t>06-97</t>
  </si>
  <si>
    <t>06-98</t>
  </si>
  <si>
    <t>06-99</t>
  </si>
  <si>
    <t>09-97</t>
  </si>
  <si>
    <t>09-98</t>
  </si>
  <si>
    <t>09-99</t>
  </si>
  <si>
    <t>10-97</t>
  </si>
  <si>
    <t>10-98</t>
  </si>
  <si>
    <t>10-99</t>
  </si>
  <si>
    <t>�le-de-France</t>
  </si>
  <si>
    <t>Bourgogne-Franche-Comt�</t>
  </si>
  <si>
    <t>Auvergne-Rh�ne-Alpes</t>
  </si>
  <si>
    <t>Provence-Alpes-C�te d'Azur</t>
  </si>
  <si>
    <t>18-97</t>
  </si>
  <si>
    <t>18-98</t>
  </si>
  <si>
    <t>18-99</t>
  </si>
  <si>
    <t>Date</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</si>
  <si>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</si>
  <si>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</si>
  <si>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</si>
  <si>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</si>
  <si>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</si>
  <si>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</si>
  <si>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</si>
  <si>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</si>
  <si>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</si>
  <si>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</si>
  <si>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</si>
  <si>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</si>
  <si>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</si>
  <si>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</si>
  <si>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</si>
  <si>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</si>
  <si>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</si>
  <si>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</si>
  <si>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</si>
  <si>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410000</t>
  </si>
  <si>
    <t>654000</t>
  </si>
  <si>
    <t>601400</t>
  </si>
  <si>
    <t>601100</t>
  </si>
  <si>
    <t>601200</t>
  </si>
  <si>
    <t>161200</t>
  </si>
  <si>
    <t>701000</t>
  </si>
  <si>
    <t>242000</t>
  </si>
  <si>
    <t>241500</t>
  </si>
  <si>
    <t>241000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</si>
</sst>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 numFmtId="190" formatCode="#,##0.00000"/>
    <numFmt numFmtId="191" formatCode="#,##0.0000000"/>
    <numFmt numFmtId="192" formatCode="#,##0.0000000000"/>
  </numFmts>
  <fonts count="174">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sz val="10"/>
      <color rgb="FF000000"/>
      <name val="Arial"/>
      <family val="2"/>
    </font>
    <font>
      <b/>
      <sz val="8"/>
      <color rgb="FF7030A0"/>
      <name val="Arial"/>
      <family val="2"/>
    </font>
    <font>
      <b/>
      <i/>
      <sz val="10"/>
      <color theme="1"/>
      <name val="Arial"/>
      <family val="2"/>
    </font>
    <font>
      <b/>
      <sz val="10"/>
      <color rgb="FF000000"/>
      <name val="Arial"/>
      <family val="2"/>
    </font>
    <font>
      <b/>
      <i/>
      <sz val="9"/>
      <color theme="2" tint="-0.749992370372631"/>
      <name val="Arial"/>
      <family val="2"/>
    </font>
    <font>
      <sz val="9"/>
      <color theme="2" tint="-0.749992370372631"/>
      <name val="Arial"/>
      <family val="2"/>
    </font>
    <font>
      <sz val="8"/>
      <color rgb="FF0000FF"/>
      <name val="Arial"/>
      <family val="2"/>
    </font>
    <font>
      <b/>
      <sz val="9"/>
      <name val="Calibri"/>
      <family val="2"/>
      <scheme val="minor"/>
    </font>
    <font>
      <sz val="10"/>
      <color indexed="8"/>
      <name val="Calibri"/>
      <family val="2"/>
      <scheme val="minor"/>
    </font>
    <font>
      <b/>
      <sz val="10"/>
      <name val="Calibri"/>
      <family val="2"/>
      <scheme val="minor"/>
    </font>
  </fonts>
  <fills count="44">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bgColor indexed="47"/>
      </patternFill>
    </fill>
    <fill>
      <patternFill patternType="solid">
        <fgColor theme="2" tint="-9.9978637043366805E-2"/>
        <bgColor indexed="64"/>
      </patternFill>
    </fill>
    <fill>
      <patternFill patternType="solid">
        <fgColor theme="7"/>
        <bgColor indexed="64"/>
      </patternFill>
    </fill>
  </fills>
  <borders count="381">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right style="medium">
        <color indexed="64"/>
      </right>
      <top style="medium">
        <color indexed="64"/>
      </top>
      <bottom style="thin">
        <color auto="1"/>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55"/>
      </left>
      <right style="thin">
        <color indexed="55"/>
      </right>
      <top/>
      <bottom style="medium">
        <color indexed="55"/>
      </bottom>
      <diagonal/>
    </border>
    <border>
      <left style="thin">
        <color indexed="64"/>
      </left>
      <right/>
      <top style="hair">
        <color indexed="23"/>
      </top>
      <bottom style="thin">
        <color indexed="64"/>
      </bottom>
      <diagonal/>
    </border>
    <border>
      <left style="thin">
        <color indexed="22"/>
      </left>
      <right/>
      <top style="hair">
        <color indexed="22"/>
      </top>
      <bottom style="hair">
        <color indexed="22"/>
      </bottom>
      <diagonal/>
    </border>
    <border>
      <left style="thick">
        <color rgb="FFC0C0C0"/>
      </left>
      <right style="thin">
        <color rgb="FFC0C0C0"/>
      </right>
      <top style="thin">
        <color theme="0" tint="-0.34998626667073579"/>
      </top>
      <bottom style="dotted">
        <color indexed="22"/>
      </bottom>
      <diagonal/>
    </border>
    <border>
      <left style="thick">
        <color rgb="FFC0C0C0"/>
      </left>
      <right style="thin">
        <color rgb="FFC0C0C0"/>
      </right>
      <top style="dotted">
        <color indexed="22"/>
      </top>
      <bottom style="thin">
        <color indexed="64"/>
      </bottom>
      <diagonal/>
    </border>
    <border>
      <left style="thin">
        <color theme="0" tint="-0.34998626667073579"/>
      </left>
      <right style="thin">
        <color theme="0" tint="-0.34998626667073579"/>
      </right>
      <top/>
      <bottom style="thin">
        <color indexed="64"/>
      </bottom>
      <diagonal/>
    </border>
    <border>
      <left/>
      <right style="thin">
        <color theme="0" tint="-0.14993743705557422"/>
      </right>
      <top/>
      <bottom/>
      <diagonal/>
    </border>
    <border>
      <left/>
      <right/>
      <top style="thin">
        <color indexed="64"/>
      </top>
      <bottom style="medium">
        <color indexed="64"/>
      </bottom>
      <diagonal/>
    </border>
  </borders>
  <cellStyleXfs count="45">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8"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2189">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8" xfId="3" applyNumberFormat="1" applyFont="1" applyFill="1" applyBorder="1" applyAlignment="1">
      <alignment horizontal="right"/>
    </xf>
    <xf numFmtId="0" fontId="6" fillId="0" borderId="0" xfId="13"/>
    <xf numFmtId="4" fontId="6" fillId="0" borderId="0" xfId="13" applyNumberFormat="1"/>
    <xf numFmtId="0" fontId="27" fillId="7" borderId="79"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79" xfId="13" applyFont="1" applyFill="1" applyBorder="1" applyAlignment="1">
      <alignment horizontal="centerContinuous" vertical="center" wrapText="1"/>
    </xf>
    <xf numFmtId="0" fontId="40" fillId="13" borderId="79" xfId="13" applyFont="1" applyFill="1" applyBorder="1" applyAlignment="1">
      <alignment horizontal="centerContinuous" vertical="center" wrapText="1"/>
    </xf>
    <xf numFmtId="0" fontId="6" fillId="0" borderId="80" xfId="13" applyBorder="1" applyAlignment="1">
      <alignment horizontal="center" vertical="center"/>
    </xf>
    <xf numFmtId="167" fontId="39" fillId="9" borderId="81"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79" xfId="12" applyFont="1" applyFill="1" applyBorder="1" applyAlignment="1">
      <alignment horizontal="center" vertical="center" wrapText="1"/>
    </xf>
    <xf numFmtId="167" fontId="39" fillId="10" borderId="81"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79" xfId="12" applyFont="1" applyFill="1" applyBorder="1" applyAlignment="1">
      <alignment horizontal="center" vertical="center" wrapText="1"/>
    </xf>
    <xf numFmtId="14" fontId="27" fillId="0" borderId="82" xfId="13" applyNumberFormat="1" applyFont="1" applyBorder="1" applyAlignment="1">
      <alignment horizontal="center" vertical="center"/>
    </xf>
    <xf numFmtId="14" fontId="27" fillId="0" borderId="83" xfId="13" applyNumberFormat="1" applyFont="1" applyBorder="1" applyAlignment="1">
      <alignment horizontal="center" vertical="center"/>
    </xf>
    <xf numFmtId="0" fontId="27" fillId="0" borderId="0" xfId="13" applyFont="1"/>
    <xf numFmtId="4" fontId="6" fillId="0" borderId="82" xfId="12" applyNumberFormat="1" applyFont="1" applyFill="1" applyBorder="1" applyAlignment="1">
      <alignment horizontal="center" vertical="center" wrapText="1"/>
    </xf>
    <xf numFmtId="4" fontId="6" fillId="0" borderId="84"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5"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5" xfId="13" applyNumberFormat="1" applyFont="1" applyFill="1" applyBorder="1" applyAlignment="1">
      <alignment horizontal="center" vertical="center" wrapText="1"/>
    </xf>
    <xf numFmtId="0" fontId="43" fillId="0" borderId="0" xfId="13" applyFont="1"/>
    <xf numFmtId="4" fontId="44" fillId="11" borderId="87" xfId="12" applyNumberFormat="1" applyFont="1" applyFill="1" applyBorder="1" applyAlignment="1">
      <alignment horizontal="center" vertical="center" wrapText="1"/>
    </xf>
    <xf numFmtId="4" fontId="43" fillId="4" borderId="85" xfId="13" applyNumberFormat="1" applyFont="1" applyFill="1" applyBorder="1" applyAlignment="1">
      <alignment horizontal="center" vertical="center" wrapText="1"/>
    </xf>
    <xf numFmtId="4" fontId="43" fillId="0" borderId="88"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89"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0"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1"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8" xfId="13" applyNumberFormat="1" applyFont="1" applyFill="1" applyBorder="1" applyAlignment="1">
      <alignment horizontal="center" vertical="center" wrapText="1"/>
    </xf>
    <xf numFmtId="4" fontId="44" fillId="4" borderId="90" xfId="13" applyNumberFormat="1" applyFont="1" applyFill="1" applyBorder="1" applyAlignment="1">
      <alignment horizontal="center" vertical="center" wrapText="1"/>
    </xf>
    <xf numFmtId="4" fontId="27" fillId="6" borderId="92" xfId="13" applyNumberFormat="1" applyFont="1" applyFill="1" applyBorder="1"/>
    <xf numFmtId="4" fontId="43" fillId="0" borderId="91" xfId="13" applyNumberFormat="1" applyFont="1" applyBorder="1" applyAlignment="1">
      <alignment horizontal="center" vertical="center" wrapText="1"/>
    </xf>
    <xf numFmtId="49" fontId="1" fillId="0" borderId="0" xfId="7" applyNumberFormat="1"/>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3" xfId="14" applyFont="1" applyFill="1" applyBorder="1" applyAlignment="1">
      <alignment horizontal="center" vertical="center" wrapText="1"/>
    </xf>
    <xf numFmtId="14" fontId="27" fillId="4" borderId="94" xfId="13" applyNumberFormat="1" applyFont="1" applyFill="1" applyBorder="1" applyAlignment="1">
      <alignment horizontal="center" vertical="center"/>
    </xf>
    <xf numFmtId="10" fontId="6" fillId="0" borderId="95" xfId="15" applyNumberFormat="1" applyBorder="1" applyAlignment="1">
      <alignment horizontal="right" vertical="center" indent="1"/>
    </xf>
    <xf numFmtId="10" fontId="43" fillId="0" borderId="95"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4" xfId="13" applyNumberFormat="1" applyFont="1" applyFill="1" applyBorder="1" applyAlignment="1">
      <alignment horizontal="center" vertical="center"/>
    </xf>
    <xf numFmtId="4" fontId="47" fillId="0" borderId="97"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8" xfId="14" applyFont="1" applyFill="1" applyBorder="1" applyAlignment="1">
      <alignment horizontal="center" vertical="center" wrapText="1"/>
    </xf>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14" fontId="27" fillId="4" borderId="101" xfId="13" applyNumberFormat="1" applyFont="1" applyFill="1" applyBorder="1" applyAlignment="1">
      <alignment horizontal="center" vertical="center"/>
    </xf>
    <xf numFmtId="4" fontId="6" fillId="0" borderId="102" xfId="16" applyNumberFormat="1" applyBorder="1" applyAlignment="1">
      <alignment horizontal="right" vertical="center" indent="1"/>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47" fillId="0" borderId="105" xfId="16" applyNumberFormat="1" applyFont="1" applyBorder="1" applyAlignment="1">
      <alignment horizontal="right" vertical="center" indent="1"/>
    </xf>
    <xf numFmtId="4" fontId="47" fillId="0" borderId="96" xfId="16" applyNumberFormat="1" applyFont="1" applyBorder="1" applyAlignment="1">
      <alignment horizontal="right" vertical="center" indent="1"/>
    </xf>
    <xf numFmtId="0" fontId="48" fillId="7" borderId="106" xfId="14" applyFont="1" applyFill="1" applyBorder="1" applyAlignment="1">
      <alignment horizontal="center" vertical="center" wrapTex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14" fontId="27" fillId="4" borderId="109" xfId="14" applyNumberFormat="1" applyFont="1" applyFill="1" applyBorder="1" applyAlignment="1">
      <alignment horizontal="center" vertical="center"/>
    </xf>
    <xf numFmtId="4" fontId="6" fillId="0" borderId="110" xfId="16" applyNumberFormat="1" applyBorder="1" applyAlignment="1">
      <alignment horizontal="right" vertical="center" indent="1"/>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14" fontId="44" fillId="4" borderId="114" xfId="14" applyNumberFormat="1" applyFont="1" applyFill="1" applyBorder="1" applyAlignment="1">
      <alignment horizontal="center" vertical="center"/>
    </xf>
    <xf numFmtId="4" fontId="47" fillId="0" borderId="115" xfId="16" applyNumberFormat="1" applyFont="1" applyBorder="1" applyAlignment="1">
      <alignment horizontal="right" vertical="center" indent="1"/>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0" xfId="14" applyFont="1" applyFill="1" applyBorder="1" applyAlignment="1">
      <alignment horizontal="left" vertical="center" indent="1"/>
    </xf>
    <xf numFmtId="3" fontId="51" fillId="2" borderId="121"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2" xfId="21" applyNumberFormat="1" applyFont="1" applyFill="1" applyBorder="1" applyAlignment="1">
      <alignment horizontal="left" vertical="center" indent="1"/>
    </xf>
    <xf numFmtId="44" fontId="6" fillId="0" borderId="0" xfId="21" applyFont="1"/>
    <xf numFmtId="0" fontId="50" fillId="16" borderId="122" xfId="14" applyFont="1" applyFill="1" applyBorder="1" applyAlignment="1">
      <alignment horizontal="left" vertical="center" indent="1"/>
    </xf>
    <xf numFmtId="0" fontId="50" fillId="16" borderId="124" xfId="14" applyFont="1" applyFill="1" applyBorder="1" applyAlignment="1">
      <alignment horizontal="left" vertical="center" indent="1"/>
    </xf>
    <xf numFmtId="0" fontId="50" fillId="16" borderId="126"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7"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4" xfId="14" applyNumberFormat="1" applyFont="1" applyFill="1" applyBorder="1" applyAlignment="1">
      <alignment horizontal="center" vertical="center"/>
    </xf>
    <xf numFmtId="14" fontId="45" fillId="0" borderId="0" xfId="14" applyNumberFormat="1" applyFont="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5" xfId="14" applyNumberFormat="1" applyFont="1" applyBorder="1" applyAlignment="1">
      <alignment horizontal="center" vertical="center"/>
    </xf>
    <xf numFmtId="4" fontId="58" fillId="0" borderId="136" xfId="14" applyNumberFormat="1" applyFont="1" applyBorder="1" applyAlignment="1">
      <alignment horizontal="center" vertical="center"/>
    </xf>
    <xf numFmtId="4" fontId="43" fillId="18" borderId="136" xfId="14" applyNumberFormat="1" applyFont="1" applyFill="1" applyBorder="1" applyAlignment="1">
      <alignment horizontal="center" vertical="center"/>
    </xf>
    <xf numFmtId="3" fontId="43" fillId="0" borderId="137" xfId="14" applyNumberFormat="1" applyFont="1" applyBorder="1" applyAlignment="1">
      <alignment horizontal="center" vertical="center"/>
    </xf>
    <xf numFmtId="4" fontId="58" fillId="0" borderId="138"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39"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5"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59" fillId="5" borderId="0" xfId="14" applyFont="1" applyFill="1" applyAlignment="1">
      <alignment horizontal="center" vertical="center"/>
    </xf>
    <xf numFmtId="0" fontId="6" fillId="2" borderId="0" xfId="14" applyFill="1"/>
    <xf numFmtId="0" fontId="23" fillId="7" borderId="128" xfId="14" applyFont="1" applyFill="1" applyBorder="1" applyAlignment="1">
      <alignment horizontal="left" vertical="center" indent="1"/>
    </xf>
    <xf numFmtId="0" fontId="23" fillId="7" borderId="129" xfId="14" applyFont="1" applyFill="1" applyBorder="1" applyAlignment="1">
      <alignment horizontal="left" vertical="center" indent="1"/>
    </xf>
    <xf numFmtId="49" fontId="27" fillId="7" borderId="129" xfId="14" applyNumberFormat="1" applyFont="1" applyFill="1" applyBorder="1" applyAlignment="1">
      <alignment horizontal="center" vertical="center"/>
    </xf>
    <xf numFmtId="0" fontId="27" fillId="7" borderId="129" xfId="14" applyFont="1" applyFill="1" applyBorder="1"/>
    <xf numFmtId="4" fontId="27" fillId="7" borderId="129" xfId="14" applyNumberFormat="1" applyFont="1" applyFill="1" applyBorder="1" applyAlignment="1">
      <alignment horizontal="right" vertical="center"/>
    </xf>
    <xf numFmtId="4" fontId="27" fillId="7" borderId="129" xfId="14" applyNumberFormat="1" applyFont="1" applyFill="1" applyBorder="1" applyAlignment="1">
      <alignment horizontal="center" vertical="center"/>
    </xf>
    <xf numFmtId="4" fontId="60" fillId="7" borderId="130" xfId="14" applyNumberFormat="1" applyFont="1" applyFill="1" applyBorder="1" applyAlignment="1">
      <alignment horizontal="center" vertical="center"/>
    </xf>
    <xf numFmtId="0" fontId="45" fillId="19" borderId="143" xfId="14" applyFont="1" applyFill="1" applyBorder="1" applyAlignment="1">
      <alignment horizontal="center" vertical="center" wrapText="1"/>
    </xf>
    <xf numFmtId="172" fontId="57" fillId="0" borderId="143" xfId="14" applyNumberFormat="1" applyFont="1" applyBorder="1" applyAlignment="1">
      <alignment horizontal="center" vertical="center"/>
    </xf>
    <xf numFmtId="4" fontId="57" fillId="0" borderId="143" xfId="14" applyNumberFormat="1" applyFont="1" applyBorder="1" applyAlignment="1">
      <alignment horizontal="center" vertical="center"/>
    </xf>
    <xf numFmtId="14" fontId="61" fillId="5" borderId="143" xfId="14" applyNumberFormat="1" applyFont="1" applyFill="1" applyBorder="1" applyAlignment="1">
      <alignment horizontal="center" vertical="center"/>
    </xf>
    <xf numFmtId="1" fontId="57" fillId="5" borderId="143" xfId="14" applyNumberFormat="1" applyFont="1" applyFill="1" applyBorder="1" applyAlignment="1">
      <alignment horizontal="center" vertical="center"/>
    </xf>
    <xf numFmtId="4" fontId="45" fillId="2" borderId="143" xfId="14" applyNumberFormat="1" applyFont="1" applyFill="1" applyBorder="1" applyAlignment="1">
      <alignment horizontal="right" vertical="center"/>
    </xf>
    <xf numFmtId="172" fontId="6" fillId="0" borderId="0" xfId="14" applyNumberFormat="1"/>
    <xf numFmtId="0" fontId="45" fillId="20" borderId="143"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44" xfId="6" applyNumberFormat="1" applyFont="1" applyBorder="1" applyAlignment="1">
      <alignment vertical="center"/>
    </xf>
    <xf numFmtId="14" fontId="27" fillId="0" borderId="0" xfId="14" applyNumberFormat="1" applyFont="1"/>
    <xf numFmtId="0" fontId="30" fillId="3" borderId="140" xfId="20" applyFont="1" applyFill="1" applyBorder="1"/>
    <xf numFmtId="0" fontId="30" fillId="3" borderId="141"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3" fillId="22" borderId="1" xfId="6" applyNumberFormat="1" applyFont="1" applyFill="1" applyBorder="1" applyAlignment="1">
      <alignment horizontal="right" vertical="center" indent="1"/>
    </xf>
    <xf numFmtId="169" fontId="63" fillId="11" borderId="1" xfId="6" applyNumberFormat="1" applyFont="1" applyFill="1" applyBorder="1" applyAlignment="1">
      <alignment horizontal="right" vertical="center" indent="1"/>
    </xf>
    <xf numFmtId="169" fontId="6" fillId="0" borderId="0" xfId="14" applyNumberFormat="1"/>
    <xf numFmtId="0" fontId="64" fillId="2" borderId="152" xfId="6" applyFont="1" applyFill="1" applyBorder="1" applyAlignment="1">
      <alignment horizontal="center" vertical="center"/>
    </xf>
    <xf numFmtId="4" fontId="66" fillId="4" borderId="152" xfId="6" applyNumberFormat="1" applyFont="1" applyFill="1" applyBorder="1" applyAlignment="1">
      <alignment horizontal="right" vertical="center" indent="1"/>
    </xf>
    <xf numFmtId="169" fontId="67" fillId="4" borderId="152"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8" fillId="2" borderId="152" xfId="6" applyFont="1" applyFill="1" applyBorder="1" applyAlignment="1">
      <alignment horizontal="center" vertical="center"/>
    </xf>
    <xf numFmtId="4" fontId="68" fillId="4" borderId="152"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44"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1"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79" xfId="14" applyNumberFormat="1" applyFont="1" applyFill="1" applyBorder="1" applyAlignment="1">
      <alignment horizontal="center" vertical="center" wrapText="1"/>
    </xf>
    <xf numFmtId="0" fontId="27" fillId="7" borderId="79" xfId="14" applyFont="1" applyFill="1" applyBorder="1" applyAlignment="1">
      <alignment horizontal="center" vertical="center" wrapText="1"/>
    </xf>
    <xf numFmtId="174" fontId="27" fillId="2" borderId="109" xfId="14" applyNumberFormat="1" applyFont="1" applyFill="1" applyBorder="1" applyAlignment="1">
      <alignment horizontal="left" vertical="center" indent="1"/>
    </xf>
    <xf numFmtId="169" fontId="57" fillId="23" borderId="157" xfId="14" applyNumberFormat="1" applyFont="1" applyFill="1" applyBorder="1" applyAlignment="1">
      <alignment vertical="center" wrapText="1"/>
    </xf>
    <xf numFmtId="9" fontId="33" fillId="24" borderId="162" xfId="14" applyNumberFormat="1" applyFont="1" applyFill="1" applyBorder="1" applyAlignment="1">
      <alignment horizontal="center" vertical="center"/>
    </xf>
    <xf numFmtId="175" fontId="33" fillId="24" borderId="162" xfId="14" applyNumberFormat="1" applyFont="1" applyFill="1" applyBorder="1" applyAlignment="1">
      <alignment horizontal="center" vertical="center"/>
    </xf>
    <xf numFmtId="10" fontId="33" fillId="24" borderId="162" xfId="14" applyNumberFormat="1" applyFont="1" applyFill="1" applyBorder="1" applyAlignment="1">
      <alignment horizontal="center" vertical="center"/>
    </xf>
    <xf numFmtId="4" fontId="70" fillId="24" borderId="152" xfId="14" applyNumberFormat="1" applyFont="1" applyFill="1" applyBorder="1" applyAlignment="1">
      <alignment horizontal="left" vertical="center"/>
    </xf>
    <xf numFmtId="169" fontId="27" fillId="25" borderId="163" xfId="14" applyNumberFormat="1" applyFont="1" applyFill="1" applyBorder="1" applyAlignment="1">
      <alignment horizontal="right" vertical="center" indent="2"/>
    </xf>
    <xf numFmtId="174" fontId="6" fillId="2" borderId="109" xfId="14" applyNumberFormat="1" applyFill="1" applyBorder="1" applyAlignment="1">
      <alignment horizontal="left" vertical="center" indent="4"/>
    </xf>
    <xf numFmtId="44" fontId="57" fillId="0" borderId="157" xfId="21" applyFont="1" applyBorder="1" applyAlignment="1">
      <alignment horizontal="center" vertical="center" wrapText="1"/>
    </xf>
    <xf numFmtId="10" fontId="33" fillId="2" borderId="162" xfId="14" applyNumberFormat="1" applyFont="1" applyFill="1" applyBorder="1" applyAlignment="1">
      <alignment horizontal="center" vertical="center"/>
    </xf>
    <xf numFmtId="4" fontId="71" fillId="2" borderId="157" xfId="14" applyNumberFormat="1" applyFont="1" applyFill="1" applyBorder="1" applyAlignment="1">
      <alignment horizontal="center" vertical="center"/>
    </xf>
    <xf numFmtId="10" fontId="33" fillId="0" borderId="162" xfId="14" applyNumberFormat="1" applyFont="1" applyBorder="1" applyAlignment="1">
      <alignment horizontal="center" vertical="center"/>
    </xf>
    <xf numFmtId="169" fontId="27" fillId="4" borderId="163" xfId="14" applyNumberFormat="1" applyFont="1" applyFill="1" applyBorder="1" applyAlignment="1">
      <alignment horizontal="right" vertical="center" indent="2"/>
    </xf>
    <xf numFmtId="0" fontId="27" fillId="2" borderId="109" xfId="14" applyFont="1" applyFill="1" applyBorder="1" applyAlignment="1">
      <alignment horizontal="left" vertical="center" indent="1"/>
    </xf>
    <xf numFmtId="0" fontId="6" fillId="2" borderId="109" xfId="14" applyFill="1" applyBorder="1" applyAlignment="1">
      <alignment horizontal="left" vertical="center" indent="4"/>
    </xf>
    <xf numFmtId="169" fontId="57" fillId="0" borderId="157" xfId="14" applyNumberFormat="1" applyFont="1" applyBorder="1" applyAlignment="1">
      <alignment horizontal="center" vertical="center" wrapText="1"/>
    </xf>
    <xf numFmtId="0" fontId="6" fillId="2" borderId="109" xfId="14" applyFill="1" applyBorder="1" applyAlignment="1">
      <alignment horizontal="left" vertical="center" wrapText="1" indent="4"/>
    </xf>
    <xf numFmtId="176" fontId="33" fillId="0" borderId="162" xfId="14" applyNumberFormat="1" applyFont="1" applyBorder="1" applyAlignment="1">
      <alignment horizontal="center" vertical="center"/>
    </xf>
    <xf numFmtId="0" fontId="50" fillId="0" borderId="114" xfId="14" applyFont="1" applyBorder="1" applyAlignment="1">
      <alignment horizontal="left" vertical="center" wrapText="1" indent="1"/>
    </xf>
    <xf numFmtId="0" fontId="6" fillId="0" borderId="109" xfId="14" applyBorder="1" applyAlignment="1">
      <alignment horizontal="left" vertical="center" indent="4"/>
    </xf>
    <xf numFmtId="169" fontId="57" fillId="0" borderId="157" xfId="14" applyNumberFormat="1" applyFont="1" applyBorder="1" applyAlignment="1">
      <alignment vertical="center" wrapText="1"/>
    </xf>
    <xf numFmtId="0" fontId="6" fillId="0" borderId="109" xfId="14" applyBorder="1" applyAlignment="1">
      <alignment horizontal="left" vertical="center" wrapText="1" indent="4"/>
    </xf>
    <xf numFmtId="0" fontId="27" fillId="2" borderId="114" xfId="14" applyFont="1" applyFill="1" applyBorder="1" applyAlignment="1">
      <alignment horizontal="left" vertical="center" indent="1"/>
    </xf>
    <xf numFmtId="4" fontId="71" fillId="24" borderId="157" xfId="14" applyNumberFormat="1" applyFont="1" applyFill="1" applyBorder="1" applyAlignment="1">
      <alignment horizontal="center" vertical="center"/>
    </xf>
    <xf numFmtId="169" fontId="57" fillId="2" borderId="157" xfId="14" applyNumberFormat="1" applyFont="1" applyFill="1" applyBorder="1" applyAlignment="1">
      <alignment vertical="center" wrapText="1"/>
    </xf>
    <xf numFmtId="0" fontId="72"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4" fillId="4" borderId="42" xfId="14" applyNumberFormat="1" applyFont="1" applyFill="1" applyBorder="1" applyAlignment="1">
      <alignment horizontal="right" vertical="center"/>
    </xf>
    <xf numFmtId="169" fontId="27" fillId="4" borderId="79"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67"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68" xfId="6" applyFill="1" applyBorder="1"/>
    <xf numFmtId="0" fontId="54" fillId="11" borderId="169" xfId="6" applyFont="1" applyFill="1" applyBorder="1" applyAlignment="1">
      <alignment horizontal="center" vertical="center"/>
    </xf>
    <xf numFmtId="0" fontId="54" fillId="11" borderId="170"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1" xfId="6" applyFill="1" applyBorder="1" applyAlignment="1">
      <alignment vertical="center"/>
    </xf>
    <xf numFmtId="0" fontId="6" fillId="11" borderId="64" xfId="6" applyFill="1" applyBorder="1"/>
    <xf numFmtId="0" fontId="27" fillId="11" borderId="0" xfId="6" applyFont="1" applyFill="1" applyAlignment="1">
      <alignment vertical="center"/>
    </xf>
    <xf numFmtId="0" fontId="74" fillId="7" borderId="1" xfId="6" applyFont="1" applyFill="1" applyBorder="1" applyAlignment="1">
      <alignment horizontal="center" vertical="center"/>
    </xf>
    <xf numFmtId="4" fontId="68" fillId="21" borderId="152" xfId="6" applyNumberFormat="1" applyFont="1" applyFill="1" applyBorder="1" applyAlignment="1">
      <alignment horizontal="right" vertical="center" indent="1"/>
    </xf>
    <xf numFmtId="0" fontId="27" fillId="11" borderId="171" xfId="6" applyFont="1" applyFill="1" applyBorder="1" applyAlignment="1">
      <alignment vertical="center"/>
    </xf>
    <xf numFmtId="49" fontId="33" fillId="26" borderId="172" xfId="6" applyNumberFormat="1" applyFont="1" applyFill="1" applyBorder="1" applyAlignment="1">
      <alignment horizontal="center" vertical="center"/>
    </xf>
    <xf numFmtId="0" fontId="64" fillId="17" borderId="152" xfId="6" applyFont="1" applyFill="1" applyBorder="1" applyAlignment="1">
      <alignment horizontal="center" vertical="center"/>
    </xf>
    <xf numFmtId="4" fontId="64" fillId="4" borderId="152" xfId="6" applyNumberFormat="1" applyFont="1" applyFill="1" applyBorder="1" applyAlignment="1">
      <alignment horizontal="right" vertical="center" indent="1"/>
    </xf>
    <xf numFmtId="4" fontId="64" fillId="25" borderId="152" xfId="6" applyNumberFormat="1" applyFont="1" applyFill="1" applyBorder="1" applyAlignment="1">
      <alignment horizontal="right" vertical="center" indent="1"/>
    </xf>
    <xf numFmtId="169" fontId="38" fillId="4" borderId="152" xfId="6" applyNumberFormat="1" applyFont="1" applyFill="1" applyBorder="1" applyAlignment="1">
      <alignment horizontal="right" vertical="center" indent="1"/>
    </xf>
    <xf numFmtId="0" fontId="1" fillId="0" borderId="0" xfId="8" applyAlignment="1">
      <alignment horizontal="center" vertical="center"/>
    </xf>
    <xf numFmtId="49" fontId="33" fillId="17" borderId="152" xfId="6" applyNumberFormat="1" applyFont="1" applyFill="1" applyBorder="1" applyAlignment="1">
      <alignment horizontal="center" vertical="center"/>
    </xf>
    <xf numFmtId="0" fontId="68" fillId="17" borderId="152" xfId="6" applyFont="1" applyFill="1" applyBorder="1" applyAlignment="1">
      <alignment horizontal="center" vertical="center"/>
    </xf>
    <xf numFmtId="0" fontId="6" fillId="11" borderId="171" xfId="6" applyFill="1" applyBorder="1"/>
    <xf numFmtId="0" fontId="27" fillId="0" borderId="0" xfId="6" applyFont="1"/>
    <xf numFmtId="0" fontId="27" fillId="11" borderId="64" xfId="6" applyFont="1" applyFill="1" applyBorder="1"/>
    <xf numFmtId="0" fontId="27" fillId="11" borderId="0" xfId="6" applyFont="1" applyFill="1"/>
    <xf numFmtId="0" fontId="75" fillId="7" borderId="151" xfId="6" applyFont="1" applyFill="1" applyBorder="1" applyAlignment="1">
      <alignment horizontal="right" vertical="center"/>
    </xf>
    <xf numFmtId="169" fontId="76" fillId="11" borderId="1" xfId="6" applyNumberFormat="1" applyFont="1" applyFill="1" applyBorder="1" applyAlignment="1">
      <alignment horizontal="right" vertical="center" indent="1"/>
    </xf>
    <xf numFmtId="0" fontId="27" fillId="11" borderId="171" xfId="6" applyFont="1" applyFill="1" applyBorder="1"/>
    <xf numFmtId="0" fontId="6" fillId="11" borderId="80" xfId="6" applyFill="1" applyBorder="1"/>
    <xf numFmtId="0" fontId="6" fillId="11" borderId="40" xfId="6" applyFill="1" applyBorder="1"/>
    <xf numFmtId="0" fontId="33" fillId="11" borderId="40" xfId="6" applyFont="1" applyFill="1" applyBorder="1" applyAlignment="1">
      <alignment horizontal="center" vertical="center"/>
    </xf>
    <xf numFmtId="0" fontId="64" fillId="11" borderId="40" xfId="6" applyFont="1" applyFill="1" applyBorder="1" applyAlignment="1">
      <alignment horizontal="center" vertical="center"/>
    </xf>
    <xf numFmtId="0" fontId="77" fillId="11" borderId="40" xfId="6" applyFont="1" applyFill="1" applyBorder="1" applyAlignment="1">
      <alignment horizontal="left" vertical="center" indent="1"/>
    </xf>
    <xf numFmtId="0" fontId="7" fillId="11" borderId="40" xfId="6" applyFont="1" applyFill="1" applyBorder="1"/>
    <xf numFmtId="0" fontId="6" fillId="11" borderId="173" xfId="6" applyFill="1" applyBorder="1"/>
    <xf numFmtId="4" fontId="1" fillId="0" borderId="0" xfId="8" applyNumberFormat="1"/>
    <xf numFmtId="0" fontId="13" fillId="3" borderId="175" xfId="14" applyFont="1" applyFill="1" applyBorder="1"/>
    <xf numFmtId="0" fontId="13" fillId="3" borderId="176" xfId="14" applyFont="1" applyFill="1" applyBorder="1"/>
    <xf numFmtId="0" fontId="79" fillId="2" borderId="0" xfId="14" applyFont="1" applyFill="1"/>
    <xf numFmtId="4" fontId="57" fillId="2" borderId="0" xfId="14" applyNumberFormat="1" applyFont="1" applyFill="1" applyAlignment="1">
      <alignment vertical="center"/>
    </xf>
    <xf numFmtId="0" fontId="34" fillId="0" borderId="180" xfId="14" applyFont="1" applyBorder="1" applyAlignment="1">
      <alignment vertical="center"/>
    </xf>
    <xf numFmtId="0" fontId="78" fillId="0" borderId="181" xfId="14" applyFont="1" applyBorder="1" applyAlignment="1">
      <alignment horizontal="left" vertical="center"/>
    </xf>
    <xf numFmtId="0" fontId="34" fillId="0" borderId="182" xfId="14" applyFont="1" applyBorder="1" applyAlignment="1">
      <alignment vertical="center"/>
    </xf>
    <xf numFmtId="169" fontId="6" fillId="0" borderId="183" xfId="14" applyNumberFormat="1" applyBorder="1" applyAlignment="1">
      <alignment horizontal="right" vertical="center" indent="1"/>
    </xf>
    <xf numFmtId="0" fontId="34" fillId="0" borderId="0" xfId="14" applyFont="1" applyAlignment="1">
      <alignment vertical="center"/>
    </xf>
    <xf numFmtId="0" fontId="34" fillId="0" borderId="145" xfId="14" applyFont="1" applyBorder="1" applyAlignment="1">
      <alignment vertical="center"/>
    </xf>
    <xf numFmtId="0" fontId="34" fillId="0" borderId="184" xfId="14" applyFont="1" applyBorder="1" applyAlignment="1">
      <alignment horizontal="left" vertical="center"/>
    </xf>
    <xf numFmtId="0" fontId="78" fillId="0" borderId="185" xfId="14" applyFont="1" applyBorder="1" applyAlignment="1">
      <alignment horizontal="left" vertical="center"/>
    </xf>
    <xf numFmtId="169" fontId="6" fillId="0" borderId="186" xfId="14" applyNumberFormat="1" applyBorder="1" applyAlignment="1">
      <alignment horizontal="right" vertical="center" indent="1"/>
    </xf>
    <xf numFmtId="0" fontId="34" fillId="0" borderId="187" xfId="14" applyFont="1" applyBorder="1" applyAlignment="1">
      <alignment vertical="center"/>
    </xf>
    <xf numFmtId="0" fontId="34" fillId="0" borderId="188" xfId="14" applyFont="1" applyBorder="1" applyAlignment="1">
      <alignment horizontal="left" vertical="center"/>
    </xf>
    <xf numFmtId="0" fontId="34" fillId="0" borderId="189" xfId="14" applyFont="1" applyBorder="1"/>
    <xf numFmtId="169" fontId="6" fillId="0" borderId="190" xfId="14" applyNumberFormat="1" applyBorder="1" applyAlignment="1">
      <alignment horizontal="right" vertical="center" indent="1"/>
    </xf>
    <xf numFmtId="0" fontId="78" fillId="0" borderId="191" xfId="14" applyFont="1" applyBorder="1" applyAlignment="1">
      <alignment vertical="center"/>
    </xf>
    <xf numFmtId="0" fontId="34" fillId="0" borderId="30" xfId="14" applyFont="1" applyBorder="1" applyAlignment="1">
      <alignment horizontal="left" vertical="center"/>
    </xf>
    <xf numFmtId="0" fontId="34" fillId="0" borderId="192" xfId="14" applyFont="1" applyBorder="1" applyAlignment="1">
      <alignment horizontal="left" vertical="center"/>
    </xf>
    <xf numFmtId="0" fontId="6" fillId="0" borderId="193" xfId="14" applyBorder="1"/>
    <xf numFmtId="0" fontId="27" fillId="0" borderId="189" xfId="14" applyFont="1" applyBorder="1"/>
    <xf numFmtId="167" fontId="34" fillId="0" borderId="0" xfId="14" applyNumberFormat="1" applyFont="1" applyAlignment="1">
      <alignment vertical="center"/>
    </xf>
    <xf numFmtId="169" fontId="6" fillId="0" borderId="194" xfId="14" applyNumberFormat="1" applyBorder="1" applyAlignment="1">
      <alignment horizontal="right" vertical="center" indent="1"/>
    </xf>
    <xf numFmtId="0" fontId="34" fillId="0" borderId="195" xfId="14" applyFont="1" applyBorder="1" applyAlignment="1">
      <alignment vertical="center"/>
    </xf>
    <xf numFmtId="169" fontId="6" fillId="0" borderId="193" xfId="14" applyNumberFormat="1" applyBorder="1" applyAlignment="1">
      <alignment horizontal="right" vertical="center" indent="1"/>
    </xf>
    <xf numFmtId="0" fontId="34" fillId="0" borderId="0" xfId="14" applyFont="1"/>
    <xf numFmtId="0" fontId="78" fillId="0" borderId="196" xfId="14" applyFont="1" applyBorder="1" applyAlignment="1">
      <alignment vertical="center"/>
    </xf>
    <xf numFmtId="0" fontId="78" fillId="0" borderId="197" xfId="14" applyFont="1" applyBorder="1" applyAlignment="1">
      <alignment horizontal="left" vertical="center"/>
    </xf>
    <xf numFmtId="0" fontId="34" fillId="0" borderId="198" xfId="14" applyFont="1" applyBorder="1" applyAlignment="1">
      <alignment vertical="center"/>
    </xf>
    <xf numFmtId="0" fontId="34" fillId="0" borderId="199" xfId="14" applyFont="1" applyBorder="1" applyAlignment="1">
      <alignment vertical="center"/>
    </xf>
    <xf numFmtId="0" fontId="78" fillId="0" borderId="0" xfId="14" applyFont="1" applyAlignment="1">
      <alignment vertical="center"/>
    </xf>
    <xf numFmtId="0" fontId="78" fillId="0" borderId="200" xfId="14" applyFont="1" applyBorder="1" applyAlignment="1">
      <alignment horizontal="left" vertical="center"/>
    </xf>
    <xf numFmtId="0" fontId="78" fillId="0" borderId="201" xfId="14" applyFont="1" applyBorder="1" applyAlignment="1">
      <alignment vertical="center"/>
    </xf>
    <xf numFmtId="169" fontId="6" fillId="0" borderId="202" xfId="14" applyNumberFormat="1" applyBorder="1" applyAlignment="1">
      <alignment horizontal="right" vertical="center" indent="1"/>
    </xf>
    <xf numFmtId="0" fontId="23" fillId="0" borderId="0" xfId="14" applyFont="1" applyAlignment="1">
      <alignment vertical="center"/>
    </xf>
    <xf numFmtId="0" fontId="78" fillId="0" borderId="158" xfId="14" applyFont="1" applyBorder="1" applyAlignment="1">
      <alignment vertical="center"/>
    </xf>
    <xf numFmtId="0" fontId="78" fillId="0" borderId="203" xfId="14" applyFont="1" applyBorder="1" applyAlignment="1">
      <alignment horizontal="left" vertical="center"/>
    </xf>
    <xf numFmtId="0" fontId="78" fillId="0" borderId="204" xfId="14" applyFont="1" applyBorder="1" applyAlignment="1">
      <alignment horizontal="left" vertical="center"/>
    </xf>
    <xf numFmtId="168" fontId="6" fillId="0" borderId="205" xfId="14" applyNumberFormat="1" applyBorder="1" applyAlignment="1">
      <alignment horizontal="right" vertical="center" indent="1"/>
    </xf>
    <xf numFmtId="0" fontId="23" fillId="2" borderId="9" xfId="14" applyFont="1" applyFill="1" applyBorder="1" applyAlignment="1">
      <alignment vertical="center"/>
    </xf>
    <xf numFmtId="167" fontId="34" fillId="27" borderId="167" xfId="14" applyNumberFormat="1" applyFont="1" applyFill="1" applyBorder="1" applyAlignment="1">
      <alignment vertical="center"/>
    </xf>
    <xf numFmtId="0" fontId="13" fillId="2" borderId="149" xfId="14" applyFont="1" applyFill="1" applyBorder="1" applyAlignment="1">
      <alignment vertical="center"/>
    </xf>
    <xf numFmtId="0" fontId="23" fillId="2" borderId="150" xfId="14" applyFont="1" applyFill="1" applyBorder="1" applyAlignment="1">
      <alignment vertical="center"/>
    </xf>
    <xf numFmtId="167" fontId="34" fillId="17" borderId="151" xfId="14" applyNumberFormat="1" applyFont="1" applyFill="1" applyBorder="1" applyAlignment="1">
      <alignment vertical="center"/>
    </xf>
    <xf numFmtId="4" fontId="6" fillId="12" borderId="102" xfId="16" applyNumberFormat="1" applyFill="1" applyBorder="1" applyAlignment="1">
      <alignment horizontal="right" vertical="center" indent="1"/>
    </xf>
    <xf numFmtId="4" fontId="43" fillId="12" borderId="102" xfId="16" applyNumberFormat="1" applyFont="1" applyFill="1" applyBorder="1" applyAlignment="1">
      <alignment horizontal="right" vertical="center" indent="1"/>
    </xf>
    <xf numFmtId="0" fontId="6" fillId="0" borderId="0" xfId="28" applyAlignment="1"/>
    <xf numFmtId="0" fontId="83"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0" fontId="6" fillId="0" borderId="0" xfId="28" applyAlignment="1">
      <alignment wrapText="1"/>
    </xf>
    <xf numFmtId="0" fontId="6" fillId="5" borderId="0" xfId="28" applyFill="1" applyAlignment="1"/>
    <xf numFmtId="0" fontId="84" fillId="5" borderId="0" xfId="28" applyFont="1" applyFill="1" applyAlignment="1">
      <alignment horizontal="right"/>
    </xf>
    <xf numFmtId="0" fontId="49" fillId="0" borderId="0" xfId="28" applyFont="1" applyAlignment="1"/>
    <xf numFmtId="0" fontId="23" fillId="0" borderId="206" xfId="28" applyFont="1" applyBorder="1" applyAlignment="1"/>
    <xf numFmtId="0" fontId="13" fillId="0" borderId="207" xfId="28" applyFont="1" applyBorder="1" applyAlignment="1">
      <alignment horizontal="center"/>
    </xf>
    <xf numFmtId="0" fontId="6" fillId="0" borderId="207" xfId="28" applyBorder="1" applyAlignment="1"/>
    <xf numFmtId="0" fontId="6" fillId="0" borderId="208" xfId="28" applyBorder="1" applyAlignment="1"/>
    <xf numFmtId="0" fontId="13" fillId="0" borderId="0" xfId="28" applyFont="1" applyAlignment="1">
      <alignment horizontal="center"/>
    </xf>
    <xf numFmtId="0" fontId="6" fillId="0" borderId="210" xfId="28" applyBorder="1" applyAlignment="1"/>
    <xf numFmtId="0" fontId="23" fillId="0" borderId="0" xfId="28" applyFont="1" applyAlignment="1">
      <alignment horizontal="left"/>
    </xf>
    <xf numFmtId="0" fontId="13" fillId="0" borderId="0" xfId="28" applyFont="1" applyAlignment="1">
      <alignment horizontal="left"/>
    </xf>
    <xf numFmtId="0" fontId="85" fillId="0" borderId="0" xfId="28" applyFont="1" applyAlignment="1">
      <alignment horizontal="left"/>
    </xf>
    <xf numFmtId="0" fontId="86" fillId="0" borderId="0" xfId="28" applyFont="1" applyAlignment="1"/>
    <xf numFmtId="0" fontId="6" fillId="0" borderId="0" xfId="28" applyAlignment="1">
      <alignment vertical="center"/>
    </xf>
    <xf numFmtId="0" fontId="87"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8" fillId="0" borderId="0" xfId="28" applyFont="1" applyAlignment="1">
      <alignment horizontal="left"/>
    </xf>
    <xf numFmtId="0" fontId="89" fillId="0" borderId="211" xfId="28" applyFont="1" applyBorder="1" applyAlignment="1">
      <alignment horizontal="left" indent="1"/>
    </xf>
    <xf numFmtId="0" fontId="13" fillId="0" borderId="212" xfId="28" applyFont="1" applyBorder="1" applyAlignment="1">
      <alignment horizontal="left"/>
    </xf>
    <xf numFmtId="0" fontId="6" fillId="0" borderId="212" xfId="28" applyBorder="1" applyAlignment="1"/>
    <xf numFmtId="0" fontId="6" fillId="0" borderId="213" xfId="28" applyBorder="1" applyAlignment="1"/>
    <xf numFmtId="0" fontId="23" fillId="0" borderId="0" xfId="28" applyFont="1" applyAlignment="1">
      <alignment horizontal="left" indent="1"/>
    </xf>
    <xf numFmtId="0" fontId="6" fillId="0" borderId="206" xfId="28" applyBorder="1" applyAlignment="1"/>
    <xf numFmtId="0" fontId="90" fillId="0" borderId="207" xfId="28" applyFont="1" applyBorder="1" applyAlignment="1">
      <alignment horizontal="left"/>
    </xf>
    <xf numFmtId="0" fontId="91" fillId="0" borderId="207" xfId="28" applyFont="1" applyBorder="1" applyAlignment="1">
      <alignment horizontal="left" vertical="center"/>
    </xf>
    <xf numFmtId="0" fontId="6" fillId="0" borderId="207" xfId="28" applyBorder="1" applyAlignment="1">
      <alignment vertical="center"/>
    </xf>
    <xf numFmtId="0" fontId="6" fillId="0" borderId="207" xfId="28" applyBorder="1" applyAlignment="1">
      <alignment horizontal="right"/>
    </xf>
    <xf numFmtId="14" fontId="6" fillId="0" borderId="208" xfId="28" applyNumberFormat="1" applyBorder="1" applyAlignment="1">
      <alignment horizontal="left" indent="1"/>
    </xf>
    <xf numFmtId="0" fontId="6" fillId="0" borderId="209" xfId="28" applyBorder="1" applyAlignment="1"/>
    <xf numFmtId="0" fontId="6" fillId="0" borderId="0" xfId="28" applyAlignment="1">
      <alignment horizontal="left" vertical="center"/>
    </xf>
    <xf numFmtId="0" fontId="92" fillId="0" borderId="0" xfId="28" applyFont="1" applyAlignment="1">
      <alignment horizontal="left" vertical="center"/>
    </xf>
    <xf numFmtId="0" fontId="92" fillId="0" borderId="0" xfId="28" applyFont="1" applyAlignment="1">
      <alignment vertical="center"/>
    </xf>
    <xf numFmtId="0" fontId="6" fillId="0" borderId="0" xfId="28" applyAlignment="1">
      <alignment horizontal="right" vertical="center"/>
    </xf>
    <xf numFmtId="14" fontId="6" fillId="0" borderId="210" xfId="28" applyNumberFormat="1" applyBorder="1" applyAlignment="1">
      <alignment horizontal="left" vertical="center" indent="1"/>
    </xf>
    <xf numFmtId="0" fontId="93" fillId="0" borderId="0" xfId="30" applyFont="1" applyAlignment="1">
      <alignment horizontal="center" vertical="center"/>
    </xf>
    <xf numFmtId="1" fontId="6" fillId="0" borderId="210" xfId="28" applyNumberFormat="1" applyBorder="1" applyAlignment="1">
      <alignment horizontal="left" vertical="center" indent="1"/>
    </xf>
    <xf numFmtId="0" fontId="92" fillId="0" borderId="159" xfId="28" applyFont="1" applyBorder="1" applyAlignment="1">
      <alignment horizontal="left" vertical="center"/>
    </xf>
    <xf numFmtId="0" fontId="92" fillId="0" borderId="159" xfId="28" applyFont="1" applyBorder="1" applyAlignment="1">
      <alignment vertical="center"/>
    </xf>
    <xf numFmtId="0" fontId="92" fillId="0" borderId="214" xfId="28" applyFont="1" applyBorder="1" applyAlignment="1">
      <alignment horizontal="right" vertical="center" indent="1"/>
    </xf>
    <xf numFmtId="0" fontId="6" fillId="0" borderId="215" xfId="28" applyBorder="1" applyAlignment="1"/>
    <xf numFmtId="0" fontId="94" fillId="0" borderId="146" xfId="30" applyFont="1" applyBorder="1" applyAlignment="1">
      <alignment horizontal="left" vertical="center"/>
    </xf>
    <xf numFmtId="0" fontId="92" fillId="0" borderId="210" xfId="28" applyFont="1" applyBorder="1" applyAlignment="1">
      <alignment horizontal="right" vertical="center" indent="1"/>
    </xf>
    <xf numFmtId="0" fontId="95" fillId="0" borderId="0" xfId="30" applyFont="1" applyAlignment="1">
      <alignment horizontal="left" vertical="center"/>
    </xf>
    <xf numFmtId="0" fontId="60" fillId="0" borderId="159" xfId="28" applyFont="1" applyBorder="1" applyAlignment="1">
      <alignment horizontal="center" vertical="center" wrapText="1"/>
    </xf>
    <xf numFmtId="43" fontId="60" fillId="0" borderId="159" xfId="26" applyFont="1" applyFill="1" applyBorder="1" applyAlignment="1">
      <alignment horizontal="center" vertical="center"/>
    </xf>
    <xf numFmtId="0" fontId="42" fillId="0" borderId="216" xfId="28" applyFont="1" applyBorder="1" applyAlignment="1">
      <alignment horizontal="left" vertical="center" wrapText="1" indent="1"/>
    </xf>
    <xf numFmtId="178" fontId="42" fillId="0" borderId="216" xfId="26" applyNumberFormat="1" applyFont="1" applyFill="1" applyBorder="1" applyAlignment="1">
      <alignment horizontal="center" vertical="center"/>
    </xf>
    <xf numFmtId="43" fontId="42" fillId="0" borderId="216" xfId="26" applyFont="1" applyFill="1" applyBorder="1" applyAlignment="1">
      <alignment horizontal="center" vertical="center"/>
    </xf>
    <xf numFmtId="0" fontId="60" fillId="0" borderId="0" xfId="28" applyFont="1" applyAlignment="1">
      <alignment horizontal="left" vertical="center" wrapText="1" indent="1"/>
    </xf>
    <xf numFmtId="178" fontId="60" fillId="0" borderId="0" xfId="26" applyNumberFormat="1" applyFont="1" applyFill="1" applyBorder="1" applyAlignment="1">
      <alignment horizontal="center" vertical="center"/>
    </xf>
    <xf numFmtId="14" fontId="96" fillId="0" borderId="0" xfId="26" applyNumberFormat="1" applyFont="1" applyFill="1" applyBorder="1" applyAlignment="1">
      <alignment horizontal="left" vertical="center"/>
    </xf>
    <xf numFmtId="179" fontId="97" fillId="0" borderId="0" xfId="26" applyNumberFormat="1" applyFont="1" applyFill="1" applyBorder="1" applyAlignment="1">
      <alignment horizontal="left" vertical="center"/>
    </xf>
    <xf numFmtId="43" fontId="96" fillId="0" borderId="0" xfId="26" applyFont="1" applyFill="1" applyBorder="1" applyAlignment="1">
      <alignment horizontal="center" vertical="center"/>
    </xf>
    <xf numFmtId="43" fontId="92" fillId="0" borderId="0" xfId="26" applyFont="1" applyFill="1" applyBorder="1" applyAlignment="1">
      <alignment horizontal="center" vertical="center"/>
    </xf>
    <xf numFmtId="43" fontId="92" fillId="0" borderId="210" xfId="26" applyFont="1" applyFill="1" applyBorder="1" applyAlignment="1">
      <alignment horizontal="right" vertical="center" indent="1"/>
    </xf>
    <xf numFmtId="43" fontId="92" fillId="0" borderId="210"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0" fillId="0" borderId="0" xfId="28" applyFont="1" applyAlignment="1">
      <alignment horizontal="left" vertical="center" indent="1"/>
    </xf>
    <xf numFmtId="179" fontId="97" fillId="0" borderId="159" xfId="26" applyNumberFormat="1" applyFont="1" applyFill="1" applyBorder="1" applyAlignment="1">
      <alignment horizontal="left" vertical="center"/>
    </xf>
    <xf numFmtId="179" fontId="97" fillId="0" borderId="159" xfId="26" applyNumberFormat="1" applyFont="1" applyFill="1" applyBorder="1" applyAlignment="1">
      <alignment horizontal="right" vertical="center"/>
    </xf>
    <xf numFmtId="43" fontId="96" fillId="0" borderId="159" xfId="26" applyFont="1" applyFill="1" applyBorder="1" applyAlignment="1">
      <alignment horizontal="center" vertical="center"/>
    </xf>
    <xf numFmtId="43" fontId="92" fillId="0" borderId="159" xfId="26" applyFont="1" applyFill="1" applyBorder="1" applyAlignment="1">
      <alignment horizontal="center" vertical="center"/>
    </xf>
    <xf numFmtId="43" fontId="92" fillId="0" borderId="214"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59" fillId="0" borderId="0" xfId="31" applyFont="1" applyAlignment="1">
      <alignment horizontal="left" vertical="center" indent="1"/>
    </xf>
    <xf numFmtId="179" fontId="97" fillId="0" borderId="0" xfId="26" applyNumberFormat="1" applyFont="1" applyFill="1" applyBorder="1" applyAlignment="1">
      <alignment horizontal="left" vertical="center" indent="1"/>
    </xf>
    <xf numFmtId="179" fontId="97" fillId="0" borderId="0" xfId="26" applyNumberFormat="1" applyFont="1" applyFill="1" applyBorder="1" applyAlignment="1">
      <alignment horizontal="center" vertical="center"/>
    </xf>
    <xf numFmtId="178" fontId="92" fillId="0" borderId="0" xfId="15" applyNumberFormat="1" applyFont="1" applyFill="1" applyBorder="1" applyAlignment="1">
      <alignment horizontal="center" vertical="center"/>
    </xf>
    <xf numFmtId="178" fontId="92" fillId="0" borderId="0" xfId="15" applyNumberFormat="1" applyFont="1" applyFill="1" applyBorder="1" applyAlignment="1">
      <alignment horizontal="right" vertical="center"/>
    </xf>
    <xf numFmtId="3" fontId="42" fillId="0" borderId="216" xfId="15" applyNumberFormat="1" applyFont="1" applyFill="1" applyBorder="1" applyAlignment="1">
      <alignment horizontal="center" vertical="center"/>
    </xf>
    <xf numFmtId="0" fontId="59" fillId="0" borderId="0" xfId="31" applyFont="1" applyAlignment="1">
      <alignment horizontal="left" vertical="center"/>
    </xf>
    <xf numFmtId="178" fontId="96" fillId="0" borderId="0" xfId="26" applyNumberFormat="1" applyFont="1" applyFill="1" applyBorder="1" applyAlignment="1">
      <alignment horizontal="center" vertical="center"/>
    </xf>
    <xf numFmtId="178" fontId="92" fillId="0" borderId="0" xfId="26" applyNumberFormat="1" applyFont="1" applyFill="1" applyBorder="1" applyAlignment="1">
      <alignment horizontal="center" vertical="center"/>
    </xf>
    <xf numFmtId="178" fontId="42" fillId="0" borderId="159"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0" xfId="30" applyFont="1" applyBorder="1" applyAlignment="1">
      <alignment horizontal="right" vertical="center" indent="1"/>
    </xf>
    <xf numFmtId="0" fontId="6" fillId="0" borderId="217"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1" xfId="28" applyBorder="1" applyAlignment="1"/>
    <xf numFmtId="179" fontId="97" fillId="0" borderId="212" xfId="26" applyNumberFormat="1" applyFont="1" applyFill="1" applyBorder="1" applyAlignment="1">
      <alignment horizontal="right" vertical="center"/>
    </xf>
    <xf numFmtId="43" fontId="96" fillId="0" borderId="212" xfId="26" applyFont="1" applyFill="1" applyBorder="1" applyAlignment="1">
      <alignment horizontal="center" vertical="center"/>
    </xf>
    <xf numFmtId="43" fontId="92" fillId="0" borderId="212" xfId="26" applyFont="1" applyFill="1" applyBorder="1" applyAlignment="1">
      <alignment horizontal="center" vertical="center"/>
    </xf>
    <xf numFmtId="43" fontId="92" fillId="0" borderId="213" xfId="26" applyFont="1" applyFill="1" applyBorder="1" applyAlignment="1">
      <alignment horizontal="right" vertical="center" indent="1"/>
    </xf>
    <xf numFmtId="0" fontId="6" fillId="0" borderId="0" xfId="30" applyAlignment="1"/>
    <xf numFmtId="0" fontId="6" fillId="0" borderId="206" xfId="30" applyBorder="1" applyAlignment="1"/>
    <xf numFmtId="0" fontId="6" fillId="0" borderId="209" xfId="30" applyBorder="1" applyAlignment="1"/>
    <xf numFmtId="0" fontId="92" fillId="0" borderId="0" xfId="30" applyFont="1" applyAlignment="1">
      <alignment horizontal="left" vertical="center"/>
    </xf>
    <xf numFmtId="0" fontId="92" fillId="0" borderId="0" xfId="30" applyFont="1" applyAlignment="1">
      <alignment vertical="center"/>
    </xf>
    <xf numFmtId="0" fontId="92" fillId="0" borderId="218" xfId="30" applyFont="1" applyBorder="1" applyAlignment="1">
      <alignment horizontal="left" vertical="center"/>
    </xf>
    <xf numFmtId="0" fontId="92" fillId="0" borderId="159" xfId="30" applyFont="1" applyBorder="1" applyAlignment="1">
      <alignment horizontal="left" vertical="center"/>
    </xf>
    <xf numFmtId="0" fontId="92" fillId="0" borderId="159" xfId="30" applyFont="1" applyBorder="1" applyAlignment="1">
      <alignment vertical="center"/>
    </xf>
    <xf numFmtId="0" fontId="92" fillId="0" borderId="214" xfId="30" applyFont="1" applyBorder="1" applyAlignment="1">
      <alignment horizontal="right" vertical="center" indent="1"/>
    </xf>
    <xf numFmtId="0" fontId="6" fillId="0" borderId="215" xfId="30" applyBorder="1" applyAlignment="1"/>
    <xf numFmtId="0" fontId="6" fillId="0" borderId="219" xfId="30" applyBorder="1" applyAlignment="1"/>
    <xf numFmtId="0" fontId="6" fillId="0" borderId="210"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1" xfId="30" applyBorder="1" applyAlignment="1"/>
    <xf numFmtId="0" fontId="6" fillId="0" borderId="212" xfId="30" applyBorder="1" applyAlignment="1"/>
    <xf numFmtId="0" fontId="6" fillId="0" borderId="213" xfId="30" applyBorder="1" applyAlignment="1"/>
    <xf numFmtId="0" fontId="90" fillId="0" borderId="206" xfId="28" applyFont="1" applyBorder="1" applyAlignment="1">
      <alignment horizontal="left"/>
    </xf>
    <xf numFmtId="0" fontId="91" fillId="0" borderId="207" xfId="28" applyFont="1" applyBorder="1" applyAlignment="1">
      <alignment horizontal="right"/>
    </xf>
    <xf numFmtId="0" fontId="6" fillId="0" borderId="207" xfId="30" applyBorder="1" applyAlignment="1"/>
    <xf numFmtId="14" fontId="6" fillId="0" borderId="207" xfId="28" applyNumberFormat="1" applyBorder="1" applyAlignment="1">
      <alignment horizontal="left" indent="1"/>
    </xf>
    <xf numFmtId="0" fontId="6" fillId="0" borderId="208" xfId="30" applyBorder="1" applyAlignment="1"/>
    <xf numFmtId="0" fontId="6" fillId="0" borderId="209" xfId="28" applyBorder="1" applyAlignment="1">
      <alignment horizontal="left" vertical="center" indent="1"/>
    </xf>
    <xf numFmtId="14" fontId="6" fillId="0" borderId="0" xfId="28" applyNumberFormat="1" applyAlignment="1">
      <alignment horizontal="left" vertical="center" indent="1"/>
    </xf>
    <xf numFmtId="0" fontId="93" fillId="0" borderId="0" xfId="30" applyFont="1" applyAlignment="1">
      <alignment horizontal="left" vertical="center"/>
    </xf>
    <xf numFmtId="0" fontId="92" fillId="0" borderId="209" xfId="30" applyFont="1" applyBorder="1" applyAlignment="1">
      <alignment horizontal="left" vertical="center" indent="1"/>
    </xf>
    <xf numFmtId="1" fontId="6" fillId="0" borderId="0" xfId="28" applyNumberFormat="1" applyAlignment="1">
      <alignment horizontal="left" vertical="center" indent="1"/>
    </xf>
    <xf numFmtId="0" fontId="92" fillId="0" borderId="218" xfId="30" applyFont="1" applyBorder="1" applyAlignment="1">
      <alignment horizontal="left" vertical="center" indent="1"/>
    </xf>
    <xf numFmtId="0" fontId="6" fillId="0" borderId="159" xfId="30" applyBorder="1" applyAlignment="1"/>
    <xf numFmtId="0" fontId="92" fillId="0" borderId="214" xfId="30" applyFont="1" applyBorder="1" applyAlignment="1">
      <alignment vertical="center"/>
    </xf>
    <xf numFmtId="0" fontId="42" fillId="0" borderId="209" xfId="30" applyFont="1" applyBorder="1" applyAlignment="1">
      <alignment horizontal="left" vertical="center" indent="1"/>
    </xf>
    <xf numFmtId="0" fontId="42" fillId="0" borderId="0" xfId="30" applyFont="1" applyAlignment="1">
      <alignment vertical="center"/>
    </xf>
    <xf numFmtId="0" fontId="42" fillId="0" borderId="219" xfId="30" applyFont="1" applyBorder="1" applyAlignment="1">
      <alignment vertical="center"/>
    </xf>
    <xf numFmtId="0" fontId="95" fillId="0" borderId="209" xfId="30" applyFont="1" applyBorder="1" applyAlignment="1">
      <alignment horizontal="left" vertical="center" indent="1"/>
    </xf>
    <xf numFmtId="173" fontId="60" fillId="0" borderId="0" xfId="15" applyNumberFormat="1" applyFont="1" applyFill="1" applyBorder="1" applyAlignment="1">
      <alignment horizontal="center" vertical="center"/>
    </xf>
    <xf numFmtId="0" fontId="60" fillId="0" borderId="0" xfId="30" applyFont="1" applyAlignment="1">
      <alignment horizontal="center" vertical="center"/>
    </xf>
    <xf numFmtId="0" fontId="60" fillId="0" borderId="210" xfId="30" applyFont="1" applyBorder="1" applyAlignment="1">
      <alignment horizontal="center" vertical="center"/>
    </xf>
    <xf numFmtId="0" fontId="6" fillId="0" borderId="209" xfId="31" applyBorder="1" applyAlignment="1">
      <alignment horizontal="left" indent="1"/>
    </xf>
    <xf numFmtId="179" fontId="42" fillId="0" borderId="0" xfId="26" applyNumberFormat="1" applyFont="1" applyFill="1" applyBorder="1" applyAlignment="1">
      <alignment horizontal="right"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4" fillId="0" borderId="0" xfId="30" applyFont="1" applyAlignment="1">
      <alignment horizontal="center" vertical="center"/>
    </xf>
    <xf numFmtId="173" fontId="60" fillId="0" borderId="210" xfId="15" applyNumberFormat="1" applyFont="1" applyFill="1" applyBorder="1" applyAlignment="1">
      <alignment horizontal="center" vertical="center"/>
    </xf>
    <xf numFmtId="0" fontId="98" fillId="0" borderId="209" xfId="30" applyFont="1" applyBorder="1" applyAlignment="1">
      <alignment horizontal="left" vertical="center" indent="1"/>
    </xf>
    <xf numFmtId="0" fontId="60" fillId="0" borderId="223" xfId="30" applyFont="1" applyBorder="1" applyAlignment="1">
      <alignment horizontal="center" vertical="center"/>
    </xf>
    <xf numFmtId="0" fontId="60" fillId="0" borderId="220" xfId="30" applyFont="1" applyBorder="1" applyAlignment="1">
      <alignment horizontal="center" vertical="center" wrapText="1"/>
    </xf>
    <xf numFmtId="43" fontId="60" fillId="0" borderId="210" xfId="26" applyFont="1" applyFill="1" applyBorder="1" applyAlignment="1">
      <alignment horizontal="center" vertical="center"/>
    </xf>
    <xf numFmtId="14" fontId="99" fillId="0" borderId="209" xfId="26" applyNumberFormat="1" applyFont="1" applyFill="1" applyBorder="1" applyAlignment="1">
      <alignment horizontal="left" vertical="center" indent="1"/>
    </xf>
    <xf numFmtId="179" fontId="60" fillId="0" borderId="0" xfId="26" applyNumberFormat="1" applyFont="1" applyFill="1" applyBorder="1" applyAlignment="1">
      <alignment vertical="center"/>
    </xf>
    <xf numFmtId="173" fontId="42" fillId="0" borderId="225" xfId="15" applyNumberFormat="1" applyFont="1" applyFill="1" applyBorder="1" applyAlignment="1">
      <alignment horizontal="center" vertical="center"/>
    </xf>
    <xf numFmtId="173" fontId="42" fillId="0" borderId="224" xfId="15" applyNumberFormat="1" applyFont="1" applyFill="1" applyBorder="1" applyAlignment="1">
      <alignment horizontal="center" vertical="center"/>
    </xf>
    <xf numFmtId="173" fontId="42" fillId="0" borderId="227"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0" xfId="15" applyNumberFormat="1" applyFont="1" applyFill="1" applyBorder="1" applyAlignment="1">
      <alignment horizontal="center" vertical="center"/>
    </xf>
    <xf numFmtId="179" fontId="42" fillId="0" borderId="228" xfId="26" applyNumberFormat="1" applyFont="1" applyFill="1" applyBorder="1" applyAlignment="1">
      <alignment horizontal="center" vertical="center"/>
    </xf>
    <xf numFmtId="173" fontId="42" fillId="0" borderId="229" xfId="15" applyNumberFormat="1" applyFont="1" applyFill="1" applyBorder="1" applyAlignment="1">
      <alignment horizontal="center" vertical="center"/>
    </xf>
    <xf numFmtId="173" fontId="42" fillId="0" borderId="231"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0" xfId="15" applyNumberFormat="1" applyFont="1" applyFill="1" applyBorder="1" applyAlignment="1">
      <alignment horizontal="right" vertical="center"/>
    </xf>
    <xf numFmtId="179" fontId="42" fillId="0" borderId="224" xfId="26" applyNumberFormat="1" applyFont="1" applyFill="1" applyBorder="1" applyAlignment="1">
      <alignment horizontal="center" vertical="center"/>
    </xf>
    <xf numFmtId="0" fontId="6" fillId="0" borderId="211" xfId="31" applyBorder="1" applyAlignment="1">
      <alignment horizontal="left" indent="1"/>
    </xf>
    <xf numFmtId="179" fontId="42" fillId="0" borderId="212" xfId="26" applyNumberFormat="1" applyFont="1" applyFill="1" applyBorder="1" applyAlignment="1">
      <alignment horizontal="right" vertical="center"/>
    </xf>
    <xf numFmtId="173" fontId="42" fillId="0" borderId="212" xfId="15" applyNumberFormat="1" applyFont="1" applyFill="1" applyBorder="1" applyAlignment="1">
      <alignment horizontal="right" vertical="center"/>
    </xf>
    <xf numFmtId="173" fontId="42" fillId="0" borderId="213"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4" fillId="5" borderId="0" xfId="30" applyFont="1" applyFill="1" applyAlignment="1">
      <alignment horizontal="right"/>
    </xf>
    <xf numFmtId="14" fontId="84" fillId="5" borderId="0" xfId="30" applyNumberFormat="1" applyFont="1" applyFill="1" applyAlignment="1">
      <alignment horizontal="right"/>
    </xf>
    <xf numFmtId="0" fontId="100" fillId="0" borderId="0" xfId="30" applyFont="1" applyAlignment="1"/>
    <xf numFmtId="15" fontId="84" fillId="5" borderId="0" xfId="30" applyNumberFormat="1" applyFont="1" applyFill="1" applyAlignment="1"/>
    <xf numFmtId="0" fontId="101" fillId="5" borderId="0" xfId="30" applyFont="1" applyFill="1" applyAlignment="1">
      <alignment horizontal="left" vertical="center" indent="1"/>
    </xf>
    <xf numFmtId="0" fontId="27" fillId="5" borderId="206" xfId="30" applyFont="1" applyFill="1" applyBorder="1" applyAlignment="1">
      <alignment vertical="center"/>
    </xf>
    <xf numFmtId="0" fontId="6" fillId="5" borderId="207" xfId="30" applyFill="1" applyBorder="1" applyAlignment="1">
      <alignment vertical="center"/>
    </xf>
    <xf numFmtId="0" fontId="6" fillId="5" borderId="208" xfId="30" applyFill="1" applyBorder="1" applyAlignment="1">
      <alignment vertical="center"/>
    </xf>
    <xf numFmtId="0" fontId="102" fillId="5" borderId="209" xfId="30" applyFont="1" applyFill="1" applyBorder="1" applyAlignment="1">
      <alignment horizontal="left" vertical="center" indent="1"/>
    </xf>
    <xf numFmtId="0" fontId="23" fillId="5" borderId="159" xfId="30" applyFont="1" applyFill="1" applyBorder="1" applyAlignment="1">
      <alignment horizontal="center" vertical="center"/>
    </xf>
    <xf numFmtId="0" fontId="23" fillId="5" borderId="159" xfId="30" applyFont="1" applyFill="1" applyBorder="1" applyAlignment="1">
      <alignment horizontal="right" vertical="center"/>
    </xf>
    <xf numFmtId="0" fontId="13" fillId="5" borderId="210"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09" xfId="30" applyFont="1" applyFill="1" applyBorder="1" applyAlignment="1">
      <alignment horizontal="left" vertical="center" indent="3"/>
    </xf>
    <xf numFmtId="49" fontId="13" fillId="2" borderId="0" xfId="30" applyNumberFormat="1" applyFont="1" applyFill="1" applyAlignment="1">
      <alignment horizontal="center"/>
    </xf>
    <xf numFmtId="0" fontId="85" fillId="5" borderId="0" xfId="30" applyFont="1" applyFill="1" applyAlignment="1">
      <alignment horizontal="right" vertical="center"/>
    </xf>
    <xf numFmtId="0" fontId="13" fillId="2" borderId="0" xfId="30" applyFont="1" applyFill="1" applyAlignment="1">
      <alignment horizontal="center" vertical="center"/>
    </xf>
    <xf numFmtId="0" fontId="103" fillId="5" borderId="0" xfId="30" applyFont="1" applyFill="1" applyAlignment="1">
      <alignment horizontal="right" vertical="center"/>
    </xf>
    <xf numFmtId="0" fontId="6" fillId="5" borderId="0" xfId="30" applyFill="1" applyAlignment="1"/>
    <xf numFmtId="0" fontId="13" fillId="5" borderId="218" xfId="30" applyFont="1" applyFill="1" applyBorder="1" applyAlignment="1">
      <alignment vertical="center"/>
    </xf>
    <xf numFmtId="0" fontId="13" fillId="5" borderId="159" xfId="30" applyFont="1" applyFill="1" applyBorder="1" applyAlignment="1">
      <alignment horizontal="right" vertical="center"/>
    </xf>
    <xf numFmtId="0" fontId="13" fillId="5" borderId="214" xfId="30" applyFont="1" applyFill="1" applyBorder="1" applyAlignment="1">
      <alignment vertical="center"/>
    </xf>
    <xf numFmtId="0" fontId="13" fillId="5" borderId="209" xfId="30" applyFont="1" applyFill="1" applyBorder="1" applyAlignment="1">
      <alignment vertical="center"/>
    </xf>
    <xf numFmtId="0" fontId="98" fillId="5" borderId="209" xfId="30" applyFont="1" applyFill="1" applyBorder="1" applyAlignment="1">
      <alignment horizontal="left" vertical="center" indent="1"/>
    </xf>
    <xf numFmtId="180" fontId="85" fillId="5" borderId="0" xfId="30" applyNumberFormat="1" applyFont="1" applyFill="1" applyAlignment="1">
      <alignment horizontal="right" vertical="center"/>
    </xf>
    <xf numFmtId="0" fontId="13" fillId="5" borderId="0" xfId="30" quotePrefix="1" applyFont="1" applyFill="1" applyAlignment="1">
      <alignment vertical="center"/>
    </xf>
    <xf numFmtId="49" fontId="85" fillId="5" borderId="0" xfId="30" applyNumberFormat="1" applyFont="1" applyFill="1" applyAlignment="1">
      <alignment horizontal="right" vertical="center"/>
    </xf>
    <xf numFmtId="0" fontId="13" fillId="0" borderId="209" xfId="30" applyFont="1" applyBorder="1" applyAlignment="1">
      <alignment horizontal="left" vertical="center" indent="3"/>
    </xf>
    <xf numFmtId="181" fontId="13" fillId="2" borderId="0" xfId="30" applyNumberFormat="1" applyFont="1" applyFill="1" applyAlignment="1">
      <alignment horizontal="center"/>
    </xf>
    <xf numFmtId="0" fontId="13" fillId="5" borderId="209" xfId="30" applyFont="1" applyFill="1" applyBorder="1" applyAlignment="1">
      <alignment horizontal="left" vertical="center" indent="1"/>
    </xf>
    <xf numFmtId="49" fontId="13" fillId="5" borderId="0" xfId="30" applyNumberFormat="1" applyFont="1" applyFill="1" applyAlignment="1"/>
    <xf numFmtId="4" fontId="88" fillId="5" borderId="0" xfId="30" applyNumberFormat="1" applyFont="1" applyFill="1" applyAlignment="1">
      <alignment vertical="center"/>
    </xf>
    <xf numFmtId="0" fontId="13" fillId="0" borderId="0" xfId="30" applyFont="1" applyAlignment="1">
      <alignment horizontal="center" vertical="center"/>
    </xf>
    <xf numFmtId="0" fontId="13" fillId="5" borderId="211" xfId="30" applyFont="1" applyFill="1" applyBorder="1" applyAlignment="1">
      <alignment horizontal="left" vertical="center" indent="1"/>
    </xf>
    <xf numFmtId="0" fontId="13" fillId="5" borderId="212" xfId="30" applyFont="1" applyFill="1" applyBorder="1" applyAlignment="1">
      <alignment horizontal="right" vertical="center"/>
    </xf>
    <xf numFmtId="0" fontId="13" fillId="5" borderId="213" xfId="30" applyFont="1" applyFill="1" applyBorder="1" applyAlignment="1">
      <alignment vertical="center"/>
    </xf>
    <xf numFmtId="0" fontId="6" fillId="5" borderId="0" xfId="30" applyFill="1" applyAlignment="1">
      <alignment horizontal="left" vertical="center"/>
    </xf>
    <xf numFmtId="0" fontId="104"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1" fillId="0" borderId="0" xfId="30" applyFont="1" applyAlignment="1">
      <alignment horizontal="left" vertical="center" indent="1"/>
    </xf>
    <xf numFmtId="0" fontId="23" fillId="0" borderId="0" xfId="30" applyFont="1" applyAlignment="1">
      <alignment horizontal="left" vertical="center" indent="1"/>
    </xf>
    <xf numFmtId="0" fontId="13" fillId="0" borderId="206" xfId="30" applyFont="1" applyBorder="1" applyAlignment="1">
      <alignment vertical="center"/>
    </xf>
    <xf numFmtId="0" fontId="13" fillId="0" borderId="207" xfId="30" applyFont="1" applyBorder="1" applyAlignment="1">
      <alignment vertical="center"/>
    </xf>
    <xf numFmtId="0" fontId="13" fillId="0" borderId="207" xfId="30" applyFont="1" applyBorder="1" applyAlignment="1">
      <alignment horizontal="right" vertical="center"/>
    </xf>
    <xf numFmtId="0" fontId="13" fillId="0" borderId="207" xfId="30" applyFont="1" applyBorder="1" applyAlignment="1">
      <alignment horizontal="center" vertical="center"/>
    </xf>
    <xf numFmtId="0" fontId="13" fillId="0" borderId="208" xfId="30" applyFont="1" applyBorder="1" applyAlignment="1">
      <alignment vertical="center"/>
    </xf>
    <xf numFmtId="0" fontId="13" fillId="0" borderId="0" xfId="30" applyFont="1" applyAlignment="1">
      <alignment vertical="center"/>
    </xf>
    <xf numFmtId="0" fontId="13" fillId="0" borderId="210"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18" xfId="30" applyFont="1" applyBorder="1" applyAlignment="1">
      <alignment vertical="center"/>
    </xf>
    <xf numFmtId="0" fontId="13" fillId="0" borderId="159" xfId="30" applyFont="1" applyBorder="1" applyAlignment="1">
      <alignment vertical="center"/>
    </xf>
    <xf numFmtId="0" fontId="13" fillId="0" borderId="159" xfId="30" applyFont="1" applyBorder="1" applyAlignment="1">
      <alignment horizontal="right" vertical="center"/>
    </xf>
    <xf numFmtId="0" fontId="13" fillId="0" borderId="159" xfId="30" applyFont="1" applyBorder="1" applyAlignment="1">
      <alignment horizontal="center" vertical="center"/>
    </xf>
    <xf numFmtId="0" fontId="13" fillId="0" borderId="214" xfId="30" applyFont="1" applyBorder="1" applyAlignment="1">
      <alignment vertical="center"/>
    </xf>
    <xf numFmtId="0" fontId="13" fillId="0" borderId="209" xfId="30" applyFont="1" applyBorder="1" applyAlignment="1">
      <alignment vertical="center"/>
    </xf>
    <xf numFmtId="0" fontId="13" fillId="0" borderId="0" xfId="30" applyFont="1" applyAlignment="1">
      <alignment horizontal="left" vertical="center" indent="3"/>
    </xf>
    <xf numFmtId="0" fontId="23" fillId="0" borderId="159" xfId="30" applyFont="1" applyBorder="1" applyAlignment="1">
      <alignment horizontal="center" vertical="center"/>
    </xf>
    <xf numFmtId="183" fontId="13" fillId="0" borderId="0" xfId="30" applyNumberFormat="1" applyFont="1" applyAlignment="1">
      <alignment horizontal="center" vertical="center"/>
    </xf>
    <xf numFmtId="183" fontId="103" fillId="0" borderId="0" xfId="30" applyNumberFormat="1" applyFont="1" applyAlignment="1">
      <alignment horizontal="center" vertical="center"/>
    </xf>
    <xf numFmtId="0" fontId="98" fillId="0" borderId="0" xfId="30" applyFont="1" applyAlignment="1">
      <alignment horizontal="left" vertical="center" indent="1"/>
    </xf>
    <xf numFmtId="0" fontId="106" fillId="0" borderId="0" xfId="30" applyFont="1" applyAlignment="1">
      <alignment horizontal="center" vertical="center"/>
    </xf>
    <xf numFmtId="0" fontId="103" fillId="0" borderId="0" xfId="30" applyFont="1" applyAlignment="1">
      <alignment horizontal="center" vertical="center"/>
    </xf>
    <xf numFmtId="183" fontId="106"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6" fillId="5" borderId="0" xfId="30" applyNumberFormat="1" applyFont="1" applyFill="1" applyAlignment="1"/>
    <xf numFmtId="0" fontId="13" fillId="0" borderId="218" xfId="30" applyFont="1" applyBorder="1" applyAlignment="1">
      <alignment horizontal="left" vertical="center" indent="1"/>
    </xf>
    <xf numFmtId="0" fontId="13" fillId="0" borderId="159" xfId="30" applyFont="1" applyBorder="1" applyAlignment="1">
      <alignment horizontal="left" vertical="center" indent="1"/>
    </xf>
    <xf numFmtId="0" fontId="13" fillId="0" borderId="209" xfId="30" applyFont="1" applyBorder="1" applyAlignment="1">
      <alignment horizontal="left" vertical="center" indent="1"/>
    </xf>
    <xf numFmtId="0" fontId="13" fillId="0" borderId="0" xfId="30" applyFont="1" applyAlignment="1">
      <alignment horizontal="left" vertical="center" indent="1"/>
    </xf>
    <xf numFmtId="0" fontId="107" fillId="0" borderId="0" xfId="30" applyFont="1" applyAlignment="1">
      <alignment horizontal="left" vertical="center" indent="1"/>
    </xf>
    <xf numFmtId="0" fontId="98"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1" xfId="30" applyFont="1" applyBorder="1" applyAlignment="1">
      <alignment vertical="center"/>
    </xf>
    <xf numFmtId="0" fontId="27" fillId="0" borderId="212" xfId="30" applyFont="1" applyBorder="1" applyAlignment="1">
      <alignment vertical="center"/>
    </xf>
    <xf numFmtId="0" fontId="6" fillId="0" borderId="212" xfId="30" applyBorder="1" applyAlignment="1">
      <alignment vertical="center"/>
    </xf>
    <xf numFmtId="0" fontId="6" fillId="0" borderId="212" xfId="30" applyBorder="1" applyAlignment="1">
      <alignment horizontal="center" vertical="center"/>
    </xf>
    <xf numFmtId="0" fontId="6" fillId="0" borderId="213" xfId="30" applyBorder="1" applyAlignment="1">
      <alignment vertical="center"/>
    </xf>
    <xf numFmtId="166" fontId="6" fillId="0" borderId="0" xfId="30" applyNumberFormat="1" applyAlignment="1">
      <alignment horizontal="center" vertical="center"/>
    </xf>
    <xf numFmtId="0" fontId="92" fillId="0" borderId="206" xfId="30" applyFont="1" applyBorder="1" applyAlignment="1">
      <alignment vertical="center"/>
    </xf>
    <xf numFmtId="0" fontId="90" fillId="0" borderId="207" xfId="28" applyFont="1" applyBorder="1" applyAlignment="1"/>
    <xf numFmtId="0" fontId="91" fillId="0" borderId="207" xfId="28" applyFont="1" applyBorder="1" applyAlignment="1"/>
    <xf numFmtId="0" fontId="92" fillId="0" borderId="207" xfId="30" applyFont="1" applyBorder="1" applyAlignment="1">
      <alignment vertical="center"/>
    </xf>
    <xf numFmtId="0" fontId="6" fillId="0" borderId="207" xfId="28" applyBorder="1" applyAlignment="1">
      <alignment horizontal="right" vertical="center"/>
    </xf>
    <xf numFmtId="0" fontId="92" fillId="0" borderId="209" xfId="30" applyFont="1" applyBorder="1" applyAlignment="1">
      <alignment vertical="center"/>
    </xf>
    <xf numFmtId="0" fontId="93" fillId="0" borderId="0" xfId="28" applyFont="1" applyAlignment="1">
      <alignment vertical="center"/>
    </xf>
    <xf numFmtId="0" fontId="92" fillId="0" borderId="0" xfId="30" applyFont="1" applyAlignment="1">
      <alignment horizontal="left" vertical="center" indent="1"/>
    </xf>
    <xf numFmtId="0" fontId="92" fillId="0" borderId="218" xfId="30" applyFont="1" applyBorder="1" applyAlignment="1">
      <alignment vertical="center"/>
    </xf>
    <xf numFmtId="0" fontId="92" fillId="0" borderId="159" xfId="30" applyFont="1" applyBorder="1" applyAlignment="1">
      <alignment horizontal="left" vertical="center" indent="1"/>
    </xf>
    <xf numFmtId="0" fontId="105" fillId="0" borderId="0" xfId="30" applyFont="1" applyAlignment="1">
      <alignment horizontal="left" vertical="center"/>
    </xf>
    <xf numFmtId="0" fontId="92" fillId="0" borderId="145" xfId="30" applyFont="1" applyBorder="1" applyAlignment="1">
      <alignment vertical="center"/>
    </xf>
    <xf numFmtId="0" fontId="92" fillId="0" borderId="210" xfId="30" applyFont="1" applyBorder="1" applyAlignment="1">
      <alignment vertical="center"/>
    </xf>
    <xf numFmtId="0" fontId="42" fillId="0" borderId="209" xfId="30" applyFont="1" applyBorder="1" applyAlignment="1">
      <alignment vertical="center"/>
    </xf>
    <xf numFmtId="0" fontId="27" fillId="0" borderId="159" xfId="30" applyFont="1" applyBorder="1" applyAlignment="1">
      <alignment horizontal="center" vertical="center" wrapText="1"/>
    </xf>
    <xf numFmtId="0" fontId="27" fillId="0" borderId="0" xfId="30" applyFont="1" applyAlignment="1">
      <alignment horizontal="center" vertical="center" wrapText="1"/>
    </xf>
    <xf numFmtId="0" fontId="27" fillId="0" borderId="147" xfId="30" applyFont="1" applyBorder="1" applyAlignment="1">
      <alignment horizontal="center" vertical="center" wrapText="1"/>
    </xf>
    <xf numFmtId="0" fontId="60" fillId="0" borderId="0" xfId="30" applyFont="1" applyAlignment="1">
      <alignment horizontal="center" vertical="center" wrapText="1"/>
    </xf>
    <xf numFmtId="0" fontId="42" fillId="0" borderId="210" xfId="30" applyFont="1" applyBorder="1" applyAlignment="1">
      <alignment vertical="center"/>
    </xf>
    <xf numFmtId="0" fontId="60" fillId="0" borderId="159" xfId="30" applyFont="1" applyBorder="1" applyAlignment="1">
      <alignment horizontal="center" vertical="center" wrapText="1"/>
    </xf>
    <xf numFmtId="0" fontId="27" fillId="0" borderId="150"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47" xfId="26" applyNumberFormat="1" applyFont="1" applyFill="1" applyBorder="1" applyAlignment="1">
      <alignment horizontal="center" vertical="center"/>
    </xf>
    <xf numFmtId="0" fontId="42" fillId="0" borderId="211" xfId="30" applyFont="1" applyBorder="1" applyAlignment="1">
      <alignment vertical="center"/>
    </xf>
    <xf numFmtId="8" fontId="42" fillId="0" borderId="212" xfId="26" applyNumberFormat="1" applyFont="1" applyFill="1" applyBorder="1" applyAlignment="1">
      <alignment horizontal="left" vertical="center"/>
    </xf>
    <xf numFmtId="8" fontId="42" fillId="0" borderId="212" xfId="26" applyNumberFormat="1" applyFont="1" applyFill="1" applyBorder="1" applyAlignment="1">
      <alignment vertical="center"/>
    </xf>
    <xf numFmtId="8" fontId="42" fillId="0" borderId="232" xfId="26" applyNumberFormat="1" applyFont="1" applyFill="1" applyBorder="1" applyAlignment="1">
      <alignment vertical="center"/>
    </xf>
    <xf numFmtId="0" fontId="42" fillId="0" borderId="213" xfId="30" applyFont="1" applyBorder="1" applyAlignment="1">
      <alignment vertical="center"/>
    </xf>
    <xf numFmtId="14" fontId="108" fillId="0" borderId="0" xfId="30" applyNumberFormat="1" applyFont="1" applyAlignment="1">
      <alignment horizontal="center" vertical="center"/>
    </xf>
    <xf numFmtId="0" fontId="109" fillId="0" borderId="206" xfId="28" applyFont="1" applyBorder="1" applyAlignment="1">
      <alignment horizontal="left" indent="1"/>
    </xf>
    <xf numFmtId="0" fontId="6" fillId="0" borderId="210" xfId="30" applyBorder="1" applyAlignment="1">
      <alignment vertical="center"/>
    </xf>
    <xf numFmtId="43" fontId="42" fillId="0" borderId="209" xfId="26" applyFont="1" applyFill="1" applyBorder="1" applyAlignment="1">
      <alignment horizontal="left" vertical="center"/>
    </xf>
    <xf numFmtId="0" fontId="27" fillId="0" borderId="159" xfId="31" applyFont="1" applyBorder="1" applyAlignment="1">
      <alignment vertical="center"/>
    </xf>
    <xf numFmtId="178" fontId="27" fillId="0" borderId="159" xfId="26" applyNumberFormat="1" applyFont="1" applyFill="1" applyBorder="1" applyAlignment="1">
      <alignment horizontal="right" vertical="center"/>
    </xf>
    <xf numFmtId="0" fontId="6" fillId="0" borderId="0" xfId="30" quotePrefix="1" applyAlignment="1"/>
    <xf numFmtId="43" fontId="42" fillId="0" borderId="209" xfId="26" quotePrefix="1" applyFont="1" applyFill="1" applyBorder="1" applyAlignment="1">
      <alignment horizontal="center" vertical="center"/>
    </xf>
    <xf numFmtId="0" fontId="6" fillId="0" borderId="216" xfId="26" applyNumberFormat="1" applyFont="1" applyFill="1" applyBorder="1" applyAlignment="1">
      <alignment vertical="center" wrapText="1"/>
    </xf>
    <xf numFmtId="178" fontId="6" fillId="0" borderId="216"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09" xfId="26" applyFont="1" applyFill="1" applyBorder="1" applyAlignment="1">
      <alignment horizontal="center" vertical="center"/>
    </xf>
    <xf numFmtId="0" fontId="6" fillId="0" borderId="159" xfId="26" applyNumberFormat="1" applyFont="1" applyFill="1" applyBorder="1" applyAlignment="1">
      <alignment vertical="center" wrapText="1"/>
    </xf>
    <xf numFmtId="178" fontId="6" fillId="0" borderId="159" xfId="26" applyNumberFormat="1" applyFont="1" applyFill="1" applyBorder="1" applyAlignment="1">
      <alignment horizontal="right" vertical="center"/>
    </xf>
    <xf numFmtId="0" fontId="60" fillId="0" borderId="209"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1" xfId="26" applyFont="1" applyFill="1" applyBorder="1" applyAlignment="1">
      <alignment vertical="center"/>
    </xf>
    <xf numFmtId="43" fontId="42" fillId="0" borderId="212" xfId="26" applyFont="1" applyFill="1" applyBorder="1" applyAlignment="1">
      <alignment vertical="center"/>
    </xf>
    <xf numFmtId="43" fontId="42" fillId="0" borderId="213" xfId="26" applyFont="1" applyFill="1" applyBorder="1" applyAlignment="1">
      <alignment vertical="center"/>
    </xf>
    <xf numFmtId="178" fontId="6" fillId="0" borderId="0" xfId="30" applyNumberFormat="1" applyAlignment="1"/>
    <xf numFmtId="0" fontId="92" fillId="0" borderId="0" xfId="30" applyFont="1" applyAlignment="1"/>
    <xf numFmtId="0" fontId="92" fillId="0" borderId="206" xfId="30" applyFont="1" applyBorder="1" applyAlignment="1"/>
    <xf numFmtId="0" fontId="109" fillId="0" borderId="207" xfId="28" applyFont="1" applyBorder="1" applyAlignment="1"/>
    <xf numFmtId="0" fontId="92" fillId="0" borderId="207" xfId="30" applyFont="1" applyBorder="1" applyAlignment="1"/>
    <xf numFmtId="14" fontId="108" fillId="0" borderId="209" xfId="30" applyNumberFormat="1" applyFont="1" applyBorder="1" applyAlignment="1">
      <alignment horizontal="center" vertical="center"/>
    </xf>
    <xf numFmtId="0" fontId="42" fillId="0" borderId="0" xfId="30" applyFont="1" applyAlignment="1">
      <alignment horizontal="center" vertical="center"/>
    </xf>
    <xf numFmtId="0" fontId="42" fillId="0" borderId="215" xfId="30" applyFont="1" applyBorder="1" applyAlignment="1">
      <alignment horizontal="center" vertical="center"/>
    </xf>
    <xf numFmtId="0" fontId="111" fillId="0" borderId="0" xfId="30" applyFont="1" applyAlignment="1">
      <alignment vertical="center"/>
    </xf>
    <xf numFmtId="0" fontId="112" fillId="0" borderId="0" xfId="30" applyFont="1" applyAlignment="1">
      <alignment vertical="center"/>
    </xf>
    <xf numFmtId="0" fontId="42" fillId="0" borderId="209" xfId="30" applyFont="1" applyBorder="1" applyAlignment="1">
      <alignment horizontal="center" vertical="center"/>
    </xf>
    <xf numFmtId="0" fontId="99"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16"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0" fillId="0" borderId="0" xfId="30" applyFont="1" applyAlignment="1">
      <alignment horizontal="left" vertical="center" wrapText="1"/>
    </xf>
    <xf numFmtId="178" fontId="60" fillId="0" borderId="146" xfId="26" applyNumberFormat="1" applyFont="1" applyFill="1" applyBorder="1" applyAlignment="1">
      <alignment horizontal="right" vertical="center"/>
    </xf>
    <xf numFmtId="43" fontId="42" fillId="0" borderId="159" xfId="26" applyFont="1" applyFill="1" applyBorder="1" applyAlignment="1">
      <alignment vertical="center"/>
    </xf>
    <xf numFmtId="0" fontId="42" fillId="0" borderId="214" xfId="30" applyFont="1" applyBorder="1" applyAlignment="1">
      <alignment vertical="center"/>
    </xf>
    <xf numFmtId="0" fontId="114"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16" xfId="32" applyNumberFormat="1" applyFont="1" applyFill="1" applyBorder="1" applyAlignment="1">
      <alignment vertical="center" wrapText="1"/>
    </xf>
    <xf numFmtId="178" fontId="42" fillId="0" borderId="216" xfId="32" applyNumberFormat="1" applyFont="1" applyFill="1" applyBorder="1" applyAlignment="1">
      <alignment horizontal="right" vertical="center"/>
    </xf>
    <xf numFmtId="0" fontId="6" fillId="0" borderId="217"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3" fillId="0" borderId="0" xfId="30" applyFont="1" applyAlignment="1">
      <alignment vertical="center"/>
    </xf>
    <xf numFmtId="0" fontId="115"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5" fillId="2" borderId="0" xfId="33" applyFont="1" applyFill="1"/>
    <xf numFmtId="185" fontId="6" fillId="2" borderId="0" xfId="30" applyNumberFormat="1" applyFill="1" applyAlignment="1"/>
    <xf numFmtId="0" fontId="116" fillId="0" borderId="0" xfId="33" applyFont="1"/>
    <xf numFmtId="0" fontId="116"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34" xfId="33" quotePrefix="1" applyFill="1" applyBorder="1" applyAlignment="1">
      <alignment horizontal="left" indent="1"/>
    </xf>
    <xf numFmtId="0" fontId="6" fillId="2" borderId="159" xfId="33" applyFill="1" applyBorder="1" applyAlignment="1">
      <alignment horizontal="left" indent="1"/>
    </xf>
    <xf numFmtId="0" fontId="6" fillId="2" borderId="159" xfId="33" quotePrefix="1" applyFill="1" applyBorder="1"/>
    <xf numFmtId="43" fontId="6" fillId="2" borderId="159" xfId="26" quotePrefix="1" applyFont="1" applyFill="1" applyBorder="1"/>
    <xf numFmtId="9" fontId="6" fillId="2" borderId="159" xfId="15" quotePrefix="1" applyFont="1" applyFill="1" applyBorder="1" applyAlignment="1">
      <alignment horizontal="right"/>
    </xf>
    <xf numFmtId="9" fontId="6" fillId="2" borderId="159" xfId="15" quotePrefix="1" applyFont="1" applyFill="1" applyBorder="1" applyAlignment="1">
      <alignment horizontal="center" vertical="center"/>
    </xf>
    <xf numFmtId="186" fontId="6" fillId="2" borderId="159" xfId="34" quotePrefix="1" applyNumberFormat="1" applyFont="1" applyFill="1" applyBorder="1"/>
    <xf numFmtId="13" fontId="6" fillId="2" borderId="159" xfId="33" quotePrefix="1" applyNumberFormat="1" applyFill="1" applyBorder="1" applyAlignment="1">
      <alignment horizontal="center"/>
    </xf>
    <xf numFmtId="43" fontId="6" fillId="2" borderId="159" xfId="26" applyFont="1" applyFill="1" applyBorder="1" applyAlignment="1"/>
    <xf numFmtId="43" fontId="6" fillId="2" borderId="235"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19" fillId="5" borderId="0" xfId="33" applyFont="1" applyFill="1"/>
    <xf numFmtId="0" fontId="119" fillId="2" borderId="0" xfId="33" applyFont="1" applyFill="1"/>
    <xf numFmtId="0" fontId="120" fillId="2" borderId="80" xfId="33" applyFont="1" applyFill="1" applyBorder="1" applyAlignment="1">
      <alignment horizontal="left" indent="1"/>
    </xf>
    <xf numFmtId="0" fontId="120" fillId="2" borderId="40" xfId="33" applyFont="1" applyFill="1" applyBorder="1" applyAlignment="1">
      <alignment horizontal="left" indent="1"/>
    </xf>
    <xf numFmtId="0" fontId="121" fillId="2" borderId="40" xfId="33" applyFont="1" applyFill="1" applyBorder="1" applyAlignment="1">
      <alignment horizontal="left"/>
    </xf>
    <xf numFmtId="0" fontId="120" fillId="2" borderId="40" xfId="33" applyFont="1" applyFill="1" applyBorder="1" applyAlignment="1">
      <alignment horizontal="left"/>
    </xf>
    <xf numFmtId="182" fontId="120" fillId="2" borderId="40" xfId="34" applyNumberFormat="1" applyFont="1" applyFill="1" applyBorder="1" applyAlignment="1">
      <alignment horizontal="right"/>
    </xf>
    <xf numFmtId="4" fontId="120" fillId="2" borderId="40" xfId="34" applyNumberFormat="1" applyFont="1" applyFill="1" applyBorder="1" applyAlignment="1">
      <alignment horizontal="center"/>
    </xf>
    <xf numFmtId="0" fontId="6" fillId="2" borderId="40" xfId="33" applyFill="1" applyBorder="1"/>
    <xf numFmtId="169" fontId="6" fillId="2" borderId="173" xfId="34" applyFont="1" applyFill="1" applyBorder="1"/>
    <xf numFmtId="4" fontId="59"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16" xfId="26" applyNumberFormat="1" applyFont="1" applyFill="1" applyBorder="1" applyAlignment="1">
      <alignment horizontal="right" vertical="center"/>
    </xf>
    <xf numFmtId="0" fontId="60" fillId="0" borderId="0" xfId="30" applyFont="1" applyAlignment="1">
      <alignment vertical="center"/>
    </xf>
    <xf numFmtId="178" fontId="60" fillId="0" borderId="0" xfId="26" applyNumberFormat="1" applyFont="1" applyFill="1" applyBorder="1" applyAlignment="1">
      <alignment horizontal="right" vertical="center"/>
    </xf>
    <xf numFmtId="0" fontId="60" fillId="0" borderId="0" xfId="30" applyFont="1" applyAlignment="1">
      <alignment horizontal="left" vertical="center"/>
    </xf>
    <xf numFmtId="0" fontId="42" fillId="0" borderId="0" xfId="30" quotePrefix="1" applyFont="1" applyAlignment="1">
      <alignment horizontal="center" vertical="center" wrapText="1"/>
    </xf>
    <xf numFmtId="0" fontId="42" fillId="0" borderId="211" xfId="30" applyFont="1" applyBorder="1" applyAlignment="1">
      <alignment horizontal="center" vertical="center"/>
    </xf>
    <xf numFmtId="0" fontId="110" fillId="0" borderId="0" xfId="30" applyFont="1" applyAlignment="1">
      <alignment vertical="center"/>
    </xf>
    <xf numFmtId="0" fontId="60" fillId="0" borderId="0" xfId="30" applyFont="1" applyAlignment="1">
      <alignment vertical="center" wrapText="1"/>
    </xf>
    <xf numFmtId="0" fontId="123"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3" fillId="0" borderId="0" xfId="30" applyFont="1" applyAlignment="1">
      <alignment vertical="center" wrapText="1"/>
    </xf>
    <xf numFmtId="178" fontId="6" fillId="0" borderId="216" xfId="32" applyNumberFormat="1" applyFont="1" applyFill="1" applyBorder="1" applyAlignment="1">
      <alignment vertical="center" wrapText="1"/>
    </xf>
    <xf numFmtId="0" fontId="42" fillId="0" borderId="206" xfId="30" applyFont="1" applyBorder="1" applyAlignment="1">
      <alignment horizontal="center" vertical="center"/>
    </xf>
    <xf numFmtId="0" fontId="114" fillId="0" borderId="207" xfId="30" applyFont="1" applyBorder="1" applyAlignment="1">
      <alignment vertical="center"/>
    </xf>
    <xf numFmtId="0" fontId="42" fillId="0" borderId="207" xfId="30" applyFont="1" applyBorder="1" applyAlignment="1">
      <alignment vertical="center"/>
    </xf>
    <xf numFmtId="0" fontId="42" fillId="0" borderId="208" xfId="30" applyFont="1" applyBorder="1" applyAlignment="1">
      <alignment vertical="center"/>
    </xf>
    <xf numFmtId="178" fontId="6" fillId="0" borderId="217" xfId="32" applyNumberFormat="1" applyFont="1" applyFill="1" applyBorder="1" applyAlignment="1">
      <alignment vertical="center" wrapText="1"/>
    </xf>
    <xf numFmtId="0" fontId="93" fillId="0" borderId="0" xfId="28" applyFont="1" applyAlignment="1">
      <alignment horizontal="right" vertical="center" wrapText="1"/>
    </xf>
    <xf numFmtId="0" fontId="6" fillId="0" borderId="218" xfId="30" applyBorder="1" applyAlignment="1">
      <alignment vertical="center"/>
    </xf>
    <xf numFmtId="0" fontId="42" fillId="0" borderId="159" xfId="30" applyFont="1" applyBorder="1" applyAlignment="1">
      <alignment vertical="center"/>
    </xf>
    <xf numFmtId="0" fontId="6" fillId="0" borderId="214" xfId="30" applyBorder="1" applyAlignment="1"/>
    <xf numFmtId="0" fontId="124" fillId="0" borderId="0" xfId="30" applyFont="1" applyAlignment="1"/>
    <xf numFmtId="0" fontId="125" fillId="0" borderId="0" xfId="30" applyFont="1" applyAlignment="1"/>
    <xf numFmtId="0" fontId="6" fillId="0" borderId="220" xfId="30" applyBorder="1" applyAlignment="1">
      <alignment horizontal="left" vertical="center" wrapText="1"/>
    </xf>
    <xf numFmtId="43" fontId="4" fillId="0" borderId="223" xfId="26" applyFont="1" applyBorder="1" applyAlignment="1">
      <alignment vertical="center"/>
    </xf>
    <xf numFmtId="0" fontId="4" fillId="0" borderId="223" xfId="30" applyFont="1" applyBorder="1" applyAlignment="1">
      <alignment horizontal="center" vertical="center"/>
    </xf>
    <xf numFmtId="0" fontId="6" fillId="0" borderId="223" xfId="30" applyBorder="1" applyAlignment="1">
      <alignment vertical="center" wrapText="1"/>
    </xf>
    <xf numFmtId="0" fontId="6" fillId="2" borderId="223" xfId="30" applyFill="1" applyBorder="1" applyAlignment="1">
      <alignment vertical="center" wrapText="1"/>
    </xf>
    <xf numFmtId="0" fontId="6" fillId="0" borderId="0" xfId="30" applyAlignment="1">
      <alignment wrapText="1"/>
    </xf>
    <xf numFmtId="4" fontId="4" fillId="0" borderId="223" xfId="30" applyNumberFormat="1" applyFont="1" applyBorder="1" applyAlignment="1">
      <alignment vertical="center"/>
    </xf>
    <xf numFmtId="0" fontId="27" fillId="0" borderId="220" xfId="30" applyFont="1" applyBorder="1" applyAlignment="1">
      <alignment horizontal="left" vertical="center" wrapText="1"/>
    </xf>
    <xf numFmtId="4" fontId="6" fillId="0" borderId="0" xfId="30" applyNumberFormat="1" applyAlignment="1"/>
    <xf numFmtId="0" fontId="105" fillId="0" borderId="0" xfId="30" applyFont="1" applyAlignment="1">
      <alignment horizontal="center" vertical="center"/>
    </xf>
    <xf numFmtId="0" fontId="114" fillId="0" borderId="209" xfId="30" applyFont="1" applyBorder="1" applyAlignment="1">
      <alignment vertical="center"/>
    </xf>
    <xf numFmtId="0" fontId="99" fillId="0" borderId="209" xfId="30" applyFont="1" applyBorder="1" applyAlignment="1">
      <alignment horizontal="left" vertical="center" wrapText="1"/>
    </xf>
    <xf numFmtId="167" fontId="96" fillId="0" borderId="0" xfId="32" applyFont="1" applyFill="1" applyBorder="1" applyAlignment="1">
      <alignment horizontal="center" vertical="center"/>
    </xf>
    <xf numFmtId="0" fontId="80" fillId="0" borderId="0" xfId="32" applyNumberFormat="1" applyFont="1" applyFill="1" applyBorder="1" applyAlignment="1">
      <alignment vertical="center" wrapText="1"/>
    </xf>
    <xf numFmtId="43" fontId="126" fillId="0" borderId="0" xfId="26" applyFont="1" applyFill="1" applyBorder="1" applyAlignment="1">
      <alignment vertical="center" wrapText="1"/>
    </xf>
    <xf numFmtId="167" fontId="6" fillId="0" borderId="209" xfId="32" applyFont="1" applyFill="1" applyBorder="1" applyAlignment="1">
      <alignment horizontal="left" vertical="center" wrapText="1"/>
    </xf>
    <xf numFmtId="179" fontId="60" fillId="0" borderId="0" xfId="32" applyNumberFormat="1" applyFont="1" applyFill="1" applyBorder="1" applyAlignment="1">
      <alignment horizontal="left" vertical="center"/>
    </xf>
    <xf numFmtId="43" fontId="60"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09"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09" xfId="32" applyNumberFormat="1" applyFont="1" applyFill="1" applyBorder="1" applyAlignment="1">
      <alignment horizontal="left" vertical="center" wrapText="1"/>
    </xf>
    <xf numFmtId="0" fontId="6" fillId="0" borderId="0" xfId="30" applyAlignment="1">
      <alignment vertical="center" wrapText="1"/>
    </xf>
    <xf numFmtId="0" fontId="6" fillId="0" borderId="209"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09" xfId="32" applyNumberFormat="1" applyFont="1" applyFill="1" applyBorder="1" applyAlignment="1">
      <alignment vertical="center" wrapText="1"/>
    </xf>
    <xf numFmtId="0" fontId="6" fillId="0" borderId="209" xfId="32" applyNumberFormat="1" applyFont="1" applyFill="1" applyBorder="1" applyAlignment="1">
      <alignment vertical="center" wrapText="1"/>
    </xf>
    <xf numFmtId="1" fontId="6" fillId="0" borderId="0" xfId="30" applyNumberFormat="1" applyAlignment="1">
      <alignment vertical="center"/>
    </xf>
    <xf numFmtId="1" fontId="6" fillId="0" borderId="207" xfId="30" applyNumberFormat="1" applyBorder="1" applyAlignment="1"/>
    <xf numFmtId="0" fontId="93" fillId="0" borderId="0" xfId="28" applyFont="1" applyAlignment="1">
      <alignment vertical="center" wrapText="1"/>
    </xf>
    <xf numFmtId="1" fontId="6" fillId="0" borderId="210" xfId="28" applyNumberFormat="1" applyBorder="1" applyAlignment="1">
      <alignment horizontal="center" vertical="center"/>
    </xf>
    <xf numFmtId="0" fontId="6" fillId="0" borderId="159" xfId="30" applyBorder="1" applyAlignment="1">
      <alignment vertical="center"/>
    </xf>
    <xf numFmtId="0" fontId="6" fillId="0" borderId="159" xfId="30" applyBorder="1" applyAlignment="1">
      <alignment horizontal="center" vertical="center"/>
    </xf>
    <xf numFmtId="1" fontId="6" fillId="0" borderId="159" xfId="30" applyNumberFormat="1" applyBorder="1" applyAlignment="1">
      <alignment vertical="center"/>
    </xf>
    <xf numFmtId="0" fontId="6" fillId="0" borderId="214" xfId="30" applyBorder="1" applyAlignment="1">
      <alignment vertical="center"/>
    </xf>
    <xf numFmtId="0" fontId="6" fillId="0" borderId="209" xfId="30" applyBorder="1" applyAlignment="1">
      <alignment vertical="center"/>
    </xf>
    <xf numFmtId="1" fontId="42" fillId="0" borderId="0" xfId="30" applyNumberFormat="1" applyFont="1" applyAlignment="1">
      <alignment vertical="center"/>
    </xf>
    <xf numFmtId="14" fontId="42" fillId="2" borderId="227" xfId="11" applyNumberFormat="1" applyFont="1" applyFill="1" applyBorder="1" applyAlignment="1">
      <alignment horizontal="center" vertical="center"/>
    </xf>
    <xf numFmtId="3" fontId="42" fillId="2" borderId="236" xfId="11" applyNumberFormat="1" applyFont="1" applyFill="1" applyBorder="1" applyAlignment="1">
      <alignment horizontal="center" vertical="center"/>
    </xf>
    <xf numFmtId="3" fontId="42" fillId="2" borderId="236" xfId="30" applyNumberFormat="1" applyFont="1" applyFill="1" applyBorder="1" applyAlignment="1">
      <alignment horizontal="center" vertical="center"/>
    </xf>
    <xf numFmtId="178" fontId="42" fillId="2" borderId="236"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1" xfId="30" applyNumberFormat="1" applyFont="1" applyFill="1" applyBorder="1" applyAlignment="1">
      <alignment horizontal="center" vertical="center"/>
    </xf>
    <xf numFmtId="0" fontId="42" fillId="4" borderId="227" xfId="30" applyFont="1" applyFill="1" applyBorder="1" applyAlignment="1">
      <alignment horizontal="left" vertical="center"/>
    </xf>
    <xf numFmtId="43" fontId="6" fillId="2" borderId="227"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36" xfId="26" quotePrefix="1" applyFont="1" applyFill="1" applyBorder="1" applyAlignment="1">
      <alignment horizontal="right" vertical="center"/>
    </xf>
    <xf numFmtId="43" fontId="6" fillId="2" borderId="231" xfId="26" quotePrefix="1" applyFont="1" applyFill="1" applyBorder="1" applyAlignment="1">
      <alignment horizontal="right" vertical="center"/>
    </xf>
    <xf numFmtId="43" fontId="42" fillId="2" borderId="236" xfId="26" quotePrefix="1" applyFont="1" applyFill="1" applyBorder="1" applyAlignment="1">
      <alignment vertical="center"/>
    </xf>
    <xf numFmtId="0" fontId="42" fillId="4" borderId="236" xfId="30" applyFont="1" applyFill="1" applyBorder="1" applyAlignment="1">
      <alignment horizontal="left" vertical="center"/>
    </xf>
    <xf numFmtId="0" fontId="42" fillId="4" borderId="231" xfId="30" applyFont="1" applyFill="1" applyBorder="1" applyAlignment="1">
      <alignment horizontal="left" vertical="center"/>
    </xf>
    <xf numFmtId="0" fontId="127" fillId="0" borderId="0" xfId="30" applyFont="1" applyAlignment="1">
      <alignment vertical="center"/>
    </xf>
    <xf numFmtId="0" fontId="60" fillId="0" borderId="209" xfId="30" applyFont="1" applyBorder="1" applyAlignment="1">
      <alignment horizontal="center" vertical="center"/>
    </xf>
    <xf numFmtId="0" fontId="128" fillId="0" borderId="0" xfId="30" applyFont="1" applyAlignment="1">
      <alignment vertical="center"/>
    </xf>
    <xf numFmtId="1" fontId="128" fillId="0" borderId="0" xfId="30" applyNumberFormat="1" applyFont="1" applyAlignment="1">
      <alignment vertical="center"/>
    </xf>
    <xf numFmtId="0" fontId="129" fillId="0" borderId="0" xfId="30" applyFont="1" applyAlignment="1">
      <alignment horizontal="center" vertical="center"/>
    </xf>
    <xf numFmtId="1" fontId="42" fillId="0" borderId="0" xfId="30" applyNumberFormat="1" applyFont="1" applyAlignment="1">
      <alignment horizontal="center" vertical="center"/>
    </xf>
    <xf numFmtId="0" fontId="129" fillId="0" borderId="0" xfId="30" applyFont="1" applyAlignment="1">
      <alignment vertical="center"/>
    </xf>
    <xf numFmtId="14" fontId="42" fillId="0" borderId="227" xfId="30" applyNumberFormat="1" applyFont="1" applyBorder="1" applyAlignment="1">
      <alignment horizontal="center" vertical="center"/>
    </xf>
    <xf numFmtId="178" fontId="42" fillId="0" borderId="227" xfId="30" quotePrefix="1" applyNumberFormat="1" applyFont="1" applyBorder="1" applyAlignment="1">
      <alignment horizontal="right" vertical="center"/>
    </xf>
    <xf numFmtId="10" fontId="42" fillId="0" borderId="227" xfId="15" applyNumberFormat="1" applyFont="1" applyFill="1" applyBorder="1" applyAlignment="1">
      <alignment horizontal="right" vertical="center"/>
    </xf>
    <xf numFmtId="1" fontId="42" fillId="0" borderId="227" xfId="30" quotePrefix="1" applyNumberFormat="1" applyFont="1" applyBorder="1" applyAlignment="1">
      <alignment horizontal="right" vertical="center"/>
    </xf>
    <xf numFmtId="173" fontId="42" fillId="0" borderId="227" xfId="15" applyNumberFormat="1" applyFont="1" applyFill="1" applyBorder="1" applyAlignment="1">
      <alignment horizontal="right" vertical="center"/>
    </xf>
    <xf numFmtId="14" fontId="42" fillId="0" borderId="236" xfId="30" applyNumberFormat="1" applyFont="1" applyBorder="1" applyAlignment="1">
      <alignment horizontal="center" vertical="center"/>
    </xf>
    <xf numFmtId="14" fontId="42" fillId="0" borderId="231" xfId="30" applyNumberFormat="1" applyFont="1" applyBorder="1" applyAlignment="1">
      <alignment horizontal="center" vertical="center"/>
    </xf>
    <xf numFmtId="14" fontId="60" fillId="0" borderId="223" xfId="30" applyNumberFormat="1" applyFont="1" applyBorder="1" applyAlignment="1">
      <alignment horizontal="center" vertical="center"/>
    </xf>
    <xf numFmtId="178" fontId="60" fillId="0" borderId="223" xfId="30" applyNumberFormat="1" applyFont="1" applyBorder="1" applyAlignment="1">
      <alignment horizontal="right" vertical="center"/>
    </xf>
    <xf numFmtId="10" fontId="60" fillId="0" borderId="223" xfId="30" applyNumberFormat="1" applyFont="1" applyBorder="1" applyAlignment="1">
      <alignment horizontal="right" vertical="center"/>
    </xf>
    <xf numFmtId="1" fontId="60" fillId="0" borderId="223" xfId="30" applyNumberFormat="1" applyFont="1" applyBorder="1" applyAlignment="1">
      <alignment horizontal="right" vertical="center"/>
    </xf>
    <xf numFmtId="9" fontId="60" fillId="0" borderId="223"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4" fillId="0" borderId="0" xfId="30" applyFont="1" applyAlignment="1">
      <alignment horizontal="center" vertical="center"/>
    </xf>
    <xf numFmtId="173" fontId="42" fillId="0" borderId="227" xfId="15" applyNumberFormat="1" applyFont="1" applyBorder="1" applyAlignment="1">
      <alignment horizontal="right" vertical="center"/>
    </xf>
    <xf numFmtId="9" fontId="42" fillId="0" borderId="236" xfId="15" quotePrefix="1" applyFont="1" applyFill="1" applyBorder="1" applyAlignment="1">
      <alignment horizontal="center" vertical="center"/>
    </xf>
    <xf numFmtId="0" fontId="42" fillId="0" borderId="227" xfId="30" applyFont="1" applyBorder="1" applyAlignment="1">
      <alignment horizontal="center" vertical="center"/>
    </xf>
    <xf numFmtId="0" fontId="42" fillId="0" borderId="236" xfId="30" applyFont="1" applyBorder="1" applyAlignment="1">
      <alignment horizontal="center" vertical="center"/>
    </xf>
    <xf numFmtId="14" fontId="60" fillId="0" borderId="0" xfId="30" applyNumberFormat="1" applyFont="1" applyAlignment="1">
      <alignment horizontal="center" vertical="center"/>
    </xf>
    <xf numFmtId="178" fontId="60" fillId="0" borderId="0" xfId="30" applyNumberFormat="1" applyFont="1" applyAlignment="1">
      <alignment horizontal="right" vertical="center"/>
    </xf>
    <xf numFmtId="10" fontId="60" fillId="0" borderId="0" xfId="30" applyNumberFormat="1" applyFont="1" applyAlignment="1">
      <alignment horizontal="right" vertical="center"/>
    </xf>
    <xf numFmtId="1" fontId="60"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27" xfId="15" applyNumberFormat="1" applyFont="1" applyFill="1" applyBorder="1" applyAlignment="1">
      <alignment horizontal="right" vertical="center"/>
    </xf>
    <xf numFmtId="0" fontId="42" fillId="0" borderId="212" xfId="30" applyFont="1" applyBorder="1" applyAlignment="1">
      <alignment vertical="center"/>
    </xf>
    <xf numFmtId="0" fontId="42" fillId="0" borderId="212" xfId="30" applyFont="1" applyBorder="1" applyAlignment="1">
      <alignment horizontal="center" vertical="center"/>
    </xf>
    <xf numFmtId="0" fontId="42" fillId="0" borderId="212" xfId="30" applyFont="1" applyBorder="1" applyAlignment="1">
      <alignment horizontal="right" vertical="center"/>
    </xf>
    <xf numFmtId="1" fontId="42" fillId="0" borderId="212" xfId="30" applyNumberFormat="1" applyFont="1" applyBorder="1" applyAlignment="1">
      <alignment horizontal="right" vertical="center"/>
    </xf>
    <xf numFmtId="0" fontId="109" fillId="0" borderId="207" xfId="28" applyFont="1" applyBorder="1" applyAlignment="1">
      <alignment vertical="center"/>
    </xf>
    <xf numFmtId="0" fontId="93" fillId="0" borderId="0" xfId="28" applyFont="1" applyAlignment="1">
      <alignment horizontal="center" vertical="center"/>
    </xf>
    <xf numFmtId="0" fontId="42" fillId="0" borderId="146" xfId="30" applyFont="1" applyBorder="1" applyAlignment="1">
      <alignment vertical="center"/>
    </xf>
    <xf numFmtId="0" fontId="42" fillId="0" borderId="146" xfId="30" applyFont="1" applyBorder="1" applyAlignment="1">
      <alignment horizontal="center" vertical="center"/>
    </xf>
    <xf numFmtId="10" fontId="6" fillId="0" borderId="236" xfId="30" applyNumberFormat="1" applyBorder="1" applyAlignment="1">
      <alignment horizontal="center" vertical="center"/>
    </xf>
    <xf numFmtId="173" fontId="6" fillId="0" borderId="236" xfId="15" applyNumberFormat="1" applyFont="1" applyBorder="1" applyAlignment="1">
      <alignment horizontal="center" vertical="center"/>
    </xf>
    <xf numFmtId="0" fontId="42" fillId="0" borderId="239" xfId="30" applyFont="1" applyBorder="1" applyAlignment="1">
      <alignment horizontal="center" vertical="center"/>
    </xf>
    <xf numFmtId="0" fontId="42" fillId="0" borderId="239" xfId="30" applyFont="1" applyBorder="1" applyAlignment="1">
      <alignment vertical="center"/>
    </xf>
    <xf numFmtId="173" fontId="42" fillId="0" borderId="239" xfId="15" applyNumberFormat="1" applyFont="1" applyBorder="1" applyAlignment="1">
      <alignment vertical="center"/>
    </xf>
    <xf numFmtId="173" fontId="0" fillId="0" borderId="0" xfId="15" applyNumberFormat="1" applyFont="1" applyAlignment="1"/>
    <xf numFmtId="0" fontId="90" fillId="0" borderId="206" xfId="28" applyFont="1" applyBorder="1" applyAlignment="1">
      <alignment horizontal="left" indent="1"/>
    </xf>
    <xf numFmtId="0" fontId="92" fillId="0" borderId="208" xfId="30" applyFont="1" applyBorder="1" applyAlignment="1"/>
    <xf numFmtId="0" fontId="6" fillId="0" borderId="0" xfId="28" applyAlignment="1">
      <alignment horizontal="center" vertical="center"/>
    </xf>
    <xf numFmtId="0" fontId="92" fillId="0" borderId="215" xfId="30" applyFont="1" applyBorder="1" applyAlignment="1">
      <alignment vertical="center"/>
    </xf>
    <xf numFmtId="0" fontId="92" fillId="0" borderId="146" xfId="30" applyFont="1" applyBorder="1" applyAlignment="1">
      <alignment vertical="center"/>
    </xf>
    <xf numFmtId="0" fontId="6" fillId="0" borderId="146" xfId="28" applyBorder="1" applyAlignment="1">
      <alignment horizontal="right" vertical="center"/>
    </xf>
    <xf numFmtId="0" fontId="6" fillId="0" borderId="146" xfId="28" applyBorder="1" applyAlignment="1">
      <alignment horizontal="center" vertical="center"/>
    </xf>
    <xf numFmtId="0" fontId="92" fillId="0" borderId="219" xfId="30" applyFont="1" applyBorder="1" applyAlignment="1">
      <alignment vertical="center"/>
    </xf>
    <xf numFmtId="178" fontId="42" fillId="0" borderId="236" xfId="30" applyNumberFormat="1" applyFont="1" applyBorder="1" applyAlignment="1">
      <alignment horizontal="center" vertical="center"/>
    </xf>
    <xf numFmtId="3" fontId="42" fillId="0" borderId="236" xfId="30" applyNumberFormat="1" applyFont="1" applyBorder="1" applyAlignment="1">
      <alignment horizontal="center" vertical="center"/>
    </xf>
    <xf numFmtId="178" fontId="42" fillId="0" borderId="236" xfId="15" applyNumberFormat="1" applyFont="1" applyFill="1" applyBorder="1" applyAlignment="1">
      <alignment horizontal="center" vertical="center"/>
    </xf>
    <xf numFmtId="3" fontId="42" fillId="0" borderId="236" xfId="15" applyNumberFormat="1" applyFont="1" applyFill="1" applyBorder="1" applyAlignment="1">
      <alignment horizontal="center" vertical="center"/>
    </xf>
    <xf numFmtId="10" fontId="42" fillId="0" borderId="236" xfId="15" applyNumberFormat="1" applyFont="1" applyFill="1" applyBorder="1" applyAlignment="1">
      <alignment horizontal="center" vertical="center"/>
    </xf>
    <xf numFmtId="10" fontId="6" fillId="0" borderId="236" xfId="15" applyNumberFormat="1" applyFont="1" applyBorder="1" applyAlignment="1">
      <alignment horizontal="center" vertical="center"/>
    </xf>
    <xf numFmtId="0" fontId="109" fillId="0" borderId="207" xfId="28" applyFont="1" applyBorder="1" applyAlignment="1">
      <alignment horizontal="left" vertical="center" indent="1"/>
    </xf>
    <xf numFmtId="0" fontId="6" fillId="0" borderId="215" xfId="30" applyBorder="1" applyAlignment="1">
      <alignment vertical="center"/>
    </xf>
    <xf numFmtId="0" fontId="6" fillId="0" borderId="146" xfId="30" applyBorder="1" applyAlignment="1">
      <alignment horizontal="center" vertical="center"/>
    </xf>
    <xf numFmtId="0" fontId="6" fillId="0" borderId="146" xfId="30" applyBorder="1" applyAlignment="1">
      <alignment vertical="center"/>
    </xf>
    <xf numFmtId="0" fontId="6" fillId="0" borderId="219" xfId="30" applyBorder="1" applyAlignment="1">
      <alignment vertical="center"/>
    </xf>
    <xf numFmtId="173" fontId="42" fillId="0" borderId="236" xfId="15" applyNumberFormat="1" applyFont="1" applyFill="1" applyBorder="1" applyAlignment="1">
      <alignment horizontal="center" vertical="center"/>
    </xf>
    <xf numFmtId="0" fontId="130" fillId="0" borderId="0" xfId="35" applyFont="1" applyAlignment="1">
      <alignment vertical="center"/>
    </xf>
    <xf numFmtId="0" fontId="130"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1" fillId="0" borderId="0" xfId="35" applyFont="1" applyAlignment="1">
      <alignment vertical="center"/>
    </xf>
    <xf numFmtId="0" fontId="78" fillId="0" borderId="0" xfId="35" applyFont="1" applyAlignment="1">
      <alignment vertical="center"/>
    </xf>
    <xf numFmtId="0" fontId="78" fillId="0" borderId="206" xfId="35" applyFont="1" applyBorder="1" applyAlignment="1">
      <alignment vertical="center"/>
    </xf>
    <xf numFmtId="0" fontId="109" fillId="5" borderId="207" xfId="28" applyFont="1" applyFill="1" applyBorder="1" applyAlignment="1"/>
    <xf numFmtId="0" fontId="109" fillId="5" borderId="207" xfId="28" applyFont="1" applyFill="1" applyBorder="1" applyAlignment="1">
      <alignment vertical="center"/>
    </xf>
    <xf numFmtId="3" fontId="92" fillId="0" borderId="207" xfId="35" applyNumberFormat="1" applyFont="1" applyBorder="1" applyAlignment="1">
      <alignment vertical="center"/>
    </xf>
    <xf numFmtId="0" fontId="92" fillId="0" borderId="207" xfId="35" applyFont="1" applyBorder="1" applyAlignment="1">
      <alignment horizontal="center" vertical="center"/>
    </xf>
    <xf numFmtId="10" fontId="92" fillId="0" borderId="207" xfId="35" applyNumberFormat="1" applyFont="1" applyBorder="1" applyAlignment="1">
      <alignment vertical="center"/>
    </xf>
    <xf numFmtId="0" fontId="92" fillId="0" borderId="207" xfId="35" applyFont="1" applyBorder="1" applyAlignment="1">
      <alignment vertical="center"/>
    </xf>
    <xf numFmtId="4" fontId="1" fillId="0" borderId="207" xfId="35" applyNumberFormat="1" applyBorder="1" applyAlignment="1">
      <alignment vertical="center"/>
    </xf>
    <xf numFmtId="0" fontId="6" fillId="5" borderId="207" xfId="28" applyFill="1" applyBorder="1" applyAlignment="1">
      <alignment horizontal="right" vertical="center"/>
    </xf>
    <xf numFmtId="0" fontId="92" fillId="0" borderId="207" xfId="35" applyFont="1" applyBorder="1" applyAlignment="1">
      <alignment horizontal="right" vertical="center"/>
    </xf>
    <xf numFmtId="0" fontId="92" fillId="0" borderId="208" xfId="35" applyFont="1" applyBorder="1" applyAlignment="1">
      <alignment vertical="center"/>
    </xf>
    <xf numFmtId="0" fontId="92" fillId="0" borderId="0" xfId="35" applyFont="1" applyAlignment="1">
      <alignment vertical="center"/>
    </xf>
    <xf numFmtId="10" fontId="132" fillId="0" borderId="0" xfId="36" applyNumberFormat="1" applyFont="1" applyAlignment="1">
      <alignment horizontal="left" vertical="center" indent="1"/>
    </xf>
    <xf numFmtId="0" fontId="78" fillId="0" borderId="209" xfId="35" applyFont="1" applyBorder="1" applyAlignment="1">
      <alignment vertical="center"/>
    </xf>
    <xf numFmtId="3" fontId="92" fillId="0" borderId="0" xfId="35" applyNumberFormat="1" applyFont="1" applyAlignment="1">
      <alignment vertical="center"/>
    </xf>
    <xf numFmtId="0" fontId="92" fillId="0" borderId="0" xfId="35" applyFont="1" applyAlignment="1">
      <alignment horizontal="center" vertical="center"/>
    </xf>
    <xf numFmtId="10" fontId="92" fillId="0" borderId="0" xfId="35" applyNumberFormat="1" applyFont="1" applyAlignment="1">
      <alignment vertical="center"/>
    </xf>
    <xf numFmtId="4" fontId="1" fillId="0" borderId="0" xfId="35" applyNumberFormat="1" applyAlignment="1">
      <alignment vertical="center"/>
    </xf>
    <xf numFmtId="0" fontId="92" fillId="0" borderId="0" xfId="35" applyFont="1" applyAlignment="1">
      <alignment horizontal="right" vertical="center"/>
    </xf>
    <xf numFmtId="0" fontId="6" fillId="5" borderId="0" xfId="28" applyFill="1" applyAlignment="1">
      <alignment horizontal="right" vertical="center"/>
    </xf>
    <xf numFmtId="0" fontId="92" fillId="0" borderId="210" xfId="35" applyFont="1" applyBorder="1" applyAlignment="1">
      <alignment vertical="center"/>
    </xf>
    <xf numFmtId="0" fontId="133" fillId="0" borderId="0" xfId="35" applyFont="1" applyAlignment="1">
      <alignment horizontal="left" vertical="center" indent="4"/>
    </xf>
    <xf numFmtId="0" fontId="130" fillId="0" borderId="209" xfId="35" applyFont="1" applyBorder="1"/>
    <xf numFmtId="0" fontId="1" fillId="0" borderId="210" xfId="35" applyBorder="1"/>
    <xf numFmtId="0" fontId="1" fillId="0" borderId="0" xfId="35" applyAlignment="1">
      <alignment vertical="center"/>
    </xf>
    <xf numFmtId="10" fontId="130" fillId="0" borderId="0" xfId="36" applyNumberFormat="1" applyFont="1" applyBorder="1" applyAlignment="1">
      <alignment vertical="center"/>
    </xf>
    <xf numFmtId="10" fontId="130" fillId="0" borderId="209" xfId="36" applyNumberFormat="1" applyFont="1" applyBorder="1" applyAlignment="1">
      <alignment vertical="center"/>
    </xf>
    <xf numFmtId="10" fontId="135" fillId="0" borderId="0" xfId="36" applyNumberFormat="1" applyFont="1" applyBorder="1" applyAlignment="1">
      <alignment vertical="center"/>
    </xf>
    <xf numFmtId="3" fontId="135" fillId="0" borderId="0" xfId="36" applyNumberFormat="1" applyFont="1" applyBorder="1" applyAlignment="1">
      <alignment vertical="center"/>
    </xf>
    <xf numFmtId="0" fontId="4" fillId="0" borderId="0" xfId="35" applyFont="1" applyAlignment="1">
      <alignment horizontal="center" vertical="center"/>
    </xf>
    <xf numFmtId="0" fontId="1" fillId="0" borderId="210" xfId="35" applyBorder="1" applyAlignment="1">
      <alignment vertical="center"/>
    </xf>
    <xf numFmtId="3" fontId="130" fillId="0" borderId="0" xfId="35" applyNumberFormat="1" applyFont="1"/>
    <xf numFmtId="3" fontId="130" fillId="0" borderId="209" xfId="35" applyNumberFormat="1" applyFont="1" applyBorder="1"/>
    <xf numFmtId="3" fontId="135"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0" fillId="0" borderId="0" xfId="35" applyNumberFormat="1" applyFont="1" applyAlignment="1">
      <alignment vertical="center"/>
    </xf>
    <xf numFmtId="9" fontId="130" fillId="0" borderId="209"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0" fillId="0" borderId="0" xfId="35" applyNumberFormat="1" applyFont="1"/>
    <xf numFmtId="9" fontId="130" fillId="0" borderId="209" xfId="35" applyNumberFormat="1" applyFont="1" applyBorder="1"/>
    <xf numFmtId="187" fontId="130" fillId="0" borderId="0" xfId="35" applyNumberFormat="1" applyFont="1"/>
    <xf numFmtId="14" fontId="130" fillId="0" borderId="0" xfId="35" applyNumberFormat="1" applyFont="1" applyAlignment="1">
      <alignment horizontal="center"/>
    </xf>
    <xf numFmtId="3" fontId="130" fillId="0" borderId="0" xfId="35" applyNumberFormat="1" applyFont="1" applyAlignment="1">
      <alignment horizontal="center"/>
    </xf>
    <xf numFmtId="0" fontId="130" fillId="0" borderId="0" xfId="35" applyFont="1" applyAlignment="1">
      <alignment horizontal="center"/>
    </xf>
    <xf numFmtId="10" fontId="134" fillId="0" borderId="0" xfId="36" applyNumberFormat="1" applyFont="1" applyBorder="1" applyAlignment="1">
      <alignment horizontal="center"/>
    </xf>
    <xf numFmtId="4" fontId="130" fillId="0" borderId="0" xfId="35" applyNumberFormat="1" applyFont="1" applyAlignment="1">
      <alignment horizontal="center"/>
    </xf>
    <xf numFmtId="4" fontId="130"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0" fillId="0" borderId="0" xfId="35" applyNumberFormat="1" applyFont="1"/>
    <xf numFmtId="4" fontId="133" fillId="0" borderId="0" xfId="35" applyNumberFormat="1" applyFont="1"/>
    <xf numFmtId="14" fontId="130" fillId="0" borderId="209" xfId="35" applyNumberFormat="1" applyFont="1" applyBorder="1"/>
    <xf numFmtId="17" fontId="133" fillId="0" borderId="0" xfId="35" applyNumberFormat="1" applyFont="1"/>
    <xf numFmtId="4" fontId="133" fillId="0" borderId="209" xfId="35" applyNumberFormat="1" applyFont="1" applyBorder="1"/>
    <xf numFmtId="17" fontId="133" fillId="0" borderId="209" xfId="35" applyNumberFormat="1" applyFont="1" applyBorder="1"/>
    <xf numFmtId="10" fontId="134" fillId="0" borderId="0" xfId="36" applyNumberFormat="1" applyFont="1" applyFill="1" applyBorder="1" applyAlignment="1">
      <alignment horizontal="center"/>
    </xf>
    <xf numFmtId="10" fontId="133" fillId="0" borderId="0" xfId="35" applyNumberFormat="1" applyFont="1" applyAlignment="1">
      <alignment horizontal="left" vertical="center" indent="2"/>
    </xf>
    <xf numFmtId="14" fontId="136" fillId="0" borderId="0" xfId="35" applyNumberFormat="1" applyFont="1" applyAlignment="1">
      <alignment horizontal="left" indent="9"/>
    </xf>
    <xf numFmtId="14" fontId="130" fillId="0" borderId="0" xfId="35" applyNumberFormat="1" applyFont="1" applyAlignment="1">
      <alignment horizontal="left" indent="9"/>
    </xf>
    <xf numFmtId="14" fontId="130" fillId="0" borderId="0" xfId="36" applyNumberFormat="1" applyFont="1"/>
    <xf numFmtId="14" fontId="130" fillId="0" borderId="209" xfId="36" applyNumberFormat="1" applyFont="1" applyBorder="1"/>
    <xf numFmtId="0" fontId="130" fillId="0" borderId="211" xfId="35" applyFont="1" applyBorder="1"/>
    <xf numFmtId="0" fontId="1" fillId="0" borderId="212" xfId="35" applyBorder="1"/>
    <xf numFmtId="3" fontId="1" fillId="0" borderId="212" xfId="35" applyNumberFormat="1" applyBorder="1"/>
    <xf numFmtId="0" fontId="1" fillId="0" borderId="212" xfId="35" applyBorder="1" applyAlignment="1">
      <alignment horizontal="center"/>
    </xf>
    <xf numFmtId="10" fontId="1" fillId="0" borderId="212" xfId="35" applyNumberFormat="1" applyBorder="1"/>
    <xf numFmtId="4" fontId="1" fillId="0" borderId="212" xfId="35" applyNumberFormat="1" applyBorder="1"/>
    <xf numFmtId="0" fontId="1" fillId="0" borderId="212" xfId="35" applyBorder="1" applyAlignment="1">
      <alignment horizontal="right"/>
    </xf>
    <xf numFmtId="0" fontId="1" fillId="0" borderId="213" xfId="35" applyBorder="1"/>
    <xf numFmtId="10" fontId="92" fillId="0" borderId="210" xfId="1" applyNumberFormat="1" applyFont="1" applyBorder="1" applyAlignment="1">
      <alignment horizontal="right" vertical="center" indent="1"/>
    </xf>
    <xf numFmtId="0" fontId="137" fillId="5" borderId="209" xfId="30" applyFont="1" applyFill="1" applyBorder="1" applyAlignment="1">
      <alignment horizontal="left" vertical="center" indent="1"/>
    </xf>
    <xf numFmtId="0" fontId="138" fillId="5" borderId="209" xfId="30" applyFont="1" applyFill="1" applyBorder="1" applyAlignment="1">
      <alignment horizontal="left" vertical="center" indent="1"/>
    </xf>
    <xf numFmtId="0" fontId="137" fillId="0" borderId="209" xfId="30" applyFont="1" applyBorder="1" applyAlignment="1">
      <alignment horizontal="left" vertical="center" indent="1"/>
    </xf>
    <xf numFmtId="0" fontId="138" fillId="0" borderId="209" xfId="30" applyFont="1" applyBorder="1" applyAlignment="1">
      <alignment horizontal="left" vertical="center" indent="1"/>
    </xf>
    <xf numFmtId="0" fontId="138" fillId="0" borderId="0" xfId="30" applyFont="1" applyAlignment="1">
      <alignment horizontal="left" vertical="center" indent="1"/>
    </xf>
    <xf numFmtId="0" fontId="139" fillId="0" borderId="0" xfId="30" applyFont="1" applyAlignment="1">
      <alignment horizontal="left" vertical="center"/>
    </xf>
    <xf numFmtId="0" fontId="41" fillId="3" borderId="0" xfId="33" applyFont="1" applyFill="1"/>
    <xf numFmtId="0" fontId="46" fillId="3" borderId="0" xfId="33" applyFont="1" applyFill="1"/>
    <xf numFmtId="0" fontId="117" fillId="3" borderId="0" xfId="33" applyFont="1" applyFill="1" applyAlignment="1">
      <alignment horizontal="left"/>
    </xf>
    <xf numFmtId="0" fontId="118" fillId="3" borderId="0" xfId="33" applyFont="1" applyFill="1"/>
    <xf numFmtId="0" fontId="118" fillId="3" borderId="0" xfId="33" applyFont="1" applyFill="1" applyAlignment="1">
      <alignment horizontal="center"/>
    </xf>
    <xf numFmtId="169" fontId="118"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7" fillId="0" borderId="0" xfId="30" applyFont="1" applyAlignment="1">
      <alignment horizontal="left" vertical="center"/>
    </xf>
    <xf numFmtId="0" fontId="137" fillId="0" borderId="207" xfId="30" applyFont="1" applyBorder="1" applyAlignment="1">
      <alignment horizontal="left" vertical="center"/>
    </xf>
    <xf numFmtId="0" fontId="40" fillId="3" borderId="220" xfId="30" applyFont="1" applyFill="1" applyBorder="1" applyAlignment="1">
      <alignment horizontal="center" vertical="center"/>
    </xf>
    <xf numFmtId="0" fontId="40" fillId="3" borderId="223" xfId="30" applyFont="1" applyFill="1" applyBorder="1" applyAlignment="1">
      <alignment horizontal="center" vertical="center"/>
    </xf>
    <xf numFmtId="0" fontId="117" fillId="3" borderId="223" xfId="30" applyFont="1" applyFill="1" applyBorder="1" applyAlignment="1">
      <alignment horizontal="center" vertical="center" wrapText="1"/>
    </xf>
    <xf numFmtId="0" fontId="40" fillId="3" borderId="223"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1" fontId="40" fillId="3" borderId="223" xfId="30" applyNumberFormat="1" applyFont="1" applyFill="1" applyBorder="1" applyAlignment="1">
      <alignment horizontal="center" vertical="center" wrapText="1"/>
    </xf>
    <xf numFmtId="0" fontId="27" fillId="0" borderId="223" xfId="30" quotePrefix="1" applyFont="1" applyBorder="1" applyAlignment="1">
      <alignment horizontal="center" vertical="center" wrapText="1"/>
    </xf>
    <xf numFmtId="0" fontId="27" fillId="0" borderId="223" xfId="30" applyFont="1" applyBorder="1" applyAlignment="1">
      <alignment horizontal="center" vertical="center" wrapText="1"/>
    </xf>
    <xf numFmtId="49" fontId="49" fillId="0" borderId="0" xfId="28" applyNumberFormat="1" applyFont="1" applyAlignment="1">
      <alignment horizontal="left" vertical="center"/>
    </xf>
    <xf numFmtId="3" fontId="92" fillId="0" borderId="0" xfId="28" applyNumberFormat="1" applyFont="1" applyAlignment="1">
      <alignment vertical="center"/>
    </xf>
    <xf numFmtId="0" fontId="141" fillId="0" borderId="207" xfId="28" applyFont="1" applyBorder="1" applyAlignment="1"/>
    <xf numFmtId="0" fontId="144" fillId="0" borderId="0" xfId="30" applyFont="1" applyAlignment="1">
      <alignment vertical="center"/>
    </xf>
    <xf numFmtId="0" fontId="139" fillId="0" borderId="0" xfId="30" applyFont="1" applyAlignment="1">
      <alignment vertical="center"/>
    </xf>
    <xf numFmtId="0" fontId="145" fillId="0" borderId="0" xfId="30" applyFont="1" applyAlignment="1">
      <alignment vertical="center"/>
    </xf>
    <xf numFmtId="0" fontId="137" fillId="0" borderId="0" xfId="30" applyFont="1" applyAlignment="1">
      <alignment vertical="center"/>
    </xf>
    <xf numFmtId="0" fontId="141" fillId="0" borderId="207" xfId="28" applyFont="1" applyBorder="1" applyAlignment="1">
      <alignment horizontal="left" indent="1"/>
    </xf>
    <xf numFmtId="0" fontId="141" fillId="0" borderId="206"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4" fillId="15" borderId="0" xfId="35" applyNumberFormat="1" applyFont="1" applyFill="1" applyAlignment="1">
      <alignment horizontal="left" vertical="center" indent="9"/>
    </xf>
    <xf numFmtId="10" fontId="134" fillId="15" borderId="0" xfId="35" applyNumberFormat="1" applyFont="1" applyFill="1" applyAlignment="1">
      <alignment horizontal="left" vertical="center" indent="9"/>
    </xf>
    <xf numFmtId="14" fontId="134" fillId="15" borderId="0" xfId="35" applyNumberFormat="1" applyFont="1" applyFill="1" applyAlignment="1">
      <alignment horizontal="left" vertical="center" indent="9"/>
    </xf>
    <xf numFmtId="0" fontId="60" fillId="0" borderId="215" xfId="30" applyFont="1" applyBorder="1" applyAlignment="1">
      <alignment horizontal="left" vertical="center"/>
    </xf>
    <xf numFmtId="0" fontId="49" fillId="0" borderId="0" xfId="30" applyFont="1" applyAlignment="1">
      <alignment horizontal="center" vertical="center"/>
    </xf>
    <xf numFmtId="14" fontId="44" fillId="4" borderId="240" xfId="13" applyNumberFormat="1" applyFont="1" applyFill="1" applyBorder="1" applyAlignment="1">
      <alignment horizontal="center" vertical="center"/>
    </xf>
    <xf numFmtId="4" fontId="47" fillId="0" borderId="241" xfId="16" applyNumberFormat="1" applyFont="1" applyBorder="1" applyAlignment="1">
      <alignment horizontal="right" vertical="center" indent="1"/>
    </xf>
    <xf numFmtId="14" fontId="44" fillId="4" borderId="242" xfId="13" applyNumberFormat="1" applyFont="1" applyFill="1" applyBorder="1" applyAlignment="1">
      <alignment horizontal="center" vertical="center"/>
    </xf>
    <xf numFmtId="0" fontId="138" fillId="0" borderId="209" xfId="28" applyFont="1" applyBorder="1" applyAlignment="1"/>
    <xf numFmtId="0" fontId="146" fillId="0" borderId="209" xfId="28" applyFont="1" applyBorder="1" applyAlignment="1">
      <alignment horizontal="left" indent="1"/>
    </xf>
    <xf numFmtId="0" fontId="138" fillId="0" borderId="209" xfId="28" applyFont="1" applyBorder="1" applyAlignment="1">
      <alignment horizontal="left" indent="1"/>
    </xf>
    <xf numFmtId="0" fontId="146" fillId="0" borderId="209" xfId="28" applyFont="1" applyBorder="1" applyAlignment="1">
      <alignment horizontal="left" wrapText="1" indent="1"/>
    </xf>
    <xf numFmtId="0" fontId="143" fillId="0" borderId="0" xfId="28" applyFont="1" applyAlignment="1">
      <alignment horizontal="left" vertical="center" wrapText="1"/>
    </xf>
    <xf numFmtId="0" fontId="137" fillId="0" borderId="146" xfId="30" applyFont="1" applyBorder="1" applyAlignment="1">
      <alignment horizontal="left" vertical="center"/>
    </xf>
    <xf numFmtId="0" fontId="101" fillId="0" borderId="0" xfId="28" applyFont="1" applyAlignment="1"/>
    <xf numFmtId="0" fontId="147" fillId="0" borderId="209" xfId="30" applyFont="1" applyBorder="1" applyAlignment="1">
      <alignment horizontal="left" vertical="center" indent="1"/>
    </xf>
    <xf numFmtId="14" fontId="27" fillId="0" borderId="159"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49" fillId="0" borderId="0" xfId="9" applyNumberFormat="1" applyFont="1" applyAlignment="1">
      <alignment vertical="center"/>
    </xf>
    <xf numFmtId="4" fontId="150"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1" xfId="7" applyNumberFormat="1" applyFill="1" applyBorder="1" applyAlignment="1">
      <alignment vertical="center"/>
    </xf>
    <xf numFmtId="3" fontId="1" fillId="30" borderId="28" xfId="7" applyNumberFormat="1" applyFill="1" applyBorder="1" applyAlignment="1">
      <alignment vertical="center"/>
    </xf>
    <xf numFmtId="4" fontId="1" fillId="1" borderId="252" xfId="7" applyNumberFormat="1" applyFill="1" applyBorder="1" applyAlignment="1">
      <alignment vertical="center"/>
    </xf>
    <xf numFmtId="3" fontId="1" fillId="1" borderId="253" xfId="7" applyNumberFormat="1" applyFill="1" applyBorder="1" applyAlignment="1">
      <alignment vertical="center"/>
    </xf>
    <xf numFmtId="4" fontId="151" fillId="0" borderId="255" xfId="40" applyNumberFormat="1" applyFont="1" applyBorder="1" applyAlignment="1">
      <alignment horizontal="center" vertical="center"/>
    </xf>
    <xf numFmtId="14" fontId="151" fillId="0" borderId="254" xfId="40" applyNumberFormat="1" applyFont="1" applyBorder="1" applyAlignment="1">
      <alignment horizontal="centerContinuous" vertical="center"/>
    </xf>
    <xf numFmtId="4" fontId="151" fillId="0" borderId="255" xfId="40" applyNumberFormat="1" applyFont="1" applyBorder="1" applyAlignment="1">
      <alignment horizontal="centerContinuous" vertical="center"/>
    </xf>
    <xf numFmtId="4" fontId="0" fillId="0" borderId="92" xfId="41" applyNumberFormat="1" applyFont="1" applyBorder="1" applyAlignment="1">
      <alignment horizontal="center" vertical="center" wrapText="1"/>
    </xf>
    <xf numFmtId="4" fontId="6" fillId="0" borderId="269" xfId="40" applyNumberFormat="1" applyBorder="1" applyAlignment="1">
      <alignment horizontal="center" vertical="center"/>
    </xf>
    <xf numFmtId="4" fontId="6" fillId="0" borderId="92" xfId="40" applyNumberFormat="1" applyBorder="1" applyAlignment="1">
      <alignment horizontal="center" vertical="center"/>
    </xf>
    <xf numFmtId="4" fontId="6" fillId="0" borderId="270" xfId="40" applyNumberFormat="1" applyBorder="1" applyAlignment="1">
      <alignment horizontal="center" vertical="center"/>
    </xf>
    <xf numFmtId="4" fontId="6" fillId="0" borderId="270" xfId="40" applyNumberFormat="1" applyBorder="1" applyAlignment="1">
      <alignment horizontal="center" vertical="center" wrapText="1"/>
    </xf>
    <xf numFmtId="14" fontId="0" fillId="0" borderId="0" xfId="0" applyNumberFormat="1"/>
    <xf numFmtId="4" fontId="0" fillId="0" borderId="0" xfId="0" applyNumberFormat="1"/>
    <xf numFmtId="3" fontId="151" fillId="0" borderId="255" xfId="40" applyNumberFormat="1" applyFont="1" applyBorder="1" applyAlignment="1">
      <alignment horizontal="centerContinuous" vertical="center"/>
    </xf>
    <xf numFmtId="3" fontId="0" fillId="0" borderId="0" xfId="0" applyNumberFormat="1"/>
    <xf numFmtId="3" fontId="151" fillId="0" borderId="255" xfId="40" applyNumberFormat="1" applyFont="1" applyBorder="1" applyAlignment="1">
      <alignment horizontal="center" vertical="center"/>
    </xf>
    <xf numFmtId="0" fontId="60" fillId="0" borderId="272" xfId="2" applyFont="1" applyBorder="1" applyAlignment="1">
      <alignment horizontal="center" vertical="center" wrapText="1"/>
    </xf>
    <xf numFmtId="0" fontId="130" fillId="0" borderId="0" xfId="2" applyFont="1"/>
    <xf numFmtId="0" fontId="27" fillId="7" borderId="272" xfId="2" applyFont="1" applyFill="1" applyBorder="1" applyAlignment="1">
      <alignment horizontal="center" vertical="center" wrapText="1"/>
    </xf>
    <xf numFmtId="0" fontId="27" fillId="7" borderId="273" xfId="2" applyFont="1" applyFill="1" applyBorder="1" applyAlignment="1">
      <alignment horizontal="center" vertical="center" wrapText="1"/>
    </xf>
    <xf numFmtId="0" fontId="27" fillId="7" borderId="254" xfId="2" applyFont="1" applyFill="1" applyBorder="1" applyAlignment="1">
      <alignment horizontal="center" vertical="center" wrapText="1"/>
    </xf>
    <xf numFmtId="0" fontId="4" fillId="9" borderId="85" xfId="26" applyNumberFormat="1" applyFont="1" applyFill="1" applyBorder="1" applyAlignment="1">
      <alignment horizontal="center" vertical="center"/>
    </xf>
    <xf numFmtId="14" fontId="1" fillId="4" borderId="82"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74" xfId="3" applyNumberFormat="1" applyFont="1" applyBorder="1" applyAlignment="1">
      <alignment horizontal="center"/>
    </xf>
    <xf numFmtId="0" fontId="29" fillId="3" borderId="9" xfId="6" applyFont="1" applyFill="1" applyBorder="1" applyAlignment="1">
      <alignment vertical="center"/>
    </xf>
    <xf numFmtId="3" fontId="47" fillId="0" borderId="275" xfId="16" applyNumberFormat="1" applyFont="1" applyBorder="1" applyAlignment="1">
      <alignment horizontal="right" vertical="center" indent="1"/>
    </xf>
    <xf numFmtId="3" fontId="47" fillId="0" borderId="96" xfId="16" applyNumberFormat="1" applyFont="1" applyBorder="1" applyAlignment="1">
      <alignment horizontal="right" vertical="center" indent="1"/>
    </xf>
    <xf numFmtId="3" fontId="47" fillId="0" borderId="276" xfId="16" applyNumberFormat="1" applyFont="1" applyBorder="1" applyAlignment="1">
      <alignment horizontal="right" vertical="center" indent="1"/>
    </xf>
    <xf numFmtId="14" fontId="44" fillId="4" borderId="277" xfId="13" applyNumberFormat="1" applyFont="1" applyFill="1" applyBorder="1" applyAlignment="1">
      <alignment horizontal="center" vertical="center"/>
    </xf>
    <xf numFmtId="0" fontId="1" fillId="0" borderId="40" xfId="2" applyBorder="1"/>
    <xf numFmtId="0" fontId="152" fillId="0" borderId="0" xfId="0" applyFont="1"/>
    <xf numFmtId="167" fontId="39" fillId="9" borderId="45" xfId="12" applyFont="1" applyFill="1" applyBorder="1" applyAlignment="1">
      <alignment horizontal="centerContinuous" vertical="center"/>
    </xf>
    <xf numFmtId="167" fontId="39" fillId="9" borderId="281" xfId="12" applyFont="1" applyFill="1" applyBorder="1" applyAlignment="1">
      <alignment horizontal="centerContinuous" vertical="center"/>
    </xf>
    <xf numFmtId="167" fontId="39" fillId="9" borderId="269" xfId="12" applyFont="1" applyFill="1" applyBorder="1" applyAlignment="1">
      <alignment horizontal="center" vertical="center" wrapText="1"/>
    </xf>
    <xf numFmtId="167" fontId="39" fillId="9" borderId="92" xfId="12" applyFont="1" applyFill="1" applyBorder="1" applyAlignment="1">
      <alignment horizontal="center" vertical="center" wrapText="1"/>
    </xf>
    <xf numFmtId="167" fontId="39" fillId="9" borderId="282" xfId="12" applyFont="1" applyFill="1" applyBorder="1" applyAlignment="1">
      <alignment horizontal="centerContinuous" vertical="center"/>
    </xf>
    <xf numFmtId="167" fontId="39" fillId="9" borderId="270" xfId="12" applyFont="1" applyFill="1" applyBorder="1" applyAlignment="1">
      <alignment horizontal="center" vertical="center" wrapText="1"/>
    </xf>
    <xf numFmtId="14" fontId="27" fillId="0" borderId="86" xfId="3" applyNumberFormat="1" applyFont="1" applyBorder="1" applyAlignment="1">
      <alignment horizontal="center"/>
    </xf>
    <xf numFmtId="167" fontId="6" fillId="12" borderId="281" xfId="12" applyFont="1" applyFill="1" applyBorder="1" applyAlignment="1">
      <alignment horizontal="centerContinuous" vertical="center"/>
    </xf>
    <xf numFmtId="167" fontId="6" fillId="12" borderId="92"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79" xfId="13" applyNumberFormat="1" applyFont="1" applyFill="1" applyBorder="1" applyAlignment="1">
      <alignment horizontal="centerContinuous" vertical="center" wrapText="1"/>
    </xf>
    <xf numFmtId="3" fontId="6" fillId="12" borderId="282" xfId="12" applyNumberFormat="1" applyFont="1" applyFill="1" applyBorder="1" applyAlignment="1">
      <alignment horizontal="centerContinuous" vertical="center"/>
    </xf>
    <xf numFmtId="3" fontId="6" fillId="12" borderId="270"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86" xfId="12" applyFont="1" applyFill="1" applyBorder="1" applyAlignment="1">
      <alignment horizontal="centerContinuous" vertical="center" wrapText="1"/>
    </xf>
    <xf numFmtId="167" fontId="39" fillId="9" borderId="280"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85" xfId="12" applyNumberFormat="1" applyFont="1" applyFill="1" applyBorder="1" applyAlignment="1">
      <alignment horizontal="centerContinuous" vertical="center" wrapText="1"/>
    </xf>
    <xf numFmtId="3" fontId="39" fillId="9" borderId="269"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4" fontId="151" fillId="0" borderId="288" xfId="40" applyNumberFormat="1" applyFont="1" applyBorder="1" applyAlignment="1">
      <alignment horizontal="centerContinuous" vertical="center"/>
    </xf>
    <xf numFmtId="4" fontId="6" fillId="0" borderId="92" xfId="40" applyNumberFormat="1" applyBorder="1" applyAlignment="1">
      <alignment horizontal="center" vertical="center" wrapText="1"/>
    </xf>
    <xf numFmtId="3" fontId="151" fillId="0" borderId="288" xfId="40" applyNumberFormat="1" applyFont="1" applyBorder="1" applyAlignment="1">
      <alignment horizontal="centerContinuous" vertical="center"/>
    </xf>
    <xf numFmtId="3" fontId="6" fillId="0" borderId="269" xfId="40" applyNumberFormat="1" applyBorder="1" applyAlignment="1">
      <alignment vertical="center" wrapText="1"/>
    </xf>
    <xf numFmtId="4" fontId="6" fillId="0" borderId="287" xfId="40" applyNumberFormat="1" applyBorder="1" applyAlignment="1">
      <alignment horizontal="centerContinuous" vertical="center" wrapText="1"/>
    </xf>
    <xf numFmtId="4" fontId="6" fillId="0" borderId="290" xfId="40" applyNumberFormat="1" applyBorder="1" applyAlignment="1">
      <alignment horizontal="center" vertical="center" wrapText="1"/>
    </xf>
    <xf numFmtId="3" fontId="6" fillId="0" borderId="291" xfId="40" applyNumberFormat="1" applyBorder="1" applyAlignment="1">
      <alignment horizontal="centerContinuous" vertical="center" wrapText="1"/>
    </xf>
    <xf numFmtId="3" fontId="6" fillId="0" borderId="292"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83"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81" xfId="12" applyNumberFormat="1" applyFont="1" applyFill="1" applyBorder="1" applyAlignment="1">
      <alignment horizontal="centerContinuous" vertical="center"/>
    </xf>
    <xf numFmtId="10" fontId="39" fillId="9" borderId="92"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82" xfId="12" applyNumberFormat="1" applyFont="1" applyFill="1" applyBorder="1" applyAlignment="1">
      <alignment horizontal="centerContinuous" vertical="center"/>
    </xf>
    <xf numFmtId="3" fontId="39" fillId="9" borderId="270" xfId="12" applyNumberFormat="1" applyFont="1" applyFill="1" applyBorder="1" applyAlignment="1">
      <alignment horizontal="center" vertical="center" wrapText="1"/>
    </xf>
    <xf numFmtId="178" fontId="6" fillId="0" borderId="238" xfId="30" applyNumberFormat="1" applyBorder="1" applyAlignment="1">
      <alignment horizontal="center" vertical="center"/>
    </xf>
    <xf numFmtId="14" fontId="27" fillId="0" borderId="285" xfId="13" applyNumberFormat="1" applyFont="1" applyBorder="1" applyAlignment="1">
      <alignment horizontal="center" vertical="center"/>
    </xf>
    <xf numFmtId="14" fontId="43" fillId="0" borderId="148" xfId="13" applyNumberFormat="1" applyFont="1" applyBorder="1" applyAlignment="1">
      <alignment horizontal="center" vertical="center"/>
    </xf>
    <xf numFmtId="10" fontId="6" fillId="0" borderId="0" xfId="30" applyNumberFormat="1" applyAlignment="1"/>
    <xf numFmtId="10" fontId="92" fillId="0" borderId="207" xfId="30" applyNumberFormat="1" applyFont="1" applyBorder="1" applyAlignment="1">
      <alignment vertical="center"/>
    </xf>
    <xf numFmtId="10" fontId="92" fillId="0" borderId="0" xfId="30" applyNumberFormat="1" applyFont="1" applyAlignment="1">
      <alignment vertical="center"/>
    </xf>
    <xf numFmtId="10" fontId="42" fillId="0" borderId="0" xfId="30" applyNumberFormat="1" applyFont="1" applyAlignment="1">
      <alignment vertical="center"/>
    </xf>
    <xf numFmtId="10" fontId="42" fillId="0" borderId="146" xfId="30" applyNumberFormat="1" applyFont="1" applyBorder="1" applyAlignment="1">
      <alignment vertical="center"/>
    </xf>
    <xf numFmtId="10" fontId="27" fillId="0" borderId="223" xfId="30" quotePrefix="1" applyNumberFormat="1" applyFont="1" applyBorder="1" applyAlignment="1">
      <alignment horizontal="center" vertical="center" wrapText="1"/>
    </xf>
    <xf numFmtId="10" fontId="42" fillId="0" borderId="239" xfId="15" applyNumberFormat="1" applyFont="1" applyBorder="1" applyAlignment="1">
      <alignment vertical="center"/>
    </xf>
    <xf numFmtId="10" fontId="0" fillId="0" borderId="0" xfId="15" applyNumberFormat="1" applyFont="1" applyAlignment="1"/>
    <xf numFmtId="178" fontId="43" fillId="0" borderId="238" xfId="30" applyNumberFormat="1" applyFont="1" applyBorder="1" applyAlignment="1">
      <alignment horizontal="center" vertical="center"/>
    </xf>
    <xf numFmtId="10" fontId="43" fillId="0" borderId="236" xfId="15" applyNumberFormat="1" applyFont="1" applyBorder="1" applyAlignment="1">
      <alignment horizontal="center" vertical="center"/>
    </xf>
    <xf numFmtId="178" fontId="43" fillId="0" borderId="236" xfId="30" applyNumberFormat="1" applyFont="1" applyBorder="1" applyAlignment="1">
      <alignment horizontal="center" vertical="center"/>
    </xf>
    <xf numFmtId="3" fontId="43" fillId="0" borderId="236" xfId="30" applyNumberFormat="1" applyFont="1" applyBorder="1" applyAlignment="1">
      <alignment horizontal="center" vertical="center"/>
    </xf>
    <xf numFmtId="10" fontId="43" fillId="0" borderId="236" xfId="30" applyNumberFormat="1" applyFont="1" applyBorder="1" applyAlignment="1">
      <alignment horizontal="center" vertical="center"/>
    </xf>
    <xf numFmtId="178" fontId="43" fillId="0" borderId="236" xfId="15" applyNumberFormat="1" applyFont="1" applyFill="1" applyBorder="1" applyAlignment="1">
      <alignment horizontal="center" vertical="center"/>
    </xf>
    <xf numFmtId="10" fontId="43" fillId="0" borderId="236" xfId="15" applyNumberFormat="1" applyFont="1" applyFill="1" applyBorder="1" applyAlignment="1">
      <alignment horizontal="center" vertical="center"/>
    </xf>
    <xf numFmtId="4" fontId="92" fillId="0" borderId="207" xfId="30" applyNumberFormat="1" applyFont="1" applyBorder="1" applyAlignment="1"/>
    <xf numFmtId="4" fontId="92" fillId="0" borderId="0" xfId="30" applyNumberFormat="1" applyFont="1" applyAlignment="1">
      <alignment vertical="center"/>
    </xf>
    <xf numFmtId="4" fontId="92" fillId="0" borderId="146" xfId="30" applyNumberFormat="1" applyFont="1" applyBorder="1" applyAlignment="1">
      <alignment vertical="center"/>
    </xf>
    <xf numFmtId="4" fontId="40" fillId="3" borderId="223" xfId="30" applyNumberFormat="1" applyFont="1" applyFill="1" applyBorder="1" applyAlignment="1">
      <alignment horizontal="center" vertical="center" wrapText="1"/>
    </xf>
    <xf numFmtId="4" fontId="42" fillId="0" borderId="236" xfId="15" applyNumberFormat="1" applyFont="1" applyFill="1" applyBorder="1" applyAlignment="1">
      <alignment horizontal="center" vertical="center"/>
    </xf>
    <xf numFmtId="4" fontId="43" fillId="0" borderId="236" xfId="30" applyNumberFormat="1" applyFont="1" applyBorder="1" applyAlignment="1">
      <alignment horizontal="center" vertical="center"/>
    </xf>
    <xf numFmtId="1" fontId="42" fillId="0" borderId="209"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29" fillId="0" borderId="0" xfId="30" applyNumberFormat="1" applyFont="1" applyAlignment="1">
      <alignment vertical="center"/>
    </xf>
    <xf numFmtId="0" fontId="0" fillId="0" borderId="0" xfId="0" applyAlignment="1">
      <alignment vertical="center"/>
    </xf>
    <xf numFmtId="0" fontId="2" fillId="31" borderId="293" xfId="2" applyFont="1" applyFill="1" applyBorder="1" applyAlignment="1">
      <alignment vertical="center" wrapText="1"/>
    </xf>
    <xf numFmtId="0" fontId="78" fillId="0" borderId="294" xfId="14" applyFont="1" applyBorder="1" applyAlignment="1">
      <alignment vertical="center"/>
    </xf>
    <xf numFmtId="0" fontId="34" fillId="0" borderId="193" xfId="14" applyFont="1" applyBorder="1" applyAlignment="1">
      <alignment horizontal="left" vertical="center"/>
    </xf>
    <xf numFmtId="4" fontId="60" fillId="0" borderId="159"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0" fillId="0" borderId="222" xfId="30" applyFont="1" applyBorder="1" applyAlignment="1">
      <alignment horizontal="center" vertical="center" wrapText="1"/>
    </xf>
    <xf numFmtId="173" fontId="42" fillId="0" borderId="226" xfId="15" applyNumberFormat="1" applyFont="1" applyFill="1" applyBorder="1" applyAlignment="1">
      <alignment horizontal="center" vertical="center"/>
    </xf>
    <xf numFmtId="0" fontId="6" fillId="0" borderId="216" xfId="30" applyBorder="1" applyAlignment="1">
      <alignment vertical="center" wrapText="1"/>
    </xf>
    <xf numFmtId="0" fontId="6" fillId="2" borderId="216" xfId="32" applyNumberFormat="1" applyFont="1" applyFill="1" applyBorder="1" applyAlignment="1">
      <alignment vertical="center" wrapText="1"/>
    </xf>
    <xf numFmtId="0" fontId="154" fillId="0" borderId="188" xfId="14" applyFont="1" applyBorder="1" applyAlignment="1">
      <alignment horizontal="left" vertical="center" indent="3"/>
    </xf>
    <xf numFmtId="0" fontId="54" fillId="0" borderId="0" xfId="6" applyFont="1" applyAlignment="1">
      <alignment horizontal="center" vertical="center"/>
    </xf>
    <xf numFmtId="0" fontId="27" fillId="0" borderId="146" xfId="6" applyFont="1" applyBorder="1" applyAlignment="1">
      <alignment vertical="center"/>
    </xf>
    <xf numFmtId="0" fontId="6" fillId="0" borderId="147" xfId="6" applyBorder="1" applyAlignment="1">
      <alignment vertical="center"/>
    </xf>
    <xf numFmtId="0" fontId="27" fillId="0" borderId="147" xfId="6" applyFont="1" applyBorder="1" applyAlignment="1">
      <alignment vertical="center"/>
    </xf>
    <xf numFmtId="4" fontId="27" fillId="0" borderId="147" xfId="6" applyNumberFormat="1" applyFont="1" applyBorder="1" applyAlignment="1">
      <alignment vertical="center"/>
    </xf>
    <xf numFmtId="0" fontId="6" fillId="0" borderId="147" xfId="6" applyBorder="1"/>
    <xf numFmtId="4" fontId="6" fillId="0" borderId="147" xfId="6" applyNumberFormat="1" applyBorder="1"/>
    <xf numFmtId="0" fontId="60" fillId="0" borderId="221"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89" xfId="40" applyNumberFormat="1" applyFill="1" applyBorder="1" applyAlignment="1">
      <alignment horizontal="centerContinuous" vertical="center" wrapText="1"/>
    </xf>
    <xf numFmtId="4" fontId="6" fillId="15" borderId="289" xfId="40" applyNumberFormat="1" applyFill="1" applyBorder="1" applyAlignment="1">
      <alignment horizontal="centerContinuous" vertical="center" wrapText="1"/>
    </xf>
    <xf numFmtId="4" fontId="6" fillId="15" borderId="282"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298" xfId="15" applyNumberFormat="1" applyBorder="1" applyAlignment="1">
      <alignment horizontal="center" vertical="center"/>
    </xf>
    <xf numFmtId="4" fontId="6" fillId="0" borderId="298"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59" fillId="5" borderId="0" xfId="1" applyNumberFormat="1" applyFont="1" applyFill="1" applyAlignment="1">
      <alignment horizontal="center" vertical="center"/>
    </xf>
    <xf numFmtId="10" fontId="27" fillId="7" borderId="129" xfId="1" applyNumberFormat="1" applyFont="1" applyFill="1" applyBorder="1"/>
    <xf numFmtId="188" fontId="57" fillId="0" borderId="143" xfId="14" applyNumberFormat="1" applyFont="1" applyBorder="1" applyAlignment="1">
      <alignment horizontal="center" vertical="center"/>
    </xf>
    <xf numFmtId="10" fontId="57" fillId="34" borderId="143"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7" fillId="0" borderId="1" xfId="0" applyFont="1" applyBorder="1" applyAlignment="1">
      <alignment vertical="center" wrapText="1"/>
    </xf>
    <xf numFmtId="0" fontId="158" fillId="0" borderId="1" xfId="0" applyFont="1" applyBorder="1" applyAlignment="1">
      <alignment vertical="center" wrapText="1"/>
    </xf>
    <xf numFmtId="0" fontId="0" fillId="0" borderId="0" xfId="0" applyAlignment="1">
      <alignment horizontal="center"/>
    </xf>
    <xf numFmtId="0" fontId="33" fillId="0" borderId="302" xfId="0" applyFont="1" applyBorder="1" applyAlignment="1">
      <alignment horizontal="center" vertical="center"/>
    </xf>
    <xf numFmtId="0" fontId="33" fillId="0" borderId="302" xfId="0" quotePrefix="1" applyFont="1" applyBorder="1" applyAlignment="1">
      <alignment horizontal="center" vertical="center"/>
    </xf>
    <xf numFmtId="0" fontId="157" fillId="0" borderId="302" xfId="0" applyFont="1" applyBorder="1" applyAlignment="1">
      <alignment vertical="center" wrapText="1"/>
    </xf>
    <xf numFmtId="0" fontId="158" fillId="0" borderId="302" xfId="0" applyFont="1" applyBorder="1" applyAlignment="1">
      <alignment vertical="center" wrapText="1"/>
    </xf>
    <xf numFmtId="0" fontId="151" fillId="0" borderId="0" xfId="14" applyFont="1" applyAlignment="1">
      <alignment vertical="center"/>
    </xf>
    <xf numFmtId="4" fontId="45" fillId="18" borderId="303"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03" xfId="14" applyNumberFormat="1" applyFont="1" applyFill="1" applyBorder="1" applyAlignment="1">
      <alignment horizontal="center" vertical="center"/>
    </xf>
    <xf numFmtId="169" fontId="27" fillId="0" borderId="190" xfId="14" applyNumberFormat="1" applyFont="1" applyBorder="1" applyAlignment="1">
      <alignment horizontal="right" vertical="center" indent="1"/>
    </xf>
    <xf numFmtId="4" fontId="6" fillId="0" borderId="304"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16"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178" fontId="4" fillId="0" borderId="244" xfId="26" applyNumberFormat="1" applyFont="1" applyBorder="1" applyAlignment="1">
      <alignment horizontal="center" vertical="center"/>
    </xf>
    <xf numFmtId="178" fontId="42" fillId="0" borderId="216" xfId="15" applyNumberFormat="1" applyFont="1" applyFill="1" applyBorder="1" applyAlignment="1">
      <alignment horizontal="center" vertical="center"/>
    </xf>
    <xf numFmtId="3" fontId="42" fillId="0" borderId="216"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07" xfId="6" applyFont="1" applyFill="1" applyBorder="1"/>
    <xf numFmtId="0" fontId="40" fillId="8" borderId="288" xfId="3" applyFont="1" applyFill="1" applyBorder="1" applyAlignment="1">
      <alignment horizontal="centerContinuous" vertical="center"/>
    </xf>
    <xf numFmtId="0" fontId="45" fillId="17" borderId="1" xfId="14" applyFont="1" applyFill="1" applyBorder="1" applyAlignment="1">
      <alignment vertical="center" wrapText="1"/>
    </xf>
    <xf numFmtId="4" fontId="45" fillId="18" borderId="317" xfId="14" applyNumberFormat="1" applyFont="1" applyFill="1" applyBorder="1" applyAlignment="1">
      <alignment horizontal="center" vertical="center"/>
    </xf>
    <xf numFmtId="4" fontId="45" fillId="18" borderId="318" xfId="14" applyNumberFormat="1" applyFont="1" applyFill="1" applyBorder="1" applyAlignment="1">
      <alignment horizontal="center" vertical="center"/>
    </xf>
    <xf numFmtId="4" fontId="45" fillId="18" borderId="319" xfId="14" applyNumberFormat="1" applyFont="1" applyFill="1" applyBorder="1" applyAlignment="1">
      <alignment horizontal="center" vertical="center"/>
    </xf>
    <xf numFmtId="4" fontId="45" fillId="18" borderId="327" xfId="14" applyNumberFormat="1" applyFont="1" applyFill="1" applyBorder="1" applyAlignment="1">
      <alignment horizontal="center" vertical="center"/>
    </xf>
    <xf numFmtId="4" fontId="45" fillId="18" borderId="328" xfId="14" applyNumberFormat="1" applyFont="1" applyFill="1" applyBorder="1" applyAlignment="1">
      <alignment horizontal="center" vertical="center"/>
    </xf>
    <xf numFmtId="4" fontId="43" fillId="0" borderId="329" xfId="14" applyNumberFormat="1" applyFont="1" applyBorder="1" applyAlignment="1">
      <alignment horizontal="center" vertical="center"/>
    </xf>
    <xf numFmtId="0" fontId="43" fillId="0" borderId="0" xfId="0" applyFont="1"/>
    <xf numFmtId="9" fontId="0" fillId="0" borderId="0" xfId="0" applyNumberFormat="1"/>
    <xf numFmtId="0" fontId="45" fillId="17" borderId="149" xfId="14" applyFont="1" applyFill="1" applyBorder="1" applyAlignment="1">
      <alignment vertical="center" wrapText="1"/>
    </xf>
    <xf numFmtId="0" fontId="157" fillId="0" borderId="57" xfId="0" applyFont="1" applyBorder="1" applyAlignment="1">
      <alignment vertical="center" wrapText="1"/>
    </xf>
    <xf numFmtId="0" fontId="157" fillId="0" borderId="58" xfId="0" applyFont="1" applyBorder="1" applyAlignment="1">
      <alignment vertical="center" wrapText="1"/>
    </xf>
    <xf numFmtId="0" fontId="158" fillId="0" borderId="61" xfId="0" applyFont="1" applyBorder="1" applyAlignment="1">
      <alignment vertical="center" wrapText="1"/>
    </xf>
    <xf numFmtId="9" fontId="157" fillId="0" borderId="269" xfId="0" applyNumberFormat="1" applyFont="1" applyBorder="1" applyAlignment="1">
      <alignment horizontal="center" vertical="center" wrapText="1"/>
    </xf>
    <xf numFmtId="0" fontId="157" fillId="0" borderId="92" xfId="0" applyFont="1" applyBorder="1" applyAlignment="1">
      <alignment vertical="center" wrapText="1"/>
    </xf>
    <xf numFmtId="0" fontId="157" fillId="0" borderId="270" xfId="0" applyFont="1" applyBorder="1" applyAlignment="1">
      <alignment vertical="center" wrapText="1"/>
    </xf>
    <xf numFmtId="0" fontId="157" fillId="0" borderId="269" xfId="0" applyFont="1" applyBorder="1" applyAlignment="1">
      <alignment vertical="center" wrapText="1"/>
    </xf>
    <xf numFmtId="0" fontId="158" fillId="0" borderId="270" xfId="0" applyFont="1" applyBorder="1" applyAlignment="1">
      <alignment vertical="center" wrapText="1"/>
    </xf>
    <xf numFmtId="0" fontId="158" fillId="0" borderId="92" xfId="0" applyFont="1" applyBorder="1" applyAlignment="1">
      <alignment vertical="center" wrapText="1"/>
    </xf>
    <xf numFmtId="0" fontId="158" fillId="0" borderId="269"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33" xfId="14" applyNumberFormat="1" applyFont="1" applyBorder="1" applyAlignment="1">
      <alignment horizontal="center" vertical="center"/>
    </xf>
    <xf numFmtId="14" fontId="45" fillId="18" borderId="336" xfId="14" applyNumberFormat="1" applyFont="1" applyFill="1" applyBorder="1" applyAlignment="1">
      <alignment horizontal="center" vertical="center"/>
    </xf>
    <xf numFmtId="4" fontId="58" fillId="0" borderId="334" xfId="14" applyNumberFormat="1" applyFont="1" applyBorder="1" applyAlignment="1">
      <alignment horizontal="center" vertical="center"/>
    </xf>
    <xf numFmtId="4" fontId="58" fillId="0" borderId="337" xfId="14" applyNumberFormat="1" applyFont="1" applyBorder="1" applyAlignment="1">
      <alignment horizontal="center" vertical="center"/>
    </xf>
    <xf numFmtId="4" fontId="58" fillId="0" borderId="339" xfId="14" applyNumberFormat="1" applyFont="1" applyBorder="1" applyAlignment="1">
      <alignment horizontal="center" vertical="center"/>
    </xf>
    <xf numFmtId="4" fontId="58" fillId="0" borderId="338" xfId="14" applyNumberFormat="1" applyFont="1" applyBorder="1" applyAlignment="1">
      <alignment horizontal="center" vertical="center"/>
    </xf>
    <xf numFmtId="4" fontId="58" fillId="0" borderId="332" xfId="14" applyNumberFormat="1" applyFont="1" applyBorder="1" applyAlignment="1">
      <alignment horizontal="center" vertical="center"/>
    </xf>
    <xf numFmtId="4" fontId="58" fillId="0" borderId="144" xfId="14" applyNumberFormat="1" applyFont="1" applyBorder="1" applyAlignment="1">
      <alignment horizontal="center" vertical="center"/>
    </xf>
    <xf numFmtId="4" fontId="58" fillId="0" borderId="341"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02" xfId="1" applyNumberFormat="1" applyFont="1" applyBorder="1" applyAlignment="1">
      <alignment horizontal="center" vertical="center"/>
    </xf>
    <xf numFmtId="10" fontId="157" fillId="0" borderId="302" xfId="1" applyNumberFormat="1" applyFont="1" applyBorder="1" applyAlignment="1">
      <alignment horizontal="center" vertical="center" wrapText="1"/>
    </xf>
    <xf numFmtId="10" fontId="157" fillId="0" borderId="302" xfId="1" applyNumberFormat="1" applyFont="1" applyBorder="1" applyAlignment="1">
      <alignment vertical="center" wrapText="1"/>
    </xf>
    <xf numFmtId="10" fontId="58" fillId="0" borderId="337" xfId="1" applyNumberFormat="1" applyFont="1" applyBorder="1" applyAlignment="1">
      <alignment horizontal="center" vertical="center"/>
    </xf>
    <xf numFmtId="0" fontId="160" fillId="5" borderId="0" xfId="0" applyFont="1" applyFill="1" applyAlignment="1">
      <alignment horizontal="left" vertical="center" wrapText="1" indent="1"/>
    </xf>
    <xf numFmtId="10" fontId="58" fillId="0" borderId="332" xfId="1" applyNumberFormat="1" applyFont="1" applyBorder="1" applyAlignment="1">
      <alignment horizontal="center" vertical="center"/>
    </xf>
    <xf numFmtId="4" fontId="58" fillId="0" borderId="340" xfId="14" applyNumberFormat="1" applyFont="1" applyBorder="1" applyAlignment="1">
      <alignment horizontal="center" vertical="center"/>
    </xf>
    <xf numFmtId="10" fontId="1" fillId="0" borderId="0" xfId="1" applyNumberFormat="1" applyFont="1"/>
    <xf numFmtId="10" fontId="58" fillId="0" borderId="334" xfId="1" applyNumberFormat="1" applyFont="1" applyBorder="1" applyAlignment="1">
      <alignment horizontal="center" vertical="center"/>
    </xf>
    <xf numFmtId="0" fontId="158" fillId="0" borderId="342" xfId="0" applyFont="1" applyBorder="1" applyAlignment="1">
      <alignment vertical="center" wrapText="1"/>
    </xf>
    <xf numFmtId="0" fontId="0" fillId="0" borderId="279" xfId="0" applyBorder="1" applyAlignment="1">
      <alignment vertical="center" wrapText="1"/>
    </xf>
    <xf numFmtId="0" fontId="0" fillId="0" borderId="343" xfId="0" applyBorder="1" applyAlignment="1">
      <alignment vertical="center" wrapText="1"/>
    </xf>
    <xf numFmtId="14" fontId="0" fillId="0" borderId="343" xfId="0" applyNumberFormat="1" applyBorder="1" applyAlignment="1">
      <alignment vertical="center" wrapText="1"/>
    </xf>
    <xf numFmtId="10" fontId="0" fillId="0" borderId="343" xfId="1" applyNumberFormat="1" applyFont="1" applyBorder="1" applyAlignment="1">
      <alignment vertical="center" wrapText="1"/>
    </xf>
    <xf numFmtId="0" fontId="0" fillId="0" borderId="273" xfId="0" applyBorder="1" applyAlignment="1">
      <alignment vertical="center" wrapText="1"/>
    </xf>
    <xf numFmtId="14" fontId="43" fillId="0" borderId="0" xfId="13" applyNumberFormat="1" applyFont="1" applyAlignment="1">
      <alignment horizontal="center" vertical="center"/>
    </xf>
    <xf numFmtId="0" fontId="45" fillId="0" borderId="299" xfId="14" applyFont="1" applyBorder="1" applyAlignment="1">
      <alignment horizontal="center" vertical="center" wrapText="1"/>
    </xf>
    <xf numFmtId="0" fontId="45" fillId="0" borderId="300" xfId="14" applyFont="1" applyBorder="1" applyAlignment="1">
      <alignment horizontal="center" vertical="center" wrapText="1"/>
    </xf>
    <xf numFmtId="0" fontId="45" fillId="0" borderId="301" xfId="14" applyFont="1" applyBorder="1" applyAlignment="1">
      <alignment horizontal="center" vertical="center" wrapText="1"/>
    </xf>
    <xf numFmtId="0" fontId="45" fillId="0" borderId="344" xfId="14" applyFont="1" applyBorder="1" applyAlignment="1">
      <alignment horizontal="center" vertical="center" wrapText="1"/>
    </xf>
    <xf numFmtId="0" fontId="45" fillId="0" borderId="345" xfId="14" applyFont="1" applyBorder="1" applyAlignment="1">
      <alignment horizontal="center" vertical="center" wrapText="1"/>
    </xf>
    <xf numFmtId="0" fontId="45" fillId="0" borderId="346" xfId="14" applyFont="1" applyBorder="1" applyAlignment="1">
      <alignment horizontal="center" vertical="center" wrapText="1"/>
    </xf>
    <xf numFmtId="173" fontId="45" fillId="0" borderId="344" xfId="1" applyNumberFormat="1" applyFont="1" applyFill="1" applyBorder="1" applyAlignment="1">
      <alignment horizontal="center" vertical="center" wrapText="1"/>
    </xf>
    <xf numFmtId="173" fontId="0" fillId="0" borderId="0" xfId="1" applyNumberFormat="1" applyFont="1"/>
    <xf numFmtId="4" fontId="43" fillId="0" borderId="347" xfId="15" applyNumberFormat="1" applyFont="1" applyBorder="1" applyAlignment="1">
      <alignment horizontal="center" vertical="center"/>
    </xf>
    <xf numFmtId="10" fontId="43" fillId="0" borderId="298" xfId="15" applyNumberFormat="1" applyFont="1" applyBorder="1" applyAlignment="1">
      <alignment horizontal="center" vertical="center"/>
    </xf>
    <xf numFmtId="4" fontId="43" fillId="0" borderId="298" xfId="15" applyNumberFormat="1" applyFont="1" applyBorder="1" applyAlignment="1">
      <alignment horizontal="center" vertical="center"/>
    </xf>
    <xf numFmtId="4" fontId="43" fillId="0" borderId="304" xfId="15" applyNumberFormat="1" applyFont="1" applyBorder="1" applyAlignment="1">
      <alignment horizontal="center" vertical="center"/>
    </xf>
    <xf numFmtId="0" fontId="45" fillId="7" borderId="348" xfId="14" applyFont="1" applyFill="1" applyBorder="1" applyAlignment="1">
      <alignment horizontal="center" vertical="center" wrapText="1"/>
    </xf>
    <xf numFmtId="0" fontId="45" fillId="7" borderId="349" xfId="14" applyFont="1" applyFill="1" applyBorder="1" applyAlignment="1">
      <alignment horizontal="center" vertical="center" wrapText="1"/>
    </xf>
    <xf numFmtId="0" fontId="45" fillId="7" borderId="350" xfId="14" applyFont="1" applyFill="1" applyBorder="1" applyAlignment="1">
      <alignment horizontal="center" vertical="center" wrapText="1"/>
    </xf>
    <xf numFmtId="0" fontId="45" fillId="7" borderId="351" xfId="14" applyFont="1" applyFill="1" applyBorder="1" applyAlignment="1">
      <alignment horizontal="center" vertical="center" wrapText="1"/>
    </xf>
    <xf numFmtId="14" fontId="27" fillId="4" borderId="352" xfId="13" applyNumberFormat="1" applyFont="1" applyFill="1" applyBorder="1" applyAlignment="1">
      <alignment horizontal="center" vertical="center"/>
    </xf>
    <xf numFmtId="4" fontId="6" fillId="0" borderId="103" xfId="16" applyNumberFormat="1" applyBorder="1" applyAlignment="1">
      <alignment horizontal="center" vertical="center"/>
    </xf>
    <xf numFmtId="14" fontId="43" fillId="4" borderId="353" xfId="13" applyNumberFormat="1" applyFont="1" applyFill="1" applyBorder="1" applyAlignment="1">
      <alignment horizontal="center" vertical="center"/>
    </xf>
    <xf numFmtId="4" fontId="43" fillId="0" borderId="103" xfId="16" applyNumberFormat="1" applyFont="1" applyBorder="1" applyAlignment="1">
      <alignment horizontal="center" vertical="center"/>
    </xf>
    <xf numFmtId="0" fontId="50" fillId="16" borderId="354" xfId="21" applyNumberFormat="1" applyFont="1" applyFill="1" applyBorder="1" applyAlignment="1">
      <alignment horizontal="left" vertical="center" indent="1"/>
    </xf>
    <xf numFmtId="170" fontId="52" fillId="2" borderId="355" xfId="21" applyNumberFormat="1" applyFont="1" applyFill="1" applyBorder="1" applyAlignment="1">
      <alignment horizontal="center" vertical="center"/>
    </xf>
    <xf numFmtId="10" fontId="52" fillId="2" borderId="355" xfId="1" applyNumberFormat="1" applyFont="1" applyFill="1" applyBorder="1" applyAlignment="1">
      <alignment horizontal="center" vertical="center"/>
    </xf>
    <xf numFmtId="0" fontId="50" fillId="16" borderId="126" xfId="21" applyNumberFormat="1" applyFont="1" applyFill="1" applyBorder="1" applyAlignment="1">
      <alignment horizontal="left" vertical="center" indent="1"/>
    </xf>
    <xf numFmtId="170" fontId="52" fillId="2" borderId="127"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30"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12" xfId="26" applyNumberFormat="1" applyFont="1" applyFill="1" applyBorder="1" applyAlignment="1">
      <alignment vertical="center"/>
    </xf>
    <xf numFmtId="4" fontId="43" fillId="0" borderId="137" xfId="14" applyNumberFormat="1" applyFont="1" applyBorder="1" applyAlignment="1">
      <alignment horizontal="center" vertical="center"/>
    </xf>
    <xf numFmtId="167" fontId="6" fillId="0" borderId="0" xfId="30" applyNumberFormat="1" applyAlignment="1"/>
    <xf numFmtId="0" fontId="30" fillId="3" borderId="307" xfId="6" applyFont="1" applyFill="1" applyBorder="1" applyAlignment="1">
      <alignment vertical="center"/>
    </xf>
    <xf numFmtId="0" fontId="27" fillId="7" borderId="288" xfId="3" applyFont="1" applyFill="1" applyBorder="1" applyAlignment="1">
      <alignment horizontal="centerContinuous" vertical="center"/>
    </xf>
    <xf numFmtId="167" fontId="42" fillId="10" borderId="356" xfId="12" applyFont="1" applyFill="1" applyBorder="1" applyAlignment="1">
      <alignment horizontal="centerContinuous" vertical="center" wrapText="1"/>
    </xf>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49"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0" fillId="7" borderId="357" xfId="42" applyFont="1" applyFill="1" applyBorder="1" applyAlignment="1">
      <alignment horizontal="center"/>
    </xf>
    <xf numFmtId="167" fontId="163" fillId="4" borderId="357"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27" xfId="11" applyNumberFormat="1" applyFont="1" applyFill="1" applyBorder="1" applyAlignment="1">
      <alignment horizontal="center" vertical="center"/>
    </xf>
    <xf numFmtId="178" fontId="43" fillId="2" borderId="236" xfId="11" applyNumberFormat="1" applyFont="1" applyFill="1" applyBorder="1" applyAlignment="1">
      <alignment horizontal="center" vertical="center"/>
    </xf>
    <xf numFmtId="4" fontId="43" fillId="2" borderId="236" xfId="15" applyNumberFormat="1" applyFont="1" applyFill="1" applyBorder="1" applyAlignment="1">
      <alignment horizontal="center" vertical="center"/>
    </xf>
    <xf numFmtId="10" fontId="43" fillId="0" borderId="95"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49" xfId="14" applyNumberFormat="1" applyFont="1" applyFill="1" applyBorder="1" applyAlignment="1">
      <alignment horizontal="center" vertical="center" wrapText="1"/>
    </xf>
    <xf numFmtId="49" fontId="43" fillId="0" borderId="298" xfId="15" applyNumberFormat="1" applyFont="1" applyBorder="1" applyAlignment="1">
      <alignment horizontal="center" vertical="center"/>
    </xf>
    <xf numFmtId="4" fontId="6" fillId="0" borderId="298" xfId="15" applyNumberFormat="1" applyFill="1" applyBorder="1" applyAlignment="1">
      <alignment horizontal="center" vertical="center"/>
    </xf>
    <xf numFmtId="4" fontId="43" fillId="0" borderId="347" xfId="15" applyNumberFormat="1" applyFont="1" applyFill="1" applyBorder="1" applyAlignment="1">
      <alignment horizontal="center" vertical="center"/>
    </xf>
    <xf numFmtId="0" fontId="6" fillId="0" borderId="298" xfId="15" applyNumberFormat="1" applyBorder="1" applyAlignment="1">
      <alignment horizontal="center" vertical="center"/>
    </xf>
    <xf numFmtId="3" fontId="45" fillId="18" borderId="319" xfId="14" applyNumberFormat="1" applyFont="1" applyFill="1" applyBorder="1" applyAlignment="1">
      <alignment horizontal="center" vertical="center"/>
    </xf>
    <xf numFmtId="0" fontId="83"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4"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27" xfId="11" applyNumberFormat="1" applyFont="1" applyFill="1" applyBorder="1" applyAlignment="1">
      <alignment horizontal="center" vertical="center"/>
    </xf>
    <xf numFmtId="4" fontId="43" fillId="2" borderId="236" xfId="11" applyNumberFormat="1" applyFont="1" applyFill="1" applyBorder="1" applyAlignment="1">
      <alignment horizontal="center" vertical="center"/>
    </xf>
    <xf numFmtId="4" fontId="43" fillId="2" borderId="236" xfId="30" applyNumberFormat="1" applyFont="1" applyFill="1" applyBorder="1" applyAlignment="1">
      <alignment horizontal="center" vertical="center"/>
    </xf>
    <xf numFmtId="4" fontId="43" fillId="2" borderId="231" xfId="30" applyNumberFormat="1" applyFont="1" applyFill="1" applyBorder="1" applyAlignment="1">
      <alignment horizontal="center" vertical="center"/>
    </xf>
    <xf numFmtId="4" fontId="43" fillId="0" borderId="236" xfId="15" applyNumberFormat="1" applyFont="1" applyFill="1" applyBorder="1" applyAlignment="1">
      <alignment horizontal="center" vertical="center"/>
    </xf>
    <xf numFmtId="4" fontId="47" fillId="0" borderId="360" xfId="16" applyNumberFormat="1" applyFont="1" applyBorder="1" applyAlignment="1">
      <alignment horizontal="right" vertical="center" indent="1"/>
    </xf>
    <xf numFmtId="4" fontId="47" fillId="0" borderId="361" xfId="16" applyNumberFormat="1" applyFont="1" applyBorder="1" applyAlignment="1">
      <alignment horizontal="right" vertical="center" indent="1"/>
    </xf>
    <xf numFmtId="4" fontId="47" fillId="0" borderId="362" xfId="16" applyNumberFormat="1" applyFont="1" applyBorder="1" applyAlignment="1">
      <alignment horizontal="right" vertical="center" indent="1"/>
    </xf>
    <xf numFmtId="4" fontId="47" fillId="0" borderId="363" xfId="16" applyNumberFormat="1" applyFont="1" applyBorder="1" applyAlignment="1">
      <alignment horizontal="right" vertical="center" indent="1"/>
    </xf>
    <xf numFmtId="4" fontId="47" fillId="0" borderId="364" xfId="16" applyNumberFormat="1" applyFont="1" applyBorder="1" applyAlignment="1">
      <alignment horizontal="right" vertical="center" indent="1"/>
    </xf>
    <xf numFmtId="4" fontId="47" fillId="0" borderId="365" xfId="16" applyNumberFormat="1" applyFont="1" applyBorder="1" applyAlignment="1">
      <alignment horizontal="right" vertical="center" indent="1"/>
    </xf>
    <xf numFmtId="4" fontId="47" fillId="0" borderId="366" xfId="16" applyNumberFormat="1" applyFont="1" applyBorder="1" applyAlignment="1">
      <alignment horizontal="right" vertical="center" indent="1"/>
    </xf>
    <xf numFmtId="4" fontId="47" fillId="0" borderId="367" xfId="16" applyNumberFormat="1" applyFont="1" applyBorder="1" applyAlignment="1">
      <alignment horizontal="right" vertical="center" indent="1"/>
    </xf>
    <xf numFmtId="14" fontId="44" fillId="4" borderId="368" xfId="13" applyNumberFormat="1" applyFont="1" applyFill="1" applyBorder="1" applyAlignment="1">
      <alignment horizontal="center" vertical="center"/>
    </xf>
    <xf numFmtId="14" fontId="44" fillId="4" borderId="369" xfId="13" applyNumberFormat="1" applyFont="1" applyFill="1" applyBorder="1" applyAlignment="1">
      <alignment horizontal="center" vertical="center"/>
    </xf>
    <xf numFmtId="187" fontId="130" fillId="0" borderId="212" xfId="35" applyNumberFormat="1" applyFont="1" applyBorder="1"/>
    <xf numFmtId="14" fontId="130" fillId="0" borderId="212" xfId="35" applyNumberFormat="1" applyFont="1" applyBorder="1" applyAlignment="1">
      <alignment horizontal="center"/>
    </xf>
    <xf numFmtId="3" fontId="130" fillId="0" borderId="212" xfId="35" applyNumberFormat="1" applyFont="1" applyBorder="1" applyAlignment="1">
      <alignment horizontal="center"/>
    </xf>
    <xf numFmtId="0" fontId="130" fillId="0" borderId="212" xfId="35" applyFont="1" applyBorder="1" applyAlignment="1">
      <alignment horizontal="center"/>
    </xf>
    <xf numFmtId="10" fontId="134" fillId="0" borderId="212" xfId="36" applyNumberFormat="1" applyFont="1" applyBorder="1" applyAlignment="1">
      <alignment horizontal="center"/>
    </xf>
    <xf numFmtId="0" fontId="130" fillId="0" borderId="212" xfId="35" applyFont="1" applyBorder="1"/>
    <xf numFmtId="4" fontId="130" fillId="0" borderId="212" xfId="35" applyNumberFormat="1" applyFont="1" applyBorder="1" applyAlignment="1">
      <alignment horizontal="center"/>
    </xf>
    <xf numFmtId="10" fontId="3" fillId="0" borderId="212" xfId="36" applyNumberFormat="1" applyFont="1" applyFill="1" applyBorder="1"/>
    <xf numFmtId="10" fontId="3" fillId="0" borderId="212" xfId="36" applyNumberFormat="1" applyFont="1" applyFill="1" applyBorder="1" applyAlignment="1">
      <alignment horizontal="right"/>
    </xf>
    <xf numFmtId="4" fontId="1" fillId="0" borderId="212" xfId="35" applyNumberFormat="1" applyBorder="1" applyAlignment="1">
      <alignment horizontal="center"/>
    </xf>
    <xf numFmtId="4" fontId="130" fillId="15" borderId="0" xfId="35" applyNumberFormat="1" applyFont="1" applyFill="1" applyAlignment="1">
      <alignment horizontal="right"/>
    </xf>
    <xf numFmtId="4" fontId="130" fillId="15" borderId="0" xfId="35" applyNumberFormat="1" applyFont="1" applyFill="1" applyAlignment="1">
      <alignment horizontal="center"/>
    </xf>
    <xf numFmtId="4" fontId="130" fillId="15" borderId="212" xfId="35" applyNumberFormat="1" applyFont="1" applyFill="1" applyBorder="1" applyAlignment="1">
      <alignment horizontal="right"/>
    </xf>
    <xf numFmtId="4" fontId="130" fillId="15" borderId="212" xfId="35" applyNumberFormat="1" applyFont="1" applyFill="1" applyBorder="1" applyAlignment="1">
      <alignment horizontal="center"/>
    </xf>
    <xf numFmtId="10" fontId="4" fillId="15" borderId="150"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0" xfId="35" applyNumberFormat="1" applyFont="1" applyFill="1" applyBorder="1" applyAlignment="1">
      <alignment vertical="center"/>
    </xf>
    <xf numFmtId="10" fontId="0" fillId="15" borderId="0" xfId="35" applyNumberFormat="1" applyFont="1" applyFill="1" applyAlignment="1">
      <alignment vertical="center"/>
    </xf>
    <xf numFmtId="0" fontId="148" fillId="0" borderId="0" xfId="37" applyAlignment="1">
      <alignment vertical="center"/>
    </xf>
    <xf numFmtId="0" fontId="164"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72" xfId="13" applyFont="1" applyFill="1" applyBorder="1" applyAlignment="1">
      <alignment horizontal="centerContinuous" vertical="center" wrapText="1"/>
    </xf>
    <xf numFmtId="0" fontId="6" fillId="0" borderId="272" xfId="13" applyBorder="1" applyAlignment="1">
      <alignment horizontal="center" vertical="center"/>
    </xf>
    <xf numFmtId="14" fontId="43" fillId="0" borderId="82"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78" xfId="13" applyNumberFormat="1" applyFont="1" applyBorder="1" applyAlignment="1">
      <alignment horizontal="center" vertical="center"/>
    </xf>
    <xf numFmtId="14" fontId="43" fillId="0" borderId="78" xfId="13" applyNumberFormat="1" applyFont="1" applyBorder="1" applyAlignment="1">
      <alignment horizontal="center" vertical="center"/>
    </xf>
    <xf numFmtId="170" fontId="52" fillId="0" borderId="123" xfId="21" applyNumberFormat="1" applyFont="1" applyFill="1" applyBorder="1" applyAlignment="1">
      <alignment vertical="center"/>
    </xf>
    <xf numFmtId="9" fontId="52" fillId="0" borderId="123" xfId="15" applyFont="1" applyFill="1" applyBorder="1" applyAlignment="1">
      <alignment horizontal="center" vertical="center"/>
    </xf>
    <xf numFmtId="10" fontId="52" fillId="0" borderId="125" xfId="15" applyNumberFormat="1" applyFont="1" applyFill="1" applyBorder="1" applyAlignment="1">
      <alignment horizontal="center" vertical="center"/>
    </xf>
    <xf numFmtId="4" fontId="52" fillId="0" borderId="125" xfId="15" applyNumberFormat="1" applyFont="1" applyFill="1" applyBorder="1" applyAlignment="1">
      <alignment horizontal="center" vertical="center"/>
    </xf>
    <xf numFmtId="9" fontId="52" fillId="0" borderId="125" xfId="15" applyFont="1" applyFill="1" applyBorder="1" applyAlignment="1">
      <alignment horizontal="center" vertical="center"/>
    </xf>
    <xf numFmtId="3" fontId="51" fillId="0" borderId="121" xfId="14" applyNumberFormat="1" applyFont="1" applyBorder="1" applyAlignment="1">
      <alignment horizontal="center" vertical="center"/>
    </xf>
    <xf numFmtId="170" fontId="52" fillId="0" borderId="123"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43" fontId="6" fillId="2" borderId="0" xfId="26" applyFont="1" applyFill="1" applyAlignment="1">
      <alignment horizontal="center" vertical="center"/>
    </xf>
    <xf numFmtId="4" fontId="27" fillId="0" borderId="0" xfId="3" applyNumberFormat="1" applyFont="1"/>
    <xf numFmtId="189" fontId="6" fillId="0" borderId="0" xfId="1" applyNumberFormat="1" applyFont="1"/>
    <xf numFmtId="173" fontId="42" fillId="0" borderId="216" xfId="15" applyNumberFormat="1" applyFont="1" applyFill="1" applyBorder="1" applyAlignment="1">
      <alignment horizontal="center" vertical="center"/>
    </xf>
    <xf numFmtId="173" fontId="42" fillId="0" borderId="216" xfId="1" applyNumberFormat="1" applyFont="1" applyFill="1" applyBorder="1" applyAlignment="1">
      <alignment horizontal="center" vertical="center"/>
    </xf>
    <xf numFmtId="176" fontId="42" fillId="0" borderId="217" xfId="15" applyNumberFormat="1" applyFont="1" applyFill="1" applyBorder="1" applyAlignment="1">
      <alignment horizontal="center" vertical="center"/>
    </xf>
    <xf numFmtId="176" fontId="42" fillId="0" borderId="216"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23"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63" xfId="14" applyNumberFormat="1" applyFont="1" applyBorder="1" applyAlignment="1">
      <alignment horizontal="right" vertical="center" indent="2"/>
    </xf>
    <xf numFmtId="4" fontId="165" fillId="0" borderId="152" xfId="14" applyNumberFormat="1" applyFont="1" applyBorder="1" applyAlignment="1">
      <alignment horizontal="left" vertical="center"/>
    </xf>
    <xf numFmtId="4" fontId="165" fillId="24" borderId="152" xfId="14" applyNumberFormat="1" applyFont="1" applyFill="1" applyBorder="1" applyAlignment="1">
      <alignment horizontal="left" vertical="center"/>
    </xf>
    <xf numFmtId="4" fontId="165" fillId="24" borderId="152" xfId="14" applyNumberFormat="1" applyFont="1" applyFill="1" applyBorder="1" applyAlignment="1">
      <alignment horizontal="center" vertical="center"/>
    </xf>
    <xf numFmtId="43" fontId="6" fillId="2" borderId="0" xfId="26" applyFont="1" applyFill="1" applyAlignment="1">
      <alignment horizontal="right"/>
    </xf>
    <xf numFmtId="3" fontId="45" fillId="0" borderId="148" xfId="14" applyNumberFormat="1" applyFont="1" applyBorder="1" applyAlignment="1">
      <alignment horizontal="center" vertical="center" wrapText="1"/>
    </xf>
    <xf numFmtId="0" fontId="60" fillId="0" borderId="272" xfId="0" applyFont="1" applyBorder="1" applyAlignment="1">
      <alignment horizontal="center" vertical="center" wrapText="1"/>
    </xf>
    <xf numFmtId="0" fontId="27" fillId="0" borderId="272" xfId="0" applyFont="1" applyBorder="1" applyAlignment="1">
      <alignment horizontal="center" vertical="center" wrapText="1"/>
    </xf>
    <xf numFmtId="0" fontId="166" fillId="0" borderId="272" xfId="0" applyFont="1" applyBorder="1" applyAlignment="1">
      <alignment horizontal="center" vertical="center" wrapText="1"/>
    </xf>
    <xf numFmtId="0" fontId="60" fillId="35" borderId="272" xfId="0" applyFont="1" applyFill="1" applyBorder="1" applyAlignment="1">
      <alignment horizontal="left" vertical="center" wrapText="1"/>
    </xf>
    <xf numFmtId="0" fontId="27" fillId="21" borderId="254" xfId="0" applyFont="1" applyFill="1" applyBorder="1" applyAlignment="1">
      <alignment vertical="center"/>
    </xf>
    <xf numFmtId="0" fontId="27" fillId="21" borderId="288" xfId="0" applyFont="1" applyFill="1" applyBorder="1" applyAlignment="1">
      <alignment vertical="center" wrapText="1"/>
    </xf>
    <xf numFmtId="0" fontId="27" fillId="21" borderId="288" xfId="0" applyFont="1" applyFill="1" applyBorder="1" applyAlignment="1">
      <alignment horizontal="left" vertical="center" wrapText="1"/>
    </xf>
    <xf numFmtId="0" fontId="6" fillId="21" borderId="288" xfId="0" applyFont="1" applyFill="1" applyBorder="1" applyAlignment="1">
      <alignment vertical="center" wrapText="1"/>
    </xf>
    <xf numFmtId="0" fontId="27" fillId="21" borderId="256" xfId="0" applyFont="1" applyFill="1" applyBorder="1" applyAlignment="1">
      <alignment vertical="center" wrapText="1"/>
    </xf>
    <xf numFmtId="0" fontId="167" fillId="21" borderId="272" xfId="0" applyFont="1" applyFill="1" applyBorder="1" applyAlignment="1">
      <alignment horizontal="center" vertical="center" wrapText="1"/>
    </xf>
    <xf numFmtId="0" fontId="42" fillId="36" borderId="272" xfId="0" applyFont="1" applyFill="1" applyBorder="1" applyAlignment="1">
      <alignment horizontal="left" vertical="center" wrapText="1"/>
    </xf>
    <xf numFmtId="0" fontId="42" fillId="0" borderId="272" xfId="0" applyFont="1" applyBorder="1" applyAlignment="1">
      <alignment horizontal="left" vertical="center" wrapText="1"/>
    </xf>
    <xf numFmtId="0" fontId="6" fillId="0" borderId="272" xfId="0" applyFont="1" applyBorder="1" applyAlignment="1">
      <alignment horizontal="center" vertical="center" wrapText="1"/>
    </xf>
    <xf numFmtId="0" fontId="42" fillId="0" borderId="272" xfId="0" applyFont="1" applyBorder="1" applyAlignment="1">
      <alignment horizontal="center" vertical="center" wrapText="1"/>
    </xf>
    <xf numFmtId="0" fontId="6" fillId="37" borderId="272" xfId="0" applyFont="1" applyFill="1" applyBorder="1" applyAlignment="1">
      <alignment horizontal="left" vertical="center" wrapText="1"/>
    </xf>
    <xf numFmtId="0" fontId="60" fillId="20" borderId="272" xfId="0" applyFont="1" applyFill="1" applyBorder="1" applyAlignment="1">
      <alignment horizontal="left" vertical="center" wrapText="1"/>
    </xf>
    <xf numFmtId="0" fontId="6" fillId="0" borderId="288" xfId="0" applyFont="1" applyBorder="1" applyAlignment="1">
      <alignment horizontal="center" vertical="center" wrapText="1"/>
    </xf>
    <xf numFmtId="0" fontId="6" fillId="20" borderId="109" xfId="14" applyFill="1" applyBorder="1" applyAlignment="1">
      <alignment horizontal="left" vertical="center" indent="4"/>
    </xf>
    <xf numFmtId="169" fontId="57" fillId="20" borderId="157" xfId="14" applyNumberFormat="1" applyFont="1" applyFill="1" applyBorder="1" applyAlignment="1">
      <alignment vertical="center" wrapText="1"/>
    </xf>
    <xf numFmtId="10" fontId="33" fillId="20" borderId="162" xfId="14" applyNumberFormat="1" applyFont="1" applyFill="1" applyBorder="1" applyAlignment="1">
      <alignment horizontal="center" vertical="center"/>
    </xf>
    <xf numFmtId="4" fontId="71" fillId="20" borderId="157" xfId="14" applyNumberFormat="1" applyFont="1" applyFill="1" applyBorder="1" applyAlignment="1">
      <alignment horizontal="center" vertical="center"/>
    </xf>
    <xf numFmtId="4" fontId="165" fillId="20" borderId="152" xfId="14" applyNumberFormat="1" applyFont="1" applyFill="1" applyBorder="1" applyAlignment="1">
      <alignment horizontal="left" vertical="center"/>
    </xf>
    <xf numFmtId="169" fontId="27" fillId="20" borderId="163" xfId="14" applyNumberFormat="1" applyFont="1" applyFill="1" applyBorder="1" applyAlignment="1">
      <alignment horizontal="right" vertical="center" indent="2"/>
    </xf>
    <xf numFmtId="167" fontId="119" fillId="2" borderId="0" xfId="33" applyNumberFormat="1" applyFont="1" applyFill="1"/>
    <xf numFmtId="4" fontId="42" fillId="0" borderId="0" xfId="30" quotePrefix="1" applyNumberFormat="1" applyFont="1" applyAlignment="1">
      <alignment vertical="center"/>
    </xf>
    <xf numFmtId="0" fontId="6" fillId="0" borderId="0" xfId="0" applyFont="1" applyAlignment="1">
      <alignment horizontal="center"/>
    </xf>
    <xf numFmtId="14" fontId="42" fillId="0" borderId="272" xfId="0" applyNumberFormat="1" applyFont="1" applyBorder="1" applyAlignment="1">
      <alignment horizontal="center" vertical="center" wrapText="1"/>
    </xf>
    <xf numFmtId="0" fontId="148" fillId="0" borderId="272" xfId="37" applyBorder="1" applyAlignment="1">
      <alignment horizontal="center" vertical="center" wrapText="1"/>
    </xf>
    <xf numFmtId="0" fontId="42" fillId="0" borderId="272" xfId="0" quotePrefix="1" applyFont="1" applyBorder="1" applyAlignment="1">
      <alignment horizontal="center" vertical="center" wrapText="1"/>
    </xf>
    <xf numFmtId="4" fontId="42" fillId="0" borderId="272" xfId="0" applyNumberFormat="1" applyFont="1" applyBorder="1" applyAlignment="1">
      <alignment horizontal="center" vertical="center" wrapText="1"/>
    </xf>
    <xf numFmtId="4" fontId="42" fillId="0" borderId="254" xfId="0" applyNumberFormat="1" applyFont="1" applyBorder="1" applyAlignment="1">
      <alignment horizontal="center" vertical="center" wrapText="1"/>
    </xf>
    <xf numFmtId="4" fontId="42" fillId="0" borderId="56" xfId="0" applyNumberFormat="1" applyFont="1" applyBorder="1" applyAlignment="1">
      <alignment horizontal="center" vertical="center" wrapText="1"/>
    </xf>
    <xf numFmtId="0" fontId="0" fillId="0" borderId="272" xfId="0" applyBorder="1" applyAlignment="1">
      <alignment vertical="center" wrapText="1"/>
    </xf>
    <xf numFmtId="4" fontId="42" fillId="15" borderId="272" xfId="0" applyNumberFormat="1" applyFont="1" applyFill="1" applyBorder="1" applyAlignment="1">
      <alignment horizontal="center" vertical="center" wrapText="1"/>
    </xf>
    <xf numFmtId="2" fontId="42" fillId="0" borderId="272" xfId="0" applyNumberFormat="1" applyFont="1" applyBorder="1" applyAlignment="1">
      <alignment horizontal="center" vertical="center" wrapText="1"/>
    </xf>
    <xf numFmtId="0" fontId="27" fillId="0" borderId="254" xfId="0" applyFont="1" applyBorder="1" applyAlignment="1">
      <alignment horizontal="center" vertical="center" wrapText="1"/>
    </xf>
    <xf numFmtId="0" fontId="6" fillId="37" borderId="288" xfId="0" applyFont="1" applyFill="1" applyBorder="1" applyAlignment="1">
      <alignment horizontal="left" vertical="center" wrapText="1"/>
    </xf>
    <xf numFmtId="0" fontId="42" fillId="0" borderId="288" xfId="0" applyFont="1" applyBorder="1" applyAlignment="1">
      <alignment horizontal="left" vertical="center" wrapText="1"/>
    </xf>
    <xf numFmtId="0" fontId="42" fillId="0" borderId="256" xfId="0" applyFont="1" applyBorder="1" applyAlignment="1">
      <alignment horizontal="center" vertical="center" wrapText="1"/>
    </xf>
    <xf numFmtId="0" fontId="42" fillId="21" borderId="272" xfId="0" applyFont="1" applyFill="1" applyBorder="1" applyAlignment="1">
      <alignment horizontal="center" vertical="center" wrapText="1"/>
    </xf>
    <xf numFmtId="190" fontId="151" fillId="0" borderId="40" xfId="40" applyNumberFormat="1" applyFont="1" applyBorder="1" applyAlignment="1">
      <alignment horizontal="centerContinuous" vertical="center"/>
    </xf>
    <xf numFmtId="190" fontId="0" fillId="0" borderId="0" xfId="0" applyNumberFormat="1"/>
    <xf numFmtId="0" fontId="169" fillId="7" borderId="305" xfId="14" applyFont="1" applyFill="1" applyBorder="1" applyAlignment="1">
      <alignment horizontal="center" vertical="center" wrapText="1"/>
    </xf>
    <xf numFmtId="14" fontId="58" fillId="0" borderId="336" xfId="14" applyNumberFormat="1" applyFont="1" applyBorder="1" applyAlignment="1">
      <alignment horizontal="center" vertical="center"/>
    </xf>
    <xf numFmtId="0" fontId="170" fillId="0" borderId="0" xfId="0" applyFont="1" applyAlignment="1">
      <alignment horizontal="center" vertical="center"/>
    </xf>
    <xf numFmtId="0" fontId="170" fillId="0" borderId="0" xfId="0" applyFont="1" applyAlignment="1">
      <alignment horizontal="center" vertical="center" wrapText="1"/>
    </xf>
    <xf numFmtId="4" fontId="45" fillId="0" borderId="332" xfId="14" applyNumberFormat="1" applyFont="1" applyBorder="1" applyAlignment="1">
      <alignment horizontal="center" vertical="center"/>
    </xf>
    <xf numFmtId="4" fontId="45" fillId="0" borderId="333" xfId="14" applyNumberFormat="1" applyFont="1" applyBorder="1" applyAlignment="1">
      <alignment horizontal="center" vertical="center"/>
    </xf>
    <xf numFmtId="4" fontId="45" fillId="0" borderId="334" xfId="14" applyNumberFormat="1" applyFont="1" applyBorder="1" applyAlignment="1">
      <alignment horizontal="center" vertical="center"/>
    </xf>
    <xf numFmtId="0" fontId="133" fillId="0" borderId="0" xfId="0" applyFont="1"/>
    <xf numFmtId="10" fontId="45" fillId="0" borderId="332" xfId="1" applyNumberFormat="1" applyFont="1" applyBorder="1" applyAlignment="1">
      <alignment horizontal="center" vertical="center"/>
    </xf>
    <xf numFmtId="10" fontId="45" fillId="0" borderId="334" xfId="1" applyNumberFormat="1" applyFont="1" applyBorder="1" applyAlignment="1">
      <alignment horizontal="center" vertical="center"/>
    </xf>
    <xf numFmtId="10" fontId="45" fillId="0" borderId="337" xfId="1" applyNumberFormat="1" applyFont="1" applyBorder="1" applyAlignment="1">
      <alignment horizontal="center" vertical="center"/>
    </xf>
    <xf numFmtId="4" fontId="45" fillId="0" borderId="338" xfId="14" applyNumberFormat="1" applyFont="1" applyBorder="1" applyAlignment="1">
      <alignment horizontal="center" vertical="center"/>
    </xf>
    <xf numFmtId="4" fontId="45" fillId="0" borderId="339" xfId="14" applyNumberFormat="1" applyFont="1" applyBorder="1" applyAlignment="1">
      <alignment horizontal="center" vertical="center"/>
    </xf>
    <xf numFmtId="4" fontId="45" fillId="0" borderId="337" xfId="14" applyNumberFormat="1" applyFont="1" applyBorder="1" applyAlignment="1">
      <alignment horizontal="center" vertical="center"/>
    </xf>
    <xf numFmtId="0" fontId="27" fillId="0" borderId="0" xfId="0" applyFont="1"/>
    <xf numFmtId="4" fontId="45" fillId="0" borderId="340" xfId="14" applyNumberFormat="1" applyFont="1" applyBorder="1" applyAlignment="1">
      <alignment horizontal="center" vertical="center"/>
    </xf>
    <xf numFmtId="4" fontId="45" fillId="0" borderId="144" xfId="14" applyNumberFormat="1" applyFont="1" applyBorder="1" applyAlignment="1">
      <alignment horizontal="center" vertical="center"/>
    </xf>
    <xf numFmtId="4" fontId="45" fillId="0" borderId="341" xfId="14" applyNumberFormat="1" applyFont="1" applyBorder="1" applyAlignment="1">
      <alignment horizontal="center" vertical="center"/>
    </xf>
    <xf numFmtId="14" fontId="0" fillId="0" borderId="0" xfId="0" applyNumberFormat="1" applyAlignment="1">
      <alignment horizontal="right"/>
    </xf>
    <xf numFmtId="2" fontId="0" fillId="0" borderId="0" xfId="0" applyNumberFormat="1"/>
    <xf numFmtId="14" fontId="151" fillId="0" borderId="288" xfId="40" applyNumberFormat="1" applyFont="1" applyBorder="1" applyAlignment="1">
      <alignment horizontal="center" vertical="center"/>
    </xf>
    <xf numFmtId="4" fontId="0" fillId="15" borderId="0" xfId="0" applyNumberFormat="1" applyFill="1"/>
    <xf numFmtId="4" fontId="30" fillId="3" borderId="307" xfId="6" applyNumberFormat="1" applyFont="1" applyFill="1" applyBorder="1" applyAlignment="1">
      <alignment vertical="center"/>
    </xf>
    <xf numFmtId="4" fontId="27" fillId="7" borderId="254" xfId="13" applyNumberFormat="1" applyFont="1" applyFill="1" applyBorder="1" applyAlignment="1">
      <alignment horizontal="centerContinuous" vertical="center" wrapText="1"/>
    </xf>
    <xf numFmtId="4" fontId="39" fillId="9" borderId="281" xfId="12" applyNumberFormat="1" applyFont="1" applyFill="1" applyBorder="1" applyAlignment="1">
      <alignment horizontal="centerContinuous" vertical="center"/>
    </xf>
    <xf numFmtId="4" fontId="39" fillId="9" borderId="92" xfId="12" applyNumberFormat="1" applyFont="1" applyFill="1" applyBorder="1" applyAlignment="1">
      <alignment horizontal="center" vertical="center" wrapText="1"/>
    </xf>
    <xf numFmtId="4" fontId="6" fillId="2" borderId="0" xfId="6" applyNumberFormat="1" applyFill="1"/>
    <xf numFmtId="0" fontId="6" fillId="20" borderId="371" xfId="31" applyFill="1" applyBorder="1" applyAlignment="1">
      <alignment horizontal="center" vertical="center"/>
    </xf>
    <xf numFmtId="4" fontId="6" fillId="20" borderId="371" xfId="31" applyNumberFormat="1" applyFill="1" applyBorder="1" applyAlignment="1">
      <alignment horizontal="center" vertical="center"/>
    </xf>
    <xf numFmtId="0" fontId="6" fillId="38" borderId="371" xfId="31" applyFill="1" applyBorder="1" applyAlignment="1">
      <alignment horizontal="center" vertical="center"/>
    </xf>
    <xf numFmtId="0" fontId="6" fillId="38" borderId="371" xfId="31" applyFill="1" applyBorder="1" applyAlignment="1">
      <alignment horizontal="center" vertical="center" wrapText="1"/>
    </xf>
    <xf numFmtId="0" fontId="6" fillId="34" borderId="371" xfId="31" applyFill="1" applyBorder="1" applyAlignment="1">
      <alignment horizontal="center" vertical="center"/>
    </xf>
    <xf numFmtId="0" fontId="6" fillId="39" borderId="371" xfId="31" applyFill="1" applyBorder="1" applyAlignment="1">
      <alignment horizontal="center" vertical="center"/>
    </xf>
    <xf numFmtId="0" fontId="6" fillId="40" borderId="0" xfId="6" applyFill="1"/>
    <xf numFmtId="0" fontId="6" fillId="0" borderId="0" xfId="31"/>
    <xf numFmtId="0" fontId="6" fillId="0" borderId="371" xfId="31" applyBorder="1" applyAlignment="1">
      <alignment vertical="center"/>
    </xf>
    <xf numFmtId="0" fontId="6" fillId="0" borderId="371" xfId="31" quotePrefix="1" applyBorder="1" applyAlignment="1">
      <alignment vertical="center"/>
    </xf>
    <xf numFmtId="4" fontId="6" fillId="15" borderId="371" xfId="31" applyNumberFormat="1" applyFill="1" applyBorder="1" applyAlignment="1">
      <alignment vertical="center"/>
    </xf>
    <xf numFmtId="4" fontId="6" fillId="0" borderId="371" xfId="31" applyNumberFormat="1" applyBorder="1" applyAlignment="1">
      <alignment horizontal="center" vertical="center"/>
    </xf>
    <xf numFmtId="0" fontId="6" fillId="0" borderId="371" xfId="31" applyBorder="1" applyAlignment="1">
      <alignment horizontal="left" vertical="center"/>
    </xf>
    <xf numFmtId="14" fontId="6" fillId="15" borderId="371" xfId="31" applyNumberFormat="1" applyFill="1" applyBorder="1" applyAlignment="1">
      <alignment vertical="center"/>
    </xf>
    <xf numFmtId="14" fontId="6" fillId="0" borderId="371" xfId="6" applyNumberFormat="1" applyBorder="1" applyAlignment="1">
      <alignment vertical="center"/>
    </xf>
    <xf numFmtId="0" fontId="6" fillId="0" borderId="371" xfId="6" applyBorder="1" applyAlignment="1">
      <alignment horizontal="center"/>
    </xf>
    <xf numFmtId="0" fontId="24" fillId="0" borderId="371" xfId="5" applyBorder="1" applyAlignment="1">
      <alignment vertical="center"/>
    </xf>
    <xf numFmtId="0" fontId="6" fillId="0" borderId="371" xfId="6" applyBorder="1" applyAlignment="1">
      <alignment vertical="center"/>
    </xf>
    <xf numFmtId="4" fontId="6" fillId="0" borderId="0" xfId="31" applyNumberFormat="1"/>
    <xf numFmtId="0" fontId="6" fillId="0" borderId="371" xfId="31" applyBorder="1" applyAlignment="1">
      <alignment horizontal="left" wrapText="1"/>
    </xf>
    <xf numFmtId="0" fontId="42" fillId="0" borderId="372" xfId="30" applyFont="1" applyBorder="1" applyAlignment="1">
      <alignment vertical="center"/>
    </xf>
    <xf numFmtId="0" fontId="6" fillId="0" borderId="0" xfId="3" applyAlignment="1">
      <alignment horizontal="right"/>
    </xf>
    <xf numFmtId="167" fontId="6" fillId="0" borderId="0" xfId="3" applyNumberFormat="1" applyAlignment="1">
      <alignment horizontal="right"/>
    </xf>
    <xf numFmtId="4" fontId="6" fillId="0" borderId="0" xfId="3" applyNumberFormat="1" applyAlignment="1">
      <alignment horizontal="right"/>
    </xf>
    <xf numFmtId="173" fontId="43" fillId="0" borderId="236" xfId="15" applyNumberFormat="1" applyFont="1" applyBorder="1" applyAlignment="1">
      <alignment horizontal="center" vertical="center"/>
    </xf>
    <xf numFmtId="167" fontId="127" fillId="2" borderId="0" xfId="6" applyNumberFormat="1" applyFont="1" applyFill="1"/>
    <xf numFmtId="192" fontId="42" fillId="0" borderId="272" xfId="0" applyNumberFormat="1" applyFont="1" applyBorder="1" applyAlignment="1">
      <alignment horizontal="center" vertical="center" wrapText="1"/>
    </xf>
    <xf numFmtId="191" fontId="0" fillId="0" borderId="0" xfId="0" applyNumberFormat="1"/>
    <xf numFmtId="0" fontId="5" fillId="0" borderId="0" xfId="0" applyFont="1"/>
    <xf numFmtId="4" fontId="39" fillId="2" borderId="0" xfId="6" applyNumberFormat="1" applyFont="1" applyFill="1"/>
    <xf numFmtId="4" fontId="39" fillId="2" borderId="0" xfId="3" applyNumberFormat="1" applyFont="1" applyFill="1" applyAlignment="1">
      <alignment horizontal="right"/>
    </xf>
    <xf numFmtId="167" fontId="27" fillId="0" borderId="147" xfId="6" applyNumberFormat="1" applyFont="1" applyBorder="1" applyAlignment="1">
      <alignment vertical="center"/>
    </xf>
    <xf numFmtId="14" fontId="1" fillId="20" borderId="82" xfId="2" applyNumberFormat="1" applyFill="1" applyBorder="1" applyAlignment="1">
      <alignment horizontal="center" vertical="center"/>
    </xf>
    <xf numFmtId="14" fontId="1" fillId="20" borderId="69" xfId="2" applyNumberFormat="1" applyFill="1" applyBorder="1" applyAlignment="1">
      <alignment horizontal="center" vertical="center"/>
    </xf>
    <xf numFmtId="14" fontId="1" fillId="20" borderId="70" xfId="2" applyNumberFormat="1" applyFill="1" applyBorder="1" applyAlignment="1">
      <alignment horizontal="center" vertical="center"/>
    </xf>
    <xf numFmtId="14" fontId="0" fillId="2" borderId="371" xfId="0" applyNumberFormat="1" applyFill="1" applyBorder="1" applyAlignment="1">
      <alignment horizontal="center" vertical="center" wrapText="1"/>
    </xf>
    <xf numFmtId="0" fontId="0" fillId="2" borderId="371" xfId="0" applyFill="1" applyBorder="1" applyAlignment="1">
      <alignment horizontal="center" vertical="center" wrapText="1"/>
    </xf>
    <xf numFmtId="0" fontId="171" fillId="2" borderId="244" xfId="14" applyFont="1" applyFill="1" applyBorder="1" applyAlignment="1">
      <alignment vertical="center" wrapText="1"/>
    </xf>
    <xf numFmtId="0" fontId="171" fillId="2" borderId="158" xfId="14" applyFont="1" applyFill="1" applyBorder="1" applyAlignment="1">
      <alignment vertical="center" wrapText="1"/>
    </xf>
    <xf numFmtId="0" fontId="172" fillId="2" borderId="57" xfId="0" applyFont="1" applyFill="1" applyBorder="1" applyAlignment="1">
      <alignment vertical="center" wrapText="1"/>
    </xf>
    <xf numFmtId="0" fontId="172" fillId="2" borderId="58" xfId="0" applyFont="1" applyFill="1" applyBorder="1" applyAlignment="1">
      <alignment vertical="center" wrapText="1"/>
    </xf>
    <xf numFmtId="0" fontId="173" fillId="2" borderId="61" xfId="0" applyFont="1" applyFill="1" applyBorder="1" applyAlignment="1">
      <alignment vertical="center" wrapText="1"/>
    </xf>
    <xf numFmtId="9" fontId="172" fillId="2" borderId="57" xfId="0" applyNumberFormat="1" applyFont="1" applyFill="1" applyBorder="1" applyAlignment="1">
      <alignment horizontal="center" vertical="center" wrapText="1"/>
    </xf>
    <xf numFmtId="0" fontId="172" fillId="2" borderId="61" xfId="0" applyFont="1" applyFill="1" applyBorder="1" applyAlignment="1">
      <alignment vertical="center" wrapText="1"/>
    </xf>
    <xf numFmtId="0" fontId="173" fillId="2" borderId="58" xfId="0" applyFont="1" applyFill="1" applyBorder="1" applyAlignment="1">
      <alignment vertical="center" wrapText="1"/>
    </xf>
    <xf numFmtId="0" fontId="173" fillId="2" borderId="57" xfId="0" applyFont="1" applyFill="1" applyBorder="1" applyAlignment="1">
      <alignment vertical="center" wrapText="1"/>
    </xf>
    <xf numFmtId="0" fontId="173" fillId="2" borderId="60" xfId="0" applyFont="1" applyFill="1" applyBorder="1" applyAlignment="1">
      <alignment vertical="center" wrapText="1"/>
    </xf>
    <xf numFmtId="0" fontId="0" fillId="2" borderId="57" xfId="0" applyFill="1" applyBorder="1" applyAlignment="1">
      <alignment vertical="center" wrapText="1"/>
    </xf>
    <xf numFmtId="0" fontId="0" fillId="2" borderId="58" xfId="0" applyFill="1" applyBorder="1" applyAlignment="1">
      <alignment vertical="center" wrapText="1"/>
    </xf>
    <xf numFmtId="14" fontId="0" fillId="2" borderId="58" xfId="0" applyNumberFormat="1" applyFill="1" applyBorder="1" applyAlignment="1">
      <alignment vertical="center" wrapText="1"/>
    </xf>
    <xf numFmtId="10" fontId="0" fillId="2" borderId="58" xfId="1" applyNumberFormat="1" applyFont="1" applyFill="1" applyBorder="1" applyAlignment="1">
      <alignment vertical="center" wrapText="1"/>
    </xf>
    <xf numFmtId="0" fontId="0" fillId="2" borderId="61" xfId="0" applyFill="1" applyBorder="1" applyAlignment="1">
      <alignment vertical="center" wrapText="1"/>
    </xf>
    <xf numFmtId="0" fontId="171" fillId="2" borderId="344" xfId="14" applyFont="1" applyFill="1" applyBorder="1" applyAlignment="1">
      <alignment horizontal="center" vertical="center" wrapText="1"/>
    </xf>
    <xf numFmtId="173" fontId="171" fillId="2" borderId="344" xfId="1" applyNumberFormat="1" applyFont="1" applyFill="1" applyBorder="1" applyAlignment="1">
      <alignment horizontal="center" vertical="center" wrapText="1"/>
    </xf>
    <xf numFmtId="0" fontId="171" fillId="2" borderId="345" xfId="14" applyFont="1" applyFill="1" applyBorder="1" applyAlignment="1">
      <alignment horizontal="center" vertical="center" wrapText="1"/>
    </xf>
    <xf numFmtId="0" fontId="171" fillId="2" borderId="346" xfId="14" applyFont="1" applyFill="1" applyBorder="1" applyAlignment="1">
      <alignment horizontal="center" vertical="center" wrapText="1"/>
    </xf>
    <xf numFmtId="0" fontId="171" fillId="2" borderId="373" xfId="14" applyFont="1" applyFill="1" applyBorder="1" applyAlignment="1">
      <alignment horizontal="center" vertical="center" wrapText="1"/>
    </xf>
    <xf numFmtId="188" fontId="0" fillId="0" borderId="0" xfId="0" applyNumberFormat="1"/>
    <xf numFmtId="4" fontId="43" fillId="0" borderId="95" xfId="15" applyNumberFormat="1" applyFont="1" applyFill="1" applyBorder="1" applyAlignment="1">
      <alignment horizontal="right" vertical="center" indent="1"/>
    </xf>
    <xf numFmtId="3" fontId="151" fillId="0" borderId="40" xfId="40" applyNumberFormat="1" applyFont="1" applyBorder="1" applyAlignment="1">
      <alignment horizontal="centerContinuous" vertical="center"/>
    </xf>
    <xf numFmtId="0" fontId="78" fillId="0" borderId="374" xfId="14" applyFont="1" applyBorder="1" applyAlignment="1">
      <alignment horizontal="left" vertical="center"/>
    </xf>
    <xf numFmtId="0" fontId="4" fillId="0" borderId="371" xfId="2" applyFont="1" applyBorder="1" applyAlignment="1">
      <alignment horizontal="left" vertical="center" wrapText="1"/>
    </xf>
    <xf numFmtId="169" fontId="63" fillId="15" borderId="1" xfId="6" applyNumberFormat="1" applyFont="1" applyFill="1" applyBorder="1" applyAlignment="1">
      <alignment horizontal="right" vertical="center" indent="1"/>
    </xf>
    <xf numFmtId="4" fontId="68" fillId="15" borderId="152" xfId="6" applyNumberFormat="1" applyFont="1" applyFill="1" applyBorder="1" applyAlignment="1">
      <alignment horizontal="right" vertical="center" indent="1"/>
    </xf>
    <xf numFmtId="14" fontId="130" fillId="2" borderId="0" xfId="35" applyNumberFormat="1" applyFont="1" applyFill="1" applyAlignment="1">
      <alignment horizontal="center"/>
    </xf>
    <xf numFmtId="4" fontId="0" fillId="0" borderId="0" xfId="25" applyNumberFormat="1" applyFont="1" applyAlignment="1">
      <alignment vertical="center"/>
    </xf>
    <xf numFmtId="4" fontId="6" fillId="0" borderId="375" xfId="16" applyNumberFormat="1" applyBorder="1" applyAlignment="1">
      <alignment horizontal="right" vertical="center" indent="1"/>
    </xf>
    <xf numFmtId="4" fontId="43" fillId="0" borderId="298" xfId="15" applyNumberFormat="1" applyFont="1" applyFill="1" applyBorder="1" applyAlignment="1">
      <alignment horizontal="right" vertical="center" indent="1"/>
    </xf>
    <xf numFmtId="4" fontId="6" fillId="0" borderId="0" xfId="16" applyNumberFormat="1" applyAlignment="1">
      <alignment horizontal="right" vertical="center" indent="1"/>
    </xf>
    <xf numFmtId="4" fontId="6" fillId="0" borderId="95" xfId="15" applyNumberFormat="1" applyBorder="1" applyAlignment="1">
      <alignment horizontal="right" vertical="center" indent="1"/>
    </xf>
    <xf numFmtId="14" fontId="60" fillId="4" borderId="376" xfId="13" applyNumberFormat="1" applyFont="1" applyFill="1" applyBorder="1" applyAlignment="1">
      <alignment horizontal="center" vertical="center"/>
    </xf>
    <xf numFmtId="14" fontId="60" fillId="4" borderId="94" xfId="13" applyNumberFormat="1" applyFont="1" applyFill="1" applyBorder="1" applyAlignment="1">
      <alignment horizontal="center" vertical="center"/>
    </xf>
    <xf numFmtId="14" fontId="60" fillId="4" borderId="377" xfId="13" applyNumberFormat="1" applyFont="1" applyFill="1" applyBorder="1" applyAlignment="1">
      <alignment horizontal="center" vertical="center"/>
    </xf>
    <xf numFmtId="178" fontId="42" fillId="0" borderId="378" xfId="30" applyNumberFormat="1" applyFont="1" applyBorder="1" applyAlignment="1">
      <alignment horizontal="center" vertical="center"/>
    </xf>
    <xf numFmtId="10" fontId="42" fillId="0" borderId="378" xfId="15" applyNumberFormat="1" applyFont="1" applyFill="1" applyBorder="1" applyAlignment="1">
      <alignment horizontal="center" vertical="center"/>
    </xf>
    <xf numFmtId="173" fontId="42" fillId="0" borderId="378" xfId="15" applyNumberFormat="1" applyFont="1" applyFill="1" applyBorder="1" applyAlignment="1">
      <alignment horizontal="center" vertical="center"/>
    </xf>
    <xf numFmtId="10" fontId="42" fillId="2" borderId="216" xfId="15" applyNumberFormat="1" applyFont="1" applyFill="1" applyBorder="1" applyAlignment="1">
      <alignment horizontal="center" vertical="center"/>
    </xf>
    <xf numFmtId="10" fontId="42" fillId="2" borderId="217" xfId="15" applyNumberFormat="1" applyFont="1" applyFill="1" applyBorder="1" applyAlignment="1">
      <alignment horizontal="center" vertical="center"/>
    </xf>
    <xf numFmtId="10" fontId="42" fillId="2" borderId="0" xfId="15" applyNumberFormat="1" applyFont="1" applyFill="1" applyBorder="1" applyAlignment="1">
      <alignment horizontal="center" vertical="center"/>
    </xf>
    <xf numFmtId="4" fontId="6" fillId="0" borderId="212" xfId="30" applyNumberFormat="1" applyBorder="1" applyAlignment="1"/>
    <xf numFmtId="14" fontId="43" fillId="0" borderId="244" xfId="13" applyNumberFormat="1" applyFont="1" applyBorder="1" applyAlignment="1">
      <alignment horizontal="center" vertical="center"/>
    </xf>
    <xf numFmtId="178" fontId="43" fillId="0" borderId="378" xfId="30" applyNumberFormat="1" applyFont="1" applyBorder="1" applyAlignment="1">
      <alignment horizontal="center" vertical="center"/>
    </xf>
    <xf numFmtId="3" fontId="43" fillId="0" borderId="378" xfId="30" applyNumberFormat="1" applyFont="1" applyBorder="1" applyAlignment="1">
      <alignment horizontal="center" vertical="center"/>
    </xf>
    <xf numFmtId="4" fontId="43" fillId="0" borderId="378" xfId="30" applyNumberFormat="1" applyFont="1" applyBorder="1" applyAlignment="1">
      <alignment horizontal="center" vertical="center"/>
    </xf>
    <xf numFmtId="10" fontId="43" fillId="0" borderId="378" xfId="30" applyNumberFormat="1" applyFont="1" applyBorder="1" applyAlignment="1">
      <alignment horizontal="center" vertical="center"/>
    </xf>
    <xf numFmtId="178" fontId="43" fillId="0" borderId="378" xfId="15" applyNumberFormat="1" applyFont="1" applyFill="1" applyBorder="1" applyAlignment="1">
      <alignment horizontal="center" vertical="center"/>
    </xf>
    <xf numFmtId="10" fontId="43" fillId="0" borderId="378" xfId="15" applyNumberFormat="1" applyFont="1" applyFill="1" applyBorder="1" applyAlignment="1">
      <alignment horizontal="center" vertical="center"/>
    </xf>
    <xf numFmtId="4" fontId="27" fillId="42" borderId="68" xfId="3" applyNumberFormat="1" applyFont="1" applyFill="1" applyBorder="1" applyAlignment="1">
      <alignment horizontal="right" vertical="center" wrapText="1"/>
    </xf>
    <xf numFmtId="4" fontId="27" fillId="42" borderId="7" xfId="3" applyNumberFormat="1" applyFont="1" applyFill="1" applyBorder="1" applyAlignment="1">
      <alignment horizontal="right" vertical="center" wrapText="1"/>
    </xf>
    <xf numFmtId="3" fontId="27" fillId="42" borderId="68" xfId="3" applyNumberFormat="1" applyFont="1" applyFill="1" applyBorder="1" applyAlignment="1">
      <alignment horizontal="right" vertical="center" wrapText="1"/>
    </xf>
    <xf numFmtId="4" fontId="43" fillId="42" borderId="68" xfId="3" applyNumberFormat="1" applyFont="1" applyFill="1" applyBorder="1" applyAlignment="1">
      <alignment horizontal="right" vertical="center" wrapText="1"/>
    </xf>
    <xf numFmtId="3" fontId="43" fillId="42" borderId="68" xfId="3" applyNumberFormat="1" applyFont="1" applyFill="1" applyBorder="1" applyAlignment="1">
      <alignment horizontal="right" vertical="center" wrapText="1"/>
    </xf>
    <xf numFmtId="4" fontId="27" fillId="2" borderId="0" xfId="6" applyNumberFormat="1" applyFont="1" applyFill="1" applyAlignment="1">
      <alignment horizontal="center" vertical="center"/>
    </xf>
    <xf numFmtId="4" fontId="6" fillId="35" borderId="371" xfId="31" applyNumberFormat="1" applyFill="1" applyBorder="1" applyAlignment="1">
      <alignment vertical="center"/>
    </xf>
    <xf numFmtId="0" fontId="30" fillId="3" borderId="8" xfId="6" applyFont="1" applyFill="1" applyBorder="1" applyAlignment="1">
      <alignment horizontal="left" vertical="center" indent="1"/>
    </xf>
    <xf numFmtId="0" fontId="13" fillId="3" borderId="174" xfId="14" applyFont="1" applyFill="1" applyBorder="1" applyAlignment="1">
      <alignment vertical="center"/>
    </xf>
    <xf numFmtId="0" fontId="30" fillId="3" borderId="379" xfId="14" applyFont="1" applyFill="1" applyBorder="1" applyAlignment="1">
      <alignment horizontal="left" vertical="center" indent="1"/>
    </xf>
    <xf numFmtId="3" fontId="0" fillId="15" borderId="0" xfId="0" applyNumberFormat="1" applyFill="1"/>
    <xf numFmtId="4" fontId="6" fillId="0" borderId="380" xfId="40" applyNumberFormat="1" applyBorder="1" applyAlignment="1">
      <alignment horizontal="center" vertical="center" wrapText="1"/>
    </xf>
    <xf numFmtId="188" fontId="156" fillId="15" borderId="143" xfId="14" applyNumberFormat="1" applyFont="1" applyFill="1" applyBorder="1" applyAlignment="1">
      <alignment horizontal="center" vertical="center"/>
    </xf>
    <xf numFmtId="0" fontId="6" fillId="43" borderId="371" xfId="31" applyFill="1" applyBorder="1" applyAlignment="1">
      <alignment vertical="center"/>
    </xf>
    <xf numFmtId="0" fontId="6" fillId="43" borderId="371" xfId="31" quotePrefix="1" applyFill="1" applyBorder="1" applyAlignment="1">
      <alignment vertical="center"/>
    </xf>
    <xf numFmtId="4" fontId="6" fillId="43" borderId="371" xfId="31" applyNumberFormat="1" applyFill="1" applyBorder="1" applyAlignment="1">
      <alignment vertical="center"/>
    </xf>
    <xf numFmtId="4" fontId="6" fillId="43" borderId="371" xfId="31" applyNumberFormat="1" applyFill="1" applyBorder="1" applyAlignment="1">
      <alignment horizontal="center" vertical="center"/>
    </xf>
    <xf numFmtId="0" fontId="6" fillId="43" borderId="371" xfId="31" applyFill="1" applyBorder="1" applyAlignment="1">
      <alignment horizontal="left" vertical="center"/>
    </xf>
    <xf numFmtId="14" fontId="6" fillId="43" borderId="371" xfId="31" applyNumberFormat="1" applyFill="1" applyBorder="1" applyAlignment="1">
      <alignment vertical="center"/>
    </xf>
    <xf numFmtId="14" fontId="6" fillId="43" borderId="371" xfId="6" applyNumberFormat="1" applyFill="1" applyBorder="1" applyAlignment="1">
      <alignment vertical="center"/>
    </xf>
    <xf numFmtId="0" fontId="6" fillId="43" borderId="371" xfId="31" applyFill="1" applyBorder="1" applyAlignment="1">
      <alignment horizontal="left" wrapText="1"/>
    </xf>
    <xf numFmtId="0" fontId="6" fillId="43" borderId="371" xfId="6" applyFill="1" applyBorder="1" applyAlignment="1">
      <alignment horizontal="center"/>
    </xf>
    <xf numFmtId="0" fontId="24" fillId="43" borderId="371" xfId="5" applyFill="1" applyBorder="1" applyAlignment="1">
      <alignment vertical="center"/>
    </xf>
    <xf numFmtId="0" fontId="6" fillId="43" borderId="371" xfId="6" applyFill="1" applyBorder="1" applyAlignment="1">
      <alignment vertical="center"/>
    </xf>
    <xf numFmtId="0" fontId="6" fillId="43" borderId="0" xfId="31" applyFill="1"/>
    <xf numFmtId="0" fontId="42" fillId="0" borderId="0" xfId="13" applyFont="1"/>
    <xf numFmtId="4" fontId="42" fillId="0" borderId="0" xfId="13" applyNumberFormat="1" applyFont="1"/>
    <xf numFmtId="178" fontId="92" fillId="0" borderId="0" xfId="28" applyNumberFormat="1" applyFont="1" applyAlignment="1">
      <alignment vertical="center"/>
    </xf>
    <xf numFmtId="168" fontId="42" fillId="0" borderId="0" xfId="3" applyNumberFormat="1" applyFont="1" applyAlignment="1">
      <alignment horizontal="right"/>
    </xf>
    <xf numFmtId="4" fontId="42" fillId="0" borderId="0" xfId="3" applyNumberFormat="1" applyFont="1" applyAlignment="1">
      <alignment horizontal="right"/>
    </xf>
    <xf numFmtId="167" fontId="42" fillId="0" borderId="0" xfId="3" applyNumberFormat="1" applyFont="1" applyAlignment="1">
      <alignment horizontal="right"/>
    </xf>
    <xf numFmtId="4" fontId="42" fillId="0" borderId="0" xfId="3" applyNumberFormat="1" applyFont="1"/>
    <xf numFmtId="167" fontId="42" fillId="0" borderId="0" xfId="3" applyNumberFormat="1" applyFont="1"/>
    <xf numFmtId="176" fontId="33" fillId="2" borderId="162" xfId="14" applyNumberFormat="1" applyFont="1" applyFill="1" applyBorder="1" applyAlignment="1">
      <alignment horizontal="center" vertical="center"/>
    </xf>
    <xf numFmtId="0" fontId="0" fillId="0" borderId="371" xfId="0" applyBorder="1"/>
    <xf numFmtId="0" fontId="6" fillId="0" borderId="289" xfId="0" applyFont="1" applyBorder="1"/>
    <xf numFmtId="0" fontId="6" fillId="0" borderId="282" xfId="0" applyFont="1" applyBorder="1"/>
    <xf numFmtId="0" fontId="6" fillId="0" borderId="287" xfId="0" applyFont="1" applyBorder="1"/>
    <xf numFmtId="0" fontId="0" fillId="0" borderId="64" xfId="0" applyBorder="1"/>
    <xf numFmtId="0" fontId="0" fillId="0" borderId="66" xfId="0" applyBorder="1"/>
    <xf numFmtId="4" fontId="0" fillId="0" borderId="66" xfId="0" applyNumberFormat="1" applyBorder="1"/>
    <xf numFmtId="14" fontId="0" fillId="0" borderId="40" xfId="0" applyNumberFormat="1" applyBorder="1"/>
    <xf numFmtId="4" fontId="0" fillId="0" borderId="56" xfId="0" applyNumberFormat="1" applyBorder="1"/>
    <xf numFmtId="14" fontId="0" fillId="0" borderId="287" xfId="0" applyNumberFormat="1" applyBorder="1"/>
    <xf numFmtId="4" fontId="0" fillId="0" borderId="282" xfId="0" applyNumberFormat="1" applyBorder="1"/>
    <xf numFmtId="14" fontId="0" fillId="0" borderId="64" xfId="0" applyNumberFormat="1" applyBorder="1"/>
    <xf numFmtId="4" fontId="0" fillId="0" borderId="64" xfId="0" applyNumberFormat="1" applyBorder="1"/>
    <xf numFmtId="14" fontId="0" fillId="0" borderId="289" xfId="0" applyNumberFormat="1" applyBorder="1"/>
    <xf numFmtId="4" fontId="0" fillId="0" borderId="289" xfId="0" applyNumberFormat="1" applyBorder="1"/>
    <xf numFmtId="14" fontId="0" fillId="0" borderId="80" xfId="0" applyNumberFormat="1" applyBorder="1"/>
    <xf numFmtId="4" fontId="0" fillId="0" borderId="80" xfId="0" applyNumberFormat="1" applyBorder="1"/>
    <xf numFmtId="0" fontId="0" fillId="21" borderId="0" xfId="0" applyFill="1"/>
    <xf numFmtId="43" fontId="0" fillId="0" borderId="0" xfId="44" applyFont="1"/>
    <xf numFmtId="4" fontId="0" fillId="0" borderId="287" xfId="0" applyNumberFormat="1" applyBorder="1"/>
    <xf numFmtId="4" fontId="0" fillId="0" borderId="40" xfId="0" applyNumberFormat="1" applyBorder="1"/>
    <xf numFmtId="43" fontId="0" fillId="0" borderId="0" xfId="0" applyNumberFormat="1"/>
    <xf numFmtId="0" fontId="0" fillId="0" borderId="66" xfId="0" applyBorder="1" applyAlignment="1">
      <alignment horizontal="right"/>
    </xf>
    <xf numFmtId="0" fontId="0" fillId="0" borderId="282" xfId="0" applyBorder="1"/>
    <xf numFmtId="0" fontId="0" fillId="0" borderId="56" xfId="0" applyBorder="1"/>
    <xf numFmtId="0" fontId="0" fillId="0" borderId="282" xfId="0" applyBorder="1" applyAlignment="1">
      <alignment horizontal="right"/>
    </xf>
    <xf numFmtId="0" fontId="0" fillId="0" borderId="56" xfId="0" applyBorder="1" applyAlignment="1">
      <alignment horizontal="right"/>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45" xfId="9" applyFont="1" applyBorder="1" applyAlignment="1">
      <alignment horizontal="left" vertical="center" wrapText="1"/>
    </xf>
    <xf numFmtId="0" fontId="37" fillId="0" borderId="246" xfId="9" applyFont="1" applyBorder="1" applyAlignment="1">
      <alignment horizontal="left" vertical="center" wrapText="1"/>
    </xf>
    <xf numFmtId="0" fontId="37" fillId="0" borderId="247"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7" fillId="0" borderId="248" xfId="9" applyFont="1" applyBorder="1" applyAlignment="1">
      <alignment horizontal="left" vertical="center" wrapText="1"/>
    </xf>
    <xf numFmtId="0" fontId="37" fillId="0" borderId="249" xfId="9" applyFont="1" applyBorder="1" applyAlignment="1">
      <alignment horizontal="left" vertical="center" wrapText="1"/>
    </xf>
    <xf numFmtId="0" fontId="37" fillId="0" borderId="250" xfId="9" applyFont="1" applyBorder="1" applyAlignment="1">
      <alignment horizontal="left" vertical="center"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45" xfId="9" applyFont="1" applyBorder="1" applyAlignment="1">
      <alignment horizontal="left" vertical="center" wrapText="1"/>
    </xf>
    <xf numFmtId="0" fontId="38" fillId="0" borderId="246" xfId="9" applyFont="1" applyBorder="1" applyAlignment="1">
      <alignment horizontal="left" vertical="center" wrapText="1"/>
    </xf>
    <xf numFmtId="0" fontId="38" fillId="0" borderId="247" xfId="9" applyFont="1" applyBorder="1" applyAlignment="1">
      <alignment horizontal="left"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27" xfId="30" applyFont="1" applyFill="1" applyBorder="1" applyAlignment="1">
      <alignment horizontal="center" vertical="center"/>
    </xf>
    <xf numFmtId="0" fontId="27" fillId="7" borderId="231" xfId="30" applyFont="1" applyFill="1" applyBorder="1" applyAlignment="1">
      <alignment horizontal="center" vertical="center"/>
    </xf>
    <xf numFmtId="0" fontId="27" fillId="7" borderId="227" xfId="30" applyFont="1" applyFill="1" applyBorder="1" applyAlignment="1">
      <alignment horizontal="center" vertical="center" wrapText="1"/>
    </xf>
    <xf numFmtId="0" fontId="27" fillId="7" borderId="231" xfId="30" applyFont="1" applyFill="1" applyBorder="1" applyAlignment="1">
      <alignment horizontal="center" vertical="center" wrapText="1"/>
    </xf>
    <xf numFmtId="0" fontId="27" fillId="7" borderId="220" xfId="30" applyFont="1" applyFill="1" applyBorder="1" applyAlignment="1">
      <alignment horizontal="center" vertical="center" wrapText="1"/>
    </xf>
    <xf numFmtId="0" fontId="27" fillId="7" borderId="221" xfId="30" applyFont="1" applyFill="1" applyBorder="1" applyAlignment="1">
      <alignment horizontal="center" vertical="center" wrapText="1"/>
    </xf>
    <xf numFmtId="0" fontId="27" fillId="7" borderId="222" xfId="30" applyFont="1" applyFill="1" applyBorder="1" applyAlignment="1">
      <alignment horizontal="center" vertical="center" wrapText="1"/>
    </xf>
    <xf numFmtId="3" fontId="27" fillId="7" borderId="227" xfId="30" applyNumberFormat="1" applyFont="1" applyFill="1" applyBorder="1" applyAlignment="1">
      <alignment horizontal="center" vertical="center" wrapText="1"/>
    </xf>
    <xf numFmtId="3" fontId="27" fillId="7" borderId="231" xfId="30" applyNumberFormat="1" applyFont="1" applyFill="1" applyBorder="1" applyAlignment="1">
      <alignment horizontal="center" vertical="center" wrapText="1"/>
    </xf>
    <xf numFmtId="0" fontId="30" fillId="3" borderId="306" xfId="6" applyFont="1" applyFill="1" applyBorder="1" applyAlignment="1">
      <alignment horizontal="left" vertical="center"/>
    </xf>
    <xf numFmtId="0" fontId="30" fillId="3" borderId="0" xfId="6" applyFont="1" applyFill="1" applyAlignment="1">
      <alignment horizontal="left" vertical="center"/>
    </xf>
    <xf numFmtId="0" fontId="45" fillId="17" borderId="311" xfId="14" applyFont="1" applyFill="1" applyBorder="1" applyAlignment="1">
      <alignment horizontal="center" vertical="center" wrapText="1"/>
    </xf>
    <xf numFmtId="0" fontId="45" fillId="17" borderId="133" xfId="14" applyFont="1" applyFill="1" applyBorder="1" applyAlignment="1">
      <alignment horizontal="center" vertical="center" wrapText="1"/>
    </xf>
    <xf numFmtId="0" fontId="30" fillId="3" borderId="119" xfId="20" applyFont="1" applyFill="1" applyBorder="1" applyAlignment="1">
      <alignment horizontal="left"/>
    </xf>
    <xf numFmtId="0" fontId="30" fillId="3" borderId="0" xfId="20" applyFont="1" applyFill="1" applyAlignment="1">
      <alignment horizontal="left"/>
    </xf>
    <xf numFmtId="0" fontId="45" fillId="7" borderId="93" xfId="14" applyFont="1" applyFill="1" applyBorder="1" applyAlignment="1">
      <alignment horizontal="center" vertical="center" wrapText="1"/>
    </xf>
    <xf numFmtId="0" fontId="45" fillId="7" borderId="131"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23" fillId="7" borderId="308" xfId="14" applyFont="1" applyFill="1" applyBorder="1" applyAlignment="1">
      <alignment horizontal="center" vertical="center"/>
    </xf>
    <xf numFmtId="0" fontId="23" fillId="7" borderId="309" xfId="14" applyFont="1" applyFill="1" applyBorder="1" applyAlignment="1">
      <alignment horizontal="center" vertical="center"/>
    </xf>
    <xf numFmtId="0" fontId="23" fillId="7" borderId="310" xfId="14" applyFont="1" applyFill="1" applyBorder="1" applyAlignment="1">
      <alignment horizontal="center" vertical="center"/>
    </xf>
    <xf numFmtId="0" fontId="23" fillId="7" borderId="320" xfId="14" applyFont="1" applyFill="1" applyBorder="1" applyAlignment="1">
      <alignment horizontal="center" vertical="center"/>
    </xf>
    <xf numFmtId="0" fontId="23" fillId="7" borderId="321" xfId="14" applyFont="1" applyFill="1" applyBorder="1" applyAlignment="1">
      <alignment horizontal="center" vertical="center"/>
    </xf>
    <xf numFmtId="0" fontId="23" fillId="7" borderId="322" xfId="14" applyFont="1" applyFill="1" applyBorder="1" applyAlignment="1">
      <alignment horizontal="center" vertical="center"/>
    </xf>
    <xf numFmtId="4" fontId="45" fillId="17" borderId="311" xfId="14" applyNumberFormat="1" applyFont="1" applyFill="1" applyBorder="1" applyAlignment="1">
      <alignment horizontal="center" vertical="center" wrapText="1"/>
    </xf>
    <xf numFmtId="4" fontId="45" fillId="17" borderId="133" xfId="14" applyNumberFormat="1" applyFont="1" applyFill="1" applyBorder="1" applyAlignment="1">
      <alignment horizontal="center" vertical="center" wrapText="1"/>
    </xf>
    <xf numFmtId="0" fontId="45" fillId="17" borderId="312" xfId="14" applyFont="1" applyFill="1" applyBorder="1" applyAlignment="1">
      <alignment horizontal="center" vertical="center" wrapText="1"/>
    </xf>
    <xf numFmtId="0" fontId="45" fillId="17" borderId="313" xfId="14" applyFont="1" applyFill="1" applyBorder="1" applyAlignment="1">
      <alignment horizontal="center" vertical="center" wrapText="1"/>
    </xf>
    <xf numFmtId="0" fontId="45" fillId="17" borderId="323" xfId="14" applyFont="1" applyFill="1" applyBorder="1" applyAlignment="1">
      <alignment horizontal="center" vertical="center" wrapText="1"/>
    </xf>
    <xf numFmtId="0" fontId="45" fillId="17" borderId="325" xfId="14" applyFont="1" applyFill="1" applyBorder="1" applyAlignment="1">
      <alignment horizontal="center" vertical="center" wrapText="1"/>
    </xf>
    <xf numFmtId="4" fontId="45" fillId="17" borderId="324" xfId="14" applyNumberFormat="1" applyFont="1" applyFill="1" applyBorder="1" applyAlignment="1">
      <alignment horizontal="center" vertical="center" wrapText="1"/>
    </xf>
    <xf numFmtId="4" fontId="45" fillId="17" borderId="326" xfId="14" applyNumberFormat="1" applyFont="1" applyFill="1" applyBorder="1" applyAlignment="1">
      <alignment horizontal="center" vertical="center" wrapText="1"/>
    </xf>
    <xf numFmtId="0" fontId="159" fillId="33" borderId="0" xfId="0" applyFont="1" applyFill="1" applyAlignment="1">
      <alignment horizontal="center" vertical="center" wrapText="1"/>
    </xf>
    <xf numFmtId="14" fontId="0" fillId="7" borderId="335" xfId="0" applyNumberFormat="1" applyFill="1" applyBorder="1" applyAlignment="1">
      <alignment horizontal="center" vertical="center"/>
    </xf>
    <xf numFmtId="14" fontId="0" fillId="7" borderId="148" xfId="0" applyNumberFormat="1" applyFill="1" applyBorder="1" applyAlignment="1">
      <alignment horizontal="center" vertical="center"/>
    </xf>
    <xf numFmtId="14" fontId="0" fillId="7" borderId="244" xfId="0" applyNumberFormat="1" applyFill="1" applyBorder="1" applyAlignment="1">
      <alignment horizontal="center" vertical="center"/>
    </xf>
    <xf numFmtId="0" fontId="159" fillId="33" borderId="243" xfId="0" applyFont="1" applyFill="1" applyBorder="1" applyAlignment="1">
      <alignment horizontal="center" vertical="center" wrapText="1"/>
    </xf>
    <xf numFmtId="0" fontId="2" fillId="3" borderId="243" xfId="0" applyFont="1" applyFill="1" applyBorder="1" applyAlignment="1">
      <alignment horizontal="center" vertical="center"/>
    </xf>
    <xf numFmtId="0" fontId="30" fillId="3" borderId="119" xfId="24" applyFont="1" applyFill="1" applyBorder="1" applyAlignment="1">
      <alignment horizontal="left"/>
    </xf>
    <xf numFmtId="0" fontId="30" fillId="3" borderId="0" xfId="24" applyFont="1" applyFill="1" applyAlignment="1">
      <alignment horizontal="left"/>
    </xf>
    <xf numFmtId="0" fontId="45" fillId="20" borderId="143"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2" xfId="14" applyFont="1" applyFill="1" applyBorder="1" applyAlignment="1">
      <alignment horizontal="center" vertical="center" wrapText="1"/>
    </xf>
    <xf numFmtId="0" fontId="45" fillId="19" borderId="143" xfId="14" applyFont="1" applyFill="1" applyBorder="1" applyAlignment="1">
      <alignment horizontal="center" vertical="center" wrapText="1"/>
    </xf>
    <xf numFmtId="0" fontId="45" fillId="19" borderId="143" xfId="14" applyFont="1" applyFill="1" applyBorder="1" applyAlignment="1">
      <alignment horizontal="center" vertical="center"/>
    </xf>
    <xf numFmtId="0" fontId="45" fillId="20" borderId="143" xfId="14" applyFont="1" applyFill="1" applyBorder="1" applyAlignment="1">
      <alignment horizontal="center" vertical="center"/>
    </xf>
    <xf numFmtId="10" fontId="45" fillId="19" borderId="143" xfId="1" applyNumberFormat="1" applyFont="1" applyFill="1" applyBorder="1" applyAlignment="1">
      <alignment horizontal="center" vertical="center"/>
    </xf>
    <xf numFmtId="10" fontId="27" fillId="19" borderId="143" xfId="1" applyNumberFormat="1" applyFont="1" applyFill="1" applyBorder="1" applyAlignment="1">
      <alignment horizontal="center" vertical="center"/>
    </xf>
    <xf numFmtId="0" fontId="45" fillId="20" borderId="93" xfId="14" applyFont="1" applyFill="1" applyBorder="1" applyAlignment="1">
      <alignment horizontal="center" vertical="center"/>
    </xf>
    <xf numFmtId="0" fontId="45" fillId="20" borderId="132" xfId="14" applyFont="1" applyFill="1" applyBorder="1" applyAlignment="1">
      <alignment horizontal="center" vertical="center"/>
    </xf>
    <xf numFmtId="0" fontId="65" fillId="0" borderId="153" xfId="6" applyFont="1" applyBorder="1" applyAlignment="1">
      <alignment horizontal="left" vertical="center" wrapText="1" indent="1"/>
    </xf>
    <xf numFmtId="0" fontId="65" fillId="0" borderId="154" xfId="6" applyFont="1" applyBorder="1" applyAlignment="1">
      <alignment horizontal="left" vertical="center" wrapText="1" indent="1"/>
    </xf>
    <xf numFmtId="0" fontId="65" fillId="0" borderId="155" xfId="6" applyFont="1" applyBorder="1" applyAlignment="1">
      <alignment horizontal="left" vertical="center" wrapText="1" indent="1"/>
    </xf>
    <xf numFmtId="0" fontId="33" fillId="7" borderId="149" xfId="6" applyFont="1" applyFill="1" applyBorder="1" applyAlignment="1">
      <alignment horizontal="right" vertical="center"/>
    </xf>
    <xf numFmtId="0" fontId="33" fillId="7" borderId="150" xfId="6" applyFont="1" applyFill="1" applyBorder="1" applyAlignment="1">
      <alignment horizontal="right" vertical="center"/>
    </xf>
    <xf numFmtId="0" fontId="33" fillId="7" borderId="151" xfId="6" applyFont="1" applyFill="1" applyBorder="1" applyAlignment="1">
      <alignment horizontal="right" vertical="center"/>
    </xf>
    <xf numFmtId="0" fontId="69" fillId="0" borderId="153" xfId="6" applyFont="1" applyBorder="1" applyAlignment="1">
      <alignment horizontal="left" vertical="center" wrapText="1" indent="1"/>
    </xf>
    <xf numFmtId="0" fontId="69" fillId="0" borderId="154" xfId="6" applyFont="1" applyBorder="1" applyAlignment="1">
      <alignment horizontal="left" vertical="center" wrapText="1" indent="1"/>
    </xf>
    <xf numFmtId="0" fontId="69" fillId="0" borderId="155" xfId="6" applyFont="1" applyBorder="1" applyAlignment="1">
      <alignment horizontal="left" vertical="center" wrapText="1" indent="1"/>
    </xf>
    <xf numFmtId="0" fontId="156" fillId="0" borderId="153" xfId="6" applyFont="1" applyBorder="1" applyAlignment="1">
      <alignment horizontal="left" vertical="center" wrapText="1" indent="1"/>
    </xf>
    <xf numFmtId="0" fontId="156" fillId="0" borderId="154" xfId="6" applyFont="1" applyBorder="1" applyAlignment="1">
      <alignment horizontal="left" vertical="center" wrapText="1" indent="1"/>
    </xf>
    <xf numFmtId="0" fontId="156" fillId="0" borderId="155" xfId="6" applyFont="1" applyBorder="1" applyAlignment="1">
      <alignment horizontal="left" vertical="center" wrapText="1" indent="1"/>
    </xf>
    <xf numFmtId="0" fontId="69" fillId="2" borderId="153" xfId="6" applyFont="1" applyFill="1" applyBorder="1" applyAlignment="1">
      <alignment horizontal="left" vertical="center" wrapText="1" indent="1"/>
    </xf>
    <xf numFmtId="0" fontId="69" fillId="2" borderId="154" xfId="6" applyFont="1" applyFill="1" applyBorder="1" applyAlignment="1">
      <alignment horizontal="left" vertical="center" wrapText="1" indent="1"/>
    </xf>
    <xf numFmtId="0" fontId="69" fillId="2" borderId="155" xfId="6" applyFont="1" applyFill="1" applyBorder="1" applyAlignment="1">
      <alignment horizontal="left" vertical="center" wrapText="1" indent="1"/>
    </xf>
    <xf numFmtId="0" fontId="62" fillId="0" borderId="0" xfId="6" applyFont="1" applyAlignment="1">
      <alignment horizontal="left" vertical="center" indent="1"/>
    </xf>
    <xf numFmtId="0" fontId="64" fillId="2" borderId="156" xfId="6" applyFont="1" applyFill="1" applyBorder="1" applyAlignment="1">
      <alignment horizontal="center" vertical="center"/>
    </xf>
    <xf numFmtId="0" fontId="64" fillId="2" borderId="157" xfId="6" applyFont="1" applyFill="1" applyBorder="1" applyAlignment="1">
      <alignment horizontal="center" vertical="center"/>
    </xf>
    <xf numFmtId="0" fontId="155" fillId="32" borderId="145" xfId="6" applyFont="1" applyFill="1" applyBorder="1" applyAlignment="1">
      <alignment horizontal="center" vertical="center" wrapText="1"/>
    </xf>
    <xf numFmtId="0" fontId="155" fillId="32" borderId="295" xfId="6" applyFont="1" applyFill="1" applyBorder="1" applyAlignment="1">
      <alignment horizontal="center" vertical="center" wrapText="1"/>
    </xf>
    <xf numFmtId="0" fontId="65" fillId="0" borderId="296" xfId="6" applyFont="1" applyBorder="1" applyAlignment="1">
      <alignment horizontal="left" vertical="center" wrapText="1"/>
    </xf>
    <xf numFmtId="0" fontId="65" fillId="0" borderId="297" xfId="6" applyFont="1" applyBorder="1" applyAlignment="1">
      <alignment horizontal="left" vertical="center" wrapText="1"/>
    </xf>
    <xf numFmtId="0" fontId="65" fillId="0" borderId="153" xfId="6" applyFont="1" applyBorder="1" applyAlignment="1">
      <alignment horizontal="left" vertical="center" wrapText="1"/>
    </xf>
    <xf numFmtId="0" fontId="65" fillId="0" borderId="154" xfId="6" applyFont="1" applyBorder="1" applyAlignment="1">
      <alignment horizontal="left" vertical="center" wrapText="1"/>
    </xf>
    <xf numFmtId="0" fontId="65" fillId="0" borderId="155" xfId="6" applyFont="1" applyBorder="1" applyAlignment="1">
      <alignment horizontal="left" vertical="center" wrapText="1"/>
    </xf>
    <xf numFmtId="0" fontId="65" fillId="0" borderId="153" xfId="6" applyFont="1" applyBorder="1" applyAlignment="1">
      <alignment vertical="center" wrapText="1"/>
    </xf>
    <xf numFmtId="0" fontId="65" fillId="0" borderId="154" xfId="6" applyFont="1" applyBorder="1" applyAlignment="1">
      <alignment vertical="center" wrapText="1"/>
    </xf>
    <xf numFmtId="0" fontId="65" fillId="0" borderId="155" xfId="6" applyFont="1" applyBorder="1" applyAlignment="1">
      <alignment vertical="center" wrapText="1"/>
    </xf>
    <xf numFmtId="3" fontId="45" fillId="0" borderId="164" xfId="14" applyNumberFormat="1" applyFont="1" applyBorder="1" applyAlignment="1">
      <alignment horizontal="center" vertical="center" wrapText="1"/>
    </xf>
    <xf numFmtId="3" fontId="45" fillId="0" borderId="166" xfId="14" applyNumberFormat="1" applyFont="1" applyBorder="1" applyAlignment="1">
      <alignment horizontal="center" vertical="center" wrapText="1"/>
    </xf>
    <xf numFmtId="3" fontId="45" fillId="0" borderId="148" xfId="14" applyNumberFormat="1" applyFont="1" applyBorder="1" applyAlignment="1">
      <alignment horizontal="center" vertical="center" wrapText="1"/>
    </xf>
    <xf numFmtId="14" fontId="27" fillId="11" borderId="160" xfId="6" applyNumberFormat="1" applyFont="1" applyFill="1" applyBorder="1" applyAlignment="1">
      <alignment horizontal="center" vertical="center"/>
    </xf>
    <xf numFmtId="14" fontId="27" fillId="11" borderId="161" xfId="6" applyNumberFormat="1" applyFont="1" applyFill="1" applyBorder="1" applyAlignment="1">
      <alignment horizontal="center" vertical="center"/>
    </xf>
    <xf numFmtId="0" fontId="30" fillId="3" borderId="140" xfId="20" applyFont="1" applyFill="1" applyBorder="1" applyAlignment="1">
      <alignment horizontal="left"/>
    </xf>
    <xf numFmtId="0" fontId="30" fillId="3" borderId="141"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48" xfId="14" applyNumberFormat="1" applyFont="1" applyFill="1" applyBorder="1" applyAlignment="1">
      <alignment horizontal="center" vertical="center" wrapText="1"/>
    </xf>
    <xf numFmtId="169" fontId="45" fillId="0" borderId="165" xfId="14" applyNumberFormat="1" applyFont="1" applyBorder="1" applyAlignment="1">
      <alignment horizontal="center" vertical="center" wrapText="1"/>
    </xf>
    <xf numFmtId="169" fontId="45" fillId="0" borderId="148" xfId="14" applyNumberFormat="1" applyFont="1" applyBorder="1" applyAlignment="1">
      <alignment horizontal="center" vertical="center" wrapText="1"/>
    </xf>
    <xf numFmtId="3" fontId="45" fillId="0" borderId="370" xfId="14" applyNumberFormat="1" applyFont="1" applyBorder="1" applyAlignment="1">
      <alignment horizontal="center" vertical="center" wrapText="1"/>
    </xf>
    <xf numFmtId="0" fontId="6" fillId="11" borderId="1" xfId="6" applyFill="1" applyBorder="1" applyAlignment="1">
      <alignment horizontal="left"/>
    </xf>
    <xf numFmtId="0" fontId="6" fillId="2" borderId="1" xfId="6" applyFill="1" applyBorder="1" applyAlignment="1">
      <alignment horizontal="left" vertical="center" wrapText="1"/>
    </xf>
    <xf numFmtId="0" fontId="62" fillId="11" borderId="169" xfId="6" applyFont="1" applyFill="1" applyBorder="1" applyAlignment="1">
      <alignment horizontal="left" vertical="center" indent="1"/>
    </xf>
    <xf numFmtId="0" fontId="73" fillId="11" borderId="169" xfId="6" applyFont="1" applyFill="1" applyBorder="1" applyAlignment="1">
      <alignment horizontal="left" vertical="center" indent="1"/>
    </xf>
    <xf numFmtId="0" fontId="62" fillId="11" borderId="0" xfId="6" applyFont="1" applyFill="1" applyAlignment="1">
      <alignment horizontal="left" vertical="center" indent="1"/>
    </xf>
    <xf numFmtId="0" fontId="73" fillId="11" borderId="0" xfId="6" applyFont="1" applyFill="1" applyAlignment="1">
      <alignment horizontal="left" vertical="center" indent="1"/>
    </xf>
    <xf numFmtId="0" fontId="74" fillId="7" borderId="145" xfId="6" applyFont="1" applyFill="1" applyBorder="1" applyAlignment="1">
      <alignment horizontal="right" vertical="center"/>
    </xf>
    <xf numFmtId="0" fontId="74" fillId="7" borderId="150" xfId="6" applyFont="1" applyFill="1" applyBorder="1" applyAlignment="1">
      <alignment horizontal="right" vertical="center"/>
    </xf>
    <xf numFmtId="0" fontId="74" fillId="7" borderId="151" xfId="6" applyFont="1" applyFill="1" applyBorder="1" applyAlignment="1">
      <alignment horizontal="right" vertical="center"/>
    </xf>
    <xf numFmtId="0" fontId="75" fillId="7" borderId="149" xfId="6" applyFont="1" applyFill="1" applyBorder="1" applyAlignment="1">
      <alignment horizontal="right" vertical="center"/>
    </xf>
    <xf numFmtId="0" fontId="75" fillId="7" borderId="150" xfId="6" applyFont="1" applyFill="1" applyBorder="1" applyAlignment="1">
      <alignment horizontal="right" vertical="center"/>
    </xf>
    <xf numFmtId="0" fontId="75" fillId="7" borderId="151" xfId="6" applyFont="1" applyFill="1" applyBorder="1" applyAlignment="1">
      <alignment horizontal="right" vertical="center"/>
    </xf>
    <xf numFmtId="0" fontId="34" fillId="7" borderId="8" xfId="14" applyFont="1" applyFill="1" applyBorder="1" applyAlignment="1">
      <alignment horizontal="center" vertical="center"/>
    </xf>
    <xf numFmtId="0" fontId="78" fillId="7" borderId="9" xfId="14" applyFont="1" applyFill="1" applyBorder="1" applyAlignment="1">
      <alignment horizontal="center" vertical="center"/>
    </xf>
    <xf numFmtId="0" fontId="78" fillId="7" borderId="167" xfId="14" applyFont="1" applyFill="1" applyBorder="1" applyAlignment="1">
      <alignment horizontal="center" vertical="center"/>
    </xf>
    <xf numFmtId="0" fontId="34" fillId="7" borderId="177" xfId="14" applyFont="1" applyFill="1" applyBorder="1" applyAlignment="1">
      <alignment horizontal="center" vertical="center"/>
    </xf>
    <xf numFmtId="0" fontId="78" fillId="7" borderId="178" xfId="14" applyFont="1" applyFill="1" applyBorder="1" applyAlignment="1">
      <alignment horizontal="center" vertical="center"/>
    </xf>
    <xf numFmtId="0" fontId="78" fillId="7" borderId="179" xfId="14" applyFont="1" applyFill="1" applyBorder="1" applyAlignment="1">
      <alignment horizontal="center" vertical="center"/>
    </xf>
    <xf numFmtId="4" fontId="162" fillId="0" borderId="358" xfId="9" applyNumberFormat="1" applyFont="1" applyBorder="1" applyAlignment="1">
      <alignment horizontal="left" vertical="center" wrapText="1"/>
    </xf>
    <xf numFmtId="4" fontId="162" fillId="0" borderId="359" xfId="9" applyNumberFormat="1" applyFont="1" applyBorder="1" applyAlignment="1">
      <alignment horizontal="left" vertical="center" wrapText="1"/>
    </xf>
    <xf numFmtId="4" fontId="161" fillId="7" borderId="0" xfId="9" applyNumberFormat="1" applyFont="1" applyFill="1" applyAlignment="1">
      <alignment horizontal="left" vertical="center" wrapText="1"/>
    </xf>
    <xf numFmtId="4" fontId="161" fillId="7" borderId="0" xfId="9" applyNumberFormat="1" applyFont="1" applyFill="1" applyAlignment="1">
      <alignment horizontal="left" vertical="center"/>
    </xf>
    <xf numFmtId="0" fontId="2" fillId="2" borderId="371" xfId="0" applyFont="1" applyFill="1" applyBorder="1" applyAlignment="1">
      <alignment horizontal="center" wrapText="1"/>
    </xf>
    <xf numFmtId="0" fontId="4" fillId="2" borderId="149" xfId="0" applyFont="1" applyFill="1" applyBorder="1" applyAlignment="1">
      <alignment horizontal="center" wrapText="1"/>
    </xf>
    <xf numFmtId="0" fontId="4" fillId="2" borderId="150" xfId="0" applyFont="1" applyFill="1" applyBorder="1" applyAlignment="1">
      <alignment horizontal="center" wrapText="1"/>
    </xf>
    <xf numFmtId="0" fontId="4" fillId="2" borderId="151" xfId="0" applyFont="1" applyFill="1" applyBorder="1" applyAlignment="1">
      <alignment horizontal="center" wrapText="1"/>
    </xf>
    <xf numFmtId="0" fontId="2" fillId="41" borderId="371" xfId="0" applyFont="1" applyFill="1" applyBorder="1" applyAlignment="1">
      <alignment horizontal="center" vertical="center" wrapText="1"/>
    </xf>
    <xf numFmtId="0" fontId="2" fillId="2" borderId="371" xfId="0" applyFont="1" applyFill="1" applyBorder="1" applyAlignment="1">
      <alignment horizontal="center" vertical="center" wrapText="1"/>
    </xf>
    <xf numFmtId="0" fontId="4" fillId="2" borderId="371" xfId="0" applyFont="1" applyFill="1" applyBorder="1" applyAlignment="1">
      <alignment horizontal="center" wrapText="1"/>
    </xf>
    <xf numFmtId="0" fontId="0" fillId="0" borderId="371" xfId="0" applyBorder="1" applyAlignment="1">
      <alignment horizontal="center"/>
    </xf>
    <xf numFmtId="0" fontId="132" fillId="2" borderId="371" xfId="14" applyFont="1" applyFill="1" applyBorder="1" applyAlignment="1">
      <alignment horizontal="center" vertical="center" wrapText="1"/>
    </xf>
    <xf numFmtId="0" fontId="83" fillId="0" borderId="0" xfId="28" applyFont="1" applyAlignment="1">
      <alignment horizontal="center"/>
    </xf>
    <xf numFmtId="0" fontId="83" fillId="0" borderId="0" xfId="28" applyFont="1" applyAlignment="1">
      <alignment horizontal="center" vertical="center"/>
    </xf>
    <xf numFmtId="177" fontId="83" fillId="19" borderId="0" xfId="28" applyNumberFormat="1" applyFont="1" applyFill="1" applyAlignment="1">
      <alignment horizontal="center" vertical="center"/>
    </xf>
    <xf numFmtId="0" fontId="140" fillId="2" borderId="0" xfId="28" applyFont="1" applyFill="1" applyAlignment="1">
      <alignment horizontal="center" vertical="center"/>
    </xf>
    <xf numFmtId="0" fontId="42" fillId="0" borderId="216" xfId="28" applyFont="1" applyBorder="1" applyAlignment="1">
      <alignment horizontal="left" vertical="center" indent="1"/>
    </xf>
    <xf numFmtId="0" fontId="142" fillId="0" borderId="0" xfId="28" applyFont="1" applyAlignment="1">
      <alignment horizontal="left" vertical="center" wrapText="1"/>
    </xf>
    <xf numFmtId="49" fontId="93" fillId="0" borderId="0" xfId="28" applyNumberFormat="1" applyFont="1" applyAlignment="1">
      <alignment horizontal="left" vertical="center"/>
    </xf>
    <xf numFmtId="0" fontId="93" fillId="0" borderId="0" xfId="30" applyFont="1" applyAlignment="1">
      <alignment horizontal="center" vertical="center"/>
    </xf>
    <xf numFmtId="0" fontId="60" fillId="0" borderId="0" xfId="28" applyFont="1" applyAlignment="1">
      <alignment horizontal="center" vertical="center"/>
    </xf>
    <xf numFmtId="0" fontId="143" fillId="0" borderId="0" xfId="28" applyFont="1" applyAlignment="1">
      <alignment horizontal="left" vertical="center" wrapText="1"/>
    </xf>
    <xf numFmtId="14" fontId="143" fillId="0" borderId="0" xfId="26" applyNumberFormat="1" applyFont="1" applyFill="1" applyBorder="1" applyAlignment="1">
      <alignment horizontal="left" vertical="center"/>
    </xf>
    <xf numFmtId="0" fontId="42" fillId="0" borderId="0" xfId="28" applyFont="1" applyAlignment="1">
      <alignment horizontal="left" vertical="center" indent="1"/>
    </xf>
    <xf numFmtId="0" fontId="6" fillId="0" borderId="216" xfId="31" applyBorder="1" applyAlignment="1">
      <alignment horizontal="left" vertical="center" indent="1"/>
    </xf>
    <xf numFmtId="0" fontId="6" fillId="0" borderId="216" xfId="31" applyBorder="1" applyAlignment="1">
      <alignment horizontal="left" vertical="center" wrapText="1" indent="1"/>
    </xf>
    <xf numFmtId="0" fontId="6" fillId="0" borderId="0" xfId="31" applyAlignment="1">
      <alignment horizontal="left" vertical="center" wrapText="1" indent="1"/>
    </xf>
    <xf numFmtId="14" fontId="143" fillId="0" borderId="0" xfId="26" applyNumberFormat="1" applyFont="1" applyFill="1" applyBorder="1" applyAlignment="1">
      <alignment horizontal="left" vertical="center" indent="1"/>
    </xf>
    <xf numFmtId="0" fontId="6" fillId="0" borderId="212" xfId="31" applyBorder="1" applyAlignment="1">
      <alignment horizontal="left" vertical="center" wrapText="1" indent="1"/>
    </xf>
    <xf numFmtId="0" fontId="34" fillId="11" borderId="244" xfId="30" applyFont="1" applyFill="1" applyBorder="1" applyAlignment="1">
      <alignment horizontal="center" vertical="center"/>
    </xf>
    <xf numFmtId="0" fontId="168" fillId="0" borderId="149" xfId="14" applyFont="1" applyBorder="1" applyAlignment="1">
      <alignment horizontal="left" vertical="center" wrapText="1" indent="2"/>
    </xf>
    <xf numFmtId="0" fontId="168" fillId="0" borderId="151" xfId="14" applyFont="1" applyBorder="1" applyAlignment="1">
      <alignment horizontal="left" vertical="center" wrapText="1" indent="2"/>
    </xf>
    <xf numFmtId="0" fontId="48" fillId="0" borderId="1" xfId="14" applyFont="1" applyBorder="1" applyAlignment="1">
      <alignment horizontal="left" vertical="center" wrapText="1"/>
    </xf>
    <xf numFmtId="0" fontId="168" fillId="0" borderId="1" xfId="14" applyFont="1" applyBorder="1" applyAlignment="1">
      <alignment horizontal="left" vertical="center" wrapText="1" indent="2"/>
    </xf>
    <xf numFmtId="0" fontId="93" fillId="0" borderId="209" xfId="28" applyFont="1" applyBorder="1" applyAlignment="1">
      <alignment horizontal="left" vertical="center" indent="1"/>
    </xf>
    <xf numFmtId="0" fontId="93" fillId="0" borderId="0" xfId="28" applyFont="1" applyAlignment="1">
      <alignment horizontal="left" vertical="center" indent="1"/>
    </xf>
    <xf numFmtId="0" fontId="93" fillId="0" borderId="0" xfId="30" applyFont="1" applyAlignment="1">
      <alignment horizontal="left" vertical="center"/>
    </xf>
    <xf numFmtId="0" fontId="40" fillId="3" borderId="220" xfId="30" applyFont="1" applyFill="1" applyBorder="1" applyAlignment="1">
      <alignment horizontal="center" vertical="center"/>
    </xf>
    <xf numFmtId="0" fontId="40" fillId="3" borderId="221" xfId="30" applyFont="1" applyFill="1" applyBorder="1" applyAlignment="1">
      <alignment horizontal="center" vertical="center"/>
    </xf>
    <xf numFmtId="0" fontId="40" fillId="3" borderId="222" xfId="30" applyFont="1" applyFill="1" applyBorder="1" applyAlignment="1">
      <alignment horizontal="center" vertical="center"/>
    </xf>
    <xf numFmtId="0" fontId="60" fillId="0" borderId="220" xfId="30" applyFont="1" applyBorder="1" applyAlignment="1">
      <alignment horizontal="center" vertical="center"/>
    </xf>
    <xf numFmtId="0" fontId="60" fillId="0" borderId="221" xfId="30" applyFont="1" applyBorder="1" applyAlignment="1">
      <alignment horizontal="center" vertical="center"/>
    </xf>
    <xf numFmtId="0" fontId="60" fillId="0" borderId="222" xfId="30" applyFont="1" applyBorder="1" applyAlignment="1">
      <alignment horizontal="center" vertical="center"/>
    </xf>
    <xf numFmtId="0" fontId="60" fillId="0" borderId="220" xfId="30" applyFont="1" applyBorder="1" applyAlignment="1">
      <alignment horizontal="center" vertical="center" wrapText="1"/>
    </xf>
    <xf numFmtId="0" fontId="60" fillId="0" borderId="222" xfId="30" applyFont="1" applyBorder="1" applyAlignment="1">
      <alignment horizontal="center" vertical="center" wrapText="1"/>
    </xf>
    <xf numFmtId="173" fontId="42" fillId="0" borderId="224" xfId="15" applyNumberFormat="1" applyFont="1" applyFill="1" applyBorder="1" applyAlignment="1">
      <alignment horizontal="center" vertical="center"/>
    </xf>
    <xf numFmtId="173" fontId="42" fillId="0" borderId="226" xfId="15" applyNumberFormat="1" applyFont="1" applyFill="1" applyBorder="1" applyAlignment="1">
      <alignment horizontal="center" vertical="center"/>
    </xf>
    <xf numFmtId="173" fontId="42" fillId="0" borderId="228" xfId="15" applyNumberFormat="1" applyFont="1" applyFill="1" applyBorder="1" applyAlignment="1">
      <alignment horizontal="center" vertical="center"/>
    </xf>
    <xf numFmtId="173" fontId="42" fillId="0" borderId="230" xfId="15" applyNumberFormat="1" applyFont="1" applyFill="1" applyBorder="1" applyAlignment="1">
      <alignment horizontal="center" vertical="center"/>
    </xf>
    <xf numFmtId="0" fontId="27" fillId="0" borderId="159" xfId="30" applyFont="1" applyBorder="1" applyAlignment="1">
      <alignment horizontal="center" vertical="center" wrapText="1"/>
    </xf>
    <xf numFmtId="0" fontId="93" fillId="0" borderId="0" xfId="28" applyFont="1" applyAlignment="1">
      <alignment vertical="center"/>
    </xf>
    <xf numFmtId="0" fontId="6" fillId="0" borderId="216" xfId="26" applyNumberFormat="1" applyFont="1" applyFill="1" applyBorder="1" applyAlignment="1">
      <alignment vertical="center" wrapText="1"/>
    </xf>
    <xf numFmtId="0" fontId="138" fillId="0" borderId="215" xfId="30" applyFont="1" applyBorder="1" applyAlignment="1">
      <alignment horizontal="left" vertical="center" indent="1"/>
    </xf>
    <xf numFmtId="0" fontId="138" fillId="0" borderId="146" xfId="30" applyFont="1" applyBorder="1" applyAlignment="1">
      <alignment horizontal="left" vertical="center" indent="1"/>
    </xf>
    <xf numFmtId="0" fontId="143" fillId="0" borderId="209" xfId="30" applyFont="1" applyBorder="1" applyAlignment="1">
      <alignment horizontal="left" vertical="center" wrapText="1" indent="1"/>
    </xf>
    <xf numFmtId="0" fontId="143" fillId="0" borderId="0" xfId="30" applyFont="1" applyAlignment="1">
      <alignment horizontal="left" vertical="center" wrapText="1" indent="1"/>
    </xf>
    <xf numFmtId="0" fontId="6" fillId="0" borderId="216" xfId="32" applyNumberFormat="1" applyFont="1" applyFill="1" applyBorder="1" applyAlignment="1">
      <alignment horizontal="left" vertical="center" wrapText="1"/>
    </xf>
    <xf numFmtId="0" fontId="93" fillId="0" borderId="0" xfId="28" applyFont="1" applyAlignment="1">
      <alignment horizontal="left" vertical="center"/>
    </xf>
    <xf numFmtId="0" fontId="110" fillId="0" borderId="0" xfId="30" applyFont="1" applyAlignment="1">
      <alignment horizontal="center" vertical="center"/>
    </xf>
    <xf numFmtId="0" fontId="143" fillId="0" borderId="0" xfId="30" applyFont="1" applyAlignment="1">
      <alignment horizontal="left" vertical="center" wrapText="1"/>
    </xf>
    <xf numFmtId="0" fontId="42" fillId="0" borderId="216" xfId="26" applyNumberFormat="1" applyFont="1" applyFill="1" applyBorder="1" applyAlignment="1">
      <alignment horizontal="left" vertical="center" wrapText="1"/>
    </xf>
    <xf numFmtId="0" fontId="42" fillId="0" borderId="233" xfId="26" applyNumberFormat="1" applyFont="1" applyFill="1" applyBorder="1" applyAlignment="1">
      <alignment horizontal="left" vertical="center" wrapText="1"/>
    </xf>
    <xf numFmtId="0" fontId="60" fillId="0" borderId="0" xfId="30" applyFont="1" applyAlignment="1">
      <alignment horizontal="left" vertical="center" wrapText="1"/>
    </xf>
    <xf numFmtId="0" fontId="80" fillId="0" borderId="0" xfId="32" applyNumberFormat="1" applyFont="1" applyFill="1" applyBorder="1" applyAlignment="1">
      <alignment horizontal="justify" vertical="center" wrapText="1"/>
    </xf>
    <xf numFmtId="0" fontId="27" fillId="0" borderId="0" xfId="30" applyFont="1" applyAlignment="1">
      <alignment horizontal="left"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3" fillId="0" borderId="0" xfId="30" applyFont="1" applyAlignment="1">
      <alignment horizontal="left" vertical="center" wrapText="1"/>
    </xf>
    <xf numFmtId="0" fontId="6" fillId="0" borderId="233" xfId="30" applyBorder="1" applyAlignment="1">
      <alignment horizontal="left" vertical="center"/>
    </xf>
    <xf numFmtId="0" fontId="42" fillId="2" borderId="216"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6" fillId="0" borderId="217" xfId="32" applyNumberFormat="1" applyFont="1" applyFill="1" applyBorder="1" applyAlignment="1">
      <alignment horizontal="left" vertical="center" wrapText="1"/>
    </xf>
    <xf numFmtId="0" fontId="6" fillId="0" borderId="216" xfId="32" applyNumberFormat="1" applyFont="1" applyFill="1" applyBorder="1" applyAlignment="1">
      <alignment horizontal="left" vertical="center" wrapText="1" indent="1"/>
    </xf>
    <xf numFmtId="0" fontId="73" fillId="2" borderId="0" xfId="30" applyFont="1" applyFill="1" applyAlignment="1">
      <alignment horizontal="left" vertical="center" wrapText="1"/>
    </xf>
    <xf numFmtId="0" fontId="93" fillId="0" borderId="0" xfId="28" applyFont="1" applyAlignment="1">
      <alignment horizontal="right" vertical="center" wrapText="1"/>
    </xf>
    <xf numFmtId="0" fontId="137" fillId="0" borderId="0" xfId="30" applyFont="1" applyAlignment="1">
      <alignment horizontal="center" vertical="center"/>
    </xf>
    <xf numFmtId="0" fontId="93" fillId="0" borderId="0" xfId="28" applyFont="1" applyAlignment="1">
      <alignment horizontal="center" vertical="center" wrapText="1"/>
    </xf>
    <xf numFmtId="0" fontId="42" fillId="4" borderId="224" xfId="30" applyFont="1" applyFill="1" applyBorder="1" applyAlignment="1">
      <alignment horizontal="left" vertical="center"/>
    </xf>
    <xf numFmtId="0" fontId="42" fillId="4" borderId="226" xfId="30" applyFont="1" applyFill="1" applyBorder="1" applyAlignment="1">
      <alignment horizontal="left" vertical="center"/>
    </xf>
    <xf numFmtId="0" fontId="42" fillId="4" borderId="237" xfId="30" applyFont="1" applyFill="1" applyBorder="1" applyAlignment="1">
      <alignment horizontal="left" vertical="center"/>
    </xf>
    <xf numFmtId="0" fontId="42" fillId="4" borderId="238" xfId="30" applyFont="1" applyFill="1" applyBorder="1" applyAlignment="1">
      <alignment horizontal="left" vertical="center"/>
    </xf>
    <xf numFmtId="0" fontId="42" fillId="4" borderId="228" xfId="30" applyFont="1" applyFill="1" applyBorder="1" applyAlignment="1">
      <alignment horizontal="left" vertical="center"/>
    </xf>
    <xf numFmtId="0" fontId="42" fillId="4" borderId="230" xfId="30" applyFont="1" applyFill="1" applyBorder="1" applyAlignment="1">
      <alignment horizontal="left" vertical="center"/>
    </xf>
    <xf numFmtId="0" fontId="93" fillId="0" borderId="0" xfId="28" applyFont="1" applyAlignment="1">
      <alignment horizontal="center" vertical="center"/>
    </xf>
    <xf numFmtId="0" fontId="40" fillId="3" borderId="227" xfId="30" applyFont="1" applyFill="1" applyBorder="1" applyAlignment="1">
      <alignment horizontal="center" vertical="center"/>
    </xf>
    <xf numFmtId="0" fontId="40" fillId="3" borderId="231" xfId="30" applyFont="1" applyFill="1" applyBorder="1" applyAlignment="1">
      <alignment horizontal="center" vertical="center"/>
    </xf>
    <xf numFmtId="0" fontId="40" fillId="3" borderId="227" xfId="30" applyFont="1" applyFill="1" applyBorder="1" applyAlignment="1">
      <alignment horizontal="center" vertical="center" wrapText="1"/>
    </xf>
    <xf numFmtId="0" fontId="40" fillId="3" borderId="231" xfId="30" applyFont="1" applyFill="1" applyBorder="1" applyAlignment="1">
      <alignment horizontal="center" vertical="center" wrapText="1"/>
    </xf>
    <xf numFmtId="0" fontId="40" fillId="3" borderId="220" xfId="30" applyFont="1" applyFill="1" applyBorder="1" applyAlignment="1">
      <alignment horizontal="center" vertical="center" wrapText="1"/>
    </xf>
    <xf numFmtId="0" fontId="40" fillId="3" borderId="221" xfId="30" applyFont="1" applyFill="1" applyBorder="1" applyAlignment="1">
      <alignment horizontal="center" vertical="center" wrapText="1"/>
    </xf>
    <xf numFmtId="0" fontId="93" fillId="5" borderId="0" xfId="28" applyFont="1" applyFill="1" applyAlignment="1">
      <alignment horizontal="left" vertical="center"/>
    </xf>
    <xf numFmtId="0" fontId="93" fillId="5" borderId="0" xfId="28" applyFont="1" applyFill="1" applyAlignment="1">
      <alignment horizontal="center" vertical="center"/>
    </xf>
    <xf numFmtId="0" fontId="4" fillId="0" borderId="150" xfId="35" applyFont="1" applyBorder="1" applyAlignment="1">
      <alignment horizontal="center" vertical="center"/>
    </xf>
    <xf numFmtId="0" fontId="5" fillId="3" borderId="288" xfId="0" applyFont="1" applyFill="1" applyBorder="1" applyAlignment="1">
      <alignment horizontal="center"/>
    </xf>
    <xf numFmtId="0" fontId="5" fillId="3" borderId="256" xfId="0" applyFont="1" applyFill="1" applyBorder="1" applyAlignment="1">
      <alignment horizontal="center"/>
    </xf>
    <xf numFmtId="0" fontId="4" fillId="7" borderId="1" xfId="0" applyFont="1" applyFill="1" applyBorder="1" applyAlignment="1">
      <alignment horizontal="center"/>
    </xf>
    <xf numFmtId="0" fontId="159" fillId="33" borderId="254" xfId="0" applyFont="1" applyFill="1" applyBorder="1" applyAlignment="1">
      <alignment horizontal="center" vertical="center" wrapText="1"/>
    </xf>
    <xf numFmtId="0" fontId="159" fillId="33" borderId="288" xfId="0" applyFont="1" applyFill="1" applyBorder="1" applyAlignment="1">
      <alignment horizontal="center" vertical="center" wrapText="1"/>
    </xf>
    <xf numFmtId="0" fontId="159" fillId="33" borderId="256" xfId="0" applyFont="1" applyFill="1" applyBorder="1" applyAlignment="1">
      <alignment horizontal="center" vertical="center" wrapText="1"/>
    </xf>
    <xf numFmtId="0" fontId="159" fillId="33" borderId="289" xfId="0" applyFont="1" applyFill="1" applyBorder="1" applyAlignment="1">
      <alignment horizontal="center" vertical="center" wrapText="1"/>
    </xf>
    <xf numFmtId="0" fontId="159" fillId="33" borderId="287" xfId="0" applyFont="1" applyFill="1" applyBorder="1" applyAlignment="1">
      <alignment horizontal="center" vertical="center" wrapText="1"/>
    </xf>
    <xf numFmtId="0" fontId="159" fillId="33" borderId="291" xfId="0" applyFont="1" applyFill="1" applyBorder="1" applyAlignment="1">
      <alignment horizontal="center" vertical="center" wrapText="1"/>
    </xf>
    <xf numFmtId="0" fontId="159" fillId="33" borderId="264" xfId="0" applyFont="1" applyFill="1" applyBorder="1" applyAlignment="1">
      <alignment horizontal="center" vertical="center" wrapText="1"/>
    </xf>
    <xf numFmtId="0" fontId="159" fillId="33" borderId="261" xfId="0" applyFont="1" applyFill="1" applyBorder="1" applyAlignment="1">
      <alignment horizontal="center" vertical="center" wrapText="1"/>
    </xf>
    <xf numFmtId="0" fontId="159" fillId="33" borderId="331" xfId="0" applyFont="1" applyFill="1" applyBorder="1" applyAlignment="1">
      <alignment horizontal="center" vertical="center" wrapText="1"/>
    </xf>
    <xf numFmtId="0" fontId="23" fillId="7" borderId="315" xfId="14" applyFont="1" applyFill="1" applyBorder="1" applyAlignment="1">
      <alignment horizontal="center" vertical="center"/>
    </xf>
    <xf numFmtId="0" fontId="23" fillId="7" borderId="316" xfId="14" applyFont="1" applyFill="1" applyBorder="1" applyAlignment="1">
      <alignment horizontal="center" vertical="center"/>
    </xf>
    <xf numFmtId="0" fontId="23" fillId="7" borderId="314" xfId="14" applyFont="1" applyFill="1" applyBorder="1" applyAlignment="1">
      <alignment horizontal="center" vertical="center"/>
    </xf>
    <xf numFmtId="0" fontId="2" fillId="3" borderId="264" xfId="0" applyFont="1" applyFill="1" applyBorder="1" applyAlignment="1">
      <alignment horizontal="center" vertical="center"/>
    </xf>
    <xf numFmtId="0" fontId="2" fillId="3" borderId="261" xfId="0" applyFont="1" applyFill="1" applyBorder="1" applyAlignment="1">
      <alignment horizontal="center" vertical="center"/>
    </xf>
    <xf numFmtId="0" fontId="2" fillId="3" borderId="331" xfId="0" applyFont="1" applyFill="1" applyBorder="1" applyAlignment="1">
      <alignment horizontal="center" vertical="center"/>
    </xf>
    <xf numFmtId="0" fontId="5" fillId="3" borderId="289" xfId="0" applyFont="1" applyFill="1" applyBorder="1" applyAlignment="1">
      <alignment horizontal="center"/>
    </xf>
    <xf numFmtId="0" fontId="5" fillId="3" borderId="287" xfId="0" applyFont="1" applyFill="1" applyBorder="1" applyAlignment="1">
      <alignment horizontal="center"/>
    </xf>
    <xf numFmtId="0" fontId="5" fillId="3" borderId="291" xfId="0" applyFont="1" applyFill="1" applyBorder="1" applyAlignment="1">
      <alignment horizontal="center"/>
    </xf>
    <xf numFmtId="0" fontId="5" fillId="3" borderId="0" xfId="0" applyFont="1" applyFill="1" applyAlignment="1">
      <alignment horizontal="center"/>
    </xf>
    <xf numFmtId="49" fontId="6" fillId="0" borderId="285"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85" xfId="40" applyNumberFormat="1" applyBorder="1" applyAlignment="1">
      <alignment horizontal="center" vertical="center" wrapText="1"/>
    </xf>
    <xf numFmtId="4" fontId="6" fillId="0" borderId="58" xfId="40" applyNumberFormat="1" applyBorder="1" applyAlignment="1">
      <alignment horizontal="center" vertical="center" wrapText="1"/>
    </xf>
    <xf numFmtId="3" fontId="6" fillId="0" borderId="284" xfId="40" applyNumberFormat="1" applyBorder="1" applyAlignment="1">
      <alignment horizontal="center" vertical="center" wrapText="1"/>
    </xf>
    <xf numFmtId="3" fontId="6" fillId="0" borderId="61" xfId="40" applyNumberFormat="1" applyBorder="1" applyAlignment="1">
      <alignment horizontal="center" vertical="center" wrapText="1"/>
    </xf>
    <xf numFmtId="4" fontId="6" fillId="0" borderId="259" xfId="40" applyNumberFormat="1" applyBorder="1" applyAlignment="1">
      <alignment horizontal="center" vertical="center" wrapText="1"/>
    </xf>
    <xf numFmtId="3" fontId="6" fillId="0" borderId="259" xfId="40" applyNumberFormat="1" applyBorder="1" applyAlignment="1">
      <alignment horizontal="center" vertical="center" wrapText="1"/>
    </xf>
    <xf numFmtId="3" fontId="6" fillId="0" borderId="58" xfId="40" applyNumberFormat="1" applyBorder="1" applyAlignment="1">
      <alignment horizontal="center" vertical="center" wrapText="1"/>
    </xf>
    <xf numFmtId="14" fontId="6" fillId="0" borderId="281" xfId="40" applyNumberFormat="1" applyBorder="1" applyAlignment="1">
      <alignment horizontal="center" vertical="center" wrapText="1"/>
    </xf>
    <xf numFmtId="14" fontId="6" fillId="0" borderId="57" xfId="40" applyNumberFormat="1" applyBorder="1" applyAlignment="1">
      <alignment horizontal="center" vertical="center" wrapText="1"/>
    </xf>
    <xf numFmtId="3" fontId="6" fillId="0" borderId="268" xfId="40" applyNumberFormat="1" applyBorder="1" applyAlignment="1">
      <alignment horizontal="center" vertical="center" wrapText="1"/>
    </xf>
    <xf numFmtId="3" fontId="6" fillId="0" borderId="271" xfId="40" applyNumberFormat="1" applyBorder="1" applyAlignment="1">
      <alignment horizontal="center" vertical="center" wrapText="1"/>
    </xf>
    <xf numFmtId="190" fontId="6" fillId="0" borderId="284" xfId="40" applyNumberFormat="1" applyBorder="1" applyAlignment="1">
      <alignment horizontal="center" vertical="center" wrapText="1"/>
    </xf>
    <xf numFmtId="190" fontId="6" fillId="0" borderId="61" xfId="40" applyNumberFormat="1" applyBorder="1" applyAlignment="1">
      <alignment horizontal="center" vertical="center" wrapText="1"/>
    </xf>
    <xf numFmtId="4" fontId="6" fillId="0" borderId="266" xfId="40" applyNumberFormat="1" applyBorder="1" applyAlignment="1">
      <alignment horizontal="center" vertical="center" wrapText="1"/>
    </xf>
    <xf numFmtId="4" fontId="6" fillId="0" borderId="270" xfId="40" applyNumberFormat="1" applyBorder="1" applyAlignment="1">
      <alignment horizontal="center" vertical="center" wrapText="1"/>
    </xf>
    <xf numFmtId="14" fontId="6" fillId="0" borderId="267" xfId="40" applyNumberFormat="1" applyBorder="1" applyAlignment="1">
      <alignment horizontal="center" vertical="center" wrapText="1"/>
    </xf>
    <xf numFmtId="14" fontId="6" fillId="0" borderId="80" xfId="40" applyNumberFormat="1" applyBorder="1" applyAlignment="1">
      <alignment horizontal="center" vertical="center" wrapText="1"/>
    </xf>
    <xf numFmtId="4" fontId="151" fillId="0" borderId="254" xfId="40" applyNumberFormat="1" applyFont="1" applyBorder="1" applyAlignment="1">
      <alignment horizontal="center" vertical="center"/>
    </xf>
    <xf numFmtId="4" fontId="151" fillId="0" borderId="255" xfId="40" applyNumberFormat="1" applyFont="1" applyBorder="1" applyAlignment="1">
      <alignment horizontal="center" vertical="center"/>
    </xf>
    <xf numFmtId="4" fontId="151" fillId="0" borderId="288" xfId="40" applyNumberFormat="1" applyFont="1" applyBorder="1" applyAlignment="1">
      <alignment horizontal="center" vertical="center"/>
    </xf>
    <xf numFmtId="4" fontId="151" fillId="0" borderId="256" xfId="40" applyNumberFormat="1" applyFont="1" applyBorder="1" applyAlignment="1">
      <alignment horizontal="center" vertical="center"/>
    </xf>
    <xf numFmtId="14" fontId="151" fillId="0" borderId="80" xfId="40" applyNumberFormat="1" applyFont="1" applyBorder="1" applyAlignment="1">
      <alignment horizontal="center" vertical="center"/>
    </xf>
    <xf numFmtId="14" fontId="151" fillId="0" borderId="40" xfId="40" applyNumberFormat="1" applyFont="1" applyBorder="1" applyAlignment="1">
      <alignment horizontal="center" vertical="center"/>
    </xf>
    <xf numFmtId="14" fontId="151" fillId="0" borderId="173" xfId="40" applyNumberFormat="1" applyFont="1" applyBorder="1" applyAlignment="1">
      <alignment horizontal="center" vertical="center"/>
    </xf>
    <xf numFmtId="4" fontId="6" fillId="0" borderId="265" xfId="40" applyNumberFormat="1" applyBorder="1" applyAlignment="1">
      <alignment horizontal="center" vertical="center" wrapText="1"/>
    </xf>
    <xf numFmtId="4" fontId="6" fillId="0" borderId="264" xfId="40" applyNumberFormat="1" applyBorder="1" applyAlignment="1">
      <alignment horizontal="center" vertical="center" wrapText="1"/>
    </xf>
    <xf numFmtId="4" fontId="6" fillId="0" borderId="261" xfId="40" applyNumberFormat="1" applyBorder="1" applyAlignment="1">
      <alignment horizontal="center" vertical="center" wrapText="1"/>
    </xf>
    <xf numFmtId="4" fontId="6" fillId="0" borderId="262" xfId="40" applyNumberFormat="1" applyBorder="1" applyAlignment="1">
      <alignment horizontal="center" vertical="center" wrapText="1"/>
    </xf>
    <xf numFmtId="0" fontId="151" fillId="0" borderId="254" xfId="40" applyFont="1" applyBorder="1" applyAlignment="1">
      <alignment horizontal="center" vertical="center"/>
    </xf>
    <xf numFmtId="0" fontId="151" fillId="0" borderId="255" xfId="40" applyFont="1" applyBorder="1" applyAlignment="1">
      <alignment horizontal="center" vertical="center"/>
    </xf>
    <xf numFmtId="0" fontId="151" fillId="0" borderId="288" xfId="40" applyFont="1" applyBorder="1" applyAlignment="1">
      <alignment horizontal="center" vertical="center"/>
    </xf>
    <xf numFmtId="4" fontId="0" fillId="0" borderId="259"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0" xfId="41" applyNumberFormat="1" applyFont="1" applyBorder="1" applyAlignment="1">
      <alignment horizontal="center" vertical="center"/>
    </xf>
    <xf numFmtId="4" fontId="0" fillId="0" borderId="261" xfId="41" applyNumberFormat="1" applyFont="1" applyBorder="1" applyAlignment="1">
      <alignment horizontal="center" vertical="center"/>
    </xf>
    <xf numFmtId="4" fontId="0" fillId="0" borderId="262" xfId="41" applyNumberFormat="1" applyFont="1" applyBorder="1" applyAlignment="1">
      <alignment horizontal="center" vertical="center"/>
    </xf>
    <xf numFmtId="4" fontId="6" fillId="0" borderId="259" xfId="41" applyNumberFormat="1" applyFont="1" applyBorder="1" applyAlignment="1">
      <alignment horizontal="center" vertical="center" wrapText="1"/>
    </xf>
    <xf numFmtId="4" fontId="0" fillId="0" borderId="263"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14" fontId="6" fillId="0" borderId="257" xfId="40" applyNumberFormat="1" applyBorder="1" applyAlignment="1">
      <alignment horizontal="center" vertical="center" wrapText="1"/>
    </xf>
    <xf numFmtId="0" fontId="6" fillId="0" borderId="258" xfId="40" applyBorder="1" applyAlignment="1">
      <alignment horizontal="center" vertical="center" wrapText="1"/>
    </xf>
    <xf numFmtId="0" fontId="6" fillId="0" borderId="56" xfId="40" applyBorder="1" applyAlignment="1">
      <alignment horizontal="center" vertical="center" wrapText="1"/>
    </xf>
    <xf numFmtId="4" fontId="0" fillId="0" borderId="258"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57"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29" fillId="3" borderId="149" xfId="0" applyFont="1" applyFill="1" applyBorder="1" applyAlignment="1">
      <alignment horizontal="left" vertical="center"/>
    </xf>
    <xf numFmtId="0" fontId="29" fillId="3" borderId="150" xfId="0" applyFont="1" applyFill="1" applyBorder="1" applyAlignment="1">
      <alignment horizontal="left" vertical="center"/>
    </xf>
    <xf numFmtId="0" fontId="0" fillId="4" borderId="149" xfId="0" applyFill="1" applyBorder="1" applyAlignment="1">
      <alignment horizontal="left" vertical="center" wrapText="1"/>
    </xf>
    <xf numFmtId="0" fontId="0" fillId="4" borderId="150" xfId="0" applyFill="1" applyBorder="1" applyAlignment="1">
      <alignment horizontal="left" vertical="center" wrapText="1"/>
    </xf>
    <xf numFmtId="0" fontId="0" fillId="4" borderId="151" xfId="0" applyFill="1" applyBorder="1" applyAlignment="1">
      <alignment horizontal="left" vertical="center" wrapText="1"/>
    </xf>
    <xf numFmtId="0" fontId="0" fillId="4" borderId="149" xfId="0" applyFill="1" applyBorder="1" applyAlignment="1">
      <alignment horizontal="left"/>
    </xf>
    <xf numFmtId="0" fontId="0" fillId="4" borderId="150" xfId="0" applyFill="1" applyBorder="1" applyAlignment="1">
      <alignment horizontal="left"/>
    </xf>
    <xf numFmtId="0" fontId="0" fillId="4" borderId="151" xfId="0" applyFill="1" applyBorder="1" applyAlignment="1">
      <alignment horizontal="left"/>
    </xf>
  </cellXfs>
  <cellStyles count="45">
    <cellStyle name="?鹎%U龡&amp;H?_x0008__x001c__x001c_?_x0007__x0001__x0001_ 12" xfId="9" xr:uid="{81D9599F-4FE5-48FB-A71D-9AE4593CCD6C}"/>
    <cellStyle name="?鹎%U龡&amp;H?_x0008__x001c__x001c_?_x0007__x0001__x0001_ 2" xfId="39" xr:uid="{C54EE271-B0C4-4DE6-A05B-9FF10B3AFF2B}"/>
    <cellStyle name="Comma" xfId="44" builtinId="3"/>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0">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00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6.89082957258382E-3</c:v>
                </c:pt>
                <c:pt idx="1">
                  <c:v>6.4884272826861239E-2</c:v>
                </c:pt>
                <c:pt idx="2">
                  <c:v>0.24581799388385245</c:v>
                </c:pt>
                <c:pt idx="3">
                  <c:v>0.12108631731336728</c:v>
                </c:pt>
                <c:pt idx="4">
                  <c:v>0.10306937657862648</c:v>
                </c:pt>
                <c:pt idx="5">
                  <c:v>8.6892991345866963E-2</c:v>
                </c:pt>
                <c:pt idx="6">
                  <c:v>5.5613702449037891E-2</c:v>
                </c:pt>
                <c:pt idx="7">
                  <c:v>4.1940775525749645E-2</c:v>
                </c:pt>
                <c:pt idx="8">
                  <c:v>2.8989053884345497E-2</c:v>
                </c:pt>
                <c:pt idx="9">
                  <c:v>2.2796722187870572E-2</c:v>
                </c:pt>
                <c:pt idx="10">
                  <c:v>2.2586763922241439E-2</c:v>
                </c:pt>
                <c:pt idx="11">
                  <c:v>2.3447821315607083E-2</c:v>
                </c:pt>
                <c:pt idx="12">
                  <c:v>2.3940639292414786E-2</c:v>
                </c:pt>
                <c:pt idx="13">
                  <c:v>1.861311698225257E-2</c:v>
                </c:pt>
                <c:pt idx="14">
                  <c:v>1.6175513591029617E-2</c:v>
                </c:pt>
                <c:pt idx="15">
                  <c:v>1.2776059782366395E-2</c:v>
                </c:pt>
                <c:pt idx="16">
                  <c:v>1.1338302515069783E-2</c:v>
                </c:pt>
                <c:pt idx="17">
                  <c:v>8.387658737807873E-3</c:v>
                </c:pt>
                <c:pt idx="18">
                  <c:v>7.5712331955057523E-3</c:v>
                </c:pt>
                <c:pt idx="19">
                  <c:v>5.804075565360084E-3</c:v>
                </c:pt>
                <c:pt idx="20">
                  <c:v>7.2367839150523526E-3</c:v>
                </c:pt>
                <c:pt idx="21">
                  <c:v>4.6823251811016001E-3</c:v>
                </c:pt>
                <c:pt idx="22">
                  <c:v>5.2226344215818392E-3</c:v>
                </c:pt>
                <c:pt idx="23">
                  <c:v>3.2719381063187765E-3</c:v>
                </c:pt>
                <c:pt idx="24">
                  <c:v>4.2257009698798897E-3</c:v>
                </c:pt>
                <c:pt idx="25">
                  <c:v>3.0753559562187575E-3</c:v>
                </c:pt>
                <c:pt idx="26">
                  <c:v>3.5378832373376564E-3</c:v>
                </c:pt>
                <c:pt idx="27">
                  <c:v>2.844282088701619E-3</c:v>
                </c:pt>
                <c:pt idx="28">
                  <c:v>2.6119859523075556E-3</c:v>
                </c:pt>
                <c:pt idx="29">
                  <c:v>2.1969400610538838E-3</c:v>
                </c:pt>
                <c:pt idx="30">
                  <c:v>3.2470949642628942E-2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51204175.850000001</c:v>
                      </c:pt>
                      <c:pt idx="1">
                        <c:v>482140166.25</c:v>
                      </c:pt>
                      <c:pt idx="2">
                        <c:v>1826617195.1199999</c:v>
                      </c:pt>
                      <c:pt idx="3">
                        <c:v>899764682.82000005</c:v>
                      </c:pt>
                      <c:pt idx="4">
                        <c:v>765884923.94000006</c:v>
                      </c:pt>
                      <c:pt idx="5">
                        <c:v>645681911.32000005</c:v>
                      </c:pt>
                      <c:pt idx="6">
                        <c:v>413252681.68000001</c:v>
                      </c:pt>
                      <c:pt idx="7">
                        <c:v>311652294.20999998</c:v>
                      </c:pt>
                      <c:pt idx="8">
                        <c:v>215411017.96000001</c:v>
                      </c:pt>
                      <c:pt idx="9">
                        <c:v>169397219.80000001</c:v>
                      </c:pt>
                      <c:pt idx="10">
                        <c:v>167837068.03</c:v>
                      </c:pt>
                      <c:pt idx="11">
                        <c:v>174235388.25</c:v>
                      </c:pt>
                      <c:pt idx="12">
                        <c:v>177897405.72999999</c:v>
                      </c:pt>
                      <c:pt idx="13">
                        <c:v>138309807.99000001</c:v>
                      </c:pt>
                      <c:pt idx="14">
                        <c:v>120196535.65000001</c:v>
                      </c:pt>
                      <c:pt idx="15">
                        <c:v>94935973.219999999</c:v>
                      </c:pt>
                      <c:pt idx="16">
                        <c:v>84252328.359999999</c:v>
                      </c:pt>
                      <c:pt idx="17">
                        <c:v>62326770.450000003</c:v>
                      </c:pt>
                      <c:pt idx="18">
                        <c:v>56260099.289999999</c:v>
                      </c:pt>
                      <c:pt idx="19">
                        <c:v>43128755.799999997</c:v>
                      </c:pt>
                      <c:pt idx="20">
                        <c:v>53774883.310000002</c:v>
                      </c:pt>
                      <c:pt idx="21">
                        <c:v>34793285.689999998</c:v>
                      </c:pt>
                      <c:pt idx="22">
                        <c:v>38808199.869999997</c:v>
                      </c:pt>
                      <c:pt idx="23">
                        <c:v>24313022.460000001</c:v>
                      </c:pt>
                      <c:pt idx="24">
                        <c:v>31400215.789999999</c:v>
                      </c:pt>
                      <c:pt idx="25">
                        <c:v>22852265.539999999</c:v>
                      </c:pt>
                      <c:pt idx="26">
                        <c:v>26289199.800000001</c:v>
                      </c:pt>
                      <c:pt idx="27">
                        <c:v>21135208.57</c:v>
                      </c:pt>
                      <c:pt idx="28">
                        <c:v>19409069.199999999</c:v>
                      </c:pt>
                      <c:pt idx="29">
                        <c:v>16324958.27</c:v>
                      </c:pt>
                      <c:pt idx="30">
                        <c:v>241284187.63</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0.16596541782452551</c:v>
                </c:pt>
                <c:pt idx="1">
                  <c:v>0.11872372214910513</c:v>
                </c:pt>
                <c:pt idx="2">
                  <c:v>0.71531086002636934</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3.4812379436277146E-4</c:v>
                </c:pt>
                <c:pt idx="1">
                  <c:v>3.1624311424806843E-4</c:v>
                </c:pt>
                <c:pt idx="2">
                  <c:v>3.0813019691704928E-4</c:v>
                </c:pt>
                <c:pt idx="3">
                  <c:v>3.0125519825240451E-4</c:v>
                </c:pt>
                <c:pt idx="4">
                  <c:v>0</c:v>
                </c:pt>
                <c:pt idx="5">
                  <c:v>2.8372087620276383E-4</c:v>
                </c:pt>
                <c:pt idx="6">
                  <c:v>2.7959096149783331E-4</c:v>
                </c:pt>
                <c:pt idx="7">
                  <c:v>2.7922974056437993E-4</c:v>
                </c:pt>
                <c:pt idx="8">
                  <c:v>2.7167138211515757E-4</c:v>
                </c:pt>
                <c:pt idx="9">
                  <c:v>2.671010110908233E-4</c:v>
                </c:pt>
                <c:pt idx="10">
                  <c:v>2.6440406076420263E-4</c:v>
                </c:pt>
                <c:pt idx="11">
                  <c:v>2.5684158564923717E-4</c:v>
                </c:pt>
                <c:pt idx="12">
                  <c:v>2.5512093106631911E-4</c:v>
                </c:pt>
                <c:pt idx="13">
                  <c:v>2.5508265105420323E-4</c:v>
                </c:pt>
                <c:pt idx="14">
                  <c:v>2.5326294887445869E-4</c:v>
                </c:pt>
                <c:pt idx="15">
                  <c:v>2.5237220818402574E-4</c:v>
                </c:pt>
                <c:pt idx="16">
                  <c:v>2.4904114060836385E-4</c:v>
                </c:pt>
                <c:pt idx="17">
                  <c:v>2.4605068237657668E-4</c:v>
                </c:pt>
                <c:pt idx="18">
                  <c:v>2.4599817772997092E-4</c:v>
                </c:pt>
                <c:pt idx="19">
                  <c:v>2.4104550585972819E-4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0.8275357567785061</c:v>
                </c:pt>
                <c:pt idx="1">
                  <c:v>0.11060918012259129</c:v>
                </c:pt>
                <c:pt idx="2">
                  <c:v>0</c:v>
                </c:pt>
                <c:pt idx="3" formatCode="General">
                  <c:v>6.1855063098902478E-2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4.6284119430934261E-3</c:v>
                </c:pt>
                <c:pt idx="1">
                  <c:v>1.7482342620411973E-2</c:v>
                </c:pt>
                <c:pt idx="2">
                  <c:v>3.5200355511657719E-2</c:v>
                </c:pt>
                <c:pt idx="3">
                  <c:v>6.3670794355521337E-2</c:v>
                </c:pt>
                <c:pt idx="4">
                  <c:v>9.5084358723054069E-2</c:v>
                </c:pt>
                <c:pt idx="5">
                  <c:v>0.11670685314641038</c:v>
                </c:pt>
                <c:pt idx="6">
                  <c:v>0.1447141728015239</c:v>
                </c:pt>
                <c:pt idx="7">
                  <c:v>0.15975061074799973</c:v>
                </c:pt>
                <c:pt idx="8">
                  <c:v>0.18073075083617113</c:v>
                </c:pt>
                <c:pt idx="9">
                  <c:v>0.15556103318088521</c:v>
                </c:pt>
                <c:pt idx="10">
                  <c:v>2.6470316133271068E-2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928045.92</c:v>
                      </c:pt>
                      <c:pt idx="1">
                        <c:v>9347788.4600000009</c:v>
                      </c:pt>
                      <c:pt idx="2">
                        <c:v>33944027.990000002</c:v>
                      </c:pt>
                      <c:pt idx="3">
                        <c:v>88057333.909999996</c:v>
                      </c:pt>
                      <c:pt idx="4">
                        <c:v>140896953.31</c:v>
                      </c:pt>
                      <c:pt idx="5">
                        <c:v>253856264.15000001</c:v>
                      </c:pt>
                      <c:pt idx="6">
                        <c:v>354926954.54000002</c:v>
                      </c:pt>
                      <c:pt idx="7">
                        <c:v>534848892.85000002</c:v>
                      </c:pt>
                      <c:pt idx="8">
                        <c:v>821425508.04999995</c:v>
                      </c:pt>
                      <c:pt idx="9">
                        <c:v>1589938072.8</c:v>
                      </c:pt>
                      <c:pt idx="10">
                        <c:v>2835568339.0599999</c:v>
                      </c:pt>
                      <c:pt idx="11">
                        <c:v>767032716.80999994</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5.8182434587653927E-3</c:v>
                </c:pt>
                <c:pt idx="1">
                  <c:v>1.6961264909468105E-2</c:v>
                </c:pt>
                <c:pt idx="2">
                  <c:v>3.8178023604802942E-2</c:v>
                </c:pt>
                <c:pt idx="3">
                  <c:v>9.4358847079092645E-2</c:v>
                </c:pt>
                <c:pt idx="4">
                  <c:v>0.18391925989878471</c:v>
                </c:pt>
                <c:pt idx="5">
                  <c:v>0.33399197621583016</c:v>
                </c:pt>
                <c:pt idx="6">
                  <c:v>0.1579208783949361</c:v>
                </c:pt>
                <c:pt idx="7">
                  <c:v>8.5234041619188294E-2</c:v>
                </c:pt>
                <c:pt idx="8">
                  <c:v>4.7137294298946184E-2</c:v>
                </c:pt>
                <c:pt idx="9">
                  <c:v>2.1534843653476105E-2</c:v>
                </c:pt>
                <c:pt idx="10">
                  <c:v>1.4945326866709409E-2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0.13436144658004151</c:v>
                </c:pt>
                <c:pt idx="1">
                  <c:v>0.86563855341995843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1</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0.8275357567785061</c:v>
                </c:pt>
                <c:pt idx="1">
                  <c:v>0.11060918012259129</c:v>
                </c:pt>
                <c:pt idx="2">
                  <c:v>0</c:v>
                </c:pt>
                <c:pt idx="3" formatCode="General">
                  <c:v>6.1855063098902478E-2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4.495704771313265E-2</c:v>
                </c:pt>
                <c:pt idx="1">
                  <c:v>0.15562436848303213</c:v>
                </c:pt>
                <c:pt idx="2">
                  <c:v>0.23354465424605148</c:v>
                </c:pt>
                <c:pt idx="3">
                  <c:v>0.11798519333218417</c:v>
                </c:pt>
                <c:pt idx="4">
                  <c:v>9.1781399914688533E-2</c:v>
                </c:pt>
                <c:pt idx="5">
                  <c:v>6.3075521667020087E-2</c:v>
                </c:pt>
                <c:pt idx="6">
                  <c:v>4.102252675670548E-2</c:v>
                </c:pt>
                <c:pt idx="7">
                  <c:v>2.986196863695572E-2</c:v>
                </c:pt>
                <c:pt idx="8">
                  <c:v>1.9782852169824415E-2</c:v>
                </c:pt>
                <c:pt idx="9">
                  <c:v>2.7304769608588693E-2</c:v>
                </c:pt>
                <c:pt idx="10">
                  <c:v>2.7206036578047772E-2</c:v>
                </c:pt>
                <c:pt idx="11">
                  <c:v>2.1616827775766331E-2</c:v>
                </c:pt>
                <c:pt idx="12">
                  <c:v>1.805405346150777E-2</c:v>
                </c:pt>
                <c:pt idx="13">
                  <c:v>1.5381793748084852E-2</c:v>
                </c:pt>
                <c:pt idx="14">
                  <c:v>1.031322087351306E-2</c:v>
                </c:pt>
                <c:pt idx="15">
                  <c:v>8.1241897509539696E-3</c:v>
                </c:pt>
                <c:pt idx="16">
                  <c:v>7.4138520036918084E-3</c:v>
                </c:pt>
                <c:pt idx="17">
                  <c:v>6.8177470071992333E-3</c:v>
                </c:pt>
                <c:pt idx="18">
                  <c:v>5.0890980155156662E-3</c:v>
                </c:pt>
                <c:pt idx="19">
                  <c:v>5.6542201458743089E-3</c:v>
                </c:pt>
                <c:pt idx="20">
                  <c:v>4.5539226151880057E-3</c:v>
                </c:pt>
                <c:pt idx="21">
                  <c:v>2.1563552947966897E-3</c:v>
                </c:pt>
                <c:pt idx="22">
                  <c:v>3.3208631216365254E-3</c:v>
                </c:pt>
                <c:pt idx="23">
                  <c:v>3.4770852170231399E-3</c:v>
                </c:pt>
                <c:pt idx="24">
                  <c:v>2.3143634807763864E-3</c:v>
                </c:pt>
                <c:pt idx="25">
                  <c:v>3.631419053413092E-3</c:v>
                </c:pt>
                <c:pt idx="26">
                  <c:v>3.7460947757189098E-3</c:v>
                </c:pt>
                <c:pt idx="27">
                  <c:v>3.5230561216164757E-3</c:v>
                </c:pt>
                <c:pt idx="28">
                  <c:v>3.6468311380506548E-3</c:v>
                </c:pt>
                <c:pt idx="29">
                  <c:v>2.3866628649702182E-3</c:v>
                </c:pt>
                <c:pt idx="30">
                  <c:v>1.6632004428471722E-2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334065521.80000001</c:v>
                      </c:pt>
                      <c:pt idx="1">
                        <c:v>1156409028.3199999</c:v>
                      </c:pt>
                      <c:pt idx="2">
                        <c:v>1735416820.1199999</c:v>
                      </c:pt>
                      <c:pt idx="3">
                        <c:v>876720940.99000001</c:v>
                      </c:pt>
                      <c:pt idx="4">
                        <c:v>682006555.45000005</c:v>
                      </c:pt>
                      <c:pt idx="5">
                        <c:v>468699750.76999998</c:v>
                      </c:pt>
                      <c:pt idx="6">
                        <c:v>304828997.98000002</c:v>
                      </c:pt>
                      <c:pt idx="7">
                        <c:v>221897447.5</c:v>
                      </c:pt>
                      <c:pt idx="8">
                        <c:v>147001842.18000001</c:v>
                      </c:pt>
                      <c:pt idx="9">
                        <c:v>202895487.38</c:v>
                      </c:pt>
                      <c:pt idx="10">
                        <c:v>202161824.84999999</c:v>
                      </c:pt>
                      <c:pt idx="11">
                        <c:v>160629694.74000001</c:v>
                      </c:pt>
                      <c:pt idx="12">
                        <c:v>134155535.05</c:v>
                      </c:pt>
                      <c:pt idx="13">
                        <c:v>114298585.34</c:v>
                      </c:pt>
                      <c:pt idx="14">
                        <c:v>76635181.530000001</c:v>
                      </c:pt>
                      <c:pt idx="15">
                        <c:v>60368992.770000003</c:v>
                      </c:pt>
                      <c:pt idx="16">
                        <c:v>55090635.710000001</c:v>
                      </c:pt>
                      <c:pt idx="17">
                        <c:v>50661116.049999997</c:v>
                      </c:pt>
                      <c:pt idx="18">
                        <c:v>37815921.43</c:v>
                      </c:pt>
                      <c:pt idx="19">
                        <c:v>42015214.509999998</c:v>
                      </c:pt>
                      <c:pt idx="20">
                        <c:v>33839155.640000001</c:v>
                      </c:pt>
                      <c:pt idx="21">
                        <c:v>16023382.17</c:v>
                      </c:pt>
                      <c:pt idx="22">
                        <c:v>24676573.039999999</c:v>
                      </c:pt>
                      <c:pt idx="23">
                        <c:v>25837423.640000001</c:v>
                      </c:pt>
                      <c:pt idx="24">
                        <c:v>17197504.800000001</c:v>
                      </c:pt>
                      <c:pt idx="25">
                        <c:v>26984243.02</c:v>
                      </c:pt>
                      <c:pt idx="26">
                        <c:v>27836372.039999999</c:v>
                      </c:pt>
                      <c:pt idx="27">
                        <c:v>26179022.899999999</c:v>
                      </c:pt>
                      <c:pt idx="28">
                        <c:v>27098766.690000001</c:v>
                      </c:pt>
                      <c:pt idx="29">
                        <c:v>17734744.960000001</c:v>
                      </c:pt>
                      <c:pt idx="30">
                        <c:v>123588614.48</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1.24892280055158E-4</c:v>
                </c:pt>
                <c:pt idx="1">
                  <c:v>1.2579836720177534E-3</c:v>
                </c:pt>
                <c:pt idx="2">
                  <c:v>4.5680358682329012E-3</c:v>
                </c:pt>
                <c:pt idx="3">
                  <c:v>1.1850363188492094E-2</c:v>
                </c:pt>
                <c:pt idx="4">
                  <c:v>1.8961283458593343E-2</c:v>
                </c:pt>
                <c:pt idx="5">
                  <c:v>3.4162843618748912E-2</c:v>
                </c:pt>
                <c:pt idx="6">
                  <c:v>4.7764486271901295E-2</c:v>
                </c:pt>
                <c:pt idx="7">
                  <c:v>7.1977578127829484E-2</c:v>
                </c:pt>
                <c:pt idx="8">
                  <c:v>0.11054378063084531</c:v>
                </c:pt>
                <c:pt idx="9">
                  <c:v>0.21396677338821313</c:v>
                </c:pt>
                <c:pt idx="10">
                  <c:v>0.38159813807211251</c:v>
                </c:pt>
                <c:pt idx="11">
                  <c:v>0.10322384142295804</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928045.92</c:v>
                      </c:pt>
                      <c:pt idx="1">
                        <c:v>9347788.4600000009</c:v>
                      </c:pt>
                      <c:pt idx="2">
                        <c:v>33944027.990000002</c:v>
                      </c:pt>
                      <c:pt idx="3">
                        <c:v>88057333.909999996</c:v>
                      </c:pt>
                      <c:pt idx="4">
                        <c:v>140896953.31</c:v>
                      </c:pt>
                      <c:pt idx="5">
                        <c:v>253856264.15000001</c:v>
                      </c:pt>
                      <c:pt idx="6">
                        <c:v>354926954.54000002</c:v>
                      </c:pt>
                      <c:pt idx="7">
                        <c:v>534848892.85000002</c:v>
                      </c:pt>
                      <c:pt idx="8">
                        <c:v>821425508.04999995</c:v>
                      </c:pt>
                      <c:pt idx="9">
                        <c:v>1589938072.8</c:v>
                      </c:pt>
                      <c:pt idx="10">
                        <c:v>2835568339.0599999</c:v>
                      </c:pt>
                      <c:pt idx="11">
                        <c:v>767032716.80999994</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4.1386408520410818E-5</c:v>
                </c:pt>
                <c:pt idx="1">
                  <c:v>1.4574771647358383E-4</c:v>
                </c:pt>
                <c:pt idx="2">
                  <c:v>3.1750615951336059E-4</c:v>
                </c:pt>
                <c:pt idx="3">
                  <c:v>1.1508057532057989E-3</c:v>
                </c:pt>
                <c:pt idx="4">
                  <c:v>1.1842261241759029E-3</c:v>
                </c:pt>
                <c:pt idx="5">
                  <c:v>1.5637671958587901E-3</c:v>
                </c:pt>
                <c:pt idx="6">
                  <c:v>1.4970576543032263E-2</c:v>
                </c:pt>
                <c:pt idx="7">
                  <c:v>3.6390040699308675E-3</c:v>
                </c:pt>
                <c:pt idx="8">
                  <c:v>1.8516229696949733E-2</c:v>
                </c:pt>
                <c:pt idx="9">
                  <c:v>6.9725782939951816E-3</c:v>
                </c:pt>
                <c:pt idx="10">
                  <c:v>1.098187597784922E-2</c:v>
                </c:pt>
                <c:pt idx="11">
                  <c:v>8.7677075679793284E-2</c:v>
                </c:pt>
                <c:pt idx="12">
                  <c:v>1.4490632747290708E-2</c:v>
                </c:pt>
                <c:pt idx="13">
                  <c:v>3.5043471789090341E-2</c:v>
                </c:pt>
                <c:pt idx="14">
                  <c:v>1.9356313956821903E-2</c:v>
                </c:pt>
                <c:pt idx="15">
                  <c:v>1.8163888559537256E-2</c:v>
                </c:pt>
                <c:pt idx="16">
                  <c:v>0.25890510900109243</c:v>
                </c:pt>
                <c:pt idx="17">
                  <c:v>2.98616186073241E-2</c:v>
                </c:pt>
                <c:pt idx="18">
                  <c:v>4.4501867549930657E-2</c:v>
                </c:pt>
                <c:pt idx="19">
                  <c:v>1.6328273376737503E-2</c:v>
                </c:pt>
                <c:pt idx="20">
                  <c:v>1.1124672611548021E-2</c:v>
                </c:pt>
                <c:pt idx="21">
                  <c:v>0.34828484670262305</c:v>
                </c:pt>
                <c:pt idx="22">
                  <c:v>1.8757686173628232E-2</c:v>
                </c:pt>
                <c:pt idx="23">
                  <c:v>3.2681335924414634E-2</c:v>
                </c:pt>
                <c:pt idx="24">
                  <c:v>2.3815724348493074E-3</c:v>
                </c:pt>
                <c:pt idx="25">
                  <c:v>3.5235275397301754E-4</c:v>
                </c:pt>
                <c:pt idx="26">
                  <c:v>2.6055781918403638E-3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307532.92</c:v>
                      </c:pt>
                      <c:pt idx="1">
                        <c:v>1083017.8899999999</c:v>
                      </c:pt>
                      <c:pt idx="2">
                        <c:v>2359315.5299999998</c:v>
                      </c:pt>
                      <c:pt idx="3">
                        <c:v>8551373.9000000004</c:v>
                      </c:pt>
                      <c:pt idx="4">
                        <c:v>8799713.0199999996</c:v>
                      </c:pt>
                      <c:pt idx="5">
                        <c:v>11619995.77</c:v>
                      </c:pt>
                      <c:pt idx="6">
                        <c:v>111242924.5</c:v>
                      </c:pt>
                      <c:pt idx="7">
                        <c:v>27040605.539999999</c:v>
                      </c:pt>
                      <c:pt idx="8">
                        <c:v>137589860.77000001</c:v>
                      </c:pt>
                      <c:pt idx="9">
                        <c:v>51811631.869999997</c:v>
                      </c:pt>
                      <c:pt idx="10">
                        <c:v>81603804.420000002</c:v>
                      </c:pt>
                      <c:pt idx="11">
                        <c:v>651508262.37</c:v>
                      </c:pt>
                      <c:pt idx="12">
                        <c:v>107676572.11</c:v>
                      </c:pt>
                      <c:pt idx="13">
                        <c:v>260400010.33000001</c:v>
                      </c:pt>
                      <c:pt idx="14">
                        <c:v>143832334.44</c:v>
                      </c:pt>
                      <c:pt idx="15">
                        <c:v>134971694.5</c:v>
                      </c:pt>
                      <c:pt idx="16">
                        <c:v>1923864549.27</c:v>
                      </c:pt>
                      <c:pt idx="17">
                        <c:v>221894846.50999999</c:v>
                      </c:pt>
                      <c:pt idx="18">
                        <c:v>330683182.29000002</c:v>
                      </c:pt>
                      <c:pt idx="19">
                        <c:v>121331658.62</c:v>
                      </c:pt>
                      <c:pt idx="20">
                        <c:v>82664893.489999995</c:v>
                      </c:pt>
                      <c:pt idx="21">
                        <c:v>2588024903.04</c:v>
                      </c:pt>
                      <c:pt idx="22">
                        <c:v>139384068.53</c:v>
                      </c:pt>
                      <c:pt idx="23">
                        <c:v>242847519.88999999</c:v>
                      </c:pt>
                      <c:pt idx="24">
                        <c:v>17696919.140000001</c:v>
                      </c:pt>
                      <c:pt idx="25">
                        <c:v>2618252.59</c:v>
                      </c:pt>
                      <c:pt idx="26">
                        <c:v>19361454.600000001</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7.3425815907992187E-4</c:v>
                </c:pt>
                <c:pt idx="1">
                  <c:v>2.8243085042592635E-3</c:v>
                </c:pt>
                <c:pt idx="2">
                  <c:v>5.1868008016707412E-3</c:v>
                </c:pt>
                <c:pt idx="3">
                  <c:v>8.7276249128827778E-3</c:v>
                </c:pt>
                <c:pt idx="4">
                  <c:v>1.2499484630440412E-2</c:v>
                </c:pt>
                <c:pt idx="5">
                  <c:v>1.7441230367834196E-2</c:v>
                </c:pt>
                <c:pt idx="6">
                  <c:v>2.3135195598580575E-2</c:v>
                </c:pt>
                <c:pt idx="7">
                  <c:v>2.5254311665603459E-2</c:v>
                </c:pt>
                <c:pt idx="8">
                  <c:v>3.2734216318037544E-2</c:v>
                </c:pt>
                <c:pt idx="9">
                  <c:v>3.8541226748474183E-2</c:v>
                </c:pt>
                <c:pt idx="10">
                  <c:v>4.030459689406584E-2</c:v>
                </c:pt>
                <c:pt idx="11">
                  <c:v>4.6509989757589812E-2</c:v>
                </c:pt>
                <c:pt idx="12">
                  <c:v>5.0102659723733456E-2</c:v>
                </c:pt>
                <c:pt idx="13">
                  <c:v>5.289073439119419E-2</c:v>
                </c:pt>
                <c:pt idx="14">
                  <c:v>5.838341093055692E-2</c:v>
                </c:pt>
                <c:pt idx="15">
                  <c:v>6.0786867841759414E-2</c:v>
                </c:pt>
                <c:pt idx="16">
                  <c:v>7.0695190489858131E-2</c:v>
                </c:pt>
                <c:pt idx="17">
                  <c:v>7.0558772113631082E-2</c:v>
                </c:pt>
                <c:pt idx="18">
                  <c:v>6.1944932341162814E-2</c:v>
                </c:pt>
                <c:pt idx="19">
                  <c:v>4.1379270897581484E-2</c:v>
                </c:pt>
                <c:pt idx="20">
                  <c:v>5.2869827705718936E-2</c:v>
                </c:pt>
                <c:pt idx="21">
                  <c:v>0.10101194686101486</c:v>
                </c:pt>
                <c:pt idx="22">
                  <c:v>7.9391902938454537E-2</c:v>
                </c:pt>
                <c:pt idx="23">
                  <c:v>4.5547907385750243E-2</c:v>
                </c:pt>
                <c:pt idx="24">
                  <c:v>5.4333202106502342E-4</c:v>
                </c:pt>
                <c:pt idx="25">
                  <c:v>0</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5456104.1600000001</c:v>
                      </c:pt>
                      <c:pt idx="1">
                        <c:v>20986789.440000001</c:v>
                      </c:pt>
                      <c:pt idx="2">
                        <c:v>38541928.450000003</c:v>
                      </c:pt>
                      <c:pt idx="3">
                        <c:v>64852981.210000001</c:v>
                      </c:pt>
                      <c:pt idx="4">
                        <c:v>92880806.629999995</c:v>
                      </c:pt>
                      <c:pt idx="5">
                        <c:v>129601787.04000001</c:v>
                      </c:pt>
                      <c:pt idx="6">
                        <c:v>171912338.16999999</c:v>
                      </c:pt>
                      <c:pt idx="7">
                        <c:v>187659004.16999999</c:v>
                      </c:pt>
                      <c:pt idx="8">
                        <c:v>243240461.97999999</c:v>
                      </c:pt>
                      <c:pt idx="9">
                        <c:v>286391026.08999997</c:v>
                      </c:pt>
                      <c:pt idx="10">
                        <c:v>299494225.64999998</c:v>
                      </c:pt>
                      <c:pt idx="11">
                        <c:v>345605078.35000002</c:v>
                      </c:pt>
                      <c:pt idx="12">
                        <c:v>372301385.77999997</c:v>
                      </c:pt>
                      <c:pt idx="13">
                        <c:v>393018929.88</c:v>
                      </c:pt>
                      <c:pt idx="14">
                        <c:v>433833750.86000001</c:v>
                      </c:pt>
                      <c:pt idx="15">
                        <c:v>451693288.52999997</c:v>
                      </c:pt>
                      <c:pt idx="16">
                        <c:v>525319764.11000001</c:v>
                      </c:pt>
                      <c:pt idx="17">
                        <c:v>524306070.41000003</c:v>
                      </c:pt>
                      <c:pt idx="18">
                        <c:v>460298600.50999999</c:v>
                      </c:pt>
                      <c:pt idx="19">
                        <c:v>307479881.95999998</c:v>
                      </c:pt>
                      <c:pt idx="20">
                        <c:v>392863577.08999997</c:v>
                      </c:pt>
                      <c:pt idx="21">
                        <c:v>750596635.07000005</c:v>
                      </c:pt>
                      <c:pt idx="22">
                        <c:v>589943041.88</c:v>
                      </c:pt>
                      <c:pt idx="23">
                        <c:v>338456064.66000003</c:v>
                      </c:pt>
                      <c:pt idx="24">
                        <c:v>4037375.77</c:v>
                      </c:pt>
                      <c:pt idx="25">
                        <c:v>0</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1.1794778266593954E-2</c:v>
                </c:pt>
                <c:pt idx="1">
                  <c:v>1.0184707063421526E-2</c:v>
                </c:pt>
                <c:pt idx="2">
                  <c:v>1.2099084710849186E-2</c:v>
                </c:pt>
                <c:pt idx="3">
                  <c:v>1.1605039534316804E-2</c:v>
                </c:pt>
                <c:pt idx="4">
                  <c:v>1.6716229214648499E-2</c:v>
                </c:pt>
                <c:pt idx="5">
                  <c:v>3.7640353284331081E-2</c:v>
                </c:pt>
                <c:pt idx="6">
                  <c:v>3.9733471365054063E-2</c:v>
                </c:pt>
                <c:pt idx="7">
                  <c:v>6.1480757895817209E-2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0.29816730448667983</c:v>
                </c:pt>
                <c:pt idx="1">
                  <c:v>0.3706410609882857</c:v>
                </c:pt>
                <c:pt idx="2">
                  <c:v>0.15281665507794837</c:v>
                </c:pt>
                <c:pt idx="3">
                  <c:v>5.7909145416460722E-2</c:v>
                </c:pt>
                <c:pt idx="4">
                  <c:v>3.4680856012471582E-2</c:v>
                </c:pt>
                <c:pt idx="5">
                  <c:v>2.4666114718061374E-2</c:v>
                </c:pt>
                <c:pt idx="6">
                  <c:v>3.6727918315845945E-2</c:v>
                </c:pt>
                <c:pt idx="7">
                  <c:v>1.8883145248173208E-2</c:v>
                </c:pt>
                <c:pt idx="8">
                  <c:v>5.4549429120103986E-3</c:v>
                </c:pt>
                <c:pt idx="9">
                  <c:v>5.2856824062984127E-5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0.43644803476021077</c:v>
                </c:pt>
                <c:pt idx="1">
                  <c:v>3.1819612947347378E-2</c:v>
                </c:pt>
                <c:pt idx="2">
                  <c:v>9.6476693697746058E-2</c:v>
                </c:pt>
                <c:pt idx="3">
                  <c:v>4.4091384006307667E-2</c:v>
                </c:pt>
                <c:pt idx="4">
                  <c:v>1.3157515274530756E-2</c:v>
                </c:pt>
                <c:pt idx="5">
                  <c:v>3.5088053272566817E-2</c:v>
                </c:pt>
                <c:pt idx="6">
                  <c:v>2.6906416016385156E-2</c:v>
                </c:pt>
                <c:pt idx="7">
                  <c:v>7.315396817136173E-2</c:v>
                </c:pt>
                <c:pt idx="8">
                  <c:v>7.7029453169604953E-2</c:v>
                </c:pt>
                <c:pt idx="9">
                  <c:v>8.0362037831468905E-2</c:v>
                </c:pt>
                <c:pt idx="10">
                  <c:v>8.0787381518341896E-3</c:v>
                </c:pt>
                <c:pt idx="11">
                  <c:v>1.7062234063316872E-2</c:v>
                </c:pt>
                <c:pt idx="12">
                  <c:v>6.0325858637318576E-2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87644295.090000004</c:v>
                      </c:pt>
                      <c:pt idx="1">
                        <c:v>75680224.849999994</c:v>
                      </c:pt>
                      <c:pt idx="2">
                        <c:v>89905526.560000002</c:v>
                      </c:pt>
                      <c:pt idx="3">
                        <c:v>86234390.040000007</c:v>
                      </c:pt>
                      <c:pt idx="4">
                        <c:v>124214469.56999999</c:v>
                      </c:pt>
                      <c:pt idx="5">
                        <c:v>279696841.76999998</c:v>
                      </c:pt>
                      <c:pt idx="6">
                        <c:v>295250322.69</c:v>
                      </c:pt>
                      <c:pt idx="7">
                        <c:v>456849426.55000001</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130614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2</xdr:col>
      <xdr:colOff>500062</xdr:colOff>
      <xdr:row>2</xdr:row>
      <xdr:rowOff>47624</xdr:rowOff>
    </xdr:from>
    <xdr:to>
      <xdr:col>4</xdr:col>
      <xdr:colOff>1745242</xdr:colOff>
      <xdr:row>4</xdr:row>
      <xdr:rowOff>58788</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2333625" y="428624"/>
          <a:ext cx="4153480" cy="3683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1266825</xdr:colOff>
      <xdr:row>6</xdr:row>
      <xdr:rowOff>101654</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740143</xdr:colOff>
      <xdr:row>5</xdr:row>
      <xdr:rowOff>35112</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1615067</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87831</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602243</xdr:colOff>
      <xdr:row>11</xdr:row>
      <xdr:rowOff>29421</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659394</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122237</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166688</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257371</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249500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7</xdr:col>
      <xdr:colOff>968274</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693737</xdr:colOff>
      <xdr:row>4</xdr:row>
      <xdr:rowOff>26988</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136524</xdr:colOff>
      <xdr:row>3</xdr:row>
      <xdr:rowOff>59709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8731</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124670</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54619</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1230892</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277455</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923711</xdr:colOff>
      <xdr:row>4</xdr:row>
      <xdr:rowOff>124670</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imitri.bellaiche@iqeq.co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thieu.Brunet@socgen.com" TargetMode="External"/><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vincent.robin@socgen.com" TargetMode="External"/><Relationship Id="rId17" Type="http://schemas.openxmlformats.org/officeDocument/2006/relationships/drawing" Target="../drawings/drawing21.xml"/><Relationship Id="rId2" Type="http://schemas.openxmlformats.org/officeDocument/2006/relationships/hyperlink" Target="mailto:monitor.rmbs@moodys.com" TargetMode="External"/><Relationship Id="rId16" Type="http://schemas.openxmlformats.org/officeDocument/2006/relationships/printerSettings" Target="../printerSettings/printerSettings18.bin"/><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marie-sonia.nizard@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Agathe.Zinzindohoue@socgen.com" TargetMode="External"/><Relationship Id="rId10" Type="http://schemas.openxmlformats.org/officeDocument/2006/relationships/hyperlink" Target="mailto:Jerome.pigou@socgen.com" TargetMode="External"/><Relationship Id="rId4" Type="http://schemas.openxmlformats.org/officeDocument/2006/relationships/hyperlink" Target="mailto:Fabrice.olagnol@sgcib.com" TargetMode="External"/><Relationship Id="rId9" Type="http://schemas.openxmlformats.org/officeDocument/2006/relationships/hyperlink" Target="mailto:fund.corporateaction@sgss.socgen.com" TargetMode="External"/><Relationship Id="rId14" Type="http://schemas.openxmlformats.org/officeDocument/2006/relationships/hyperlink" Target="mailto:Agathe.Zinzindohoue@socgen.com"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hyperlink" Target="mailto:Martine.Domingues@socgen.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2340-5CBF-4999-A047-C9C6A7B8C5C2}">
  <sheetPr>
    <tabColor theme="0" tint="-0.249977111117893"/>
  </sheetPr>
  <dimension ref="B2:T69"/>
  <sheetViews>
    <sheetView zoomScale="90" zoomScaleNormal="90" workbookViewId="0">
      <selection activeCell="I27" sqref="I27"/>
    </sheetView>
  </sheetViews>
  <sheetFormatPr defaultRowHeight="14.5"/>
  <cols>
    <col min="2" max="2" width="11.54296875" customWidth="1"/>
    <col min="3" max="3" width="9.7265625" customWidth="1"/>
    <col min="4" max="4" width="18" bestFit="1" customWidth="1"/>
    <col min="5" max="5" width="17.453125" customWidth="1"/>
    <col min="6" max="6" width="16.81640625" customWidth="1"/>
    <col min="7" max="7" width="5.26953125" customWidth="1"/>
    <col min="8" max="9" width="14" bestFit="1" customWidth="1"/>
    <col min="11" max="11" width="6.54296875" customWidth="1"/>
    <col min="12" max="12" width="5" customWidth="1"/>
    <col min="13" max="13" width="10.453125" customWidth="1"/>
    <col min="18" max="18" width="17.54296875" customWidth="1"/>
    <col min="20" max="20" width="9.7265625" bestFit="1" customWidth="1"/>
  </cols>
  <sheetData>
    <row r="2" spans="2:13" ht="15" thickBot="1">
      <c r="K2" s="1249"/>
    </row>
    <row r="3" spans="2:13">
      <c r="B3" s="1822" t="s">
        <v>2065</v>
      </c>
      <c r="C3" s="1823" t="s">
        <v>2066</v>
      </c>
      <c r="D3" s="1824" t="s">
        <v>2067</v>
      </c>
      <c r="E3" s="1822" t="s">
        <v>2068</v>
      </c>
      <c r="F3" s="1823" t="s">
        <v>2069</v>
      </c>
      <c r="G3" s="1823"/>
    </row>
    <row r="4" spans="2:13">
      <c r="B4" s="1825"/>
      <c r="C4" s="1826"/>
      <c r="E4" s="1825"/>
      <c r="F4" s="1826"/>
      <c r="G4" s="1826"/>
      <c r="K4">
        <f>MONTH(B5)</f>
        <v>9</v>
      </c>
    </row>
    <row r="5" spans="2:13">
      <c r="B5" s="1832">
        <f>'00 - Cover'!F20</f>
        <v>45929</v>
      </c>
      <c r="C5" s="1826">
        <v>653000</v>
      </c>
      <c r="D5" s="1249" t="str">
        <f t="shared" ref="D5:D36" si="0">"Flux de "&amp;_xlfn.SINGLE( _xlfn.XLOOKUP($K$4,L:L,M:M,FALSE))</f>
        <v>Flux de Septembre</v>
      </c>
      <c r="E5" s="1833">
        <v>0</v>
      </c>
      <c r="F5" s="1827"/>
      <c r="G5" s="1827" t="s">
        <v>2070</v>
      </c>
      <c r="H5" s="1839"/>
      <c r="I5" s="1839"/>
      <c r="L5">
        <v>1</v>
      </c>
      <c r="M5" s="1221" t="s">
        <v>2071</v>
      </c>
    </row>
    <row r="6" spans="2:13">
      <c r="B6" s="1832">
        <f t="shared" ref="B6:B36" si="1">+B5</f>
        <v>45929</v>
      </c>
      <c r="C6" s="1826">
        <v>512000</v>
      </c>
      <c r="D6" s="1249" t="str">
        <f t="shared" si="0"/>
        <v>Flux de Septembre</v>
      </c>
      <c r="E6" s="1833"/>
      <c r="F6" s="1827">
        <f>E5</f>
        <v>0</v>
      </c>
      <c r="G6" s="1827" t="s">
        <v>2070</v>
      </c>
      <c r="H6" s="1839"/>
      <c r="I6" s="1839"/>
      <c r="L6">
        <v>2</v>
      </c>
      <c r="M6" s="1221" t="s">
        <v>2072</v>
      </c>
    </row>
    <row r="7" spans="2:13">
      <c r="B7" s="1832">
        <f t="shared" si="1"/>
        <v>45929</v>
      </c>
      <c r="C7" s="1826">
        <v>653000</v>
      </c>
      <c r="D7" s="1249" t="str">
        <f t="shared" si="0"/>
        <v>Flux de Septembre</v>
      </c>
      <c r="E7" s="1833">
        <f>ROUNDDOWN('14 - Fees'!J39+'14 - Fees'!J40,2)</f>
        <v>480</v>
      </c>
      <c r="F7" s="1827"/>
      <c r="G7" s="1827" t="s">
        <v>2070</v>
      </c>
      <c r="H7" s="1839"/>
      <c r="I7" s="1839"/>
      <c r="L7">
        <v>3</v>
      </c>
      <c r="M7" s="1221" t="s">
        <v>2073</v>
      </c>
    </row>
    <row r="8" spans="2:13">
      <c r="B8" s="1832">
        <f t="shared" si="1"/>
        <v>45929</v>
      </c>
      <c r="C8" s="1826">
        <v>512000</v>
      </c>
      <c r="D8" s="1249" t="str">
        <f t="shared" si="0"/>
        <v>Flux de Septembre</v>
      </c>
      <c r="E8" s="1833"/>
      <c r="F8" s="1827">
        <f>E7</f>
        <v>480</v>
      </c>
      <c r="G8" s="1827" t="s">
        <v>2070</v>
      </c>
      <c r="H8" s="1839"/>
      <c r="I8" s="1839"/>
      <c r="L8">
        <v>4</v>
      </c>
      <c r="M8" s="1221" t="s">
        <v>2074</v>
      </c>
    </row>
    <row r="9" spans="2:13">
      <c r="B9" s="1832">
        <f t="shared" si="1"/>
        <v>45929</v>
      </c>
      <c r="C9" s="1826">
        <v>653000</v>
      </c>
      <c r="D9" s="1249" t="str">
        <f t="shared" si="0"/>
        <v>Flux de Septembre</v>
      </c>
      <c r="E9" s="1833">
        <f>ROUNDDOWN('14 - Fees'!J35,2)</f>
        <v>1050</v>
      </c>
      <c r="F9" s="1827"/>
      <c r="G9" s="1827" t="s">
        <v>2070</v>
      </c>
      <c r="H9" s="1839"/>
      <c r="I9" s="1839"/>
      <c r="L9">
        <v>5</v>
      </c>
      <c r="M9" s="1221" t="s">
        <v>2075</v>
      </c>
    </row>
    <row r="10" spans="2:13">
      <c r="B10" s="1832">
        <f t="shared" si="1"/>
        <v>45929</v>
      </c>
      <c r="C10" s="1826">
        <v>512000</v>
      </c>
      <c r="D10" s="1249" t="str">
        <f t="shared" si="0"/>
        <v>Flux de Septembre</v>
      </c>
      <c r="E10" s="1833"/>
      <c r="F10" s="1827">
        <f>E9</f>
        <v>1050</v>
      </c>
      <c r="G10" s="1827" t="s">
        <v>2070</v>
      </c>
      <c r="H10" s="1839"/>
      <c r="I10" s="1839"/>
      <c r="L10">
        <v>6</v>
      </c>
      <c r="M10" s="1221" t="s">
        <v>2076</v>
      </c>
    </row>
    <row r="11" spans="2:13">
      <c r="B11" s="1832">
        <f t="shared" si="1"/>
        <v>45929</v>
      </c>
      <c r="C11" s="1826">
        <v>653000</v>
      </c>
      <c r="D11" s="1249" t="str">
        <f t="shared" si="0"/>
        <v>Flux de Septembre</v>
      </c>
      <c r="E11" s="1833">
        <f>ROUNDDOWN('14 - Fees'!J18,2)</f>
        <v>5416.67</v>
      </c>
      <c r="F11" s="1827"/>
      <c r="G11" s="1827" t="s">
        <v>2070</v>
      </c>
      <c r="H11" s="1839"/>
      <c r="I11" s="1839"/>
      <c r="L11">
        <v>7</v>
      </c>
      <c r="M11" s="1221" t="s">
        <v>2077</v>
      </c>
    </row>
    <row r="12" spans="2:13">
      <c r="B12" s="1832">
        <f t="shared" si="1"/>
        <v>45929</v>
      </c>
      <c r="C12" s="1826">
        <v>512000</v>
      </c>
      <c r="D12" s="1249" t="str">
        <f t="shared" si="0"/>
        <v>Flux de Septembre</v>
      </c>
      <c r="E12" s="1833"/>
      <c r="F12" s="1827">
        <f>E11</f>
        <v>5416.67</v>
      </c>
      <c r="G12" s="1827" t="s">
        <v>2070</v>
      </c>
      <c r="H12" s="1839"/>
      <c r="I12" s="1839"/>
      <c r="L12">
        <v>8</v>
      </c>
      <c r="M12" s="1221" t="s">
        <v>2078</v>
      </c>
    </row>
    <row r="13" spans="2:13">
      <c r="B13" s="1832">
        <f t="shared" si="1"/>
        <v>45929</v>
      </c>
      <c r="C13" s="1826">
        <v>653000</v>
      </c>
      <c r="D13" s="1249" t="str">
        <f t="shared" si="0"/>
        <v>Flux de Septembre</v>
      </c>
      <c r="E13" s="1833">
        <f>ROUNDDOWN('14 - Fees'!J33,2)</f>
        <v>12500</v>
      </c>
      <c r="F13" s="1827"/>
      <c r="G13" s="1827" t="s">
        <v>2070</v>
      </c>
      <c r="H13" s="1839"/>
      <c r="I13" s="1839"/>
      <c r="L13">
        <v>9</v>
      </c>
      <c r="M13" s="1221" t="s">
        <v>2079</v>
      </c>
    </row>
    <row r="14" spans="2:13">
      <c r="B14" s="1832">
        <f t="shared" si="1"/>
        <v>45929</v>
      </c>
      <c r="C14" s="1826">
        <v>512000</v>
      </c>
      <c r="D14" s="1249" t="str">
        <f t="shared" si="0"/>
        <v>Flux de Septembre</v>
      </c>
      <c r="E14" s="1833"/>
      <c r="F14" s="1827">
        <f>E13</f>
        <v>12500</v>
      </c>
      <c r="G14" s="1827" t="s">
        <v>2070</v>
      </c>
      <c r="H14" s="1839"/>
      <c r="I14" s="1839"/>
      <c r="L14">
        <v>10</v>
      </c>
      <c r="M14" s="1221" t="s">
        <v>2080</v>
      </c>
    </row>
    <row r="15" spans="2:13">
      <c r="B15" s="1832">
        <f t="shared" si="1"/>
        <v>45929</v>
      </c>
      <c r="C15" s="1843" t="s">
        <v>2086</v>
      </c>
      <c r="D15" s="1249" t="str">
        <f t="shared" si="0"/>
        <v>Flux de Septembre</v>
      </c>
      <c r="E15" s="1833">
        <f>ROUNDDOWN('14 - Fees'!J53,2)</f>
        <v>13833.77</v>
      </c>
      <c r="F15" s="1827"/>
      <c r="G15" s="1827" t="s">
        <v>2070</v>
      </c>
      <c r="H15" s="1839"/>
      <c r="I15" s="1839"/>
      <c r="L15">
        <v>11</v>
      </c>
      <c r="M15" s="1221" t="s">
        <v>2081</v>
      </c>
    </row>
    <row r="16" spans="2:13">
      <c r="B16" s="1832">
        <f t="shared" si="1"/>
        <v>45929</v>
      </c>
      <c r="C16" s="1826">
        <v>512000</v>
      </c>
      <c r="D16" s="1249" t="str">
        <f t="shared" si="0"/>
        <v>Flux de Septembre</v>
      </c>
      <c r="E16" s="1833"/>
      <c r="F16" s="1827">
        <f>E15</f>
        <v>13833.77</v>
      </c>
      <c r="G16" s="1827" t="s">
        <v>2070</v>
      </c>
      <c r="H16" s="1839"/>
      <c r="I16" s="1839"/>
      <c r="L16">
        <v>12</v>
      </c>
      <c r="M16" s="1221" t="s">
        <v>2082</v>
      </c>
    </row>
    <row r="17" spans="2:18">
      <c r="B17" s="1832">
        <f t="shared" si="1"/>
        <v>45929</v>
      </c>
      <c r="C17" s="1843" t="s">
        <v>2086</v>
      </c>
      <c r="D17" s="1249" t="str">
        <f t="shared" si="0"/>
        <v>Flux de Septembre</v>
      </c>
      <c r="E17" s="1833">
        <f>ROUNDDOWN('14 - Fees'!J52,2)</f>
        <v>1562792.1</v>
      </c>
      <c r="F17" s="1827"/>
      <c r="G17" s="1827" t="s">
        <v>2070</v>
      </c>
      <c r="H17" s="1839"/>
      <c r="I17" s="1839"/>
    </row>
    <row r="18" spans="2:18">
      <c r="B18" s="1832">
        <f t="shared" si="1"/>
        <v>45929</v>
      </c>
      <c r="C18" s="1826">
        <v>512000</v>
      </c>
      <c r="D18" s="1249" t="str">
        <f t="shared" si="0"/>
        <v>Flux de Septembre</v>
      </c>
      <c r="E18" s="1833"/>
      <c r="F18" s="1827">
        <f>E17</f>
        <v>1562792.1</v>
      </c>
      <c r="G18" s="1827" t="s">
        <v>2070</v>
      </c>
      <c r="H18" s="1839"/>
      <c r="I18" s="1839"/>
    </row>
    <row r="19" spans="2:18">
      <c r="B19" s="1832">
        <f t="shared" si="1"/>
        <v>45929</v>
      </c>
      <c r="C19" s="1843" t="s">
        <v>2089</v>
      </c>
      <c r="D19" s="1249" t="str">
        <f t="shared" si="0"/>
        <v>Flux de Septembre</v>
      </c>
      <c r="E19" s="1833">
        <f>ROUNDDOWN('12 - Notes Interest'!T17,2)</f>
        <v>508676.52</v>
      </c>
      <c r="F19" s="1827"/>
      <c r="G19" s="1827" t="s">
        <v>2070</v>
      </c>
      <c r="H19" s="1839"/>
      <c r="I19" s="1839"/>
    </row>
    <row r="20" spans="2:18">
      <c r="B20" s="1832">
        <f t="shared" si="1"/>
        <v>45929</v>
      </c>
      <c r="C20" s="1826">
        <v>512000</v>
      </c>
      <c r="D20" s="1249" t="str">
        <f t="shared" si="0"/>
        <v>Flux de Septembre</v>
      </c>
      <c r="E20" s="1833"/>
      <c r="F20" s="1827">
        <f>E19</f>
        <v>508676.52</v>
      </c>
      <c r="G20" s="1827" t="s">
        <v>2070</v>
      </c>
      <c r="H20" s="1839"/>
      <c r="I20" s="1839"/>
    </row>
    <row r="21" spans="2:18">
      <c r="B21" s="1832">
        <f t="shared" si="1"/>
        <v>45929</v>
      </c>
      <c r="C21" s="1843" t="s">
        <v>2087</v>
      </c>
      <c r="D21" s="1249" t="str">
        <f t="shared" si="0"/>
        <v>Flux de Septembre</v>
      </c>
      <c r="E21" s="1833">
        <v>0</v>
      </c>
      <c r="F21" s="1827"/>
      <c r="G21" s="1827" t="s">
        <v>2070</v>
      </c>
      <c r="H21" s="1839"/>
      <c r="I21" s="1839"/>
    </row>
    <row r="22" spans="2:18">
      <c r="B22" s="1832">
        <f t="shared" si="1"/>
        <v>45929</v>
      </c>
      <c r="C22" s="1826">
        <v>512000</v>
      </c>
      <c r="D22" s="1249" t="str">
        <f t="shared" si="0"/>
        <v>Flux de Septembre</v>
      </c>
      <c r="E22" s="1833"/>
      <c r="F22" s="1827">
        <v>0</v>
      </c>
      <c r="G22" s="1827" t="s">
        <v>2070</v>
      </c>
      <c r="H22" s="1839"/>
      <c r="I22" s="1839"/>
    </row>
    <row r="23" spans="2:18">
      <c r="B23" s="1832">
        <f t="shared" si="1"/>
        <v>45929</v>
      </c>
      <c r="C23" s="1843" t="s">
        <v>2090</v>
      </c>
      <c r="D23" s="1249" t="str">
        <f t="shared" si="0"/>
        <v>Flux de Septembre</v>
      </c>
      <c r="E23" s="1833">
        <f>ROUNDDOWN('11 - Notes Follow-up'!N25,2)</f>
        <v>3531559.68</v>
      </c>
      <c r="F23" s="1827"/>
      <c r="G23" s="1827" t="s">
        <v>2070</v>
      </c>
      <c r="H23" s="1839"/>
      <c r="I23" s="1839"/>
    </row>
    <row r="24" spans="2:18">
      <c r="B24" s="1832">
        <f t="shared" si="1"/>
        <v>45929</v>
      </c>
      <c r="C24" s="1826">
        <v>512000</v>
      </c>
      <c r="D24" s="1249" t="str">
        <f t="shared" si="0"/>
        <v>Flux de Septembre</v>
      </c>
      <c r="E24" s="1833"/>
      <c r="F24" s="1827">
        <f>E23</f>
        <v>3531559.68</v>
      </c>
      <c r="G24" s="1827" t="s">
        <v>2070</v>
      </c>
      <c r="H24" s="1839"/>
      <c r="I24" s="1839"/>
    </row>
    <row r="25" spans="2:18">
      <c r="B25" s="1832">
        <f t="shared" si="1"/>
        <v>45929</v>
      </c>
      <c r="C25" s="1843" t="s">
        <v>2088</v>
      </c>
      <c r="D25" s="1249" t="str">
        <f t="shared" si="0"/>
        <v>Flux de Septembre</v>
      </c>
      <c r="E25" s="1833">
        <f>ROUNDDOWN('12 - Notes Interest'!K17,2)</f>
        <v>3865612.36</v>
      </c>
      <c r="F25" s="1827"/>
      <c r="G25" s="1827" t="s">
        <v>2070</v>
      </c>
      <c r="H25" s="1839"/>
      <c r="I25" s="1839"/>
    </row>
    <row r="26" spans="2:18">
      <c r="B26" s="1832">
        <f t="shared" si="1"/>
        <v>45929</v>
      </c>
      <c r="C26" s="1826">
        <v>512000</v>
      </c>
      <c r="D26" s="1249" t="str">
        <f t="shared" si="0"/>
        <v>Flux de Septembre</v>
      </c>
      <c r="E26" s="1833"/>
      <c r="F26" s="1827">
        <f>E25</f>
        <v>3865612.36</v>
      </c>
      <c r="G26" s="1827" t="s">
        <v>2070</v>
      </c>
      <c r="H26" s="1839"/>
      <c r="I26" s="1839"/>
    </row>
    <row r="27" spans="2:18">
      <c r="B27" s="1832">
        <f t="shared" si="1"/>
        <v>45929</v>
      </c>
      <c r="C27" s="1826">
        <v>161100</v>
      </c>
      <c r="D27" s="1249" t="str">
        <f t="shared" si="0"/>
        <v>Flux de Septembre</v>
      </c>
      <c r="E27" s="1833">
        <f>ROUNDDOWN('11 - Notes Follow-up'!F25,2)</f>
        <v>67099817.039999999</v>
      </c>
      <c r="F27" s="1827"/>
      <c r="G27" s="1827" t="s">
        <v>2070</v>
      </c>
      <c r="H27" s="1839"/>
      <c r="I27" s="1839"/>
    </row>
    <row r="28" spans="2:18" ht="15" thickBot="1">
      <c r="B28" s="1832">
        <f t="shared" si="1"/>
        <v>45929</v>
      </c>
      <c r="C28" s="1826">
        <v>512000</v>
      </c>
      <c r="D28" s="1249" t="str">
        <f t="shared" si="0"/>
        <v>Flux de Septembre</v>
      </c>
      <c r="E28" s="1833"/>
      <c r="F28" s="1827">
        <f>E27</f>
        <v>67099817.039999999</v>
      </c>
      <c r="G28" s="1827" t="s">
        <v>2070</v>
      </c>
      <c r="H28" s="1839"/>
      <c r="I28" s="1839"/>
    </row>
    <row r="29" spans="2:18">
      <c r="B29" s="1834">
        <f t="shared" si="1"/>
        <v>45929</v>
      </c>
      <c r="C29" s="1844">
        <v>512100</v>
      </c>
      <c r="D29" s="1830" t="str">
        <f t="shared" si="0"/>
        <v>Flux de Septembre</v>
      </c>
      <c r="E29" s="1835"/>
      <c r="F29" s="1831">
        <f>ROUNDDOWN(-'10 - Reserve calculation'!K12,2)</f>
        <v>325864.21000000002</v>
      </c>
      <c r="G29" s="1831" t="s">
        <v>2083</v>
      </c>
      <c r="H29" s="1839"/>
      <c r="I29" s="1839"/>
    </row>
    <row r="30" spans="2:18" ht="15" thickBot="1">
      <c r="B30" s="1836">
        <f t="shared" si="1"/>
        <v>45929</v>
      </c>
      <c r="C30" s="1845">
        <v>450000</v>
      </c>
      <c r="D30" s="1828" t="str">
        <f t="shared" si="0"/>
        <v>Flux de Septembre</v>
      </c>
      <c r="E30" s="1837">
        <f>F29</f>
        <v>325864.21000000002</v>
      </c>
      <c r="F30" s="1829"/>
      <c r="G30" s="1829" t="s">
        <v>2083</v>
      </c>
      <c r="H30" s="1839"/>
      <c r="I30" s="1839"/>
    </row>
    <row r="31" spans="2:18">
      <c r="B31" s="1834">
        <f t="shared" si="1"/>
        <v>45929</v>
      </c>
      <c r="C31" s="1846" t="s">
        <v>2085</v>
      </c>
      <c r="D31" s="1830" t="str">
        <f t="shared" si="0"/>
        <v>Flux de Septembre</v>
      </c>
      <c r="E31" s="1831">
        <f>ROUNDDOWN('03 - Monthly Collection'!Q13+'03 - Monthly Collection'!AJ13,2)*0</f>
        <v>0</v>
      </c>
      <c r="F31" s="1840"/>
      <c r="G31" s="1831" t="s">
        <v>2084</v>
      </c>
      <c r="H31" s="1839"/>
      <c r="I31" s="1839"/>
    </row>
    <row r="32" spans="2:18">
      <c r="B32" s="1832">
        <f t="shared" si="1"/>
        <v>45929</v>
      </c>
      <c r="C32" s="1843" t="s">
        <v>2091</v>
      </c>
      <c r="D32" s="1249" t="str">
        <f t="shared" si="0"/>
        <v>Flux de Septembre</v>
      </c>
      <c r="E32" s="1827"/>
      <c r="F32" s="1250">
        <f>E31</f>
        <v>0</v>
      </c>
      <c r="G32" s="1827" t="s">
        <v>2084</v>
      </c>
      <c r="H32" s="1839"/>
      <c r="I32" s="1839"/>
      <c r="R32" s="1250"/>
    </row>
    <row r="33" spans="2:20">
      <c r="B33" s="1832">
        <f t="shared" si="1"/>
        <v>45929</v>
      </c>
      <c r="C33" s="1843" t="s">
        <v>2085</v>
      </c>
      <c r="D33" s="1249" t="str">
        <f t="shared" si="0"/>
        <v>Flux de Septembre</v>
      </c>
      <c r="E33" s="1827">
        <f>F34+F36-E35</f>
        <v>0</v>
      </c>
      <c r="F33" s="1250"/>
      <c r="G33" s="1827" t="s">
        <v>2084</v>
      </c>
      <c r="H33" s="1839"/>
      <c r="I33" s="1839"/>
      <c r="T33" s="1250"/>
    </row>
    <row r="34" spans="2:20">
      <c r="B34" s="1832">
        <f t="shared" si="1"/>
        <v>45929</v>
      </c>
      <c r="C34" s="1843" t="s">
        <v>2092</v>
      </c>
      <c r="D34" s="1249" t="str">
        <f t="shared" si="0"/>
        <v>Flux de Septembre</v>
      </c>
      <c r="E34" s="1827"/>
      <c r="F34" s="1250">
        <f>('02 - Monthly Asset Follow up'!BL18-'02 - Monthly Asset Follow up'!BL17+'02 - Monthly Asset Follow up'!CP18-'02 - Monthly Asset Follow up'!CP17)*0</f>
        <v>0</v>
      </c>
      <c r="G34" s="1827" t="s">
        <v>2084</v>
      </c>
      <c r="H34" s="1839"/>
      <c r="I34" s="1839"/>
    </row>
    <row r="35" spans="2:20">
      <c r="B35" s="1832">
        <f t="shared" si="1"/>
        <v>45929</v>
      </c>
      <c r="C35" s="1843" t="s">
        <v>2093</v>
      </c>
      <c r="D35" s="1249" t="str">
        <f t="shared" si="0"/>
        <v>Flux de Septembre</v>
      </c>
      <c r="E35" s="1827">
        <f>('02 - Monthly Asset Follow up'!AQ17-'02 - Monthly Asset Follow up'!AQ18)*0</f>
        <v>0</v>
      </c>
      <c r="F35" s="1250"/>
      <c r="G35" s="1827" t="s">
        <v>2084</v>
      </c>
      <c r="H35" s="1839"/>
      <c r="I35" s="1839"/>
      <c r="R35" s="1250"/>
    </row>
    <row r="36" spans="2:20" ht="15" thickBot="1">
      <c r="B36" s="1836">
        <f t="shared" si="1"/>
        <v>45929</v>
      </c>
      <c r="C36" s="1847" t="s">
        <v>2094</v>
      </c>
      <c r="D36" s="1828" t="str">
        <f t="shared" si="0"/>
        <v>Flux de Septembre</v>
      </c>
      <c r="E36" s="1829"/>
      <c r="F36" s="1841">
        <f>('02 - Monthly Asset Follow up'!E17+'02 - Monthly Asset Follow up'!F17+'02 - Monthly Asset Follow up'!K17+'02 - Monthly Asset Follow up'!M17)*0</f>
        <v>0</v>
      </c>
      <c r="G36" s="1829" t="s">
        <v>2084</v>
      </c>
      <c r="H36" s="1839"/>
      <c r="I36" s="1839"/>
    </row>
    <row r="39" spans="2:20">
      <c r="E39" s="1842">
        <f>SUM(E5:E35)</f>
        <v>76927602.349999994</v>
      </c>
      <c r="F39" s="1842">
        <f>SUM(F5:F36)</f>
        <v>76927602.349999994</v>
      </c>
      <c r="H39" s="1842"/>
      <c r="I39" s="1842"/>
    </row>
    <row r="56" hidden="1"/>
    <row r="57" hidden="1"/>
    <row r="58" hidden="1"/>
    <row r="59" hidden="1"/>
    <row r="60" hidden="1"/>
    <row r="68" spans="3:3">
      <c r="C68" s="1838"/>
    </row>
    <row r="69" spans="3:3">
      <c r="C69" s="1838"/>
    </row>
  </sheetData>
  <pageMargins left="0.7" right="0.7" top="0.75" bottom="0.75" header="0.3" footer="0.3"/>
  <ignoredErrors>
    <ignoredError sqref="C31:C36 C15 C17 C19 C21 C23 C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codeName="Sheet9">
    <tabColor theme="0" tint="-0.14999847407452621"/>
  </sheetPr>
  <dimension ref="A1:L72"/>
  <sheetViews>
    <sheetView showGridLines="0" zoomScale="80" zoomScaleNormal="80" workbookViewId="0">
      <selection activeCell="E12" sqref="E12"/>
    </sheetView>
  </sheetViews>
  <sheetFormatPr defaultColWidth="10.81640625" defaultRowHeight="14.5"/>
  <cols>
    <col min="1" max="1" width="4.453125" style="36" customWidth="1"/>
    <col min="2" max="2" width="23" style="36" customWidth="1"/>
    <col min="3" max="7" width="29.54296875" style="36" customWidth="1"/>
    <col min="8" max="8" width="35" style="36" customWidth="1"/>
    <col min="9" max="9" width="3.54296875" style="36" customWidth="1"/>
    <col min="10" max="16384" width="10.81640625" style="36"/>
  </cols>
  <sheetData>
    <row r="1" spans="1:12">
      <c r="A1" s="35"/>
      <c r="B1" s="35"/>
      <c r="C1" s="35"/>
      <c r="D1" s="35"/>
      <c r="E1" s="35"/>
      <c r="F1" s="35"/>
      <c r="G1" s="35"/>
      <c r="H1" s="35"/>
      <c r="I1" s="35"/>
      <c r="J1" s="35"/>
      <c r="K1" s="35"/>
    </row>
    <row r="2" spans="1:12">
      <c r="A2" s="35"/>
      <c r="B2" s="37"/>
      <c r="C2" s="37"/>
      <c r="D2" s="37"/>
      <c r="E2" s="37"/>
      <c r="F2" s="247"/>
      <c r="G2" s="247"/>
      <c r="H2" s="247"/>
      <c r="I2" s="37"/>
      <c r="J2" s="37"/>
      <c r="K2" s="37"/>
    </row>
    <row r="3" spans="1:12" ht="14.5" customHeight="1">
      <c r="A3" s="35"/>
      <c r="B3" s="37"/>
      <c r="C3" s="37"/>
      <c r="D3" s="37"/>
      <c r="E3" s="255"/>
      <c r="F3" s="262"/>
      <c r="G3" s="1220" t="s">
        <v>100</v>
      </c>
      <c r="H3" s="1220">
        <f>'00 - Cover'!$F$17</f>
        <v>45900</v>
      </c>
      <c r="I3" s="39"/>
      <c r="J3" s="39"/>
      <c r="K3" s="39"/>
    </row>
    <row r="4" spans="1:12" ht="14.5" customHeight="1">
      <c r="A4" s="35"/>
      <c r="B4" s="37"/>
      <c r="C4" s="37"/>
      <c r="D4" s="37"/>
      <c r="E4" s="255"/>
      <c r="F4" s="262"/>
      <c r="G4" s="1220" t="s">
        <v>4</v>
      </c>
      <c r="H4" s="1220">
        <f>'00 - Cover'!$F$19</f>
        <v>45922</v>
      </c>
      <c r="I4" s="39"/>
      <c r="J4" s="39"/>
      <c r="K4" s="39"/>
    </row>
    <row r="5" spans="1:12" ht="14.5" customHeight="1">
      <c r="A5" s="35"/>
      <c r="B5" s="37"/>
      <c r="C5" s="37"/>
      <c r="D5" s="37"/>
      <c r="E5" s="255"/>
      <c r="F5" s="262"/>
      <c r="G5" s="1220" t="s">
        <v>5</v>
      </c>
      <c r="H5" s="1220">
        <f>'00 - Cover'!$F$20</f>
        <v>45929</v>
      </c>
      <c r="I5" s="39"/>
      <c r="J5" s="39"/>
      <c r="K5" s="39"/>
    </row>
    <row r="6" spans="1:12" ht="14.5" customHeight="1">
      <c r="A6" s="35"/>
      <c r="B6" s="37"/>
      <c r="C6" s="37"/>
      <c r="D6" s="37"/>
      <c r="E6" s="255"/>
      <c r="F6" s="262"/>
      <c r="G6" s="88"/>
      <c r="H6" s="263"/>
      <c r="I6" s="37"/>
      <c r="J6" s="37"/>
      <c r="K6" s="37"/>
    </row>
    <row r="7" spans="1:12">
      <c r="A7" s="35"/>
      <c r="B7" s="37"/>
      <c r="C7" s="37"/>
      <c r="D7" s="37"/>
      <c r="E7" s="37"/>
      <c r="F7" s="37"/>
      <c r="G7" s="37"/>
      <c r="H7" s="37"/>
      <c r="I7" s="37"/>
      <c r="J7" s="37"/>
      <c r="K7" s="37"/>
      <c r="L7" s="37"/>
    </row>
    <row r="8" spans="1:12">
      <c r="A8" s="235"/>
      <c r="J8" s="37"/>
      <c r="K8" s="37"/>
      <c r="L8" s="37"/>
    </row>
    <row r="9" spans="1:12" ht="15.5">
      <c r="B9" s="1794" t="s">
        <v>2012</v>
      </c>
      <c r="C9" s="44"/>
      <c r="D9" s="45"/>
      <c r="E9" s="45"/>
      <c r="F9" s="45"/>
      <c r="G9" s="45"/>
      <c r="H9" s="45"/>
      <c r="I9" s="45"/>
      <c r="J9" s="37"/>
      <c r="K9" s="37"/>
      <c r="L9" s="37"/>
    </row>
    <row r="10" spans="1:12" ht="15" thickBot="1">
      <c r="J10" s="37"/>
      <c r="K10" s="37"/>
      <c r="L10" s="37"/>
    </row>
    <row r="11" spans="1:12" ht="55.5" customHeight="1" thickBot="1">
      <c r="A11" s="240"/>
      <c r="B11" s="264" t="s">
        <v>111</v>
      </c>
      <c r="C11" s="265" t="s">
        <v>112</v>
      </c>
      <c r="D11" s="265" t="s">
        <v>113</v>
      </c>
      <c r="E11" s="265" t="s">
        <v>114</v>
      </c>
      <c r="F11" s="265" t="s">
        <v>115</v>
      </c>
      <c r="G11" s="265" t="s">
        <v>116</v>
      </c>
      <c r="H11" s="266" t="s">
        <v>117</v>
      </c>
    </row>
    <row r="12" spans="1:12" ht="15" thickTop="1">
      <c r="A12" s="240"/>
      <c r="B12" s="267">
        <f>'02 - Monthly Asset Follow up'!B17</f>
        <v>45900</v>
      </c>
      <c r="C12" s="268">
        <f>IF($B12=0,"",'02 - Monthly Asset Follow up'!D17)</f>
        <v>0</v>
      </c>
      <c r="D12" s="269">
        <f t="shared" ref="D12" si="0">IF($B12=0,"",IF(D13="",C12,C12+D13))</f>
        <v>8182368484.4700003</v>
      </c>
      <c r="E12" s="502">
        <f>'02 - Monthly Asset Follow up'!K17</f>
        <v>325275.99</v>
      </c>
      <c r="F12" s="269">
        <f>IF($B12=0,"",IF(F13="",E12,E12+F13))</f>
        <v>4710009.4800000004</v>
      </c>
      <c r="G12" s="268">
        <f>IF($B12=0,"",'03 - Monthly Collection'!AM13)</f>
        <v>2472.34</v>
      </c>
      <c r="H12" s="270">
        <f>IF($B12=0,"",IF(H13="",G12,G12+H13))</f>
        <v>209018.18999999997</v>
      </c>
    </row>
    <row r="13" spans="1:12">
      <c r="A13" s="240"/>
      <c r="B13" s="260">
        <f>IF('Historical DATA'!C4="","",'Historical DATA'!C4)</f>
        <v>45869</v>
      </c>
      <c r="C13" s="261">
        <f>IF('Historical DATA'!D4="","",'Historical DATA'!D4)</f>
        <v>0</v>
      </c>
      <c r="D13" s="271">
        <f>IF('Historical DATA'!E4="","",'Historical DATA'!E4)</f>
        <v>8182368484.4700003</v>
      </c>
      <c r="E13" s="503">
        <f>IF('Historical DATA'!F4="","",'Historical DATA'!F4)</f>
        <v>619098.98</v>
      </c>
      <c r="F13" s="271">
        <f>IF('Historical DATA'!G4="","",'Historical DATA'!G4)</f>
        <v>4384733.49</v>
      </c>
      <c r="G13" s="261">
        <f>IF('Historical DATA'!H4="","",'Historical DATA'!H4)</f>
        <v>5836.2100000000009</v>
      </c>
      <c r="H13" s="272">
        <f>IF('Historical DATA'!I4="","",'Historical DATA'!I4)</f>
        <v>206545.84999999998</v>
      </c>
    </row>
    <row r="14" spans="1:12">
      <c r="A14" s="240"/>
      <c r="B14" s="260">
        <f>IF('Historical DATA'!C5="","",'Historical DATA'!C5)</f>
        <v>45838</v>
      </c>
      <c r="C14" s="261">
        <f>IF('Historical DATA'!D5="","",'Historical DATA'!D5)</f>
        <v>0</v>
      </c>
      <c r="D14" s="271">
        <f>IF('Historical DATA'!E5="","",'Historical DATA'!E5)</f>
        <v>8182368484.4700003</v>
      </c>
      <c r="E14" s="503">
        <f>IF('Historical DATA'!F5="","",'Historical DATA'!F5)</f>
        <v>183346.71</v>
      </c>
      <c r="F14" s="271">
        <f>IF('Historical DATA'!G5="","",'Historical DATA'!G5)</f>
        <v>3765634.51</v>
      </c>
      <c r="G14" s="261">
        <f>IF('Historical DATA'!H5="","",'Historical DATA'!H5)</f>
        <v>8765.27</v>
      </c>
      <c r="H14" s="272">
        <f>IF('Historical DATA'!I5="","",'Historical DATA'!I5)</f>
        <v>200709.63999999998</v>
      </c>
    </row>
    <row r="15" spans="1:12">
      <c r="B15" s="260">
        <f>IF('Historical DATA'!C6="","",'Historical DATA'!C6)</f>
        <v>45808</v>
      </c>
      <c r="C15" s="261">
        <f>IF('Historical DATA'!D6="","",'Historical DATA'!D6)</f>
        <v>0</v>
      </c>
      <c r="D15" s="271">
        <f>IF('Historical DATA'!E6="","",'Historical DATA'!E6)</f>
        <v>8182368484.4700003</v>
      </c>
      <c r="E15" s="503">
        <f>IF('Historical DATA'!F6="","",'Historical DATA'!F6)</f>
        <v>723701.24</v>
      </c>
      <c r="F15" s="271">
        <f>IF('Historical DATA'!G6="","",'Historical DATA'!G6)</f>
        <v>3582287.8</v>
      </c>
      <c r="G15" s="261">
        <f>IF('Historical DATA'!H6="","",'Historical DATA'!H6)</f>
        <v>14058.619999999999</v>
      </c>
      <c r="H15" s="272">
        <f>IF('Historical DATA'!I6="","",'Historical DATA'!I6)</f>
        <v>191944.37</v>
      </c>
    </row>
    <row r="16" spans="1:12">
      <c r="B16" s="260">
        <f>IF('Historical DATA'!C7="","",'Historical DATA'!C7)</f>
        <v>45777</v>
      </c>
      <c r="C16" s="261">
        <f>IF('Historical DATA'!D7="","",'Historical DATA'!D7)</f>
        <v>0</v>
      </c>
      <c r="D16" s="271">
        <f>IF('Historical DATA'!E7="","",'Historical DATA'!E7)</f>
        <v>8182368484.4700003</v>
      </c>
      <c r="E16" s="503">
        <f>IF('Historical DATA'!F7="","",'Historical DATA'!F7)</f>
        <v>1236920.96</v>
      </c>
      <c r="F16" s="271">
        <f>IF('Historical DATA'!G7="","",'Historical DATA'!G7)</f>
        <v>2858586.56</v>
      </c>
      <c r="G16" s="261">
        <f>IF('Historical DATA'!H7="","",'Historical DATA'!H7)</f>
        <v>5807.5</v>
      </c>
      <c r="H16" s="272">
        <f>IF('Historical DATA'!I7="","",'Historical DATA'!I7)</f>
        <v>177885.75</v>
      </c>
    </row>
    <row r="17" spans="2:8">
      <c r="B17" s="260">
        <f>IF('Historical DATA'!C8="","",'Historical DATA'!C8)</f>
        <v>45747</v>
      </c>
      <c r="C17" s="261">
        <f>IF('Historical DATA'!D8="","",'Historical DATA'!D8)</f>
        <v>0</v>
      </c>
      <c r="D17" s="271">
        <f>IF('Historical DATA'!E8="","",'Historical DATA'!E8)</f>
        <v>8182368484.4700003</v>
      </c>
      <c r="E17" s="503">
        <f>IF('Historical DATA'!F8="","",'Historical DATA'!F8)</f>
        <v>394532.89</v>
      </c>
      <c r="F17" s="271">
        <f>IF('Historical DATA'!G8="","",'Historical DATA'!G8)</f>
        <v>1621665.6</v>
      </c>
      <c r="G17" s="261">
        <f>IF('Historical DATA'!H8="","",'Historical DATA'!H8)</f>
        <v>115581.97</v>
      </c>
      <c r="H17" s="272">
        <f>IF('Historical DATA'!I8="","",'Historical DATA'!I8)</f>
        <v>172078.25</v>
      </c>
    </row>
    <row r="18" spans="2:8">
      <c r="B18" s="260">
        <f>IF('Historical DATA'!C9="","",'Historical DATA'!C9)</f>
        <v>45716</v>
      </c>
      <c r="C18" s="261">
        <f>IF('Historical DATA'!D9="","",'Historical DATA'!D9)</f>
        <v>0</v>
      </c>
      <c r="D18" s="271">
        <f>IF('Historical DATA'!E9="","",'Historical DATA'!E9)</f>
        <v>8182368484.4700003</v>
      </c>
      <c r="E18" s="503">
        <f>IF('Historical DATA'!F9="","",'Historical DATA'!F9)</f>
        <v>208258.58</v>
      </c>
      <c r="F18" s="271">
        <f>IF('Historical DATA'!G9="","",'Historical DATA'!G9)</f>
        <v>1227132.71</v>
      </c>
      <c r="G18" s="261">
        <f>IF('Historical DATA'!H9="","",'Historical DATA'!H9)</f>
        <v>3590.35</v>
      </c>
      <c r="H18" s="272">
        <f>IF('Historical DATA'!I9="","",'Historical DATA'!I9)</f>
        <v>56496.279999999992</v>
      </c>
    </row>
    <row r="19" spans="2:8">
      <c r="B19" s="260">
        <f>IF('Historical DATA'!C10="","",'Historical DATA'!C10)</f>
        <v>45688</v>
      </c>
      <c r="C19" s="261">
        <f>IF('Historical DATA'!D10="","",'Historical DATA'!D10)</f>
        <v>0</v>
      </c>
      <c r="D19" s="271">
        <f>IF('Historical DATA'!E10="","",'Historical DATA'!E10)</f>
        <v>8182368484.4700003</v>
      </c>
      <c r="E19" s="503">
        <f>IF('Historical DATA'!F10="","",'Historical DATA'!F10)</f>
        <v>411919.03</v>
      </c>
      <c r="F19" s="271">
        <f>IF('Historical DATA'!G10="","",'Historical DATA'!G10)</f>
        <v>1018874.13</v>
      </c>
      <c r="G19" s="261">
        <f>IF('Historical DATA'!H10="","",'Historical DATA'!H10)</f>
        <v>1637.84</v>
      </c>
      <c r="H19" s="272">
        <f>IF('Historical DATA'!I10="","",'Historical DATA'!I10)</f>
        <v>52905.929999999993</v>
      </c>
    </row>
    <row r="20" spans="2:8">
      <c r="B20" s="260">
        <f>IF('Historical DATA'!C11="","",'Historical DATA'!C11)</f>
        <v>45657</v>
      </c>
      <c r="C20" s="261">
        <f>IF('Historical DATA'!D11="","",'Historical DATA'!D11)</f>
        <v>0</v>
      </c>
      <c r="D20" s="271">
        <f>IF('Historical DATA'!E11="","",'Historical DATA'!E11)</f>
        <v>8182368484.4700003</v>
      </c>
      <c r="E20" s="503">
        <f>IF('Historical DATA'!F11="","",'Historical DATA'!F11)</f>
        <v>282412.90999999997</v>
      </c>
      <c r="F20" s="271">
        <f>IF('Historical DATA'!G11="","",'Historical DATA'!G11)</f>
        <v>606955.1</v>
      </c>
      <c r="G20" s="261">
        <f>IF('Historical DATA'!H11="","",'Historical DATA'!H11)</f>
        <v>50914.85</v>
      </c>
      <c r="H20" s="272">
        <f>IF('Historical DATA'!I11="","",'Historical DATA'!I11)</f>
        <v>51268.09</v>
      </c>
    </row>
    <row r="21" spans="2:8">
      <c r="B21" s="260">
        <f>IF('Historical DATA'!C12="","",'Historical DATA'!C12)</f>
        <v>45626</v>
      </c>
      <c r="C21" s="261">
        <f>IF('Historical DATA'!D12="","",'Historical DATA'!D12)</f>
        <v>0</v>
      </c>
      <c r="D21" s="271">
        <f>IF('Historical DATA'!E12="","",'Historical DATA'!E12)</f>
        <v>8182368484.4700003</v>
      </c>
      <c r="E21" s="503">
        <f>IF('Historical DATA'!F12="","",'Historical DATA'!F12)</f>
        <v>259157.33</v>
      </c>
      <c r="F21" s="271">
        <f>IF('Historical DATA'!G12="","",'Historical DATA'!G12)</f>
        <v>324542.19</v>
      </c>
      <c r="G21" s="261">
        <f>IF('Historical DATA'!H12="","",'Historical DATA'!H12)</f>
        <v>-558.57000000000005</v>
      </c>
      <c r="H21" s="272">
        <f>IF('Historical DATA'!I12="","",'Historical DATA'!I12)</f>
        <v>353.2399999999999</v>
      </c>
    </row>
    <row r="22" spans="2:8">
      <c r="B22" s="260">
        <f>IF('Historical DATA'!C13="","",'Historical DATA'!C13)</f>
        <v>45596</v>
      </c>
      <c r="C22" s="261">
        <f>IF('Historical DATA'!D13="","",'Historical DATA'!D13)</f>
        <v>0</v>
      </c>
      <c r="D22" s="271">
        <f>IF('Historical DATA'!E13="","",'Historical DATA'!E13)</f>
        <v>8182368484.4700003</v>
      </c>
      <c r="E22" s="503">
        <f>IF('Historical DATA'!F13="","",'Historical DATA'!F13)</f>
        <v>65384.86</v>
      </c>
      <c r="F22" s="271">
        <f>IF('Historical DATA'!G13="","",'Historical DATA'!G13)</f>
        <v>65384.86</v>
      </c>
      <c r="G22" s="261">
        <f>IF('Historical DATA'!H13="","",'Historical DATA'!H13)</f>
        <v>911.81</v>
      </c>
      <c r="H22" s="272">
        <f>IF('Historical DATA'!I13="","",'Historical DATA'!I13)</f>
        <v>911.81</v>
      </c>
    </row>
    <row r="23" spans="2:8">
      <c r="B23" s="260">
        <f>IF('Historical DATA'!C14="","",'Historical DATA'!C14)</f>
        <v>45565</v>
      </c>
      <c r="C23" s="261">
        <f>IF('Historical DATA'!D14="","",'Historical DATA'!D14)</f>
        <v>8182368484.4700003</v>
      </c>
      <c r="D23" s="271">
        <f>IF('Historical DATA'!E14="","",'Historical DATA'!E14)</f>
        <v>8182368484.4700003</v>
      </c>
      <c r="E23" s="503">
        <f>IF('Historical DATA'!F14="","",'Historical DATA'!F14)</f>
        <v>0</v>
      </c>
      <c r="F23" s="271">
        <f>IF('Historical DATA'!G14="","",'Historical DATA'!G14)</f>
        <v>0</v>
      </c>
      <c r="G23" s="261">
        <f>IF('Historical DATA'!H14="","",'Historical DATA'!H14)</f>
        <v>0</v>
      </c>
      <c r="H23" s="272">
        <f>IF('Historical DATA'!I14="","",'Historical DATA'!I14)</f>
        <v>0</v>
      </c>
    </row>
    <row r="24" spans="2:8">
      <c r="B24" s="260" t="str">
        <f>IF('Historical DATA'!C15="","",'Historical DATA'!C15)</f>
        <v/>
      </c>
      <c r="C24" s="261" t="str">
        <f>IF('Historical DATA'!D15="","",'Historical DATA'!D15)</f>
        <v/>
      </c>
      <c r="D24" s="271" t="str">
        <f>IF('Historical DATA'!E15="","",'Historical DATA'!E15)</f>
        <v/>
      </c>
      <c r="E24" s="503" t="str">
        <f>IF('Historical DATA'!F15="","",'Historical DATA'!F15)</f>
        <v/>
      </c>
      <c r="F24" s="271" t="str">
        <f>IF('Historical DATA'!G15="","",'Historical DATA'!G15)</f>
        <v/>
      </c>
      <c r="G24" s="261" t="str">
        <f>IF('Historical DATA'!H15="","",'Historical DATA'!H15)</f>
        <v/>
      </c>
      <c r="H24" s="272" t="str">
        <f>IF('Historical DATA'!I15="","",'Historical DATA'!I15)</f>
        <v/>
      </c>
    </row>
    <row r="25" spans="2:8">
      <c r="B25" s="260" t="str">
        <f>IF('Historical DATA'!C16="","",'Historical DATA'!C16)</f>
        <v/>
      </c>
      <c r="C25" s="261" t="str">
        <f>IF('Historical DATA'!D16="","",'Historical DATA'!D16)</f>
        <v/>
      </c>
      <c r="D25" s="271" t="str">
        <f>IF('Historical DATA'!E16="","",'Historical DATA'!E16)</f>
        <v/>
      </c>
      <c r="E25" s="503" t="str">
        <f>IF('Historical DATA'!F16="","",'Historical DATA'!F16)</f>
        <v/>
      </c>
      <c r="F25" s="271" t="str">
        <f>IF('Historical DATA'!G16="","",'Historical DATA'!G16)</f>
        <v/>
      </c>
      <c r="G25" s="261" t="str">
        <f>IF('Historical DATA'!H16="","",'Historical DATA'!H16)</f>
        <v/>
      </c>
      <c r="H25" s="272" t="str">
        <f>IF('Historical DATA'!I16="","",'Historical DATA'!I16)</f>
        <v/>
      </c>
    </row>
    <row r="26" spans="2:8">
      <c r="B26" s="260" t="str">
        <f>IF('Historical DATA'!C17="","",'Historical DATA'!C17)</f>
        <v/>
      </c>
      <c r="C26" s="261" t="str">
        <f>IF('Historical DATA'!D17="","",'Historical DATA'!D17)</f>
        <v/>
      </c>
      <c r="D26" s="271" t="str">
        <f>IF('Historical DATA'!E17="","",'Historical DATA'!E17)</f>
        <v/>
      </c>
      <c r="E26" s="503" t="str">
        <f>IF('Historical DATA'!F17="","",'Historical DATA'!F17)</f>
        <v/>
      </c>
      <c r="F26" s="271" t="str">
        <f>IF('Historical DATA'!G17="","",'Historical DATA'!G17)</f>
        <v/>
      </c>
      <c r="G26" s="261" t="str">
        <f>IF('Historical DATA'!H17="","",'Historical DATA'!H17)</f>
        <v/>
      </c>
      <c r="H26" s="272" t="str">
        <f>IF('Historical DATA'!I17="","",'Historical DATA'!I17)</f>
        <v/>
      </c>
    </row>
    <row r="27" spans="2:8">
      <c r="B27" s="260" t="str">
        <f>IF('Historical DATA'!C18="","",'Historical DATA'!C18)</f>
        <v/>
      </c>
      <c r="C27" s="261" t="str">
        <f>IF('Historical DATA'!D18="","",'Historical DATA'!D18)</f>
        <v/>
      </c>
      <c r="D27" s="271" t="str">
        <f>IF('Historical DATA'!E18="","",'Historical DATA'!E18)</f>
        <v/>
      </c>
      <c r="E27" s="503" t="str">
        <f>IF('Historical DATA'!F18="","",'Historical DATA'!F18)</f>
        <v/>
      </c>
      <c r="F27" s="271" t="str">
        <f>IF('Historical DATA'!G18="","",'Historical DATA'!G18)</f>
        <v/>
      </c>
      <c r="G27" s="261" t="str">
        <f>IF('Historical DATA'!H18="","",'Historical DATA'!H18)</f>
        <v/>
      </c>
      <c r="H27" s="272" t="str">
        <f>IF('Historical DATA'!I18="","",'Historical DATA'!I18)</f>
        <v/>
      </c>
    </row>
    <row r="28" spans="2:8">
      <c r="B28" s="260" t="str">
        <f>IF('Historical DATA'!C19="","",'Historical DATA'!C19)</f>
        <v/>
      </c>
      <c r="C28" s="261" t="str">
        <f>IF('Historical DATA'!D19="","",'Historical DATA'!D19)</f>
        <v/>
      </c>
      <c r="D28" s="271" t="str">
        <f>IF('Historical DATA'!E19="","",'Historical DATA'!E19)</f>
        <v/>
      </c>
      <c r="E28" s="503" t="str">
        <f>IF('Historical DATA'!F19="","",'Historical DATA'!F19)</f>
        <v/>
      </c>
      <c r="F28" s="271" t="str">
        <f>IF('Historical DATA'!G19="","",'Historical DATA'!G19)</f>
        <v/>
      </c>
      <c r="G28" s="261" t="str">
        <f>IF('Historical DATA'!H19="","",'Historical DATA'!H19)</f>
        <v/>
      </c>
      <c r="H28" s="272" t="str">
        <f>IF('Historical DATA'!I19="","",'Historical DATA'!I19)</f>
        <v/>
      </c>
    </row>
    <row r="29" spans="2:8">
      <c r="B29" s="260" t="str">
        <f>IF('Historical DATA'!C20="","",'Historical DATA'!C20)</f>
        <v/>
      </c>
      <c r="C29" s="261" t="str">
        <f>IF('Historical DATA'!D20="","",'Historical DATA'!D20)</f>
        <v/>
      </c>
      <c r="D29" s="271" t="str">
        <f>IF('Historical DATA'!E20="","",'Historical DATA'!E20)</f>
        <v/>
      </c>
      <c r="E29" s="503" t="str">
        <f>IF('Historical DATA'!F20="","",'Historical DATA'!F20)</f>
        <v/>
      </c>
      <c r="F29" s="271" t="str">
        <f>IF('Historical DATA'!G20="","",'Historical DATA'!G20)</f>
        <v/>
      </c>
      <c r="G29" s="261" t="str">
        <f>IF('Historical DATA'!H20="","",'Historical DATA'!H20)</f>
        <v/>
      </c>
      <c r="H29" s="272" t="str">
        <f>IF('Historical DATA'!I20="","",'Historical DATA'!I20)</f>
        <v/>
      </c>
    </row>
    <row r="30" spans="2:8">
      <c r="B30" s="260" t="str">
        <f>IF('Historical DATA'!C21="","",'Historical DATA'!C21)</f>
        <v/>
      </c>
      <c r="C30" s="261" t="str">
        <f>IF('Historical DATA'!D21="","",'Historical DATA'!D21)</f>
        <v/>
      </c>
      <c r="D30" s="271" t="str">
        <f>IF('Historical DATA'!E21="","",'Historical DATA'!E21)</f>
        <v/>
      </c>
      <c r="E30" s="503" t="str">
        <f>IF('Historical DATA'!F21="","",'Historical DATA'!F21)</f>
        <v/>
      </c>
      <c r="F30" s="271" t="str">
        <f>IF('Historical DATA'!G21="","",'Historical DATA'!G21)</f>
        <v/>
      </c>
      <c r="G30" s="261" t="str">
        <f>IF('Historical DATA'!H21="","",'Historical DATA'!H21)</f>
        <v/>
      </c>
      <c r="H30" s="272" t="str">
        <f>IF('Historical DATA'!I21="","",'Historical DATA'!I21)</f>
        <v/>
      </c>
    </row>
    <row r="31" spans="2:8">
      <c r="B31" s="260" t="str">
        <f>IF('Historical DATA'!C22="","",'Historical DATA'!C22)</f>
        <v/>
      </c>
      <c r="C31" s="261" t="str">
        <f>IF('Historical DATA'!D22="","",'Historical DATA'!D22)</f>
        <v/>
      </c>
      <c r="D31" s="271" t="str">
        <f>IF('Historical DATA'!E22="","",'Historical DATA'!E22)</f>
        <v/>
      </c>
      <c r="E31" s="503" t="str">
        <f>IF('Historical DATA'!F22="","",'Historical DATA'!F22)</f>
        <v/>
      </c>
      <c r="F31" s="271" t="str">
        <f>IF('Historical DATA'!G22="","",'Historical DATA'!G22)</f>
        <v/>
      </c>
      <c r="G31" s="261" t="str">
        <f>IF('Historical DATA'!H22="","",'Historical DATA'!H22)</f>
        <v/>
      </c>
      <c r="H31" s="272" t="str">
        <f>IF('Historical DATA'!I22="","",'Historical DATA'!I22)</f>
        <v/>
      </c>
    </row>
    <row r="32" spans="2:8">
      <c r="B32" s="260" t="str">
        <f>IF('Historical DATA'!C23="","",'Historical DATA'!C23)</f>
        <v/>
      </c>
      <c r="C32" s="261" t="str">
        <f>IF('Historical DATA'!D23="","",'Historical DATA'!D23)</f>
        <v/>
      </c>
      <c r="D32" s="271" t="str">
        <f>IF('Historical DATA'!E23="","",'Historical DATA'!E23)</f>
        <v/>
      </c>
      <c r="E32" s="503" t="str">
        <f>IF('Historical DATA'!F23="","",'Historical DATA'!F23)</f>
        <v/>
      </c>
      <c r="F32" s="271" t="str">
        <f>IF('Historical DATA'!G23="","",'Historical DATA'!G23)</f>
        <v/>
      </c>
      <c r="G32" s="261" t="str">
        <f>IF('Historical DATA'!H23="","",'Historical DATA'!H23)</f>
        <v/>
      </c>
      <c r="H32" s="272" t="str">
        <f>IF('Historical DATA'!I23="","",'Historical DATA'!I23)</f>
        <v/>
      </c>
    </row>
    <row r="33" spans="2:8">
      <c r="B33" s="260" t="str">
        <f>IF('Historical DATA'!C24="","",'Historical DATA'!C24)</f>
        <v/>
      </c>
      <c r="C33" s="261" t="str">
        <f>IF('Historical DATA'!D24="","",'Historical DATA'!D24)</f>
        <v/>
      </c>
      <c r="D33" s="271" t="str">
        <f>IF('Historical DATA'!E24="","",'Historical DATA'!E24)</f>
        <v/>
      </c>
      <c r="E33" s="503" t="str">
        <f>IF('Historical DATA'!F24="","",'Historical DATA'!F24)</f>
        <v/>
      </c>
      <c r="F33" s="271" t="str">
        <f>IF('Historical DATA'!G24="","",'Historical DATA'!G24)</f>
        <v/>
      </c>
      <c r="G33" s="261" t="str">
        <f>IF('Historical DATA'!H24="","",'Historical DATA'!H24)</f>
        <v/>
      </c>
      <c r="H33" s="272" t="str">
        <f>IF('Historical DATA'!I24="","",'Historical DATA'!I24)</f>
        <v/>
      </c>
    </row>
    <row r="34" spans="2:8">
      <c r="B34" s="260" t="str">
        <f>IF('Historical DATA'!C25="","",'Historical DATA'!C25)</f>
        <v/>
      </c>
      <c r="C34" s="261" t="str">
        <f>IF('Historical DATA'!D25="","",'Historical DATA'!D25)</f>
        <v/>
      </c>
      <c r="D34" s="271" t="str">
        <f>IF('Historical DATA'!E25="","",'Historical DATA'!E25)</f>
        <v/>
      </c>
      <c r="E34" s="503" t="str">
        <f>IF('Historical DATA'!F25="","",'Historical DATA'!F25)</f>
        <v/>
      </c>
      <c r="F34" s="271" t="str">
        <f>IF('Historical DATA'!G25="","",'Historical DATA'!G25)</f>
        <v/>
      </c>
      <c r="G34" s="261" t="str">
        <f>IF('Historical DATA'!H25="","",'Historical DATA'!H25)</f>
        <v/>
      </c>
      <c r="H34" s="272" t="str">
        <f>IF('Historical DATA'!I25="","",'Historical DATA'!I25)</f>
        <v/>
      </c>
    </row>
    <row r="35" spans="2:8">
      <c r="B35" s="260" t="str">
        <f>IF('Historical DATA'!C26="","",'Historical DATA'!C26)</f>
        <v/>
      </c>
      <c r="C35" s="261" t="str">
        <f>IF('Historical DATA'!D26="","",'Historical DATA'!D26)</f>
        <v/>
      </c>
      <c r="D35" s="271" t="str">
        <f>IF('Historical DATA'!E26="","",'Historical DATA'!E26)</f>
        <v/>
      </c>
      <c r="E35" s="503" t="str">
        <f>IF('Historical DATA'!F26="","",'Historical DATA'!F26)</f>
        <v/>
      </c>
      <c r="F35" s="271" t="str">
        <f>IF('Historical DATA'!G26="","",'Historical DATA'!G26)</f>
        <v/>
      </c>
      <c r="G35" s="261" t="str">
        <f>IF('Historical DATA'!H26="","",'Historical DATA'!H26)</f>
        <v/>
      </c>
      <c r="H35" s="272" t="str">
        <f>IF('Historical DATA'!I26="","",'Historical DATA'!I26)</f>
        <v/>
      </c>
    </row>
    <row r="36" spans="2:8">
      <c r="B36" s="260" t="str">
        <f>IF('Historical DATA'!C27="","",'Historical DATA'!C27)</f>
        <v/>
      </c>
      <c r="C36" s="261" t="str">
        <f>IF('Historical DATA'!D27="","",'Historical DATA'!D27)</f>
        <v/>
      </c>
      <c r="D36" s="271" t="str">
        <f>IF('Historical DATA'!E27="","",'Historical DATA'!E27)</f>
        <v/>
      </c>
      <c r="E36" s="503" t="str">
        <f>IF('Historical DATA'!F27="","",'Historical DATA'!F27)</f>
        <v/>
      </c>
      <c r="F36" s="271" t="str">
        <f>IF('Historical DATA'!G27="","",'Historical DATA'!G27)</f>
        <v/>
      </c>
      <c r="G36" s="261" t="str">
        <f>IF('Historical DATA'!H27="","",'Historical DATA'!H27)</f>
        <v/>
      </c>
      <c r="H36" s="272" t="str">
        <f>IF('Historical DATA'!I27="","",'Historical DATA'!I27)</f>
        <v/>
      </c>
    </row>
    <row r="37" spans="2:8">
      <c r="B37" s="260" t="str">
        <f>IF('Historical DATA'!C28="","",'Historical DATA'!C28)</f>
        <v/>
      </c>
      <c r="C37" s="261" t="str">
        <f>IF('Historical DATA'!D28="","",'Historical DATA'!D28)</f>
        <v/>
      </c>
      <c r="D37" s="271" t="str">
        <f>IF('Historical DATA'!E28="","",'Historical DATA'!E28)</f>
        <v/>
      </c>
      <c r="E37" s="503" t="str">
        <f>IF('Historical DATA'!F28="","",'Historical DATA'!F28)</f>
        <v/>
      </c>
      <c r="F37" s="271" t="str">
        <f>IF('Historical DATA'!G28="","",'Historical DATA'!G28)</f>
        <v/>
      </c>
      <c r="G37" s="261" t="str">
        <f>IF('Historical DATA'!H28="","",'Historical DATA'!H28)</f>
        <v/>
      </c>
      <c r="H37" s="272" t="str">
        <f>IF('Historical DATA'!I28="","",'Historical DATA'!I28)</f>
        <v/>
      </c>
    </row>
    <row r="38" spans="2:8">
      <c r="B38" s="260" t="str">
        <f>IF('Historical DATA'!C29="","",'Historical DATA'!C29)</f>
        <v/>
      </c>
      <c r="C38" s="261" t="str">
        <f>IF('Historical DATA'!D29="","",'Historical DATA'!D29)</f>
        <v/>
      </c>
      <c r="D38" s="271" t="str">
        <f>IF('Historical DATA'!E29="","",'Historical DATA'!E29)</f>
        <v/>
      </c>
      <c r="E38" s="503" t="str">
        <f>IF('Historical DATA'!F29="","",'Historical DATA'!F29)</f>
        <v/>
      </c>
      <c r="F38" s="271" t="str">
        <f>IF('Historical DATA'!G29="","",'Historical DATA'!G29)</f>
        <v/>
      </c>
      <c r="G38" s="261" t="str">
        <f>IF('Historical DATA'!H29="","",'Historical DATA'!H29)</f>
        <v/>
      </c>
      <c r="H38" s="272" t="str">
        <f>IF('Historical DATA'!I29="","",'Historical DATA'!I29)</f>
        <v/>
      </c>
    </row>
    <row r="39" spans="2:8">
      <c r="B39" s="260" t="str">
        <f>IF('Historical DATA'!C30="","",'Historical DATA'!C30)</f>
        <v/>
      </c>
      <c r="C39" s="261" t="str">
        <f>IF('Historical DATA'!D30="","",'Historical DATA'!D30)</f>
        <v/>
      </c>
      <c r="D39" s="271" t="str">
        <f>IF('Historical DATA'!E30="","",'Historical DATA'!E30)</f>
        <v/>
      </c>
      <c r="E39" s="503" t="str">
        <f>IF('Historical DATA'!F30="","",'Historical DATA'!F30)</f>
        <v/>
      </c>
      <c r="F39" s="271" t="str">
        <f>IF('Historical DATA'!G30="","",'Historical DATA'!G30)</f>
        <v/>
      </c>
      <c r="G39" s="261" t="str">
        <f>IF('Historical DATA'!H30="","",'Historical DATA'!H30)</f>
        <v/>
      </c>
      <c r="H39" s="272" t="str">
        <f>IF('Historical DATA'!I30="","",'Historical DATA'!I30)</f>
        <v/>
      </c>
    </row>
    <row r="40" spans="2:8">
      <c r="B40" s="260" t="str">
        <f>IF('Historical DATA'!C31="","",'Historical DATA'!C31)</f>
        <v/>
      </c>
      <c r="C40" s="261" t="str">
        <f>IF('Historical DATA'!D31="","",'Historical DATA'!D31)</f>
        <v/>
      </c>
      <c r="D40" s="271" t="str">
        <f>IF('Historical DATA'!E31="","",'Historical DATA'!E31)</f>
        <v/>
      </c>
      <c r="E40" s="503" t="str">
        <f>IF('Historical DATA'!F31="","",'Historical DATA'!F31)</f>
        <v/>
      </c>
      <c r="F40" s="271" t="str">
        <f>IF('Historical DATA'!G31="","",'Historical DATA'!G31)</f>
        <v/>
      </c>
      <c r="G40" s="261" t="str">
        <f>IF('Historical DATA'!H31="","",'Historical DATA'!H31)</f>
        <v/>
      </c>
      <c r="H40" s="272" t="str">
        <f>IF('Historical DATA'!I31="","",'Historical DATA'!I31)</f>
        <v/>
      </c>
    </row>
    <row r="41" spans="2:8">
      <c r="B41" s="260" t="str">
        <f>IF('Historical DATA'!C32="","",'Historical DATA'!C32)</f>
        <v/>
      </c>
      <c r="C41" s="261" t="str">
        <f>IF('Historical DATA'!D32="","",'Historical DATA'!D32)</f>
        <v/>
      </c>
      <c r="D41" s="271" t="str">
        <f>IF('Historical DATA'!E32="","",'Historical DATA'!E32)</f>
        <v/>
      </c>
      <c r="E41" s="503" t="str">
        <f>IF('Historical DATA'!F32="","",'Historical DATA'!F32)</f>
        <v/>
      </c>
      <c r="F41" s="271" t="str">
        <f>IF('Historical DATA'!G32="","",'Historical DATA'!G32)</f>
        <v/>
      </c>
      <c r="G41" s="261" t="str">
        <f>IF('Historical DATA'!H32="","",'Historical DATA'!H32)</f>
        <v/>
      </c>
      <c r="H41" s="272" t="str">
        <f>IF('Historical DATA'!I32="","",'Historical DATA'!I32)</f>
        <v/>
      </c>
    </row>
    <row r="42" spans="2:8">
      <c r="B42" s="260" t="str">
        <f>IF('Historical DATA'!C33="","",'Historical DATA'!C33)</f>
        <v/>
      </c>
      <c r="C42" s="261" t="str">
        <f>IF('Historical DATA'!D33="","",'Historical DATA'!D33)</f>
        <v/>
      </c>
      <c r="D42" s="271" t="str">
        <f>IF('Historical DATA'!E33="","",'Historical DATA'!E33)</f>
        <v/>
      </c>
      <c r="E42" s="503" t="str">
        <f>IF('Historical DATA'!F33="","",'Historical DATA'!F33)</f>
        <v/>
      </c>
      <c r="F42" s="271" t="str">
        <f>IF('Historical DATA'!G33="","",'Historical DATA'!G33)</f>
        <v/>
      </c>
      <c r="G42" s="261" t="str">
        <f>IF('Historical DATA'!H33="","",'Historical DATA'!H33)</f>
        <v/>
      </c>
      <c r="H42" s="272" t="str">
        <f>IF('Historical DATA'!I33="","",'Historical DATA'!I33)</f>
        <v/>
      </c>
    </row>
    <row r="43" spans="2:8">
      <c r="B43" s="260" t="str">
        <f>IF('Historical DATA'!C34="","",'Historical DATA'!C34)</f>
        <v/>
      </c>
      <c r="C43" s="261" t="str">
        <f>IF('Historical DATA'!D34="","",'Historical DATA'!D34)</f>
        <v/>
      </c>
      <c r="D43" s="271" t="str">
        <f>IF('Historical DATA'!E34="","",'Historical DATA'!E34)</f>
        <v/>
      </c>
      <c r="E43" s="503" t="str">
        <f>IF('Historical DATA'!F34="","",'Historical DATA'!F34)</f>
        <v/>
      </c>
      <c r="F43" s="271" t="str">
        <f>IF('Historical DATA'!G34="","",'Historical DATA'!G34)</f>
        <v/>
      </c>
      <c r="G43" s="261" t="str">
        <f>IF('Historical DATA'!H34="","",'Historical DATA'!H34)</f>
        <v/>
      </c>
      <c r="H43" s="272" t="str">
        <f>IF('Historical DATA'!I34="","",'Historical DATA'!I34)</f>
        <v/>
      </c>
    </row>
    <row r="44" spans="2:8">
      <c r="B44" s="260" t="str">
        <f>IF('Historical DATA'!C35="","",'Historical DATA'!C35)</f>
        <v/>
      </c>
      <c r="C44" s="261" t="str">
        <f>IF('Historical DATA'!D35="","",'Historical DATA'!D35)</f>
        <v/>
      </c>
      <c r="D44" s="271" t="str">
        <f>IF('Historical DATA'!E35="","",'Historical DATA'!E35)</f>
        <v/>
      </c>
      <c r="E44" s="503" t="str">
        <f>IF('Historical DATA'!F35="","",'Historical DATA'!F35)</f>
        <v/>
      </c>
      <c r="F44" s="271" t="str">
        <f>IF('Historical DATA'!G35="","",'Historical DATA'!G35)</f>
        <v/>
      </c>
      <c r="G44" s="261" t="str">
        <f>IF('Historical DATA'!H35="","",'Historical DATA'!H35)</f>
        <v/>
      </c>
      <c r="H44" s="272" t="str">
        <f>IF('Historical DATA'!I35="","",'Historical DATA'!I35)</f>
        <v/>
      </c>
    </row>
    <row r="45" spans="2:8">
      <c r="B45" s="260" t="str">
        <f>IF('Historical DATA'!C36="","",'Historical DATA'!C36)</f>
        <v/>
      </c>
      <c r="C45" s="261" t="str">
        <f>IF('Historical DATA'!D36="","",'Historical DATA'!D36)</f>
        <v/>
      </c>
      <c r="D45" s="271" t="str">
        <f>IF('Historical DATA'!E36="","",'Historical DATA'!E36)</f>
        <v/>
      </c>
      <c r="E45" s="503" t="str">
        <f>IF('Historical DATA'!F36="","",'Historical DATA'!F36)</f>
        <v/>
      </c>
      <c r="F45" s="271" t="str">
        <f>IF('Historical DATA'!G36="","",'Historical DATA'!G36)</f>
        <v/>
      </c>
      <c r="G45" s="261" t="str">
        <f>IF('Historical DATA'!H36="","",'Historical DATA'!H36)</f>
        <v/>
      </c>
      <c r="H45" s="272" t="str">
        <f>IF('Historical DATA'!I36="","",'Historical DATA'!I36)</f>
        <v/>
      </c>
    </row>
    <row r="46" spans="2:8">
      <c r="B46" s="260" t="str">
        <f>IF('Historical DATA'!C37="","",'Historical DATA'!C37)</f>
        <v/>
      </c>
      <c r="C46" s="261" t="str">
        <f>IF('Historical DATA'!D37="","",'Historical DATA'!D37)</f>
        <v/>
      </c>
      <c r="D46" s="271" t="str">
        <f>IF('Historical DATA'!E37="","",'Historical DATA'!E37)</f>
        <v/>
      </c>
      <c r="E46" s="503" t="str">
        <f>IF('Historical DATA'!F37="","",'Historical DATA'!F37)</f>
        <v/>
      </c>
      <c r="F46" s="271" t="str">
        <f>IF('Historical DATA'!G37="","",'Historical DATA'!G37)</f>
        <v/>
      </c>
      <c r="G46" s="261" t="str">
        <f>IF('Historical DATA'!H37="","",'Historical DATA'!H37)</f>
        <v/>
      </c>
      <c r="H46" s="272" t="str">
        <f>IF('Historical DATA'!I37="","",'Historical DATA'!I37)</f>
        <v/>
      </c>
    </row>
    <row r="47" spans="2:8">
      <c r="B47" s="260" t="str">
        <f>IF('Historical DATA'!C38="","",'Historical DATA'!C38)</f>
        <v/>
      </c>
      <c r="C47" s="261" t="str">
        <f>IF('Historical DATA'!D38="","",'Historical DATA'!D38)</f>
        <v/>
      </c>
      <c r="D47" s="271" t="str">
        <f>IF('Historical DATA'!E38="","",'Historical DATA'!E38)</f>
        <v/>
      </c>
      <c r="E47" s="503" t="str">
        <f>IF('Historical DATA'!F38="","",'Historical DATA'!F38)</f>
        <v/>
      </c>
      <c r="F47" s="271" t="str">
        <f>IF('Historical DATA'!G38="","",'Historical DATA'!G38)</f>
        <v/>
      </c>
      <c r="G47" s="261" t="str">
        <f>IF('Historical DATA'!H38="","",'Historical DATA'!H38)</f>
        <v/>
      </c>
      <c r="H47" s="272" t="str">
        <f>IF('Historical DATA'!I38="","",'Historical DATA'!I38)</f>
        <v/>
      </c>
    </row>
    <row r="48" spans="2:8">
      <c r="B48" s="260" t="str">
        <f>IF('Historical DATA'!C39="","",'Historical DATA'!C39)</f>
        <v/>
      </c>
      <c r="C48" s="261" t="str">
        <f>IF('Historical DATA'!D39="","",'Historical DATA'!D39)</f>
        <v/>
      </c>
      <c r="D48" s="271" t="str">
        <f>IF('Historical DATA'!E39="","",'Historical DATA'!E39)</f>
        <v/>
      </c>
      <c r="E48" s="503" t="str">
        <f>IF('Historical DATA'!F39="","",'Historical DATA'!F39)</f>
        <v/>
      </c>
      <c r="F48" s="271" t="str">
        <f>IF('Historical DATA'!G39="","",'Historical DATA'!G39)</f>
        <v/>
      </c>
      <c r="G48" s="261" t="str">
        <f>IF('Historical DATA'!H39="","",'Historical DATA'!H39)</f>
        <v/>
      </c>
      <c r="H48" s="272" t="str">
        <f>IF('Historical DATA'!I39="","",'Historical DATA'!I39)</f>
        <v/>
      </c>
    </row>
    <row r="49" spans="2:8">
      <c r="B49" s="260" t="str">
        <f>IF('Historical DATA'!C40="","",'Historical DATA'!C40)</f>
        <v/>
      </c>
      <c r="C49" s="261" t="str">
        <f>IF('Historical DATA'!D40="","",'Historical DATA'!D40)</f>
        <v/>
      </c>
      <c r="D49" s="271" t="str">
        <f>IF('Historical DATA'!E40="","",'Historical DATA'!E40)</f>
        <v/>
      </c>
      <c r="E49" s="503" t="str">
        <f>IF('Historical DATA'!F40="","",'Historical DATA'!F40)</f>
        <v/>
      </c>
      <c r="F49" s="271" t="str">
        <f>IF('Historical DATA'!G40="","",'Historical DATA'!G40)</f>
        <v/>
      </c>
      <c r="G49" s="261" t="str">
        <f>IF('Historical DATA'!H40="","",'Historical DATA'!H40)</f>
        <v/>
      </c>
      <c r="H49" s="272" t="str">
        <f>IF('Historical DATA'!I40="","",'Historical DATA'!I40)</f>
        <v/>
      </c>
    </row>
    <row r="50" spans="2:8">
      <c r="B50" s="260" t="str">
        <f>IF('Historical DATA'!C41="","",'Historical DATA'!C41)</f>
        <v/>
      </c>
      <c r="C50" s="261" t="str">
        <f>IF('Historical DATA'!D41="","",'Historical DATA'!D41)</f>
        <v/>
      </c>
      <c r="D50" s="271" t="str">
        <f>IF('Historical DATA'!E41="","",'Historical DATA'!E41)</f>
        <v/>
      </c>
      <c r="E50" s="503" t="str">
        <f>IF('Historical DATA'!F41="","",'Historical DATA'!F41)</f>
        <v/>
      </c>
      <c r="F50" s="271" t="str">
        <f>IF('Historical DATA'!G41="","",'Historical DATA'!G41)</f>
        <v/>
      </c>
      <c r="G50" s="261" t="str">
        <f>IF('Historical DATA'!H41="","",'Historical DATA'!H41)</f>
        <v/>
      </c>
      <c r="H50" s="272" t="str">
        <f>IF('Historical DATA'!I41="","",'Historical DATA'!I41)</f>
        <v/>
      </c>
    </row>
    <row r="51" spans="2:8">
      <c r="B51" s="260" t="str">
        <f>IF('Historical DATA'!C42="","",'Historical DATA'!C42)</f>
        <v/>
      </c>
      <c r="C51" s="261" t="str">
        <f>IF('Historical DATA'!D42="","",'Historical DATA'!D42)</f>
        <v/>
      </c>
      <c r="D51" s="271" t="str">
        <f>IF('Historical DATA'!E42="","",'Historical DATA'!E42)</f>
        <v/>
      </c>
      <c r="E51" s="503" t="str">
        <f>IF('Historical DATA'!F42="","",'Historical DATA'!F42)</f>
        <v/>
      </c>
      <c r="F51" s="271" t="str">
        <f>IF('Historical DATA'!G42="","",'Historical DATA'!G42)</f>
        <v/>
      </c>
      <c r="G51" s="261" t="str">
        <f>IF('Historical DATA'!H42="","",'Historical DATA'!H42)</f>
        <v/>
      </c>
      <c r="H51" s="272" t="str">
        <f>IF('Historical DATA'!I42="","",'Historical DATA'!I42)</f>
        <v/>
      </c>
    </row>
    <row r="52" spans="2:8">
      <c r="B52" s="260" t="str">
        <f>IF('Historical DATA'!C43="","",'Historical DATA'!C43)</f>
        <v/>
      </c>
      <c r="C52" s="261" t="str">
        <f>IF('Historical DATA'!D43="","",'Historical DATA'!D43)</f>
        <v/>
      </c>
      <c r="D52" s="271" t="str">
        <f>IF('Historical DATA'!E43="","",'Historical DATA'!E43)</f>
        <v/>
      </c>
      <c r="E52" s="503" t="str">
        <f>IF('Historical DATA'!F43="","",'Historical DATA'!F43)</f>
        <v/>
      </c>
      <c r="F52" s="271" t="str">
        <f>IF('Historical DATA'!G43="","",'Historical DATA'!G43)</f>
        <v/>
      </c>
      <c r="G52" s="261" t="str">
        <f>IF('Historical DATA'!H43="","",'Historical DATA'!H43)</f>
        <v/>
      </c>
      <c r="H52" s="272" t="str">
        <f>IF('Historical DATA'!I43="","",'Historical DATA'!I43)</f>
        <v/>
      </c>
    </row>
    <row r="53" spans="2:8">
      <c r="B53" s="260" t="str">
        <f>IF('Historical DATA'!C44="","",'Historical DATA'!C44)</f>
        <v/>
      </c>
      <c r="C53" s="261" t="str">
        <f>IF('Historical DATA'!D44="","",'Historical DATA'!D44)</f>
        <v/>
      </c>
      <c r="D53" s="271" t="str">
        <f>IF('Historical DATA'!E44="","",'Historical DATA'!E44)</f>
        <v/>
      </c>
      <c r="E53" s="503" t="str">
        <f>IF('Historical DATA'!F44="","",'Historical DATA'!F44)</f>
        <v/>
      </c>
      <c r="F53" s="271" t="str">
        <f>IF('Historical DATA'!G44="","",'Historical DATA'!G44)</f>
        <v/>
      </c>
      <c r="G53" s="261" t="str">
        <f>IF('Historical DATA'!H44="","",'Historical DATA'!H44)</f>
        <v/>
      </c>
      <c r="H53" s="272" t="str">
        <f>IF('Historical DATA'!I44="","",'Historical DATA'!I44)</f>
        <v/>
      </c>
    </row>
    <row r="54" spans="2:8">
      <c r="B54" s="260" t="str">
        <f>IF('Historical DATA'!C45="","",'Historical DATA'!C45)</f>
        <v/>
      </c>
      <c r="C54" s="261" t="str">
        <f>IF('Historical DATA'!D45="","",'Historical DATA'!D45)</f>
        <v/>
      </c>
      <c r="D54" s="271" t="str">
        <f>IF('Historical DATA'!E45="","",'Historical DATA'!E45)</f>
        <v/>
      </c>
      <c r="E54" s="503" t="str">
        <f>IF('Historical DATA'!F45="","",'Historical DATA'!F45)</f>
        <v/>
      </c>
      <c r="F54" s="271" t="str">
        <f>IF('Historical DATA'!G45="","",'Historical DATA'!G45)</f>
        <v/>
      </c>
      <c r="G54" s="261" t="str">
        <f>IF('Historical DATA'!H45="","",'Historical DATA'!H45)</f>
        <v/>
      </c>
      <c r="H54" s="272" t="str">
        <f>IF('Historical DATA'!I45="","",'Historical DATA'!I45)</f>
        <v/>
      </c>
    </row>
    <row r="55" spans="2:8">
      <c r="B55" s="260" t="str">
        <f>IF('Historical DATA'!C46="","",'Historical DATA'!C46)</f>
        <v/>
      </c>
      <c r="C55" s="261" t="str">
        <f>IF('Historical DATA'!D46="","",'Historical DATA'!D46)</f>
        <v/>
      </c>
      <c r="D55" s="271" t="str">
        <f>IF('Historical DATA'!E46="","",'Historical DATA'!E46)</f>
        <v/>
      </c>
      <c r="E55" s="503" t="str">
        <f>IF('Historical DATA'!F46="","",'Historical DATA'!F46)</f>
        <v/>
      </c>
      <c r="F55" s="271" t="str">
        <f>IF('Historical DATA'!G46="","",'Historical DATA'!G46)</f>
        <v/>
      </c>
      <c r="G55" s="261" t="str">
        <f>IF('Historical DATA'!H46="","",'Historical DATA'!H46)</f>
        <v/>
      </c>
      <c r="H55" s="272" t="str">
        <f>IF('Historical DATA'!I46="","",'Historical DATA'!I46)</f>
        <v/>
      </c>
    </row>
    <row r="56" spans="2:8">
      <c r="B56" s="260" t="str">
        <f>IF('Historical DATA'!C47="","",'Historical DATA'!C47)</f>
        <v/>
      </c>
      <c r="C56" s="261" t="str">
        <f>IF('Historical DATA'!D47="","",'Historical DATA'!D47)</f>
        <v/>
      </c>
      <c r="D56" s="271" t="str">
        <f>IF('Historical DATA'!E47="","",'Historical DATA'!E47)</f>
        <v/>
      </c>
      <c r="E56" s="503" t="str">
        <f>IF('Historical DATA'!F47="","",'Historical DATA'!F47)</f>
        <v/>
      </c>
      <c r="F56" s="271" t="str">
        <f>IF('Historical DATA'!G47="","",'Historical DATA'!G47)</f>
        <v/>
      </c>
      <c r="G56" s="261" t="str">
        <f>IF('Historical DATA'!H47="","",'Historical DATA'!H47)</f>
        <v/>
      </c>
      <c r="H56" s="272" t="str">
        <f>IF('Historical DATA'!I47="","",'Historical DATA'!I47)</f>
        <v/>
      </c>
    </row>
    <row r="57" spans="2:8">
      <c r="B57" s="260" t="str">
        <f>IF('Historical DATA'!C48="","",'Historical DATA'!C48)</f>
        <v/>
      </c>
      <c r="C57" s="261" t="str">
        <f>IF('Historical DATA'!D48="","",'Historical DATA'!D48)</f>
        <v/>
      </c>
      <c r="D57" s="271" t="str">
        <f>IF('Historical DATA'!E48="","",'Historical DATA'!E48)</f>
        <v/>
      </c>
      <c r="E57" s="503" t="str">
        <f>IF('Historical DATA'!F48="","",'Historical DATA'!F48)</f>
        <v/>
      </c>
      <c r="F57" s="271" t="str">
        <f>IF('Historical DATA'!G48="","",'Historical DATA'!G48)</f>
        <v/>
      </c>
      <c r="G57" s="261" t="str">
        <f>IF('Historical DATA'!H48="","",'Historical DATA'!H48)</f>
        <v/>
      </c>
      <c r="H57" s="272" t="str">
        <f>IF('Historical DATA'!I48="","",'Historical DATA'!I48)</f>
        <v/>
      </c>
    </row>
    <row r="58" spans="2:8">
      <c r="B58" s="260" t="str">
        <f>IF('Historical DATA'!C49="","",'Historical DATA'!C49)</f>
        <v/>
      </c>
      <c r="C58" s="261" t="str">
        <f>IF('Historical DATA'!D49="","",'Historical DATA'!D49)</f>
        <v/>
      </c>
      <c r="D58" s="271" t="str">
        <f>IF('Historical DATA'!E49="","",'Historical DATA'!E49)</f>
        <v/>
      </c>
      <c r="E58" s="503" t="str">
        <f>IF('Historical DATA'!F49="","",'Historical DATA'!F49)</f>
        <v/>
      </c>
      <c r="F58" s="271" t="str">
        <f>IF('Historical DATA'!G49="","",'Historical DATA'!G49)</f>
        <v/>
      </c>
      <c r="G58" s="261" t="str">
        <f>IF('Historical DATA'!H49="","",'Historical DATA'!H49)</f>
        <v/>
      </c>
      <c r="H58" s="272" t="str">
        <f>IF('Historical DATA'!I49="","",'Historical DATA'!I49)</f>
        <v/>
      </c>
    </row>
    <row r="59" spans="2:8">
      <c r="B59" s="260" t="str">
        <f>IF('Historical DATA'!C50="","",'Historical DATA'!C50)</f>
        <v/>
      </c>
      <c r="C59" s="261" t="str">
        <f>IF('Historical DATA'!D50="","",'Historical DATA'!D50)</f>
        <v/>
      </c>
      <c r="D59" s="271" t="str">
        <f>IF('Historical DATA'!E50="","",'Historical DATA'!E50)</f>
        <v/>
      </c>
      <c r="E59" s="503" t="str">
        <f>IF('Historical DATA'!F50="","",'Historical DATA'!F50)</f>
        <v/>
      </c>
      <c r="F59" s="271" t="str">
        <f>IF('Historical DATA'!G50="","",'Historical DATA'!G50)</f>
        <v/>
      </c>
      <c r="G59" s="261" t="str">
        <f>IF('Historical DATA'!H50="","",'Historical DATA'!H50)</f>
        <v/>
      </c>
      <c r="H59" s="272" t="str">
        <f>IF('Historical DATA'!I50="","",'Historical DATA'!I50)</f>
        <v/>
      </c>
    </row>
    <row r="60" spans="2:8">
      <c r="B60" s="260" t="str">
        <f>IF('Historical DATA'!C51="","",'Historical DATA'!C51)</f>
        <v/>
      </c>
      <c r="C60" s="261" t="str">
        <f>IF('Historical DATA'!D51="","",'Historical DATA'!D51)</f>
        <v/>
      </c>
      <c r="D60" s="271" t="str">
        <f>IF('Historical DATA'!E51="","",'Historical DATA'!E51)</f>
        <v/>
      </c>
      <c r="E60" s="503" t="str">
        <f>IF('Historical DATA'!F51="","",'Historical DATA'!F51)</f>
        <v/>
      </c>
      <c r="F60" s="271" t="str">
        <f>IF('Historical DATA'!G51="","",'Historical DATA'!G51)</f>
        <v/>
      </c>
      <c r="G60" s="261" t="str">
        <f>IF('Historical DATA'!H51="","",'Historical DATA'!H51)</f>
        <v/>
      </c>
      <c r="H60" s="272" t="str">
        <f>IF('Historical DATA'!I51="","",'Historical DATA'!I51)</f>
        <v/>
      </c>
    </row>
    <row r="61" spans="2:8">
      <c r="B61" s="260" t="str">
        <f>IF('Historical DATA'!C52="","",'Historical DATA'!C52)</f>
        <v/>
      </c>
      <c r="C61" s="261" t="str">
        <f>IF('Historical DATA'!D52="","",'Historical DATA'!D52)</f>
        <v/>
      </c>
      <c r="D61" s="271" t="str">
        <f>IF('Historical DATA'!E52="","",'Historical DATA'!E52)</f>
        <v/>
      </c>
      <c r="E61" s="503" t="str">
        <f>IF('Historical DATA'!F52="","",'Historical DATA'!F52)</f>
        <v/>
      </c>
      <c r="F61" s="271" t="str">
        <f>IF('Historical DATA'!G52="","",'Historical DATA'!G52)</f>
        <v/>
      </c>
      <c r="G61" s="261" t="str">
        <f>IF('Historical DATA'!H52="","",'Historical DATA'!H52)</f>
        <v/>
      </c>
      <c r="H61" s="272" t="str">
        <f>IF('Historical DATA'!I52="","",'Historical DATA'!I52)</f>
        <v/>
      </c>
    </row>
    <row r="62" spans="2:8">
      <c r="B62" s="260" t="str">
        <f>IF('Historical DATA'!C53="","",'Historical DATA'!C53)</f>
        <v/>
      </c>
      <c r="C62" s="261" t="str">
        <f>IF('Historical DATA'!D53="","",'Historical DATA'!D53)</f>
        <v/>
      </c>
      <c r="D62" s="271" t="str">
        <f>IF('Historical DATA'!E53="","",'Historical DATA'!E53)</f>
        <v/>
      </c>
      <c r="E62" s="503" t="str">
        <f>IF('Historical DATA'!F53="","",'Historical DATA'!F53)</f>
        <v/>
      </c>
      <c r="F62" s="271" t="str">
        <f>IF('Historical DATA'!G53="","",'Historical DATA'!G53)</f>
        <v/>
      </c>
      <c r="G62" s="261" t="str">
        <f>IF('Historical DATA'!H53="","",'Historical DATA'!H53)</f>
        <v/>
      </c>
      <c r="H62" s="272" t="str">
        <f>IF('Historical DATA'!I53="","",'Historical DATA'!I53)</f>
        <v/>
      </c>
    </row>
    <row r="63" spans="2:8">
      <c r="B63" s="260" t="str">
        <f>IF('Historical DATA'!C54="","",'Historical DATA'!C54)</f>
        <v/>
      </c>
      <c r="C63" s="261" t="str">
        <f>IF('Historical DATA'!D54="","",'Historical DATA'!D54)</f>
        <v/>
      </c>
      <c r="D63" s="271" t="str">
        <f>IF('Historical DATA'!E54="","",'Historical DATA'!E54)</f>
        <v/>
      </c>
      <c r="E63" s="503" t="str">
        <f>IF('Historical DATA'!F54="","",'Historical DATA'!F54)</f>
        <v/>
      </c>
      <c r="F63" s="271" t="str">
        <f>IF('Historical DATA'!G54="","",'Historical DATA'!G54)</f>
        <v/>
      </c>
      <c r="G63" s="261" t="str">
        <f>IF('Historical DATA'!H54="","",'Historical DATA'!H54)</f>
        <v/>
      </c>
      <c r="H63" s="272" t="str">
        <f>IF('Historical DATA'!I54="","",'Historical DATA'!I54)</f>
        <v/>
      </c>
    </row>
    <row r="64" spans="2:8">
      <c r="B64" s="260" t="str">
        <f>IF('Historical DATA'!C55="","",'Historical DATA'!C55)</f>
        <v/>
      </c>
      <c r="C64" s="261" t="str">
        <f>IF('Historical DATA'!D55="","",'Historical DATA'!D55)</f>
        <v/>
      </c>
      <c r="D64" s="271" t="str">
        <f>IF('Historical DATA'!E55="","",'Historical DATA'!E55)</f>
        <v/>
      </c>
      <c r="E64" s="503" t="str">
        <f>IF('Historical DATA'!F55="","",'Historical DATA'!F55)</f>
        <v/>
      </c>
      <c r="F64" s="271" t="str">
        <f>IF('Historical DATA'!G55="","",'Historical DATA'!G55)</f>
        <v/>
      </c>
      <c r="G64" s="261" t="str">
        <f>IF('Historical DATA'!H55="","",'Historical DATA'!H55)</f>
        <v/>
      </c>
      <c r="H64" s="272" t="str">
        <f>IF('Historical DATA'!I55="","",'Historical DATA'!I55)</f>
        <v/>
      </c>
    </row>
    <row r="65" spans="2:8">
      <c r="B65" s="260" t="str">
        <f>IF('Historical DATA'!C56="","",'Historical DATA'!C56)</f>
        <v/>
      </c>
      <c r="C65" s="261" t="str">
        <f>IF('Historical DATA'!D56="","",'Historical DATA'!D56)</f>
        <v/>
      </c>
      <c r="D65" s="271" t="str">
        <f>IF('Historical DATA'!E56="","",'Historical DATA'!E56)</f>
        <v/>
      </c>
      <c r="E65" s="503" t="str">
        <f>IF('Historical DATA'!F56="","",'Historical DATA'!F56)</f>
        <v/>
      </c>
      <c r="F65" s="271" t="str">
        <f>IF('Historical DATA'!G56="","",'Historical DATA'!G56)</f>
        <v/>
      </c>
      <c r="G65" s="261" t="str">
        <f>IF('Historical DATA'!H56="","",'Historical DATA'!H56)</f>
        <v/>
      </c>
      <c r="H65" s="272" t="str">
        <f>IF('Historical DATA'!I56="","",'Historical DATA'!I56)</f>
        <v/>
      </c>
    </row>
    <row r="66" spans="2:8">
      <c r="B66" s="260" t="str">
        <f>IF('Historical DATA'!C57="","",'Historical DATA'!C57)</f>
        <v/>
      </c>
      <c r="C66" s="261" t="str">
        <f>IF('Historical DATA'!D57="","",'Historical DATA'!D57)</f>
        <v/>
      </c>
      <c r="D66" s="271" t="str">
        <f>IF('Historical DATA'!E57="","",'Historical DATA'!E57)</f>
        <v/>
      </c>
      <c r="E66" s="503" t="str">
        <f>IF('Historical DATA'!F57="","",'Historical DATA'!F57)</f>
        <v/>
      </c>
      <c r="F66" s="271" t="str">
        <f>IF('Historical DATA'!G57="","",'Historical DATA'!G57)</f>
        <v/>
      </c>
      <c r="G66" s="261" t="str">
        <f>IF('Historical DATA'!H57="","",'Historical DATA'!H57)</f>
        <v/>
      </c>
      <c r="H66" s="272" t="str">
        <f>IF('Historical DATA'!I57="","",'Historical DATA'!I57)</f>
        <v/>
      </c>
    </row>
    <row r="67" spans="2:8">
      <c r="B67" s="260" t="str">
        <f>IF('Historical DATA'!C58="","",'Historical DATA'!C58)</f>
        <v/>
      </c>
      <c r="C67" s="261" t="str">
        <f>IF('Historical DATA'!D58="","",'Historical DATA'!D58)</f>
        <v/>
      </c>
      <c r="D67" s="271" t="str">
        <f>IF('Historical DATA'!E58="","",'Historical DATA'!E58)</f>
        <v/>
      </c>
      <c r="E67" s="503" t="str">
        <f>IF('Historical DATA'!F58="","",'Historical DATA'!F58)</f>
        <v/>
      </c>
      <c r="F67" s="271" t="str">
        <f>IF('Historical DATA'!G58="","",'Historical DATA'!G58)</f>
        <v/>
      </c>
      <c r="G67" s="261" t="str">
        <f>IF('Historical DATA'!H58="","",'Historical DATA'!H58)</f>
        <v/>
      </c>
      <c r="H67" s="272" t="str">
        <f>IF('Historical DATA'!I58="","",'Historical DATA'!I58)</f>
        <v/>
      </c>
    </row>
    <row r="68" spans="2:8">
      <c r="B68" s="260" t="str">
        <f>IF('Historical DATA'!C59="","",'Historical DATA'!C59)</f>
        <v/>
      </c>
      <c r="C68" s="261" t="str">
        <f>IF('Historical DATA'!D59="","",'Historical DATA'!D59)</f>
        <v/>
      </c>
      <c r="D68" s="271" t="str">
        <f>IF('Historical DATA'!E59="","",'Historical DATA'!E59)</f>
        <v/>
      </c>
      <c r="E68" s="503" t="str">
        <f>IF('Historical DATA'!F59="","",'Historical DATA'!F59)</f>
        <v/>
      </c>
      <c r="F68" s="271" t="str">
        <f>IF('Historical DATA'!G59="","",'Historical DATA'!G59)</f>
        <v/>
      </c>
      <c r="G68" s="261" t="str">
        <f>IF('Historical DATA'!H59="","",'Historical DATA'!H59)</f>
        <v/>
      </c>
      <c r="H68" s="272" t="str">
        <f>IF('Historical DATA'!I59="","",'Historical DATA'!I59)</f>
        <v/>
      </c>
    </row>
    <row r="69" spans="2:8">
      <c r="B69" s="260" t="str">
        <f>IF('Historical DATA'!C60="","",'Historical DATA'!C60)</f>
        <v/>
      </c>
      <c r="C69" s="261" t="str">
        <f>IF('Historical DATA'!D60="","",'Historical DATA'!D60)</f>
        <v/>
      </c>
      <c r="D69" s="271" t="str">
        <f>IF('Historical DATA'!E60="","",'Historical DATA'!E60)</f>
        <v/>
      </c>
      <c r="E69" s="503" t="str">
        <f>IF('Historical DATA'!F60="","",'Historical DATA'!F60)</f>
        <v/>
      </c>
      <c r="F69" s="271" t="str">
        <f>IF('Historical DATA'!G60="","",'Historical DATA'!G60)</f>
        <v/>
      </c>
      <c r="G69" s="261" t="str">
        <f>IF('Historical DATA'!H60="","",'Historical DATA'!H60)</f>
        <v/>
      </c>
      <c r="H69" s="272" t="str">
        <f>IF('Historical DATA'!I60="","",'Historical DATA'!I60)</f>
        <v/>
      </c>
    </row>
    <row r="70" spans="2:8">
      <c r="B70" s="260" t="str">
        <f>IF('Historical DATA'!C61="","",'Historical DATA'!C61)</f>
        <v/>
      </c>
      <c r="C70" s="261" t="str">
        <f>IF('Historical DATA'!D61="","",'Historical DATA'!D61)</f>
        <v/>
      </c>
      <c r="D70" s="271" t="str">
        <f>IF('Historical DATA'!E61="","",'Historical DATA'!E61)</f>
        <v/>
      </c>
      <c r="E70" s="503" t="str">
        <f>IF('Historical DATA'!F61="","",'Historical DATA'!F61)</f>
        <v/>
      </c>
      <c r="F70" s="271" t="str">
        <f>IF('Historical DATA'!G61="","",'Historical DATA'!G61)</f>
        <v/>
      </c>
      <c r="G70" s="261" t="str">
        <f>IF('Historical DATA'!H61="","",'Historical DATA'!H61)</f>
        <v/>
      </c>
      <c r="H70" s="272" t="str">
        <f>IF('Historical DATA'!I61="","",'Historical DATA'!I61)</f>
        <v/>
      </c>
    </row>
    <row r="71" spans="2:8">
      <c r="B71" s="260" t="str">
        <f>IF('Historical DATA'!C62="","",'Historical DATA'!C62)</f>
        <v/>
      </c>
      <c r="C71" s="261" t="str">
        <f>IF('Historical DATA'!D62="","",'Historical DATA'!D62)</f>
        <v/>
      </c>
      <c r="D71" s="271" t="str">
        <f>IF('Historical DATA'!E62="","",'Historical DATA'!E62)</f>
        <v/>
      </c>
      <c r="E71" s="503" t="str">
        <f>IF('Historical DATA'!F62="","",'Historical DATA'!F62)</f>
        <v/>
      </c>
      <c r="F71" s="271" t="str">
        <f>IF('Historical DATA'!G62="","",'Historical DATA'!G62)</f>
        <v/>
      </c>
      <c r="G71" s="261" t="str">
        <f>IF('Historical DATA'!H62="","",'Historical DATA'!H62)</f>
        <v/>
      </c>
      <c r="H71" s="272" t="str">
        <f>IF('Historical DATA'!I62="","",'Historical DATA'!I62)</f>
        <v/>
      </c>
    </row>
    <row r="72" spans="2:8">
      <c r="B72" s="260" t="str">
        <f>IF('Historical DATA'!C63="","",'Historical DATA'!C63)</f>
        <v/>
      </c>
      <c r="C72" s="261" t="str">
        <f>IF('Historical DATA'!D63="","",'Historical DATA'!D63)</f>
        <v/>
      </c>
      <c r="D72" s="271" t="str">
        <f>IF('Historical DATA'!E63="","",'Historical DATA'!E63)</f>
        <v/>
      </c>
      <c r="E72" s="503" t="str">
        <f>IF('Historical DATA'!F63="","",'Historical DATA'!F63)</f>
        <v/>
      </c>
      <c r="F72" s="271" t="str">
        <f>IF('Historical DATA'!G63="","",'Historical DATA'!G63)</f>
        <v/>
      </c>
      <c r="G72" s="261" t="str">
        <f>IF('Historical DATA'!H63="","",'Historical DATA'!H63)</f>
        <v/>
      </c>
      <c r="H72" s="272" t="str">
        <f>IF('Historical DATA'!I63="","",'Historical DATA'!I63)</f>
        <v/>
      </c>
    </row>
  </sheetData>
  <conditionalFormatting sqref="B12:B72">
    <cfRule type="cellIs" dxfId="51" priority="1" operator="lessThanOrEqual">
      <formula>0</formula>
    </cfRule>
  </conditionalFormatting>
  <pageMargins left="0.7" right="0.7" top="0.75" bottom="0.75" header="0.3" footer="0.3"/>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codeName="Sheet10">
    <tabColor theme="0" tint="-0.14999847407452621"/>
  </sheetPr>
  <dimension ref="A1:K84"/>
  <sheetViews>
    <sheetView showGridLines="0" view="pageBreakPreview" zoomScale="80" zoomScaleNormal="80" zoomScaleSheetLayoutView="80" workbookViewId="0">
      <selection activeCell="N36" sqref="N36"/>
    </sheetView>
  </sheetViews>
  <sheetFormatPr defaultColWidth="10.81640625" defaultRowHeight="14.5"/>
  <cols>
    <col min="1" max="1" width="4.453125" style="36" customWidth="1"/>
    <col min="2" max="2" width="23" style="36" customWidth="1"/>
    <col min="3" max="4" width="21.81640625" style="36" customWidth="1"/>
    <col min="5" max="5" width="28.453125" style="36" customWidth="1"/>
    <col min="6" max="6" width="31.54296875" style="36" customWidth="1"/>
    <col min="7" max="7" width="22.7265625" style="36" customWidth="1"/>
    <col min="8" max="8" width="3.54296875" style="36" customWidth="1"/>
    <col min="9" max="10" width="10.81640625" style="36"/>
    <col min="11" max="11" width="13.54296875" style="36" bestFit="1" customWidth="1"/>
    <col min="12" max="16384" width="10.81640625" style="36"/>
  </cols>
  <sheetData>
    <row r="1" spans="1:11">
      <c r="A1" s="35"/>
      <c r="B1" s="35"/>
      <c r="C1" s="35"/>
      <c r="D1" s="35"/>
      <c r="E1" s="35"/>
      <c r="F1" s="35"/>
      <c r="G1" s="35"/>
    </row>
    <row r="2" spans="1:11">
      <c r="A2" s="35"/>
      <c r="B2" s="37"/>
      <c r="C2" s="37"/>
      <c r="D2" s="37"/>
      <c r="E2" s="37"/>
      <c r="F2" s="37"/>
      <c r="G2" s="37"/>
    </row>
    <row r="3" spans="1:11" ht="14.5" customHeight="1">
      <c r="A3" s="35"/>
      <c r="B3" s="37"/>
      <c r="C3" s="37"/>
      <c r="D3" s="37"/>
      <c r="E3" s="37"/>
      <c r="F3" s="1220" t="s">
        <v>100</v>
      </c>
      <c r="G3" s="1220">
        <f>'00 - Cover'!$F$17</f>
        <v>45900</v>
      </c>
    </row>
    <row r="4" spans="1:11" ht="14.5" customHeight="1">
      <c r="A4" s="35"/>
      <c r="B4" s="37"/>
      <c r="C4" s="37"/>
      <c r="D4" s="37"/>
      <c r="E4" s="37"/>
      <c r="F4" s="1220" t="s">
        <v>4</v>
      </c>
      <c r="G4" s="1220">
        <f>'00 - Cover'!$F$19</f>
        <v>45922</v>
      </c>
    </row>
    <row r="5" spans="1:11" ht="14.5" customHeight="1">
      <c r="A5" s="35"/>
      <c r="B5" s="37"/>
      <c r="C5" s="37"/>
      <c r="D5" s="37"/>
      <c r="E5" s="37"/>
      <c r="F5" s="1220" t="s">
        <v>5</v>
      </c>
      <c r="G5" s="1220">
        <f>'00 - Cover'!$F$20</f>
        <v>45929</v>
      </c>
    </row>
    <row r="6" spans="1:11" ht="14.5" customHeight="1">
      <c r="A6" s="35"/>
      <c r="B6" s="37"/>
      <c r="C6" s="37"/>
      <c r="D6" s="37"/>
      <c r="E6" s="37"/>
      <c r="F6" s="37"/>
      <c r="G6" s="37"/>
    </row>
    <row r="7" spans="1:11">
      <c r="A7" s="35"/>
      <c r="B7" s="37"/>
      <c r="C7" s="37"/>
      <c r="D7" s="37"/>
      <c r="E7" s="37"/>
      <c r="F7" s="37"/>
      <c r="G7" s="37"/>
    </row>
    <row r="8" spans="1:11">
      <c r="A8" s="235"/>
    </row>
    <row r="9" spans="1:11" ht="15.5">
      <c r="B9" s="1917" t="s">
        <v>2013</v>
      </c>
      <c r="C9" s="1918"/>
      <c r="D9" s="1918"/>
      <c r="E9" s="1918"/>
      <c r="F9" s="1918"/>
      <c r="G9" s="1918"/>
    </row>
    <row r="10" spans="1:11" ht="15" thickBot="1"/>
    <row r="11" spans="1:11" ht="133.5" customHeight="1" thickBot="1">
      <c r="A11" s="240"/>
      <c r="B11" s="1418" t="str">
        <f>F4</f>
        <v>Calculation Date</v>
      </c>
      <c r="C11" s="273" t="s">
        <v>1887</v>
      </c>
      <c r="D11" s="274" t="s">
        <v>1888</v>
      </c>
      <c r="E11" s="1673" t="s">
        <v>1889</v>
      </c>
      <c r="F11" s="1673" t="s">
        <v>1890</v>
      </c>
      <c r="G11" s="275" t="s">
        <v>1892</v>
      </c>
    </row>
    <row r="12" spans="1:11">
      <c r="A12" s="240"/>
      <c r="B12" s="276">
        <f>G4</f>
        <v>45922</v>
      </c>
      <c r="C12" s="277">
        <f>'11bis - Notes Calculation'!F17</f>
        <v>70631418.550000191</v>
      </c>
      <c r="D12" s="278">
        <f>E12-F12</f>
        <v>74442484.812001273</v>
      </c>
      <c r="E12" s="280">
        <f>'15 - Priority of Payments'!J21</f>
        <v>80412846.232001275</v>
      </c>
      <c r="F12" s="280">
        <f>'15 - Priority of Payments'!J28+'15 - Priority of Payments'!J29+'15 - Priority of Payments'!J30+'15 - Priority of Payments'!J32</f>
        <v>5970361.4199999999</v>
      </c>
      <c r="G12" s="279">
        <f>MAX(C12-D12,0)</f>
        <v>0</v>
      </c>
    </row>
    <row r="13" spans="1:11">
      <c r="A13" s="240"/>
      <c r="B13" s="281">
        <f>IF('Historical DATA'!A4="","",'Historical DATA'!A4)</f>
        <v>45889</v>
      </c>
      <c r="C13" s="282">
        <f>IF('Historical DATA'!J4="","",'Historical DATA'!J4)</f>
        <v>68603195.680001259</v>
      </c>
      <c r="D13" s="283">
        <f>IF('Historical DATA'!K4="","",'Historical DATA'!K4)</f>
        <v>72278019.03320092</v>
      </c>
      <c r="E13" s="285">
        <f>IF('Historical DATA'!L4="","",'Historical DATA'!L4)</f>
        <v>77901731.713200912</v>
      </c>
      <c r="F13" s="285">
        <f>IF('Historical DATA'!M4="","",'Historical DATA'!M4)</f>
        <v>5623712.6799999997</v>
      </c>
      <c r="G13" s="284">
        <f>IF('Historical DATA'!N4="","",'Historical DATA'!N4)</f>
        <v>0</v>
      </c>
    </row>
    <row r="14" spans="1:11">
      <c r="A14" s="240"/>
      <c r="B14" s="281">
        <f>IF('Historical DATA'!A5="","",'Historical DATA'!A5)</f>
        <v>45859</v>
      </c>
      <c r="C14" s="282">
        <f>IF('Historical DATA'!J5="","",'Historical DATA'!J5)</f>
        <v>65171391.290000916</v>
      </c>
      <c r="D14" s="283">
        <f>IF('Historical DATA'!K5="","",'Historical DATA'!K5)</f>
        <v>69614156.09000136</v>
      </c>
      <c r="E14" s="285">
        <f>IF('Historical DATA'!L5="","",'Historical DATA'!L5)</f>
        <v>75484341.880001366</v>
      </c>
      <c r="F14" s="285">
        <f>IF('Historical DATA'!M5="","",'Historical DATA'!M5)</f>
        <v>5870185.79</v>
      </c>
      <c r="G14" s="284">
        <f>IF('Historical DATA'!N5="","",'Historical DATA'!N5)</f>
        <v>0</v>
      </c>
      <c r="H14" s="42"/>
    </row>
    <row r="15" spans="1:11">
      <c r="B15" s="281">
        <f>IF('Historical DATA'!A6="","",'Historical DATA'!A6)</f>
        <v>45828</v>
      </c>
      <c r="C15" s="282">
        <f>IF('Historical DATA'!J6="","",'Historical DATA'!J6)</f>
        <v>65698922.560001373</v>
      </c>
      <c r="D15" s="283">
        <f>IF('Historical DATA'!K6="","",'Historical DATA'!K6)</f>
        <v>70141364.45310156</v>
      </c>
      <c r="E15" s="285">
        <f>IF('Historical DATA'!L6="","",'Historical DATA'!L6)</f>
        <v>75995489.383101568</v>
      </c>
      <c r="F15" s="285">
        <f>IF('Historical DATA'!M6="","",'Historical DATA'!M6)</f>
        <v>5854124.9300000006</v>
      </c>
      <c r="G15" s="284">
        <f>IF('Historical DATA'!N6="","",'Historical DATA'!N6)</f>
        <v>0</v>
      </c>
      <c r="K15" s="42"/>
    </row>
    <row r="16" spans="1:11">
      <c r="B16" s="281">
        <f>IF('Historical DATA'!A7="","",'Historical DATA'!A7)</f>
        <v>45797</v>
      </c>
      <c r="C16" s="282">
        <f>IF('Historical DATA'!J7="","",'Historical DATA'!J7)</f>
        <v>61710577.110001564</v>
      </c>
      <c r="D16" s="283">
        <f>IF('Historical DATA'!K7="","",'Historical DATA'!K7)</f>
        <v>64956218.0900013</v>
      </c>
      <c r="E16" s="285">
        <f>IF('Historical DATA'!L7="","",'Historical DATA'!L7)</f>
        <v>70575142.360001296</v>
      </c>
      <c r="F16" s="285">
        <f>IF('Historical DATA'!M7="","",'Historical DATA'!M7)</f>
        <v>5618924.2699999996</v>
      </c>
      <c r="G16" s="284">
        <f>IF('Historical DATA'!N7="","",'Historical DATA'!N7)</f>
        <v>0</v>
      </c>
    </row>
    <row r="17" spans="2:7">
      <c r="B17" s="281">
        <f>IF('Historical DATA'!A8="","",'Historical DATA'!A8)</f>
        <v>45764</v>
      </c>
      <c r="C17" s="282">
        <f>IF('Historical DATA'!J8="","",'Historical DATA'!J8)</f>
        <v>59257102.390001297</v>
      </c>
      <c r="D17" s="283">
        <f>IF('Historical DATA'!K8="","",'Historical DATA'!K8)</f>
        <v>63181777.970000699</v>
      </c>
      <c r="E17" s="285">
        <f>IF('Historical DATA'!L8="","",'Historical DATA'!L8)</f>
        <v>69263377.490000695</v>
      </c>
      <c r="F17" s="285">
        <f>IF('Historical DATA'!M8="","",'Historical DATA'!M8)</f>
        <v>6081599.5199999996</v>
      </c>
      <c r="G17" s="284">
        <f>IF('Historical DATA'!N8="","",'Historical DATA'!N8)</f>
        <v>0</v>
      </c>
    </row>
    <row r="18" spans="2:7">
      <c r="B18" s="281">
        <f>IF('Historical DATA'!A9="","",'Historical DATA'!A9)</f>
        <v>45736</v>
      </c>
      <c r="C18" s="282">
        <f>IF('Historical DATA'!J9="","",'Historical DATA'!J9)</f>
        <v>60257729.780000687</v>
      </c>
      <c r="D18" s="283">
        <f>IF('Historical DATA'!K9="","",'Historical DATA'!K9)</f>
        <v>64963948.510000482</v>
      </c>
      <c r="E18" s="285">
        <f>IF('Historical DATA'!L9="","",'Historical DATA'!L9)</f>
        <v>70534542.850000486</v>
      </c>
      <c r="F18" s="285">
        <f>IF('Historical DATA'!M9="","",'Historical DATA'!M9)</f>
        <v>5570594.3399999999</v>
      </c>
      <c r="G18" s="284">
        <f>IF('Historical DATA'!N9="","",'Historical DATA'!N9)</f>
        <v>0</v>
      </c>
    </row>
    <row r="19" spans="2:7">
      <c r="B19" s="281">
        <f>IF('Historical DATA'!A10="","",'Historical DATA'!A10)</f>
        <v>45708</v>
      </c>
      <c r="C19" s="282">
        <f>IF('Historical DATA'!J10="","",'Historical DATA'!J10)</f>
        <v>60134211.480000496</v>
      </c>
      <c r="D19" s="283">
        <f>IF('Historical DATA'!K10="","",'Historical DATA'!K10)</f>
        <v>64375085.400000304</v>
      </c>
      <c r="E19" s="285">
        <f>IF('Historical DATA'!L10="","",'Historical DATA'!L10)</f>
        <v>70408226.130000308</v>
      </c>
      <c r="F19" s="285">
        <f>IF('Historical DATA'!M10="","",'Historical DATA'!M10)</f>
        <v>6033140.7300000004</v>
      </c>
      <c r="G19" s="284">
        <f>IF('Historical DATA'!N10="","",'Historical DATA'!N10)</f>
        <v>0</v>
      </c>
    </row>
    <row r="20" spans="2:7">
      <c r="B20" s="281">
        <f>IF('Historical DATA'!A11="","",'Historical DATA'!A11)</f>
        <v>45677</v>
      </c>
      <c r="C20" s="282">
        <f>IF('Historical DATA'!J11="","",'Historical DATA'!J11)</f>
        <v>120447192.68000031</v>
      </c>
      <c r="D20" s="283">
        <f>IF('Historical DATA'!K11="","",'Historical DATA'!K11)</f>
        <v>124639603.96999994</v>
      </c>
      <c r="E20" s="285">
        <f>IF('Historical DATA'!L11="","",'Historical DATA'!L11)</f>
        <v>130762231.67999993</v>
      </c>
      <c r="F20" s="285">
        <f>IF('Historical DATA'!M11="","",'Historical DATA'!M11)</f>
        <v>6122627.71</v>
      </c>
      <c r="G20" s="284">
        <f>IF('Historical DATA'!N11="","",'Historical DATA'!N11)</f>
        <v>0</v>
      </c>
    </row>
    <row r="21" spans="2:7">
      <c r="B21" s="281">
        <f>IF('Historical DATA'!A12="","",'Historical DATA'!A12)</f>
        <v>45644</v>
      </c>
      <c r="C21" s="282">
        <f>IF('Historical DATA'!J12="","",'Historical DATA'!J12)</f>
        <v>58121049.329999924</v>
      </c>
      <c r="D21" s="283">
        <f>IF('Historical DATA'!K12="","",'Historical DATA'!K12)</f>
        <v>62148473.950000137</v>
      </c>
      <c r="E21" s="285">
        <f>IF('Historical DATA'!L12="","",'Historical DATA'!L12)</f>
        <v>68164591.890000135</v>
      </c>
      <c r="F21" s="285">
        <f>IF('Historical DATA'!M12="","",'Historical DATA'!M12)</f>
        <v>6016117.9400000004</v>
      </c>
      <c r="G21" s="284">
        <f>IF('Historical DATA'!N12="","",'Historical DATA'!N12)</f>
        <v>0</v>
      </c>
    </row>
    <row r="22" spans="2:7">
      <c r="B22" s="281">
        <f>IF('Historical DATA'!A13="","",'Historical DATA'!A13)</f>
        <v>45616</v>
      </c>
      <c r="C22" s="282">
        <f>IF('Historical DATA'!J13="","",'Historical DATA'!J13)</f>
        <v>61601068.340000153</v>
      </c>
      <c r="D22" s="283">
        <f>IF('Historical DATA'!K13="","",'Historical DATA'!K13)</f>
        <v>65347050.329999737</v>
      </c>
      <c r="E22" s="285">
        <f>IF('Historical DATA'!L13="","",'Historical DATA'!L13)</f>
        <v>72163327.339999735</v>
      </c>
      <c r="F22" s="285">
        <f>IF('Historical DATA'!M13="","",'Historical DATA'!M13)</f>
        <v>6816277.0100000007</v>
      </c>
      <c r="G22" s="284">
        <f>IF('Historical DATA'!N13="","",'Historical DATA'!N13)</f>
        <v>0</v>
      </c>
    </row>
    <row r="23" spans="2:7">
      <c r="B23" s="281">
        <f>IF('Historical DATA'!A14="","",'Historical DATA'!A14)</f>
        <v>45588</v>
      </c>
      <c r="C23" s="282">
        <f>IF('Historical DATA'!J14="","",'Historical DATA'!J14)</f>
        <v>0</v>
      </c>
      <c r="D23" s="283">
        <f>IF('Historical DATA'!K14="","",'Historical DATA'!K14)</f>
        <v>0</v>
      </c>
      <c r="E23" s="285">
        <f>IF('Historical DATA'!L14="","",'Historical DATA'!L14)</f>
        <v>0</v>
      </c>
      <c r="F23" s="285">
        <f>IF('Historical DATA'!M14="","",'Historical DATA'!M14)</f>
        <v>0</v>
      </c>
      <c r="G23" s="284">
        <f>IF('Historical DATA'!N14="","",'Historical DATA'!N14)</f>
        <v>0</v>
      </c>
    </row>
    <row r="24" spans="2:7">
      <c r="B24" s="281" t="str">
        <f>IF('Historical DATA'!A15="","",'Historical DATA'!A15)</f>
        <v/>
      </c>
      <c r="C24" s="282" t="str">
        <f>IF('Historical DATA'!J15="","",'Historical DATA'!J15)</f>
        <v/>
      </c>
      <c r="D24" s="283" t="str">
        <f>IF('Historical DATA'!K15="","",'Historical DATA'!K15)</f>
        <v/>
      </c>
      <c r="E24" s="285" t="str">
        <f>IF('Historical DATA'!L15="","",'Historical DATA'!L15)</f>
        <v/>
      </c>
      <c r="F24" s="285" t="str">
        <f>IF('Historical DATA'!M15="","",'Historical DATA'!M15)</f>
        <v/>
      </c>
      <c r="G24" s="284" t="str">
        <f>IF('Historical DATA'!N15="","",'Historical DATA'!N15)</f>
        <v/>
      </c>
    </row>
    <row r="25" spans="2:7">
      <c r="B25" s="281" t="str">
        <f>IF('Historical DATA'!A16="","",'Historical DATA'!A16)</f>
        <v/>
      </c>
      <c r="C25" s="282" t="str">
        <f>IF('Historical DATA'!J16="","",'Historical DATA'!J16)</f>
        <v/>
      </c>
      <c r="D25" s="283" t="str">
        <f>IF('Historical DATA'!K16="","",'Historical DATA'!K16)</f>
        <v/>
      </c>
      <c r="E25" s="285" t="str">
        <f>IF('Historical DATA'!L16="","",'Historical DATA'!L16)</f>
        <v/>
      </c>
      <c r="F25" s="285" t="str">
        <f>IF('Historical DATA'!M16="","",'Historical DATA'!M16)</f>
        <v/>
      </c>
      <c r="G25" s="284" t="str">
        <f>IF('Historical DATA'!N16="","",'Historical DATA'!N16)</f>
        <v/>
      </c>
    </row>
    <row r="26" spans="2:7">
      <c r="B26" s="281" t="str">
        <f>IF('Historical DATA'!A17="","",'Historical DATA'!A17)</f>
        <v/>
      </c>
      <c r="C26" s="282" t="str">
        <f>IF('Historical DATA'!J17="","",'Historical DATA'!J17)</f>
        <v/>
      </c>
      <c r="D26" s="283" t="str">
        <f>IF('Historical DATA'!K17="","",'Historical DATA'!K17)</f>
        <v/>
      </c>
      <c r="E26" s="285" t="str">
        <f>IF('Historical DATA'!L17="","",'Historical DATA'!L17)</f>
        <v/>
      </c>
      <c r="F26" s="285" t="str">
        <f>IF('Historical DATA'!M17="","",'Historical DATA'!M17)</f>
        <v/>
      </c>
      <c r="G26" s="284" t="str">
        <f>IF('Historical DATA'!N17="","",'Historical DATA'!N17)</f>
        <v/>
      </c>
    </row>
    <row r="27" spans="2:7">
      <c r="B27" s="281" t="str">
        <f>IF('Historical DATA'!A18="","",'Historical DATA'!A18)</f>
        <v/>
      </c>
      <c r="C27" s="282" t="str">
        <f>IF('Historical DATA'!J18="","",'Historical DATA'!J18)</f>
        <v/>
      </c>
      <c r="D27" s="283" t="str">
        <f>IF('Historical DATA'!K18="","",'Historical DATA'!K18)</f>
        <v/>
      </c>
      <c r="E27" s="285" t="str">
        <f>IF('Historical DATA'!L18="","",'Historical DATA'!L18)</f>
        <v/>
      </c>
      <c r="F27" s="285" t="str">
        <f>IF('Historical DATA'!M18="","",'Historical DATA'!M18)</f>
        <v/>
      </c>
      <c r="G27" s="284" t="str">
        <f>IF('Historical DATA'!N18="","",'Historical DATA'!N18)</f>
        <v/>
      </c>
    </row>
    <row r="28" spans="2:7">
      <c r="B28" s="281" t="str">
        <f>IF('Historical DATA'!A19="","",'Historical DATA'!A19)</f>
        <v/>
      </c>
      <c r="C28" s="282" t="str">
        <f>IF('Historical DATA'!J19="","",'Historical DATA'!J19)</f>
        <v/>
      </c>
      <c r="D28" s="283" t="str">
        <f>IF('Historical DATA'!K19="","",'Historical DATA'!K19)</f>
        <v/>
      </c>
      <c r="E28" s="285" t="str">
        <f>IF('Historical DATA'!L19="","",'Historical DATA'!L19)</f>
        <v/>
      </c>
      <c r="F28" s="285" t="str">
        <f>IF('Historical DATA'!M19="","",'Historical DATA'!M19)</f>
        <v/>
      </c>
      <c r="G28" s="284" t="str">
        <f>IF('Historical DATA'!N19="","",'Historical DATA'!N19)</f>
        <v/>
      </c>
    </row>
    <row r="29" spans="2:7">
      <c r="B29" s="281" t="str">
        <f>IF('Historical DATA'!A20="","",'Historical DATA'!A20)</f>
        <v/>
      </c>
      <c r="C29" s="282" t="str">
        <f>IF('Historical DATA'!J20="","",'Historical DATA'!J20)</f>
        <v/>
      </c>
      <c r="D29" s="283" t="str">
        <f>IF('Historical DATA'!K20="","",'Historical DATA'!K20)</f>
        <v/>
      </c>
      <c r="E29" s="285" t="str">
        <f>IF('Historical DATA'!L20="","",'Historical DATA'!L20)</f>
        <v/>
      </c>
      <c r="F29" s="285" t="str">
        <f>IF('Historical DATA'!M20="","",'Historical DATA'!M20)</f>
        <v/>
      </c>
      <c r="G29" s="284" t="str">
        <f>IF('Historical DATA'!N20="","",'Historical DATA'!N20)</f>
        <v/>
      </c>
    </row>
    <row r="30" spans="2:7">
      <c r="B30" s="281" t="str">
        <f>IF('Historical DATA'!A21="","",'Historical DATA'!A21)</f>
        <v/>
      </c>
      <c r="C30" s="282" t="str">
        <f>IF('Historical DATA'!J21="","",'Historical DATA'!J21)</f>
        <v/>
      </c>
      <c r="D30" s="283" t="str">
        <f>IF('Historical DATA'!K21="","",'Historical DATA'!K21)</f>
        <v/>
      </c>
      <c r="E30" s="285" t="str">
        <f>IF('Historical DATA'!L21="","",'Historical DATA'!L21)</f>
        <v/>
      </c>
      <c r="F30" s="285" t="str">
        <f>IF('Historical DATA'!M21="","",'Historical DATA'!M21)</f>
        <v/>
      </c>
      <c r="G30" s="284" t="str">
        <f>IF('Historical DATA'!N21="","",'Historical DATA'!N21)</f>
        <v/>
      </c>
    </row>
    <row r="31" spans="2:7">
      <c r="B31" s="281" t="str">
        <f>IF('Historical DATA'!A22="","",'Historical DATA'!A22)</f>
        <v/>
      </c>
      <c r="C31" s="282" t="str">
        <f>IF('Historical DATA'!J22="","",'Historical DATA'!J22)</f>
        <v/>
      </c>
      <c r="D31" s="283" t="str">
        <f>IF('Historical DATA'!K22="","",'Historical DATA'!K22)</f>
        <v/>
      </c>
      <c r="E31" s="285" t="str">
        <f>IF('Historical DATA'!L22="","",'Historical DATA'!L22)</f>
        <v/>
      </c>
      <c r="F31" s="285" t="str">
        <f>IF('Historical DATA'!M22="","",'Historical DATA'!M22)</f>
        <v/>
      </c>
      <c r="G31" s="284" t="str">
        <f>IF('Historical DATA'!N22="","",'Historical DATA'!N22)</f>
        <v/>
      </c>
    </row>
    <row r="32" spans="2:7">
      <c r="B32" s="281" t="str">
        <f>IF('Historical DATA'!A23="","",'Historical DATA'!A23)</f>
        <v/>
      </c>
      <c r="C32" s="282" t="str">
        <f>IF('Historical DATA'!J23="","",'Historical DATA'!J23)</f>
        <v/>
      </c>
      <c r="D32" s="283" t="str">
        <f>IF('Historical DATA'!K23="","",'Historical DATA'!K23)</f>
        <v/>
      </c>
      <c r="E32" s="285" t="str">
        <f>IF('Historical DATA'!L23="","",'Historical DATA'!L23)</f>
        <v/>
      </c>
      <c r="F32" s="285" t="str">
        <f>IF('Historical DATA'!M23="","",'Historical DATA'!M23)</f>
        <v/>
      </c>
      <c r="G32" s="284" t="str">
        <f>IF('Historical DATA'!N23="","",'Historical DATA'!N23)</f>
        <v/>
      </c>
    </row>
    <row r="33" spans="2:7">
      <c r="B33" s="281" t="str">
        <f>IF('Historical DATA'!A24="","",'Historical DATA'!A24)</f>
        <v/>
      </c>
      <c r="C33" s="282" t="str">
        <f>IF('Historical DATA'!J24="","",'Historical DATA'!J24)</f>
        <v/>
      </c>
      <c r="D33" s="283" t="str">
        <f>IF('Historical DATA'!K24="","",'Historical DATA'!K24)</f>
        <v/>
      </c>
      <c r="E33" s="285" t="str">
        <f>IF('Historical DATA'!L24="","",'Historical DATA'!L24)</f>
        <v/>
      </c>
      <c r="F33" s="285" t="str">
        <f>IF('Historical DATA'!M24="","",'Historical DATA'!M24)</f>
        <v/>
      </c>
      <c r="G33" s="284" t="str">
        <f>IF('Historical DATA'!N24="","",'Historical DATA'!N24)</f>
        <v/>
      </c>
    </row>
    <row r="34" spans="2:7">
      <c r="B34" s="281" t="str">
        <f>IF('Historical DATA'!A25="","",'Historical DATA'!A25)</f>
        <v/>
      </c>
      <c r="C34" s="282" t="str">
        <f>IF('Historical DATA'!J25="","",'Historical DATA'!J25)</f>
        <v/>
      </c>
      <c r="D34" s="283" t="str">
        <f>IF('Historical DATA'!K25="","",'Historical DATA'!K25)</f>
        <v/>
      </c>
      <c r="E34" s="285" t="str">
        <f>IF('Historical DATA'!L25="","",'Historical DATA'!L25)</f>
        <v/>
      </c>
      <c r="F34" s="285" t="str">
        <f>IF('Historical DATA'!M25="","",'Historical DATA'!M25)</f>
        <v/>
      </c>
      <c r="G34" s="284" t="str">
        <f>IF('Historical DATA'!N25="","",'Historical DATA'!N25)</f>
        <v/>
      </c>
    </row>
    <row r="35" spans="2:7">
      <c r="B35" s="281" t="str">
        <f>IF('Historical DATA'!A26="","",'Historical DATA'!A26)</f>
        <v/>
      </c>
      <c r="C35" s="282" t="str">
        <f>IF('Historical DATA'!J26="","",'Historical DATA'!J26)</f>
        <v/>
      </c>
      <c r="D35" s="283" t="str">
        <f>IF('Historical DATA'!K26="","",'Historical DATA'!K26)</f>
        <v/>
      </c>
      <c r="E35" s="285" t="str">
        <f>IF('Historical DATA'!L26="","",'Historical DATA'!L26)</f>
        <v/>
      </c>
      <c r="F35" s="285" t="str">
        <f>IF('Historical DATA'!M26="","",'Historical DATA'!M26)</f>
        <v/>
      </c>
      <c r="G35" s="284" t="str">
        <f>IF('Historical DATA'!N26="","",'Historical DATA'!N26)</f>
        <v/>
      </c>
    </row>
    <row r="36" spans="2:7">
      <c r="B36" s="281" t="str">
        <f>IF('Historical DATA'!A27="","",'Historical DATA'!A27)</f>
        <v/>
      </c>
      <c r="C36" s="282" t="str">
        <f>IF('Historical DATA'!J27="","",'Historical DATA'!J27)</f>
        <v/>
      </c>
      <c r="D36" s="283" t="str">
        <f>IF('Historical DATA'!K27="","",'Historical DATA'!K27)</f>
        <v/>
      </c>
      <c r="E36" s="285" t="str">
        <f>IF('Historical DATA'!L27="","",'Historical DATA'!L27)</f>
        <v/>
      </c>
      <c r="F36" s="285" t="str">
        <f>IF('Historical DATA'!M27="","",'Historical DATA'!M27)</f>
        <v/>
      </c>
      <c r="G36" s="284" t="str">
        <f>IF('Historical DATA'!N27="","",'Historical DATA'!N27)</f>
        <v/>
      </c>
    </row>
    <row r="37" spans="2:7">
      <c r="B37" s="281" t="str">
        <f>IF('Historical DATA'!A28="","",'Historical DATA'!A28)</f>
        <v/>
      </c>
      <c r="C37" s="282" t="str">
        <f>IF('Historical DATA'!J28="","",'Historical DATA'!J28)</f>
        <v/>
      </c>
      <c r="D37" s="283" t="str">
        <f>IF('Historical DATA'!K28="","",'Historical DATA'!K28)</f>
        <v/>
      </c>
      <c r="E37" s="285" t="str">
        <f>IF('Historical DATA'!L28="","",'Historical DATA'!L28)</f>
        <v/>
      </c>
      <c r="F37" s="285" t="str">
        <f>IF('Historical DATA'!M28="","",'Historical DATA'!M28)</f>
        <v/>
      </c>
      <c r="G37" s="284" t="str">
        <f>IF('Historical DATA'!N28="","",'Historical DATA'!N28)</f>
        <v/>
      </c>
    </row>
    <row r="38" spans="2:7">
      <c r="B38" s="281" t="str">
        <f>IF('Historical DATA'!A29="","",'Historical DATA'!A29)</f>
        <v/>
      </c>
      <c r="C38" s="282" t="str">
        <f>IF('Historical DATA'!J29="","",'Historical DATA'!J29)</f>
        <v/>
      </c>
      <c r="D38" s="283" t="str">
        <f>IF('Historical DATA'!K29="","",'Historical DATA'!K29)</f>
        <v/>
      </c>
      <c r="E38" s="285" t="str">
        <f>IF('Historical DATA'!L29="","",'Historical DATA'!L29)</f>
        <v/>
      </c>
      <c r="F38" s="285" t="str">
        <f>IF('Historical DATA'!M29="","",'Historical DATA'!M29)</f>
        <v/>
      </c>
      <c r="G38" s="284" t="str">
        <f>IF('Historical DATA'!N29="","",'Historical DATA'!N29)</f>
        <v/>
      </c>
    </row>
    <row r="39" spans="2:7">
      <c r="B39" s="281" t="str">
        <f>IF('Historical DATA'!A30="","",'Historical DATA'!A30)</f>
        <v/>
      </c>
      <c r="C39" s="282" t="str">
        <f>IF('Historical DATA'!J30="","",'Historical DATA'!J30)</f>
        <v/>
      </c>
      <c r="D39" s="283" t="str">
        <f>IF('Historical DATA'!K30="","",'Historical DATA'!K30)</f>
        <v/>
      </c>
      <c r="E39" s="285" t="str">
        <f>IF('Historical DATA'!L30="","",'Historical DATA'!L30)</f>
        <v/>
      </c>
      <c r="F39" s="285" t="str">
        <f>IF('Historical DATA'!M30="","",'Historical DATA'!M30)</f>
        <v/>
      </c>
      <c r="G39" s="284" t="str">
        <f>IF('Historical DATA'!N30="","",'Historical DATA'!N30)</f>
        <v/>
      </c>
    </row>
    <row r="40" spans="2:7">
      <c r="B40" s="281" t="str">
        <f>IF('Historical DATA'!A31="","",'Historical DATA'!A31)</f>
        <v/>
      </c>
      <c r="C40" s="282" t="str">
        <f>IF('Historical DATA'!J31="","",'Historical DATA'!J31)</f>
        <v/>
      </c>
      <c r="D40" s="283" t="str">
        <f>IF('Historical DATA'!K31="","",'Historical DATA'!K31)</f>
        <v/>
      </c>
      <c r="E40" s="285" t="str">
        <f>IF('Historical DATA'!L31="","",'Historical DATA'!L31)</f>
        <v/>
      </c>
      <c r="F40" s="285" t="str">
        <f>IF('Historical DATA'!M31="","",'Historical DATA'!M31)</f>
        <v/>
      </c>
      <c r="G40" s="284" t="str">
        <f>IF('Historical DATA'!N31="","",'Historical DATA'!N31)</f>
        <v/>
      </c>
    </row>
    <row r="41" spans="2:7">
      <c r="B41" s="281" t="str">
        <f>IF('Historical DATA'!A32="","",'Historical DATA'!A32)</f>
        <v/>
      </c>
      <c r="C41" s="282" t="str">
        <f>IF('Historical DATA'!J32="","",'Historical DATA'!J32)</f>
        <v/>
      </c>
      <c r="D41" s="283" t="str">
        <f>IF('Historical DATA'!K32="","",'Historical DATA'!K32)</f>
        <v/>
      </c>
      <c r="E41" s="285" t="str">
        <f>IF('Historical DATA'!L32="","",'Historical DATA'!L32)</f>
        <v/>
      </c>
      <c r="F41" s="285" t="str">
        <f>IF('Historical DATA'!M32="","",'Historical DATA'!M32)</f>
        <v/>
      </c>
      <c r="G41" s="284" t="str">
        <f>IF('Historical DATA'!N32="","",'Historical DATA'!N32)</f>
        <v/>
      </c>
    </row>
    <row r="42" spans="2:7">
      <c r="B42" s="281" t="str">
        <f>IF('Historical DATA'!A33="","",'Historical DATA'!A33)</f>
        <v/>
      </c>
      <c r="C42" s="282" t="str">
        <f>IF('Historical DATA'!J33="","",'Historical DATA'!J33)</f>
        <v/>
      </c>
      <c r="D42" s="283" t="str">
        <f>IF('Historical DATA'!K33="","",'Historical DATA'!K33)</f>
        <v/>
      </c>
      <c r="E42" s="285" t="str">
        <f>IF('Historical DATA'!L33="","",'Historical DATA'!L33)</f>
        <v/>
      </c>
      <c r="F42" s="285" t="str">
        <f>IF('Historical DATA'!M33="","",'Historical DATA'!M33)</f>
        <v/>
      </c>
      <c r="G42" s="284" t="str">
        <f>IF('Historical DATA'!N33="","",'Historical DATA'!N33)</f>
        <v/>
      </c>
    </row>
    <row r="43" spans="2:7">
      <c r="B43" s="281" t="str">
        <f>IF('Historical DATA'!A34="","",'Historical DATA'!A34)</f>
        <v/>
      </c>
      <c r="C43" s="282" t="str">
        <f>IF('Historical DATA'!J34="","",'Historical DATA'!J34)</f>
        <v/>
      </c>
      <c r="D43" s="283" t="str">
        <f>IF('Historical DATA'!K34="","",'Historical DATA'!K34)</f>
        <v/>
      </c>
      <c r="E43" s="285" t="str">
        <f>IF('Historical DATA'!L34="","",'Historical DATA'!L34)</f>
        <v/>
      </c>
      <c r="F43" s="285" t="str">
        <f>IF('Historical DATA'!M34="","",'Historical DATA'!M34)</f>
        <v/>
      </c>
      <c r="G43" s="284" t="str">
        <f>IF('Historical DATA'!N34="","",'Historical DATA'!N34)</f>
        <v/>
      </c>
    </row>
    <row r="44" spans="2:7">
      <c r="B44" s="281" t="str">
        <f>IF('Historical DATA'!A35="","",'Historical DATA'!A35)</f>
        <v/>
      </c>
      <c r="C44" s="282" t="str">
        <f>IF('Historical DATA'!J35="","",'Historical DATA'!J35)</f>
        <v/>
      </c>
      <c r="D44" s="283" t="str">
        <f>IF('Historical DATA'!K35="","",'Historical DATA'!K35)</f>
        <v/>
      </c>
      <c r="E44" s="285" t="str">
        <f>IF('Historical DATA'!L35="","",'Historical DATA'!L35)</f>
        <v/>
      </c>
      <c r="F44" s="285" t="str">
        <f>IF('Historical DATA'!M35="","",'Historical DATA'!M35)</f>
        <v/>
      </c>
      <c r="G44" s="284" t="str">
        <f>IF('Historical DATA'!N35="","",'Historical DATA'!N35)</f>
        <v/>
      </c>
    </row>
    <row r="45" spans="2:7">
      <c r="B45" s="281" t="str">
        <f>IF('Historical DATA'!A36="","",'Historical DATA'!A36)</f>
        <v/>
      </c>
      <c r="C45" s="282" t="str">
        <f>IF('Historical DATA'!J36="","",'Historical DATA'!J36)</f>
        <v/>
      </c>
      <c r="D45" s="283" t="str">
        <f>IF('Historical DATA'!K36="","",'Historical DATA'!K36)</f>
        <v/>
      </c>
      <c r="E45" s="285" t="str">
        <f>IF('Historical DATA'!L36="","",'Historical DATA'!L36)</f>
        <v/>
      </c>
      <c r="F45" s="285" t="str">
        <f>IF('Historical DATA'!M36="","",'Historical DATA'!M36)</f>
        <v/>
      </c>
      <c r="G45" s="284" t="str">
        <f>IF('Historical DATA'!N36="","",'Historical DATA'!N36)</f>
        <v/>
      </c>
    </row>
    <row r="46" spans="2:7">
      <c r="B46" s="281" t="str">
        <f>IF('Historical DATA'!A37="","",'Historical DATA'!A37)</f>
        <v/>
      </c>
      <c r="C46" s="282" t="str">
        <f>IF('Historical DATA'!J37="","",'Historical DATA'!J37)</f>
        <v/>
      </c>
      <c r="D46" s="283" t="str">
        <f>IF('Historical DATA'!K37="","",'Historical DATA'!K37)</f>
        <v/>
      </c>
      <c r="E46" s="285" t="str">
        <f>IF('Historical DATA'!L37="","",'Historical DATA'!L37)</f>
        <v/>
      </c>
      <c r="F46" s="285" t="str">
        <f>IF('Historical DATA'!M37="","",'Historical DATA'!M37)</f>
        <v/>
      </c>
      <c r="G46" s="284" t="str">
        <f>IF('Historical DATA'!N37="","",'Historical DATA'!N37)</f>
        <v/>
      </c>
    </row>
    <row r="47" spans="2:7">
      <c r="B47" s="281" t="str">
        <f>IF('Historical DATA'!A38="","",'Historical DATA'!A38)</f>
        <v/>
      </c>
      <c r="C47" s="282" t="str">
        <f>IF('Historical DATA'!J38="","",'Historical DATA'!J38)</f>
        <v/>
      </c>
      <c r="D47" s="283" t="str">
        <f>IF('Historical DATA'!K38="","",'Historical DATA'!K38)</f>
        <v/>
      </c>
      <c r="E47" s="285" t="str">
        <f>IF('Historical DATA'!L38="","",'Historical DATA'!L38)</f>
        <v/>
      </c>
      <c r="F47" s="285" t="str">
        <f>IF('Historical DATA'!M38="","",'Historical DATA'!M38)</f>
        <v/>
      </c>
      <c r="G47" s="284" t="str">
        <f>IF('Historical DATA'!N38="","",'Historical DATA'!N38)</f>
        <v/>
      </c>
    </row>
    <row r="48" spans="2:7">
      <c r="B48" s="281" t="str">
        <f>IF('Historical DATA'!A39="","",'Historical DATA'!A39)</f>
        <v/>
      </c>
      <c r="C48" s="282" t="str">
        <f>IF('Historical DATA'!J39="","",'Historical DATA'!J39)</f>
        <v/>
      </c>
      <c r="D48" s="283" t="str">
        <f>IF('Historical DATA'!K39="","",'Historical DATA'!K39)</f>
        <v/>
      </c>
      <c r="E48" s="285" t="str">
        <f>IF('Historical DATA'!L39="","",'Historical DATA'!L39)</f>
        <v/>
      </c>
      <c r="F48" s="285" t="str">
        <f>IF('Historical DATA'!M39="","",'Historical DATA'!M39)</f>
        <v/>
      </c>
      <c r="G48" s="284" t="str">
        <f>IF('Historical DATA'!N39="","",'Historical DATA'!N39)</f>
        <v/>
      </c>
    </row>
    <row r="49" spans="2:7">
      <c r="B49" s="281" t="str">
        <f>IF('Historical DATA'!A40="","",'Historical DATA'!A40)</f>
        <v/>
      </c>
      <c r="C49" s="282" t="str">
        <f>IF('Historical DATA'!J40="","",'Historical DATA'!J40)</f>
        <v/>
      </c>
      <c r="D49" s="283" t="str">
        <f>IF('Historical DATA'!K40="","",'Historical DATA'!K40)</f>
        <v/>
      </c>
      <c r="E49" s="285" t="str">
        <f>IF('Historical DATA'!L40="","",'Historical DATA'!L40)</f>
        <v/>
      </c>
      <c r="F49" s="285" t="str">
        <f>IF('Historical DATA'!M40="","",'Historical DATA'!M40)</f>
        <v/>
      </c>
      <c r="G49" s="284" t="str">
        <f>IF('Historical DATA'!N40="","",'Historical DATA'!N40)</f>
        <v/>
      </c>
    </row>
    <row r="50" spans="2:7">
      <c r="B50" s="281" t="str">
        <f>IF('Historical DATA'!A41="","",'Historical DATA'!A41)</f>
        <v/>
      </c>
      <c r="C50" s="282" t="str">
        <f>IF('Historical DATA'!J41="","",'Historical DATA'!J41)</f>
        <v/>
      </c>
      <c r="D50" s="283" t="str">
        <f>IF('Historical DATA'!K41="","",'Historical DATA'!K41)</f>
        <v/>
      </c>
      <c r="E50" s="285" t="str">
        <f>IF('Historical DATA'!L41="","",'Historical DATA'!L41)</f>
        <v/>
      </c>
      <c r="F50" s="285" t="str">
        <f>IF('Historical DATA'!M41="","",'Historical DATA'!M41)</f>
        <v/>
      </c>
      <c r="G50" s="284" t="str">
        <f>IF('Historical DATA'!N41="","",'Historical DATA'!N41)</f>
        <v/>
      </c>
    </row>
    <row r="51" spans="2:7">
      <c r="B51" s="281" t="str">
        <f>IF('Historical DATA'!A42="","",'Historical DATA'!A42)</f>
        <v/>
      </c>
      <c r="C51" s="282" t="str">
        <f>IF('Historical DATA'!J42="","",'Historical DATA'!J42)</f>
        <v/>
      </c>
      <c r="D51" s="283" t="str">
        <f>IF('Historical DATA'!K42="","",'Historical DATA'!K42)</f>
        <v/>
      </c>
      <c r="E51" s="285" t="str">
        <f>IF('Historical DATA'!L42="","",'Historical DATA'!L42)</f>
        <v/>
      </c>
      <c r="F51" s="285" t="str">
        <f>IF('Historical DATA'!M42="","",'Historical DATA'!M42)</f>
        <v/>
      </c>
      <c r="G51" s="284" t="str">
        <f>IF('Historical DATA'!N42="","",'Historical DATA'!N42)</f>
        <v/>
      </c>
    </row>
    <row r="52" spans="2:7">
      <c r="B52" s="281" t="str">
        <f>IF('Historical DATA'!A43="","",'Historical DATA'!A43)</f>
        <v/>
      </c>
      <c r="C52" s="282" t="str">
        <f>IF('Historical DATA'!J43="","",'Historical DATA'!J43)</f>
        <v/>
      </c>
      <c r="D52" s="283" t="str">
        <f>IF('Historical DATA'!K43="","",'Historical DATA'!K43)</f>
        <v/>
      </c>
      <c r="E52" s="285" t="str">
        <f>IF('Historical DATA'!L43="","",'Historical DATA'!L43)</f>
        <v/>
      </c>
      <c r="F52" s="285" t="str">
        <f>IF('Historical DATA'!M43="","",'Historical DATA'!M43)</f>
        <v/>
      </c>
      <c r="G52" s="284" t="str">
        <f>IF('Historical DATA'!N43="","",'Historical DATA'!N43)</f>
        <v/>
      </c>
    </row>
    <row r="53" spans="2:7">
      <c r="B53" s="281" t="str">
        <f>IF('Historical DATA'!A44="","",'Historical DATA'!A44)</f>
        <v/>
      </c>
      <c r="C53" s="282" t="str">
        <f>IF('Historical DATA'!J44="","",'Historical DATA'!J44)</f>
        <v/>
      </c>
      <c r="D53" s="283" t="str">
        <f>IF('Historical DATA'!K44="","",'Historical DATA'!K44)</f>
        <v/>
      </c>
      <c r="E53" s="285" t="str">
        <f>IF('Historical DATA'!L44="","",'Historical DATA'!L44)</f>
        <v/>
      </c>
      <c r="F53" s="285" t="str">
        <f>IF('Historical DATA'!M44="","",'Historical DATA'!M44)</f>
        <v/>
      </c>
      <c r="G53" s="284" t="str">
        <f>IF('Historical DATA'!N44="","",'Historical DATA'!N44)</f>
        <v/>
      </c>
    </row>
    <row r="54" spans="2:7">
      <c r="B54" s="281" t="str">
        <f>IF('Historical DATA'!A45="","",'Historical DATA'!A45)</f>
        <v/>
      </c>
      <c r="C54" s="282" t="str">
        <f>IF('Historical DATA'!J45="","",'Historical DATA'!J45)</f>
        <v/>
      </c>
      <c r="D54" s="283" t="str">
        <f>IF('Historical DATA'!K45="","",'Historical DATA'!K45)</f>
        <v/>
      </c>
      <c r="E54" s="285" t="str">
        <f>IF('Historical DATA'!L45="","",'Historical DATA'!L45)</f>
        <v/>
      </c>
      <c r="F54" s="285" t="str">
        <f>IF('Historical DATA'!M45="","",'Historical DATA'!M45)</f>
        <v/>
      </c>
      <c r="G54" s="284" t="str">
        <f>IF('Historical DATA'!N45="","",'Historical DATA'!N45)</f>
        <v/>
      </c>
    </row>
    <row r="55" spans="2:7">
      <c r="B55" s="281" t="str">
        <f>IF('Historical DATA'!A46="","",'Historical DATA'!A46)</f>
        <v/>
      </c>
      <c r="C55" s="282" t="str">
        <f>IF('Historical DATA'!J46="","",'Historical DATA'!J46)</f>
        <v/>
      </c>
      <c r="D55" s="283" t="str">
        <f>IF('Historical DATA'!K46="","",'Historical DATA'!K46)</f>
        <v/>
      </c>
      <c r="E55" s="285" t="str">
        <f>IF('Historical DATA'!L46="","",'Historical DATA'!L46)</f>
        <v/>
      </c>
      <c r="F55" s="285" t="str">
        <f>IF('Historical DATA'!M46="","",'Historical DATA'!M46)</f>
        <v/>
      </c>
      <c r="G55" s="284" t="str">
        <f>IF('Historical DATA'!N46="","",'Historical DATA'!N46)</f>
        <v/>
      </c>
    </row>
    <row r="56" spans="2:7">
      <c r="B56" s="281" t="str">
        <f>IF('Historical DATA'!A47="","",'Historical DATA'!A47)</f>
        <v/>
      </c>
      <c r="C56" s="282" t="str">
        <f>IF('Historical DATA'!J47="","",'Historical DATA'!J47)</f>
        <v/>
      </c>
      <c r="D56" s="283" t="str">
        <f>IF('Historical DATA'!K47="","",'Historical DATA'!K47)</f>
        <v/>
      </c>
      <c r="E56" s="285" t="str">
        <f>IF('Historical DATA'!L47="","",'Historical DATA'!L47)</f>
        <v/>
      </c>
      <c r="F56" s="285" t="str">
        <f>IF('Historical DATA'!M47="","",'Historical DATA'!M47)</f>
        <v/>
      </c>
      <c r="G56" s="284" t="str">
        <f>IF('Historical DATA'!N47="","",'Historical DATA'!N47)</f>
        <v/>
      </c>
    </row>
    <row r="57" spans="2:7">
      <c r="B57" s="281" t="str">
        <f>IF('Historical DATA'!A48="","",'Historical DATA'!A48)</f>
        <v/>
      </c>
      <c r="C57" s="282" t="str">
        <f>IF('Historical DATA'!J48="","",'Historical DATA'!J48)</f>
        <v/>
      </c>
      <c r="D57" s="283" t="str">
        <f>IF('Historical DATA'!K48="","",'Historical DATA'!K48)</f>
        <v/>
      </c>
      <c r="E57" s="285" t="str">
        <f>IF('Historical DATA'!L48="","",'Historical DATA'!L48)</f>
        <v/>
      </c>
      <c r="F57" s="285" t="str">
        <f>IF('Historical DATA'!M48="","",'Historical DATA'!M48)</f>
        <v/>
      </c>
      <c r="G57" s="284" t="str">
        <f>IF('Historical DATA'!N48="","",'Historical DATA'!N48)</f>
        <v/>
      </c>
    </row>
    <row r="58" spans="2:7">
      <c r="B58" s="281" t="str">
        <f>IF('Historical DATA'!A49="","",'Historical DATA'!A49)</f>
        <v/>
      </c>
      <c r="C58" s="282" t="str">
        <f>IF('Historical DATA'!J49="","",'Historical DATA'!J49)</f>
        <v/>
      </c>
      <c r="D58" s="283" t="str">
        <f>IF('Historical DATA'!K49="","",'Historical DATA'!K49)</f>
        <v/>
      </c>
      <c r="E58" s="285" t="str">
        <f>IF('Historical DATA'!L49="","",'Historical DATA'!L49)</f>
        <v/>
      </c>
      <c r="F58" s="285" t="str">
        <f>IF('Historical DATA'!M49="","",'Historical DATA'!M49)</f>
        <v/>
      </c>
      <c r="G58" s="284" t="str">
        <f>IF('Historical DATA'!N49="","",'Historical DATA'!N49)</f>
        <v/>
      </c>
    </row>
    <row r="59" spans="2:7">
      <c r="B59" s="281" t="str">
        <f>IF('Historical DATA'!A50="","",'Historical DATA'!A50)</f>
        <v/>
      </c>
      <c r="C59" s="282" t="str">
        <f>IF('Historical DATA'!J50="","",'Historical DATA'!J50)</f>
        <v/>
      </c>
      <c r="D59" s="283" t="str">
        <f>IF('Historical DATA'!K50="","",'Historical DATA'!K50)</f>
        <v/>
      </c>
      <c r="E59" s="285" t="str">
        <f>IF('Historical DATA'!L50="","",'Historical DATA'!L50)</f>
        <v/>
      </c>
      <c r="F59" s="285" t="str">
        <f>IF('Historical DATA'!M50="","",'Historical DATA'!M50)</f>
        <v/>
      </c>
      <c r="G59" s="284" t="str">
        <f>IF('Historical DATA'!N50="","",'Historical DATA'!N50)</f>
        <v/>
      </c>
    </row>
    <row r="60" spans="2:7">
      <c r="B60" s="281" t="str">
        <f>IF('Historical DATA'!A51="","",'Historical DATA'!A51)</f>
        <v/>
      </c>
      <c r="C60" s="282" t="str">
        <f>IF('Historical DATA'!J51="","",'Historical DATA'!J51)</f>
        <v/>
      </c>
      <c r="D60" s="283" t="str">
        <f>IF('Historical DATA'!K51="","",'Historical DATA'!K51)</f>
        <v/>
      </c>
      <c r="E60" s="285" t="str">
        <f>IF('Historical DATA'!L51="","",'Historical DATA'!L51)</f>
        <v/>
      </c>
      <c r="F60" s="285" t="str">
        <f>IF('Historical DATA'!M51="","",'Historical DATA'!M51)</f>
        <v/>
      </c>
      <c r="G60" s="284" t="str">
        <f>IF('Historical DATA'!N51="","",'Historical DATA'!N51)</f>
        <v/>
      </c>
    </row>
    <row r="61" spans="2:7">
      <c r="B61" s="281" t="str">
        <f>IF('Historical DATA'!A52="","",'Historical DATA'!A52)</f>
        <v/>
      </c>
      <c r="C61" s="282" t="str">
        <f>IF('Historical DATA'!J52="","",'Historical DATA'!J52)</f>
        <v/>
      </c>
      <c r="D61" s="283" t="str">
        <f>IF('Historical DATA'!K52="","",'Historical DATA'!K52)</f>
        <v/>
      </c>
      <c r="E61" s="285" t="str">
        <f>IF('Historical DATA'!L52="","",'Historical DATA'!L52)</f>
        <v/>
      </c>
      <c r="F61" s="285" t="str">
        <f>IF('Historical DATA'!M52="","",'Historical DATA'!M52)</f>
        <v/>
      </c>
      <c r="G61" s="284" t="str">
        <f>IF('Historical DATA'!N52="","",'Historical DATA'!N52)</f>
        <v/>
      </c>
    </row>
    <row r="62" spans="2:7">
      <c r="B62" s="281" t="str">
        <f>IF('Historical DATA'!A53="","",'Historical DATA'!A53)</f>
        <v/>
      </c>
      <c r="C62" s="282" t="str">
        <f>IF('Historical DATA'!J53="","",'Historical DATA'!J53)</f>
        <v/>
      </c>
      <c r="D62" s="283" t="str">
        <f>IF('Historical DATA'!K53="","",'Historical DATA'!K53)</f>
        <v/>
      </c>
      <c r="E62" s="285" t="str">
        <f>IF('Historical DATA'!L53="","",'Historical DATA'!L53)</f>
        <v/>
      </c>
      <c r="F62" s="285" t="str">
        <f>IF('Historical DATA'!M53="","",'Historical DATA'!M53)</f>
        <v/>
      </c>
      <c r="G62" s="284" t="str">
        <f>IF('Historical DATA'!N53="","",'Historical DATA'!N53)</f>
        <v/>
      </c>
    </row>
    <row r="63" spans="2:7">
      <c r="B63" s="281" t="str">
        <f>IF('Historical DATA'!A54="","",'Historical DATA'!A54)</f>
        <v/>
      </c>
      <c r="C63" s="282" t="str">
        <f>IF('Historical DATA'!J54="","",'Historical DATA'!J54)</f>
        <v/>
      </c>
      <c r="D63" s="283" t="str">
        <f>IF('Historical DATA'!K54="","",'Historical DATA'!K54)</f>
        <v/>
      </c>
      <c r="E63" s="285" t="str">
        <f>IF('Historical DATA'!L54="","",'Historical DATA'!L54)</f>
        <v/>
      </c>
      <c r="F63" s="285" t="str">
        <f>IF('Historical DATA'!M54="","",'Historical DATA'!M54)</f>
        <v/>
      </c>
      <c r="G63" s="284" t="str">
        <f>IF('Historical DATA'!N54="","",'Historical DATA'!N54)</f>
        <v/>
      </c>
    </row>
    <row r="64" spans="2:7">
      <c r="B64" s="281" t="str">
        <f>IF('Historical DATA'!A55="","",'Historical DATA'!A55)</f>
        <v/>
      </c>
      <c r="C64" s="282" t="str">
        <f>IF('Historical DATA'!J55="","",'Historical DATA'!J55)</f>
        <v/>
      </c>
      <c r="D64" s="283" t="str">
        <f>IF('Historical DATA'!K55="","",'Historical DATA'!K55)</f>
        <v/>
      </c>
      <c r="E64" s="285" t="str">
        <f>IF('Historical DATA'!L55="","",'Historical DATA'!L55)</f>
        <v/>
      </c>
      <c r="F64" s="285" t="str">
        <f>IF('Historical DATA'!M55="","",'Historical DATA'!M55)</f>
        <v/>
      </c>
      <c r="G64" s="284" t="str">
        <f>IF('Historical DATA'!N55="","",'Historical DATA'!N55)</f>
        <v/>
      </c>
    </row>
    <row r="65" spans="2:7">
      <c r="B65" s="281" t="str">
        <f>IF('Historical DATA'!A56="","",'Historical DATA'!A56)</f>
        <v/>
      </c>
      <c r="C65" s="282" t="str">
        <f>IF('Historical DATA'!J56="","",'Historical DATA'!J56)</f>
        <v/>
      </c>
      <c r="D65" s="283" t="str">
        <f>IF('Historical DATA'!K56="","",'Historical DATA'!K56)</f>
        <v/>
      </c>
      <c r="E65" s="285" t="str">
        <f>IF('Historical DATA'!L56="","",'Historical DATA'!L56)</f>
        <v/>
      </c>
      <c r="F65" s="285" t="str">
        <f>IF('Historical DATA'!M56="","",'Historical DATA'!M56)</f>
        <v/>
      </c>
      <c r="G65" s="284" t="str">
        <f>IF('Historical DATA'!N56="","",'Historical DATA'!N56)</f>
        <v/>
      </c>
    </row>
    <row r="66" spans="2:7">
      <c r="B66" s="281" t="str">
        <f>IF('Historical DATA'!A57="","",'Historical DATA'!A57)</f>
        <v/>
      </c>
      <c r="C66" s="282" t="str">
        <f>IF('Historical DATA'!J57="","",'Historical DATA'!J57)</f>
        <v/>
      </c>
      <c r="D66" s="283" t="str">
        <f>IF('Historical DATA'!K57="","",'Historical DATA'!K57)</f>
        <v/>
      </c>
      <c r="E66" s="285" t="str">
        <f>IF('Historical DATA'!L57="","",'Historical DATA'!L57)</f>
        <v/>
      </c>
      <c r="F66" s="285" t="str">
        <f>IF('Historical DATA'!M57="","",'Historical DATA'!M57)</f>
        <v/>
      </c>
      <c r="G66" s="284" t="str">
        <f>IF('Historical DATA'!N57="","",'Historical DATA'!N57)</f>
        <v/>
      </c>
    </row>
    <row r="67" spans="2:7">
      <c r="B67" s="281" t="str">
        <f>IF('Historical DATA'!A58="","",'Historical DATA'!A58)</f>
        <v/>
      </c>
      <c r="C67" s="282" t="str">
        <f>IF('Historical DATA'!J58="","",'Historical DATA'!J58)</f>
        <v/>
      </c>
      <c r="D67" s="283" t="str">
        <f>IF('Historical DATA'!K58="","",'Historical DATA'!K58)</f>
        <v/>
      </c>
      <c r="E67" s="285" t="str">
        <f>IF('Historical DATA'!L58="","",'Historical DATA'!L58)</f>
        <v/>
      </c>
      <c r="F67" s="285" t="str">
        <f>IF('Historical DATA'!M58="","",'Historical DATA'!M58)</f>
        <v/>
      </c>
      <c r="G67" s="284" t="str">
        <f>IF('Historical DATA'!N58="","",'Historical DATA'!N58)</f>
        <v/>
      </c>
    </row>
    <row r="68" spans="2:7">
      <c r="B68" s="281" t="str">
        <f>IF('Historical DATA'!A59="","",'Historical DATA'!A59)</f>
        <v/>
      </c>
      <c r="C68" s="282" t="str">
        <f>IF('Historical DATA'!J59="","",'Historical DATA'!J59)</f>
        <v/>
      </c>
      <c r="D68" s="283" t="str">
        <f>IF('Historical DATA'!K59="","",'Historical DATA'!K59)</f>
        <v/>
      </c>
      <c r="E68" s="285" t="str">
        <f>IF('Historical DATA'!L59="","",'Historical DATA'!L59)</f>
        <v/>
      </c>
      <c r="F68" s="285" t="str">
        <f>IF('Historical DATA'!M59="","",'Historical DATA'!M59)</f>
        <v/>
      </c>
      <c r="G68" s="284" t="str">
        <f>IF('Historical DATA'!N59="","",'Historical DATA'!N59)</f>
        <v/>
      </c>
    </row>
    <row r="69" spans="2:7">
      <c r="B69" s="281" t="str">
        <f>IF('Historical DATA'!A60="","",'Historical DATA'!A60)</f>
        <v/>
      </c>
      <c r="C69" s="282" t="str">
        <f>IF('Historical DATA'!J60="","",'Historical DATA'!J60)</f>
        <v/>
      </c>
      <c r="D69" s="283" t="str">
        <f>IF('Historical DATA'!K60="","",'Historical DATA'!K60)</f>
        <v/>
      </c>
      <c r="E69" s="285" t="str">
        <f>IF('Historical DATA'!L60="","",'Historical DATA'!L60)</f>
        <v/>
      </c>
      <c r="F69" s="285" t="str">
        <f>IF('Historical DATA'!M60="","",'Historical DATA'!M60)</f>
        <v/>
      </c>
      <c r="G69" s="284" t="str">
        <f>IF('Historical DATA'!N60="","",'Historical DATA'!N60)</f>
        <v/>
      </c>
    </row>
    <row r="70" spans="2:7">
      <c r="B70" s="281" t="str">
        <f>IF('Historical DATA'!A61="","",'Historical DATA'!A61)</f>
        <v/>
      </c>
      <c r="C70" s="282" t="str">
        <f>IF('Historical DATA'!J61="","",'Historical DATA'!J61)</f>
        <v/>
      </c>
      <c r="D70" s="283" t="str">
        <f>IF('Historical DATA'!K61="","",'Historical DATA'!K61)</f>
        <v/>
      </c>
      <c r="E70" s="285" t="str">
        <f>IF('Historical DATA'!L61="","",'Historical DATA'!L61)</f>
        <v/>
      </c>
      <c r="F70" s="285" t="str">
        <f>IF('Historical DATA'!M61="","",'Historical DATA'!M61)</f>
        <v/>
      </c>
      <c r="G70" s="284" t="str">
        <f>IF('Historical DATA'!N61="","",'Historical DATA'!N61)</f>
        <v/>
      </c>
    </row>
    <row r="71" spans="2:7">
      <c r="B71" s="281" t="str">
        <f>IF('Historical DATA'!A62="","",'Historical DATA'!A62)</f>
        <v/>
      </c>
      <c r="C71" s="282" t="str">
        <f>IF('Historical DATA'!J62="","",'Historical DATA'!J62)</f>
        <v/>
      </c>
      <c r="D71" s="283" t="str">
        <f>IF('Historical DATA'!K62="","",'Historical DATA'!K62)</f>
        <v/>
      </c>
      <c r="E71" s="285" t="str">
        <f>IF('Historical DATA'!L62="","",'Historical DATA'!L62)</f>
        <v/>
      </c>
      <c r="F71" s="285" t="str">
        <f>IF('Historical DATA'!M62="","",'Historical DATA'!M62)</f>
        <v/>
      </c>
      <c r="G71" s="284" t="str">
        <f>IF('Historical DATA'!N62="","",'Historical DATA'!N62)</f>
        <v/>
      </c>
    </row>
    <row r="72" spans="2:7">
      <c r="B72" s="281" t="str">
        <f>IF('Historical DATA'!A63="","",'Historical DATA'!A63)</f>
        <v/>
      </c>
      <c r="C72" s="282" t="str">
        <f>IF('Historical DATA'!J63="","",'Historical DATA'!J63)</f>
        <v/>
      </c>
      <c r="D72" s="283" t="str">
        <f>IF('Historical DATA'!K63="","",'Historical DATA'!K63)</f>
        <v/>
      </c>
      <c r="E72" s="285" t="str">
        <f>IF('Historical DATA'!L63="","",'Historical DATA'!L63)</f>
        <v/>
      </c>
      <c r="F72" s="285" t="str">
        <f>IF('Historical DATA'!M63="","",'Historical DATA'!M63)</f>
        <v/>
      </c>
      <c r="G72" s="284" t="str">
        <f>IF('Historical DATA'!N63="","",'Historical DATA'!N63)</f>
        <v/>
      </c>
    </row>
    <row r="73" spans="2:7">
      <c r="B73" s="281" t="str">
        <f>IF('Historical DATA'!A64="","",'Historical DATA'!A64)</f>
        <v/>
      </c>
      <c r="C73" s="282" t="str">
        <f>IF('Historical DATA'!J64="","",'Historical DATA'!J64)</f>
        <v/>
      </c>
      <c r="D73" s="283" t="str">
        <f>IF('Historical DATA'!K64="","",'Historical DATA'!K64)</f>
        <v/>
      </c>
      <c r="E73" s="285" t="str">
        <f>IF('Historical DATA'!L64="","",'Historical DATA'!L64)</f>
        <v/>
      </c>
      <c r="F73" s="285" t="str">
        <f>IF('Historical DATA'!M64="","",'Historical DATA'!M64)</f>
        <v/>
      </c>
      <c r="G73" s="284" t="str">
        <f>IF('Historical DATA'!N64="","",'Historical DATA'!N64)</f>
        <v/>
      </c>
    </row>
    <row r="74" spans="2:7">
      <c r="B74" s="281" t="str">
        <f>IF('Historical DATA'!A65="","",'Historical DATA'!A65)</f>
        <v/>
      </c>
      <c r="C74" s="282" t="str">
        <f>IF('Historical DATA'!J65="","",'Historical DATA'!J65)</f>
        <v/>
      </c>
      <c r="D74" s="283" t="str">
        <f>IF('Historical DATA'!K65="","",'Historical DATA'!K65)</f>
        <v/>
      </c>
      <c r="E74" s="285" t="str">
        <f>IF('Historical DATA'!L65="","",'Historical DATA'!L65)</f>
        <v/>
      </c>
      <c r="F74" s="285" t="str">
        <f>IF('Historical DATA'!M65="","",'Historical DATA'!M65)</f>
        <v/>
      </c>
      <c r="G74" s="284" t="str">
        <f>IF('Historical DATA'!N65="","",'Historical DATA'!N65)</f>
        <v/>
      </c>
    </row>
    <row r="75" spans="2:7">
      <c r="B75" s="281" t="str">
        <f>IF('Historical DATA'!A66="","",'Historical DATA'!A66)</f>
        <v/>
      </c>
      <c r="C75" s="282" t="str">
        <f>IF('Historical DATA'!J66="","",'Historical DATA'!J66)</f>
        <v/>
      </c>
      <c r="D75" s="283" t="str">
        <f>IF('Historical DATA'!K66="","",'Historical DATA'!K66)</f>
        <v/>
      </c>
      <c r="E75" s="285" t="str">
        <f>IF('Historical DATA'!L66="","",'Historical DATA'!L66)</f>
        <v/>
      </c>
      <c r="F75" s="285" t="str">
        <f>IF('Historical DATA'!M66="","",'Historical DATA'!M66)</f>
        <v/>
      </c>
      <c r="G75" s="284" t="str">
        <f>IF('Historical DATA'!N66="","",'Historical DATA'!N66)</f>
        <v/>
      </c>
    </row>
    <row r="76" spans="2:7">
      <c r="B76" s="281" t="str">
        <f>IF('Historical DATA'!A67="","",'Historical DATA'!A67)</f>
        <v/>
      </c>
      <c r="C76" s="282" t="str">
        <f>IF('Historical DATA'!J67="","",'Historical DATA'!J67)</f>
        <v/>
      </c>
      <c r="D76" s="283" t="str">
        <f>IF('Historical DATA'!K67="","",'Historical DATA'!K67)</f>
        <v/>
      </c>
      <c r="E76" s="285" t="str">
        <f>IF('Historical DATA'!L67="","",'Historical DATA'!L67)</f>
        <v/>
      </c>
      <c r="F76" s="285" t="str">
        <f>IF('Historical DATA'!M67="","",'Historical DATA'!M67)</f>
        <v/>
      </c>
      <c r="G76" s="284" t="str">
        <f>IF('Historical DATA'!N67="","",'Historical DATA'!N67)</f>
        <v/>
      </c>
    </row>
    <row r="77" spans="2:7">
      <c r="B77" s="281" t="str">
        <f>IF('Historical DATA'!A68="","",'Historical DATA'!A68)</f>
        <v/>
      </c>
      <c r="C77" s="282" t="str">
        <f>IF('Historical DATA'!J68="","",'Historical DATA'!J68)</f>
        <v/>
      </c>
      <c r="D77" s="283" t="str">
        <f>IF('Historical DATA'!K68="","",'Historical DATA'!K68)</f>
        <v/>
      </c>
      <c r="E77" s="285" t="str">
        <f>IF('Historical DATA'!L68="","",'Historical DATA'!L68)</f>
        <v/>
      </c>
      <c r="F77" s="285" t="str">
        <f>IF('Historical DATA'!M68="","",'Historical DATA'!M68)</f>
        <v/>
      </c>
      <c r="G77" s="284" t="str">
        <f>IF('Historical DATA'!N68="","",'Historical DATA'!N68)</f>
        <v/>
      </c>
    </row>
    <row r="78" spans="2:7">
      <c r="B78" s="281" t="str">
        <f>IF('Historical DATA'!A69="","",'Historical DATA'!A69)</f>
        <v/>
      </c>
      <c r="C78" s="282" t="str">
        <f>IF('Historical DATA'!J69="","",'Historical DATA'!J69)</f>
        <v/>
      </c>
      <c r="D78" s="283" t="str">
        <f>IF('Historical DATA'!K69="","",'Historical DATA'!K69)</f>
        <v/>
      </c>
      <c r="E78" s="285" t="str">
        <f>IF('Historical DATA'!L69="","",'Historical DATA'!L69)</f>
        <v/>
      </c>
      <c r="F78" s="285" t="str">
        <f>IF('Historical DATA'!M69="","",'Historical DATA'!M69)</f>
        <v/>
      </c>
      <c r="G78" s="284" t="str">
        <f>IF('Historical DATA'!N69="","",'Historical DATA'!N69)</f>
        <v/>
      </c>
    </row>
    <row r="79" spans="2:7">
      <c r="B79" s="281" t="str">
        <f>IF('Historical DATA'!A70="","",'Historical DATA'!A70)</f>
        <v/>
      </c>
      <c r="C79" s="282" t="str">
        <f>IF('Historical DATA'!J70="","",'Historical DATA'!J70)</f>
        <v/>
      </c>
      <c r="D79" s="283" t="str">
        <f>IF('Historical DATA'!K70="","",'Historical DATA'!K70)</f>
        <v/>
      </c>
      <c r="E79" s="285" t="str">
        <f>IF('Historical DATA'!L70="","",'Historical DATA'!L70)</f>
        <v/>
      </c>
      <c r="F79" s="285" t="str">
        <f>IF('Historical DATA'!M70="","",'Historical DATA'!M70)</f>
        <v/>
      </c>
      <c r="G79" s="284" t="str">
        <f>IF('Historical DATA'!N70="","",'Historical DATA'!N70)</f>
        <v/>
      </c>
    </row>
    <row r="80" spans="2:7">
      <c r="B80" s="281" t="str">
        <f>IF('Historical DATA'!A71="","",'Historical DATA'!A71)</f>
        <v/>
      </c>
      <c r="C80" s="282" t="str">
        <f>IF('Historical DATA'!J71="","",'Historical DATA'!J71)</f>
        <v/>
      </c>
      <c r="D80" s="283" t="str">
        <f>IF('Historical DATA'!K71="","",'Historical DATA'!K71)</f>
        <v/>
      </c>
      <c r="E80" s="285" t="str">
        <f>IF('Historical DATA'!L71="","",'Historical DATA'!L71)</f>
        <v/>
      </c>
      <c r="F80" s="285" t="str">
        <f>IF('Historical DATA'!M71="","",'Historical DATA'!M71)</f>
        <v/>
      </c>
      <c r="G80" s="284" t="str">
        <f>IF('Historical DATA'!N71="","",'Historical DATA'!N71)</f>
        <v/>
      </c>
    </row>
    <row r="81" spans="2:7">
      <c r="B81" s="281" t="str">
        <f>IF('Historical DATA'!A72="","",'Historical DATA'!A72)</f>
        <v/>
      </c>
      <c r="C81" s="282" t="str">
        <f>IF('Historical DATA'!J72="","",'Historical DATA'!J72)</f>
        <v/>
      </c>
      <c r="D81" s="283" t="str">
        <f>IF('Historical DATA'!K72="","",'Historical DATA'!K72)</f>
        <v/>
      </c>
      <c r="E81" s="285" t="str">
        <f>IF('Historical DATA'!L72="","",'Historical DATA'!L72)</f>
        <v/>
      </c>
      <c r="F81" s="285" t="str">
        <f>IF('Historical DATA'!M72="","",'Historical DATA'!M72)</f>
        <v/>
      </c>
      <c r="G81" s="284" t="str">
        <f>IF('Historical DATA'!N72="","",'Historical DATA'!N72)</f>
        <v/>
      </c>
    </row>
    <row r="82" spans="2:7">
      <c r="B82" s="281" t="str">
        <f>IF('Historical DATA'!A73="","",'Historical DATA'!A73)</f>
        <v/>
      </c>
      <c r="C82" s="282" t="str">
        <f>IF('Historical DATA'!J73="","",'Historical DATA'!J73)</f>
        <v/>
      </c>
      <c r="D82" s="283" t="str">
        <f>IF('Historical DATA'!K73="","",'Historical DATA'!K73)</f>
        <v/>
      </c>
      <c r="E82" s="285" t="str">
        <f>IF('Historical DATA'!L73="","",'Historical DATA'!L73)</f>
        <v/>
      </c>
      <c r="F82" s="285" t="str">
        <f>IF('Historical DATA'!M73="","",'Historical DATA'!M73)</f>
        <v/>
      </c>
      <c r="G82" s="284" t="str">
        <f>IF('Historical DATA'!N73="","",'Historical DATA'!N73)</f>
        <v/>
      </c>
    </row>
    <row r="83" spans="2:7">
      <c r="B83" s="281" t="str">
        <f>IF('Historical DATA'!A74="","",'Historical DATA'!A74)</f>
        <v/>
      </c>
      <c r="C83" s="282" t="str">
        <f>IF('Historical DATA'!J74="","",'Historical DATA'!J74)</f>
        <v/>
      </c>
      <c r="D83" s="283" t="str">
        <f>IF('Historical DATA'!K74="","",'Historical DATA'!K74)</f>
        <v/>
      </c>
      <c r="E83" s="285" t="str">
        <f>IF('Historical DATA'!L74="","",'Historical DATA'!L74)</f>
        <v/>
      </c>
      <c r="F83" s="285" t="str">
        <f>IF('Historical DATA'!M74="","",'Historical DATA'!M74)</f>
        <v/>
      </c>
      <c r="G83" s="284" t="str">
        <f>IF('Historical DATA'!N74="","",'Historical DATA'!N74)</f>
        <v/>
      </c>
    </row>
    <row r="84" spans="2:7">
      <c r="B84" s="281" t="str">
        <f>IF('Historical DATA'!A75="","",'Historical DATA'!A75)</f>
        <v/>
      </c>
      <c r="C84" s="282" t="str">
        <f>IF('Historical DATA'!J75="","",'Historical DATA'!J75)</f>
        <v/>
      </c>
      <c r="D84" s="283" t="str">
        <f>IF('Historical DATA'!K75="","",'Historical DATA'!K75)</f>
        <v/>
      </c>
      <c r="E84" s="285" t="str">
        <f>IF('Historical DATA'!L75="","",'Historical DATA'!L75)</f>
        <v/>
      </c>
      <c r="F84" s="285" t="str">
        <f>IF('Historical DATA'!M75="","",'Historical DATA'!M75)</f>
        <v/>
      </c>
      <c r="G84" s="284" t="str">
        <f>IF('Historical DATA'!N75="","",'Historical DATA'!N75)</f>
        <v/>
      </c>
    </row>
  </sheetData>
  <mergeCells count="1">
    <mergeCell ref="B9:G9"/>
  </mergeCells>
  <pageMargins left="0.7" right="0.7" top="0.75" bottom="0.75" header="0.3" footer="0.3"/>
  <pageSetup paperSize="9" scale="3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codeName="Sheet14">
    <tabColor theme="2" tint="-9.9978637043366805E-2"/>
  </sheetPr>
  <dimension ref="A1:O221"/>
  <sheetViews>
    <sheetView showGridLines="0" zoomScale="80" zoomScaleNormal="80" workbookViewId="0">
      <selection activeCell="K20" sqref="K20"/>
    </sheetView>
  </sheetViews>
  <sheetFormatPr defaultColWidth="10.81640625" defaultRowHeight="14.5"/>
  <cols>
    <col min="1" max="1" width="4.453125" style="36" customWidth="1"/>
    <col min="2" max="2" width="23" style="36" customWidth="1"/>
    <col min="3" max="4" width="23" style="1377" customWidth="1"/>
    <col min="5" max="5" width="23" style="1511" customWidth="1"/>
    <col min="6" max="6" width="23" style="1377" customWidth="1"/>
    <col min="7" max="7" width="23" style="1532" customWidth="1"/>
    <col min="8" max="10" width="23" style="1377" customWidth="1"/>
    <col min="11" max="11" width="29.54296875" style="36" customWidth="1"/>
    <col min="12" max="12" width="17.54296875" style="36" customWidth="1"/>
    <col min="13" max="13" width="10.81640625" style="36"/>
    <col min="14" max="14" width="15.26953125" style="36" bestFit="1" customWidth="1"/>
    <col min="15" max="15" width="13.54296875" style="36" bestFit="1" customWidth="1"/>
    <col min="16" max="16384" width="10.81640625" style="36"/>
  </cols>
  <sheetData>
    <row r="1" spans="1:15">
      <c r="A1" s="35"/>
      <c r="B1" s="35"/>
      <c r="C1" s="1383"/>
      <c r="D1" s="1383"/>
      <c r="E1" s="1509"/>
      <c r="F1" s="1383"/>
      <c r="G1" s="1530"/>
      <c r="H1" s="1383"/>
      <c r="I1" s="1383"/>
      <c r="J1" s="1383"/>
      <c r="K1" s="35"/>
      <c r="L1" s="35"/>
      <c r="M1" s="35"/>
      <c r="N1" s="35"/>
      <c r="O1" s="35"/>
    </row>
    <row r="2" spans="1:15">
      <c r="A2" s="35"/>
      <c r="B2" s="37"/>
      <c r="C2" s="1386"/>
      <c r="D2" s="1386"/>
      <c r="E2" s="1510"/>
      <c r="F2" s="1386"/>
      <c r="G2" s="1531"/>
      <c r="H2" s="1386"/>
      <c r="I2" s="1386"/>
      <c r="J2" s="1386"/>
      <c r="K2" s="37"/>
      <c r="L2" s="37"/>
      <c r="M2" s="37"/>
      <c r="N2" s="37"/>
      <c r="O2" s="37"/>
    </row>
    <row r="3" spans="1:15" ht="14.5" customHeight="1">
      <c r="A3" s="35"/>
      <c r="B3" s="37"/>
      <c r="C3" s="1386"/>
      <c r="D3" s="1386"/>
      <c r="E3" s="1510"/>
      <c r="F3" s="1386"/>
      <c r="G3" s="1531"/>
      <c r="H3" s="1386"/>
      <c r="I3" s="1386"/>
      <c r="J3" s="1220" t="s">
        <v>100</v>
      </c>
      <c r="K3" s="1220">
        <f>'00 - Cover'!$F$17</f>
        <v>45900</v>
      </c>
      <c r="M3" s="37"/>
      <c r="N3" s="39"/>
      <c r="O3" s="39"/>
    </row>
    <row r="4" spans="1:15" ht="14.5" hidden="1" customHeight="1">
      <c r="A4" s="35"/>
      <c r="B4" s="37"/>
      <c r="C4" s="1386"/>
      <c r="D4" s="1386"/>
      <c r="E4" s="1510"/>
      <c r="F4" s="1386"/>
      <c r="G4" s="1531"/>
      <c r="H4" s="1386"/>
      <c r="I4" s="1386"/>
      <c r="J4" s="1220" t="s">
        <v>4</v>
      </c>
      <c r="K4" s="1220">
        <f>'00 - Cover'!$F$19</f>
        <v>45922</v>
      </c>
      <c r="M4" s="37"/>
      <c r="N4" s="39"/>
      <c r="O4" s="39"/>
    </row>
    <row r="5" spans="1:15" ht="14.5" hidden="1" customHeight="1">
      <c r="A5" s="35"/>
      <c r="B5" s="37"/>
      <c r="C5" s="1386"/>
      <c r="D5" s="1386"/>
      <c r="E5" s="1510"/>
      <c r="F5" s="1386"/>
      <c r="G5" s="1531"/>
      <c r="H5" s="1386"/>
      <c r="I5" s="1386"/>
      <c r="J5" s="1220" t="s">
        <v>5</v>
      </c>
      <c r="K5" s="1220">
        <f>'00 - Cover'!$F$20</f>
        <v>45929</v>
      </c>
      <c r="M5" s="37"/>
      <c r="N5" s="39"/>
      <c r="O5" s="39"/>
    </row>
    <row r="6" spans="1:15" ht="14.5" customHeight="1">
      <c r="A6" s="35"/>
      <c r="B6" s="37"/>
      <c r="C6" s="1386"/>
      <c r="D6" s="1386"/>
      <c r="E6" s="1510"/>
      <c r="F6" s="1386"/>
      <c r="G6" s="1531"/>
      <c r="H6" s="1386"/>
      <c r="I6" s="1386"/>
      <c r="J6" s="1386"/>
      <c r="K6" s="88"/>
      <c r="L6" s="88"/>
      <c r="M6" s="37"/>
      <c r="N6" s="37"/>
      <c r="O6" s="37"/>
    </row>
    <row r="7" spans="1:15">
      <c r="A7" s="35"/>
      <c r="B7" s="37"/>
      <c r="C7" s="1386"/>
      <c r="D7" s="1386"/>
      <c r="E7" s="1510"/>
      <c r="F7" s="1386"/>
      <c r="G7" s="1531"/>
      <c r="H7" s="1386"/>
      <c r="I7" s="1386"/>
      <c r="J7" s="1386"/>
      <c r="K7" s="37"/>
      <c r="L7" s="37"/>
      <c r="M7" s="37"/>
      <c r="N7" s="37"/>
      <c r="O7" s="37"/>
    </row>
    <row r="8" spans="1:15">
      <c r="A8" s="235"/>
    </row>
    <row r="9" spans="1:15" ht="18" customHeight="1">
      <c r="B9" s="1794" t="s">
        <v>2014</v>
      </c>
      <c r="C9" s="1384"/>
      <c r="D9" s="1385"/>
      <c r="E9" s="1512"/>
      <c r="F9" s="1385"/>
      <c r="G9" s="1533"/>
      <c r="H9" s="1385"/>
      <c r="I9" s="1385"/>
      <c r="J9" s="1385"/>
      <c r="K9" s="239"/>
    </row>
    <row r="10" spans="1:15" ht="15" thickBot="1"/>
    <row r="11" spans="1:15" ht="46.5" thickBot="1">
      <c r="A11" s="240"/>
      <c r="B11" s="1487" t="s">
        <v>214</v>
      </c>
      <c r="C11" s="1488" t="s">
        <v>1071</v>
      </c>
      <c r="D11" s="1488" t="s">
        <v>1306</v>
      </c>
      <c r="E11" s="1513" t="s">
        <v>1307</v>
      </c>
      <c r="F11" s="1488" t="s">
        <v>1063</v>
      </c>
      <c r="G11" s="1534" t="s">
        <v>1062</v>
      </c>
      <c r="H11" s="1488" t="s">
        <v>1076</v>
      </c>
      <c r="I11" s="1488" t="s">
        <v>1077</v>
      </c>
      <c r="J11" s="1489" t="s">
        <v>1103</v>
      </c>
      <c r="K11" s="1490" t="s">
        <v>644</v>
      </c>
    </row>
    <row r="12" spans="1:15" s="1377" customFormat="1">
      <c r="A12" s="326"/>
      <c r="B12" s="1491">
        <f>'00 - Cover'!F20</f>
        <v>45929</v>
      </c>
      <c r="C12" s="1376">
        <f>'11 - Notes Follow-up'!D25</f>
        <v>7126332174.3600006</v>
      </c>
      <c r="D12" s="1375">
        <v>5.0000000000000001E-3</v>
      </c>
      <c r="E12" s="1536">
        <v>500000</v>
      </c>
      <c r="F12" s="1376" t="str">
        <f>'00 - Cover'!F32</f>
        <v>Yes</v>
      </c>
      <c r="G12" s="1538" t="str">
        <f>'00 - Cover'!F33</f>
        <v>No</v>
      </c>
      <c r="H12" s="1376">
        <f>IF(F12="Yes",ROUND(MAX(C12*D12,E12),2),0)</f>
        <v>35631660.869999997</v>
      </c>
      <c r="I12" s="1376">
        <f>H13</f>
        <v>35957525.079999998</v>
      </c>
      <c r="J12" s="1405">
        <f>'13 - Issuer Account'!I35</f>
        <v>35957525.079999998</v>
      </c>
      <c r="K12" s="1492">
        <f>H12-J12</f>
        <v>-325864.21000000089</v>
      </c>
    </row>
    <row r="13" spans="1:15">
      <c r="A13" s="240"/>
      <c r="B13" s="1493">
        <f>IF('Historical DATA'!B4="","",'Historical DATA'!B4)</f>
        <v>45896</v>
      </c>
      <c r="C13" s="1483">
        <f>IF('Historical DATA'!CA4="","",'Historical DATA'!CA4)</f>
        <v>7191505015.1200008</v>
      </c>
      <c r="D13" s="1484">
        <f>IF('Historical DATA'!CB4="","",'Historical DATA'!CB4)</f>
        <v>5.0000000000000001E-3</v>
      </c>
      <c r="E13" s="1537">
        <f>IF('Historical DATA'!CC4="","",'Historical DATA'!CC4)</f>
        <v>500000</v>
      </c>
      <c r="F13" s="1485" t="str">
        <f>IF('Historical DATA'!CD4="","",'Historical DATA'!CD4)</f>
        <v>Yes</v>
      </c>
      <c r="G13" s="1535" t="str">
        <f>IF('Historical DATA'!CE4="","",'Historical DATA'!CE4)</f>
        <v>No</v>
      </c>
      <c r="H13" s="1485">
        <f>IF('Historical DATA'!CF4="","",'Historical DATA'!CF4)</f>
        <v>35957525.079999998</v>
      </c>
      <c r="I13" s="1485">
        <f>IF('Historical DATA'!CG4="","",'Historical DATA'!CG4)</f>
        <v>36267088.880000003</v>
      </c>
      <c r="J13" s="1486">
        <f>IF('Historical DATA'!CH4="","",'Historical DATA'!CH4)</f>
        <v>36267088.880000003</v>
      </c>
      <c r="K13" s="1494">
        <f>IF('Historical DATA'!CI4="","",'Historical DATA'!CI4)</f>
        <v>-309563.80000000447</v>
      </c>
    </row>
    <row r="14" spans="1:15">
      <c r="A14" s="240"/>
      <c r="B14" s="1493">
        <f>IF('Historical DATA'!B5="","",'Historical DATA'!B5)</f>
        <v>45866</v>
      </c>
      <c r="C14" s="1483">
        <f>IF('Historical DATA'!CA5="","",'Historical DATA'!CA5)</f>
        <v>7253417775.8000011</v>
      </c>
      <c r="D14" s="1484">
        <f>IF('Historical DATA'!CB5="","",'Historical DATA'!CB5)</f>
        <v>5.0000000000000001E-3</v>
      </c>
      <c r="E14" s="1537">
        <f>IF('Historical DATA'!CC5="","",'Historical DATA'!CC5)</f>
        <v>500000</v>
      </c>
      <c r="F14" s="1485" t="str">
        <f>IF('Historical DATA'!CD5="","",'Historical DATA'!CD5)</f>
        <v>Yes</v>
      </c>
      <c r="G14" s="1535" t="str">
        <f>IF('Historical DATA'!CE5="","",'Historical DATA'!CE5)</f>
        <v>No</v>
      </c>
      <c r="H14" s="1485">
        <f>IF('Historical DATA'!CF5="","",'Historical DATA'!CF5)</f>
        <v>36267088.880000003</v>
      </c>
      <c r="I14" s="1485">
        <f>IF('Historical DATA'!CG5="","",'Historical DATA'!CG5)</f>
        <v>36579155.649999999</v>
      </c>
      <c r="J14" s="1486">
        <f>IF('Historical DATA'!CH5="","",'Historical DATA'!CH5)</f>
        <v>36579155.649999999</v>
      </c>
      <c r="K14" s="1494">
        <f>IF('Historical DATA'!CI5="","",'Historical DATA'!CI5)</f>
        <v>-312066.76999999583</v>
      </c>
    </row>
    <row r="15" spans="1:15">
      <c r="B15" s="1493">
        <f>IF('Historical DATA'!B6="","",'Historical DATA'!B6)</f>
        <v>45835</v>
      </c>
      <c r="C15" s="1483">
        <f>IF('Historical DATA'!CA6="","",'Historical DATA'!CA6)</f>
        <v>7315831130.5600014</v>
      </c>
      <c r="D15" s="1484">
        <f>IF('Historical DATA'!CB6="","",'Historical DATA'!CB6)</f>
        <v>5.0000000000000001E-3</v>
      </c>
      <c r="E15" s="1537">
        <f>IF('Historical DATA'!CC6="","",'Historical DATA'!CC6)</f>
        <v>500000</v>
      </c>
      <c r="F15" s="1485" t="str">
        <f>IF('Historical DATA'!CD6="","",'Historical DATA'!CD6)</f>
        <v>Yes</v>
      </c>
      <c r="G15" s="1535" t="str">
        <f>IF('Historical DATA'!CE6="","",'Historical DATA'!CE6)</f>
        <v>No</v>
      </c>
      <c r="H15" s="1485">
        <f>IF('Historical DATA'!CF6="","",'Historical DATA'!CF6)</f>
        <v>36579155.649999999</v>
      </c>
      <c r="I15" s="1485">
        <f>IF('Historical DATA'!CG6="","",'Historical DATA'!CG6)</f>
        <v>36872279.140000001</v>
      </c>
      <c r="J15" s="1486">
        <f>IF('Historical DATA'!CH6="","",'Historical DATA'!CH6)</f>
        <v>36872279.140000001</v>
      </c>
      <c r="K15" s="1494">
        <f>IF('Historical DATA'!CI6="","",'Historical DATA'!CI6)</f>
        <v>-293123.49000000209</v>
      </c>
    </row>
    <row r="16" spans="1:15">
      <c r="B16" s="1493">
        <f>IF('Historical DATA'!B7="","",'Historical DATA'!B7)</f>
        <v>45804</v>
      </c>
      <c r="C16" s="1483">
        <f>IF('Historical DATA'!CA7="","",'Historical DATA'!CA7)</f>
        <v>7374455827.6400013</v>
      </c>
      <c r="D16" s="1484">
        <f>IF('Historical DATA'!CB7="","",'Historical DATA'!CB7)</f>
        <v>5.0000000000000001E-3</v>
      </c>
      <c r="E16" s="1537">
        <f>IF('Historical DATA'!CC7="","",'Historical DATA'!CC7)</f>
        <v>500000</v>
      </c>
      <c r="F16" s="1485" t="str">
        <f>IF('Historical DATA'!CD7="","",'Historical DATA'!CD7)</f>
        <v>Yes</v>
      </c>
      <c r="G16" s="1535" t="str">
        <f>IF('Historical DATA'!CE7="","",'Historical DATA'!CE7)</f>
        <v>No</v>
      </c>
      <c r="H16" s="1485">
        <f>IF('Historical DATA'!CF7="","",'Historical DATA'!CF7)</f>
        <v>36872279.140000001</v>
      </c>
      <c r="I16" s="1485">
        <f>IF('Historical DATA'!CG7="","",'Historical DATA'!CG7)</f>
        <v>37153746.710000001</v>
      </c>
      <c r="J16" s="1486">
        <f>IF('Historical DATA'!CH7="","",'Historical DATA'!CH7)</f>
        <v>37153746.710000001</v>
      </c>
      <c r="K16" s="1494">
        <f>IF('Historical DATA'!CI7="","",'Historical DATA'!CI7)</f>
        <v>-281467.5700000003</v>
      </c>
    </row>
    <row r="17" spans="2:11">
      <c r="B17" s="1493">
        <f>IF('Historical DATA'!B8="","",'Historical DATA'!B8)</f>
        <v>45775</v>
      </c>
      <c r="C17" s="1483">
        <f>IF('Historical DATA'!CA8="","",'Historical DATA'!CA8)</f>
        <v>7430749342.0400009</v>
      </c>
      <c r="D17" s="1484">
        <f>IF('Historical DATA'!CB8="","",'Historical DATA'!CB8)</f>
        <v>5.0000000000000001E-3</v>
      </c>
      <c r="E17" s="1537">
        <f>IF('Historical DATA'!CC8="","",'Historical DATA'!CC8)</f>
        <v>500000</v>
      </c>
      <c r="F17" s="1485" t="str">
        <f>IF('Historical DATA'!CD8="","",'Historical DATA'!CD8)</f>
        <v>Yes</v>
      </c>
      <c r="G17" s="1535" t="str">
        <f>IF('Historical DATA'!CE8="","",'Historical DATA'!CE8)</f>
        <v>No</v>
      </c>
      <c r="H17" s="1485">
        <f>IF('Historical DATA'!CF8="","",'Historical DATA'!CF8)</f>
        <v>37153746.710000001</v>
      </c>
      <c r="I17" s="1485">
        <f>IF('Historical DATA'!CG8="","",'Historical DATA'!CG8)</f>
        <v>37439967.590000004</v>
      </c>
      <c r="J17" s="1486">
        <f>IF('Historical DATA'!CH8="","",'Historical DATA'!CH8)</f>
        <v>37439967.590000004</v>
      </c>
      <c r="K17" s="1494">
        <f>IF('Historical DATA'!CI8="","",'Historical DATA'!CI8)</f>
        <v>-286220.88000000268</v>
      </c>
    </row>
    <row r="18" spans="2:11">
      <c r="B18" s="1493">
        <f>IF('Historical DATA'!B9="","",'Historical DATA'!B9)</f>
        <v>45743</v>
      </c>
      <c r="C18" s="1483">
        <f>IF('Historical DATA'!CA9="","",'Historical DATA'!CA9)</f>
        <v>7487993518.8000011</v>
      </c>
      <c r="D18" s="1484">
        <f>IF('Historical DATA'!CB9="","",'Historical DATA'!CB9)</f>
        <v>5.0000000000000001E-3</v>
      </c>
      <c r="E18" s="1537">
        <f>IF('Historical DATA'!CC9="","",'Historical DATA'!CC9)</f>
        <v>500000</v>
      </c>
      <c r="F18" s="1485" t="str">
        <f>IF('Historical DATA'!CD9="","",'Historical DATA'!CD9)</f>
        <v>Yes</v>
      </c>
      <c r="G18" s="1535" t="str">
        <f>IF('Historical DATA'!CE9="","",'Historical DATA'!CE9)</f>
        <v>No</v>
      </c>
      <c r="H18" s="1485">
        <f>IF('Historical DATA'!CF9="","",'Historical DATA'!CF9)</f>
        <v>37439967.590000004</v>
      </c>
      <c r="I18" s="1485">
        <f>IF('Historical DATA'!CG9="","",'Historical DATA'!CG9)</f>
        <v>37725601.600000001</v>
      </c>
      <c r="J18" s="1486">
        <f>IF('Historical DATA'!CH9="","",'Historical DATA'!CH9)</f>
        <v>37725601.600000001</v>
      </c>
      <c r="K18" s="1494">
        <f>IF('Historical DATA'!CI9="","",'Historical DATA'!CI9)</f>
        <v>-285634.00999999791</v>
      </c>
    </row>
    <row r="19" spans="2:11">
      <c r="B19" s="1493">
        <f>IF('Historical DATA'!B10="","",'Historical DATA'!B10)</f>
        <v>45715</v>
      </c>
      <c r="C19" s="1483">
        <f>IF('Historical DATA'!CA10="","",'Historical DATA'!CA10)</f>
        <v>7545120320.2400007</v>
      </c>
      <c r="D19" s="1484">
        <f>IF('Historical DATA'!CB10="","",'Historical DATA'!CB10)</f>
        <v>5.0000000000000001E-3</v>
      </c>
      <c r="E19" s="1537">
        <f>IF('Historical DATA'!CC10="","",'Historical DATA'!CC10)</f>
        <v>500000</v>
      </c>
      <c r="F19" s="1485" t="str">
        <f>IF('Historical DATA'!CD10="","",'Historical DATA'!CD10)</f>
        <v>Yes</v>
      </c>
      <c r="G19" s="1535" t="str">
        <f>IF('Historical DATA'!CE10="","",'Historical DATA'!CE10)</f>
        <v>No</v>
      </c>
      <c r="H19" s="1485">
        <f>IF('Historical DATA'!CF10="","",'Historical DATA'!CF10)</f>
        <v>37725601.600000001</v>
      </c>
      <c r="I19" s="1485">
        <f>IF('Historical DATA'!CG10="","",'Historical DATA'!CG10)</f>
        <v>38297724.670000002</v>
      </c>
      <c r="J19" s="1486">
        <f>IF('Historical DATA'!CH10="","",'Historical DATA'!CH10)</f>
        <v>38297724.670000002</v>
      </c>
      <c r="K19" s="1494">
        <f>IF('Historical DATA'!CI10="","",'Historical DATA'!CI10)</f>
        <v>-572123.0700000003</v>
      </c>
    </row>
    <row r="20" spans="2:11">
      <c r="B20" s="1493">
        <f>IF('Historical DATA'!B11="","",'Historical DATA'!B11)</f>
        <v>45684</v>
      </c>
      <c r="C20" s="1483">
        <f>IF('Historical DATA'!CA11="","",'Historical DATA'!CA11)</f>
        <v>7659544933.5200005</v>
      </c>
      <c r="D20" s="1484">
        <f>IF('Historical DATA'!CB11="","",'Historical DATA'!CB11)</f>
        <v>5.0000000000000001E-3</v>
      </c>
      <c r="E20" s="1537">
        <f>IF('Historical DATA'!CC11="","",'Historical DATA'!CC11)</f>
        <v>500000</v>
      </c>
      <c r="F20" s="1485" t="str">
        <f>IF('Historical DATA'!CD11="","",'Historical DATA'!CD11)</f>
        <v>Yes</v>
      </c>
      <c r="G20" s="1535" t="str">
        <f>IF('Historical DATA'!CE11="","",'Historical DATA'!CE11)</f>
        <v>No</v>
      </c>
      <c r="H20" s="1485">
        <f>IF('Historical DATA'!CF11="","",'Historical DATA'!CF11)</f>
        <v>38297724.670000002</v>
      </c>
      <c r="I20" s="1485">
        <f>IF('Historical DATA'!CG11="","",'Historical DATA'!CG11)</f>
        <v>38573797.640000001</v>
      </c>
      <c r="J20" s="1486">
        <f>IF('Historical DATA'!CH11="","",'Historical DATA'!CH11)</f>
        <v>38573797.640000001</v>
      </c>
      <c r="K20" s="1494">
        <f>IF('Historical DATA'!CI11="","",'Historical DATA'!CI11)</f>
        <v>-276072.96999999881</v>
      </c>
    </row>
    <row r="21" spans="2:11">
      <c r="B21" s="1493">
        <f>IF('Historical DATA'!B12="","",'Historical DATA'!B12)</f>
        <v>45653</v>
      </c>
      <c r="C21" s="1483">
        <f>IF('Historical DATA'!CA12="","",'Historical DATA'!CA12)</f>
        <v>7714759527.7600002</v>
      </c>
      <c r="D21" s="1484">
        <f>IF('Historical DATA'!CB12="","",'Historical DATA'!CB12)</f>
        <v>5.0000000000000001E-3</v>
      </c>
      <c r="E21" s="1537">
        <f>IF('Historical DATA'!CC12="","",'Historical DATA'!CC12)</f>
        <v>500000</v>
      </c>
      <c r="F21" s="1485" t="str">
        <f>IF('Historical DATA'!CD12="","",'Historical DATA'!CD12)</f>
        <v>Yes</v>
      </c>
      <c r="G21" s="1535" t="str">
        <f>IF('Historical DATA'!CE12="","",'Historical DATA'!CE12)</f>
        <v>No</v>
      </c>
      <c r="H21" s="1485">
        <f>IF('Historical DATA'!CF12="","",'Historical DATA'!CF12)</f>
        <v>38573797.640000001</v>
      </c>
      <c r="I21" s="1485">
        <f>IF('Historical DATA'!CG12="","",'Historical DATA'!CG12)</f>
        <v>38866000</v>
      </c>
      <c r="J21" s="1486">
        <f>IF('Historical DATA'!CH12="","",'Historical DATA'!CH12)</f>
        <v>38866000</v>
      </c>
      <c r="K21" s="1494">
        <f>IF('Historical DATA'!CI12="","",'Historical DATA'!CI12)</f>
        <v>-292202.3599999994</v>
      </c>
    </row>
    <row r="22" spans="2:11">
      <c r="B22" s="1493">
        <f>IF('Historical DATA'!B13="","",'Historical DATA'!B13)</f>
        <v>45623</v>
      </c>
      <c r="C22" s="1483">
        <f>IF('Historical DATA'!CA13="","",'Historical DATA'!CA13)</f>
        <v>7773200000</v>
      </c>
      <c r="D22" s="1484">
        <f>IF('Historical DATA'!CB13="","",'Historical DATA'!CB13)</f>
        <v>5.0000000000000001E-3</v>
      </c>
      <c r="E22" s="1537">
        <f>IF('Historical DATA'!CC13="","",'Historical DATA'!CC13)</f>
        <v>500000</v>
      </c>
      <c r="F22" s="1485" t="str">
        <f>IF('Historical DATA'!CD13="","",'Historical DATA'!CD13)</f>
        <v>Yes</v>
      </c>
      <c r="G22" s="1535" t="str">
        <f>IF('Historical DATA'!CE13="","",'Historical DATA'!CE13)</f>
        <v>No</v>
      </c>
      <c r="H22" s="1485">
        <f>IF('Historical DATA'!CF13="","",'Historical DATA'!CF13)</f>
        <v>38866000</v>
      </c>
      <c r="I22" s="1485">
        <f>IF('Historical DATA'!CG13="","",'Historical DATA'!CG13)</f>
        <v>38866000</v>
      </c>
      <c r="J22" s="1486">
        <f>IF('Historical DATA'!CH13="","",'Historical DATA'!CH13)</f>
        <v>38866000</v>
      </c>
      <c r="K22" s="1494">
        <f>IF('Historical DATA'!CI13="","",'Historical DATA'!CI13)</f>
        <v>0</v>
      </c>
    </row>
    <row r="23" spans="2:11">
      <c r="B23" s="1493">
        <f>IF('Historical DATA'!B14="","",'Historical DATA'!B14)</f>
        <v>45588</v>
      </c>
      <c r="C23" s="1483">
        <f>IF('Historical DATA'!CA14="","",'Historical DATA'!CA14)</f>
        <v>7773200000</v>
      </c>
      <c r="D23" s="1484">
        <f>IF('Historical DATA'!CB14="","",'Historical DATA'!CB14)</f>
        <v>5.0000000000000001E-3</v>
      </c>
      <c r="E23" s="1537">
        <f>IF('Historical DATA'!CC14="","",'Historical DATA'!CC14)</f>
        <v>500000</v>
      </c>
      <c r="F23" s="1485" t="str">
        <f>IF('Historical DATA'!CD14="","",'Historical DATA'!CD14)</f>
        <v>Yes</v>
      </c>
      <c r="G23" s="1535" t="str">
        <f>IF('Historical DATA'!CE14="","",'Historical DATA'!CE14)</f>
        <v>No</v>
      </c>
      <c r="H23" s="1485">
        <f>IF('Historical DATA'!CF14="","",'Historical DATA'!CF14)</f>
        <v>38866000</v>
      </c>
      <c r="I23" s="1485">
        <f>IF('Historical DATA'!CG14="","",'Historical DATA'!CG14)</f>
        <v>0</v>
      </c>
      <c r="J23" s="1486">
        <f>IF('Historical DATA'!CH14="","",'Historical DATA'!CH14)</f>
        <v>0</v>
      </c>
      <c r="K23" s="1494">
        <f>IF('Historical DATA'!CI14="","",'Historical DATA'!CI14)</f>
        <v>38866000</v>
      </c>
    </row>
    <row r="24" spans="2:11">
      <c r="B24" s="1493" t="str">
        <f>IF('Historical DATA'!B15="","",'Historical DATA'!B15)</f>
        <v/>
      </c>
      <c r="C24" s="1483" t="str">
        <f>IF('Historical DATA'!CA15="","",'Historical DATA'!CA15)</f>
        <v/>
      </c>
      <c r="D24" s="1484" t="str">
        <f>IF('Historical DATA'!CB15="","",'Historical DATA'!CB15)</f>
        <v/>
      </c>
      <c r="E24" s="1537" t="str">
        <f>IF('Historical DATA'!CC15="","",'Historical DATA'!CC15)</f>
        <v/>
      </c>
      <c r="F24" s="1485" t="str">
        <f>IF('Historical DATA'!CD15="","",'Historical DATA'!CD15)</f>
        <v/>
      </c>
      <c r="G24" s="1535" t="str">
        <f>IF('Historical DATA'!CE15="","",'Historical DATA'!CE15)</f>
        <v/>
      </c>
      <c r="H24" s="1485" t="str">
        <f>IF('Historical DATA'!CF15="","",'Historical DATA'!CF15)</f>
        <v/>
      </c>
      <c r="I24" s="1485" t="str">
        <f>IF('Historical DATA'!CG15="","",'Historical DATA'!CG15)</f>
        <v/>
      </c>
      <c r="J24" s="1486" t="str">
        <f>IF('Historical DATA'!CH15="","",'Historical DATA'!CH15)</f>
        <v/>
      </c>
      <c r="K24" s="1494" t="str">
        <f>IF('Historical DATA'!CI15="","",'Historical DATA'!CI15)</f>
        <v/>
      </c>
    </row>
    <row r="25" spans="2:11">
      <c r="B25" s="1493" t="str">
        <f>IF('Historical DATA'!B16="","",'Historical DATA'!B16)</f>
        <v/>
      </c>
      <c r="C25" s="1483" t="str">
        <f>IF('Historical DATA'!CA16="","",'Historical DATA'!CA16)</f>
        <v/>
      </c>
      <c r="D25" s="1484" t="str">
        <f>IF('Historical DATA'!CB16="","",'Historical DATA'!CB16)</f>
        <v/>
      </c>
      <c r="E25" s="1537" t="str">
        <f>IF('Historical DATA'!CC16="","",'Historical DATA'!CC16)</f>
        <v/>
      </c>
      <c r="F25" s="1485" t="str">
        <f>IF('Historical DATA'!CD16="","",'Historical DATA'!CD16)</f>
        <v/>
      </c>
      <c r="G25" s="1535" t="str">
        <f>IF('Historical DATA'!CE16="","",'Historical DATA'!CE16)</f>
        <v/>
      </c>
      <c r="H25" s="1485" t="str">
        <f>IF('Historical DATA'!CF16="","",'Historical DATA'!CF16)</f>
        <v/>
      </c>
      <c r="I25" s="1485" t="str">
        <f>IF('Historical DATA'!CG16="","",'Historical DATA'!CG16)</f>
        <v/>
      </c>
      <c r="J25" s="1486" t="str">
        <f>IF('Historical DATA'!CH16="","",'Historical DATA'!CH16)</f>
        <v/>
      </c>
      <c r="K25" s="1494" t="str">
        <f>IF('Historical DATA'!CI16="","",'Historical DATA'!CI16)</f>
        <v/>
      </c>
    </row>
    <row r="26" spans="2:11">
      <c r="B26" s="1493" t="str">
        <f>IF('Historical DATA'!B17="","",'Historical DATA'!B17)</f>
        <v/>
      </c>
      <c r="C26" s="1483" t="str">
        <f>IF('Historical DATA'!CA17="","",'Historical DATA'!CA17)</f>
        <v/>
      </c>
      <c r="D26" s="1484" t="str">
        <f>IF('Historical DATA'!CB17="","",'Historical DATA'!CB17)</f>
        <v/>
      </c>
      <c r="E26" s="1537" t="str">
        <f>IF('Historical DATA'!CC17="","",'Historical DATA'!CC17)</f>
        <v/>
      </c>
      <c r="F26" s="1485" t="str">
        <f>IF('Historical DATA'!CD17="","",'Historical DATA'!CD17)</f>
        <v/>
      </c>
      <c r="G26" s="1535" t="str">
        <f>IF('Historical DATA'!CE17="","",'Historical DATA'!CE17)</f>
        <v/>
      </c>
      <c r="H26" s="1485" t="str">
        <f>IF('Historical DATA'!CF17="","",'Historical DATA'!CF17)</f>
        <v/>
      </c>
      <c r="I26" s="1485" t="str">
        <f>IF('Historical DATA'!CG17="","",'Historical DATA'!CG17)</f>
        <v/>
      </c>
      <c r="J26" s="1486" t="str">
        <f>IF('Historical DATA'!CH17="","",'Historical DATA'!CH17)</f>
        <v/>
      </c>
      <c r="K26" s="1494" t="str">
        <f>IF('Historical DATA'!CI17="","",'Historical DATA'!CI17)</f>
        <v/>
      </c>
    </row>
    <row r="27" spans="2:11">
      <c r="B27" s="1493" t="str">
        <f>IF('Historical DATA'!B18="","",'Historical DATA'!B18)</f>
        <v/>
      </c>
      <c r="C27" s="1483" t="str">
        <f>IF('Historical DATA'!CA18="","",'Historical DATA'!CA18)</f>
        <v/>
      </c>
      <c r="D27" s="1484" t="str">
        <f>IF('Historical DATA'!CB18="","",'Historical DATA'!CB18)</f>
        <v/>
      </c>
      <c r="E27" s="1537" t="str">
        <f>IF('Historical DATA'!CC18="","",'Historical DATA'!CC18)</f>
        <v/>
      </c>
      <c r="F27" s="1485" t="str">
        <f>IF('Historical DATA'!CD18="","",'Historical DATA'!CD18)</f>
        <v/>
      </c>
      <c r="G27" s="1535" t="str">
        <f>IF('Historical DATA'!CE18="","",'Historical DATA'!CE18)</f>
        <v/>
      </c>
      <c r="H27" s="1485" t="str">
        <f>IF('Historical DATA'!CF18="","",'Historical DATA'!CF18)</f>
        <v/>
      </c>
      <c r="I27" s="1485" t="str">
        <f>IF('Historical DATA'!CG18="","",'Historical DATA'!CG18)</f>
        <v/>
      </c>
      <c r="J27" s="1486" t="str">
        <f>IF('Historical DATA'!CH18="","",'Historical DATA'!CH18)</f>
        <v/>
      </c>
      <c r="K27" s="1494" t="str">
        <f>IF('Historical DATA'!CI18="","",'Historical DATA'!CI18)</f>
        <v/>
      </c>
    </row>
    <row r="28" spans="2:11">
      <c r="B28" s="1493" t="str">
        <f>IF('Historical DATA'!B19="","",'Historical DATA'!B19)</f>
        <v/>
      </c>
      <c r="C28" s="1483" t="str">
        <f>IF('Historical DATA'!CA19="","",'Historical DATA'!CA19)</f>
        <v/>
      </c>
      <c r="D28" s="1484" t="str">
        <f>IF('Historical DATA'!CB19="","",'Historical DATA'!CB19)</f>
        <v/>
      </c>
      <c r="E28" s="1537" t="str">
        <f>IF('Historical DATA'!CC19="","",'Historical DATA'!CC19)</f>
        <v/>
      </c>
      <c r="F28" s="1485" t="str">
        <f>IF('Historical DATA'!CD19="","",'Historical DATA'!CD19)</f>
        <v/>
      </c>
      <c r="G28" s="1535" t="str">
        <f>IF('Historical DATA'!CE19="","",'Historical DATA'!CE19)</f>
        <v/>
      </c>
      <c r="H28" s="1485" t="str">
        <f>IF('Historical DATA'!CF19="","",'Historical DATA'!CF19)</f>
        <v/>
      </c>
      <c r="I28" s="1485" t="str">
        <f>IF('Historical DATA'!CG19="","",'Historical DATA'!CG19)</f>
        <v/>
      </c>
      <c r="J28" s="1486" t="str">
        <f>IF('Historical DATA'!CH19="","",'Historical DATA'!CH19)</f>
        <v/>
      </c>
      <c r="K28" s="1494" t="str">
        <f>IF('Historical DATA'!CI19="","",'Historical DATA'!CI19)</f>
        <v/>
      </c>
    </row>
    <row r="29" spans="2:11">
      <c r="B29" s="1493" t="str">
        <f>IF('Historical DATA'!B20="","",'Historical DATA'!B20)</f>
        <v/>
      </c>
      <c r="C29" s="1483" t="str">
        <f>IF('Historical DATA'!CA20="","",'Historical DATA'!CA20)</f>
        <v/>
      </c>
      <c r="D29" s="1484" t="str">
        <f>IF('Historical DATA'!CB20="","",'Historical DATA'!CB20)</f>
        <v/>
      </c>
      <c r="E29" s="1537" t="str">
        <f>IF('Historical DATA'!CC20="","",'Historical DATA'!CC20)</f>
        <v/>
      </c>
      <c r="F29" s="1485" t="str">
        <f>IF('Historical DATA'!CD20="","",'Historical DATA'!CD20)</f>
        <v/>
      </c>
      <c r="G29" s="1535" t="str">
        <f>IF('Historical DATA'!CE20="","",'Historical DATA'!CE20)</f>
        <v/>
      </c>
      <c r="H29" s="1485" t="str">
        <f>IF('Historical DATA'!CF20="","",'Historical DATA'!CF20)</f>
        <v/>
      </c>
      <c r="I29" s="1485" t="str">
        <f>IF('Historical DATA'!CG20="","",'Historical DATA'!CG20)</f>
        <v/>
      </c>
      <c r="J29" s="1486" t="str">
        <f>IF('Historical DATA'!CH20="","",'Historical DATA'!CH20)</f>
        <v/>
      </c>
      <c r="K29" s="1494" t="str">
        <f>IF('Historical DATA'!CI20="","",'Historical DATA'!CI20)</f>
        <v/>
      </c>
    </row>
    <row r="30" spans="2:11">
      <c r="B30" s="1493" t="str">
        <f>IF('Historical DATA'!B21="","",'Historical DATA'!B21)</f>
        <v/>
      </c>
      <c r="C30" s="1483" t="str">
        <f>IF('Historical DATA'!CA21="","",'Historical DATA'!CA21)</f>
        <v/>
      </c>
      <c r="D30" s="1484" t="str">
        <f>IF('Historical DATA'!CB21="","",'Historical DATA'!CB21)</f>
        <v/>
      </c>
      <c r="E30" s="1537" t="str">
        <f>IF('Historical DATA'!CC21="","",'Historical DATA'!CC21)</f>
        <v/>
      </c>
      <c r="F30" s="1485" t="str">
        <f>IF('Historical DATA'!CD21="","",'Historical DATA'!CD21)</f>
        <v/>
      </c>
      <c r="G30" s="1535" t="str">
        <f>IF('Historical DATA'!CE21="","",'Historical DATA'!CE21)</f>
        <v/>
      </c>
      <c r="H30" s="1485" t="str">
        <f>IF('Historical DATA'!CF21="","",'Historical DATA'!CF21)</f>
        <v/>
      </c>
      <c r="I30" s="1485" t="str">
        <f>IF('Historical DATA'!CG21="","",'Historical DATA'!CG21)</f>
        <v/>
      </c>
      <c r="J30" s="1486" t="str">
        <f>IF('Historical DATA'!CH21="","",'Historical DATA'!CH21)</f>
        <v/>
      </c>
      <c r="K30" s="1494" t="str">
        <f>IF('Historical DATA'!CI21="","",'Historical DATA'!CI21)</f>
        <v/>
      </c>
    </row>
    <row r="31" spans="2:11">
      <c r="B31" s="1493" t="str">
        <f>IF('Historical DATA'!B22="","",'Historical DATA'!B22)</f>
        <v/>
      </c>
      <c r="C31" s="1483" t="str">
        <f>IF('Historical DATA'!CA22="","",'Historical DATA'!CA22)</f>
        <v/>
      </c>
      <c r="D31" s="1484" t="str">
        <f>IF('Historical DATA'!CB22="","",'Historical DATA'!CB22)</f>
        <v/>
      </c>
      <c r="E31" s="1537" t="str">
        <f>IF('Historical DATA'!CC22="","",'Historical DATA'!CC22)</f>
        <v/>
      </c>
      <c r="F31" s="1485" t="str">
        <f>IF('Historical DATA'!CD22="","",'Historical DATA'!CD22)</f>
        <v/>
      </c>
      <c r="G31" s="1535" t="str">
        <f>IF('Historical DATA'!CE22="","",'Historical DATA'!CE22)</f>
        <v/>
      </c>
      <c r="H31" s="1485" t="str">
        <f>IF('Historical DATA'!CF22="","",'Historical DATA'!CF22)</f>
        <v/>
      </c>
      <c r="I31" s="1485" t="str">
        <f>IF('Historical DATA'!CG22="","",'Historical DATA'!CG22)</f>
        <v/>
      </c>
      <c r="J31" s="1486" t="str">
        <f>IF('Historical DATA'!CH22="","",'Historical DATA'!CH22)</f>
        <v/>
      </c>
      <c r="K31" s="1494" t="str">
        <f>IF('Historical DATA'!CI22="","",'Historical DATA'!CI22)</f>
        <v/>
      </c>
    </row>
    <row r="32" spans="2:11">
      <c r="B32" s="1493" t="str">
        <f>IF('Historical DATA'!B23="","",'Historical DATA'!B23)</f>
        <v/>
      </c>
      <c r="C32" s="1483" t="str">
        <f>IF('Historical DATA'!CA23="","",'Historical DATA'!CA23)</f>
        <v/>
      </c>
      <c r="D32" s="1484" t="str">
        <f>IF('Historical DATA'!CB23="","",'Historical DATA'!CB23)</f>
        <v/>
      </c>
      <c r="E32" s="1537" t="str">
        <f>IF('Historical DATA'!CC23="","",'Historical DATA'!CC23)</f>
        <v/>
      </c>
      <c r="F32" s="1485" t="str">
        <f>IF('Historical DATA'!CD23="","",'Historical DATA'!CD23)</f>
        <v/>
      </c>
      <c r="G32" s="1535" t="str">
        <f>IF('Historical DATA'!CE23="","",'Historical DATA'!CE23)</f>
        <v/>
      </c>
      <c r="H32" s="1485" t="str">
        <f>IF('Historical DATA'!CF23="","",'Historical DATA'!CF23)</f>
        <v/>
      </c>
      <c r="I32" s="1485" t="str">
        <f>IF('Historical DATA'!CG23="","",'Historical DATA'!CG23)</f>
        <v/>
      </c>
      <c r="J32" s="1486" t="str">
        <f>IF('Historical DATA'!CH23="","",'Historical DATA'!CH23)</f>
        <v/>
      </c>
      <c r="K32" s="1494" t="str">
        <f>IF('Historical DATA'!CI23="","",'Historical DATA'!CI23)</f>
        <v/>
      </c>
    </row>
    <row r="33" spans="2:11">
      <c r="B33" s="1493" t="str">
        <f>IF('Historical DATA'!B24="","",'Historical DATA'!B24)</f>
        <v/>
      </c>
      <c r="C33" s="1483" t="str">
        <f>IF('Historical DATA'!CA24="","",'Historical DATA'!CA24)</f>
        <v/>
      </c>
      <c r="D33" s="1484" t="str">
        <f>IF('Historical DATA'!CB24="","",'Historical DATA'!CB24)</f>
        <v/>
      </c>
      <c r="E33" s="1537" t="str">
        <f>IF('Historical DATA'!CC24="","",'Historical DATA'!CC24)</f>
        <v/>
      </c>
      <c r="F33" s="1485" t="str">
        <f>IF('Historical DATA'!CD24="","",'Historical DATA'!CD24)</f>
        <v/>
      </c>
      <c r="G33" s="1535" t="str">
        <f>IF('Historical DATA'!CE24="","",'Historical DATA'!CE24)</f>
        <v/>
      </c>
      <c r="H33" s="1485" t="str">
        <f>IF('Historical DATA'!CF24="","",'Historical DATA'!CF24)</f>
        <v/>
      </c>
      <c r="I33" s="1485" t="str">
        <f>IF('Historical DATA'!CG24="","",'Historical DATA'!CG24)</f>
        <v/>
      </c>
      <c r="J33" s="1486" t="str">
        <f>IF('Historical DATA'!CH24="","",'Historical DATA'!CH24)</f>
        <v/>
      </c>
      <c r="K33" s="1494" t="str">
        <f>IF('Historical DATA'!CI24="","",'Historical DATA'!CI24)</f>
        <v/>
      </c>
    </row>
    <row r="34" spans="2:11">
      <c r="B34" s="1493" t="str">
        <f>IF('Historical DATA'!B25="","",'Historical DATA'!B25)</f>
        <v/>
      </c>
      <c r="C34" s="1483" t="str">
        <f>IF('Historical DATA'!CA25="","",'Historical DATA'!CA25)</f>
        <v/>
      </c>
      <c r="D34" s="1484" t="str">
        <f>IF('Historical DATA'!CB25="","",'Historical DATA'!CB25)</f>
        <v/>
      </c>
      <c r="E34" s="1537" t="str">
        <f>IF('Historical DATA'!CC25="","",'Historical DATA'!CC25)</f>
        <v/>
      </c>
      <c r="F34" s="1485" t="str">
        <f>IF('Historical DATA'!CD25="","",'Historical DATA'!CD25)</f>
        <v/>
      </c>
      <c r="G34" s="1535" t="str">
        <f>IF('Historical DATA'!CE25="","",'Historical DATA'!CE25)</f>
        <v/>
      </c>
      <c r="H34" s="1485" t="str">
        <f>IF('Historical DATA'!CF25="","",'Historical DATA'!CF25)</f>
        <v/>
      </c>
      <c r="I34" s="1485" t="str">
        <f>IF('Historical DATA'!CG25="","",'Historical DATA'!CG25)</f>
        <v/>
      </c>
      <c r="J34" s="1486" t="str">
        <f>IF('Historical DATA'!CH25="","",'Historical DATA'!CH25)</f>
        <v/>
      </c>
      <c r="K34" s="1494" t="str">
        <f>IF('Historical DATA'!CI25="","",'Historical DATA'!CI25)</f>
        <v/>
      </c>
    </row>
    <row r="35" spans="2:11">
      <c r="B35" s="1493" t="str">
        <f>IF('Historical DATA'!B26="","",'Historical DATA'!B26)</f>
        <v/>
      </c>
      <c r="C35" s="1483" t="str">
        <f>IF('Historical DATA'!CA26="","",'Historical DATA'!CA26)</f>
        <v/>
      </c>
      <c r="D35" s="1484" t="str">
        <f>IF('Historical DATA'!CB26="","",'Historical DATA'!CB26)</f>
        <v/>
      </c>
      <c r="E35" s="1537" t="str">
        <f>IF('Historical DATA'!CC26="","",'Historical DATA'!CC26)</f>
        <v/>
      </c>
      <c r="F35" s="1485" t="str">
        <f>IF('Historical DATA'!CD26="","",'Historical DATA'!CD26)</f>
        <v/>
      </c>
      <c r="G35" s="1535" t="str">
        <f>IF('Historical DATA'!CE26="","",'Historical DATA'!CE26)</f>
        <v/>
      </c>
      <c r="H35" s="1485" t="str">
        <f>IF('Historical DATA'!CF26="","",'Historical DATA'!CF26)</f>
        <v/>
      </c>
      <c r="I35" s="1485" t="str">
        <f>IF('Historical DATA'!CG26="","",'Historical DATA'!CG26)</f>
        <v/>
      </c>
      <c r="J35" s="1486" t="str">
        <f>IF('Historical DATA'!CH26="","",'Historical DATA'!CH26)</f>
        <v/>
      </c>
      <c r="K35" s="1494" t="str">
        <f>IF('Historical DATA'!CI26="","",'Historical DATA'!CI26)</f>
        <v/>
      </c>
    </row>
    <row r="36" spans="2:11">
      <c r="B36" s="1493" t="str">
        <f>IF('Historical DATA'!B27="","",'Historical DATA'!B27)</f>
        <v/>
      </c>
      <c r="C36" s="1483" t="str">
        <f>IF('Historical DATA'!CA27="","",'Historical DATA'!CA27)</f>
        <v/>
      </c>
      <c r="D36" s="1484" t="str">
        <f>IF('Historical DATA'!CB27="","",'Historical DATA'!CB27)</f>
        <v/>
      </c>
      <c r="E36" s="1537" t="str">
        <f>IF('Historical DATA'!CC27="","",'Historical DATA'!CC27)</f>
        <v/>
      </c>
      <c r="F36" s="1485" t="str">
        <f>IF('Historical DATA'!CD27="","",'Historical DATA'!CD27)</f>
        <v/>
      </c>
      <c r="G36" s="1535" t="str">
        <f>IF('Historical DATA'!CE27="","",'Historical DATA'!CE27)</f>
        <v/>
      </c>
      <c r="H36" s="1485" t="str">
        <f>IF('Historical DATA'!CF27="","",'Historical DATA'!CF27)</f>
        <v/>
      </c>
      <c r="I36" s="1485" t="str">
        <f>IF('Historical DATA'!CG27="","",'Historical DATA'!CG27)</f>
        <v/>
      </c>
      <c r="J36" s="1486" t="str">
        <f>IF('Historical DATA'!CH27="","",'Historical DATA'!CH27)</f>
        <v/>
      </c>
      <c r="K36" s="1494" t="str">
        <f>IF('Historical DATA'!CI27="","",'Historical DATA'!CI27)</f>
        <v/>
      </c>
    </row>
    <row r="37" spans="2:11">
      <c r="B37" s="1493" t="str">
        <f>IF('Historical DATA'!B28="","",'Historical DATA'!B28)</f>
        <v/>
      </c>
      <c r="C37" s="1483" t="str">
        <f>IF('Historical DATA'!CA28="","",'Historical DATA'!CA28)</f>
        <v/>
      </c>
      <c r="D37" s="1484" t="str">
        <f>IF('Historical DATA'!CB28="","",'Historical DATA'!CB28)</f>
        <v/>
      </c>
      <c r="E37" s="1537" t="str">
        <f>IF('Historical DATA'!CC28="","",'Historical DATA'!CC28)</f>
        <v/>
      </c>
      <c r="F37" s="1485" t="str">
        <f>IF('Historical DATA'!CD28="","",'Historical DATA'!CD28)</f>
        <v/>
      </c>
      <c r="G37" s="1535" t="str">
        <f>IF('Historical DATA'!CE28="","",'Historical DATA'!CE28)</f>
        <v/>
      </c>
      <c r="H37" s="1485" t="str">
        <f>IF('Historical DATA'!CF28="","",'Historical DATA'!CF28)</f>
        <v/>
      </c>
      <c r="I37" s="1485" t="str">
        <f>IF('Historical DATA'!CG28="","",'Historical DATA'!CG28)</f>
        <v/>
      </c>
      <c r="J37" s="1486" t="str">
        <f>IF('Historical DATA'!CH28="","",'Historical DATA'!CH28)</f>
        <v/>
      </c>
      <c r="K37" s="1494" t="str">
        <f>IF('Historical DATA'!CI28="","",'Historical DATA'!CI28)</f>
        <v/>
      </c>
    </row>
    <row r="38" spans="2:11">
      <c r="B38" s="1493" t="str">
        <f>IF('Historical DATA'!B29="","",'Historical DATA'!B29)</f>
        <v/>
      </c>
      <c r="C38" s="1483" t="str">
        <f>IF('Historical DATA'!CA29="","",'Historical DATA'!CA29)</f>
        <v/>
      </c>
      <c r="D38" s="1484" t="str">
        <f>IF('Historical DATA'!CB29="","",'Historical DATA'!CB29)</f>
        <v/>
      </c>
      <c r="E38" s="1537" t="str">
        <f>IF('Historical DATA'!CC29="","",'Historical DATA'!CC29)</f>
        <v/>
      </c>
      <c r="F38" s="1485" t="str">
        <f>IF('Historical DATA'!CD29="","",'Historical DATA'!CD29)</f>
        <v/>
      </c>
      <c r="G38" s="1535" t="str">
        <f>IF('Historical DATA'!CE29="","",'Historical DATA'!CE29)</f>
        <v/>
      </c>
      <c r="H38" s="1485" t="str">
        <f>IF('Historical DATA'!CF29="","",'Historical DATA'!CF29)</f>
        <v/>
      </c>
      <c r="I38" s="1485" t="str">
        <f>IF('Historical DATA'!CG29="","",'Historical DATA'!CG29)</f>
        <v/>
      </c>
      <c r="J38" s="1486" t="str">
        <f>IF('Historical DATA'!CH29="","",'Historical DATA'!CH29)</f>
        <v/>
      </c>
      <c r="K38" s="1494" t="str">
        <f>IF('Historical DATA'!CI29="","",'Historical DATA'!CI29)</f>
        <v/>
      </c>
    </row>
    <row r="39" spans="2:11">
      <c r="B39" s="1493" t="str">
        <f>IF('Historical DATA'!B30="","",'Historical DATA'!B30)</f>
        <v/>
      </c>
      <c r="C39" s="1483" t="str">
        <f>IF('Historical DATA'!CA30="","",'Historical DATA'!CA30)</f>
        <v/>
      </c>
      <c r="D39" s="1484" t="str">
        <f>IF('Historical DATA'!CB30="","",'Historical DATA'!CB30)</f>
        <v/>
      </c>
      <c r="E39" s="1537" t="str">
        <f>IF('Historical DATA'!CC30="","",'Historical DATA'!CC30)</f>
        <v/>
      </c>
      <c r="F39" s="1485" t="str">
        <f>IF('Historical DATA'!CD30="","",'Historical DATA'!CD30)</f>
        <v/>
      </c>
      <c r="G39" s="1535" t="str">
        <f>IF('Historical DATA'!CE30="","",'Historical DATA'!CE30)</f>
        <v/>
      </c>
      <c r="H39" s="1485" t="str">
        <f>IF('Historical DATA'!CF30="","",'Historical DATA'!CF30)</f>
        <v/>
      </c>
      <c r="I39" s="1485" t="str">
        <f>IF('Historical DATA'!CG30="","",'Historical DATA'!CG30)</f>
        <v/>
      </c>
      <c r="J39" s="1486" t="str">
        <f>IF('Historical DATA'!CH30="","",'Historical DATA'!CH30)</f>
        <v/>
      </c>
      <c r="K39" s="1494" t="str">
        <f>IF('Historical DATA'!CI30="","",'Historical DATA'!CI30)</f>
        <v/>
      </c>
    </row>
    <row r="40" spans="2:11">
      <c r="B40" s="1493" t="str">
        <f>IF('Historical DATA'!B31="","",'Historical DATA'!B31)</f>
        <v/>
      </c>
      <c r="C40" s="1483" t="str">
        <f>IF('Historical DATA'!CA31="","",'Historical DATA'!CA31)</f>
        <v/>
      </c>
      <c r="D40" s="1484" t="str">
        <f>IF('Historical DATA'!CB31="","",'Historical DATA'!CB31)</f>
        <v/>
      </c>
      <c r="E40" s="1537" t="str">
        <f>IF('Historical DATA'!CC31="","",'Historical DATA'!CC31)</f>
        <v/>
      </c>
      <c r="F40" s="1485" t="str">
        <f>IF('Historical DATA'!CD31="","",'Historical DATA'!CD31)</f>
        <v/>
      </c>
      <c r="G40" s="1535" t="str">
        <f>IF('Historical DATA'!CE31="","",'Historical DATA'!CE31)</f>
        <v/>
      </c>
      <c r="H40" s="1485" t="str">
        <f>IF('Historical DATA'!CF31="","",'Historical DATA'!CF31)</f>
        <v/>
      </c>
      <c r="I40" s="1485" t="str">
        <f>IF('Historical DATA'!CG31="","",'Historical DATA'!CG31)</f>
        <v/>
      </c>
      <c r="J40" s="1486" t="str">
        <f>IF('Historical DATA'!CH31="","",'Historical DATA'!CH31)</f>
        <v/>
      </c>
      <c r="K40" s="1494" t="str">
        <f>IF('Historical DATA'!CI31="","",'Historical DATA'!CI31)</f>
        <v/>
      </c>
    </row>
    <row r="41" spans="2:11">
      <c r="B41" s="1493" t="str">
        <f>IF('Historical DATA'!B32="","",'Historical DATA'!B32)</f>
        <v/>
      </c>
      <c r="C41" s="1483" t="str">
        <f>IF('Historical DATA'!CA32="","",'Historical DATA'!CA32)</f>
        <v/>
      </c>
      <c r="D41" s="1484" t="str">
        <f>IF('Historical DATA'!CB32="","",'Historical DATA'!CB32)</f>
        <v/>
      </c>
      <c r="E41" s="1537" t="str">
        <f>IF('Historical DATA'!CC32="","",'Historical DATA'!CC32)</f>
        <v/>
      </c>
      <c r="F41" s="1485" t="str">
        <f>IF('Historical DATA'!CD32="","",'Historical DATA'!CD32)</f>
        <v/>
      </c>
      <c r="G41" s="1535" t="str">
        <f>IF('Historical DATA'!CE32="","",'Historical DATA'!CE32)</f>
        <v/>
      </c>
      <c r="H41" s="1485" t="str">
        <f>IF('Historical DATA'!CF32="","",'Historical DATA'!CF32)</f>
        <v/>
      </c>
      <c r="I41" s="1485" t="str">
        <f>IF('Historical DATA'!CG32="","",'Historical DATA'!CG32)</f>
        <v/>
      </c>
      <c r="J41" s="1486" t="str">
        <f>IF('Historical DATA'!CH32="","",'Historical DATA'!CH32)</f>
        <v/>
      </c>
      <c r="K41" s="1494" t="str">
        <f>IF('Historical DATA'!CI32="","",'Historical DATA'!CI32)</f>
        <v/>
      </c>
    </row>
    <row r="42" spans="2:11">
      <c r="B42" s="1493" t="str">
        <f>IF('Historical DATA'!B33="","",'Historical DATA'!B33)</f>
        <v/>
      </c>
      <c r="C42" s="1483" t="str">
        <f>IF('Historical DATA'!CA33="","",'Historical DATA'!CA33)</f>
        <v/>
      </c>
      <c r="D42" s="1484" t="str">
        <f>IF('Historical DATA'!CB33="","",'Historical DATA'!CB33)</f>
        <v/>
      </c>
      <c r="E42" s="1537" t="str">
        <f>IF('Historical DATA'!CC33="","",'Historical DATA'!CC33)</f>
        <v/>
      </c>
      <c r="F42" s="1485" t="str">
        <f>IF('Historical DATA'!CD33="","",'Historical DATA'!CD33)</f>
        <v/>
      </c>
      <c r="G42" s="1535" t="str">
        <f>IF('Historical DATA'!CE33="","",'Historical DATA'!CE33)</f>
        <v/>
      </c>
      <c r="H42" s="1485" t="str">
        <f>IF('Historical DATA'!CF33="","",'Historical DATA'!CF33)</f>
        <v/>
      </c>
      <c r="I42" s="1485" t="str">
        <f>IF('Historical DATA'!CG33="","",'Historical DATA'!CG33)</f>
        <v/>
      </c>
      <c r="J42" s="1486" t="str">
        <f>IF('Historical DATA'!CH33="","",'Historical DATA'!CH33)</f>
        <v/>
      </c>
      <c r="K42" s="1494" t="str">
        <f>IF('Historical DATA'!CI33="","",'Historical DATA'!CI33)</f>
        <v/>
      </c>
    </row>
    <row r="43" spans="2:11">
      <c r="B43" s="1493" t="str">
        <f>IF('Historical DATA'!B34="","",'Historical DATA'!B34)</f>
        <v/>
      </c>
      <c r="C43" s="1483" t="str">
        <f>IF('Historical DATA'!CA34="","",'Historical DATA'!CA34)</f>
        <v/>
      </c>
      <c r="D43" s="1484" t="str">
        <f>IF('Historical DATA'!CB34="","",'Historical DATA'!CB34)</f>
        <v/>
      </c>
      <c r="E43" s="1537" t="str">
        <f>IF('Historical DATA'!CC34="","",'Historical DATA'!CC34)</f>
        <v/>
      </c>
      <c r="F43" s="1485" t="str">
        <f>IF('Historical DATA'!CD34="","",'Historical DATA'!CD34)</f>
        <v/>
      </c>
      <c r="G43" s="1535" t="str">
        <f>IF('Historical DATA'!CE34="","",'Historical DATA'!CE34)</f>
        <v/>
      </c>
      <c r="H43" s="1485" t="str">
        <f>IF('Historical DATA'!CF34="","",'Historical DATA'!CF34)</f>
        <v/>
      </c>
      <c r="I43" s="1485" t="str">
        <f>IF('Historical DATA'!CG34="","",'Historical DATA'!CG34)</f>
        <v/>
      </c>
      <c r="J43" s="1486" t="str">
        <f>IF('Historical DATA'!CH34="","",'Historical DATA'!CH34)</f>
        <v/>
      </c>
      <c r="K43" s="1494" t="str">
        <f>IF('Historical DATA'!CI34="","",'Historical DATA'!CI34)</f>
        <v/>
      </c>
    </row>
    <row r="44" spans="2:11">
      <c r="B44" s="1493" t="str">
        <f>IF('Historical DATA'!B35="","",'Historical DATA'!B35)</f>
        <v/>
      </c>
      <c r="C44" s="1483" t="str">
        <f>IF('Historical DATA'!CA35="","",'Historical DATA'!CA35)</f>
        <v/>
      </c>
      <c r="D44" s="1484" t="str">
        <f>IF('Historical DATA'!CB35="","",'Historical DATA'!CB35)</f>
        <v/>
      </c>
      <c r="E44" s="1537" t="str">
        <f>IF('Historical DATA'!CC35="","",'Historical DATA'!CC35)</f>
        <v/>
      </c>
      <c r="F44" s="1485" t="str">
        <f>IF('Historical DATA'!CD35="","",'Historical DATA'!CD35)</f>
        <v/>
      </c>
      <c r="G44" s="1535" t="str">
        <f>IF('Historical DATA'!CE35="","",'Historical DATA'!CE35)</f>
        <v/>
      </c>
      <c r="H44" s="1485" t="str">
        <f>IF('Historical DATA'!CF35="","",'Historical DATA'!CF35)</f>
        <v/>
      </c>
      <c r="I44" s="1485" t="str">
        <f>IF('Historical DATA'!CG35="","",'Historical DATA'!CG35)</f>
        <v/>
      </c>
      <c r="J44" s="1486" t="str">
        <f>IF('Historical DATA'!CH35="","",'Historical DATA'!CH35)</f>
        <v/>
      </c>
      <c r="K44" s="1494" t="str">
        <f>IF('Historical DATA'!CI35="","",'Historical DATA'!CI35)</f>
        <v/>
      </c>
    </row>
    <row r="45" spans="2:11">
      <c r="B45" s="1493" t="str">
        <f>IF('Historical DATA'!B36="","",'Historical DATA'!B36)</f>
        <v/>
      </c>
      <c r="C45" s="1483" t="str">
        <f>IF('Historical DATA'!CA36="","",'Historical DATA'!CA36)</f>
        <v/>
      </c>
      <c r="D45" s="1484" t="str">
        <f>IF('Historical DATA'!CB36="","",'Historical DATA'!CB36)</f>
        <v/>
      </c>
      <c r="E45" s="1537" t="str">
        <f>IF('Historical DATA'!CC36="","",'Historical DATA'!CC36)</f>
        <v/>
      </c>
      <c r="F45" s="1485" t="str">
        <f>IF('Historical DATA'!CD36="","",'Historical DATA'!CD36)</f>
        <v/>
      </c>
      <c r="G45" s="1535" t="str">
        <f>IF('Historical DATA'!CE36="","",'Historical DATA'!CE36)</f>
        <v/>
      </c>
      <c r="H45" s="1485" t="str">
        <f>IF('Historical DATA'!CF36="","",'Historical DATA'!CF36)</f>
        <v/>
      </c>
      <c r="I45" s="1485" t="str">
        <f>IF('Historical DATA'!CG36="","",'Historical DATA'!CG36)</f>
        <v/>
      </c>
      <c r="J45" s="1486" t="str">
        <f>IF('Historical DATA'!CH36="","",'Historical DATA'!CH36)</f>
        <v/>
      </c>
      <c r="K45" s="1494" t="str">
        <f>IF('Historical DATA'!CI36="","",'Historical DATA'!CI36)</f>
        <v/>
      </c>
    </row>
    <row r="46" spans="2:11">
      <c r="B46" s="1493" t="str">
        <f>IF('Historical DATA'!B37="","",'Historical DATA'!B37)</f>
        <v/>
      </c>
      <c r="C46" s="1483" t="str">
        <f>IF('Historical DATA'!CA37="","",'Historical DATA'!CA37)</f>
        <v/>
      </c>
      <c r="D46" s="1484" t="str">
        <f>IF('Historical DATA'!CB37="","",'Historical DATA'!CB37)</f>
        <v/>
      </c>
      <c r="E46" s="1537" t="str">
        <f>IF('Historical DATA'!CC37="","",'Historical DATA'!CC37)</f>
        <v/>
      </c>
      <c r="F46" s="1485" t="str">
        <f>IF('Historical DATA'!CD37="","",'Historical DATA'!CD37)</f>
        <v/>
      </c>
      <c r="G46" s="1535" t="str">
        <f>IF('Historical DATA'!CE37="","",'Historical DATA'!CE37)</f>
        <v/>
      </c>
      <c r="H46" s="1485" t="str">
        <f>IF('Historical DATA'!CF37="","",'Historical DATA'!CF37)</f>
        <v/>
      </c>
      <c r="I46" s="1485" t="str">
        <f>IF('Historical DATA'!CG37="","",'Historical DATA'!CG37)</f>
        <v/>
      </c>
      <c r="J46" s="1486" t="str">
        <f>IF('Historical DATA'!CH37="","",'Historical DATA'!CH37)</f>
        <v/>
      </c>
      <c r="K46" s="1494" t="str">
        <f>IF('Historical DATA'!CI37="","",'Historical DATA'!CI37)</f>
        <v/>
      </c>
    </row>
    <row r="47" spans="2:11">
      <c r="B47" s="1493" t="str">
        <f>IF('Historical DATA'!B38="","",'Historical DATA'!B38)</f>
        <v/>
      </c>
      <c r="C47" s="1483" t="str">
        <f>IF('Historical DATA'!CA38="","",'Historical DATA'!CA38)</f>
        <v/>
      </c>
      <c r="D47" s="1484" t="str">
        <f>IF('Historical DATA'!CB38="","",'Historical DATA'!CB38)</f>
        <v/>
      </c>
      <c r="E47" s="1537" t="str">
        <f>IF('Historical DATA'!CC38="","",'Historical DATA'!CC38)</f>
        <v/>
      </c>
      <c r="F47" s="1485" t="str">
        <f>IF('Historical DATA'!CD38="","",'Historical DATA'!CD38)</f>
        <v/>
      </c>
      <c r="G47" s="1535" t="str">
        <f>IF('Historical DATA'!CE38="","",'Historical DATA'!CE38)</f>
        <v/>
      </c>
      <c r="H47" s="1485" t="str">
        <f>IF('Historical DATA'!CF38="","",'Historical DATA'!CF38)</f>
        <v/>
      </c>
      <c r="I47" s="1485" t="str">
        <f>IF('Historical DATA'!CG38="","",'Historical DATA'!CG38)</f>
        <v/>
      </c>
      <c r="J47" s="1486" t="str">
        <f>IF('Historical DATA'!CH38="","",'Historical DATA'!CH38)</f>
        <v/>
      </c>
      <c r="K47" s="1494" t="str">
        <f>IF('Historical DATA'!CI38="","",'Historical DATA'!CI38)</f>
        <v/>
      </c>
    </row>
    <row r="48" spans="2:11">
      <c r="B48" s="1493" t="str">
        <f>IF('Historical DATA'!B39="","",'Historical DATA'!B39)</f>
        <v/>
      </c>
      <c r="C48" s="1483" t="str">
        <f>IF('Historical DATA'!CA39="","",'Historical DATA'!CA39)</f>
        <v/>
      </c>
      <c r="D48" s="1484" t="str">
        <f>IF('Historical DATA'!CB39="","",'Historical DATA'!CB39)</f>
        <v/>
      </c>
      <c r="E48" s="1537" t="str">
        <f>IF('Historical DATA'!CC39="","",'Historical DATA'!CC39)</f>
        <v/>
      </c>
      <c r="F48" s="1485" t="str">
        <f>IF('Historical DATA'!CD39="","",'Historical DATA'!CD39)</f>
        <v/>
      </c>
      <c r="G48" s="1535" t="str">
        <f>IF('Historical DATA'!CE39="","",'Historical DATA'!CE39)</f>
        <v/>
      </c>
      <c r="H48" s="1485" t="str">
        <f>IF('Historical DATA'!CF39="","",'Historical DATA'!CF39)</f>
        <v/>
      </c>
      <c r="I48" s="1485" t="str">
        <f>IF('Historical DATA'!CG39="","",'Historical DATA'!CG39)</f>
        <v/>
      </c>
      <c r="J48" s="1486" t="str">
        <f>IF('Historical DATA'!CH39="","",'Historical DATA'!CH39)</f>
        <v/>
      </c>
      <c r="K48" s="1494" t="str">
        <f>IF('Historical DATA'!CI39="","",'Historical DATA'!CI39)</f>
        <v/>
      </c>
    </row>
    <row r="49" spans="2:11">
      <c r="B49" s="1493" t="str">
        <f>IF('Historical DATA'!B40="","",'Historical DATA'!B40)</f>
        <v/>
      </c>
      <c r="C49" s="1483" t="str">
        <f>IF('Historical DATA'!CA40="","",'Historical DATA'!CA40)</f>
        <v/>
      </c>
      <c r="D49" s="1484" t="str">
        <f>IF('Historical DATA'!CB40="","",'Historical DATA'!CB40)</f>
        <v/>
      </c>
      <c r="E49" s="1537" t="str">
        <f>IF('Historical DATA'!CC40="","",'Historical DATA'!CC40)</f>
        <v/>
      </c>
      <c r="F49" s="1485" t="str">
        <f>IF('Historical DATA'!CD40="","",'Historical DATA'!CD40)</f>
        <v/>
      </c>
      <c r="G49" s="1535" t="str">
        <f>IF('Historical DATA'!CE40="","",'Historical DATA'!CE40)</f>
        <v/>
      </c>
      <c r="H49" s="1485" t="str">
        <f>IF('Historical DATA'!CF40="","",'Historical DATA'!CF40)</f>
        <v/>
      </c>
      <c r="I49" s="1485" t="str">
        <f>IF('Historical DATA'!CG40="","",'Historical DATA'!CG40)</f>
        <v/>
      </c>
      <c r="J49" s="1486" t="str">
        <f>IF('Historical DATA'!CH40="","",'Historical DATA'!CH40)</f>
        <v/>
      </c>
      <c r="K49" s="1494" t="str">
        <f>IF('Historical DATA'!CI40="","",'Historical DATA'!CI40)</f>
        <v/>
      </c>
    </row>
    <row r="50" spans="2:11">
      <c r="B50" s="1493" t="str">
        <f>IF('Historical DATA'!B41="","",'Historical DATA'!B41)</f>
        <v/>
      </c>
      <c r="C50" s="1483" t="str">
        <f>IF('Historical DATA'!CA41="","",'Historical DATA'!CA41)</f>
        <v/>
      </c>
      <c r="D50" s="1484" t="str">
        <f>IF('Historical DATA'!CB41="","",'Historical DATA'!CB41)</f>
        <v/>
      </c>
      <c r="E50" s="1537" t="str">
        <f>IF('Historical DATA'!CC41="","",'Historical DATA'!CC41)</f>
        <v/>
      </c>
      <c r="F50" s="1485" t="str">
        <f>IF('Historical DATA'!CD41="","",'Historical DATA'!CD41)</f>
        <v/>
      </c>
      <c r="G50" s="1535" t="str">
        <f>IF('Historical DATA'!CE41="","",'Historical DATA'!CE41)</f>
        <v/>
      </c>
      <c r="H50" s="1485" t="str">
        <f>IF('Historical DATA'!CF41="","",'Historical DATA'!CF41)</f>
        <v/>
      </c>
      <c r="I50" s="1485" t="str">
        <f>IF('Historical DATA'!CG41="","",'Historical DATA'!CG41)</f>
        <v/>
      </c>
      <c r="J50" s="1486" t="str">
        <f>IF('Historical DATA'!CH41="","",'Historical DATA'!CH41)</f>
        <v/>
      </c>
      <c r="K50" s="1494" t="str">
        <f>IF('Historical DATA'!CI41="","",'Historical DATA'!CI41)</f>
        <v/>
      </c>
    </row>
    <row r="51" spans="2:11">
      <c r="B51" s="1493" t="str">
        <f>IF('Historical DATA'!B42="","",'Historical DATA'!B42)</f>
        <v/>
      </c>
      <c r="C51" s="1483" t="str">
        <f>IF('Historical DATA'!CA42="","",'Historical DATA'!CA42)</f>
        <v/>
      </c>
      <c r="D51" s="1484" t="str">
        <f>IF('Historical DATA'!CB42="","",'Historical DATA'!CB42)</f>
        <v/>
      </c>
      <c r="E51" s="1537" t="str">
        <f>IF('Historical DATA'!CC42="","",'Historical DATA'!CC42)</f>
        <v/>
      </c>
      <c r="F51" s="1485" t="str">
        <f>IF('Historical DATA'!CD42="","",'Historical DATA'!CD42)</f>
        <v/>
      </c>
      <c r="G51" s="1535" t="str">
        <f>IF('Historical DATA'!CE42="","",'Historical DATA'!CE42)</f>
        <v/>
      </c>
      <c r="H51" s="1485" t="str">
        <f>IF('Historical DATA'!CF42="","",'Historical DATA'!CF42)</f>
        <v/>
      </c>
      <c r="I51" s="1485" t="str">
        <f>IF('Historical DATA'!CG42="","",'Historical DATA'!CG42)</f>
        <v/>
      </c>
      <c r="J51" s="1486" t="str">
        <f>IF('Historical DATA'!CH42="","",'Historical DATA'!CH42)</f>
        <v/>
      </c>
      <c r="K51" s="1494" t="str">
        <f>IF('Historical DATA'!CI42="","",'Historical DATA'!CI42)</f>
        <v/>
      </c>
    </row>
    <row r="52" spans="2:11">
      <c r="B52" s="1493" t="str">
        <f>IF('Historical DATA'!B43="","",'Historical DATA'!B43)</f>
        <v/>
      </c>
      <c r="C52" s="1483" t="str">
        <f>IF('Historical DATA'!CA43="","",'Historical DATA'!CA43)</f>
        <v/>
      </c>
      <c r="D52" s="1484" t="str">
        <f>IF('Historical DATA'!CB43="","",'Historical DATA'!CB43)</f>
        <v/>
      </c>
      <c r="E52" s="1537" t="str">
        <f>IF('Historical DATA'!CC43="","",'Historical DATA'!CC43)</f>
        <v/>
      </c>
      <c r="F52" s="1485" t="str">
        <f>IF('Historical DATA'!CD43="","",'Historical DATA'!CD43)</f>
        <v/>
      </c>
      <c r="G52" s="1535" t="str">
        <f>IF('Historical DATA'!CE43="","",'Historical DATA'!CE43)</f>
        <v/>
      </c>
      <c r="H52" s="1485" t="str">
        <f>IF('Historical DATA'!CF43="","",'Historical DATA'!CF43)</f>
        <v/>
      </c>
      <c r="I52" s="1485" t="str">
        <f>IF('Historical DATA'!CG43="","",'Historical DATA'!CG43)</f>
        <v/>
      </c>
      <c r="J52" s="1486" t="str">
        <f>IF('Historical DATA'!CH43="","",'Historical DATA'!CH43)</f>
        <v/>
      </c>
      <c r="K52" s="1494" t="str">
        <f>IF('Historical DATA'!CI43="","",'Historical DATA'!CI43)</f>
        <v/>
      </c>
    </row>
    <row r="53" spans="2:11">
      <c r="B53" s="1493" t="str">
        <f>IF('Historical DATA'!B44="","",'Historical DATA'!B44)</f>
        <v/>
      </c>
      <c r="C53" s="1483" t="str">
        <f>IF('Historical DATA'!CA44="","",'Historical DATA'!CA44)</f>
        <v/>
      </c>
      <c r="D53" s="1484" t="str">
        <f>IF('Historical DATA'!CB44="","",'Historical DATA'!CB44)</f>
        <v/>
      </c>
      <c r="E53" s="1537" t="str">
        <f>IF('Historical DATA'!CC44="","",'Historical DATA'!CC44)</f>
        <v/>
      </c>
      <c r="F53" s="1485" t="str">
        <f>IF('Historical DATA'!CD44="","",'Historical DATA'!CD44)</f>
        <v/>
      </c>
      <c r="G53" s="1535" t="str">
        <f>IF('Historical DATA'!CE44="","",'Historical DATA'!CE44)</f>
        <v/>
      </c>
      <c r="H53" s="1485" t="str">
        <f>IF('Historical DATA'!CF44="","",'Historical DATA'!CF44)</f>
        <v/>
      </c>
      <c r="I53" s="1485" t="str">
        <f>IF('Historical DATA'!CG44="","",'Historical DATA'!CG44)</f>
        <v/>
      </c>
      <c r="J53" s="1486" t="str">
        <f>IF('Historical DATA'!CH44="","",'Historical DATA'!CH44)</f>
        <v/>
      </c>
      <c r="K53" s="1494" t="str">
        <f>IF('Historical DATA'!CI44="","",'Historical DATA'!CI44)</f>
        <v/>
      </c>
    </row>
    <row r="54" spans="2:11">
      <c r="B54" s="1493" t="str">
        <f>IF('Historical DATA'!B45="","",'Historical DATA'!B45)</f>
        <v/>
      </c>
      <c r="C54" s="1483" t="str">
        <f>IF('Historical DATA'!CA45="","",'Historical DATA'!CA45)</f>
        <v/>
      </c>
      <c r="D54" s="1484" t="str">
        <f>IF('Historical DATA'!CB45="","",'Historical DATA'!CB45)</f>
        <v/>
      </c>
      <c r="E54" s="1537" t="str">
        <f>IF('Historical DATA'!CC45="","",'Historical DATA'!CC45)</f>
        <v/>
      </c>
      <c r="F54" s="1485" t="str">
        <f>IF('Historical DATA'!CD45="","",'Historical DATA'!CD45)</f>
        <v/>
      </c>
      <c r="G54" s="1535" t="str">
        <f>IF('Historical DATA'!CE45="","",'Historical DATA'!CE45)</f>
        <v/>
      </c>
      <c r="H54" s="1485" t="str">
        <f>IF('Historical DATA'!CF45="","",'Historical DATA'!CF45)</f>
        <v/>
      </c>
      <c r="I54" s="1485" t="str">
        <f>IF('Historical DATA'!CG45="","",'Historical DATA'!CG45)</f>
        <v/>
      </c>
      <c r="J54" s="1486" t="str">
        <f>IF('Historical DATA'!CH45="","",'Historical DATA'!CH45)</f>
        <v/>
      </c>
      <c r="K54" s="1494" t="str">
        <f>IF('Historical DATA'!CI45="","",'Historical DATA'!CI45)</f>
        <v/>
      </c>
    </row>
    <row r="55" spans="2:11">
      <c r="B55" s="1493" t="str">
        <f>IF('Historical DATA'!B46="","",'Historical DATA'!B46)</f>
        <v/>
      </c>
      <c r="C55" s="1483" t="str">
        <f>IF('Historical DATA'!CA46="","",'Historical DATA'!CA46)</f>
        <v/>
      </c>
      <c r="D55" s="1484" t="str">
        <f>IF('Historical DATA'!CB46="","",'Historical DATA'!CB46)</f>
        <v/>
      </c>
      <c r="E55" s="1537" t="str">
        <f>IF('Historical DATA'!CC46="","",'Historical DATA'!CC46)</f>
        <v/>
      </c>
      <c r="F55" s="1485" t="str">
        <f>IF('Historical DATA'!CD46="","",'Historical DATA'!CD46)</f>
        <v/>
      </c>
      <c r="G55" s="1535" t="str">
        <f>IF('Historical DATA'!CE46="","",'Historical DATA'!CE46)</f>
        <v/>
      </c>
      <c r="H55" s="1485" t="str">
        <f>IF('Historical DATA'!CF46="","",'Historical DATA'!CF46)</f>
        <v/>
      </c>
      <c r="I55" s="1485" t="str">
        <f>IF('Historical DATA'!CG46="","",'Historical DATA'!CG46)</f>
        <v/>
      </c>
      <c r="J55" s="1486" t="str">
        <f>IF('Historical DATA'!CH46="","",'Historical DATA'!CH46)</f>
        <v/>
      </c>
      <c r="K55" s="1494" t="str">
        <f>IF('Historical DATA'!CI46="","",'Historical DATA'!CI46)</f>
        <v/>
      </c>
    </row>
    <row r="56" spans="2:11">
      <c r="B56" s="1493" t="str">
        <f>IF('Historical DATA'!B47="","",'Historical DATA'!B47)</f>
        <v/>
      </c>
      <c r="C56" s="1483" t="str">
        <f>IF('Historical DATA'!CA47="","",'Historical DATA'!CA47)</f>
        <v/>
      </c>
      <c r="D56" s="1484" t="str">
        <f>IF('Historical DATA'!CB47="","",'Historical DATA'!CB47)</f>
        <v/>
      </c>
      <c r="E56" s="1537" t="str">
        <f>IF('Historical DATA'!CC47="","",'Historical DATA'!CC47)</f>
        <v/>
      </c>
      <c r="F56" s="1485" t="str">
        <f>IF('Historical DATA'!CD47="","",'Historical DATA'!CD47)</f>
        <v/>
      </c>
      <c r="G56" s="1535" t="str">
        <f>IF('Historical DATA'!CE47="","",'Historical DATA'!CE47)</f>
        <v/>
      </c>
      <c r="H56" s="1485" t="str">
        <f>IF('Historical DATA'!CF47="","",'Historical DATA'!CF47)</f>
        <v/>
      </c>
      <c r="I56" s="1485" t="str">
        <f>IF('Historical DATA'!CG47="","",'Historical DATA'!CG47)</f>
        <v/>
      </c>
      <c r="J56" s="1486" t="str">
        <f>IF('Historical DATA'!CH47="","",'Historical DATA'!CH47)</f>
        <v/>
      </c>
      <c r="K56" s="1494" t="str">
        <f>IF('Historical DATA'!CI47="","",'Historical DATA'!CI47)</f>
        <v/>
      </c>
    </row>
    <row r="57" spans="2:11">
      <c r="B57" s="1493" t="str">
        <f>IF('Historical DATA'!B48="","",'Historical DATA'!B48)</f>
        <v/>
      </c>
      <c r="C57" s="1483" t="str">
        <f>IF('Historical DATA'!CA48="","",'Historical DATA'!CA48)</f>
        <v/>
      </c>
      <c r="D57" s="1484" t="str">
        <f>IF('Historical DATA'!CB48="","",'Historical DATA'!CB48)</f>
        <v/>
      </c>
      <c r="E57" s="1537" t="str">
        <f>IF('Historical DATA'!CC48="","",'Historical DATA'!CC48)</f>
        <v/>
      </c>
      <c r="F57" s="1485" t="str">
        <f>IF('Historical DATA'!CD48="","",'Historical DATA'!CD48)</f>
        <v/>
      </c>
      <c r="G57" s="1535" t="str">
        <f>IF('Historical DATA'!CE48="","",'Historical DATA'!CE48)</f>
        <v/>
      </c>
      <c r="H57" s="1485" t="str">
        <f>IF('Historical DATA'!CF48="","",'Historical DATA'!CF48)</f>
        <v/>
      </c>
      <c r="I57" s="1485" t="str">
        <f>IF('Historical DATA'!CG48="","",'Historical DATA'!CG48)</f>
        <v/>
      </c>
      <c r="J57" s="1486" t="str">
        <f>IF('Historical DATA'!CH48="","",'Historical DATA'!CH48)</f>
        <v/>
      </c>
      <c r="K57" s="1494" t="str">
        <f>IF('Historical DATA'!CI48="","",'Historical DATA'!CI48)</f>
        <v/>
      </c>
    </row>
    <row r="58" spans="2:11">
      <c r="B58" s="1493" t="str">
        <f>IF('Historical DATA'!B49="","",'Historical DATA'!B49)</f>
        <v/>
      </c>
      <c r="C58" s="1483" t="str">
        <f>IF('Historical DATA'!CA49="","",'Historical DATA'!CA49)</f>
        <v/>
      </c>
      <c r="D58" s="1484" t="str">
        <f>IF('Historical DATA'!CB49="","",'Historical DATA'!CB49)</f>
        <v/>
      </c>
      <c r="E58" s="1537" t="str">
        <f>IF('Historical DATA'!CC49="","",'Historical DATA'!CC49)</f>
        <v/>
      </c>
      <c r="F58" s="1485" t="str">
        <f>IF('Historical DATA'!CD49="","",'Historical DATA'!CD49)</f>
        <v/>
      </c>
      <c r="G58" s="1535" t="str">
        <f>IF('Historical DATA'!CE49="","",'Historical DATA'!CE49)</f>
        <v/>
      </c>
      <c r="H58" s="1485" t="str">
        <f>IF('Historical DATA'!CF49="","",'Historical DATA'!CF49)</f>
        <v/>
      </c>
      <c r="I58" s="1485" t="str">
        <f>IF('Historical DATA'!CG49="","",'Historical DATA'!CG49)</f>
        <v/>
      </c>
      <c r="J58" s="1486" t="str">
        <f>IF('Historical DATA'!CH49="","",'Historical DATA'!CH49)</f>
        <v/>
      </c>
      <c r="K58" s="1494" t="str">
        <f>IF('Historical DATA'!CI49="","",'Historical DATA'!CI49)</f>
        <v/>
      </c>
    </row>
    <row r="59" spans="2:11">
      <c r="B59" s="1493" t="str">
        <f>IF('Historical DATA'!B50="","",'Historical DATA'!B50)</f>
        <v/>
      </c>
      <c r="C59" s="1483" t="str">
        <f>IF('Historical DATA'!CA50="","",'Historical DATA'!CA50)</f>
        <v/>
      </c>
      <c r="D59" s="1484" t="str">
        <f>IF('Historical DATA'!CB50="","",'Historical DATA'!CB50)</f>
        <v/>
      </c>
      <c r="E59" s="1537" t="str">
        <f>IF('Historical DATA'!CC50="","",'Historical DATA'!CC50)</f>
        <v/>
      </c>
      <c r="F59" s="1485" t="str">
        <f>IF('Historical DATA'!CD50="","",'Historical DATA'!CD50)</f>
        <v/>
      </c>
      <c r="G59" s="1535" t="str">
        <f>IF('Historical DATA'!CE50="","",'Historical DATA'!CE50)</f>
        <v/>
      </c>
      <c r="H59" s="1485" t="str">
        <f>IF('Historical DATA'!CF50="","",'Historical DATA'!CF50)</f>
        <v/>
      </c>
      <c r="I59" s="1485" t="str">
        <f>IF('Historical DATA'!CG50="","",'Historical DATA'!CG50)</f>
        <v/>
      </c>
      <c r="J59" s="1486" t="str">
        <f>IF('Historical DATA'!CH50="","",'Historical DATA'!CH50)</f>
        <v/>
      </c>
      <c r="K59" s="1494" t="str">
        <f>IF('Historical DATA'!CI50="","",'Historical DATA'!CI50)</f>
        <v/>
      </c>
    </row>
    <row r="60" spans="2:11">
      <c r="B60" s="1493" t="str">
        <f>IF('Historical DATA'!B51="","",'Historical DATA'!B51)</f>
        <v/>
      </c>
      <c r="C60" s="1483" t="str">
        <f>IF('Historical DATA'!CA51="","",'Historical DATA'!CA51)</f>
        <v/>
      </c>
      <c r="D60" s="1484" t="str">
        <f>IF('Historical DATA'!CB51="","",'Historical DATA'!CB51)</f>
        <v/>
      </c>
      <c r="E60" s="1537" t="str">
        <f>IF('Historical DATA'!CC51="","",'Historical DATA'!CC51)</f>
        <v/>
      </c>
      <c r="F60" s="1485" t="str">
        <f>IF('Historical DATA'!CD51="","",'Historical DATA'!CD51)</f>
        <v/>
      </c>
      <c r="G60" s="1535" t="str">
        <f>IF('Historical DATA'!CE51="","",'Historical DATA'!CE51)</f>
        <v/>
      </c>
      <c r="H60" s="1485" t="str">
        <f>IF('Historical DATA'!CF51="","",'Historical DATA'!CF51)</f>
        <v/>
      </c>
      <c r="I60" s="1485" t="str">
        <f>IF('Historical DATA'!CG51="","",'Historical DATA'!CG51)</f>
        <v/>
      </c>
      <c r="J60" s="1486" t="str">
        <f>IF('Historical DATA'!CH51="","",'Historical DATA'!CH51)</f>
        <v/>
      </c>
      <c r="K60" s="1494" t="str">
        <f>IF('Historical DATA'!CI51="","",'Historical DATA'!CI51)</f>
        <v/>
      </c>
    </row>
    <row r="61" spans="2:11">
      <c r="B61" s="1493" t="str">
        <f>IF('Historical DATA'!B52="","",'Historical DATA'!B52)</f>
        <v/>
      </c>
      <c r="C61" s="1483" t="str">
        <f>IF('Historical DATA'!CA52="","",'Historical DATA'!CA52)</f>
        <v/>
      </c>
      <c r="D61" s="1484" t="str">
        <f>IF('Historical DATA'!CB52="","",'Historical DATA'!CB52)</f>
        <v/>
      </c>
      <c r="E61" s="1537" t="str">
        <f>IF('Historical DATA'!CC52="","",'Historical DATA'!CC52)</f>
        <v/>
      </c>
      <c r="F61" s="1485" t="str">
        <f>IF('Historical DATA'!CD52="","",'Historical DATA'!CD52)</f>
        <v/>
      </c>
      <c r="G61" s="1535" t="str">
        <f>IF('Historical DATA'!CE52="","",'Historical DATA'!CE52)</f>
        <v/>
      </c>
      <c r="H61" s="1485" t="str">
        <f>IF('Historical DATA'!CF52="","",'Historical DATA'!CF52)</f>
        <v/>
      </c>
      <c r="I61" s="1485" t="str">
        <f>IF('Historical DATA'!CG52="","",'Historical DATA'!CG52)</f>
        <v/>
      </c>
      <c r="J61" s="1486" t="str">
        <f>IF('Historical DATA'!CH52="","",'Historical DATA'!CH52)</f>
        <v/>
      </c>
      <c r="K61" s="1494" t="str">
        <f>IF('Historical DATA'!CI52="","",'Historical DATA'!CI52)</f>
        <v/>
      </c>
    </row>
    <row r="62" spans="2:11">
      <c r="B62" s="1493" t="str">
        <f>IF('Historical DATA'!B53="","",'Historical DATA'!B53)</f>
        <v/>
      </c>
      <c r="C62" s="1483" t="str">
        <f>IF('Historical DATA'!CA53="","",'Historical DATA'!CA53)</f>
        <v/>
      </c>
      <c r="D62" s="1484" t="str">
        <f>IF('Historical DATA'!CB53="","",'Historical DATA'!CB53)</f>
        <v/>
      </c>
      <c r="E62" s="1537" t="str">
        <f>IF('Historical DATA'!CC53="","",'Historical DATA'!CC53)</f>
        <v/>
      </c>
      <c r="F62" s="1485" t="str">
        <f>IF('Historical DATA'!CD53="","",'Historical DATA'!CD53)</f>
        <v/>
      </c>
      <c r="G62" s="1535" t="str">
        <f>IF('Historical DATA'!CE53="","",'Historical DATA'!CE53)</f>
        <v/>
      </c>
      <c r="H62" s="1485" t="str">
        <f>IF('Historical DATA'!CF53="","",'Historical DATA'!CF53)</f>
        <v/>
      </c>
      <c r="I62" s="1485" t="str">
        <f>IF('Historical DATA'!CG53="","",'Historical DATA'!CG53)</f>
        <v/>
      </c>
      <c r="J62" s="1486" t="str">
        <f>IF('Historical DATA'!CH53="","",'Historical DATA'!CH53)</f>
        <v/>
      </c>
      <c r="K62" s="1494" t="str">
        <f>IF('Historical DATA'!CI53="","",'Historical DATA'!CI53)</f>
        <v/>
      </c>
    </row>
    <row r="63" spans="2:11">
      <c r="B63" s="1493" t="str">
        <f>IF('Historical DATA'!B54="","",'Historical DATA'!B54)</f>
        <v/>
      </c>
      <c r="C63" s="1483" t="str">
        <f>IF('Historical DATA'!CA54="","",'Historical DATA'!CA54)</f>
        <v/>
      </c>
      <c r="D63" s="1484" t="str">
        <f>IF('Historical DATA'!CB54="","",'Historical DATA'!CB54)</f>
        <v/>
      </c>
      <c r="E63" s="1537" t="str">
        <f>IF('Historical DATA'!CC54="","",'Historical DATA'!CC54)</f>
        <v/>
      </c>
      <c r="F63" s="1485" t="str">
        <f>IF('Historical DATA'!CD54="","",'Historical DATA'!CD54)</f>
        <v/>
      </c>
      <c r="G63" s="1535" t="str">
        <f>IF('Historical DATA'!CE54="","",'Historical DATA'!CE54)</f>
        <v/>
      </c>
      <c r="H63" s="1485" t="str">
        <f>IF('Historical DATA'!CF54="","",'Historical DATA'!CF54)</f>
        <v/>
      </c>
      <c r="I63" s="1485" t="str">
        <f>IF('Historical DATA'!CG54="","",'Historical DATA'!CG54)</f>
        <v/>
      </c>
      <c r="J63" s="1486" t="str">
        <f>IF('Historical DATA'!CH54="","",'Historical DATA'!CH54)</f>
        <v/>
      </c>
      <c r="K63" s="1494" t="str">
        <f>IF('Historical DATA'!CI54="","",'Historical DATA'!CI54)</f>
        <v/>
      </c>
    </row>
    <row r="64" spans="2:11">
      <c r="B64" s="1493" t="str">
        <f>IF('Historical DATA'!B55="","",'Historical DATA'!B55)</f>
        <v/>
      </c>
      <c r="C64" s="1483" t="str">
        <f>IF('Historical DATA'!CA55="","",'Historical DATA'!CA55)</f>
        <v/>
      </c>
      <c r="D64" s="1484" t="str">
        <f>IF('Historical DATA'!CB55="","",'Historical DATA'!CB55)</f>
        <v/>
      </c>
      <c r="E64" s="1537" t="str">
        <f>IF('Historical DATA'!CC55="","",'Historical DATA'!CC55)</f>
        <v/>
      </c>
      <c r="F64" s="1485" t="str">
        <f>IF('Historical DATA'!CD55="","",'Historical DATA'!CD55)</f>
        <v/>
      </c>
      <c r="G64" s="1535" t="str">
        <f>IF('Historical DATA'!CE55="","",'Historical DATA'!CE55)</f>
        <v/>
      </c>
      <c r="H64" s="1485" t="str">
        <f>IF('Historical DATA'!CF55="","",'Historical DATA'!CF55)</f>
        <v/>
      </c>
      <c r="I64" s="1485" t="str">
        <f>IF('Historical DATA'!CG55="","",'Historical DATA'!CG55)</f>
        <v/>
      </c>
      <c r="J64" s="1486" t="str">
        <f>IF('Historical DATA'!CH55="","",'Historical DATA'!CH55)</f>
        <v/>
      </c>
      <c r="K64" s="1494" t="str">
        <f>IF('Historical DATA'!CI55="","",'Historical DATA'!CI55)</f>
        <v/>
      </c>
    </row>
    <row r="65" spans="2:11">
      <c r="B65" s="1493" t="str">
        <f>IF('Historical DATA'!B56="","",'Historical DATA'!B56)</f>
        <v/>
      </c>
      <c r="C65" s="1483" t="str">
        <f>IF('Historical DATA'!CA56="","",'Historical DATA'!CA56)</f>
        <v/>
      </c>
      <c r="D65" s="1484" t="str">
        <f>IF('Historical DATA'!CB56="","",'Historical DATA'!CB56)</f>
        <v/>
      </c>
      <c r="E65" s="1537" t="str">
        <f>IF('Historical DATA'!CC56="","",'Historical DATA'!CC56)</f>
        <v/>
      </c>
      <c r="F65" s="1485" t="str">
        <f>IF('Historical DATA'!CD56="","",'Historical DATA'!CD56)</f>
        <v/>
      </c>
      <c r="G65" s="1535" t="str">
        <f>IF('Historical DATA'!CE56="","",'Historical DATA'!CE56)</f>
        <v/>
      </c>
      <c r="H65" s="1485" t="str">
        <f>IF('Historical DATA'!CF56="","",'Historical DATA'!CF56)</f>
        <v/>
      </c>
      <c r="I65" s="1485" t="str">
        <f>IF('Historical DATA'!CG56="","",'Historical DATA'!CG56)</f>
        <v/>
      </c>
      <c r="J65" s="1486" t="str">
        <f>IF('Historical DATA'!CH56="","",'Historical DATA'!CH56)</f>
        <v/>
      </c>
      <c r="K65" s="1494" t="str">
        <f>IF('Historical DATA'!CI56="","",'Historical DATA'!CI56)</f>
        <v/>
      </c>
    </row>
    <row r="66" spans="2:11">
      <c r="B66" s="1493" t="str">
        <f>IF('Historical DATA'!B57="","",'Historical DATA'!B57)</f>
        <v/>
      </c>
      <c r="C66" s="1483" t="str">
        <f>IF('Historical DATA'!CA57="","",'Historical DATA'!CA57)</f>
        <v/>
      </c>
      <c r="D66" s="1484" t="str">
        <f>IF('Historical DATA'!CB57="","",'Historical DATA'!CB57)</f>
        <v/>
      </c>
      <c r="E66" s="1537" t="str">
        <f>IF('Historical DATA'!CC57="","",'Historical DATA'!CC57)</f>
        <v/>
      </c>
      <c r="F66" s="1485" t="str">
        <f>IF('Historical DATA'!CD57="","",'Historical DATA'!CD57)</f>
        <v/>
      </c>
      <c r="G66" s="1535" t="str">
        <f>IF('Historical DATA'!CE57="","",'Historical DATA'!CE57)</f>
        <v/>
      </c>
      <c r="H66" s="1485" t="str">
        <f>IF('Historical DATA'!CF57="","",'Historical DATA'!CF57)</f>
        <v/>
      </c>
      <c r="I66" s="1485" t="str">
        <f>IF('Historical DATA'!CG57="","",'Historical DATA'!CG57)</f>
        <v/>
      </c>
      <c r="J66" s="1486" t="str">
        <f>IF('Historical DATA'!CH57="","",'Historical DATA'!CH57)</f>
        <v/>
      </c>
      <c r="K66" s="1494" t="str">
        <f>IF('Historical DATA'!CI57="","",'Historical DATA'!CI57)</f>
        <v/>
      </c>
    </row>
    <row r="67" spans="2:11">
      <c r="B67" s="1493" t="str">
        <f>IF('Historical DATA'!B58="","",'Historical DATA'!B58)</f>
        <v/>
      </c>
      <c r="C67" s="1483" t="str">
        <f>IF('Historical DATA'!CA58="","",'Historical DATA'!CA58)</f>
        <v/>
      </c>
      <c r="D67" s="1484" t="str">
        <f>IF('Historical DATA'!CB58="","",'Historical DATA'!CB58)</f>
        <v/>
      </c>
      <c r="E67" s="1537" t="str">
        <f>IF('Historical DATA'!CC58="","",'Historical DATA'!CC58)</f>
        <v/>
      </c>
      <c r="F67" s="1485" t="str">
        <f>IF('Historical DATA'!CD58="","",'Historical DATA'!CD58)</f>
        <v/>
      </c>
      <c r="G67" s="1535" t="str">
        <f>IF('Historical DATA'!CE58="","",'Historical DATA'!CE58)</f>
        <v/>
      </c>
      <c r="H67" s="1485" t="str">
        <f>IF('Historical DATA'!CF58="","",'Historical DATA'!CF58)</f>
        <v/>
      </c>
      <c r="I67" s="1485" t="str">
        <f>IF('Historical DATA'!CG58="","",'Historical DATA'!CG58)</f>
        <v/>
      </c>
      <c r="J67" s="1486" t="str">
        <f>IF('Historical DATA'!CH58="","",'Historical DATA'!CH58)</f>
        <v/>
      </c>
      <c r="K67" s="1494" t="str">
        <f>IF('Historical DATA'!CI58="","",'Historical DATA'!CI58)</f>
        <v/>
      </c>
    </row>
    <row r="68" spans="2:11">
      <c r="B68" s="1493" t="str">
        <f>IF('Historical DATA'!B59="","",'Historical DATA'!B59)</f>
        <v/>
      </c>
      <c r="C68" s="1483" t="str">
        <f>IF('Historical DATA'!CA59="","",'Historical DATA'!CA59)</f>
        <v/>
      </c>
      <c r="D68" s="1484" t="str">
        <f>IF('Historical DATA'!CB59="","",'Historical DATA'!CB59)</f>
        <v/>
      </c>
      <c r="E68" s="1537" t="str">
        <f>IF('Historical DATA'!CC59="","",'Historical DATA'!CC59)</f>
        <v/>
      </c>
      <c r="F68" s="1485" t="str">
        <f>IF('Historical DATA'!CD59="","",'Historical DATA'!CD59)</f>
        <v/>
      </c>
      <c r="G68" s="1535" t="str">
        <f>IF('Historical DATA'!CE59="","",'Historical DATA'!CE59)</f>
        <v/>
      </c>
      <c r="H68" s="1485" t="str">
        <f>IF('Historical DATA'!CF59="","",'Historical DATA'!CF59)</f>
        <v/>
      </c>
      <c r="I68" s="1485" t="str">
        <f>IF('Historical DATA'!CG59="","",'Historical DATA'!CG59)</f>
        <v/>
      </c>
      <c r="J68" s="1486" t="str">
        <f>IF('Historical DATA'!CH59="","",'Historical DATA'!CH59)</f>
        <v/>
      </c>
      <c r="K68" s="1494" t="str">
        <f>IF('Historical DATA'!CI59="","",'Historical DATA'!CI59)</f>
        <v/>
      </c>
    </row>
    <row r="69" spans="2:11">
      <c r="B69" s="1493" t="str">
        <f>IF('Historical DATA'!B60="","",'Historical DATA'!B60)</f>
        <v/>
      </c>
      <c r="C69" s="1483" t="str">
        <f>IF('Historical DATA'!CA60="","",'Historical DATA'!CA60)</f>
        <v/>
      </c>
      <c r="D69" s="1484" t="str">
        <f>IF('Historical DATA'!CB60="","",'Historical DATA'!CB60)</f>
        <v/>
      </c>
      <c r="E69" s="1537" t="str">
        <f>IF('Historical DATA'!CC60="","",'Historical DATA'!CC60)</f>
        <v/>
      </c>
      <c r="F69" s="1485" t="str">
        <f>IF('Historical DATA'!CD60="","",'Historical DATA'!CD60)</f>
        <v/>
      </c>
      <c r="G69" s="1535" t="str">
        <f>IF('Historical DATA'!CE60="","",'Historical DATA'!CE60)</f>
        <v/>
      </c>
      <c r="H69" s="1485" t="str">
        <f>IF('Historical DATA'!CF60="","",'Historical DATA'!CF60)</f>
        <v/>
      </c>
      <c r="I69" s="1485" t="str">
        <f>IF('Historical DATA'!CG60="","",'Historical DATA'!CG60)</f>
        <v/>
      </c>
      <c r="J69" s="1486" t="str">
        <f>IF('Historical DATA'!CH60="","",'Historical DATA'!CH60)</f>
        <v/>
      </c>
      <c r="K69" s="1494" t="str">
        <f>IF('Historical DATA'!CI60="","",'Historical DATA'!CI60)</f>
        <v/>
      </c>
    </row>
    <row r="70" spans="2:11">
      <c r="B70" s="1493" t="str">
        <f>IF('Historical DATA'!B61="","",'Historical DATA'!B61)</f>
        <v/>
      </c>
      <c r="C70" s="1483" t="str">
        <f>IF('Historical DATA'!CA61="","",'Historical DATA'!CA61)</f>
        <v/>
      </c>
      <c r="D70" s="1484" t="str">
        <f>IF('Historical DATA'!CB61="","",'Historical DATA'!CB61)</f>
        <v/>
      </c>
      <c r="E70" s="1537" t="str">
        <f>IF('Historical DATA'!CC61="","",'Historical DATA'!CC61)</f>
        <v/>
      </c>
      <c r="F70" s="1485" t="str">
        <f>IF('Historical DATA'!CD61="","",'Historical DATA'!CD61)</f>
        <v/>
      </c>
      <c r="G70" s="1535" t="str">
        <f>IF('Historical DATA'!CE61="","",'Historical DATA'!CE61)</f>
        <v/>
      </c>
      <c r="H70" s="1485" t="str">
        <f>IF('Historical DATA'!CF61="","",'Historical DATA'!CF61)</f>
        <v/>
      </c>
      <c r="I70" s="1485" t="str">
        <f>IF('Historical DATA'!CG61="","",'Historical DATA'!CG61)</f>
        <v/>
      </c>
      <c r="J70" s="1486" t="str">
        <f>IF('Historical DATA'!CH61="","",'Historical DATA'!CH61)</f>
        <v/>
      </c>
      <c r="K70" s="1494" t="str">
        <f>IF('Historical DATA'!CI61="","",'Historical DATA'!CI61)</f>
        <v/>
      </c>
    </row>
    <row r="71" spans="2:11">
      <c r="B71" s="1493" t="str">
        <f>IF('Historical DATA'!B62="","",'Historical DATA'!B62)</f>
        <v/>
      </c>
      <c r="C71" s="1483" t="str">
        <f>IF('Historical DATA'!CA62="","",'Historical DATA'!CA62)</f>
        <v/>
      </c>
      <c r="D71" s="1484" t="str">
        <f>IF('Historical DATA'!CB62="","",'Historical DATA'!CB62)</f>
        <v/>
      </c>
      <c r="E71" s="1537" t="str">
        <f>IF('Historical DATA'!CC62="","",'Historical DATA'!CC62)</f>
        <v/>
      </c>
      <c r="F71" s="1485" t="str">
        <f>IF('Historical DATA'!CD62="","",'Historical DATA'!CD62)</f>
        <v/>
      </c>
      <c r="G71" s="1535" t="str">
        <f>IF('Historical DATA'!CE62="","",'Historical DATA'!CE62)</f>
        <v/>
      </c>
      <c r="H71" s="1485" t="str">
        <f>IF('Historical DATA'!CF62="","",'Historical DATA'!CF62)</f>
        <v/>
      </c>
      <c r="I71" s="1485" t="str">
        <f>IF('Historical DATA'!CG62="","",'Historical DATA'!CG62)</f>
        <v/>
      </c>
      <c r="J71" s="1486" t="str">
        <f>IF('Historical DATA'!CH62="","",'Historical DATA'!CH62)</f>
        <v/>
      </c>
      <c r="K71" s="1494" t="str">
        <f>IF('Historical DATA'!CI62="","",'Historical DATA'!CI62)</f>
        <v/>
      </c>
    </row>
    <row r="72" spans="2:11">
      <c r="B72" s="1493" t="str">
        <f>IF('Historical DATA'!B63="","",'Historical DATA'!B63)</f>
        <v/>
      </c>
      <c r="C72" s="1483" t="str">
        <f>IF('Historical DATA'!CA63="","",'Historical DATA'!CA63)</f>
        <v/>
      </c>
      <c r="D72" s="1484" t="str">
        <f>IF('Historical DATA'!CB63="","",'Historical DATA'!CB63)</f>
        <v/>
      </c>
      <c r="E72" s="1537" t="str">
        <f>IF('Historical DATA'!CC63="","",'Historical DATA'!CC63)</f>
        <v/>
      </c>
      <c r="F72" s="1485" t="str">
        <f>IF('Historical DATA'!CD63="","",'Historical DATA'!CD63)</f>
        <v/>
      </c>
      <c r="G72" s="1535" t="str">
        <f>IF('Historical DATA'!CE63="","",'Historical DATA'!CE63)</f>
        <v/>
      </c>
      <c r="H72" s="1485" t="str">
        <f>IF('Historical DATA'!CF63="","",'Historical DATA'!CF63)</f>
        <v/>
      </c>
      <c r="I72" s="1485" t="str">
        <f>IF('Historical DATA'!CG63="","",'Historical DATA'!CG63)</f>
        <v/>
      </c>
      <c r="J72" s="1486" t="str">
        <f>IF('Historical DATA'!CH63="","",'Historical DATA'!CH63)</f>
        <v/>
      </c>
      <c r="K72" s="1494" t="str">
        <f>IF('Historical DATA'!CI63="","",'Historical DATA'!CI63)</f>
        <v/>
      </c>
    </row>
    <row r="73" spans="2:11">
      <c r="B73" s="1493" t="str">
        <f>IF('Historical DATA'!B64="","",'Historical DATA'!B64)</f>
        <v/>
      </c>
      <c r="C73" s="1483" t="str">
        <f>IF('Historical DATA'!CA64="","",'Historical DATA'!CA64)</f>
        <v/>
      </c>
      <c r="D73" s="1484" t="str">
        <f>IF('Historical DATA'!CB64="","",'Historical DATA'!CB64)</f>
        <v/>
      </c>
      <c r="E73" s="1537" t="str">
        <f>IF('Historical DATA'!CC64="","",'Historical DATA'!CC64)</f>
        <v/>
      </c>
      <c r="F73" s="1485" t="str">
        <f>IF('Historical DATA'!CD64="","",'Historical DATA'!CD64)</f>
        <v/>
      </c>
      <c r="G73" s="1535" t="str">
        <f>IF('Historical DATA'!CE64="","",'Historical DATA'!CE64)</f>
        <v/>
      </c>
      <c r="H73" s="1485" t="str">
        <f>IF('Historical DATA'!CF64="","",'Historical DATA'!CF64)</f>
        <v/>
      </c>
      <c r="I73" s="1485" t="str">
        <f>IF('Historical DATA'!CG64="","",'Historical DATA'!CG64)</f>
        <v/>
      </c>
      <c r="J73" s="1486" t="str">
        <f>IF('Historical DATA'!CH64="","",'Historical DATA'!CH64)</f>
        <v/>
      </c>
      <c r="K73" s="1494" t="str">
        <f>IF('Historical DATA'!CI64="","",'Historical DATA'!CI64)</f>
        <v/>
      </c>
    </row>
    <row r="74" spans="2:11">
      <c r="B74" s="1493" t="str">
        <f>IF('Historical DATA'!B65="","",'Historical DATA'!B65)</f>
        <v/>
      </c>
      <c r="C74" s="1483" t="str">
        <f>IF('Historical DATA'!CA65="","",'Historical DATA'!CA65)</f>
        <v/>
      </c>
      <c r="D74" s="1484" t="str">
        <f>IF('Historical DATA'!CB65="","",'Historical DATA'!CB65)</f>
        <v/>
      </c>
      <c r="E74" s="1537" t="str">
        <f>IF('Historical DATA'!CC65="","",'Historical DATA'!CC65)</f>
        <v/>
      </c>
      <c r="F74" s="1485" t="str">
        <f>IF('Historical DATA'!CD65="","",'Historical DATA'!CD65)</f>
        <v/>
      </c>
      <c r="G74" s="1535" t="str">
        <f>IF('Historical DATA'!CE65="","",'Historical DATA'!CE65)</f>
        <v/>
      </c>
      <c r="H74" s="1485" t="str">
        <f>IF('Historical DATA'!CF65="","",'Historical DATA'!CF65)</f>
        <v/>
      </c>
      <c r="I74" s="1485" t="str">
        <f>IF('Historical DATA'!CG65="","",'Historical DATA'!CG65)</f>
        <v/>
      </c>
      <c r="J74" s="1486" t="str">
        <f>IF('Historical DATA'!CH65="","",'Historical DATA'!CH65)</f>
        <v/>
      </c>
      <c r="K74" s="1494" t="str">
        <f>IF('Historical DATA'!CI65="","",'Historical DATA'!CI65)</f>
        <v/>
      </c>
    </row>
    <row r="75" spans="2:11">
      <c r="B75" s="1493" t="str">
        <f>IF('Historical DATA'!B66="","",'Historical DATA'!B66)</f>
        <v/>
      </c>
      <c r="C75" s="1483" t="str">
        <f>IF('Historical DATA'!CA66="","",'Historical DATA'!CA66)</f>
        <v/>
      </c>
      <c r="D75" s="1484" t="str">
        <f>IF('Historical DATA'!CB66="","",'Historical DATA'!CB66)</f>
        <v/>
      </c>
      <c r="E75" s="1537" t="str">
        <f>IF('Historical DATA'!CC66="","",'Historical DATA'!CC66)</f>
        <v/>
      </c>
      <c r="F75" s="1485" t="str">
        <f>IF('Historical DATA'!CD66="","",'Historical DATA'!CD66)</f>
        <v/>
      </c>
      <c r="G75" s="1535" t="str">
        <f>IF('Historical DATA'!CE66="","",'Historical DATA'!CE66)</f>
        <v/>
      </c>
      <c r="H75" s="1485" t="str">
        <f>IF('Historical DATA'!CF66="","",'Historical DATA'!CF66)</f>
        <v/>
      </c>
      <c r="I75" s="1485" t="str">
        <f>IF('Historical DATA'!CG66="","",'Historical DATA'!CG66)</f>
        <v/>
      </c>
      <c r="J75" s="1486" t="str">
        <f>IF('Historical DATA'!CH66="","",'Historical DATA'!CH66)</f>
        <v/>
      </c>
      <c r="K75" s="1494" t="str">
        <f>IF('Historical DATA'!CI66="","",'Historical DATA'!CI66)</f>
        <v/>
      </c>
    </row>
    <row r="76" spans="2:11">
      <c r="B76" s="1493" t="str">
        <f>IF('Historical DATA'!B67="","",'Historical DATA'!B67)</f>
        <v/>
      </c>
      <c r="C76" s="1483" t="str">
        <f>IF('Historical DATA'!CA67="","",'Historical DATA'!CA67)</f>
        <v/>
      </c>
      <c r="D76" s="1484" t="str">
        <f>IF('Historical DATA'!CB67="","",'Historical DATA'!CB67)</f>
        <v/>
      </c>
      <c r="E76" s="1537" t="str">
        <f>IF('Historical DATA'!CC67="","",'Historical DATA'!CC67)</f>
        <v/>
      </c>
      <c r="F76" s="1485" t="str">
        <f>IF('Historical DATA'!CD67="","",'Historical DATA'!CD67)</f>
        <v/>
      </c>
      <c r="G76" s="1535" t="str">
        <f>IF('Historical DATA'!CE67="","",'Historical DATA'!CE67)</f>
        <v/>
      </c>
      <c r="H76" s="1485" t="str">
        <f>IF('Historical DATA'!CF67="","",'Historical DATA'!CF67)</f>
        <v/>
      </c>
      <c r="I76" s="1485" t="str">
        <f>IF('Historical DATA'!CG67="","",'Historical DATA'!CG67)</f>
        <v/>
      </c>
      <c r="J76" s="1486" t="str">
        <f>IF('Historical DATA'!CH67="","",'Historical DATA'!CH67)</f>
        <v/>
      </c>
      <c r="K76" s="1494" t="str">
        <f>IF('Historical DATA'!CI67="","",'Historical DATA'!CI67)</f>
        <v/>
      </c>
    </row>
    <row r="77" spans="2:11">
      <c r="B77" s="1493" t="str">
        <f>IF('Historical DATA'!B68="","",'Historical DATA'!B68)</f>
        <v/>
      </c>
      <c r="C77" s="1483" t="str">
        <f>IF('Historical DATA'!CA68="","",'Historical DATA'!CA68)</f>
        <v/>
      </c>
      <c r="D77" s="1484" t="str">
        <f>IF('Historical DATA'!CB68="","",'Historical DATA'!CB68)</f>
        <v/>
      </c>
      <c r="E77" s="1537" t="str">
        <f>IF('Historical DATA'!CC68="","",'Historical DATA'!CC68)</f>
        <v/>
      </c>
      <c r="F77" s="1485" t="str">
        <f>IF('Historical DATA'!CD68="","",'Historical DATA'!CD68)</f>
        <v/>
      </c>
      <c r="G77" s="1535" t="str">
        <f>IF('Historical DATA'!CE68="","",'Historical DATA'!CE68)</f>
        <v/>
      </c>
      <c r="H77" s="1485" t="str">
        <f>IF('Historical DATA'!CF68="","",'Historical DATA'!CF68)</f>
        <v/>
      </c>
      <c r="I77" s="1485" t="str">
        <f>IF('Historical DATA'!CG68="","",'Historical DATA'!CG68)</f>
        <v/>
      </c>
      <c r="J77" s="1486" t="str">
        <f>IF('Historical DATA'!CH68="","",'Historical DATA'!CH68)</f>
        <v/>
      </c>
      <c r="K77" s="1494" t="str">
        <f>IF('Historical DATA'!CI68="","",'Historical DATA'!CI68)</f>
        <v/>
      </c>
    </row>
    <row r="78" spans="2:11">
      <c r="B78" s="1493" t="str">
        <f>IF('Historical DATA'!B69="","",'Historical DATA'!B69)</f>
        <v/>
      </c>
      <c r="C78" s="1483" t="str">
        <f>IF('Historical DATA'!CA69="","",'Historical DATA'!CA69)</f>
        <v/>
      </c>
      <c r="D78" s="1484" t="str">
        <f>IF('Historical DATA'!CB69="","",'Historical DATA'!CB69)</f>
        <v/>
      </c>
      <c r="E78" s="1537" t="str">
        <f>IF('Historical DATA'!CC69="","",'Historical DATA'!CC69)</f>
        <v/>
      </c>
      <c r="F78" s="1485" t="str">
        <f>IF('Historical DATA'!CD69="","",'Historical DATA'!CD69)</f>
        <v/>
      </c>
      <c r="G78" s="1535" t="str">
        <f>IF('Historical DATA'!CE69="","",'Historical DATA'!CE69)</f>
        <v/>
      </c>
      <c r="H78" s="1485" t="str">
        <f>IF('Historical DATA'!CF69="","",'Historical DATA'!CF69)</f>
        <v/>
      </c>
      <c r="I78" s="1485" t="str">
        <f>IF('Historical DATA'!CG69="","",'Historical DATA'!CG69)</f>
        <v/>
      </c>
      <c r="J78" s="1486" t="str">
        <f>IF('Historical DATA'!CH69="","",'Historical DATA'!CH69)</f>
        <v/>
      </c>
      <c r="K78" s="1494" t="str">
        <f>IF('Historical DATA'!CI69="","",'Historical DATA'!CI69)</f>
        <v/>
      </c>
    </row>
    <row r="79" spans="2:11">
      <c r="B79" s="1493" t="str">
        <f>IF('Historical DATA'!B70="","",'Historical DATA'!B70)</f>
        <v/>
      </c>
      <c r="C79" s="1483" t="str">
        <f>IF('Historical DATA'!CA70="","",'Historical DATA'!CA70)</f>
        <v/>
      </c>
      <c r="D79" s="1484" t="str">
        <f>IF('Historical DATA'!CB70="","",'Historical DATA'!CB70)</f>
        <v/>
      </c>
      <c r="E79" s="1537" t="str">
        <f>IF('Historical DATA'!CC70="","",'Historical DATA'!CC70)</f>
        <v/>
      </c>
      <c r="F79" s="1485" t="str">
        <f>IF('Historical DATA'!CD70="","",'Historical DATA'!CD70)</f>
        <v/>
      </c>
      <c r="G79" s="1535" t="str">
        <f>IF('Historical DATA'!CE70="","",'Historical DATA'!CE70)</f>
        <v/>
      </c>
      <c r="H79" s="1485" t="str">
        <f>IF('Historical DATA'!CF70="","",'Historical DATA'!CF70)</f>
        <v/>
      </c>
      <c r="I79" s="1485" t="str">
        <f>IF('Historical DATA'!CG70="","",'Historical DATA'!CG70)</f>
        <v/>
      </c>
      <c r="J79" s="1486" t="str">
        <f>IF('Historical DATA'!CH70="","",'Historical DATA'!CH70)</f>
        <v/>
      </c>
      <c r="K79" s="1494" t="str">
        <f>IF('Historical DATA'!CI70="","",'Historical DATA'!CI70)</f>
        <v/>
      </c>
    </row>
    <row r="80" spans="2:11">
      <c r="B80" s="1493" t="str">
        <f>IF('Historical DATA'!B71="","",'Historical DATA'!B71)</f>
        <v/>
      </c>
      <c r="C80" s="1483" t="str">
        <f>IF('Historical DATA'!CA71="","",'Historical DATA'!CA71)</f>
        <v/>
      </c>
      <c r="D80" s="1484" t="str">
        <f>IF('Historical DATA'!CB71="","",'Historical DATA'!CB71)</f>
        <v/>
      </c>
      <c r="E80" s="1537" t="str">
        <f>IF('Historical DATA'!CC71="","",'Historical DATA'!CC71)</f>
        <v/>
      </c>
      <c r="F80" s="1485" t="str">
        <f>IF('Historical DATA'!CD71="","",'Historical DATA'!CD71)</f>
        <v/>
      </c>
      <c r="G80" s="1535" t="str">
        <f>IF('Historical DATA'!CE71="","",'Historical DATA'!CE71)</f>
        <v/>
      </c>
      <c r="H80" s="1485" t="str">
        <f>IF('Historical DATA'!CF71="","",'Historical DATA'!CF71)</f>
        <v/>
      </c>
      <c r="I80" s="1485" t="str">
        <f>IF('Historical DATA'!CG71="","",'Historical DATA'!CG71)</f>
        <v/>
      </c>
      <c r="J80" s="1486" t="str">
        <f>IF('Historical DATA'!CH71="","",'Historical DATA'!CH71)</f>
        <v/>
      </c>
      <c r="K80" s="1494" t="str">
        <f>IF('Historical DATA'!CI71="","",'Historical DATA'!CI71)</f>
        <v/>
      </c>
    </row>
    <row r="81" spans="2:11">
      <c r="B81" s="1493" t="str">
        <f>IF('Historical DATA'!B72="","",'Historical DATA'!B72)</f>
        <v/>
      </c>
      <c r="C81" s="1483" t="str">
        <f>IF('Historical DATA'!CA72="","",'Historical DATA'!CA72)</f>
        <v/>
      </c>
      <c r="D81" s="1484" t="str">
        <f>IF('Historical DATA'!CB72="","",'Historical DATA'!CB72)</f>
        <v/>
      </c>
      <c r="E81" s="1537" t="str">
        <f>IF('Historical DATA'!CC72="","",'Historical DATA'!CC72)</f>
        <v/>
      </c>
      <c r="F81" s="1485" t="str">
        <f>IF('Historical DATA'!CD72="","",'Historical DATA'!CD72)</f>
        <v/>
      </c>
      <c r="G81" s="1535" t="str">
        <f>IF('Historical DATA'!CE72="","",'Historical DATA'!CE72)</f>
        <v/>
      </c>
      <c r="H81" s="1485" t="str">
        <f>IF('Historical DATA'!CF72="","",'Historical DATA'!CF72)</f>
        <v/>
      </c>
      <c r="I81" s="1485" t="str">
        <f>IF('Historical DATA'!CG72="","",'Historical DATA'!CG72)</f>
        <v/>
      </c>
      <c r="J81" s="1486" t="str">
        <f>IF('Historical DATA'!CH72="","",'Historical DATA'!CH72)</f>
        <v/>
      </c>
      <c r="K81" s="1494" t="str">
        <f>IF('Historical DATA'!CI72="","",'Historical DATA'!CI72)</f>
        <v/>
      </c>
    </row>
    <row r="82" spans="2:11">
      <c r="B82" s="1493" t="str">
        <f>IF('Historical DATA'!B73="","",'Historical DATA'!B73)</f>
        <v/>
      </c>
      <c r="C82" s="1483" t="str">
        <f>IF('Historical DATA'!CA73="","",'Historical DATA'!CA73)</f>
        <v/>
      </c>
      <c r="D82" s="1484" t="str">
        <f>IF('Historical DATA'!CB73="","",'Historical DATA'!CB73)</f>
        <v/>
      </c>
      <c r="E82" s="1537" t="str">
        <f>IF('Historical DATA'!CC73="","",'Historical DATA'!CC73)</f>
        <v/>
      </c>
      <c r="F82" s="1485" t="str">
        <f>IF('Historical DATA'!CD73="","",'Historical DATA'!CD73)</f>
        <v/>
      </c>
      <c r="G82" s="1535" t="str">
        <f>IF('Historical DATA'!CE73="","",'Historical DATA'!CE73)</f>
        <v/>
      </c>
      <c r="H82" s="1485" t="str">
        <f>IF('Historical DATA'!CF73="","",'Historical DATA'!CF73)</f>
        <v/>
      </c>
      <c r="I82" s="1485" t="str">
        <f>IF('Historical DATA'!CG73="","",'Historical DATA'!CG73)</f>
        <v/>
      </c>
      <c r="J82" s="1486" t="str">
        <f>IF('Historical DATA'!CH73="","",'Historical DATA'!CH73)</f>
        <v/>
      </c>
      <c r="K82" s="1494" t="str">
        <f>IF('Historical DATA'!CI73="","",'Historical DATA'!CI73)</f>
        <v/>
      </c>
    </row>
    <row r="83" spans="2:11">
      <c r="B83" s="1493" t="str">
        <f>IF('Historical DATA'!B74="","",'Historical DATA'!B74)</f>
        <v/>
      </c>
      <c r="C83" s="1483" t="str">
        <f>IF('Historical DATA'!CA74="","",'Historical DATA'!CA74)</f>
        <v/>
      </c>
      <c r="D83" s="1484" t="str">
        <f>IF('Historical DATA'!CB74="","",'Historical DATA'!CB74)</f>
        <v/>
      </c>
      <c r="E83" s="1537" t="str">
        <f>IF('Historical DATA'!CC74="","",'Historical DATA'!CC74)</f>
        <v/>
      </c>
      <c r="F83" s="1485" t="str">
        <f>IF('Historical DATA'!CD74="","",'Historical DATA'!CD74)</f>
        <v/>
      </c>
      <c r="G83" s="1535" t="str">
        <f>IF('Historical DATA'!CE74="","",'Historical DATA'!CE74)</f>
        <v/>
      </c>
      <c r="H83" s="1485" t="str">
        <f>IF('Historical DATA'!CF74="","",'Historical DATA'!CF74)</f>
        <v/>
      </c>
      <c r="I83" s="1485" t="str">
        <f>IF('Historical DATA'!CG74="","",'Historical DATA'!CG74)</f>
        <v/>
      </c>
      <c r="J83" s="1486" t="str">
        <f>IF('Historical DATA'!CH74="","",'Historical DATA'!CH74)</f>
        <v/>
      </c>
      <c r="K83" s="1494" t="str">
        <f>IF('Historical DATA'!CI74="","",'Historical DATA'!CI74)</f>
        <v/>
      </c>
    </row>
    <row r="84" spans="2:11">
      <c r="B84" s="1493" t="str">
        <f>IF('Historical DATA'!B75="","",'Historical DATA'!B75)</f>
        <v/>
      </c>
      <c r="C84" s="1483" t="str">
        <f>IF('Historical DATA'!CA75="","",'Historical DATA'!CA75)</f>
        <v/>
      </c>
      <c r="D84" s="1484" t="str">
        <f>IF('Historical DATA'!CB75="","",'Historical DATA'!CB75)</f>
        <v/>
      </c>
      <c r="E84" s="1537" t="str">
        <f>IF('Historical DATA'!CC75="","",'Historical DATA'!CC75)</f>
        <v/>
      </c>
      <c r="F84" s="1485" t="str">
        <f>IF('Historical DATA'!CD75="","",'Historical DATA'!CD75)</f>
        <v/>
      </c>
      <c r="G84" s="1535" t="str">
        <f>IF('Historical DATA'!CE75="","",'Historical DATA'!CE75)</f>
        <v/>
      </c>
      <c r="H84" s="1485" t="str">
        <f>IF('Historical DATA'!CF75="","",'Historical DATA'!CF75)</f>
        <v/>
      </c>
      <c r="I84" s="1485" t="str">
        <f>IF('Historical DATA'!CG75="","",'Historical DATA'!CG75)</f>
        <v/>
      </c>
      <c r="J84" s="1486" t="str">
        <f>IF('Historical DATA'!CH75="","",'Historical DATA'!CH75)</f>
        <v/>
      </c>
      <c r="K84" s="1494" t="str">
        <f>IF('Historical DATA'!CI75="","",'Historical DATA'!CI75)</f>
        <v/>
      </c>
    </row>
    <row r="85" spans="2:11">
      <c r="B85" s="1493" t="str">
        <f>IF('Historical DATA'!B76="","",'Historical DATA'!B76)</f>
        <v/>
      </c>
      <c r="C85" s="1483" t="str">
        <f>IF('Historical DATA'!CA76="","",'Historical DATA'!CA76)</f>
        <v/>
      </c>
      <c r="D85" s="1484" t="str">
        <f>IF('Historical DATA'!CB76="","",'Historical DATA'!CB76)</f>
        <v/>
      </c>
      <c r="E85" s="1537" t="str">
        <f>IF('Historical DATA'!CC76="","",'Historical DATA'!CC76)</f>
        <v/>
      </c>
      <c r="F85" s="1485" t="str">
        <f>IF('Historical DATA'!CD76="","",'Historical DATA'!CD76)</f>
        <v/>
      </c>
      <c r="G85" s="1535" t="str">
        <f>IF('Historical DATA'!CE76="","",'Historical DATA'!CE76)</f>
        <v/>
      </c>
      <c r="H85" s="1485" t="str">
        <f>IF('Historical DATA'!CF76="","",'Historical DATA'!CF76)</f>
        <v/>
      </c>
      <c r="I85" s="1485" t="str">
        <f>IF('Historical DATA'!CG76="","",'Historical DATA'!CG76)</f>
        <v/>
      </c>
      <c r="J85" s="1486" t="str">
        <f>IF('Historical DATA'!CH76="","",'Historical DATA'!CH76)</f>
        <v/>
      </c>
      <c r="K85" s="1494" t="str">
        <f>IF('Historical DATA'!CI76="","",'Historical DATA'!CI76)</f>
        <v/>
      </c>
    </row>
    <row r="86" spans="2:11">
      <c r="B86" s="1493" t="str">
        <f>IF('Historical DATA'!B77="","",'Historical DATA'!B77)</f>
        <v/>
      </c>
      <c r="C86" s="1483" t="str">
        <f>IF('Historical DATA'!CA77="","",'Historical DATA'!CA77)</f>
        <v/>
      </c>
      <c r="D86" s="1484" t="str">
        <f>IF('Historical DATA'!CB77="","",'Historical DATA'!CB77)</f>
        <v/>
      </c>
      <c r="E86" s="1537" t="str">
        <f>IF('Historical DATA'!CC77="","",'Historical DATA'!CC77)</f>
        <v/>
      </c>
      <c r="F86" s="1485" t="str">
        <f>IF('Historical DATA'!CD77="","",'Historical DATA'!CD77)</f>
        <v/>
      </c>
      <c r="G86" s="1535" t="str">
        <f>IF('Historical DATA'!CE77="","",'Historical DATA'!CE77)</f>
        <v/>
      </c>
      <c r="H86" s="1485" t="str">
        <f>IF('Historical DATA'!CF77="","",'Historical DATA'!CF77)</f>
        <v/>
      </c>
      <c r="I86" s="1485" t="str">
        <f>IF('Historical DATA'!CG77="","",'Historical DATA'!CG77)</f>
        <v/>
      </c>
      <c r="J86" s="1486" t="str">
        <f>IF('Historical DATA'!CH77="","",'Historical DATA'!CH77)</f>
        <v/>
      </c>
      <c r="K86" s="1494" t="str">
        <f>IF('Historical DATA'!CI77="","",'Historical DATA'!CI77)</f>
        <v/>
      </c>
    </row>
    <row r="87" spans="2:11">
      <c r="B87" s="1493" t="str">
        <f>IF('Historical DATA'!B78="","",'Historical DATA'!B78)</f>
        <v/>
      </c>
      <c r="C87" s="1483" t="str">
        <f>IF('Historical DATA'!CA78="","",'Historical DATA'!CA78)</f>
        <v/>
      </c>
      <c r="D87" s="1484" t="str">
        <f>IF('Historical DATA'!CB78="","",'Historical DATA'!CB78)</f>
        <v/>
      </c>
      <c r="E87" s="1537" t="str">
        <f>IF('Historical DATA'!CC78="","",'Historical DATA'!CC78)</f>
        <v/>
      </c>
      <c r="F87" s="1485" t="str">
        <f>IF('Historical DATA'!CD78="","",'Historical DATA'!CD78)</f>
        <v/>
      </c>
      <c r="G87" s="1535" t="str">
        <f>IF('Historical DATA'!CE78="","",'Historical DATA'!CE78)</f>
        <v/>
      </c>
      <c r="H87" s="1485" t="str">
        <f>IF('Historical DATA'!CF78="","",'Historical DATA'!CF78)</f>
        <v/>
      </c>
      <c r="I87" s="1485" t="str">
        <f>IF('Historical DATA'!CG78="","",'Historical DATA'!CG78)</f>
        <v/>
      </c>
      <c r="J87" s="1486" t="str">
        <f>IF('Historical DATA'!CH78="","",'Historical DATA'!CH78)</f>
        <v/>
      </c>
      <c r="K87" s="1494" t="str">
        <f>IF('Historical DATA'!CI78="","",'Historical DATA'!CI78)</f>
        <v/>
      </c>
    </row>
    <row r="88" spans="2:11">
      <c r="B88" s="1493" t="str">
        <f>IF('Historical DATA'!B79="","",'Historical DATA'!B79)</f>
        <v/>
      </c>
      <c r="C88" s="1483" t="str">
        <f>IF('Historical DATA'!CA79="","",'Historical DATA'!CA79)</f>
        <v/>
      </c>
      <c r="D88" s="1484" t="str">
        <f>IF('Historical DATA'!CB79="","",'Historical DATA'!CB79)</f>
        <v/>
      </c>
      <c r="E88" s="1537" t="str">
        <f>IF('Historical DATA'!CC79="","",'Historical DATA'!CC79)</f>
        <v/>
      </c>
      <c r="F88" s="1485" t="str">
        <f>IF('Historical DATA'!CD79="","",'Historical DATA'!CD79)</f>
        <v/>
      </c>
      <c r="G88" s="1535" t="str">
        <f>IF('Historical DATA'!CE79="","",'Historical DATA'!CE79)</f>
        <v/>
      </c>
      <c r="H88" s="1485" t="str">
        <f>IF('Historical DATA'!CF79="","",'Historical DATA'!CF79)</f>
        <v/>
      </c>
      <c r="I88" s="1485" t="str">
        <f>IF('Historical DATA'!CG79="","",'Historical DATA'!CG79)</f>
        <v/>
      </c>
      <c r="J88" s="1486" t="str">
        <f>IF('Historical DATA'!CH79="","",'Historical DATA'!CH79)</f>
        <v/>
      </c>
      <c r="K88" s="1494" t="str">
        <f>IF('Historical DATA'!CI79="","",'Historical DATA'!CI79)</f>
        <v/>
      </c>
    </row>
    <row r="89" spans="2:11">
      <c r="B89" s="1493" t="str">
        <f>IF('Historical DATA'!B80="","",'Historical DATA'!B80)</f>
        <v/>
      </c>
      <c r="C89" s="1483" t="str">
        <f>IF('Historical DATA'!CA80="","",'Historical DATA'!CA80)</f>
        <v/>
      </c>
      <c r="D89" s="1484" t="str">
        <f>IF('Historical DATA'!CB80="","",'Historical DATA'!CB80)</f>
        <v/>
      </c>
      <c r="E89" s="1537" t="str">
        <f>IF('Historical DATA'!CC80="","",'Historical DATA'!CC80)</f>
        <v/>
      </c>
      <c r="F89" s="1485" t="str">
        <f>IF('Historical DATA'!CD80="","",'Historical DATA'!CD80)</f>
        <v/>
      </c>
      <c r="G89" s="1535" t="str">
        <f>IF('Historical DATA'!CE80="","",'Historical DATA'!CE80)</f>
        <v/>
      </c>
      <c r="H89" s="1485" t="str">
        <f>IF('Historical DATA'!CF80="","",'Historical DATA'!CF80)</f>
        <v/>
      </c>
      <c r="I89" s="1485" t="str">
        <f>IF('Historical DATA'!CG80="","",'Historical DATA'!CG80)</f>
        <v/>
      </c>
      <c r="J89" s="1486" t="str">
        <f>IF('Historical DATA'!CH80="","",'Historical DATA'!CH80)</f>
        <v/>
      </c>
      <c r="K89" s="1494" t="str">
        <f>IF('Historical DATA'!CI80="","",'Historical DATA'!CI80)</f>
        <v/>
      </c>
    </row>
    <row r="90" spans="2:11">
      <c r="B90" s="1493" t="str">
        <f>IF('Historical DATA'!B81="","",'Historical DATA'!B81)</f>
        <v/>
      </c>
      <c r="C90" s="1483" t="str">
        <f>IF('Historical DATA'!CA81="","",'Historical DATA'!CA81)</f>
        <v/>
      </c>
      <c r="D90" s="1484" t="str">
        <f>IF('Historical DATA'!CB81="","",'Historical DATA'!CB81)</f>
        <v/>
      </c>
      <c r="E90" s="1537" t="str">
        <f>IF('Historical DATA'!CC81="","",'Historical DATA'!CC81)</f>
        <v/>
      </c>
      <c r="F90" s="1485" t="str">
        <f>IF('Historical DATA'!CD81="","",'Historical DATA'!CD81)</f>
        <v/>
      </c>
      <c r="G90" s="1535" t="str">
        <f>IF('Historical DATA'!CE81="","",'Historical DATA'!CE81)</f>
        <v/>
      </c>
      <c r="H90" s="1485" t="str">
        <f>IF('Historical DATA'!CF81="","",'Historical DATA'!CF81)</f>
        <v/>
      </c>
      <c r="I90" s="1485" t="str">
        <f>IF('Historical DATA'!CG81="","",'Historical DATA'!CG81)</f>
        <v/>
      </c>
      <c r="J90" s="1486" t="str">
        <f>IF('Historical DATA'!CH81="","",'Historical DATA'!CH81)</f>
        <v/>
      </c>
      <c r="K90" s="1494" t="str">
        <f>IF('Historical DATA'!CI81="","",'Historical DATA'!CI81)</f>
        <v/>
      </c>
    </row>
    <row r="91" spans="2:11">
      <c r="B91" s="1493" t="str">
        <f>IF('Historical DATA'!B82="","",'Historical DATA'!B82)</f>
        <v/>
      </c>
      <c r="C91" s="1483" t="str">
        <f>IF('Historical DATA'!CA82="","",'Historical DATA'!CA82)</f>
        <v/>
      </c>
      <c r="D91" s="1484" t="str">
        <f>IF('Historical DATA'!CB82="","",'Historical DATA'!CB82)</f>
        <v/>
      </c>
      <c r="E91" s="1537" t="str">
        <f>IF('Historical DATA'!CC82="","",'Historical DATA'!CC82)</f>
        <v/>
      </c>
      <c r="F91" s="1485" t="str">
        <f>IF('Historical DATA'!CD82="","",'Historical DATA'!CD82)</f>
        <v/>
      </c>
      <c r="G91" s="1535" t="str">
        <f>IF('Historical DATA'!CE82="","",'Historical DATA'!CE82)</f>
        <v/>
      </c>
      <c r="H91" s="1485" t="str">
        <f>IF('Historical DATA'!CF82="","",'Historical DATA'!CF82)</f>
        <v/>
      </c>
      <c r="I91" s="1485" t="str">
        <f>IF('Historical DATA'!CG82="","",'Historical DATA'!CG82)</f>
        <v/>
      </c>
      <c r="J91" s="1486" t="str">
        <f>IF('Historical DATA'!CH82="","",'Historical DATA'!CH82)</f>
        <v/>
      </c>
      <c r="K91" s="1494" t="str">
        <f>IF('Historical DATA'!CI82="","",'Historical DATA'!CI82)</f>
        <v/>
      </c>
    </row>
    <row r="92" spans="2:11">
      <c r="B92" s="1493" t="str">
        <f>IF('Historical DATA'!B83="","",'Historical DATA'!B83)</f>
        <v/>
      </c>
      <c r="C92" s="1483" t="str">
        <f>IF('Historical DATA'!CA83="","",'Historical DATA'!CA83)</f>
        <v/>
      </c>
      <c r="D92" s="1484" t="str">
        <f>IF('Historical DATA'!CB83="","",'Historical DATA'!CB83)</f>
        <v/>
      </c>
      <c r="E92" s="1537" t="str">
        <f>IF('Historical DATA'!CC83="","",'Historical DATA'!CC83)</f>
        <v/>
      </c>
      <c r="F92" s="1485" t="str">
        <f>IF('Historical DATA'!CD83="","",'Historical DATA'!CD83)</f>
        <v/>
      </c>
      <c r="G92" s="1535" t="str">
        <f>IF('Historical DATA'!CE83="","",'Historical DATA'!CE83)</f>
        <v/>
      </c>
      <c r="H92" s="1485" t="str">
        <f>IF('Historical DATA'!CF83="","",'Historical DATA'!CF83)</f>
        <v/>
      </c>
      <c r="I92" s="1485" t="str">
        <f>IF('Historical DATA'!CG83="","",'Historical DATA'!CG83)</f>
        <v/>
      </c>
      <c r="J92" s="1486" t="str">
        <f>IF('Historical DATA'!CH83="","",'Historical DATA'!CH83)</f>
        <v/>
      </c>
      <c r="K92" s="1494" t="str">
        <f>IF('Historical DATA'!CI83="","",'Historical DATA'!CI83)</f>
        <v/>
      </c>
    </row>
    <row r="93" spans="2:11">
      <c r="B93" s="1493" t="str">
        <f>IF('Historical DATA'!B84="","",'Historical DATA'!B84)</f>
        <v/>
      </c>
      <c r="C93" s="1483" t="str">
        <f>IF('Historical DATA'!CA84="","",'Historical DATA'!CA84)</f>
        <v/>
      </c>
      <c r="D93" s="1484" t="str">
        <f>IF('Historical DATA'!CB84="","",'Historical DATA'!CB84)</f>
        <v/>
      </c>
      <c r="E93" s="1537" t="str">
        <f>IF('Historical DATA'!CC84="","",'Historical DATA'!CC84)</f>
        <v/>
      </c>
      <c r="F93" s="1485" t="str">
        <f>IF('Historical DATA'!CD84="","",'Historical DATA'!CD84)</f>
        <v/>
      </c>
      <c r="G93" s="1535" t="str">
        <f>IF('Historical DATA'!CE84="","",'Historical DATA'!CE84)</f>
        <v/>
      </c>
      <c r="H93" s="1485" t="str">
        <f>IF('Historical DATA'!CF84="","",'Historical DATA'!CF84)</f>
        <v/>
      </c>
      <c r="I93" s="1485" t="str">
        <f>IF('Historical DATA'!CG84="","",'Historical DATA'!CG84)</f>
        <v/>
      </c>
      <c r="J93" s="1486" t="str">
        <f>IF('Historical DATA'!CH84="","",'Historical DATA'!CH84)</f>
        <v/>
      </c>
      <c r="K93" s="1494" t="str">
        <f>IF('Historical DATA'!CI84="","",'Historical DATA'!CI84)</f>
        <v/>
      </c>
    </row>
    <row r="94" spans="2:11">
      <c r="B94" s="1493" t="str">
        <f>IF('Historical DATA'!B85="","",'Historical DATA'!B85)</f>
        <v/>
      </c>
      <c r="C94" s="1483" t="str">
        <f>IF('Historical DATA'!CA85="","",'Historical DATA'!CA85)</f>
        <v/>
      </c>
      <c r="D94" s="1484" t="str">
        <f>IF('Historical DATA'!CB85="","",'Historical DATA'!CB85)</f>
        <v/>
      </c>
      <c r="E94" s="1537" t="str">
        <f>IF('Historical DATA'!CC85="","",'Historical DATA'!CC85)</f>
        <v/>
      </c>
      <c r="F94" s="1485" t="str">
        <f>IF('Historical DATA'!CD85="","",'Historical DATA'!CD85)</f>
        <v/>
      </c>
      <c r="G94" s="1535" t="str">
        <f>IF('Historical DATA'!CE85="","",'Historical DATA'!CE85)</f>
        <v/>
      </c>
      <c r="H94" s="1485" t="str">
        <f>IF('Historical DATA'!CF85="","",'Historical DATA'!CF85)</f>
        <v/>
      </c>
      <c r="I94" s="1485" t="str">
        <f>IF('Historical DATA'!CG85="","",'Historical DATA'!CG85)</f>
        <v/>
      </c>
      <c r="J94" s="1486" t="str">
        <f>IF('Historical DATA'!CH85="","",'Historical DATA'!CH85)</f>
        <v/>
      </c>
      <c r="K94" s="1494" t="str">
        <f>IF('Historical DATA'!CI85="","",'Historical DATA'!CI85)</f>
        <v/>
      </c>
    </row>
    <row r="95" spans="2:11">
      <c r="B95" s="1493" t="str">
        <f>IF('Historical DATA'!B86="","",'Historical DATA'!B86)</f>
        <v/>
      </c>
      <c r="C95" s="1483" t="str">
        <f>IF('Historical DATA'!CA86="","",'Historical DATA'!CA86)</f>
        <v/>
      </c>
      <c r="D95" s="1484" t="str">
        <f>IF('Historical DATA'!CB86="","",'Historical DATA'!CB86)</f>
        <v/>
      </c>
      <c r="E95" s="1537" t="str">
        <f>IF('Historical DATA'!CC86="","",'Historical DATA'!CC86)</f>
        <v/>
      </c>
      <c r="F95" s="1485" t="str">
        <f>IF('Historical DATA'!CD86="","",'Historical DATA'!CD86)</f>
        <v/>
      </c>
      <c r="G95" s="1535" t="str">
        <f>IF('Historical DATA'!CE86="","",'Historical DATA'!CE86)</f>
        <v/>
      </c>
      <c r="H95" s="1485" t="str">
        <f>IF('Historical DATA'!CF86="","",'Historical DATA'!CF86)</f>
        <v/>
      </c>
      <c r="I95" s="1485" t="str">
        <f>IF('Historical DATA'!CG86="","",'Historical DATA'!CG86)</f>
        <v/>
      </c>
      <c r="J95" s="1486" t="str">
        <f>IF('Historical DATA'!CH86="","",'Historical DATA'!CH86)</f>
        <v/>
      </c>
      <c r="K95" s="1494" t="str">
        <f>IF('Historical DATA'!CI86="","",'Historical DATA'!CI86)</f>
        <v/>
      </c>
    </row>
    <row r="96" spans="2:11">
      <c r="B96" s="1493" t="str">
        <f>IF('Historical DATA'!B87="","",'Historical DATA'!B87)</f>
        <v/>
      </c>
      <c r="C96" s="1483" t="str">
        <f>IF('Historical DATA'!CA87="","",'Historical DATA'!CA87)</f>
        <v/>
      </c>
      <c r="D96" s="1484" t="str">
        <f>IF('Historical DATA'!CB87="","",'Historical DATA'!CB87)</f>
        <v/>
      </c>
      <c r="E96" s="1537" t="str">
        <f>IF('Historical DATA'!CC87="","",'Historical DATA'!CC87)</f>
        <v/>
      </c>
      <c r="F96" s="1485" t="str">
        <f>IF('Historical DATA'!CD87="","",'Historical DATA'!CD87)</f>
        <v/>
      </c>
      <c r="G96" s="1535" t="str">
        <f>IF('Historical DATA'!CE87="","",'Historical DATA'!CE87)</f>
        <v/>
      </c>
      <c r="H96" s="1485" t="str">
        <f>IF('Historical DATA'!CF87="","",'Historical DATA'!CF87)</f>
        <v/>
      </c>
      <c r="I96" s="1485" t="str">
        <f>IF('Historical DATA'!CG87="","",'Historical DATA'!CG87)</f>
        <v/>
      </c>
      <c r="J96" s="1486" t="str">
        <f>IF('Historical DATA'!CH87="","",'Historical DATA'!CH87)</f>
        <v/>
      </c>
      <c r="K96" s="1494" t="str">
        <f>IF('Historical DATA'!CI87="","",'Historical DATA'!CI87)</f>
        <v/>
      </c>
    </row>
    <row r="97" spans="2:11">
      <c r="B97" s="1493" t="str">
        <f>IF('Historical DATA'!B88="","",'Historical DATA'!B88)</f>
        <v/>
      </c>
      <c r="C97" s="1483" t="str">
        <f>IF('Historical DATA'!CA88="","",'Historical DATA'!CA88)</f>
        <v/>
      </c>
      <c r="D97" s="1484" t="str">
        <f>IF('Historical DATA'!CB88="","",'Historical DATA'!CB88)</f>
        <v/>
      </c>
      <c r="E97" s="1537" t="str">
        <f>IF('Historical DATA'!CC88="","",'Historical DATA'!CC88)</f>
        <v/>
      </c>
      <c r="F97" s="1485" t="str">
        <f>IF('Historical DATA'!CD88="","",'Historical DATA'!CD88)</f>
        <v/>
      </c>
      <c r="G97" s="1535" t="str">
        <f>IF('Historical DATA'!CE88="","",'Historical DATA'!CE88)</f>
        <v/>
      </c>
      <c r="H97" s="1485" t="str">
        <f>IF('Historical DATA'!CF88="","",'Historical DATA'!CF88)</f>
        <v/>
      </c>
      <c r="I97" s="1485" t="str">
        <f>IF('Historical DATA'!CG88="","",'Historical DATA'!CG88)</f>
        <v/>
      </c>
      <c r="J97" s="1486" t="str">
        <f>IF('Historical DATA'!CH88="","",'Historical DATA'!CH88)</f>
        <v/>
      </c>
      <c r="K97" s="1494" t="str">
        <f>IF('Historical DATA'!CI88="","",'Historical DATA'!CI88)</f>
        <v/>
      </c>
    </row>
    <row r="98" spans="2:11">
      <c r="B98" s="1493" t="str">
        <f>IF('Historical DATA'!B89="","",'Historical DATA'!B89)</f>
        <v/>
      </c>
      <c r="C98" s="1483" t="str">
        <f>IF('Historical DATA'!CA89="","",'Historical DATA'!CA89)</f>
        <v/>
      </c>
      <c r="D98" s="1484" t="str">
        <f>IF('Historical DATA'!CB89="","",'Historical DATA'!CB89)</f>
        <v/>
      </c>
      <c r="E98" s="1537" t="str">
        <f>IF('Historical DATA'!CC89="","",'Historical DATA'!CC89)</f>
        <v/>
      </c>
      <c r="F98" s="1485" t="str">
        <f>IF('Historical DATA'!CD89="","",'Historical DATA'!CD89)</f>
        <v/>
      </c>
      <c r="G98" s="1535" t="str">
        <f>IF('Historical DATA'!CE89="","",'Historical DATA'!CE89)</f>
        <v/>
      </c>
      <c r="H98" s="1485" t="str">
        <f>IF('Historical DATA'!CF89="","",'Historical DATA'!CF89)</f>
        <v/>
      </c>
      <c r="I98" s="1485" t="str">
        <f>IF('Historical DATA'!CG89="","",'Historical DATA'!CG89)</f>
        <v/>
      </c>
      <c r="J98" s="1486" t="str">
        <f>IF('Historical DATA'!CH89="","",'Historical DATA'!CH89)</f>
        <v/>
      </c>
      <c r="K98" s="1494" t="str">
        <f>IF('Historical DATA'!CI89="","",'Historical DATA'!CI89)</f>
        <v/>
      </c>
    </row>
    <row r="99" spans="2:11">
      <c r="B99" s="1493" t="str">
        <f>IF('Historical DATA'!B90="","",'Historical DATA'!B90)</f>
        <v/>
      </c>
      <c r="C99" s="1483" t="str">
        <f>IF('Historical DATA'!CA90="","",'Historical DATA'!CA90)</f>
        <v/>
      </c>
      <c r="D99" s="1484" t="str">
        <f>IF('Historical DATA'!CB90="","",'Historical DATA'!CB90)</f>
        <v/>
      </c>
      <c r="E99" s="1537" t="str">
        <f>IF('Historical DATA'!CC90="","",'Historical DATA'!CC90)</f>
        <v/>
      </c>
      <c r="F99" s="1485" t="str">
        <f>IF('Historical DATA'!CD90="","",'Historical DATA'!CD90)</f>
        <v/>
      </c>
      <c r="G99" s="1535" t="str">
        <f>IF('Historical DATA'!CE90="","",'Historical DATA'!CE90)</f>
        <v/>
      </c>
      <c r="H99" s="1485" t="str">
        <f>IF('Historical DATA'!CF90="","",'Historical DATA'!CF90)</f>
        <v/>
      </c>
      <c r="I99" s="1485" t="str">
        <f>IF('Historical DATA'!CG90="","",'Historical DATA'!CG90)</f>
        <v/>
      </c>
      <c r="J99" s="1486" t="str">
        <f>IF('Historical DATA'!CH90="","",'Historical DATA'!CH90)</f>
        <v/>
      </c>
      <c r="K99" s="1494" t="str">
        <f>IF('Historical DATA'!CI90="","",'Historical DATA'!CI90)</f>
        <v/>
      </c>
    </row>
    <row r="100" spans="2:11">
      <c r="B100" s="1493" t="str">
        <f>IF('Historical DATA'!B91="","",'Historical DATA'!B91)</f>
        <v/>
      </c>
      <c r="C100" s="1483" t="str">
        <f>IF('Historical DATA'!CA91="","",'Historical DATA'!CA91)</f>
        <v/>
      </c>
      <c r="D100" s="1484" t="str">
        <f>IF('Historical DATA'!CB91="","",'Historical DATA'!CB91)</f>
        <v/>
      </c>
      <c r="E100" s="1537" t="str">
        <f>IF('Historical DATA'!CC91="","",'Historical DATA'!CC91)</f>
        <v/>
      </c>
      <c r="F100" s="1485" t="str">
        <f>IF('Historical DATA'!CD91="","",'Historical DATA'!CD91)</f>
        <v/>
      </c>
      <c r="G100" s="1535" t="str">
        <f>IF('Historical DATA'!CE91="","",'Historical DATA'!CE91)</f>
        <v/>
      </c>
      <c r="H100" s="1485" t="str">
        <f>IF('Historical DATA'!CF91="","",'Historical DATA'!CF91)</f>
        <v/>
      </c>
      <c r="I100" s="1485" t="str">
        <f>IF('Historical DATA'!CG91="","",'Historical DATA'!CG91)</f>
        <v/>
      </c>
      <c r="J100" s="1486" t="str">
        <f>IF('Historical DATA'!CH91="","",'Historical DATA'!CH91)</f>
        <v/>
      </c>
      <c r="K100" s="1494" t="str">
        <f>IF('Historical DATA'!CI91="","",'Historical DATA'!CI91)</f>
        <v/>
      </c>
    </row>
    <row r="101" spans="2:11">
      <c r="B101" s="1493" t="str">
        <f>IF('Historical DATA'!B92="","",'Historical DATA'!B92)</f>
        <v/>
      </c>
      <c r="C101" s="1483" t="str">
        <f>IF('Historical DATA'!CA92="","",'Historical DATA'!CA92)</f>
        <v/>
      </c>
      <c r="D101" s="1484" t="str">
        <f>IF('Historical DATA'!CB92="","",'Historical DATA'!CB92)</f>
        <v/>
      </c>
      <c r="E101" s="1537" t="str">
        <f>IF('Historical DATA'!CC92="","",'Historical DATA'!CC92)</f>
        <v/>
      </c>
      <c r="F101" s="1485" t="str">
        <f>IF('Historical DATA'!CD92="","",'Historical DATA'!CD92)</f>
        <v/>
      </c>
      <c r="G101" s="1535" t="str">
        <f>IF('Historical DATA'!CE92="","",'Historical DATA'!CE92)</f>
        <v/>
      </c>
      <c r="H101" s="1485" t="str">
        <f>IF('Historical DATA'!CF92="","",'Historical DATA'!CF92)</f>
        <v/>
      </c>
      <c r="I101" s="1485" t="str">
        <f>IF('Historical DATA'!CG92="","",'Historical DATA'!CG92)</f>
        <v/>
      </c>
      <c r="J101" s="1486" t="str">
        <f>IF('Historical DATA'!CH92="","",'Historical DATA'!CH92)</f>
        <v/>
      </c>
      <c r="K101" s="1494" t="str">
        <f>IF('Historical DATA'!CI92="","",'Historical DATA'!CI92)</f>
        <v/>
      </c>
    </row>
    <row r="102" spans="2:11">
      <c r="B102" s="1493" t="str">
        <f>IF('Historical DATA'!B93="","",'Historical DATA'!B93)</f>
        <v/>
      </c>
      <c r="C102" s="1483" t="str">
        <f>IF('Historical DATA'!CA93="","",'Historical DATA'!CA93)</f>
        <v/>
      </c>
      <c r="D102" s="1484" t="str">
        <f>IF('Historical DATA'!CB93="","",'Historical DATA'!CB93)</f>
        <v/>
      </c>
      <c r="E102" s="1537" t="str">
        <f>IF('Historical DATA'!CC93="","",'Historical DATA'!CC93)</f>
        <v/>
      </c>
      <c r="F102" s="1485" t="str">
        <f>IF('Historical DATA'!CD93="","",'Historical DATA'!CD93)</f>
        <v/>
      </c>
      <c r="G102" s="1535" t="str">
        <f>IF('Historical DATA'!CE93="","",'Historical DATA'!CE93)</f>
        <v/>
      </c>
      <c r="H102" s="1485" t="str">
        <f>IF('Historical DATA'!CF93="","",'Historical DATA'!CF93)</f>
        <v/>
      </c>
      <c r="I102" s="1485" t="str">
        <f>IF('Historical DATA'!CG93="","",'Historical DATA'!CG93)</f>
        <v/>
      </c>
      <c r="J102" s="1486" t="str">
        <f>IF('Historical DATA'!CH93="","",'Historical DATA'!CH93)</f>
        <v/>
      </c>
      <c r="K102" s="1494" t="str">
        <f>IF('Historical DATA'!CI93="","",'Historical DATA'!CI93)</f>
        <v/>
      </c>
    </row>
    <row r="103" spans="2:11">
      <c r="B103" s="1493" t="str">
        <f>IF('Historical DATA'!B94="","",'Historical DATA'!B94)</f>
        <v/>
      </c>
      <c r="C103" s="1483" t="str">
        <f>IF('Historical DATA'!CA94="","",'Historical DATA'!CA94)</f>
        <v/>
      </c>
      <c r="D103" s="1484" t="str">
        <f>IF('Historical DATA'!CB94="","",'Historical DATA'!CB94)</f>
        <v/>
      </c>
      <c r="E103" s="1537" t="str">
        <f>IF('Historical DATA'!CC94="","",'Historical DATA'!CC94)</f>
        <v/>
      </c>
      <c r="F103" s="1485" t="str">
        <f>IF('Historical DATA'!CD94="","",'Historical DATA'!CD94)</f>
        <v/>
      </c>
      <c r="G103" s="1535" t="str">
        <f>IF('Historical DATA'!CE94="","",'Historical DATA'!CE94)</f>
        <v/>
      </c>
      <c r="H103" s="1485" t="str">
        <f>IF('Historical DATA'!CF94="","",'Historical DATA'!CF94)</f>
        <v/>
      </c>
      <c r="I103" s="1485" t="str">
        <f>IF('Historical DATA'!CG94="","",'Historical DATA'!CG94)</f>
        <v/>
      </c>
      <c r="J103" s="1486" t="str">
        <f>IF('Historical DATA'!CH94="","",'Historical DATA'!CH94)</f>
        <v/>
      </c>
      <c r="K103" s="1494" t="str">
        <f>IF('Historical DATA'!CI94="","",'Historical DATA'!CI94)</f>
        <v/>
      </c>
    </row>
    <row r="104" spans="2:11">
      <c r="B104" s="1493" t="str">
        <f>IF('Historical DATA'!B95="","",'Historical DATA'!B95)</f>
        <v/>
      </c>
      <c r="C104" s="1483" t="str">
        <f>IF('Historical DATA'!CA95="","",'Historical DATA'!CA95)</f>
        <v/>
      </c>
      <c r="D104" s="1484" t="str">
        <f>IF('Historical DATA'!CB95="","",'Historical DATA'!CB95)</f>
        <v/>
      </c>
      <c r="E104" s="1537" t="str">
        <f>IF('Historical DATA'!CC95="","",'Historical DATA'!CC95)</f>
        <v/>
      </c>
      <c r="F104" s="1485" t="str">
        <f>IF('Historical DATA'!CD95="","",'Historical DATA'!CD95)</f>
        <v/>
      </c>
      <c r="G104" s="1535" t="str">
        <f>IF('Historical DATA'!CE95="","",'Historical DATA'!CE95)</f>
        <v/>
      </c>
      <c r="H104" s="1485" t="str">
        <f>IF('Historical DATA'!CF95="","",'Historical DATA'!CF95)</f>
        <v/>
      </c>
      <c r="I104" s="1485" t="str">
        <f>IF('Historical DATA'!CG95="","",'Historical DATA'!CG95)</f>
        <v/>
      </c>
      <c r="J104" s="1486" t="str">
        <f>IF('Historical DATA'!CH95="","",'Historical DATA'!CH95)</f>
        <v/>
      </c>
      <c r="K104" s="1494" t="str">
        <f>IF('Historical DATA'!CI95="","",'Historical DATA'!CI95)</f>
        <v/>
      </c>
    </row>
    <row r="105" spans="2:11">
      <c r="B105" s="1493" t="str">
        <f>IF('Historical DATA'!B96="","",'Historical DATA'!B96)</f>
        <v/>
      </c>
      <c r="C105" s="1483" t="str">
        <f>IF('Historical DATA'!CA96="","",'Historical DATA'!CA96)</f>
        <v/>
      </c>
      <c r="D105" s="1484" t="str">
        <f>IF('Historical DATA'!CB96="","",'Historical DATA'!CB96)</f>
        <v/>
      </c>
      <c r="E105" s="1537" t="str">
        <f>IF('Historical DATA'!CC96="","",'Historical DATA'!CC96)</f>
        <v/>
      </c>
      <c r="F105" s="1485" t="str">
        <f>IF('Historical DATA'!CD96="","",'Historical DATA'!CD96)</f>
        <v/>
      </c>
      <c r="G105" s="1535" t="str">
        <f>IF('Historical DATA'!CE96="","",'Historical DATA'!CE96)</f>
        <v/>
      </c>
      <c r="H105" s="1485" t="str">
        <f>IF('Historical DATA'!CF96="","",'Historical DATA'!CF96)</f>
        <v/>
      </c>
      <c r="I105" s="1485" t="str">
        <f>IF('Historical DATA'!CG96="","",'Historical DATA'!CG96)</f>
        <v/>
      </c>
      <c r="J105" s="1486" t="str">
        <f>IF('Historical DATA'!CH96="","",'Historical DATA'!CH96)</f>
        <v/>
      </c>
      <c r="K105" s="1494" t="str">
        <f>IF('Historical DATA'!CI96="","",'Historical DATA'!CI96)</f>
        <v/>
      </c>
    </row>
    <row r="106" spans="2:11">
      <c r="B106" s="1493" t="str">
        <f>IF('Historical DATA'!B97="","",'Historical DATA'!B97)</f>
        <v/>
      </c>
      <c r="C106" s="1483" t="str">
        <f>IF('Historical DATA'!CA97="","",'Historical DATA'!CA97)</f>
        <v/>
      </c>
      <c r="D106" s="1484" t="str">
        <f>IF('Historical DATA'!CB97="","",'Historical DATA'!CB97)</f>
        <v/>
      </c>
      <c r="E106" s="1537" t="str">
        <f>IF('Historical DATA'!CC97="","",'Historical DATA'!CC97)</f>
        <v/>
      </c>
      <c r="F106" s="1485" t="str">
        <f>IF('Historical DATA'!CD97="","",'Historical DATA'!CD97)</f>
        <v/>
      </c>
      <c r="G106" s="1535" t="str">
        <f>IF('Historical DATA'!CE97="","",'Historical DATA'!CE97)</f>
        <v/>
      </c>
      <c r="H106" s="1485" t="str">
        <f>IF('Historical DATA'!CF97="","",'Historical DATA'!CF97)</f>
        <v/>
      </c>
      <c r="I106" s="1485" t="str">
        <f>IF('Historical DATA'!CG97="","",'Historical DATA'!CG97)</f>
        <v/>
      </c>
      <c r="J106" s="1486" t="str">
        <f>IF('Historical DATA'!CH97="","",'Historical DATA'!CH97)</f>
        <v/>
      </c>
      <c r="K106" s="1494" t="str">
        <f>IF('Historical DATA'!CI97="","",'Historical DATA'!CI97)</f>
        <v/>
      </c>
    </row>
    <row r="107" spans="2:11">
      <c r="B107" s="1493" t="str">
        <f>IF('Historical DATA'!B98="","",'Historical DATA'!B98)</f>
        <v/>
      </c>
      <c r="C107" s="1483" t="str">
        <f>IF('Historical DATA'!CA98="","",'Historical DATA'!CA98)</f>
        <v/>
      </c>
      <c r="D107" s="1484" t="str">
        <f>IF('Historical DATA'!CB98="","",'Historical DATA'!CB98)</f>
        <v/>
      </c>
      <c r="E107" s="1537" t="str">
        <f>IF('Historical DATA'!CC98="","",'Historical DATA'!CC98)</f>
        <v/>
      </c>
      <c r="F107" s="1485" t="str">
        <f>IF('Historical DATA'!CD98="","",'Historical DATA'!CD98)</f>
        <v/>
      </c>
      <c r="G107" s="1535" t="str">
        <f>IF('Historical DATA'!CE98="","",'Historical DATA'!CE98)</f>
        <v/>
      </c>
      <c r="H107" s="1485" t="str">
        <f>IF('Historical DATA'!CF98="","",'Historical DATA'!CF98)</f>
        <v/>
      </c>
      <c r="I107" s="1485" t="str">
        <f>IF('Historical DATA'!CG98="","",'Historical DATA'!CG98)</f>
        <v/>
      </c>
      <c r="J107" s="1486" t="str">
        <f>IF('Historical DATA'!CH98="","",'Historical DATA'!CH98)</f>
        <v/>
      </c>
      <c r="K107" s="1494" t="str">
        <f>IF('Historical DATA'!CI98="","",'Historical DATA'!CI98)</f>
        <v/>
      </c>
    </row>
    <row r="108" spans="2:11">
      <c r="B108" s="1493" t="str">
        <f>IF('Historical DATA'!B99="","",'Historical DATA'!B99)</f>
        <v/>
      </c>
      <c r="C108" s="1483" t="str">
        <f>IF('Historical DATA'!CA99="","",'Historical DATA'!CA99)</f>
        <v/>
      </c>
      <c r="D108" s="1484" t="str">
        <f>IF('Historical DATA'!CB99="","",'Historical DATA'!CB99)</f>
        <v/>
      </c>
      <c r="E108" s="1537" t="str">
        <f>IF('Historical DATA'!CC99="","",'Historical DATA'!CC99)</f>
        <v/>
      </c>
      <c r="F108" s="1485" t="str">
        <f>IF('Historical DATA'!CD99="","",'Historical DATA'!CD99)</f>
        <v/>
      </c>
      <c r="G108" s="1535" t="str">
        <f>IF('Historical DATA'!CE99="","",'Historical DATA'!CE99)</f>
        <v/>
      </c>
      <c r="H108" s="1485" t="str">
        <f>IF('Historical DATA'!CF99="","",'Historical DATA'!CF99)</f>
        <v/>
      </c>
      <c r="I108" s="1485" t="str">
        <f>IF('Historical DATA'!CG99="","",'Historical DATA'!CG99)</f>
        <v/>
      </c>
      <c r="J108" s="1486" t="str">
        <f>IF('Historical DATA'!CH99="","",'Historical DATA'!CH99)</f>
        <v/>
      </c>
      <c r="K108" s="1494" t="str">
        <f>IF('Historical DATA'!CI99="","",'Historical DATA'!CI99)</f>
        <v/>
      </c>
    </row>
    <row r="109" spans="2:11">
      <c r="B109" s="1493" t="str">
        <f>IF('Historical DATA'!B100="","",'Historical DATA'!B100)</f>
        <v/>
      </c>
      <c r="C109" s="1483" t="str">
        <f>IF('Historical DATA'!CA100="","",'Historical DATA'!CA100)</f>
        <v/>
      </c>
      <c r="D109" s="1484" t="str">
        <f>IF('Historical DATA'!CB100="","",'Historical DATA'!CB100)</f>
        <v/>
      </c>
      <c r="E109" s="1537" t="str">
        <f>IF('Historical DATA'!CC100="","",'Historical DATA'!CC100)</f>
        <v/>
      </c>
      <c r="F109" s="1485" t="str">
        <f>IF('Historical DATA'!CD100="","",'Historical DATA'!CD100)</f>
        <v/>
      </c>
      <c r="G109" s="1535" t="str">
        <f>IF('Historical DATA'!CE100="","",'Historical DATA'!CE100)</f>
        <v/>
      </c>
      <c r="H109" s="1485" t="str">
        <f>IF('Historical DATA'!CF100="","",'Historical DATA'!CF100)</f>
        <v/>
      </c>
      <c r="I109" s="1485" t="str">
        <f>IF('Historical DATA'!CG100="","",'Historical DATA'!CG100)</f>
        <v/>
      </c>
      <c r="J109" s="1486" t="str">
        <f>IF('Historical DATA'!CH100="","",'Historical DATA'!CH100)</f>
        <v/>
      </c>
      <c r="K109" s="1494" t="str">
        <f>IF('Historical DATA'!CI100="","",'Historical DATA'!CI100)</f>
        <v/>
      </c>
    </row>
    <row r="110" spans="2:11">
      <c r="B110" s="1493" t="str">
        <f>IF('Historical DATA'!B101="","",'Historical DATA'!B101)</f>
        <v/>
      </c>
      <c r="C110" s="1483" t="str">
        <f>IF('Historical DATA'!CA101="","",'Historical DATA'!CA101)</f>
        <v/>
      </c>
      <c r="D110" s="1484" t="str">
        <f>IF('Historical DATA'!CB101="","",'Historical DATA'!CB101)</f>
        <v/>
      </c>
      <c r="E110" s="1537" t="str">
        <f>IF('Historical DATA'!CC101="","",'Historical DATA'!CC101)</f>
        <v/>
      </c>
      <c r="F110" s="1485" t="str">
        <f>IF('Historical DATA'!CD101="","",'Historical DATA'!CD101)</f>
        <v/>
      </c>
      <c r="G110" s="1535" t="str">
        <f>IF('Historical DATA'!CE101="","",'Historical DATA'!CE101)</f>
        <v/>
      </c>
      <c r="H110" s="1485" t="str">
        <f>IF('Historical DATA'!CF101="","",'Historical DATA'!CF101)</f>
        <v/>
      </c>
      <c r="I110" s="1485" t="str">
        <f>IF('Historical DATA'!CG101="","",'Historical DATA'!CG101)</f>
        <v/>
      </c>
      <c r="J110" s="1486" t="str">
        <f>IF('Historical DATA'!CH101="","",'Historical DATA'!CH101)</f>
        <v/>
      </c>
      <c r="K110" s="1494" t="str">
        <f>IF('Historical DATA'!CI101="","",'Historical DATA'!CI101)</f>
        <v/>
      </c>
    </row>
    <row r="111" spans="2:11">
      <c r="B111" s="1493" t="str">
        <f>IF('Historical DATA'!B102="","",'Historical DATA'!B102)</f>
        <v/>
      </c>
      <c r="C111" s="1483" t="str">
        <f>IF('Historical DATA'!CA102="","",'Historical DATA'!CA102)</f>
        <v/>
      </c>
      <c r="D111" s="1484" t="str">
        <f>IF('Historical DATA'!CB102="","",'Historical DATA'!CB102)</f>
        <v/>
      </c>
      <c r="E111" s="1537" t="str">
        <f>IF('Historical DATA'!CC102="","",'Historical DATA'!CC102)</f>
        <v/>
      </c>
      <c r="F111" s="1485" t="str">
        <f>IF('Historical DATA'!CD102="","",'Historical DATA'!CD102)</f>
        <v/>
      </c>
      <c r="G111" s="1535" t="str">
        <f>IF('Historical DATA'!CE102="","",'Historical DATA'!CE102)</f>
        <v/>
      </c>
      <c r="H111" s="1485" t="str">
        <f>IF('Historical DATA'!CF102="","",'Historical DATA'!CF102)</f>
        <v/>
      </c>
      <c r="I111" s="1485" t="str">
        <f>IF('Historical DATA'!CG102="","",'Historical DATA'!CG102)</f>
        <v/>
      </c>
      <c r="J111" s="1486" t="str">
        <f>IF('Historical DATA'!CH102="","",'Historical DATA'!CH102)</f>
        <v/>
      </c>
      <c r="K111" s="1494" t="str">
        <f>IF('Historical DATA'!CI102="","",'Historical DATA'!CI102)</f>
        <v/>
      </c>
    </row>
    <row r="112" spans="2:11">
      <c r="B112" s="1493" t="str">
        <f>IF('Historical DATA'!B103="","",'Historical DATA'!B103)</f>
        <v/>
      </c>
      <c r="C112" s="1483" t="str">
        <f>IF('Historical DATA'!CA103="","",'Historical DATA'!CA103)</f>
        <v/>
      </c>
      <c r="D112" s="1484" t="str">
        <f>IF('Historical DATA'!CB103="","",'Historical DATA'!CB103)</f>
        <v/>
      </c>
      <c r="E112" s="1537" t="str">
        <f>IF('Historical DATA'!CC103="","",'Historical DATA'!CC103)</f>
        <v/>
      </c>
      <c r="F112" s="1485" t="str">
        <f>IF('Historical DATA'!CD103="","",'Historical DATA'!CD103)</f>
        <v/>
      </c>
      <c r="G112" s="1535" t="str">
        <f>IF('Historical DATA'!CE103="","",'Historical DATA'!CE103)</f>
        <v/>
      </c>
      <c r="H112" s="1485" t="str">
        <f>IF('Historical DATA'!CF103="","",'Historical DATA'!CF103)</f>
        <v/>
      </c>
      <c r="I112" s="1485" t="str">
        <f>IF('Historical DATA'!CG103="","",'Historical DATA'!CG103)</f>
        <v/>
      </c>
      <c r="J112" s="1486" t="str">
        <f>IF('Historical DATA'!CH103="","",'Historical DATA'!CH103)</f>
        <v/>
      </c>
      <c r="K112" s="1494" t="str">
        <f>IF('Historical DATA'!CI103="","",'Historical DATA'!CI103)</f>
        <v/>
      </c>
    </row>
    <row r="113" spans="2:11">
      <c r="B113" s="1493" t="str">
        <f>IF('Historical DATA'!B104="","",'Historical DATA'!B104)</f>
        <v/>
      </c>
      <c r="C113" s="1483" t="str">
        <f>IF('Historical DATA'!CA104="","",'Historical DATA'!CA104)</f>
        <v/>
      </c>
      <c r="D113" s="1484" t="str">
        <f>IF('Historical DATA'!CB104="","",'Historical DATA'!CB104)</f>
        <v/>
      </c>
      <c r="E113" s="1537" t="str">
        <f>IF('Historical DATA'!CC104="","",'Historical DATA'!CC104)</f>
        <v/>
      </c>
      <c r="F113" s="1485" t="str">
        <f>IF('Historical DATA'!CD104="","",'Historical DATA'!CD104)</f>
        <v/>
      </c>
      <c r="G113" s="1535" t="str">
        <f>IF('Historical DATA'!CE104="","",'Historical DATA'!CE104)</f>
        <v/>
      </c>
      <c r="H113" s="1485" t="str">
        <f>IF('Historical DATA'!CF104="","",'Historical DATA'!CF104)</f>
        <v/>
      </c>
      <c r="I113" s="1485" t="str">
        <f>IF('Historical DATA'!CG104="","",'Historical DATA'!CG104)</f>
        <v/>
      </c>
      <c r="J113" s="1486" t="str">
        <f>IF('Historical DATA'!CH104="","",'Historical DATA'!CH104)</f>
        <v/>
      </c>
      <c r="K113" s="1494" t="str">
        <f>IF('Historical DATA'!CI104="","",'Historical DATA'!CI104)</f>
        <v/>
      </c>
    </row>
    <row r="114" spans="2:11">
      <c r="B114" s="1493" t="str">
        <f>IF('Historical DATA'!B105="","",'Historical DATA'!B105)</f>
        <v/>
      </c>
      <c r="C114" s="1483" t="str">
        <f>IF('Historical DATA'!CA105="","",'Historical DATA'!CA105)</f>
        <v/>
      </c>
      <c r="D114" s="1484" t="str">
        <f>IF('Historical DATA'!CB105="","",'Historical DATA'!CB105)</f>
        <v/>
      </c>
      <c r="E114" s="1537" t="str">
        <f>IF('Historical DATA'!CC105="","",'Historical DATA'!CC105)</f>
        <v/>
      </c>
      <c r="F114" s="1485" t="str">
        <f>IF('Historical DATA'!CD105="","",'Historical DATA'!CD105)</f>
        <v/>
      </c>
      <c r="G114" s="1535" t="str">
        <f>IF('Historical DATA'!CE105="","",'Historical DATA'!CE105)</f>
        <v/>
      </c>
      <c r="H114" s="1485" t="str">
        <f>IF('Historical DATA'!CF105="","",'Historical DATA'!CF105)</f>
        <v/>
      </c>
      <c r="I114" s="1485" t="str">
        <f>IF('Historical DATA'!CG105="","",'Historical DATA'!CG105)</f>
        <v/>
      </c>
      <c r="J114" s="1486" t="str">
        <f>IF('Historical DATA'!CH105="","",'Historical DATA'!CH105)</f>
        <v/>
      </c>
      <c r="K114" s="1494" t="str">
        <f>IF('Historical DATA'!CI105="","",'Historical DATA'!CI105)</f>
        <v/>
      </c>
    </row>
    <row r="115" spans="2:11">
      <c r="B115" s="1493" t="str">
        <f>IF('Historical DATA'!B106="","",'Historical DATA'!B106)</f>
        <v/>
      </c>
      <c r="C115" s="1483" t="str">
        <f>IF('Historical DATA'!CA106="","",'Historical DATA'!CA106)</f>
        <v/>
      </c>
      <c r="D115" s="1484" t="str">
        <f>IF('Historical DATA'!CB106="","",'Historical DATA'!CB106)</f>
        <v/>
      </c>
      <c r="E115" s="1537" t="str">
        <f>IF('Historical DATA'!CC106="","",'Historical DATA'!CC106)</f>
        <v/>
      </c>
      <c r="F115" s="1485" t="str">
        <f>IF('Historical DATA'!CD106="","",'Historical DATA'!CD106)</f>
        <v/>
      </c>
      <c r="G115" s="1535" t="str">
        <f>IF('Historical DATA'!CE106="","",'Historical DATA'!CE106)</f>
        <v/>
      </c>
      <c r="H115" s="1485" t="str">
        <f>IF('Historical DATA'!CF106="","",'Historical DATA'!CF106)</f>
        <v/>
      </c>
      <c r="I115" s="1485" t="str">
        <f>IF('Historical DATA'!CG106="","",'Historical DATA'!CG106)</f>
        <v/>
      </c>
      <c r="J115" s="1486" t="str">
        <f>IF('Historical DATA'!CH106="","",'Historical DATA'!CH106)</f>
        <v/>
      </c>
      <c r="K115" s="1494" t="str">
        <f>IF('Historical DATA'!CI106="","",'Historical DATA'!CI106)</f>
        <v/>
      </c>
    </row>
    <row r="116" spans="2:11">
      <c r="B116" s="1493" t="str">
        <f>IF('Historical DATA'!B107="","",'Historical DATA'!B107)</f>
        <v/>
      </c>
      <c r="C116" s="1483" t="str">
        <f>IF('Historical DATA'!CA107="","",'Historical DATA'!CA107)</f>
        <v/>
      </c>
      <c r="D116" s="1484" t="str">
        <f>IF('Historical DATA'!CB107="","",'Historical DATA'!CB107)</f>
        <v/>
      </c>
      <c r="E116" s="1537" t="str">
        <f>IF('Historical DATA'!CC107="","",'Historical DATA'!CC107)</f>
        <v/>
      </c>
      <c r="F116" s="1485" t="str">
        <f>IF('Historical DATA'!CD107="","",'Historical DATA'!CD107)</f>
        <v/>
      </c>
      <c r="G116" s="1535" t="str">
        <f>IF('Historical DATA'!CE107="","",'Historical DATA'!CE107)</f>
        <v/>
      </c>
      <c r="H116" s="1485" t="str">
        <f>IF('Historical DATA'!CF107="","",'Historical DATA'!CF107)</f>
        <v/>
      </c>
      <c r="I116" s="1485" t="str">
        <f>IF('Historical DATA'!CG107="","",'Historical DATA'!CG107)</f>
        <v/>
      </c>
      <c r="J116" s="1486" t="str">
        <f>IF('Historical DATA'!CH107="","",'Historical DATA'!CH107)</f>
        <v/>
      </c>
      <c r="K116" s="1494" t="str">
        <f>IF('Historical DATA'!CI107="","",'Historical DATA'!CI107)</f>
        <v/>
      </c>
    </row>
    <row r="117" spans="2:11">
      <c r="B117" s="1493" t="str">
        <f>IF('Historical DATA'!B108="","",'Historical DATA'!B108)</f>
        <v/>
      </c>
      <c r="C117" s="1483" t="str">
        <f>IF('Historical DATA'!CA108="","",'Historical DATA'!CA108)</f>
        <v/>
      </c>
      <c r="D117" s="1484" t="str">
        <f>IF('Historical DATA'!CB108="","",'Historical DATA'!CB108)</f>
        <v/>
      </c>
      <c r="E117" s="1537" t="str">
        <f>IF('Historical DATA'!CC108="","",'Historical DATA'!CC108)</f>
        <v/>
      </c>
      <c r="F117" s="1485" t="str">
        <f>IF('Historical DATA'!CD108="","",'Historical DATA'!CD108)</f>
        <v/>
      </c>
      <c r="G117" s="1535" t="str">
        <f>IF('Historical DATA'!CE108="","",'Historical DATA'!CE108)</f>
        <v/>
      </c>
      <c r="H117" s="1485" t="str">
        <f>IF('Historical DATA'!CF108="","",'Historical DATA'!CF108)</f>
        <v/>
      </c>
      <c r="I117" s="1485" t="str">
        <f>IF('Historical DATA'!CG108="","",'Historical DATA'!CG108)</f>
        <v/>
      </c>
      <c r="J117" s="1486" t="str">
        <f>IF('Historical DATA'!CH108="","",'Historical DATA'!CH108)</f>
        <v/>
      </c>
      <c r="K117" s="1494" t="str">
        <f>IF('Historical DATA'!CI108="","",'Historical DATA'!CI108)</f>
        <v/>
      </c>
    </row>
    <row r="118" spans="2:11">
      <c r="B118" s="1493" t="str">
        <f>IF('Historical DATA'!B109="","",'Historical DATA'!B109)</f>
        <v/>
      </c>
      <c r="C118" s="1483" t="str">
        <f>IF('Historical DATA'!CA109="","",'Historical DATA'!CA109)</f>
        <v/>
      </c>
      <c r="D118" s="1484" t="str">
        <f>IF('Historical DATA'!CB109="","",'Historical DATA'!CB109)</f>
        <v/>
      </c>
      <c r="E118" s="1537" t="str">
        <f>IF('Historical DATA'!CC109="","",'Historical DATA'!CC109)</f>
        <v/>
      </c>
      <c r="F118" s="1485" t="str">
        <f>IF('Historical DATA'!CD109="","",'Historical DATA'!CD109)</f>
        <v/>
      </c>
      <c r="G118" s="1535" t="str">
        <f>IF('Historical DATA'!CE109="","",'Historical DATA'!CE109)</f>
        <v/>
      </c>
      <c r="H118" s="1485" t="str">
        <f>IF('Historical DATA'!CF109="","",'Historical DATA'!CF109)</f>
        <v/>
      </c>
      <c r="I118" s="1485" t="str">
        <f>IF('Historical DATA'!CG109="","",'Historical DATA'!CG109)</f>
        <v/>
      </c>
      <c r="J118" s="1486" t="str">
        <f>IF('Historical DATA'!CH109="","",'Historical DATA'!CH109)</f>
        <v/>
      </c>
      <c r="K118" s="1494" t="str">
        <f>IF('Historical DATA'!CI109="","",'Historical DATA'!CI109)</f>
        <v/>
      </c>
    </row>
    <row r="119" spans="2:11">
      <c r="B119" s="1493" t="str">
        <f>IF('Historical DATA'!B110="","",'Historical DATA'!B110)</f>
        <v/>
      </c>
      <c r="C119" s="1483" t="str">
        <f>IF('Historical DATA'!CA110="","",'Historical DATA'!CA110)</f>
        <v/>
      </c>
      <c r="D119" s="1484" t="str">
        <f>IF('Historical DATA'!CB110="","",'Historical DATA'!CB110)</f>
        <v/>
      </c>
      <c r="E119" s="1537" t="str">
        <f>IF('Historical DATA'!CC110="","",'Historical DATA'!CC110)</f>
        <v/>
      </c>
      <c r="F119" s="1485" t="str">
        <f>IF('Historical DATA'!CD110="","",'Historical DATA'!CD110)</f>
        <v/>
      </c>
      <c r="G119" s="1535" t="str">
        <f>IF('Historical DATA'!CE110="","",'Historical DATA'!CE110)</f>
        <v/>
      </c>
      <c r="H119" s="1485" t="str">
        <f>IF('Historical DATA'!CF110="","",'Historical DATA'!CF110)</f>
        <v/>
      </c>
      <c r="I119" s="1485" t="str">
        <f>IF('Historical DATA'!CG110="","",'Historical DATA'!CG110)</f>
        <v/>
      </c>
      <c r="J119" s="1486" t="str">
        <f>IF('Historical DATA'!CH110="","",'Historical DATA'!CH110)</f>
        <v/>
      </c>
      <c r="K119" s="1494" t="str">
        <f>IF('Historical DATA'!CI110="","",'Historical DATA'!CI110)</f>
        <v/>
      </c>
    </row>
    <row r="120" spans="2:11">
      <c r="B120" s="1493" t="str">
        <f>IF('Historical DATA'!B111="","",'Historical DATA'!B111)</f>
        <v/>
      </c>
      <c r="C120" s="1483" t="str">
        <f>IF('Historical DATA'!CA111="","",'Historical DATA'!CA111)</f>
        <v/>
      </c>
      <c r="D120" s="1484" t="str">
        <f>IF('Historical DATA'!CB111="","",'Historical DATA'!CB111)</f>
        <v/>
      </c>
      <c r="E120" s="1537" t="str">
        <f>IF('Historical DATA'!CC111="","",'Historical DATA'!CC111)</f>
        <v/>
      </c>
      <c r="F120" s="1485" t="str">
        <f>IF('Historical DATA'!CD111="","",'Historical DATA'!CD111)</f>
        <v/>
      </c>
      <c r="G120" s="1535" t="str">
        <f>IF('Historical DATA'!CE111="","",'Historical DATA'!CE111)</f>
        <v/>
      </c>
      <c r="H120" s="1485" t="str">
        <f>IF('Historical DATA'!CF111="","",'Historical DATA'!CF111)</f>
        <v/>
      </c>
      <c r="I120" s="1485" t="str">
        <f>IF('Historical DATA'!CG111="","",'Historical DATA'!CG111)</f>
        <v/>
      </c>
      <c r="J120" s="1486" t="str">
        <f>IF('Historical DATA'!CH111="","",'Historical DATA'!CH111)</f>
        <v/>
      </c>
      <c r="K120" s="1494" t="str">
        <f>IF('Historical DATA'!CI111="","",'Historical DATA'!CI111)</f>
        <v/>
      </c>
    </row>
    <row r="121" spans="2:11">
      <c r="B121" s="1493" t="str">
        <f>IF('Historical DATA'!B112="","",'Historical DATA'!B112)</f>
        <v/>
      </c>
      <c r="C121" s="1483" t="str">
        <f>IF('Historical DATA'!CA112="","",'Historical DATA'!CA112)</f>
        <v/>
      </c>
      <c r="D121" s="1484" t="str">
        <f>IF('Historical DATA'!CB112="","",'Historical DATA'!CB112)</f>
        <v/>
      </c>
      <c r="E121" s="1537" t="str">
        <f>IF('Historical DATA'!CC112="","",'Historical DATA'!CC112)</f>
        <v/>
      </c>
      <c r="F121" s="1485" t="str">
        <f>IF('Historical DATA'!CD112="","",'Historical DATA'!CD112)</f>
        <v/>
      </c>
      <c r="G121" s="1535" t="str">
        <f>IF('Historical DATA'!CE112="","",'Historical DATA'!CE112)</f>
        <v/>
      </c>
      <c r="H121" s="1485" t="str">
        <f>IF('Historical DATA'!CF112="","",'Historical DATA'!CF112)</f>
        <v/>
      </c>
      <c r="I121" s="1485" t="str">
        <f>IF('Historical DATA'!CG112="","",'Historical DATA'!CG112)</f>
        <v/>
      </c>
      <c r="J121" s="1486" t="str">
        <f>IF('Historical DATA'!CH112="","",'Historical DATA'!CH112)</f>
        <v/>
      </c>
      <c r="K121" s="1494" t="str">
        <f>IF('Historical DATA'!CI112="","",'Historical DATA'!CI112)</f>
        <v/>
      </c>
    </row>
    <row r="122" spans="2:11">
      <c r="B122" s="1493" t="str">
        <f>IF('Historical DATA'!B113="","",'Historical DATA'!B113)</f>
        <v/>
      </c>
      <c r="C122" s="1483" t="str">
        <f>IF('Historical DATA'!CA113="","",'Historical DATA'!CA113)</f>
        <v/>
      </c>
      <c r="D122" s="1484" t="str">
        <f>IF('Historical DATA'!CB113="","",'Historical DATA'!CB113)</f>
        <v/>
      </c>
      <c r="E122" s="1537" t="str">
        <f>IF('Historical DATA'!CC113="","",'Historical DATA'!CC113)</f>
        <v/>
      </c>
      <c r="F122" s="1485" t="str">
        <f>IF('Historical DATA'!CD113="","",'Historical DATA'!CD113)</f>
        <v/>
      </c>
      <c r="G122" s="1535" t="str">
        <f>IF('Historical DATA'!CE113="","",'Historical DATA'!CE113)</f>
        <v/>
      </c>
      <c r="H122" s="1485" t="str">
        <f>IF('Historical DATA'!CF113="","",'Historical DATA'!CF113)</f>
        <v/>
      </c>
      <c r="I122" s="1485" t="str">
        <f>IF('Historical DATA'!CG113="","",'Historical DATA'!CG113)</f>
        <v/>
      </c>
      <c r="J122" s="1486" t="str">
        <f>IF('Historical DATA'!CH113="","",'Historical DATA'!CH113)</f>
        <v/>
      </c>
      <c r="K122" s="1494" t="str">
        <f>IF('Historical DATA'!CI113="","",'Historical DATA'!CI113)</f>
        <v/>
      </c>
    </row>
    <row r="123" spans="2:11">
      <c r="B123" s="1493" t="str">
        <f>IF('Historical DATA'!B114="","",'Historical DATA'!B114)</f>
        <v/>
      </c>
      <c r="C123" s="1483" t="str">
        <f>IF('Historical DATA'!CA114="","",'Historical DATA'!CA114)</f>
        <v/>
      </c>
      <c r="D123" s="1484" t="str">
        <f>IF('Historical DATA'!CB114="","",'Historical DATA'!CB114)</f>
        <v/>
      </c>
      <c r="E123" s="1537" t="str">
        <f>IF('Historical DATA'!CC114="","",'Historical DATA'!CC114)</f>
        <v/>
      </c>
      <c r="F123" s="1485" t="str">
        <f>IF('Historical DATA'!CD114="","",'Historical DATA'!CD114)</f>
        <v/>
      </c>
      <c r="G123" s="1535" t="str">
        <f>IF('Historical DATA'!CE114="","",'Historical DATA'!CE114)</f>
        <v/>
      </c>
      <c r="H123" s="1485" t="str">
        <f>IF('Historical DATA'!CF114="","",'Historical DATA'!CF114)</f>
        <v/>
      </c>
      <c r="I123" s="1485" t="str">
        <f>IF('Historical DATA'!CG114="","",'Historical DATA'!CG114)</f>
        <v/>
      </c>
      <c r="J123" s="1486" t="str">
        <f>IF('Historical DATA'!CH114="","",'Historical DATA'!CH114)</f>
        <v/>
      </c>
      <c r="K123" s="1494" t="str">
        <f>IF('Historical DATA'!CI114="","",'Historical DATA'!CI114)</f>
        <v/>
      </c>
    </row>
    <row r="124" spans="2:11">
      <c r="B124" s="1493" t="str">
        <f>IF('Historical DATA'!B115="","",'Historical DATA'!B115)</f>
        <v/>
      </c>
      <c r="C124" s="1483" t="str">
        <f>IF('Historical DATA'!CA115="","",'Historical DATA'!CA115)</f>
        <v/>
      </c>
      <c r="D124" s="1484" t="str">
        <f>IF('Historical DATA'!CB115="","",'Historical DATA'!CB115)</f>
        <v/>
      </c>
      <c r="E124" s="1537" t="str">
        <f>IF('Historical DATA'!CC115="","",'Historical DATA'!CC115)</f>
        <v/>
      </c>
      <c r="F124" s="1485" t="str">
        <f>IF('Historical DATA'!CD115="","",'Historical DATA'!CD115)</f>
        <v/>
      </c>
      <c r="G124" s="1535" t="str">
        <f>IF('Historical DATA'!CE115="","",'Historical DATA'!CE115)</f>
        <v/>
      </c>
      <c r="H124" s="1485" t="str">
        <f>IF('Historical DATA'!CF115="","",'Historical DATA'!CF115)</f>
        <v/>
      </c>
      <c r="I124" s="1485" t="str">
        <f>IF('Historical DATA'!CG115="","",'Historical DATA'!CG115)</f>
        <v/>
      </c>
      <c r="J124" s="1486" t="str">
        <f>IF('Historical DATA'!CH115="","",'Historical DATA'!CH115)</f>
        <v/>
      </c>
      <c r="K124" s="1494" t="str">
        <f>IF('Historical DATA'!CI115="","",'Historical DATA'!CI115)</f>
        <v/>
      </c>
    </row>
    <row r="125" spans="2:11">
      <c r="B125" s="1493" t="str">
        <f>IF('Historical DATA'!B116="","",'Historical DATA'!B116)</f>
        <v/>
      </c>
      <c r="C125" s="1483" t="str">
        <f>IF('Historical DATA'!CA116="","",'Historical DATA'!CA116)</f>
        <v/>
      </c>
      <c r="D125" s="1484" t="str">
        <f>IF('Historical DATA'!CB116="","",'Historical DATA'!CB116)</f>
        <v/>
      </c>
      <c r="E125" s="1537" t="str">
        <f>IF('Historical DATA'!CC116="","",'Historical DATA'!CC116)</f>
        <v/>
      </c>
      <c r="F125" s="1485" t="str">
        <f>IF('Historical DATA'!CD116="","",'Historical DATA'!CD116)</f>
        <v/>
      </c>
      <c r="G125" s="1535" t="str">
        <f>IF('Historical DATA'!CE116="","",'Historical DATA'!CE116)</f>
        <v/>
      </c>
      <c r="H125" s="1485" t="str">
        <f>IF('Historical DATA'!CF116="","",'Historical DATA'!CF116)</f>
        <v/>
      </c>
      <c r="I125" s="1485" t="str">
        <f>IF('Historical DATA'!CG116="","",'Historical DATA'!CG116)</f>
        <v/>
      </c>
      <c r="J125" s="1486" t="str">
        <f>IF('Historical DATA'!CH116="","",'Historical DATA'!CH116)</f>
        <v/>
      </c>
      <c r="K125" s="1494" t="str">
        <f>IF('Historical DATA'!CI116="","",'Historical DATA'!CI116)</f>
        <v/>
      </c>
    </row>
    <row r="126" spans="2:11">
      <c r="B126" s="1493" t="str">
        <f>IF('Historical DATA'!B117="","",'Historical DATA'!B117)</f>
        <v/>
      </c>
      <c r="C126" s="1483" t="str">
        <f>IF('Historical DATA'!CA117="","",'Historical DATA'!CA117)</f>
        <v/>
      </c>
      <c r="D126" s="1484" t="str">
        <f>IF('Historical DATA'!CB117="","",'Historical DATA'!CB117)</f>
        <v/>
      </c>
      <c r="E126" s="1537" t="str">
        <f>IF('Historical DATA'!CC117="","",'Historical DATA'!CC117)</f>
        <v/>
      </c>
      <c r="F126" s="1485" t="str">
        <f>IF('Historical DATA'!CD117="","",'Historical DATA'!CD117)</f>
        <v/>
      </c>
      <c r="G126" s="1535" t="str">
        <f>IF('Historical DATA'!CE117="","",'Historical DATA'!CE117)</f>
        <v/>
      </c>
      <c r="H126" s="1485" t="str">
        <f>IF('Historical DATA'!CF117="","",'Historical DATA'!CF117)</f>
        <v/>
      </c>
      <c r="I126" s="1485" t="str">
        <f>IF('Historical DATA'!CG117="","",'Historical DATA'!CG117)</f>
        <v/>
      </c>
      <c r="J126" s="1486" t="str">
        <f>IF('Historical DATA'!CH117="","",'Historical DATA'!CH117)</f>
        <v/>
      </c>
      <c r="K126" s="1494" t="str">
        <f>IF('Historical DATA'!CI117="","",'Historical DATA'!CI117)</f>
        <v/>
      </c>
    </row>
    <row r="127" spans="2:11">
      <c r="B127" s="1493" t="str">
        <f>IF('Historical DATA'!B118="","",'Historical DATA'!B118)</f>
        <v/>
      </c>
      <c r="C127" s="1483" t="str">
        <f>IF('Historical DATA'!CA118="","",'Historical DATA'!CA118)</f>
        <v/>
      </c>
      <c r="D127" s="1484" t="str">
        <f>IF('Historical DATA'!CB118="","",'Historical DATA'!CB118)</f>
        <v/>
      </c>
      <c r="E127" s="1537" t="str">
        <f>IF('Historical DATA'!CC118="","",'Historical DATA'!CC118)</f>
        <v/>
      </c>
      <c r="F127" s="1485" t="str">
        <f>IF('Historical DATA'!CD118="","",'Historical DATA'!CD118)</f>
        <v/>
      </c>
      <c r="G127" s="1535" t="str">
        <f>IF('Historical DATA'!CE118="","",'Historical DATA'!CE118)</f>
        <v/>
      </c>
      <c r="H127" s="1485" t="str">
        <f>IF('Historical DATA'!CF118="","",'Historical DATA'!CF118)</f>
        <v/>
      </c>
      <c r="I127" s="1485" t="str">
        <f>IF('Historical DATA'!CG118="","",'Historical DATA'!CG118)</f>
        <v/>
      </c>
      <c r="J127" s="1486" t="str">
        <f>IF('Historical DATA'!CH118="","",'Historical DATA'!CH118)</f>
        <v/>
      </c>
      <c r="K127" s="1494" t="str">
        <f>IF('Historical DATA'!CI118="","",'Historical DATA'!CI118)</f>
        <v/>
      </c>
    </row>
    <row r="128" spans="2:11">
      <c r="B128" s="1493" t="str">
        <f>IF('Historical DATA'!B119="","",'Historical DATA'!B119)</f>
        <v/>
      </c>
      <c r="C128" s="1483" t="str">
        <f>IF('Historical DATA'!CA119="","",'Historical DATA'!CA119)</f>
        <v/>
      </c>
      <c r="D128" s="1484" t="str">
        <f>IF('Historical DATA'!CB119="","",'Historical DATA'!CB119)</f>
        <v/>
      </c>
      <c r="E128" s="1537" t="str">
        <f>IF('Historical DATA'!CC119="","",'Historical DATA'!CC119)</f>
        <v/>
      </c>
      <c r="F128" s="1485" t="str">
        <f>IF('Historical DATA'!CD119="","",'Historical DATA'!CD119)</f>
        <v/>
      </c>
      <c r="G128" s="1535" t="str">
        <f>IF('Historical DATA'!CE119="","",'Historical DATA'!CE119)</f>
        <v/>
      </c>
      <c r="H128" s="1485" t="str">
        <f>IF('Historical DATA'!CF119="","",'Historical DATA'!CF119)</f>
        <v/>
      </c>
      <c r="I128" s="1485" t="str">
        <f>IF('Historical DATA'!CG119="","",'Historical DATA'!CG119)</f>
        <v/>
      </c>
      <c r="J128" s="1486" t="str">
        <f>IF('Historical DATA'!CH119="","",'Historical DATA'!CH119)</f>
        <v/>
      </c>
      <c r="K128" s="1494" t="str">
        <f>IF('Historical DATA'!CI119="","",'Historical DATA'!CI119)</f>
        <v/>
      </c>
    </row>
    <row r="129" spans="2:11">
      <c r="B129" s="1493" t="str">
        <f>IF('Historical DATA'!B120="","",'Historical DATA'!B120)</f>
        <v/>
      </c>
      <c r="C129" s="1483" t="str">
        <f>IF('Historical DATA'!CA120="","",'Historical DATA'!CA120)</f>
        <v/>
      </c>
      <c r="D129" s="1484" t="str">
        <f>IF('Historical DATA'!CB120="","",'Historical DATA'!CB120)</f>
        <v/>
      </c>
      <c r="E129" s="1537" t="str">
        <f>IF('Historical DATA'!CC120="","",'Historical DATA'!CC120)</f>
        <v/>
      </c>
      <c r="F129" s="1485" t="str">
        <f>IF('Historical DATA'!CD120="","",'Historical DATA'!CD120)</f>
        <v/>
      </c>
      <c r="G129" s="1535" t="str">
        <f>IF('Historical DATA'!CE120="","",'Historical DATA'!CE120)</f>
        <v/>
      </c>
      <c r="H129" s="1485" t="str">
        <f>IF('Historical DATA'!CF120="","",'Historical DATA'!CF120)</f>
        <v/>
      </c>
      <c r="I129" s="1485" t="str">
        <f>IF('Historical DATA'!CG120="","",'Historical DATA'!CG120)</f>
        <v/>
      </c>
      <c r="J129" s="1486" t="str">
        <f>IF('Historical DATA'!CH120="","",'Historical DATA'!CH120)</f>
        <v/>
      </c>
      <c r="K129" s="1494" t="str">
        <f>IF('Historical DATA'!CI120="","",'Historical DATA'!CI120)</f>
        <v/>
      </c>
    </row>
    <row r="130" spans="2:11">
      <c r="B130" s="1493" t="str">
        <f>IF('Historical DATA'!B121="","",'Historical DATA'!B121)</f>
        <v/>
      </c>
      <c r="C130" s="1483" t="str">
        <f>IF('Historical DATA'!CA121="","",'Historical DATA'!CA121)</f>
        <v/>
      </c>
      <c r="D130" s="1484" t="str">
        <f>IF('Historical DATA'!CB121="","",'Historical DATA'!CB121)</f>
        <v/>
      </c>
      <c r="E130" s="1537" t="str">
        <f>IF('Historical DATA'!CC121="","",'Historical DATA'!CC121)</f>
        <v/>
      </c>
      <c r="F130" s="1485" t="str">
        <f>IF('Historical DATA'!CD121="","",'Historical DATA'!CD121)</f>
        <v/>
      </c>
      <c r="G130" s="1535" t="str">
        <f>IF('Historical DATA'!CE121="","",'Historical DATA'!CE121)</f>
        <v/>
      </c>
      <c r="H130" s="1485" t="str">
        <f>IF('Historical DATA'!CF121="","",'Historical DATA'!CF121)</f>
        <v/>
      </c>
      <c r="I130" s="1485" t="str">
        <f>IF('Historical DATA'!CG121="","",'Historical DATA'!CG121)</f>
        <v/>
      </c>
      <c r="J130" s="1486" t="str">
        <f>IF('Historical DATA'!CH121="","",'Historical DATA'!CH121)</f>
        <v/>
      </c>
      <c r="K130" s="1494" t="str">
        <f>IF('Historical DATA'!CI121="","",'Historical DATA'!CI121)</f>
        <v/>
      </c>
    </row>
    <row r="131" spans="2:11">
      <c r="B131" s="1493" t="str">
        <f>IF('Historical DATA'!B122="","",'Historical DATA'!B122)</f>
        <v/>
      </c>
      <c r="C131" s="1483" t="str">
        <f>IF('Historical DATA'!CA122="","",'Historical DATA'!CA122)</f>
        <v/>
      </c>
      <c r="D131" s="1484" t="str">
        <f>IF('Historical DATA'!CB122="","",'Historical DATA'!CB122)</f>
        <v/>
      </c>
      <c r="E131" s="1537" t="str">
        <f>IF('Historical DATA'!CC122="","",'Historical DATA'!CC122)</f>
        <v/>
      </c>
      <c r="F131" s="1485" t="str">
        <f>IF('Historical DATA'!CD122="","",'Historical DATA'!CD122)</f>
        <v/>
      </c>
      <c r="G131" s="1535" t="str">
        <f>IF('Historical DATA'!CE122="","",'Historical DATA'!CE122)</f>
        <v/>
      </c>
      <c r="H131" s="1485" t="str">
        <f>IF('Historical DATA'!CF122="","",'Historical DATA'!CF122)</f>
        <v/>
      </c>
      <c r="I131" s="1485" t="str">
        <f>IF('Historical DATA'!CG122="","",'Historical DATA'!CG122)</f>
        <v/>
      </c>
      <c r="J131" s="1486" t="str">
        <f>IF('Historical DATA'!CH122="","",'Historical DATA'!CH122)</f>
        <v/>
      </c>
      <c r="K131" s="1494" t="str">
        <f>IF('Historical DATA'!CI122="","",'Historical DATA'!CI122)</f>
        <v/>
      </c>
    </row>
    <row r="132" spans="2:11">
      <c r="B132" s="1493" t="str">
        <f>IF('Historical DATA'!B123="","",'Historical DATA'!B123)</f>
        <v/>
      </c>
      <c r="C132" s="1483" t="str">
        <f>IF('Historical DATA'!CA123="","",'Historical DATA'!CA123)</f>
        <v/>
      </c>
      <c r="D132" s="1484" t="str">
        <f>IF('Historical DATA'!CB123="","",'Historical DATA'!CB123)</f>
        <v/>
      </c>
      <c r="E132" s="1537" t="str">
        <f>IF('Historical DATA'!CC123="","",'Historical DATA'!CC123)</f>
        <v/>
      </c>
      <c r="F132" s="1485" t="str">
        <f>IF('Historical DATA'!CD123="","",'Historical DATA'!CD123)</f>
        <v/>
      </c>
      <c r="G132" s="1535" t="str">
        <f>IF('Historical DATA'!CE123="","",'Historical DATA'!CE123)</f>
        <v/>
      </c>
      <c r="H132" s="1485" t="str">
        <f>IF('Historical DATA'!CF123="","",'Historical DATA'!CF123)</f>
        <v/>
      </c>
      <c r="I132" s="1485" t="str">
        <f>IF('Historical DATA'!CG123="","",'Historical DATA'!CG123)</f>
        <v/>
      </c>
      <c r="J132" s="1486" t="str">
        <f>IF('Historical DATA'!CH123="","",'Historical DATA'!CH123)</f>
        <v/>
      </c>
      <c r="K132" s="1494" t="str">
        <f>IF('Historical DATA'!CI123="","",'Historical DATA'!CI123)</f>
        <v/>
      </c>
    </row>
    <row r="133" spans="2:11">
      <c r="B133" s="1493" t="str">
        <f>IF('Historical DATA'!B124="","",'Historical DATA'!B124)</f>
        <v/>
      </c>
      <c r="C133" s="1483" t="str">
        <f>IF('Historical DATA'!CA124="","",'Historical DATA'!CA124)</f>
        <v/>
      </c>
      <c r="D133" s="1484" t="str">
        <f>IF('Historical DATA'!CB124="","",'Historical DATA'!CB124)</f>
        <v/>
      </c>
      <c r="E133" s="1537" t="str">
        <f>IF('Historical DATA'!CC124="","",'Historical DATA'!CC124)</f>
        <v/>
      </c>
      <c r="F133" s="1485" t="str">
        <f>IF('Historical DATA'!CD124="","",'Historical DATA'!CD124)</f>
        <v/>
      </c>
      <c r="G133" s="1535" t="str">
        <f>IF('Historical DATA'!CE124="","",'Historical DATA'!CE124)</f>
        <v/>
      </c>
      <c r="H133" s="1485" t="str">
        <f>IF('Historical DATA'!CF124="","",'Historical DATA'!CF124)</f>
        <v/>
      </c>
      <c r="I133" s="1485" t="str">
        <f>IF('Historical DATA'!CG124="","",'Historical DATA'!CG124)</f>
        <v/>
      </c>
      <c r="J133" s="1486" t="str">
        <f>IF('Historical DATA'!CH124="","",'Historical DATA'!CH124)</f>
        <v/>
      </c>
      <c r="K133" s="1494" t="str">
        <f>IF('Historical DATA'!CI124="","",'Historical DATA'!CI124)</f>
        <v/>
      </c>
    </row>
    <row r="134" spans="2:11">
      <c r="B134" s="1493" t="str">
        <f>IF('Historical DATA'!B125="","",'Historical DATA'!B125)</f>
        <v/>
      </c>
      <c r="C134" s="1483" t="str">
        <f>IF('Historical DATA'!CA125="","",'Historical DATA'!CA125)</f>
        <v/>
      </c>
      <c r="D134" s="1484" t="str">
        <f>IF('Historical DATA'!CB125="","",'Historical DATA'!CB125)</f>
        <v/>
      </c>
      <c r="E134" s="1537" t="str">
        <f>IF('Historical DATA'!CC125="","",'Historical DATA'!CC125)</f>
        <v/>
      </c>
      <c r="F134" s="1485" t="str">
        <f>IF('Historical DATA'!CD125="","",'Historical DATA'!CD125)</f>
        <v/>
      </c>
      <c r="G134" s="1535" t="str">
        <f>IF('Historical DATA'!CE125="","",'Historical DATA'!CE125)</f>
        <v/>
      </c>
      <c r="H134" s="1485" t="str">
        <f>IF('Historical DATA'!CF125="","",'Historical DATA'!CF125)</f>
        <v/>
      </c>
      <c r="I134" s="1485" t="str">
        <f>IF('Historical DATA'!CG125="","",'Historical DATA'!CG125)</f>
        <v/>
      </c>
      <c r="J134" s="1486" t="str">
        <f>IF('Historical DATA'!CH125="","",'Historical DATA'!CH125)</f>
        <v/>
      </c>
      <c r="K134" s="1494" t="str">
        <f>IF('Historical DATA'!CI125="","",'Historical DATA'!CI125)</f>
        <v/>
      </c>
    </row>
    <row r="135" spans="2:11">
      <c r="B135" s="1493" t="str">
        <f>IF('Historical DATA'!B126="","",'Historical DATA'!B126)</f>
        <v/>
      </c>
      <c r="C135" s="1483" t="str">
        <f>IF('Historical DATA'!CA126="","",'Historical DATA'!CA126)</f>
        <v/>
      </c>
      <c r="D135" s="1484" t="str">
        <f>IF('Historical DATA'!CB126="","",'Historical DATA'!CB126)</f>
        <v/>
      </c>
      <c r="E135" s="1537" t="str">
        <f>IF('Historical DATA'!CC126="","",'Historical DATA'!CC126)</f>
        <v/>
      </c>
      <c r="F135" s="1485" t="str">
        <f>IF('Historical DATA'!CD126="","",'Historical DATA'!CD126)</f>
        <v/>
      </c>
      <c r="G135" s="1535" t="str">
        <f>IF('Historical DATA'!CE126="","",'Historical DATA'!CE126)</f>
        <v/>
      </c>
      <c r="H135" s="1485" t="str">
        <f>IF('Historical DATA'!CF126="","",'Historical DATA'!CF126)</f>
        <v/>
      </c>
      <c r="I135" s="1485" t="str">
        <f>IF('Historical DATA'!CG126="","",'Historical DATA'!CG126)</f>
        <v/>
      </c>
      <c r="J135" s="1486" t="str">
        <f>IF('Historical DATA'!CH126="","",'Historical DATA'!CH126)</f>
        <v/>
      </c>
      <c r="K135" s="1494" t="str">
        <f>IF('Historical DATA'!CI126="","",'Historical DATA'!CI126)</f>
        <v/>
      </c>
    </row>
    <row r="136" spans="2:11">
      <c r="B136" s="1493" t="str">
        <f>IF('Historical DATA'!B127="","",'Historical DATA'!B127)</f>
        <v/>
      </c>
      <c r="C136" s="1483" t="str">
        <f>IF('Historical DATA'!CA127="","",'Historical DATA'!CA127)</f>
        <v/>
      </c>
      <c r="D136" s="1484" t="str">
        <f>IF('Historical DATA'!CB127="","",'Historical DATA'!CB127)</f>
        <v/>
      </c>
      <c r="E136" s="1537" t="str">
        <f>IF('Historical DATA'!CC127="","",'Historical DATA'!CC127)</f>
        <v/>
      </c>
      <c r="F136" s="1485" t="str">
        <f>IF('Historical DATA'!CD127="","",'Historical DATA'!CD127)</f>
        <v/>
      </c>
      <c r="G136" s="1535" t="str">
        <f>IF('Historical DATA'!CE127="","",'Historical DATA'!CE127)</f>
        <v/>
      </c>
      <c r="H136" s="1485" t="str">
        <f>IF('Historical DATA'!CF127="","",'Historical DATA'!CF127)</f>
        <v/>
      </c>
      <c r="I136" s="1485" t="str">
        <f>IF('Historical DATA'!CG127="","",'Historical DATA'!CG127)</f>
        <v/>
      </c>
      <c r="J136" s="1486" t="str">
        <f>IF('Historical DATA'!CH127="","",'Historical DATA'!CH127)</f>
        <v/>
      </c>
      <c r="K136" s="1494" t="str">
        <f>IF('Historical DATA'!CI127="","",'Historical DATA'!CI127)</f>
        <v/>
      </c>
    </row>
    <row r="137" spans="2:11">
      <c r="B137" s="1493" t="str">
        <f>IF('Historical DATA'!B128="","",'Historical DATA'!B128)</f>
        <v/>
      </c>
      <c r="C137" s="1483" t="str">
        <f>IF('Historical DATA'!CA128="","",'Historical DATA'!CA128)</f>
        <v/>
      </c>
      <c r="D137" s="1484" t="str">
        <f>IF('Historical DATA'!CB128="","",'Historical DATA'!CB128)</f>
        <v/>
      </c>
      <c r="E137" s="1537" t="str">
        <f>IF('Historical DATA'!CC128="","",'Historical DATA'!CC128)</f>
        <v/>
      </c>
      <c r="F137" s="1485" t="str">
        <f>IF('Historical DATA'!CD128="","",'Historical DATA'!CD128)</f>
        <v/>
      </c>
      <c r="G137" s="1535" t="str">
        <f>IF('Historical DATA'!CE128="","",'Historical DATA'!CE128)</f>
        <v/>
      </c>
      <c r="H137" s="1485" t="str">
        <f>IF('Historical DATA'!CF128="","",'Historical DATA'!CF128)</f>
        <v/>
      </c>
      <c r="I137" s="1485" t="str">
        <f>IF('Historical DATA'!CG128="","",'Historical DATA'!CG128)</f>
        <v/>
      </c>
      <c r="J137" s="1486" t="str">
        <f>IF('Historical DATA'!CH128="","",'Historical DATA'!CH128)</f>
        <v/>
      </c>
      <c r="K137" s="1494" t="str">
        <f>IF('Historical DATA'!CI128="","",'Historical DATA'!CI128)</f>
        <v/>
      </c>
    </row>
    <row r="138" spans="2:11">
      <c r="B138" s="1493" t="str">
        <f>IF('Historical DATA'!B129="","",'Historical DATA'!B129)</f>
        <v/>
      </c>
      <c r="C138" s="1483" t="str">
        <f>IF('Historical DATA'!CA129="","",'Historical DATA'!CA129)</f>
        <v/>
      </c>
      <c r="D138" s="1484" t="str">
        <f>IF('Historical DATA'!CB129="","",'Historical DATA'!CB129)</f>
        <v/>
      </c>
      <c r="E138" s="1537" t="str">
        <f>IF('Historical DATA'!CC129="","",'Historical DATA'!CC129)</f>
        <v/>
      </c>
      <c r="F138" s="1485" t="str">
        <f>IF('Historical DATA'!CD129="","",'Historical DATA'!CD129)</f>
        <v/>
      </c>
      <c r="G138" s="1535" t="str">
        <f>IF('Historical DATA'!CE129="","",'Historical DATA'!CE129)</f>
        <v/>
      </c>
      <c r="H138" s="1485" t="str">
        <f>IF('Historical DATA'!CF129="","",'Historical DATA'!CF129)</f>
        <v/>
      </c>
      <c r="I138" s="1485" t="str">
        <f>IF('Historical DATA'!CG129="","",'Historical DATA'!CG129)</f>
        <v/>
      </c>
      <c r="J138" s="1486" t="str">
        <f>IF('Historical DATA'!CH129="","",'Historical DATA'!CH129)</f>
        <v/>
      </c>
      <c r="K138" s="1494" t="str">
        <f>IF('Historical DATA'!CI129="","",'Historical DATA'!CI129)</f>
        <v/>
      </c>
    </row>
    <row r="139" spans="2:11">
      <c r="B139" s="1493" t="str">
        <f>IF('Historical DATA'!B130="","",'Historical DATA'!B130)</f>
        <v/>
      </c>
      <c r="C139" s="1483" t="str">
        <f>IF('Historical DATA'!CA130="","",'Historical DATA'!CA130)</f>
        <v/>
      </c>
      <c r="D139" s="1484" t="str">
        <f>IF('Historical DATA'!CB130="","",'Historical DATA'!CB130)</f>
        <v/>
      </c>
      <c r="E139" s="1537" t="str">
        <f>IF('Historical DATA'!CC130="","",'Historical DATA'!CC130)</f>
        <v/>
      </c>
      <c r="F139" s="1485" t="str">
        <f>IF('Historical DATA'!CD130="","",'Historical DATA'!CD130)</f>
        <v/>
      </c>
      <c r="G139" s="1535" t="str">
        <f>IF('Historical DATA'!CE130="","",'Historical DATA'!CE130)</f>
        <v/>
      </c>
      <c r="H139" s="1485" t="str">
        <f>IF('Historical DATA'!CF130="","",'Historical DATA'!CF130)</f>
        <v/>
      </c>
      <c r="I139" s="1485" t="str">
        <f>IF('Historical DATA'!CG130="","",'Historical DATA'!CG130)</f>
        <v/>
      </c>
      <c r="J139" s="1486" t="str">
        <f>IF('Historical DATA'!CH130="","",'Historical DATA'!CH130)</f>
        <v/>
      </c>
      <c r="K139" s="1494" t="str">
        <f>IF('Historical DATA'!CI130="","",'Historical DATA'!CI130)</f>
        <v/>
      </c>
    </row>
    <row r="140" spans="2:11">
      <c r="B140" s="1493" t="str">
        <f>IF('Historical DATA'!B131="","",'Historical DATA'!B131)</f>
        <v/>
      </c>
      <c r="C140" s="1483" t="str">
        <f>IF('Historical DATA'!CA131="","",'Historical DATA'!CA131)</f>
        <v/>
      </c>
      <c r="D140" s="1484" t="str">
        <f>IF('Historical DATA'!CB131="","",'Historical DATA'!CB131)</f>
        <v/>
      </c>
      <c r="E140" s="1537" t="str">
        <f>IF('Historical DATA'!CC131="","",'Historical DATA'!CC131)</f>
        <v/>
      </c>
      <c r="F140" s="1485" t="str">
        <f>IF('Historical DATA'!CD131="","",'Historical DATA'!CD131)</f>
        <v/>
      </c>
      <c r="G140" s="1535" t="str">
        <f>IF('Historical DATA'!CE131="","",'Historical DATA'!CE131)</f>
        <v/>
      </c>
      <c r="H140" s="1485" t="str">
        <f>IF('Historical DATA'!CF131="","",'Historical DATA'!CF131)</f>
        <v/>
      </c>
      <c r="I140" s="1485" t="str">
        <f>IF('Historical DATA'!CG131="","",'Historical DATA'!CG131)</f>
        <v/>
      </c>
      <c r="J140" s="1486" t="str">
        <f>IF('Historical DATA'!CH131="","",'Historical DATA'!CH131)</f>
        <v/>
      </c>
      <c r="K140" s="1494" t="str">
        <f>IF('Historical DATA'!CI131="","",'Historical DATA'!CI131)</f>
        <v/>
      </c>
    </row>
    <row r="141" spans="2:11">
      <c r="B141" s="1493" t="str">
        <f>IF('Historical DATA'!B132="","",'Historical DATA'!B132)</f>
        <v/>
      </c>
      <c r="C141" s="1483" t="str">
        <f>IF('Historical DATA'!CA132="","",'Historical DATA'!CA132)</f>
        <v/>
      </c>
      <c r="D141" s="1484" t="str">
        <f>IF('Historical DATA'!CB132="","",'Historical DATA'!CB132)</f>
        <v/>
      </c>
      <c r="E141" s="1537" t="str">
        <f>IF('Historical DATA'!CC132="","",'Historical DATA'!CC132)</f>
        <v/>
      </c>
      <c r="F141" s="1485" t="str">
        <f>IF('Historical DATA'!CD132="","",'Historical DATA'!CD132)</f>
        <v/>
      </c>
      <c r="G141" s="1535" t="str">
        <f>IF('Historical DATA'!CE132="","",'Historical DATA'!CE132)</f>
        <v/>
      </c>
      <c r="H141" s="1485" t="str">
        <f>IF('Historical DATA'!CF132="","",'Historical DATA'!CF132)</f>
        <v/>
      </c>
      <c r="I141" s="1485" t="str">
        <f>IF('Historical DATA'!CG132="","",'Historical DATA'!CG132)</f>
        <v/>
      </c>
      <c r="J141" s="1486" t="str">
        <f>IF('Historical DATA'!CH132="","",'Historical DATA'!CH132)</f>
        <v/>
      </c>
      <c r="K141" s="1494" t="str">
        <f>IF('Historical DATA'!CI132="","",'Historical DATA'!CI132)</f>
        <v/>
      </c>
    </row>
    <row r="142" spans="2:11">
      <c r="B142" s="1493" t="str">
        <f>IF('Historical DATA'!B133="","",'Historical DATA'!B133)</f>
        <v/>
      </c>
      <c r="C142" s="1483" t="str">
        <f>IF('Historical DATA'!CA133="","",'Historical DATA'!CA133)</f>
        <v/>
      </c>
      <c r="D142" s="1484" t="str">
        <f>IF('Historical DATA'!CB133="","",'Historical DATA'!CB133)</f>
        <v/>
      </c>
      <c r="E142" s="1537" t="str">
        <f>IF('Historical DATA'!CC133="","",'Historical DATA'!CC133)</f>
        <v/>
      </c>
      <c r="F142" s="1485" t="str">
        <f>IF('Historical DATA'!CD133="","",'Historical DATA'!CD133)</f>
        <v/>
      </c>
      <c r="G142" s="1535" t="str">
        <f>IF('Historical DATA'!CE133="","",'Historical DATA'!CE133)</f>
        <v/>
      </c>
      <c r="H142" s="1485" t="str">
        <f>IF('Historical DATA'!CF133="","",'Historical DATA'!CF133)</f>
        <v/>
      </c>
      <c r="I142" s="1485" t="str">
        <f>IF('Historical DATA'!CG133="","",'Historical DATA'!CG133)</f>
        <v/>
      </c>
      <c r="J142" s="1486" t="str">
        <f>IF('Historical DATA'!CH133="","",'Historical DATA'!CH133)</f>
        <v/>
      </c>
      <c r="K142" s="1494" t="str">
        <f>IF('Historical DATA'!CI133="","",'Historical DATA'!CI133)</f>
        <v/>
      </c>
    </row>
    <row r="143" spans="2:11">
      <c r="B143" s="1493" t="str">
        <f>IF('Historical DATA'!B134="","",'Historical DATA'!B134)</f>
        <v/>
      </c>
      <c r="C143" s="1483" t="str">
        <f>IF('Historical DATA'!CA134="","",'Historical DATA'!CA134)</f>
        <v/>
      </c>
      <c r="D143" s="1484" t="str">
        <f>IF('Historical DATA'!CB134="","",'Historical DATA'!CB134)</f>
        <v/>
      </c>
      <c r="E143" s="1537" t="str">
        <f>IF('Historical DATA'!CC134="","",'Historical DATA'!CC134)</f>
        <v/>
      </c>
      <c r="F143" s="1485" t="str">
        <f>IF('Historical DATA'!CD134="","",'Historical DATA'!CD134)</f>
        <v/>
      </c>
      <c r="G143" s="1535" t="str">
        <f>IF('Historical DATA'!CE134="","",'Historical DATA'!CE134)</f>
        <v/>
      </c>
      <c r="H143" s="1485" t="str">
        <f>IF('Historical DATA'!CF134="","",'Historical DATA'!CF134)</f>
        <v/>
      </c>
      <c r="I143" s="1485" t="str">
        <f>IF('Historical DATA'!CG134="","",'Historical DATA'!CG134)</f>
        <v/>
      </c>
      <c r="J143" s="1486" t="str">
        <f>IF('Historical DATA'!CH134="","",'Historical DATA'!CH134)</f>
        <v/>
      </c>
      <c r="K143" s="1494" t="str">
        <f>IF('Historical DATA'!CI134="","",'Historical DATA'!CI134)</f>
        <v/>
      </c>
    </row>
    <row r="144" spans="2:11">
      <c r="B144" s="1493" t="str">
        <f>IF('Historical DATA'!B135="","",'Historical DATA'!B135)</f>
        <v/>
      </c>
      <c r="C144" s="1483" t="str">
        <f>IF('Historical DATA'!CA135="","",'Historical DATA'!CA135)</f>
        <v/>
      </c>
      <c r="D144" s="1484" t="str">
        <f>IF('Historical DATA'!CB135="","",'Historical DATA'!CB135)</f>
        <v/>
      </c>
      <c r="E144" s="1537" t="str">
        <f>IF('Historical DATA'!CC135="","",'Historical DATA'!CC135)</f>
        <v/>
      </c>
      <c r="F144" s="1485" t="str">
        <f>IF('Historical DATA'!CD135="","",'Historical DATA'!CD135)</f>
        <v/>
      </c>
      <c r="G144" s="1535" t="str">
        <f>IF('Historical DATA'!CE135="","",'Historical DATA'!CE135)</f>
        <v/>
      </c>
      <c r="H144" s="1485" t="str">
        <f>IF('Historical DATA'!CF135="","",'Historical DATA'!CF135)</f>
        <v/>
      </c>
      <c r="I144" s="1485" t="str">
        <f>IF('Historical DATA'!CG135="","",'Historical DATA'!CG135)</f>
        <v/>
      </c>
      <c r="J144" s="1486" t="str">
        <f>IF('Historical DATA'!CH135="","",'Historical DATA'!CH135)</f>
        <v/>
      </c>
      <c r="K144" s="1494" t="str">
        <f>IF('Historical DATA'!CI135="","",'Historical DATA'!CI135)</f>
        <v/>
      </c>
    </row>
    <row r="145" spans="2:11">
      <c r="B145" s="1493" t="str">
        <f>IF('Historical DATA'!B136="","",'Historical DATA'!B136)</f>
        <v/>
      </c>
      <c r="C145" s="1483" t="str">
        <f>IF('Historical DATA'!CA136="","",'Historical DATA'!CA136)</f>
        <v/>
      </c>
      <c r="D145" s="1484" t="str">
        <f>IF('Historical DATA'!CB136="","",'Historical DATA'!CB136)</f>
        <v/>
      </c>
      <c r="E145" s="1537" t="str">
        <f>IF('Historical DATA'!CC136="","",'Historical DATA'!CC136)</f>
        <v/>
      </c>
      <c r="F145" s="1485" t="str">
        <f>IF('Historical DATA'!CD136="","",'Historical DATA'!CD136)</f>
        <v/>
      </c>
      <c r="G145" s="1535" t="str">
        <f>IF('Historical DATA'!CE136="","",'Historical DATA'!CE136)</f>
        <v/>
      </c>
      <c r="H145" s="1485" t="str">
        <f>IF('Historical DATA'!CF136="","",'Historical DATA'!CF136)</f>
        <v/>
      </c>
      <c r="I145" s="1485" t="str">
        <f>IF('Historical DATA'!CG136="","",'Historical DATA'!CG136)</f>
        <v/>
      </c>
      <c r="J145" s="1486" t="str">
        <f>IF('Historical DATA'!CH136="","",'Historical DATA'!CH136)</f>
        <v/>
      </c>
      <c r="K145" s="1494" t="str">
        <f>IF('Historical DATA'!CI136="","",'Historical DATA'!CI136)</f>
        <v/>
      </c>
    </row>
    <row r="146" spans="2:11">
      <c r="B146" s="1493" t="str">
        <f>IF('Historical DATA'!B137="","",'Historical DATA'!B137)</f>
        <v/>
      </c>
      <c r="C146" s="1483" t="str">
        <f>IF('Historical DATA'!CA137="","",'Historical DATA'!CA137)</f>
        <v/>
      </c>
      <c r="D146" s="1484" t="str">
        <f>IF('Historical DATA'!CB137="","",'Historical DATA'!CB137)</f>
        <v/>
      </c>
      <c r="E146" s="1537" t="str">
        <f>IF('Historical DATA'!CC137="","",'Historical DATA'!CC137)</f>
        <v/>
      </c>
      <c r="F146" s="1485" t="str">
        <f>IF('Historical DATA'!CD137="","",'Historical DATA'!CD137)</f>
        <v/>
      </c>
      <c r="G146" s="1535" t="str">
        <f>IF('Historical DATA'!CE137="","",'Historical DATA'!CE137)</f>
        <v/>
      </c>
      <c r="H146" s="1485" t="str">
        <f>IF('Historical DATA'!CF137="","",'Historical DATA'!CF137)</f>
        <v/>
      </c>
      <c r="I146" s="1485" t="str">
        <f>IF('Historical DATA'!CG137="","",'Historical DATA'!CG137)</f>
        <v/>
      </c>
      <c r="J146" s="1486" t="str">
        <f>IF('Historical DATA'!CH137="","",'Historical DATA'!CH137)</f>
        <v/>
      </c>
      <c r="K146" s="1494" t="str">
        <f>IF('Historical DATA'!CI137="","",'Historical DATA'!CI137)</f>
        <v/>
      </c>
    </row>
    <row r="147" spans="2:11">
      <c r="B147" s="1493" t="str">
        <f>IF('Historical DATA'!B138="","",'Historical DATA'!B138)</f>
        <v/>
      </c>
      <c r="C147" s="1483" t="str">
        <f>IF('Historical DATA'!CA138="","",'Historical DATA'!CA138)</f>
        <v/>
      </c>
      <c r="D147" s="1484" t="str">
        <f>IF('Historical DATA'!CB138="","",'Historical DATA'!CB138)</f>
        <v/>
      </c>
      <c r="E147" s="1537" t="str">
        <f>IF('Historical DATA'!CC138="","",'Historical DATA'!CC138)</f>
        <v/>
      </c>
      <c r="F147" s="1485" t="str">
        <f>IF('Historical DATA'!CD138="","",'Historical DATA'!CD138)</f>
        <v/>
      </c>
      <c r="G147" s="1535" t="str">
        <f>IF('Historical DATA'!CE138="","",'Historical DATA'!CE138)</f>
        <v/>
      </c>
      <c r="H147" s="1485" t="str">
        <f>IF('Historical DATA'!CF138="","",'Historical DATA'!CF138)</f>
        <v/>
      </c>
      <c r="I147" s="1485" t="str">
        <f>IF('Historical DATA'!CG138="","",'Historical DATA'!CG138)</f>
        <v/>
      </c>
      <c r="J147" s="1486" t="str">
        <f>IF('Historical DATA'!CH138="","",'Historical DATA'!CH138)</f>
        <v/>
      </c>
      <c r="K147" s="1494" t="str">
        <f>IF('Historical DATA'!CI138="","",'Historical DATA'!CI138)</f>
        <v/>
      </c>
    </row>
    <row r="148" spans="2:11">
      <c r="B148" s="1493" t="str">
        <f>IF('Historical DATA'!B139="","",'Historical DATA'!B139)</f>
        <v/>
      </c>
      <c r="C148" s="1483" t="str">
        <f>IF('Historical DATA'!CA139="","",'Historical DATA'!CA139)</f>
        <v/>
      </c>
      <c r="D148" s="1484" t="str">
        <f>IF('Historical DATA'!CB139="","",'Historical DATA'!CB139)</f>
        <v/>
      </c>
      <c r="E148" s="1537" t="str">
        <f>IF('Historical DATA'!CC139="","",'Historical DATA'!CC139)</f>
        <v/>
      </c>
      <c r="F148" s="1485" t="str">
        <f>IF('Historical DATA'!CD139="","",'Historical DATA'!CD139)</f>
        <v/>
      </c>
      <c r="G148" s="1535" t="str">
        <f>IF('Historical DATA'!CE139="","",'Historical DATA'!CE139)</f>
        <v/>
      </c>
      <c r="H148" s="1485" t="str">
        <f>IF('Historical DATA'!CF139="","",'Historical DATA'!CF139)</f>
        <v/>
      </c>
      <c r="I148" s="1485" t="str">
        <f>IF('Historical DATA'!CG139="","",'Historical DATA'!CG139)</f>
        <v/>
      </c>
      <c r="J148" s="1486" t="str">
        <f>IF('Historical DATA'!CH139="","",'Historical DATA'!CH139)</f>
        <v/>
      </c>
      <c r="K148" s="1494" t="str">
        <f>IF('Historical DATA'!CI139="","",'Historical DATA'!CI139)</f>
        <v/>
      </c>
    </row>
    <row r="149" spans="2:11">
      <c r="B149" s="1493" t="str">
        <f>IF('Historical DATA'!B140="","",'Historical DATA'!B140)</f>
        <v/>
      </c>
      <c r="C149" s="1483" t="str">
        <f>IF('Historical DATA'!CA140="","",'Historical DATA'!CA140)</f>
        <v/>
      </c>
      <c r="D149" s="1484" t="str">
        <f>IF('Historical DATA'!CB140="","",'Historical DATA'!CB140)</f>
        <v/>
      </c>
      <c r="E149" s="1537" t="str">
        <f>IF('Historical DATA'!CC140="","",'Historical DATA'!CC140)</f>
        <v/>
      </c>
      <c r="F149" s="1485" t="str">
        <f>IF('Historical DATA'!CD140="","",'Historical DATA'!CD140)</f>
        <v/>
      </c>
      <c r="G149" s="1535" t="str">
        <f>IF('Historical DATA'!CE140="","",'Historical DATA'!CE140)</f>
        <v/>
      </c>
      <c r="H149" s="1485" t="str">
        <f>IF('Historical DATA'!CF140="","",'Historical DATA'!CF140)</f>
        <v/>
      </c>
      <c r="I149" s="1485" t="str">
        <f>IF('Historical DATA'!CG140="","",'Historical DATA'!CG140)</f>
        <v/>
      </c>
      <c r="J149" s="1486" t="str">
        <f>IF('Historical DATA'!CH140="","",'Historical DATA'!CH140)</f>
        <v/>
      </c>
      <c r="K149" s="1494" t="str">
        <f>IF('Historical DATA'!CI140="","",'Historical DATA'!CI140)</f>
        <v/>
      </c>
    </row>
    <row r="150" spans="2:11">
      <c r="B150" s="1493" t="str">
        <f>IF('Historical DATA'!B141="","",'Historical DATA'!B141)</f>
        <v/>
      </c>
      <c r="C150" s="1483" t="str">
        <f>IF('Historical DATA'!CA141="","",'Historical DATA'!CA141)</f>
        <v/>
      </c>
      <c r="D150" s="1484" t="str">
        <f>IF('Historical DATA'!CB141="","",'Historical DATA'!CB141)</f>
        <v/>
      </c>
      <c r="E150" s="1537" t="str">
        <f>IF('Historical DATA'!CC141="","",'Historical DATA'!CC141)</f>
        <v/>
      </c>
      <c r="F150" s="1485" t="str">
        <f>IF('Historical DATA'!CD141="","",'Historical DATA'!CD141)</f>
        <v/>
      </c>
      <c r="G150" s="1535" t="str">
        <f>IF('Historical DATA'!CE141="","",'Historical DATA'!CE141)</f>
        <v/>
      </c>
      <c r="H150" s="1485" t="str">
        <f>IF('Historical DATA'!CF141="","",'Historical DATA'!CF141)</f>
        <v/>
      </c>
      <c r="I150" s="1485" t="str">
        <f>IF('Historical DATA'!CG141="","",'Historical DATA'!CG141)</f>
        <v/>
      </c>
      <c r="J150" s="1486" t="str">
        <f>IF('Historical DATA'!CH141="","",'Historical DATA'!CH141)</f>
        <v/>
      </c>
      <c r="K150" s="1494" t="str">
        <f>IF('Historical DATA'!CI141="","",'Historical DATA'!CI141)</f>
        <v/>
      </c>
    </row>
    <row r="151" spans="2:11">
      <c r="B151" s="1493" t="str">
        <f>IF('Historical DATA'!B142="","",'Historical DATA'!B142)</f>
        <v/>
      </c>
      <c r="C151" s="1483" t="str">
        <f>IF('Historical DATA'!CA142="","",'Historical DATA'!CA142)</f>
        <v/>
      </c>
      <c r="D151" s="1484" t="str">
        <f>IF('Historical DATA'!CB142="","",'Historical DATA'!CB142)</f>
        <v/>
      </c>
      <c r="E151" s="1537" t="str">
        <f>IF('Historical DATA'!CC142="","",'Historical DATA'!CC142)</f>
        <v/>
      </c>
      <c r="F151" s="1485" t="str">
        <f>IF('Historical DATA'!CD142="","",'Historical DATA'!CD142)</f>
        <v/>
      </c>
      <c r="G151" s="1535" t="str">
        <f>IF('Historical DATA'!CE142="","",'Historical DATA'!CE142)</f>
        <v/>
      </c>
      <c r="H151" s="1485" t="str">
        <f>IF('Historical DATA'!CF142="","",'Historical DATA'!CF142)</f>
        <v/>
      </c>
      <c r="I151" s="1485" t="str">
        <f>IF('Historical DATA'!CG142="","",'Historical DATA'!CG142)</f>
        <v/>
      </c>
      <c r="J151" s="1486" t="str">
        <f>IF('Historical DATA'!CH142="","",'Historical DATA'!CH142)</f>
        <v/>
      </c>
      <c r="K151" s="1494" t="str">
        <f>IF('Historical DATA'!CI142="","",'Historical DATA'!CI142)</f>
        <v/>
      </c>
    </row>
    <row r="152" spans="2:11">
      <c r="B152" s="1493" t="str">
        <f>IF('Historical DATA'!B143="","",'Historical DATA'!B143)</f>
        <v/>
      </c>
      <c r="C152" s="1483" t="str">
        <f>IF('Historical DATA'!CA143="","",'Historical DATA'!CA143)</f>
        <v/>
      </c>
      <c r="D152" s="1484" t="str">
        <f>IF('Historical DATA'!CB143="","",'Historical DATA'!CB143)</f>
        <v/>
      </c>
      <c r="E152" s="1537" t="str">
        <f>IF('Historical DATA'!CC143="","",'Historical DATA'!CC143)</f>
        <v/>
      </c>
      <c r="F152" s="1485" t="str">
        <f>IF('Historical DATA'!CD143="","",'Historical DATA'!CD143)</f>
        <v/>
      </c>
      <c r="G152" s="1535" t="str">
        <f>IF('Historical DATA'!CE143="","",'Historical DATA'!CE143)</f>
        <v/>
      </c>
      <c r="H152" s="1485" t="str">
        <f>IF('Historical DATA'!CF143="","",'Historical DATA'!CF143)</f>
        <v/>
      </c>
      <c r="I152" s="1485" t="str">
        <f>IF('Historical DATA'!CG143="","",'Historical DATA'!CG143)</f>
        <v/>
      </c>
      <c r="J152" s="1486" t="str">
        <f>IF('Historical DATA'!CH143="","",'Historical DATA'!CH143)</f>
        <v/>
      </c>
      <c r="K152" s="1494" t="str">
        <f>IF('Historical DATA'!CI143="","",'Historical DATA'!CI143)</f>
        <v/>
      </c>
    </row>
    <row r="153" spans="2:11">
      <c r="B153" s="1493" t="str">
        <f>IF('Historical DATA'!B144="","",'Historical DATA'!B144)</f>
        <v/>
      </c>
      <c r="C153" s="1483" t="str">
        <f>IF('Historical DATA'!CA144="","",'Historical DATA'!CA144)</f>
        <v/>
      </c>
      <c r="D153" s="1484" t="str">
        <f>IF('Historical DATA'!CB144="","",'Historical DATA'!CB144)</f>
        <v/>
      </c>
      <c r="E153" s="1537" t="str">
        <f>IF('Historical DATA'!CC144="","",'Historical DATA'!CC144)</f>
        <v/>
      </c>
      <c r="F153" s="1485" t="str">
        <f>IF('Historical DATA'!CD144="","",'Historical DATA'!CD144)</f>
        <v/>
      </c>
      <c r="G153" s="1535" t="str">
        <f>IF('Historical DATA'!CE144="","",'Historical DATA'!CE144)</f>
        <v/>
      </c>
      <c r="H153" s="1485" t="str">
        <f>IF('Historical DATA'!CF144="","",'Historical DATA'!CF144)</f>
        <v/>
      </c>
      <c r="I153" s="1485" t="str">
        <f>IF('Historical DATA'!CG144="","",'Historical DATA'!CG144)</f>
        <v/>
      </c>
      <c r="J153" s="1486" t="str">
        <f>IF('Historical DATA'!CH144="","",'Historical DATA'!CH144)</f>
        <v/>
      </c>
      <c r="K153" s="1494" t="str">
        <f>IF('Historical DATA'!CI144="","",'Historical DATA'!CI144)</f>
        <v/>
      </c>
    </row>
    <row r="154" spans="2:11">
      <c r="B154" s="1493" t="str">
        <f>IF('Historical DATA'!B145="","",'Historical DATA'!B145)</f>
        <v/>
      </c>
      <c r="C154" s="1483" t="str">
        <f>IF('Historical DATA'!CA145="","",'Historical DATA'!CA145)</f>
        <v/>
      </c>
      <c r="D154" s="1484" t="str">
        <f>IF('Historical DATA'!CB145="","",'Historical DATA'!CB145)</f>
        <v/>
      </c>
      <c r="E154" s="1537" t="str">
        <f>IF('Historical DATA'!CC145="","",'Historical DATA'!CC145)</f>
        <v/>
      </c>
      <c r="F154" s="1485" t="str">
        <f>IF('Historical DATA'!CD145="","",'Historical DATA'!CD145)</f>
        <v/>
      </c>
      <c r="G154" s="1535" t="str">
        <f>IF('Historical DATA'!CE145="","",'Historical DATA'!CE145)</f>
        <v/>
      </c>
      <c r="H154" s="1485" t="str">
        <f>IF('Historical DATA'!CF145="","",'Historical DATA'!CF145)</f>
        <v/>
      </c>
      <c r="I154" s="1485" t="str">
        <f>IF('Historical DATA'!CG145="","",'Historical DATA'!CG145)</f>
        <v/>
      </c>
      <c r="J154" s="1486" t="str">
        <f>IF('Historical DATA'!CH145="","",'Historical DATA'!CH145)</f>
        <v/>
      </c>
      <c r="K154" s="1494" t="str">
        <f>IF('Historical DATA'!CI145="","",'Historical DATA'!CI145)</f>
        <v/>
      </c>
    </row>
    <row r="155" spans="2:11">
      <c r="B155" s="1493" t="str">
        <f>IF('Historical DATA'!B146="","",'Historical DATA'!B146)</f>
        <v/>
      </c>
      <c r="C155" s="1483" t="str">
        <f>IF('Historical DATA'!CA146="","",'Historical DATA'!CA146)</f>
        <v/>
      </c>
      <c r="D155" s="1484" t="str">
        <f>IF('Historical DATA'!CB146="","",'Historical DATA'!CB146)</f>
        <v/>
      </c>
      <c r="E155" s="1537" t="str">
        <f>IF('Historical DATA'!CC146="","",'Historical DATA'!CC146)</f>
        <v/>
      </c>
      <c r="F155" s="1485" t="str">
        <f>IF('Historical DATA'!CD146="","",'Historical DATA'!CD146)</f>
        <v/>
      </c>
      <c r="G155" s="1535" t="str">
        <f>IF('Historical DATA'!CE146="","",'Historical DATA'!CE146)</f>
        <v/>
      </c>
      <c r="H155" s="1485" t="str">
        <f>IF('Historical DATA'!CF146="","",'Historical DATA'!CF146)</f>
        <v/>
      </c>
      <c r="I155" s="1485" t="str">
        <f>IF('Historical DATA'!CG146="","",'Historical DATA'!CG146)</f>
        <v/>
      </c>
      <c r="J155" s="1486" t="str">
        <f>IF('Historical DATA'!CH146="","",'Historical DATA'!CH146)</f>
        <v/>
      </c>
      <c r="K155" s="1494" t="str">
        <f>IF('Historical DATA'!CI146="","",'Historical DATA'!CI146)</f>
        <v/>
      </c>
    </row>
    <row r="156" spans="2:11">
      <c r="B156" s="1493" t="str">
        <f>IF('Historical DATA'!B147="","",'Historical DATA'!B147)</f>
        <v/>
      </c>
      <c r="C156" s="1483" t="str">
        <f>IF('Historical DATA'!CA147="","",'Historical DATA'!CA147)</f>
        <v/>
      </c>
      <c r="D156" s="1484" t="str">
        <f>IF('Historical DATA'!CB147="","",'Historical DATA'!CB147)</f>
        <v/>
      </c>
      <c r="E156" s="1537" t="str">
        <f>IF('Historical DATA'!CC147="","",'Historical DATA'!CC147)</f>
        <v/>
      </c>
      <c r="F156" s="1485" t="str">
        <f>IF('Historical DATA'!CD147="","",'Historical DATA'!CD147)</f>
        <v/>
      </c>
      <c r="G156" s="1535" t="str">
        <f>IF('Historical DATA'!CE147="","",'Historical DATA'!CE147)</f>
        <v/>
      </c>
      <c r="H156" s="1485" t="str">
        <f>IF('Historical DATA'!CF147="","",'Historical DATA'!CF147)</f>
        <v/>
      </c>
      <c r="I156" s="1485" t="str">
        <f>IF('Historical DATA'!CG147="","",'Historical DATA'!CG147)</f>
        <v/>
      </c>
      <c r="J156" s="1486" t="str">
        <f>IF('Historical DATA'!CH147="","",'Historical DATA'!CH147)</f>
        <v/>
      </c>
      <c r="K156" s="1494" t="str">
        <f>IF('Historical DATA'!CI147="","",'Historical DATA'!CI147)</f>
        <v/>
      </c>
    </row>
    <row r="157" spans="2:11">
      <c r="B157" s="1493" t="str">
        <f>IF('Historical DATA'!B148="","",'Historical DATA'!B148)</f>
        <v/>
      </c>
      <c r="C157" s="1483" t="str">
        <f>IF('Historical DATA'!CA148="","",'Historical DATA'!CA148)</f>
        <v/>
      </c>
      <c r="D157" s="1484" t="str">
        <f>IF('Historical DATA'!CB148="","",'Historical DATA'!CB148)</f>
        <v/>
      </c>
      <c r="E157" s="1537" t="str">
        <f>IF('Historical DATA'!CC148="","",'Historical DATA'!CC148)</f>
        <v/>
      </c>
      <c r="F157" s="1485" t="str">
        <f>IF('Historical DATA'!CD148="","",'Historical DATA'!CD148)</f>
        <v/>
      </c>
      <c r="G157" s="1535" t="str">
        <f>IF('Historical DATA'!CE148="","",'Historical DATA'!CE148)</f>
        <v/>
      </c>
      <c r="H157" s="1485" t="str">
        <f>IF('Historical DATA'!CF148="","",'Historical DATA'!CF148)</f>
        <v/>
      </c>
      <c r="I157" s="1485" t="str">
        <f>IF('Historical DATA'!CG148="","",'Historical DATA'!CG148)</f>
        <v/>
      </c>
      <c r="J157" s="1486" t="str">
        <f>IF('Historical DATA'!CH148="","",'Historical DATA'!CH148)</f>
        <v/>
      </c>
      <c r="K157" s="1494" t="str">
        <f>IF('Historical DATA'!CI148="","",'Historical DATA'!CI148)</f>
        <v/>
      </c>
    </row>
    <row r="158" spans="2:11">
      <c r="B158" s="1493" t="str">
        <f>IF('Historical DATA'!B149="","",'Historical DATA'!B149)</f>
        <v/>
      </c>
      <c r="C158" s="1483" t="str">
        <f>IF('Historical DATA'!CA149="","",'Historical DATA'!CA149)</f>
        <v/>
      </c>
      <c r="D158" s="1484" t="str">
        <f>IF('Historical DATA'!CB149="","",'Historical DATA'!CB149)</f>
        <v/>
      </c>
      <c r="E158" s="1537" t="str">
        <f>IF('Historical DATA'!CC149="","",'Historical DATA'!CC149)</f>
        <v/>
      </c>
      <c r="F158" s="1485" t="str">
        <f>IF('Historical DATA'!CD149="","",'Historical DATA'!CD149)</f>
        <v/>
      </c>
      <c r="G158" s="1535" t="str">
        <f>IF('Historical DATA'!CE149="","",'Historical DATA'!CE149)</f>
        <v/>
      </c>
      <c r="H158" s="1485" t="str">
        <f>IF('Historical DATA'!CF149="","",'Historical DATA'!CF149)</f>
        <v/>
      </c>
      <c r="I158" s="1485" t="str">
        <f>IF('Historical DATA'!CG149="","",'Historical DATA'!CG149)</f>
        <v/>
      </c>
      <c r="J158" s="1486" t="str">
        <f>IF('Historical DATA'!CH149="","",'Historical DATA'!CH149)</f>
        <v/>
      </c>
      <c r="K158" s="1494" t="str">
        <f>IF('Historical DATA'!CI149="","",'Historical DATA'!CI149)</f>
        <v/>
      </c>
    </row>
    <row r="159" spans="2:11">
      <c r="B159" s="1493" t="str">
        <f>IF('Historical DATA'!B150="","",'Historical DATA'!B150)</f>
        <v/>
      </c>
      <c r="C159" s="1483" t="str">
        <f>IF('Historical DATA'!CA150="","",'Historical DATA'!CA150)</f>
        <v/>
      </c>
      <c r="D159" s="1484" t="str">
        <f>IF('Historical DATA'!CB150="","",'Historical DATA'!CB150)</f>
        <v/>
      </c>
      <c r="E159" s="1537" t="str">
        <f>IF('Historical DATA'!CC150="","",'Historical DATA'!CC150)</f>
        <v/>
      </c>
      <c r="F159" s="1485" t="str">
        <f>IF('Historical DATA'!CD150="","",'Historical DATA'!CD150)</f>
        <v/>
      </c>
      <c r="G159" s="1535" t="str">
        <f>IF('Historical DATA'!CE150="","",'Historical DATA'!CE150)</f>
        <v/>
      </c>
      <c r="H159" s="1485" t="str">
        <f>IF('Historical DATA'!CF150="","",'Historical DATA'!CF150)</f>
        <v/>
      </c>
      <c r="I159" s="1485" t="str">
        <f>IF('Historical DATA'!CG150="","",'Historical DATA'!CG150)</f>
        <v/>
      </c>
      <c r="J159" s="1486" t="str">
        <f>IF('Historical DATA'!CH150="","",'Historical DATA'!CH150)</f>
        <v/>
      </c>
      <c r="K159" s="1494" t="str">
        <f>IF('Historical DATA'!CI150="","",'Historical DATA'!CI150)</f>
        <v/>
      </c>
    </row>
    <row r="160" spans="2:11">
      <c r="B160" s="1493" t="str">
        <f>IF('Historical DATA'!B151="","",'Historical DATA'!B151)</f>
        <v/>
      </c>
      <c r="C160" s="1483" t="str">
        <f>IF('Historical DATA'!CA151="","",'Historical DATA'!CA151)</f>
        <v/>
      </c>
      <c r="D160" s="1484" t="str">
        <f>IF('Historical DATA'!CB151="","",'Historical DATA'!CB151)</f>
        <v/>
      </c>
      <c r="E160" s="1537" t="str">
        <f>IF('Historical DATA'!CC151="","",'Historical DATA'!CC151)</f>
        <v/>
      </c>
      <c r="F160" s="1485" t="str">
        <f>IF('Historical DATA'!CD151="","",'Historical DATA'!CD151)</f>
        <v/>
      </c>
      <c r="G160" s="1535" t="str">
        <f>IF('Historical DATA'!CE151="","",'Historical DATA'!CE151)</f>
        <v/>
      </c>
      <c r="H160" s="1485" t="str">
        <f>IF('Historical DATA'!CF151="","",'Historical DATA'!CF151)</f>
        <v/>
      </c>
      <c r="I160" s="1485" t="str">
        <f>IF('Historical DATA'!CG151="","",'Historical DATA'!CG151)</f>
        <v/>
      </c>
      <c r="J160" s="1486" t="str">
        <f>IF('Historical DATA'!CH151="","",'Historical DATA'!CH151)</f>
        <v/>
      </c>
      <c r="K160" s="1494" t="str">
        <f>IF('Historical DATA'!CI151="","",'Historical DATA'!CI151)</f>
        <v/>
      </c>
    </row>
    <row r="161" spans="2:11">
      <c r="B161" s="1493" t="str">
        <f>IF('Historical DATA'!B152="","",'Historical DATA'!B152)</f>
        <v/>
      </c>
      <c r="C161" s="1483" t="str">
        <f>IF('Historical DATA'!CA152="","",'Historical DATA'!CA152)</f>
        <v/>
      </c>
      <c r="D161" s="1484" t="str">
        <f>IF('Historical DATA'!CB152="","",'Historical DATA'!CB152)</f>
        <v/>
      </c>
      <c r="E161" s="1537" t="str">
        <f>IF('Historical DATA'!CC152="","",'Historical DATA'!CC152)</f>
        <v/>
      </c>
      <c r="F161" s="1485" t="str">
        <f>IF('Historical DATA'!CD152="","",'Historical DATA'!CD152)</f>
        <v/>
      </c>
      <c r="G161" s="1535" t="str">
        <f>IF('Historical DATA'!CE152="","",'Historical DATA'!CE152)</f>
        <v/>
      </c>
      <c r="H161" s="1485" t="str">
        <f>IF('Historical DATA'!CF152="","",'Historical DATA'!CF152)</f>
        <v/>
      </c>
      <c r="I161" s="1485" t="str">
        <f>IF('Historical DATA'!CG152="","",'Historical DATA'!CG152)</f>
        <v/>
      </c>
      <c r="J161" s="1486" t="str">
        <f>IF('Historical DATA'!CH152="","",'Historical DATA'!CH152)</f>
        <v/>
      </c>
      <c r="K161" s="1494" t="str">
        <f>IF('Historical DATA'!CI152="","",'Historical DATA'!CI152)</f>
        <v/>
      </c>
    </row>
    <row r="162" spans="2:11">
      <c r="B162" s="1493" t="str">
        <f>IF('Historical DATA'!B153="","",'Historical DATA'!B153)</f>
        <v/>
      </c>
      <c r="C162" s="1483" t="str">
        <f>IF('Historical DATA'!CA153="","",'Historical DATA'!CA153)</f>
        <v/>
      </c>
      <c r="D162" s="1484" t="str">
        <f>IF('Historical DATA'!CB153="","",'Historical DATA'!CB153)</f>
        <v/>
      </c>
      <c r="E162" s="1537" t="str">
        <f>IF('Historical DATA'!CC153="","",'Historical DATA'!CC153)</f>
        <v/>
      </c>
      <c r="F162" s="1485" t="str">
        <f>IF('Historical DATA'!CD153="","",'Historical DATA'!CD153)</f>
        <v/>
      </c>
      <c r="G162" s="1535" t="str">
        <f>IF('Historical DATA'!CE153="","",'Historical DATA'!CE153)</f>
        <v/>
      </c>
      <c r="H162" s="1485" t="str">
        <f>IF('Historical DATA'!CF153="","",'Historical DATA'!CF153)</f>
        <v/>
      </c>
      <c r="I162" s="1485" t="str">
        <f>IF('Historical DATA'!CG153="","",'Historical DATA'!CG153)</f>
        <v/>
      </c>
      <c r="J162" s="1486" t="str">
        <f>IF('Historical DATA'!CH153="","",'Historical DATA'!CH153)</f>
        <v/>
      </c>
      <c r="K162" s="1494" t="str">
        <f>IF('Historical DATA'!CI153="","",'Historical DATA'!CI153)</f>
        <v/>
      </c>
    </row>
    <row r="163" spans="2:11">
      <c r="B163" s="1493" t="str">
        <f>IF('Historical DATA'!B154="","",'Historical DATA'!B154)</f>
        <v/>
      </c>
      <c r="C163" s="1483" t="str">
        <f>IF('Historical DATA'!CA154="","",'Historical DATA'!CA154)</f>
        <v/>
      </c>
      <c r="D163" s="1484" t="str">
        <f>IF('Historical DATA'!CB154="","",'Historical DATA'!CB154)</f>
        <v/>
      </c>
      <c r="E163" s="1537" t="str">
        <f>IF('Historical DATA'!CC154="","",'Historical DATA'!CC154)</f>
        <v/>
      </c>
      <c r="F163" s="1485" t="str">
        <f>IF('Historical DATA'!CD154="","",'Historical DATA'!CD154)</f>
        <v/>
      </c>
      <c r="G163" s="1535" t="str">
        <f>IF('Historical DATA'!CE154="","",'Historical DATA'!CE154)</f>
        <v/>
      </c>
      <c r="H163" s="1485" t="str">
        <f>IF('Historical DATA'!CF154="","",'Historical DATA'!CF154)</f>
        <v/>
      </c>
      <c r="I163" s="1485" t="str">
        <f>IF('Historical DATA'!CG154="","",'Historical DATA'!CG154)</f>
        <v/>
      </c>
      <c r="J163" s="1486" t="str">
        <f>IF('Historical DATA'!CH154="","",'Historical DATA'!CH154)</f>
        <v/>
      </c>
      <c r="K163" s="1494" t="str">
        <f>IF('Historical DATA'!CI154="","",'Historical DATA'!CI154)</f>
        <v/>
      </c>
    </row>
    <row r="164" spans="2:11">
      <c r="B164" s="1493" t="str">
        <f>IF('Historical DATA'!B155="","",'Historical DATA'!B155)</f>
        <v/>
      </c>
      <c r="C164" s="1483" t="str">
        <f>IF('Historical DATA'!CA155="","",'Historical DATA'!CA155)</f>
        <v/>
      </c>
      <c r="D164" s="1484" t="str">
        <f>IF('Historical DATA'!CB155="","",'Historical DATA'!CB155)</f>
        <v/>
      </c>
      <c r="E164" s="1537" t="str">
        <f>IF('Historical DATA'!CC155="","",'Historical DATA'!CC155)</f>
        <v/>
      </c>
      <c r="F164" s="1485" t="str">
        <f>IF('Historical DATA'!CD155="","",'Historical DATA'!CD155)</f>
        <v/>
      </c>
      <c r="G164" s="1535" t="str">
        <f>IF('Historical DATA'!CE155="","",'Historical DATA'!CE155)</f>
        <v/>
      </c>
      <c r="H164" s="1485" t="str">
        <f>IF('Historical DATA'!CF155="","",'Historical DATA'!CF155)</f>
        <v/>
      </c>
      <c r="I164" s="1485" t="str">
        <f>IF('Historical DATA'!CG155="","",'Historical DATA'!CG155)</f>
        <v/>
      </c>
      <c r="J164" s="1486" t="str">
        <f>IF('Historical DATA'!CH155="","",'Historical DATA'!CH155)</f>
        <v/>
      </c>
      <c r="K164" s="1494" t="str">
        <f>IF('Historical DATA'!CI155="","",'Historical DATA'!CI155)</f>
        <v/>
      </c>
    </row>
    <row r="165" spans="2:11">
      <c r="B165" s="1493" t="str">
        <f>IF('Historical DATA'!B156="","",'Historical DATA'!B156)</f>
        <v/>
      </c>
      <c r="C165" s="1483" t="str">
        <f>IF('Historical DATA'!CA156="","",'Historical DATA'!CA156)</f>
        <v/>
      </c>
      <c r="D165" s="1484" t="str">
        <f>IF('Historical DATA'!CB156="","",'Historical DATA'!CB156)</f>
        <v/>
      </c>
      <c r="E165" s="1537" t="str">
        <f>IF('Historical DATA'!CC156="","",'Historical DATA'!CC156)</f>
        <v/>
      </c>
      <c r="F165" s="1485" t="str">
        <f>IF('Historical DATA'!CD156="","",'Historical DATA'!CD156)</f>
        <v/>
      </c>
      <c r="G165" s="1535" t="str">
        <f>IF('Historical DATA'!CE156="","",'Historical DATA'!CE156)</f>
        <v/>
      </c>
      <c r="H165" s="1485" t="str">
        <f>IF('Historical DATA'!CF156="","",'Historical DATA'!CF156)</f>
        <v/>
      </c>
      <c r="I165" s="1485" t="str">
        <f>IF('Historical DATA'!CG156="","",'Historical DATA'!CG156)</f>
        <v/>
      </c>
      <c r="J165" s="1486" t="str">
        <f>IF('Historical DATA'!CH156="","",'Historical DATA'!CH156)</f>
        <v/>
      </c>
      <c r="K165" s="1494" t="str">
        <f>IF('Historical DATA'!CI156="","",'Historical DATA'!CI156)</f>
        <v/>
      </c>
    </row>
    <row r="166" spans="2:11">
      <c r="B166" s="1493" t="str">
        <f>IF('Historical DATA'!B157="","",'Historical DATA'!B157)</f>
        <v/>
      </c>
      <c r="C166" s="1483" t="str">
        <f>IF('Historical DATA'!CA157="","",'Historical DATA'!CA157)</f>
        <v/>
      </c>
      <c r="D166" s="1484" t="str">
        <f>IF('Historical DATA'!CB157="","",'Historical DATA'!CB157)</f>
        <v/>
      </c>
      <c r="E166" s="1537" t="str">
        <f>IF('Historical DATA'!CC157="","",'Historical DATA'!CC157)</f>
        <v/>
      </c>
      <c r="F166" s="1485" t="str">
        <f>IF('Historical DATA'!CD157="","",'Historical DATA'!CD157)</f>
        <v/>
      </c>
      <c r="G166" s="1535" t="str">
        <f>IF('Historical DATA'!CE157="","",'Historical DATA'!CE157)</f>
        <v/>
      </c>
      <c r="H166" s="1485" t="str">
        <f>IF('Historical DATA'!CF157="","",'Historical DATA'!CF157)</f>
        <v/>
      </c>
      <c r="I166" s="1485" t="str">
        <f>IF('Historical DATA'!CG157="","",'Historical DATA'!CG157)</f>
        <v/>
      </c>
      <c r="J166" s="1486" t="str">
        <f>IF('Historical DATA'!CH157="","",'Historical DATA'!CH157)</f>
        <v/>
      </c>
      <c r="K166" s="1494" t="str">
        <f>IF('Historical DATA'!CI157="","",'Historical DATA'!CI157)</f>
        <v/>
      </c>
    </row>
    <row r="167" spans="2:11">
      <c r="B167" s="1493" t="str">
        <f>IF('Historical DATA'!B158="","",'Historical DATA'!B158)</f>
        <v/>
      </c>
      <c r="C167" s="1483" t="str">
        <f>IF('Historical DATA'!CA158="","",'Historical DATA'!CA158)</f>
        <v/>
      </c>
      <c r="D167" s="1484" t="str">
        <f>IF('Historical DATA'!CB158="","",'Historical DATA'!CB158)</f>
        <v/>
      </c>
      <c r="E167" s="1537" t="str">
        <f>IF('Historical DATA'!CC158="","",'Historical DATA'!CC158)</f>
        <v/>
      </c>
      <c r="F167" s="1485" t="str">
        <f>IF('Historical DATA'!CD158="","",'Historical DATA'!CD158)</f>
        <v/>
      </c>
      <c r="G167" s="1535" t="str">
        <f>IF('Historical DATA'!CE158="","",'Historical DATA'!CE158)</f>
        <v/>
      </c>
      <c r="H167" s="1485" t="str">
        <f>IF('Historical DATA'!CF158="","",'Historical DATA'!CF158)</f>
        <v/>
      </c>
      <c r="I167" s="1485" t="str">
        <f>IF('Historical DATA'!CG158="","",'Historical DATA'!CG158)</f>
        <v/>
      </c>
      <c r="J167" s="1486" t="str">
        <f>IF('Historical DATA'!CH158="","",'Historical DATA'!CH158)</f>
        <v/>
      </c>
      <c r="K167" s="1494" t="str">
        <f>IF('Historical DATA'!CI158="","",'Historical DATA'!CI158)</f>
        <v/>
      </c>
    </row>
    <row r="168" spans="2:11">
      <c r="B168" s="1493" t="str">
        <f>IF('Historical DATA'!B159="","",'Historical DATA'!B159)</f>
        <v/>
      </c>
      <c r="C168" s="1483" t="str">
        <f>IF('Historical DATA'!CA159="","",'Historical DATA'!CA159)</f>
        <v/>
      </c>
      <c r="D168" s="1484" t="str">
        <f>IF('Historical DATA'!CB159="","",'Historical DATA'!CB159)</f>
        <v/>
      </c>
      <c r="E168" s="1537" t="str">
        <f>IF('Historical DATA'!CC159="","",'Historical DATA'!CC159)</f>
        <v/>
      </c>
      <c r="F168" s="1485" t="str">
        <f>IF('Historical DATA'!CD159="","",'Historical DATA'!CD159)</f>
        <v/>
      </c>
      <c r="G168" s="1535" t="str">
        <f>IF('Historical DATA'!CE159="","",'Historical DATA'!CE159)</f>
        <v/>
      </c>
      <c r="H168" s="1485" t="str">
        <f>IF('Historical DATA'!CF159="","",'Historical DATA'!CF159)</f>
        <v/>
      </c>
      <c r="I168" s="1485" t="str">
        <f>IF('Historical DATA'!CG159="","",'Historical DATA'!CG159)</f>
        <v/>
      </c>
      <c r="J168" s="1486" t="str">
        <f>IF('Historical DATA'!CH159="","",'Historical DATA'!CH159)</f>
        <v/>
      </c>
      <c r="K168" s="1494" t="str">
        <f>IF('Historical DATA'!CI159="","",'Historical DATA'!CI159)</f>
        <v/>
      </c>
    </row>
    <row r="169" spans="2:11">
      <c r="B169" s="1493" t="str">
        <f>IF('Historical DATA'!B160="","",'Historical DATA'!B160)</f>
        <v/>
      </c>
      <c r="C169" s="1483" t="str">
        <f>IF('Historical DATA'!CA160="","",'Historical DATA'!CA160)</f>
        <v/>
      </c>
      <c r="D169" s="1484" t="str">
        <f>IF('Historical DATA'!CB160="","",'Historical DATA'!CB160)</f>
        <v/>
      </c>
      <c r="E169" s="1537" t="str">
        <f>IF('Historical DATA'!CC160="","",'Historical DATA'!CC160)</f>
        <v/>
      </c>
      <c r="F169" s="1485" t="str">
        <f>IF('Historical DATA'!CD160="","",'Historical DATA'!CD160)</f>
        <v/>
      </c>
      <c r="G169" s="1535" t="str">
        <f>IF('Historical DATA'!CE160="","",'Historical DATA'!CE160)</f>
        <v/>
      </c>
      <c r="H169" s="1485" t="str">
        <f>IF('Historical DATA'!CF160="","",'Historical DATA'!CF160)</f>
        <v/>
      </c>
      <c r="I169" s="1485" t="str">
        <f>IF('Historical DATA'!CG160="","",'Historical DATA'!CG160)</f>
        <v/>
      </c>
      <c r="J169" s="1486" t="str">
        <f>IF('Historical DATA'!CH160="","",'Historical DATA'!CH160)</f>
        <v/>
      </c>
      <c r="K169" s="1494" t="str">
        <f>IF('Historical DATA'!CI160="","",'Historical DATA'!CI160)</f>
        <v/>
      </c>
    </row>
    <row r="170" spans="2:11">
      <c r="B170" s="1493" t="str">
        <f>IF('Historical DATA'!B161="","",'Historical DATA'!B161)</f>
        <v/>
      </c>
      <c r="C170" s="1483" t="str">
        <f>IF('Historical DATA'!CA161="","",'Historical DATA'!CA161)</f>
        <v/>
      </c>
      <c r="D170" s="1484" t="str">
        <f>IF('Historical DATA'!CB161="","",'Historical DATA'!CB161)</f>
        <v/>
      </c>
      <c r="E170" s="1537" t="str">
        <f>IF('Historical DATA'!CC161="","",'Historical DATA'!CC161)</f>
        <v/>
      </c>
      <c r="F170" s="1485" t="str">
        <f>IF('Historical DATA'!CD161="","",'Historical DATA'!CD161)</f>
        <v/>
      </c>
      <c r="G170" s="1535" t="str">
        <f>IF('Historical DATA'!CE161="","",'Historical DATA'!CE161)</f>
        <v/>
      </c>
      <c r="H170" s="1485" t="str">
        <f>IF('Historical DATA'!CF161="","",'Historical DATA'!CF161)</f>
        <v/>
      </c>
      <c r="I170" s="1485" t="str">
        <f>IF('Historical DATA'!CG161="","",'Historical DATA'!CG161)</f>
        <v/>
      </c>
      <c r="J170" s="1486" t="str">
        <f>IF('Historical DATA'!CH161="","",'Historical DATA'!CH161)</f>
        <v/>
      </c>
      <c r="K170" s="1494" t="str">
        <f>IF('Historical DATA'!CI161="","",'Historical DATA'!CI161)</f>
        <v/>
      </c>
    </row>
    <row r="171" spans="2:11">
      <c r="B171" s="1493" t="str">
        <f>IF('Historical DATA'!B162="","",'Historical DATA'!B162)</f>
        <v/>
      </c>
      <c r="C171" s="1483" t="str">
        <f>IF('Historical DATA'!CA162="","",'Historical DATA'!CA162)</f>
        <v/>
      </c>
      <c r="D171" s="1484" t="str">
        <f>IF('Historical DATA'!CB162="","",'Historical DATA'!CB162)</f>
        <v/>
      </c>
      <c r="E171" s="1537" t="str">
        <f>IF('Historical DATA'!CC162="","",'Historical DATA'!CC162)</f>
        <v/>
      </c>
      <c r="F171" s="1485" t="str">
        <f>IF('Historical DATA'!CD162="","",'Historical DATA'!CD162)</f>
        <v/>
      </c>
      <c r="G171" s="1535" t="str">
        <f>IF('Historical DATA'!CE162="","",'Historical DATA'!CE162)</f>
        <v/>
      </c>
      <c r="H171" s="1485" t="str">
        <f>IF('Historical DATA'!CF162="","",'Historical DATA'!CF162)</f>
        <v/>
      </c>
      <c r="I171" s="1485" t="str">
        <f>IF('Historical DATA'!CG162="","",'Historical DATA'!CG162)</f>
        <v/>
      </c>
      <c r="J171" s="1486" t="str">
        <f>IF('Historical DATA'!CH162="","",'Historical DATA'!CH162)</f>
        <v/>
      </c>
      <c r="K171" s="1494" t="str">
        <f>IF('Historical DATA'!CI162="","",'Historical DATA'!CI162)</f>
        <v/>
      </c>
    </row>
    <row r="172" spans="2:11">
      <c r="B172" s="1493" t="str">
        <f>IF('Historical DATA'!B163="","",'Historical DATA'!B163)</f>
        <v/>
      </c>
      <c r="C172" s="1483" t="str">
        <f>IF('Historical DATA'!CA163="","",'Historical DATA'!CA163)</f>
        <v/>
      </c>
      <c r="D172" s="1484" t="str">
        <f>IF('Historical DATA'!CB163="","",'Historical DATA'!CB163)</f>
        <v/>
      </c>
      <c r="E172" s="1537" t="str">
        <f>IF('Historical DATA'!CC163="","",'Historical DATA'!CC163)</f>
        <v/>
      </c>
      <c r="F172" s="1485" t="str">
        <f>IF('Historical DATA'!CD163="","",'Historical DATA'!CD163)</f>
        <v/>
      </c>
      <c r="G172" s="1535" t="str">
        <f>IF('Historical DATA'!CE163="","",'Historical DATA'!CE163)</f>
        <v/>
      </c>
      <c r="H172" s="1485" t="str">
        <f>IF('Historical DATA'!CF163="","",'Historical DATA'!CF163)</f>
        <v/>
      </c>
      <c r="I172" s="1485" t="str">
        <f>IF('Historical DATA'!CG163="","",'Historical DATA'!CG163)</f>
        <v/>
      </c>
      <c r="J172" s="1486" t="str">
        <f>IF('Historical DATA'!CH163="","",'Historical DATA'!CH163)</f>
        <v/>
      </c>
      <c r="K172" s="1494" t="str">
        <f>IF('Historical DATA'!CI163="","",'Historical DATA'!CI163)</f>
        <v/>
      </c>
    </row>
    <row r="173" spans="2:11">
      <c r="B173" s="1493" t="str">
        <f>IF('Historical DATA'!B164="","",'Historical DATA'!B164)</f>
        <v/>
      </c>
      <c r="C173" s="1483" t="str">
        <f>IF('Historical DATA'!CA164="","",'Historical DATA'!CA164)</f>
        <v/>
      </c>
      <c r="D173" s="1484" t="str">
        <f>IF('Historical DATA'!CB164="","",'Historical DATA'!CB164)</f>
        <v/>
      </c>
      <c r="E173" s="1537" t="str">
        <f>IF('Historical DATA'!CC164="","",'Historical DATA'!CC164)</f>
        <v/>
      </c>
      <c r="F173" s="1485" t="str">
        <f>IF('Historical DATA'!CD164="","",'Historical DATA'!CD164)</f>
        <v/>
      </c>
      <c r="G173" s="1535" t="str">
        <f>IF('Historical DATA'!CE164="","",'Historical DATA'!CE164)</f>
        <v/>
      </c>
      <c r="H173" s="1485" t="str">
        <f>IF('Historical DATA'!CF164="","",'Historical DATA'!CF164)</f>
        <v/>
      </c>
      <c r="I173" s="1485" t="str">
        <f>IF('Historical DATA'!CG164="","",'Historical DATA'!CG164)</f>
        <v/>
      </c>
      <c r="J173" s="1486" t="str">
        <f>IF('Historical DATA'!CH164="","",'Historical DATA'!CH164)</f>
        <v/>
      </c>
      <c r="K173" s="1494" t="str">
        <f>IF('Historical DATA'!CI164="","",'Historical DATA'!CI164)</f>
        <v/>
      </c>
    </row>
    <row r="174" spans="2:11">
      <c r="B174" s="1493" t="str">
        <f>IF('Historical DATA'!B165="","",'Historical DATA'!B165)</f>
        <v/>
      </c>
      <c r="C174" s="1483" t="str">
        <f>IF('Historical DATA'!CA165="","",'Historical DATA'!CA165)</f>
        <v/>
      </c>
      <c r="D174" s="1484" t="str">
        <f>IF('Historical DATA'!CB165="","",'Historical DATA'!CB165)</f>
        <v/>
      </c>
      <c r="E174" s="1537" t="str">
        <f>IF('Historical DATA'!CC165="","",'Historical DATA'!CC165)</f>
        <v/>
      </c>
      <c r="F174" s="1485" t="str">
        <f>IF('Historical DATA'!CD165="","",'Historical DATA'!CD165)</f>
        <v/>
      </c>
      <c r="G174" s="1535" t="str">
        <f>IF('Historical DATA'!CE165="","",'Historical DATA'!CE165)</f>
        <v/>
      </c>
      <c r="H174" s="1485" t="str">
        <f>IF('Historical DATA'!CF165="","",'Historical DATA'!CF165)</f>
        <v/>
      </c>
      <c r="I174" s="1485" t="str">
        <f>IF('Historical DATA'!CG165="","",'Historical DATA'!CG165)</f>
        <v/>
      </c>
      <c r="J174" s="1486" t="str">
        <f>IF('Historical DATA'!CH165="","",'Historical DATA'!CH165)</f>
        <v/>
      </c>
      <c r="K174" s="1494" t="str">
        <f>IF('Historical DATA'!CI165="","",'Historical DATA'!CI165)</f>
        <v/>
      </c>
    </row>
    <row r="175" spans="2:11">
      <c r="B175" s="1493" t="str">
        <f>IF('Historical DATA'!B166="","",'Historical DATA'!B166)</f>
        <v/>
      </c>
      <c r="C175" s="1483" t="str">
        <f>IF('Historical DATA'!CA166="","",'Historical DATA'!CA166)</f>
        <v/>
      </c>
      <c r="D175" s="1484" t="str">
        <f>IF('Historical DATA'!CB166="","",'Historical DATA'!CB166)</f>
        <v/>
      </c>
      <c r="E175" s="1537" t="str">
        <f>IF('Historical DATA'!CC166="","",'Historical DATA'!CC166)</f>
        <v/>
      </c>
      <c r="F175" s="1485" t="str">
        <f>IF('Historical DATA'!CD166="","",'Historical DATA'!CD166)</f>
        <v/>
      </c>
      <c r="G175" s="1535" t="str">
        <f>IF('Historical DATA'!CE166="","",'Historical DATA'!CE166)</f>
        <v/>
      </c>
      <c r="H175" s="1485" t="str">
        <f>IF('Historical DATA'!CF166="","",'Historical DATA'!CF166)</f>
        <v/>
      </c>
      <c r="I175" s="1485" t="str">
        <f>IF('Historical DATA'!CG166="","",'Historical DATA'!CG166)</f>
        <v/>
      </c>
      <c r="J175" s="1486" t="str">
        <f>IF('Historical DATA'!CH166="","",'Historical DATA'!CH166)</f>
        <v/>
      </c>
      <c r="K175" s="1494" t="str">
        <f>IF('Historical DATA'!CI166="","",'Historical DATA'!CI166)</f>
        <v/>
      </c>
    </row>
    <row r="176" spans="2:11">
      <c r="B176" s="1493" t="str">
        <f>IF('Historical DATA'!B167="","",'Historical DATA'!B167)</f>
        <v/>
      </c>
      <c r="C176" s="1483" t="str">
        <f>IF('Historical DATA'!CA167="","",'Historical DATA'!CA167)</f>
        <v/>
      </c>
      <c r="D176" s="1484" t="str">
        <f>IF('Historical DATA'!CB167="","",'Historical DATA'!CB167)</f>
        <v/>
      </c>
      <c r="E176" s="1537" t="str">
        <f>IF('Historical DATA'!CC167="","",'Historical DATA'!CC167)</f>
        <v/>
      </c>
      <c r="F176" s="1485" t="str">
        <f>IF('Historical DATA'!CD167="","",'Historical DATA'!CD167)</f>
        <v/>
      </c>
      <c r="G176" s="1535" t="str">
        <f>IF('Historical DATA'!CE167="","",'Historical DATA'!CE167)</f>
        <v/>
      </c>
      <c r="H176" s="1485" t="str">
        <f>IF('Historical DATA'!CF167="","",'Historical DATA'!CF167)</f>
        <v/>
      </c>
      <c r="I176" s="1485" t="str">
        <f>IF('Historical DATA'!CG167="","",'Historical DATA'!CG167)</f>
        <v/>
      </c>
      <c r="J176" s="1486" t="str">
        <f>IF('Historical DATA'!CH167="","",'Historical DATA'!CH167)</f>
        <v/>
      </c>
      <c r="K176" s="1494" t="str">
        <f>IF('Historical DATA'!CI167="","",'Historical DATA'!CI167)</f>
        <v/>
      </c>
    </row>
    <row r="177" spans="2:11">
      <c r="B177" s="1493" t="str">
        <f>IF('Historical DATA'!B168="","",'Historical DATA'!B168)</f>
        <v/>
      </c>
      <c r="C177" s="1483" t="str">
        <f>IF('Historical DATA'!CA168="","",'Historical DATA'!CA168)</f>
        <v/>
      </c>
      <c r="D177" s="1484" t="str">
        <f>IF('Historical DATA'!CB168="","",'Historical DATA'!CB168)</f>
        <v/>
      </c>
      <c r="E177" s="1537" t="str">
        <f>IF('Historical DATA'!CC168="","",'Historical DATA'!CC168)</f>
        <v/>
      </c>
      <c r="F177" s="1485" t="str">
        <f>IF('Historical DATA'!CD168="","",'Historical DATA'!CD168)</f>
        <v/>
      </c>
      <c r="G177" s="1535" t="str">
        <f>IF('Historical DATA'!CE168="","",'Historical DATA'!CE168)</f>
        <v/>
      </c>
      <c r="H177" s="1485" t="str">
        <f>IF('Historical DATA'!CF168="","",'Historical DATA'!CF168)</f>
        <v/>
      </c>
      <c r="I177" s="1485" t="str">
        <f>IF('Historical DATA'!CG168="","",'Historical DATA'!CG168)</f>
        <v/>
      </c>
      <c r="J177" s="1486" t="str">
        <f>IF('Historical DATA'!CH168="","",'Historical DATA'!CH168)</f>
        <v/>
      </c>
      <c r="K177" s="1494" t="str">
        <f>IF('Historical DATA'!CI168="","",'Historical DATA'!CI168)</f>
        <v/>
      </c>
    </row>
    <row r="178" spans="2:11">
      <c r="B178" s="1493" t="str">
        <f>IF('Historical DATA'!B169="","",'Historical DATA'!B169)</f>
        <v/>
      </c>
      <c r="C178" s="1483" t="str">
        <f>IF('Historical DATA'!CA169="","",'Historical DATA'!CA169)</f>
        <v/>
      </c>
      <c r="D178" s="1484" t="str">
        <f>IF('Historical DATA'!CB169="","",'Historical DATA'!CB169)</f>
        <v/>
      </c>
      <c r="E178" s="1537" t="str">
        <f>IF('Historical DATA'!CC169="","",'Historical DATA'!CC169)</f>
        <v/>
      </c>
      <c r="F178" s="1485" t="str">
        <f>IF('Historical DATA'!CD169="","",'Historical DATA'!CD169)</f>
        <v/>
      </c>
      <c r="G178" s="1535" t="str">
        <f>IF('Historical DATA'!CE169="","",'Historical DATA'!CE169)</f>
        <v/>
      </c>
      <c r="H178" s="1485" t="str">
        <f>IF('Historical DATA'!CF169="","",'Historical DATA'!CF169)</f>
        <v/>
      </c>
      <c r="I178" s="1485" t="str">
        <f>IF('Historical DATA'!CG169="","",'Historical DATA'!CG169)</f>
        <v/>
      </c>
      <c r="J178" s="1486" t="str">
        <f>IF('Historical DATA'!CH169="","",'Historical DATA'!CH169)</f>
        <v/>
      </c>
      <c r="K178" s="1494" t="str">
        <f>IF('Historical DATA'!CI169="","",'Historical DATA'!CI169)</f>
        <v/>
      </c>
    </row>
    <row r="179" spans="2:11">
      <c r="B179" s="1493" t="str">
        <f>IF('Historical DATA'!B170="","",'Historical DATA'!B170)</f>
        <v/>
      </c>
      <c r="C179" s="1483" t="str">
        <f>IF('Historical DATA'!CA170="","",'Historical DATA'!CA170)</f>
        <v/>
      </c>
      <c r="D179" s="1484" t="str">
        <f>IF('Historical DATA'!CB170="","",'Historical DATA'!CB170)</f>
        <v/>
      </c>
      <c r="E179" s="1537" t="str">
        <f>IF('Historical DATA'!CC170="","",'Historical DATA'!CC170)</f>
        <v/>
      </c>
      <c r="F179" s="1485" t="str">
        <f>IF('Historical DATA'!CD170="","",'Historical DATA'!CD170)</f>
        <v/>
      </c>
      <c r="G179" s="1535" t="str">
        <f>IF('Historical DATA'!CE170="","",'Historical DATA'!CE170)</f>
        <v/>
      </c>
      <c r="H179" s="1485" t="str">
        <f>IF('Historical DATA'!CF170="","",'Historical DATA'!CF170)</f>
        <v/>
      </c>
      <c r="I179" s="1485" t="str">
        <f>IF('Historical DATA'!CG170="","",'Historical DATA'!CG170)</f>
        <v/>
      </c>
      <c r="J179" s="1486" t="str">
        <f>IF('Historical DATA'!CH170="","",'Historical DATA'!CH170)</f>
        <v/>
      </c>
      <c r="K179" s="1494" t="str">
        <f>IF('Historical DATA'!CI170="","",'Historical DATA'!CI170)</f>
        <v/>
      </c>
    </row>
    <row r="180" spans="2:11">
      <c r="B180" s="1493" t="str">
        <f>IF('Historical DATA'!B171="","",'Historical DATA'!B171)</f>
        <v/>
      </c>
      <c r="C180" s="1483" t="str">
        <f>IF('Historical DATA'!CA171="","",'Historical DATA'!CA171)</f>
        <v/>
      </c>
      <c r="D180" s="1484" t="str">
        <f>IF('Historical DATA'!CB171="","",'Historical DATA'!CB171)</f>
        <v/>
      </c>
      <c r="E180" s="1537" t="str">
        <f>IF('Historical DATA'!CC171="","",'Historical DATA'!CC171)</f>
        <v/>
      </c>
      <c r="F180" s="1485" t="str">
        <f>IF('Historical DATA'!CD171="","",'Historical DATA'!CD171)</f>
        <v/>
      </c>
      <c r="G180" s="1535" t="str">
        <f>IF('Historical DATA'!CE171="","",'Historical DATA'!CE171)</f>
        <v/>
      </c>
      <c r="H180" s="1485" t="str">
        <f>IF('Historical DATA'!CF171="","",'Historical DATA'!CF171)</f>
        <v/>
      </c>
      <c r="I180" s="1485" t="str">
        <f>IF('Historical DATA'!CG171="","",'Historical DATA'!CG171)</f>
        <v/>
      </c>
      <c r="J180" s="1486" t="str">
        <f>IF('Historical DATA'!CH171="","",'Historical DATA'!CH171)</f>
        <v/>
      </c>
      <c r="K180" s="1494" t="str">
        <f>IF('Historical DATA'!CI171="","",'Historical DATA'!CI171)</f>
        <v/>
      </c>
    </row>
    <row r="181" spans="2:11">
      <c r="B181" s="1493" t="str">
        <f>IF('Historical DATA'!B172="","",'Historical DATA'!B172)</f>
        <v/>
      </c>
      <c r="C181" s="1483" t="str">
        <f>IF('Historical DATA'!CA172="","",'Historical DATA'!CA172)</f>
        <v/>
      </c>
      <c r="D181" s="1484" t="str">
        <f>IF('Historical DATA'!CB172="","",'Historical DATA'!CB172)</f>
        <v/>
      </c>
      <c r="E181" s="1537" t="str">
        <f>IF('Historical DATA'!CC172="","",'Historical DATA'!CC172)</f>
        <v/>
      </c>
      <c r="F181" s="1485" t="str">
        <f>IF('Historical DATA'!CD172="","",'Historical DATA'!CD172)</f>
        <v/>
      </c>
      <c r="G181" s="1535" t="str">
        <f>IF('Historical DATA'!CE172="","",'Historical DATA'!CE172)</f>
        <v/>
      </c>
      <c r="H181" s="1485" t="str">
        <f>IF('Historical DATA'!CF172="","",'Historical DATA'!CF172)</f>
        <v/>
      </c>
      <c r="I181" s="1485" t="str">
        <f>IF('Historical DATA'!CG172="","",'Historical DATA'!CG172)</f>
        <v/>
      </c>
      <c r="J181" s="1486" t="str">
        <f>IF('Historical DATA'!CH172="","",'Historical DATA'!CH172)</f>
        <v/>
      </c>
      <c r="K181" s="1494" t="str">
        <f>IF('Historical DATA'!CI172="","",'Historical DATA'!CI172)</f>
        <v/>
      </c>
    </row>
    <row r="182" spans="2:11">
      <c r="B182" s="1493" t="str">
        <f>IF('Historical DATA'!B173="","",'Historical DATA'!B173)</f>
        <v/>
      </c>
      <c r="C182" s="1483" t="str">
        <f>IF('Historical DATA'!CA173="","",'Historical DATA'!CA173)</f>
        <v/>
      </c>
      <c r="D182" s="1484" t="str">
        <f>IF('Historical DATA'!CB173="","",'Historical DATA'!CB173)</f>
        <v/>
      </c>
      <c r="E182" s="1537" t="str">
        <f>IF('Historical DATA'!CC173="","",'Historical DATA'!CC173)</f>
        <v/>
      </c>
      <c r="F182" s="1485" t="str">
        <f>IF('Historical DATA'!CD173="","",'Historical DATA'!CD173)</f>
        <v/>
      </c>
      <c r="G182" s="1535" t="str">
        <f>IF('Historical DATA'!CE173="","",'Historical DATA'!CE173)</f>
        <v/>
      </c>
      <c r="H182" s="1485" t="str">
        <f>IF('Historical DATA'!CF173="","",'Historical DATA'!CF173)</f>
        <v/>
      </c>
      <c r="I182" s="1485" t="str">
        <f>IF('Historical DATA'!CG173="","",'Historical DATA'!CG173)</f>
        <v/>
      </c>
      <c r="J182" s="1486" t="str">
        <f>IF('Historical DATA'!CH173="","",'Historical DATA'!CH173)</f>
        <v/>
      </c>
      <c r="K182" s="1494" t="str">
        <f>IF('Historical DATA'!CI173="","",'Historical DATA'!CI173)</f>
        <v/>
      </c>
    </row>
    <row r="183" spans="2:11">
      <c r="B183" s="1493" t="str">
        <f>IF('Historical DATA'!B174="","",'Historical DATA'!B174)</f>
        <v/>
      </c>
      <c r="C183" s="1483" t="str">
        <f>IF('Historical DATA'!CA174="","",'Historical DATA'!CA174)</f>
        <v/>
      </c>
      <c r="D183" s="1484" t="str">
        <f>IF('Historical DATA'!CB174="","",'Historical DATA'!CB174)</f>
        <v/>
      </c>
      <c r="E183" s="1537" t="str">
        <f>IF('Historical DATA'!CC174="","",'Historical DATA'!CC174)</f>
        <v/>
      </c>
      <c r="F183" s="1485" t="str">
        <f>IF('Historical DATA'!CD174="","",'Historical DATA'!CD174)</f>
        <v/>
      </c>
      <c r="G183" s="1535" t="str">
        <f>IF('Historical DATA'!CE174="","",'Historical DATA'!CE174)</f>
        <v/>
      </c>
      <c r="H183" s="1485" t="str">
        <f>IF('Historical DATA'!CF174="","",'Historical DATA'!CF174)</f>
        <v/>
      </c>
      <c r="I183" s="1485" t="str">
        <f>IF('Historical DATA'!CG174="","",'Historical DATA'!CG174)</f>
        <v/>
      </c>
      <c r="J183" s="1486" t="str">
        <f>IF('Historical DATA'!CH174="","",'Historical DATA'!CH174)</f>
        <v/>
      </c>
      <c r="K183" s="1494" t="str">
        <f>IF('Historical DATA'!CI174="","",'Historical DATA'!CI174)</f>
        <v/>
      </c>
    </row>
    <row r="184" spans="2:11">
      <c r="B184" s="1493" t="str">
        <f>IF('Historical DATA'!B175="","",'Historical DATA'!B175)</f>
        <v/>
      </c>
      <c r="C184" s="1483" t="str">
        <f>IF('Historical DATA'!CA175="","",'Historical DATA'!CA175)</f>
        <v/>
      </c>
      <c r="D184" s="1484" t="str">
        <f>IF('Historical DATA'!CB175="","",'Historical DATA'!CB175)</f>
        <v/>
      </c>
      <c r="E184" s="1537" t="str">
        <f>IF('Historical DATA'!CC175="","",'Historical DATA'!CC175)</f>
        <v/>
      </c>
      <c r="F184" s="1485" t="str">
        <f>IF('Historical DATA'!CD175="","",'Historical DATA'!CD175)</f>
        <v/>
      </c>
      <c r="G184" s="1535" t="str">
        <f>IF('Historical DATA'!CE175="","",'Historical DATA'!CE175)</f>
        <v/>
      </c>
      <c r="H184" s="1485" t="str">
        <f>IF('Historical DATA'!CF175="","",'Historical DATA'!CF175)</f>
        <v/>
      </c>
      <c r="I184" s="1485" t="str">
        <f>IF('Historical DATA'!CG175="","",'Historical DATA'!CG175)</f>
        <v/>
      </c>
      <c r="J184" s="1486" t="str">
        <f>IF('Historical DATA'!CH175="","",'Historical DATA'!CH175)</f>
        <v/>
      </c>
      <c r="K184" s="1494" t="str">
        <f>IF('Historical DATA'!CI175="","",'Historical DATA'!CI175)</f>
        <v/>
      </c>
    </row>
    <row r="185" spans="2:11">
      <c r="B185" s="1493" t="str">
        <f>IF('Historical DATA'!B176="","",'Historical DATA'!B176)</f>
        <v/>
      </c>
      <c r="C185" s="1483" t="str">
        <f>IF('Historical DATA'!CA176="","",'Historical DATA'!CA176)</f>
        <v/>
      </c>
      <c r="D185" s="1484" t="str">
        <f>IF('Historical DATA'!CB176="","",'Historical DATA'!CB176)</f>
        <v/>
      </c>
      <c r="E185" s="1537" t="str">
        <f>IF('Historical DATA'!CC176="","",'Historical DATA'!CC176)</f>
        <v/>
      </c>
      <c r="F185" s="1485" t="str">
        <f>IF('Historical DATA'!CD176="","",'Historical DATA'!CD176)</f>
        <v/>
      </c>
      <c r="G185" s="1535" t="str">
        <f>IF('Historical DATA'!CE176="","",'Historical DATA'!CE176)</f>
        <v/>
      </c>
      <c r="H185" s="1485" t="str">
        <f>IF('Historical DATA'!CF176="","",'Historical DATA'!CF176)</f>
        <v/>
      </c>
      <c r="I185" s="1485" t="str">
        <f>IF('Historical DATA'!CG176="","",'Historical DATA'!CG176)</f>
        <v/>
      </c>
      <c r="J185" s="1486" t="str">
        <f>IF('Historical DATA'!CH176="","",'Historical DATA'!CH176)</f>
        <v/>
      </c>
      <c r="K185" s="1494" t="str">
        <f>IF('Historical DATA'!CI176="","",'Historical DATA'!CI176)</f>
        <v/>
      </c>
    </row>
    <row r="186" spans="2:11">
      <c r="B186" s="1493" t="str">
        <f>IF('Historical DATA'!B177="","",'Historical DATA'!B177)</f>
        <v/>
      </c>
      <c r="C186" s="1483" t="str">
        <f>IF('Historical DATA'!CA177="","",'Historical DATA'!CA177)</f>
        <v/>
      </c>
      <c r="D186" s="1484" t="str">
        <f>IF('Historical DATA'!CB177="","",'Historical DATA'!CB177)</f>
        <v/>
      </c>
      <c r="E186" s="1537" t="str">
        <f>IF('Historical DATA'!CC177="","",'Historical DATA'!CC177)</f>
        <v/>
      </c>
      <c r="F186" s="1485" t="str">
        <f>IF('Historical DATA'!CD177="","",'Historical DATA'!CD177)</f>
        <v/>
      </c>
      <c r="G186" s="1535" t="str">
        <f>IF('Historical DATA'!CE177="","",'Historical DATA'!CE177)</f>
        <v/>
      </c>
      <c r="H186" s="1485" t="str">
        <f>IF('Historical DATA'!CF177="","",'Historical DATA'!CF177)</f>
        <v/>
      </c>
      <c r="I186" s="1485" t="str">
        <f>IF('Historical DATA'!CG177="","",'Historical DATA'!CG177)</f>
        <v/>
      </c>
      <c r="J186" s="1486" t="str">
        <f>IF('Historical DATA'!CH177="","",'Historical DATA'!CH177)</f>
        <v/>
      </c>
      <c r="K186" s="1494" t="str">
        <f>IF('Historical DATA'!CI177="","",'Historical DATA'!CI177)</f>
        <v/>
      </c>
    </row>
    <row r="187" spans="2:11">
      <c r="B187" s="1493" t="str">
        <f>IF('Historical DATA'!B178="","",'Historical DATA'!B178)</f>
        <v/>
      </c>
      <c r="C187" s="1483" t="str">
        <f>IF('Historical DATA'!CA178="","",'Historical DATA'!CA178)</f>
        <v/>
      </c>
      <c r="D187" s="1484" t="str">
        <f>IF('Historical DATA'!CB178="","",'Historical DATA'!CB178)</f>
        <v/>
      </c>
      <c r="E187" s="1537" t="str">
        <f>IF('Historical DATA'!CC178="","",'Historical DATA'!CC178)</f>
        <v/>
      </c>
      <c r="F187" s="1485" t="str">
        <f>IF('Historical DATA'!CD178="","",'Historical DATA'!CD178)</f>
        <v/>
      </c>
      <c r="G187" s="1535" t="str">
        <f>IF('Historical DATA'!CE178="","",'Historical DATA'!CE178)</f>
        <v/>
      </c>
      <c r="H187" s="1485" t="str">
        <f>IF('Historical DATA'!CF178="","",'Historical DATA'!CF178)</f>
        <v/>
      </c>
      <c r="I187" s="1485" t="str">
        <f>IF('Historical DATA'!CG178="","",'Historical DATA'!CG178)</f>
        <v/>
      </c>
      <c r="J187" s="1486" t="str">
        <f>IF('Historical DATA'!CH178="","",'Historical DATA'!CH178)</f>
        <v/>
      </c>
      <c r="K187" s="1494" t="str">
        <f>IF('Historical DATA'!CI178="","",'Historical DATA'!CI178)</f>
        <v/>
      </c>
    </row>
    <row r="188" spans="2:11">
      <c r="B188" s="1493" t="str">
        <f>IF('Historical DATA'!B179="","",'Historical DATA'!B179)</f>
        <v/>
      </c>
      <c r="C188" s="1483" t="str">
        <f>IF('Historical DATA'!CA179="","",'Historical DATA'!CA179)</f>
        <v/>
      </c>
      <c r="D188" s="1484" t="str">
        <f>IF('Historical DATA'!CB179="","",'Historical DATA'!CB179)</f>
        <v/>
      </c>
      <c r="E188" s="1537" t="str">
        <f>IF('Historical DATA'!CC179="","",'Historical DATA'!CC179)</f>
        <v/>
      </c>
      <c r="F188" s="1485" t="str">
        <f>IF('Historical DATA'!CD179="","",'Historical DATA'!CD179)</f>
        <v/>
      </c>
      <c r="G188" s="1535" t="str">
        <f>IF('Historical DATA'!CE179="","",'Historical DATA'!CE179)</f>
        <v/>
      </c>
      <c r="H188" s="1485" t="str">
        <f>IF('Historical DATA'!CF179="","",'Historical DATA'!CF179)</f>
        <v/>
      </c>
      <c r="I188" s="1485" t="str">
        <f>IF('Historical DATA'!CG179="","",'Historical DATA'!CG179)</f>
        <v/>
      </c>
      <c r="J188" s="1486" t="str">
        <f>IF('Historical DATA'!CH179="","",'Historical DATA'!CH179)</f>
        <v/>
      </c>
      <c r="K188" s="1494" t="str">
        <f>IF('Historical DATA'!CI179="","",'Historical DATA'!CI179)</f>
        <v/>
      </c>
    </row>
    <row r="189" spans="2:11">
      <c r="B189" s="1493" t="str">
        <f>IF('Historical DATA'!B180="","",'Historical DATA'!B180)</f>
        <v/>
      </c>
      <c r="C189" s="1483" t="str">
        <f>IF('Historical DATA'!CA180="","",'Historical DATA'!CA180)</f>
        <v/>
      </c>
      <c r="D189" s="1484" t="str">
        <f>IF('Historical DATA'!CB180="","",'Historical DATA'!CB180)</f>
        <v/>
      </c>
      <c r="E189" s="1537" t="str">
        <f>IF('Historical DATA'!CC180="","",'Historical DATA'!CC180)</f>
        <v/>
      </c>
      <c r="F189" s="1485" t="str">
        <f>IF('Historical DATA'!CD180="","",'Historical DATA'!CD180)</f>
        <v/>
      </c>
      <c r="G189" s="1535" t="str">
        <f>IF('Historical DATA'!CE180="","",'Historical DATA'!CE180)</f>
        <v/>
      </c>
      <c r="H189" s="1485" t="str">
        <f>IF('Historical DATA'!CF180="","",'Historical DATA'!CF180)</f>
        <v/>
      </c>
      <c r="I189" s="1485" t="str">
        <f>IF('Historical DATA'!CG180="","",'Historical DATA'!CG180)</f>
        <v/>
      </c>
      <c r="J189" s="1486" t="str">
        <f>IF('Historical DATA'!CH180="","",'Historical DATA'!CH180)</f>
        <v/>
      </c>
      <c r="K189" s="1494" t="str">
        <f>IF('Historical DATA'!CI180="","",'Historical DATA'!CI180)</f>
        <v/>
      </c>
    </row>
    <row r="190" spans="2:11">
      <c r="B190" s="1493" t="str">
        <f>IF('Historical DATA'!B181="","",'Historical DATA'!B181)</f>
        <v/>
      </c>
      <c r="C190" s="1483" t="str">
        <f>IF('Historical DATA'!CA181="","",'Historical DATA'!CA181)</f>
        <v/>
      </c>
      <c r="D190" s="1484" t="str">
        <f>IF('Historical DATA'!CB181="","",'Historical DATA'!CB181)</f>
        <v/>
      </c>
      <c r="E190" s="1537" t="str">
        <f>IF('Historical DATA'!CC181="","",'Historical DATA'!CC181)</f>
        <v/>
      </c>
      <c r="F190" s="1485" t="str">
        <f>IF('Historical DATA'!CD181="","",'Historical DATA'!CD181)</f>
        <v/>
      </c>
      <c r="G190" s="1535" t="str">
        <f>IF('Historical DATA'!CE181="","",'Historical DATA'!CE181)</f>
        <v/>
      </c>
      <c r="H190" s="1485" t="str">
        <f>IF('Historical DATA'!CF181="","",'Historical DATA'!CF181)</f>
        <v/>
      </c>
      <c r="I190" s="1485" t="str">
        <f>IF('Historical DATA'!CG181="","",'Historical DATA'!CG181)</f>
        <v/>
      </c>
      <c r="J190" s="1486" t="str">
        <f>IF('Historical DATA'!CH181="","",'Historical DATA'!CH181)</f>
        <v/>
      </c>
      <c r="K190" s="1494" t="str">
        <f>IF('Historical DATA'!CI181="","",'Historical DATA'!CI181)</f>
        <v/>
      </c>
    </row>
    <row r="191" spans="2:11">
      <c r="B191" s="1493" t="str">
        <f>IF('Historical DATA'!B182="","",'Historical DATA'!B182)</f>
        <v/>
      </c>
      <c r="C191" s="1483" t="str">
        <f>IF('Historical DATA'!CA182="","",'Historical DATA'!CA182)</f>
        <v/>
      </c>
      <c r="D191" s="1484" t="str">
        <f>IF('Historical DATA'!CB182="","",'Historical DATA'!CB182)</f>
        <v/>
      </c>
      <c r="E191" s="1537" t="str">
        <f>IF('Historical DATA'!CC182="","",'Historical DATA'!CC182)</f>
        <v/>
      </c>
      <c r="F191" s="1485" t="str">
        <f>IF('Historical DATA'!CD182="","",'Historical DATA'!CD182)</f>
        <v/>
      </c>
      <c r="G191" s="1535" t="str">
        <f>IF('Historical DATA'!CE182="","",'Historical DATA'!CE182)</f>
        <v/>
      </c>
      <c r="H191" s="1485" t="str">
        <f>IF('Historical DATA'!CF182="","",'Historical DATA'!CF182)</f>
        <v/>
      </c>
      <c r="I191" s="1485" t="str">
        <f>IF('Historical DATA'!CG182="","",'Historical DATA'!CG182)</f>
        <v/>
      </c>
      <c r="J191" s="1486" t="str">
        <f>IF('Historical DATA'!CH182="","",'Historical DATA'!CH182)</f>
        <v/>
      </c>
      <c r="K191" s="1494" t="str">
        <f>IF('Historical DATA'!CI182="","",'Historical DATA'!CI182)</f>
        <v/>
      </c>
    </row>
    <row r="192" spans="2:11">
      <c r="B192" s="1493" t="str">
        <f>IF('Historical DATA'!B183="","",'Historical DATA'!B183)</f>
        <v/>
      </c>
      <c r="C192" s="1483" t="str">
        <f>IF('Historical DATA'!CA183="","",'Historical DATA'!CA183)</f>
        <v/>
      </c>
      <c r="D192" s="1484" t="str">
        <f>IF('Historical DATA'!CB183="","",'Historical DATA'!CB183)</f>
        <v/>
      </c>
      <c r="E192" s="1537" t="str">
        <f>IF('Historical DATA'!CC183="","",'Historical DATA'!CC183)</f>
        <v/>
      </c>
      <c r="F192" s="1485" t="str">
        <f>IF('Historical DATA'!CD183="","",'Historical DATA'!CD183)</f>
        <v/>
      </c>
      <c r="G192" s="1535" t="str">
        <f>IF('Historical DATA'!CE183="","",'Historical DATA'!CE183)</f>
        <v/>
      </c>
      <c r="H192" s="1485" t="str">
        <f>IF('Historical DATA'!CF183="","",'Historical DATA'!CF183)</f>
        <v/>
      </c>
      <c r="I192" s="1485" t="str">
        <f>IF('Historical DATA'!CG183="","",'Historical DATA'!CG183)</f>
        <v/>
      </c>
      <c r="J192" s="1486" t="str">
        <f>IF('Historical DATA'!CH183="","",'Historical DATA'!CH183)</f>
        <v/>
      </c>
      <c r="K192" s="1494" t="str">
        <f>IF('Historical DATA'!CI183="","",'Historical DATA'!CI183)</f>
        <v/>
      </c>
    </row>
    <row r="193" spans="2:11">
      <c r="B193" s="1493" t="str">
        <f>IF('Historical DATA'!B184="","",'Historical DATA'!B184)</f>
        <v/>
      </c>
      <c r="C193" s="1483" t="str">
        <f>IF('Historical DATA'!CA184="","",'Historical DATA'!CA184)</f>
        <v/>
      </c>
      <c r="D193" s="1484" t="str">
        <f>IF('Historical DATA'!CB184="","",'Historical DATA'!CB184)</f>
        <v/>
      </c>
      <c r="E193" s="1537" t="str">
        <f>IF('Historical DATA'!CC184="","",'Historical DATA'!CC184)</f>
        <v/>
      </c>
      <c r="F193" s="1485" t="str">
        <f>IF('Historical DATA'!CD184="","",'Historical DATA'!CD184)</f>
        <v/>
      </c>
      <c r="G193" s="1535" t="str">
        <f>IF('Historical DATA'!CE184="","",'Historical DATA'!CE184)</f>
        <v/>
      </c>
      <c r="H193" s="1485" t="str">
        <f>IF('Historical DATA'!CF184="","",'Historical DATA'!CF184)</f>
        <v/>
      </c>
      <c r="I193" s="1485" t="str">
        <f>IF('Historical DATA'!CG184="","",'Historical DATA'!CG184)</f>
        <v/>
      </c>
      <c r="J193" s="1486" t="str">
        <f>IF('Historical DATA'!CH184="","",'Historical DATA'!CH184)</f>
        <v/>
      </c>
      <c r="K193" s="1494" t="str">
        <f>IF('Historical DATA'!CI184="","",'Historical DATA'!CI184)</f>
        <v/>
      </c>
    </row>
    <row r="194" spans="2:11">
      <c r="B194" s="1493" t="str">
        <f>IF('Historical DATA'!B185="","",'Historical DATA'!B185)</f>
        <v/>
      </c>
      <c r="C194" s="1483" t="str">
        <f>IF('Historical DATA'!CA185="","",'Historical DATA'!CA185)</f>
        <v/>
      </c>
      <c r="D194" s="1484" t="str">
        <f>IF('Historical DATA'!CB185="","",'Historical DATA'!CB185)</f>
        <v/>
      </c>
      <c r="E194" s="1537" t="str">
        <f>IF('Historical DATA'!CC185="","",'Historical DATA'!CC185)</f>
        <v/>
      </c>
      <c r="F194" s="1485" t="str">
        <f>IF('Historical DATA'!CD185="","",'Historical DATA'!CD185)</f>
        <v/>
      </c>
      <c r="G194" s="1535" t="str">
        <f>IF('Historical DATA'!CE185="","",'Historical DATA'!CE185)</f>
        <v/>
      </c>
      <c r="H194" s="1485" t="str">
        <f>IF('Historical DATA'!CF185="","",'Historical DATA'!CF185)</f>
        <v/>
      </c>
      <c r="I194" s="1485" t="str">
        <f>IF('Historical DATA'!CG185="","",'Historical DATA'!CG185)</f>
        <v/>
      </c>
      <c r="J194" s="1486" t="str">
        <f>IF('Historical DATA'!CH185="","",'Historical DATA'!CH185)</f>
        <v/>
      </c>
      <c r="K194" s="1494" t="str">
        <f>IF('Historical DATA'!CI185="","",'Historical DATA'!CI185)</f>
        <v/>
      </c>
    </row>
    <row r="195" spans="2:11">
      <c r="B195" s="1493" t="str">
        <f>IF('Historical DATA'!B186="","",'Historical DATA'!B186)</f>
        <v/>
      </c>
      <c r="C195" s="1483" t="str">
        <f>IF('Historical DATA'!CA186="","",'Historical DATA'!CA186)</f>
        <v/>
      </c>
      <c r="D195" s="1484" t="str">
        <f>IF('Historical DATA'!CB186="","",'Historical DATA'!CB186)</f>
        <v/>
      </c>
      <c r="E195" s="1537" t="str">
        <f>IF('Historical DATA'!CC186="","",'Historical DATA'!CC186)</f>
        <v/>
      </c>
      <c r="F195" s="1485" t="str">
        <f>IF('Historical DATA'!CD186="","",'Historical DATA'!CD186)</f>
        <v/>
      </c>
      <c r="G195" s="1535" t="str">
        <f>IF('Historical DATA'!CE186="","",'Historical DATA'!CE186)</f>
        <v/>
      </c>
      <c r="H195" s="1485" t="str">
        <f>IF('Historical DATA'!CF186="","",'Historical DATA'!CF186)</f>
        <v/>
      </c>
      <c r="I195" s="1485" t="str">
        <f>IF('Historical DATA'!CG186="","",'Historical DATA'!CG186)</f>
        <v/>
      </c>
      <c r="J195" s="1486" t="str">
        <f>IF('Historical DATA'!CH186="","",'Historical DATA'!CH186)</f>
        <v/>
      </c>
      <c r="K195" s="1494" t="str">
        <f>IF('Historical DATA'!CI186="","",'Historical DATA'!CI186)</f>
        <v/>
      </c>
    </row>
    <row r="196" spans="2:11">
      <c r="B196" s="1493" t="str">
        <f>IF('Historical DATA'!B187="","",'Historical DATA'!B187)</f>
        <v/>
      </c>
      <c r="C196" s="1483" t="str">
        <f>IF('Historical DATA'!CA187="","",'Historical DATA'!CA187)</f>
        <v/>
      </c>
      <c r="D196" s="1484" t="str">
        <f>IF('Historical DATA'!CB187="","",'Historical DATA'!CB187)</f>
        <v/>
      </c>
      <c r="E196" s="1537" t="str">
        <f>IF('Historical DATA'!CC187="","",'Historical DATA'!CC187)</f>
        <v/>
      </c>
      <c r="F196" s="1485" t="str">
        <f>IF('Historical DATA'!CD187="","",'Historical DATA'!CD187)</f>
        <v/>
      </c>
      <c r="G196" s="1535" t="str">
        <f>IF('Historical DATA'!CE187="","",'Historical DATA'!CE187)</f>
        <v/>
      </c>
      <c r="H196" s="1485" t="str">
        <f>IF('Historical DATA'!CF187="","",'Historical DATA'!CF187)</f>
        <v/>
      </c>
      <c r="I196" s="1485" t="str">
        <f>IF('Historical DATA'!CG187="","",'Historical DATA'!CG187)</f>
        <v/>
      </c>
      <c r="J196" s="1486" t="str">
        <f>IF('Historical DATA'!CH187="","",'Historical DATA'!CH187)</f>
        <v/>
      </c>
      <c r="K196" s="1494" t="str">
        <f>IF('Historical DATA'!CI187="","",'Historical DATA'!CI187)</f>
        <v/>
      </c>
    </row>
    <row r="197" spans="2:11">
      <c r="B197" s="1493" t="str">
        <f>IF('Historical DATA'!B188="","",'Historical DATA'!B188)</f>
        <v/>
      </c>
      <c r="C197" s="1483" t="str">
        <f>IF('Historical DATA'!CA188="","",'Historical DATA'!CA188)</f>
        <v/>
      </c>
      <c r="D197" s="1484" t="str">
        <f>IF('Historical DATA'!CB188="","",'Historical DATA'!CB188)</f>
        <v/>
      </c>
      <c r="E197" s="1537" t="str">
        <f>IF('Historical DATA'!CC188="","",'Historical DATA'!CC188)</f>
        <v/>
      </c>
      <c r="F197" s="1485" t="str">
        <f>IF('Historical DATA'!CD188="","",'Historical DATA'!CD188)</f>
        <v/>
      </c>
      <c r="G197" s="1535" t="str">
        <f>IF('Historical DATA'!CE188="","",'Historical DATA'!CE188)</f>
        <v/>
      </c>
      <c r="H197" s="1485" t="str">
        <f>IF('Historical DATA'!CF188="","",'Historical DATA'!CF188)</f>
        <v/>
      </c>
      <c r="I197" s="1485" t="str">
        <f>IF('Historical DATA'!CG188="","",'Historical DATA'!CG188)</f>
        <v/>
      </c>
      <c r="J197" s="1486" t="str">
        <f>IF('Historical DATA'!CH188="","",'Historical DATA'!CH188)</f>
        <v/>
      </c>
      <c r="K197" s="1494" t="str">
        <f>IF('Historical DATA'!CI188="","",'Historical DATA'!CI188)</f>
        <v/>
      </c>
    </row>
    <row r="198" spans="2:11">
      <c r="B198" s="1493" t="str">
        <f>IF('Historical DATA'!B189="","",'Historical DATA'!B189)</f>
        <v/>
      </c>
      <c r="C198" s="1483" t="str">
        <f>IF('Historical DATA'!CA189="","",'Historical DATA'!CA189)</f>
        <v/>
      </c>
      <c r="D198" s="1484" t="str">
        <f>IF('Historical DATA'!CB189="","",'Historical DATA'!CB189)</f>
        <v/>
      </c>
      <c r="E198" s="1537" t="str">
        <f>IF('Historical DATA'!CC189="","",'Historical DATA'!CC189)</f>
        <v/>
      </c>
      <c r="F198" s="1485" t="str">
        <f>IF('Historical DATA'!CD189="","",'Historical DATA'!CD189)</f>
        <v/>
      </c>
      <c r="G198" s="1535" t="str">
        <f>IF('Historical DATA'!CE189="","",'Historical DATA'!CE189)</f>
        <v/>
      </c>
      <c r="H198" s="1485" t="str">
        <f>IF('Historical DATA'!CF189="","",'Historical DATA'!CF189)</f>
        <v/>
      </c>
      <c r="I198" s="1485" t="str">
        <f>IF('Historical DATA'!CG189="","",'Historical DATA'!CG189)</f>
        <v/>
      </c>
      <c r="J198" s="1486" t="str">
        <f>IF('Historical DATA'!CH189="","",'Historical DATA'!CH189)</f>
        <v/>
      </c>
      <c r="K198" s="1494" t="str">
        <f>IF('Historical DATA'!CI189="","",'Historical DATA'!CI189)</f>
        <v/>
      </c>
    </row>
    <row r="199" spans="2:11">
      <c r="B199" s="1493" t="str">
        <f>IF('Historical DATA'!B190="","",'Historical DATA'!B190)</f>
        <v/>
      </c>
      <c r="C199" s="1483" t="str">
        <f>IF('Historical DATA'!CA190="","",'Historical DATA'!CA190)</f>
        <v/>
      </c>
      <c r="D199" s="1484" t="str">
        <f>IF('Historical DATA'!CB190="","",'Historical DATA'!CB190)</f>
        <v/>
      </c>
      <c r="E199" s="1537" t="str">
        <f>IF('Historical DATA'!CC190="","",'Historical DATA'!CC190)</f>
        <v/>
      </c>
      <c r="F199" s="1485" t="str">
        <f>IF('Historical DATA'!CD190="","",'Historical DATA'!CD190)</f>
        <v/>
      </c>
      <c r="G199" s="1535" t="str">
        <f>IF('Historical DATA'!CE190="","",'Historical DATA'!CE190)</f>
        <v/>
      </c>
      <c r="H199" s="1485" t="str">
        <f>IF('Historical DATA'!CF190="","",'Historical DATA'!CF190)</f>
        <v/>
      </c>
      <c r="I199" s="1485" t="str">
        <f>IF('Historical DATA'!CG190="","",'Historical DATA'!CG190)</f>
        <v/>
      </c>
      <c r="J199" s="1486" t="str">
        <f>IF('Historical DATA'!CH190="","",'Historical DATA'!CH190)</f>
        <v/>
      </c>
      <c r="K199" s="1494" t="str">
        <f>IF('Historical DATA'!CI190="","",'Historical DATA'!CI190)</f>
        <v/>
      </c>
    </row>
    <row r="200" spans="2:11">
      <c r="B200" s="1493" t="str">
        <f>IF('Historical DATA'!B191="","",'Historical DATA'!B191)</f>
        <v/>
      </c>
      <c r="C200" s="1483" t="str">
        <f>IF('Historical DATA'!CA191="","",'Historical DATA'!CA191)</f>
        <v/>
      </c>
      <c r="D200" s="1484" t="str">
        <f>IF('Historical DATA'!CB191="","",'Historical DATA'!CB191)</f>
        <v/>
      </c>
      <c r="E200" s="1537" t="str">
        <f>IF('Historical DATA'!CC191="","",'Historical DATA'!CC191)</f>
        <v/>
      </c>
      <c r="F200" s="1485" t="str">
        <f>IF('Historical DATA'!CD191="","",'Historical DATA'!CD191)</f>
        <v/>
      </c>
      <c r="G200" s="1535" t="str">
        <f>IF('Historical DATA'!CE191="","",'Historical DATA'!CE191)</f>
        <v/>
      </c>
      <c r="H200" s="1485" t="str">
        <f>IF('Historical DATA'!CF191="","",'Historical DATA'!CF191)</f>
        <v/>
      </c>
      <c r="I200" s="1485" t="str">
        <f>IF('Historical DATA'!CG191="","",'Historical DATA'!CG191)</f>
        <v/>
      </c>
      <c r="J200" s="1486" t="str">
        <f>IF('Historical DATA'!CH191="","",'Historical DATA'!CH191)</f>
        <v/>
      </c>
      <c r="K200" s="1494" t="str">
        <f>IF('Historical DATA'!CI191="","",'Historical DATA'!CI191)</f>
        <v/>
      </c>
    </row>
    <row r="201" spans="2:11">
      <c r="B201" s="1493" t="str">
        <f>IF('Historical DATA'!B192="","",'Historical DATA'!B192)</f>
        <v/>
      </c>
      <c r="C201" s="1483" t="str">
        <f>IF('Historical DATA'!CA192="","",'Historical DATA'!CA192)</f>
        <v/>
      </c>
      <c r="D201" s="1484" t="str">
        <f>IF('Historical DATA'!CB192="","",'Historical DATA'!CB192)</f>
        <v/>
      </c>
      <c r="E201" s="1537" t="str">
        <f>IF('Historical DATA'!CC192="","",'Historical DATA'!CC192)</f>
        <v/>
      </c>
      <c r="F201" s="1485" t="str">
        <f>IF('Historical DATA'!CD192="","",'Historical DATA'!CD192)</f>
        <v/>
      </c>
      <c r="G201" s="1535" t="str">
        <f>IF('Historical DATA'!CE192="","",'Historical DATA'!CE192)</f>
        <v/>
      </c>
      <c r="H201" s="1485" t="str">
        <f>IF('Historical DATA'!CF192="","",'Historical DATA'!CF192)</f>
        <v/>
      </c>
      <c r="I201" s="1485" t="str">
        <f>IF('Historical DATA'!CG192="","",'Historical DATA'!CG192)</f>
        <v/>
      </c>
      <c r="J201" s="1486" t="str">
        <f>IF('Historical DATA'!CH192="","",'Historical DATA'!CH192)</f>
        <v/>
      </c>
      <c r="K201" s="1494" t="str">
        <f>IF('Historical DATA'!CI192="","",'Historical DATA'!CI192)</f>
        <v/>
      </c>
    </row>
    <row r="202" spans="2:11">
      <c r="B202" s="1493" t="str">
        <f>IF('Historical DATA'!B193="","",'Historical DATA'!B193)</f>
        <v/>
      </c>
      <c r="C202" s="1483" t="str">
        <f>IF('Historical DATA'!CA193="","",'Historical DATA'!CA193)</f>
        <v/>
      </c>
      <c r="D202" s="1484" t="str">
        <f>IF('Historical DATA'!CB193="","",'Historical DATA'!CB193)</f>
        <v/>
      </c>
      <c r="E202" s="1537" t="str">
        <f>IF('Historical DATA'!CC193="","",'Historical DATA'!CC193)</f>
        <v/>
      </c>
      <c r="F202" s="1485" t="str">
        <f>IF('Historical DATA'!CD193="","",'Historical DATA'!CD193)</f>
        <v/>
      </c>
      <c r="G202" s="1535" t="str">
        <f>IF('Historical DATA'!CE193="","",'Historical DATA'!CE193)</f>
        <v/>
      </c>
      <c r="H202" s="1485" t="str">
        <f>IF('Historical DATA'!CF193="","",'Historical DATA'!CF193)</f>
        <v/>
      </c>
      <c r="I202" s="1485" t="str">
        <f>IF('Historical DATA'!CG193="","",'Historical DATA'!CG193)</f>
        <v/>
      </c>
      <c r="J202" s="1486" t="str">
        <f>IF('Historical DATA'!CH193="","",'Historical DATA'!CH193)</f>
        <v/>
      </c>
      <c r="K202" s="1494" t="str">
        <f>IF('Historical DATA'!CI193="","",'Historical DATA'!CI193)</f>
        <v/>
      </c>
    </row>
    <row r="203" spans="2:11">
      <c r="B203" s="1493" t="str">
        <f>IF('Historical DATA'!B194="","",'Historical DATA'!B194)</f>
        <v/>
      </c>
      <c r="C203" s="1483" t="str">
        <f>IF('Historical DATA'!CA194="","",'Historical DATA'!CA194)</f>
        <v/>
      </c>
      <c r="D203" s="1484" t="str">
        <f>IF('Historical DATA'!CB194="","",'Historical DATA'!CB194)</f>
        <v/>
      </c>
      <c r="E203" s="1537" t="str">
        <f>IF('Historical DATA'!CC194="","",'Historical DATA'!CC194)</f>
        <v/>
      </c>
      <c r="F203" s="1485" t="str">
        <f>IF('Historical DATA'!CD194="","",'Historical DATA'!CD194)</f>
        <v/>
      </c>
      <c r="G203" s="1535" t="str">
        <f>IF('Historical DATA'!CE194="","",'Historical DATA'!CE194)</f>
        <v/>
      </c>
      <c r="H203" s="1485" t="str">
        <f>IF('Historical DATA'!CF194="","",'Historical DATA'!CF194)</f>
        <v/>
      </c>
      <c r="I203" s="1485" t="str">
        <f>IF('Historical DATA'!CG194="","",'Historical DATA'!CG194)</f>
        <v/>
      </c>
      <c r="J203" s="1486" t="str">
        <f>IF('Historical DATA'!CH194="","",'Historical DATA'!CH194)</f>
        <v/>
      </c>
      <c r="K203" s="1494" t="str">
        <f>IF('Historical DATA'!CI194="","",'Historical DATA'!CI194)</f>
        <v/>
      </c>
    </row>
    <row r="204" spans="2:11">
      <c r="B204" s="1493" t="str">
        <f>IF('Historical DATA'!B195="","",'Historical DATA'!B195)</f>
        <v/>
      </c>
      <c r="C204" s="1483" t="str">
        <f>IF('Historical DATA'!CA195="","",'Historical DATA'!CA195)</f>
        <v/>
      </c>
      <c r="D204" s="1484" t="str">
        <f>IF('Historical DATA'!CB195="","",'Historical DATA'!CB195)</f>
        <v/>
      </c>
      <c r="E204" s="1537" t="str">
        <f>IF('Historical DATA'!CC195="","",'Historical DATA'!CC195)</f>
        <v/>
      </c>
      <c r="F204" s="1485" t="str">
        <f>IF('Historical DATA'!CD195="","",'Historical DATA'!CD195)</f>
        <v/>
      </c>
      <c r="G204" s="1535" t="str">
        <f>IF('Historical DATA'!CE195="","",'Historical DATA'!CE195)</f>
        <v/>
      </c>
      <c r="H204" s="1485" t="str">
        <f>IF('Historical DATA'!CF195="","",'Historical DATA'!CF195)</f>
        <v/>
      </c>
      <c r="I204" s="1485" t="str">
        <f>IF('Historical DATA'!CG195="","",'Historical DATA'!CG195)</f>
        <v/>
      </c>
      <c r="J204" s="1486" t="str">
        <f>IF('Historical DATA'!CH195="","",'Historical DATA'!CH195)</f>
        <v/>
      </c>
      <c r="K204" s="1494" t="str">
        <f>IF('Historical DATA'!CI195="","",'Historical DATA'!CI195)</f>
        <v/>
      </c>
    </row>
    <row r="205" spans="2:11">
      <c r="B205" s="1493" t="str">
        <f>IF('Historical DATA'!B196="","",'Historical DATA'!B196)</f>
        <v/>
      </c>
      <c r="C205" s="1483" t="str">
        <f>IF('Historical DATA'!CA196="","",'Historical DATA'!CA196)</f>
        <v/>
      </c>
      <c r="D205" s="1484" t="str">
        <f>IF('Historical DATA'!CB196="","",'Historical DATA'!CB196)</f>
        <v/>
      </c>
      <c r="E205" s="1537" t="str">
        <f>IF('Historical DATA'!CC196="","",'Historical DATA'!CC196)</f>
        <v/>
      </c>
      <c r="F205" s="1485" t="str">
        <f>IF('Historical DATA'!CD196="","",'Historical DATA'!CD196)</f>
        <v/>
      </c>
      <c r="G205" s="1535" t="str">
        <f>IF('Historical DATA'!CE196="","",'Historical DATA'!CE196)</f>
        <v/>
      </c>
      <c r="H205" s="1485" t="str">
        <f>IF('Historical DATA'!CF196="","",'Historical DATA'!CF196)</f>
        <v/>
      </c>
      <c r="I205" s="1485" t="str">
        <f>IF('Historical DATA'!CG196="","",'Historical DATA'!CG196)</f>
        <v/>
      </c>
      <c r="J205" s="1486" t="str">
        <f>IF('Historical DATA'!CH196="","",'Historical DATA'!CH196)</f>
        <v/>
      </c>
      <c r="K205" s="1494" t="str">
        <f>IF('Historical DATA'!CI196="","",'Historical DATA'!CI196)</f>
        <v/>
      </c>
    </row>
    <row r="206" spans="2:11">
      <c r="B206" s="1493" t="str">
        <f>IF('Historical DATA'!B197="","",'Historical DATA'!B197)</f>
        <v/>
      </c>
      <c r="C206" s="1483" t="str">
        <f>IF('Historical DATA'!CA197="","",'Historical DATA'!CA197)</f>
        <v/>
      </c>
      <c r="D206" s="1484" t="str">
        <f>IF('Historical DATA'!CB197="","",'Historical DATA'!CB197)</f>
        <v/>
      </c>
      <c r="E206" s="1537" t="str">
        <f>IF('Historical DATA'!CC197="","",'Historical DATA'!CC197)</f>
        <v/>
      </c>
      <c r="F206" s="1485" t="str">
        <f>IF('Historical DATA'!CD197="","",'Historical DATA'!CD197)</f>
        <v/>
      </c>
      <c r="G206" s="1535" t="str">
        <f>IF('Historical DATA'!CE197="","",'Historical DATA'!CE197)</f>
        <v/>
      </c>
      <c r="H206" s="1485" t="str">
        <f>IF('Historical DATA'!CF197="","",'Historical DATA'!CF197)</f>
        <v/>
      </c>
      <c r="I206" s="1485" t="str">
        <f>IF('Historical DATA'!CG197="","",'Historical DATA'!CG197)</f>
        <v/>
      </c>
      <c r="J206" s="1486" t="str">
        <f>IF('Historical DATA'!CH197="","",'Historical DATA'!CH197)</f>
        <v/>
      </c>
      <c r="K206" s="1494" t="str">
        <f>IF('Historical DATA'!CI197="","",'Historical DATA'!CI197)</f>
        <v/>
      </c>
    </row>
    <row r="207" spans="2:11">
      <c r="B207" s="1493" t="str">
        <f>IF('Historical DATA'!B198="","",'Historical DATA'!B198)</f>
        <v/>
      </c>
      <c r="C207" s="1483" t="str">
        <f>IF('Historical DATA'!CA198="","",'Historical DATA'!CA198)</f>
        <v/>
      </c>
      <c r="D207" s="1484" t="str">
        <f>IF('Historical DATA'!CB198="","",'Historical DATA'!CB198)</f>
        <v/>
      </c>
      <c r="E207" s="1537" t="str">
        <f>IF('Historical DATA'!CC198="","",'Historical DATA'!CC198)</f>
        <v/>
      </c>
      <c r="F207" s="1485" t="str">
        <f>IF('Historical DATA'!CD198="","",'Historical DATA'!CD198)</f>
        <v/>
      </c>
      <c r="G207" s="1535" t="str">
        <f>IF('Historical DATA'!CE198="","",'Historical DATA'!CE198)</f>
        <v/>
      </c>
      <c r="H207" s="1485" t="str">
        <f>IF('Historical DATA'!CF198="","",'Historical DATA'!CF198)</f>
        <v/>
      </c>
      <c r="I207" s="1485" t="str">
        <f>IF('Historical DATA'!CG198="","",'Historical DATA'!CG198)</f>
        <v/>
      </c>
      <c r="J207" s="1486" t="str">
        <f>IF('Historical DATA'!CH198="","",'Historical DATA'!CH198)</f>
        <v/>
      </c>
      <c r="K207" s="1494" t="str">
        <f>IF('Historical DATA'!CI198="","",'Historical DATA'!CI198)</f>
        <v/>
      </c>
    </row>
    <row r="208" spans="2:11">
      <c r="B208" s="1493" t="str">
        <f>IF('Historical DATA'!B199="","",'Historical DATA'!B199)</f>
        <v/>
      </c>
      <c r="C208" s="1483" t="str">
        <f>IF('Historical DATA'!CA199="","",'Historical DATA'!CA199)</f>
        <v/>
      </c>
      <c r="D208" s="1484" t="str">
        <f>IF('Historical DATA'!CB199="","",'Historical DATA'!CB199)</f>
        <v/>
      </c>
      <c r="E208" s="1537" t="str">
        <f>IF('Historical DATA'!CC199="","",'Historical DATA'!CC199)</f>
        <v/>
      </c>
      <c r="F208" s="1485" t="str">
        <f>IF('Historical DATA'!CD199="","",'Historical DATA'!CD199)</f>
        <v/>
      </c>
      <c r="G208" s="1535" t="str">
        <f>IF('Historical DATA'!CE199="","",'Historical DATA'!CE199)</f>
        <v/>
      </c>
      <c r="H208" s="1485" t="str">
        <f>IF('Historical DATA'!CF199="","",'Historical DATA'!CF199)</f>
        <v/>
      </c>
      <c r="I208" s="1485" t="str">
        <f>IF('Historical DATA'!CG199="","",'Historical DATA'!CG199)</f>
        <v/>
      </c>
      <c r="J208" s="1486" t="str">
        <f>IF('Historical DATA'!CH199="","",'Historical DATA'!CH199)</f>
        <v/>
      </c>
      <c r="K208" s="1494" t="str">
        <f>IF('Historical DATA'!CI199="","",'Historical DATA'!CI199)</f>
        <v/>
      </c>
    </row>
    <row r="209" spans="2:11">
      <c r="B209" s="1493" t="str">
        <f>IF('Historical DATA'!B200="","",'Historical DATA'!B200)</f>
        <v/>
      </c>
      <c r="C209" s="1483" t="str">
        <f>IF('Historical DATA'!CA200="","",'Historical DATA'!CA200)</f>
        <v/>
      </c>
      <c r="D209" s="1484" t="str">
        <f>IF('Historical DATA'!CB200="","",'Historical DATA'!CB200)</f>
        <v/>
      </c>
      <c r="E209" s="1537" t="str">
        <f>IF('Historical DATA'!CC200="","",'Historical DATA'!CC200)</f>
        <v/>
      </c>
      <c r="F209" s="1485" t="str">
        <f>IF('Historical DATA'!CD200="","",'Historical DATA'!CD200)</f>
        <v/>
      </c>
      <c r="G209" s="1535" t="str">
        <f>IF('Historical DATA'!CE200="","",'Historical DATA'!CE200)</f>
        <v/>
      </c>
      <c r="H209" s="1485" t="str">
        <f>IF('Historical DATA'!CF200="","",'Historical DATA'!CF200)</f>
        <v/>
      </c>
      <c r="I209" s="1485" t="str">
        <f>IF('Historical DATA'!CG200="","",'Historical DATA'!CG200)</f>
        <v/>
      </c>
      <c r="J209" s="1486" t="str">
        <f>IF('Historical DATA'!CH200="","",'Historical DATA'!CH200)</f>
        <v/>
      </c>
      <c r="K209" s="1494" t="str">
        <f>IF('Historical DATA'!CI200="","",'Historical DATA'!CI200)</f>
        <v/>
      </c>
    </row>
    <row r="210" spans="2:11">
      <c r="B210" s="1493" t="str">
        <f>IF('Historical DATA'!B201="","",'Historical DATA'!B201)</f>
        <v/>
      </c>
      <c r="C210" s="1483" t="str">
        <f>IF('Historical DATA'!CA201="","",'Historical DATA'!CA201)</f>
        <v/>
      </c>
      <c r="D210" s="1484" t="str">
        <f>IF('Historical DATA'!CB201="","",'Historical DATA'!CB201)</f>
        <v/>
      </c>
      <c r="E210" s="1537" t="str">
        <f>IF('Historical DATA'!CC201="","",'Historical DATA'!CC201)</f>
        <v/>
      </c>
      <c r="F210" s="1485" t="str">
        <f>IF('Historical DATA'!CD201="","",'Historical DATA'!CD201)</f>
        <v/>
      </c>
      <c r="G210" s="1535" t="str">
        <f>IF('Historical DATA'!CE201="","",'Historical DATA'!CE201)</f>
        <v/>
      </c>
      <c r="H210" s="1485" t="str">
        <f>IF('Historical DATA'!CF201="","",'Historical DATA'!CF201)</f>
        <v/>
      </c>
      <c r="I210" s="1485" t="str">
        <f>IF('Historical DATA'!CG201="","",'Historical DATA'!CG201)</f>
        <v/>
      </c>
      <c r="J210" s="1486" t="str">
        <f>IF('Historical DATA'!CH201="","",'Historical DATA'!CH201)</f>
        <v/>
      </c>
      <c r="K210" s="1494" t="str">
        <f>IF('Historical DATA'!CI201="","",'Historical DATA'!CI201)</f>
        <v/>
      </c>
    </row>
    <row r="211" spans="2:11">
      <c r="B211" s="1493" t="str">
        <f>IF('Historical DATA'!B202="","",'Historical DATA'!B202)</f>
        <v/>
      </c>
      <c r="C211" s="1483" t="str">
        <f>IF('Historical DATA'!CA202="","",'Historical DATA'!CA202)</f>
        <v/>
      </c>
      <c r="D211" s="1484" t="str">
        <f>IF('Historical DATA'!CB202="","",'Historical DATA'!CB202)</f>
        <v/>
      </c>
      <c r="E211" s="1537" t="str">
        <f>IF('Historical DATA'!CC202="","",'Historical DATA'!CC202)</f>
        <v/>
      </c>
      <c r="F211" s="1485" t="str">
        <f>IF('Historical DATA'!CD202="","",'Historical DATA'!CD202)</f>
        <v/>
      </c>
      <c r="G211" s="1535" t="str">
        <f>IF('Historical DATA'!CE202="","",'Historical DATA'!CE202)</f>
        <v/>
      </c>
      <c r="H211" s="1485" t="str">
        <f>IF('Historical DATA'!CF202="","",'Historical DATA'!CF202)</f>
        <v/>
      </c>
      <c r="I211" s="1485" t="str">
        <f>IF('Historical DATA'!CG202="","",'Historical DATA'!CG202)</f>
        <v/>
      </c>
      <c r="J211" s="1486" t="str">
        <f>IF('Historical DATA'!CH202="","",'Historical DATA'!CH202)</f>
        <v/>
      </c>
      <c r="K211" s="1494" t="str">
        <f>IF('Historical DATA'!CI202="","",'Historical DATA'!CI202)</f>
        <v/>
      </c>
    </row>
    <row r="212" spans="2:11">
      <c r="B212" s="1493" t="str">
        <f>IF('Historical DATA'!B203="","",'Historical DATA'!B203)</f>
        <v/>
      </c>
      <c r="C212" s="1483" t="str">
        <f>IF('Historical DATA'!CA203="","",'Historical DATA'!CA203)</f>
        <v/>
      </c>
      <c r="D212" s="1484" t="str">
        <f>IF('Historical DATA'!CB203="","",'Historical DATA'!CB203)</f>
        <v/>
      </c>
      <c r="E212" s="1537" t="str">
        <f>IF('Historical DATA'!CC203="","",'Historical DATA'!CC203)</f>
        <v/>
      </c>
      <c r="F212" s="1485" t="str">
        <f>IF('Historical DATA'!CD203="","",'Historical DATA'!CD203)</f>
        <v/>
      </c>
      <c r="G212" s="1535" t="str">
        <f>IF('Historical DATA'!CE203="","",'Historical DATA'!CE203)</f>
        <v/>
      </c>
      <c r="H212" s="1485" t="str">
        <f>IF('Historical DATA'!CF203="","",'Historical DATA'!CF203)</f>
        <v/>
      </c>
      <c r="I212" s="1485" t="str">
        <f>IF('Historical DATA'!CG203="","",'Historical DATA'!CG203)</f>
        <v/>
      </c>
      <c r="J212" s="1486" t="str">
        <f>IF('Historical DATA'!CH203="","",'Historical DATA'!CH203)</f>
        <v/>
      </c>
      <c r="K212" s="1494" t="str">
        <f>IF('Historical DATA'!CI203="","",'Historical DATA'!CI203)</f>
        <v/>
      </c>
    </row>
    <row r="213" spans="2:11">
      <c r="B213" s="1493" t="str">
        <f>IF('Historical DATA'!B204="","",'Historical DATA'!B204)</f>
        <v/>
      </c>
      <c r="C213" s="1483" t="str">
        <f>IF('Historical DATA'!CA204="","",'Historical DATA'!CA204)</f>
        <v/>
      </c>
      <c r="D213" s="1484" t="str">
        <f>IF('Historical DATA'!CB204="","",'Historical DATA'!CB204)</f>
        <v/>
      </c>
      <c r="E213" s="1537" t="str">
        <f>IF('Historical DATA'!CC204="","",'Historical DATA'!CC204)</f>
        <v/>
      </c>
      <c r="F213" s="1485" t="str">
        <f>IF('Historical DATA'!CD204="","",'Historical DATA'!CD204)</f>
        <v/>
      </c>
      <c r="G213" s="1535" t="str">
        <f>IF('Historical DATA'!CE204="","",'Historical DATA'!CE204)</f>
        <v/>
      </c>
      <c r="H213" s="1485" t="str">
        <f>IF('Historical DATA'!CF204="","",'Historical DATA'!CF204)</f>
        <v/>
      </c>
      <c r="I213" s="1485" t="str">
        <f>IF('Historical DATA'!CG204="","",'Historical DATA'!CG204)</f>
        <v/>
      </c>
      <c r="J213" s="1486" t="str">
        <f>IF('Historical DATA'!CH204="","",'Historical DATA'!CH204)</f>
        <v/>
      </c>
      <c r="K213" s="1494" t="str">
        <f>IF('Historical DATA'!CI204="","",'Historical DATA'!CI204)</f>
        <v/>
      </c>
    </row>
    <row r="214" spans="2:11">
      <c r="B214" s="1493" t="str">
        <f>IF('Historical DATA'!B205="","",'Historical DATA'!B205)</f>
        <v/>
      </c>
      <c r="C214" s="1483" t="str">
        <f>IF('Historical DATA'!CA205="","",'Historical DATA'!CA205)</f>
        <v/>
      </c>
      <c r="D214" s="1484" t="str">
        <f>IF('Historical DATA'!CB205="","",'Historical DATA'!CB205)</f>
        <v/>
      </c>
      <c r="E214" s="1537" t="str">
        <f>IF('Historical DATA'!CC205="","",'Historical DATA'!CC205)</f>
        <v/>
      </c>
      <c r="F214" s="1485" t="str">
        <f>IF('Historical DATA'!CD205="","",'Historical DATA'!CD205)</f>
        <v/>
      </c>
      <c r="G214" s="1535" t="str">
        <f>IF('Historical DATA'!CE205="","",'Historical DATA'!CE205)</f>
        <v/>
      </c>
      <c r="H214" s="1485" t="str">
        <f>IF('Historical DATA'!CF205="","",'Historical DATA'!CF205)</f>
        <v/>
      </c>
      <c r="I214" s="1485" t="str">
        <f>IF('Historical DATA'!CG205="","",'Historical DATA'!CG205)</f>
        <v/>
      </c>
      <c r="J214" s="1486" t="str">
        <f>IF('Historical DATA'!CH205="","",'Historical DATA'!CH205)</f>
        <v/>
      </c>
      <c r="K214" s="1494" t="str">
        <f>IF('Historical DATA'!CI205="","",'Historical DATA'!CI205)</f>
        <v/>
      </c>
    </row>
    <row r="215" spans="2:11">
      <c r="B215" s="1493" t="str">
        <f>IF('Historical DATA'!B206="","",'Historical DATA'!B206)</f>
        <v/>
      </c>
      <c r="C215" s="1483" t="str">
        <f>IF('Historical DATA'!CA206="","",'Historical DATA'!CA206)</f>
        <v/>
      </c>
      <c r="D215" s="1484" t="str">
        <f>IF('Historical DATA'!CB206="","",'Historical DATA'!CB206)</f>
        <v/>
      </c>
      <c r="E215" s="1537" t="str">
        <f>IF('Historical DATA'!CC206="","",'Historical DATA'!CC206)</f>
        <v/>
      </c>
      <c r="F215" s="1485" t="str">
        <f>IF('Historical DATA'!CD206="","",'Historical DATA'!CD206)</f>
        <v/>
      </c>
      <c r="G215" s="1535" t="str">
        <f>IF('Historical DATA'!CE206="","",'Historical DATA'!CE206)</f>
        <v/>
      </c>
      <c r="H215" s="1485" t="str">
        <f>IF('Historical DATA'!CF206="","",'Historical DATA'!CF206)</f>
        <v/>
      </c>
      <c r="I215" s="1485" t="str">
        <f>IF('Historical DATA'!CG206="","",'Historical DATA'!CG206)</f>
        <v/>
      </c>
      <c r="J215" s="1486" t="str">
        <f>IF('Historical DATA'!CH206="","",'Historical DATA'!CH206)</f>
        <v/>
      </c>
      <c r="K215" s="1494" t="str">
        <f>IF('Historical DATA'!CI206="","",'Historical DATA'!CI206)</f>
        <v/>
      </c>
    </row>
    <row r="216" spans="2:11">
      <c r="B216" s="1493" t="str">
        <f>IF('Historical DATA'!B207="","",'Historical DATA'!B207)</f>
        <v/>
      </c>
      <c r="C216" s="1483" t="str">
        <f>IF('Historical DATA'!CA207="","",'Historical DATA'!CA207)</f>
        <v/>
      </c>
      <c r="D216" s="1484" t="str">
        <f>IF('Historical DATA'!CB207="","",'Historical DATA'!CB207)</f>
        <v/>
      </c>
      <c r="E216" s="1537" t="str">
        <f>IF('Historical DATA'!CC207="","",'Historical DATA'!CC207)</f>
        <v/>
      </c>
      <c r="F216" s="1485" t="str">
        <f>IF('Historical DATA'!CD207="","",'Historical DATA'!CD207)</f>
        <v/>
      </c>
      <c r="G216" s="1535" t="str">
        <f>IF('Historical DATA'!CE207="","",'Historical DATA'!CE207)</f>
        <v/>
      </c>
      <c r="H216" s="1485" t="str">
        <f>IF('Historical DATA'!CF207="","",'Historical DATA'!CF207)</f>
        <v/>
      </c>
      <c r="I216" s="1485" t="str">
        <f>IF('Historical DATA'!CG207="","",'Historical DATA'!CG207)</f>
        <v/>
      </c>
      <c r="J216" s="1486" t="str">
        <f>IF('Historical DATA'!CH207="","",'Historical DATA'!CH207)</f>
        <v/>
      </c>
      <c r="K216" s="1494" t="str">
        <f>IF('Historical DATA'!CI207="","",'Historical DATA'!CI207)</f>
        <v/>
      </c>
    </row>
    <row r="217" spans="2:11">
      <c r="B217" s="1493" t="str">
        <f>IF('Historical DATA'!B208="","",'Historical DATA'!B208)</f>
        <v/>
      </c>
      <c r="C217" s="1483" t="str">
        <f>IF('Historical DATA'!CA208="","",'Historical DATA'!CA208)</f>
        <v/>
      </c>
      <c r="D217" s="1484" t="str">
        <f>IF('Historical DATA'!CB208="","",'Historical DATA'!CB208)</f>
        <v/>
      </c>
      <c r="E217" s="1537" t="str">
        <f>IF('Historical DATA'!CC208="","",'Historical DATA'!CC208)</f>
        <v/>
      </c>
      <c r="F217" s="1485" t="str">
        <f>IF('Historical DATA'!CD208="","",'Historical DATA'!CD208)</f>
        <v/>
      </c>
      <c r="G217" s="1535" t="str">
        <f>IF('Historical DATA'!CE208="","",'Historical DATA'!CE208)</f>
        <v/>
      </c>
      <c r="H217" s="1485" t="str">
        <f>IF('Historical DATA'!CF208="","",'Historical DATA'!CF208)</f>
        <v/>
      </c>
      <c r="I217" s="1485" t="str">
        <f>IF('Historical DATA'!CG208="","",'Historical DATA'!CG208)</f>
        <v/>
      </c>
      <c r="J217" s="1486" t="str">
        <f>IF('Historical DATA'!CH208="","",'Historical DATA'!CH208)</f>
        <v/>
      </c>
      <c r="K217" s="1494" t="str">
        <f>IF('Historical DATA'!CI208="","",'Historical DATA'!CI208)</f>
        <v/>
      </c>
    </row>
    <row r="218" spans="2:11">
      <c r="B218" s="1493" t="str">
        <f>IF('Historical DATA'!B209="","",'Historical DATA'!B209)</f>
        <v/>
      </c>
      <c r="C218" s="1483" t="str">
        <f>IF('Historical DATA'!CA209="","",'Historical DATA'!CA209)</f>
        <v/>
      </c>
      <c r="D218" s="1484" t="str">
        <f>IF('Historical DATA'!CB209="","",'Historical DATA'!CB209)</f>
        <v/>
      </c>
      <c r="E218" s="1537" t="str">
        <f>IF('Historical DATA'!CC209="","",'Historical DATA'!CC209)</f>
        <v/>
      </c>
      <c r="F218" s="1485" t="str">
        <f>IF('Historical DATA'!CD209="","",'Historical DATA'!CD209)</f>
        <v/>
      </c>
      <c r="G218" s="1535" t="str">
        <f>IF('Historical DATA'!CE209="","",'Historical DATA'!CE209)</f>
        <v/>
      </c>
      <c r="H218" s="1485" t="str">
        <f>IF('Historical DATA'!CF209="","",'Historical DATA'!CF209)</f>
        <v/>
      </c>
      <c r="I218" s="1485" t="str">
        <f>IF('Historical DATA'!CG209="","",'Historical DATA'!CG209)</f>
        <v/>
      </c>
      <c r="J218" s="1486" t="str">
        <f>IF('Historical DATA'!CH209="","",'Historical DATA'!CH209)</f>
        <v/>
      </c>
      <c r="K218" s="1494" t="str">
        <f>IF('Historical DATA'!CI209="","",'Historical DATA'!CI209)</f>
        <v/>
      </c>
    </row>
    <row r="219" spans="2:11">
      <c r="B219" s="1493" t="str">
        <f>IF('Historical DATA'!B210="","",'Historical DATA'!B210)</f>
        <v/>
      </c>
      <c r="C219" s="1483" t="str">
        <f>IF('Historical DATA'!CA210="","",'Historical DATA'!CA210)</f>
        <v/>
      </c>
      <c r="D219" s="1484" t="str">
        <f>IF('Historical DATA'!CB210="","",'Historical DATA'!CB210)</f>
        <v/>
      </c>
      <c r="E219" s="1537" t="str">
        <f>IF('Historical DATA'!CC210="","",'Historical DATA'!CC210)</f>
        <v/>
      </c>
      <c r="F219" s="1485" t="str">
        <f>IF('Historical DATA'!CD210="","",'Historical DATA'!CD210)</f>
        <v/>
      </c>
      <c r="G219" s="1535" t="str">
        <f>IF('Historical DATA'!CE210="","",'Historical DATA'!CE210)</f>
        <v/>
      </c>
      <c r="H219" s="1485" t="str">
        <f>IF('Historical DATA'!CF210="","",'Historical DATA'!CF210)</f>
        <v/>
      </c>
      <c r="I219" s="1485" t="str">
        <f>IF('Historical DATA'!CG210="","",'Historical DATA'!CG210)</f>
        <v/>
      </c>
      <c r="J219" s="1486" t="str">
        <f>IF('Historical DATA'!CH210="","",'Historical DATA'!CH210)</f>
        <v/>
      </c>
      <c r="K219" s="1494" t="str">
        <f>IF('Historical DATA'!CI210="","",'Historical DATA'!CI210)</f>
        <v/>
      </c>
    </row>
    <row r="220" spans="2:11">
      <c r="B220" s="1493" t="str">
        <f>IF('Historical DATA'!B211="","",'Historical DATA'!B211)</f>
        <v/>
      </c>
      <c r="C220" s="1483" t="str">
        <f>IF('Historical DATA'!CA211="","",'Historical DATA'!CA211)</f>
        <v/>
      </c>
      <c r="D220" s="1484" t="str">
        <f>IF('Historical DATA'!CB211="","",'Historical DATA'!CB211)</f>
        <v/>
      </c>
      <c r="E220" s="1537" t="str">
        <f>IF('Historical DATA'!CC211="","",'Historical DATA'!CC211)</f>
        <v/>
      </c>
      <c r="F220" s="1485" t="str">
        <f>IF('Historical DATA'!CD211="","",'Historical DATA'!CD211)</f>
        <v/>
      </c>
      <c r="G220" s="1535" t="str">
        <f>IF('Historical DATA'!CE211="","",'Historical DATA'!CE211)</f>
        <v/>
      </c>
      <c r="H220" s="1485" t="str">
        <f>IF('Historical DATA'!CF211="","",'Historical DATA'!CF211)</f>
        <v/>
      </c>
      <c r="I220" s="1485" t="str">
        <f>IF('Historical DATA'!CG211="","",'Historical DATA'!CG211)</f>
        <v/>
      </c>
      <c r="J220" s="1486" t="str">
        <f>IF('Historical DATA'!CH211="","",'Historical DATA'!CH211)</f>
        <v/>
      </c>
      <c r="K220" s="1494" t="str">
        <f>IF('Historical DATA'!CI211="","",'Historical DATA'!CI211)</f>
        <v/>
      </c>
    </row>
    <row r="221" spans="2:11">
      <c r="B221" s="1493" t="str">
        <f>IF('Historical DATA'!B212="","",'Historical DATA'!B212)</f>
        <v/>
      </c>
      <c r="C221" s="1483" t="str">
        <f>IF('Historical DATA'!CA212="","",'Historical DATA'!CA212)</f>
        <v/>
      </c>
      <c r="D221" s="1484" t="str">
        <f>IF('Historical DATA'!CB212="","",'Historical DATA'!CB212)</f>
        <v/>
      </c>
      <c r="E221" s="1537" t="str">
        <f>IF('Historical DATA'!CC212="","",'Historical DATA'!CC212)</f>
        <v/>
      </c>
      <c r="F221" s="1485" t="str">
        <f>IF('Historical DATA'!CD212="","",'Historical DATA'!CD212)</f>
        <v/>
      </c>
      <c r="G221" s="1535" t="str">
        <f>IF('Historical DATA'!CE212="","",'Historical DATA'!CE212)</f>
        <v/>
      </c>
      <c r="H221" s="1485" t="str">
        <f>IF('Historical DATA'!CF212="","",'Historical DATA'!CF212)</f>
        <v/>
      </c>
      <c r="I221" s="1485" t="str">
        <f>IF('Historical DATA'!CG212="","",'Historical DATA'!CG212)</f>
        <v/>
      </c>
      <c r="J221" s="1486" t="str">
        <f>IF('Historical DATA'!CH212="","",'Historical DATA'!CH212)</f>
        <v/>
      </c>
      <c r="K221" s="1494" t="str">
        <f>IF('Historical DATA'!CI212="","",'Historical DATA'!CI212)</f>
        <v/>
      </c>
    </row>
  </sheetData>
  <conditionalFormatting sqref="B12:B221">
    <cfRule type="cellIs" dxfId="50"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codeName="Sheet11">
    <tabColor theme="0" tint="-0.249977111117893"/>
  </sheetPr>
  <dimension ref="A1:AS221"/>
  <sheetViews>
    <sheetView showGridLines="0" topLeftCell="A15" zoomScale="80" zoomScaleNormal="80" workbookViewId="0">
      <selection activeCell="F26" sqref="F26"/>
    </sheetView>
  </sheetViews>
  <sheetFormatPr defaultColWidth="11.453125" defaultRowHeight="13"/>
  <cols>
    <col min="1" max="1" width="1.81640625" style="286" customWidth="1"/>
    <col min="2" max="2" width="15.81640625" style="323" customWidth="1"/>
    <col min="3" max="3" width="2.81640625" style="286" customWidth="1"/>
    <col min="4" max="4" width="31.26953125" style="286" bestFit="1" customWidth="1"/>
    <col min="5" max="5" width="22.1796875" style="286" customWidth="1"/>
    <col min="6" max="6" width="21.26953125" style="286" bestFit="1" customWidth="1"/>
    <col min="7" max="7" width="26.1796875" style="286" bestFit="1" customWidth="1"/>
    <col min="8" max="8" width="21.453125" style="324" customWidth="1"/>
    <col min="9" max="9" width="21.453125" style="297" customWidth="1"/>
    <col min="10" max="10" width="18.81640625" style="286" customWidth="1"/>
    <col min="11" max="11" width="2.81640625" style="286" customWidth="1"/>
    <col min="12" max="12" width="31.81640625" style="286" bestFit="1" customWidth="1"/>
    <col min="13" max="13" width="24.453125" style="286" bestFit="1" customWidth="1"/>
    <col min="14" max="14" width="18.81640625" style="286" customWidth="1"/>
    <col min="15" max="15" width="24.54296875" style="286" bestFit="1" customWidth="1"/>
    <col min="16" max="16" width="21.81640625" style="324" customWidth="1"/>
    <col min="17" max="17" width="18.81640625" style="297" customWidth="1"/>
    <col min="18" max="18" width="2.81640625" style="286" customWidth="1"/>
    <col min="19" max="19" width="25.54296875" style="286" bestFit="1" customWidth="1"/>
    <col min="20" max="24" width="21.1796875" style="286" customWidth="1"/>
    <col min="25" max="16384" width="11.453125" style="286"/>
  </cols>
  <sheetData>
    <row r="1" spans="2:45" ht="6.75" customHeight="1">
      <c r="B1" s="286"/>
      <c r="H1" s="286"/>
      <c r="P1" s="286"/>
    </row>
    <row r="2" spans="2:45" ht="11.25" customHeight="1">
      <c r="B2" s="286"/>
      <c r="H2" s="286"/>
      <c r="P2" s="286"/>
    </row>
    <row r="3" spans="2:45" ht="11.25" customHeight="1">
      <c r="B3" s="286"/>
      <c r="H3" s="286"/>
      <c r="P3" s="286"/>
    </row>
    <row r="4" spans="2:45" ht="16.5" customHeight="1">
      <c r="B4" s="286"/>
      <c r="H4" s="286"/>
      <c r="P4" s="286"/>
      <c r="W4" s="1220" t="s">
        <v>100</v>
      </c>
      <c r="X4" s="1220">
        <f>'00 - Cover'!F16</f>
        <v>45900</v>
      </c>
    </row>
    <row r="5" spans="2:45" ht="16.5" customHeight="1">
      <c r="B5" s="286"/>
      <c r="H5" s="286"/>
      <c r="P5" s="286"/>
      <c r="W5" s="1220" t="s">
        <v>4</v>
      </c>
      <c r="X5" s="1220">
        <f>'00 - Cover'!F19</f>
        <v>45922</v>
      </c>
    </row>
    <row r="6" spans="2:45" ht="16.5" customHeight="1">
      <c r="B6" s="286"/>
      <c r="H6" s="286"/>
      <c r="P6" s="286"/>
      <c r="W6" s="1220" t="s">
        <v>5</v>
      </c>
      <c r="X6" s="1220">
        <f>'00 - Cover'!F20</f>
        <v>45929</v>
      </c>
    </row>
    <row r="7" spans="2:45" ht="11.25" customHeight="1">
      <c r="B7" s="286"/>
      <c r="H7" s="286"/>
      <c r="P7" s="286"/>
    </row>
    <row r="8" spans="2:45" ht="11.25" customHeight="1">
      <c r="B8" s="286"/>
      <c r="H8" s="286"/>
      <c r="P8" s="286"/>
    </row>
    <row r="9" spans="2:45" ht="14.25" customHeight="1">
      <c r="B9" s="286"/>
      <c r="H9" s="286"/>
      <c r="P9" s="286"/>
    </row>
    <row r="10" spans="2:45" ht="15.5">
      <c r="B10" s="1921" t="s">
        <v>2015</v>
      </c>
      <c r="C10" s="1922"/>
      <c r="D10" s="1922"/>
      <c r="E10" s="1922"/>
      <c r="F10" s="1922"/>
      <c r="G10" s="1922"/>
      <c r="H10" s="1922"/>
      <c r="I10" s="1922"/>
      <c r="J10" s="1922"/>
      <c r="K10" s="1922"/>
      <c r="L10" s="1922"/>
      <c r="M10" s="1922"/>
      <c r="N10" s="1922"/>
      <c r="O10" s="1922"/>
      <c r="P10" s="1922"/>
      <c r="Q10" s="1922"/>
      <c r="R10" s="1922"/>
      <c r="S10" s="1922"/>
      <c r="T10" s="1922"/>
      <c r="U10" s="1922"/>
      <c r="V10" s="1922"/>
      <c r="W10" s="1922"/>
      <c r="X10" s="1922"/>
    </row>
    <row r="11" spans="2:45" ht="21" customHeight="1">
      <c r="B11" s="286"/>
      <c r="C11" s="287"/>
      <c r="D11" s="287"/>
      <c r="E11" s="287"/>
      <c r="F11" s="287"/>
      <c r="G11" s="287"/>
      <c r="H11" s="287"/>
      <c r="I11" s="298"/>
      <c r="J11" s="287"/>
      <c r="K11" s="287"/>
      <c r="L11" s="287"/>
      <c r="M11" s="287"/>
      <c r="N11" s="287"/>
      <c r="O11" s="287"/>
      <c r="P11" s="287"/>
      <c r="Q11" s="298"/>
      <c r="R11" s="287"/>
    </row>
    <row r="12" spans="2:45" ht="12" customHeight="1">
      <c r="B12" s="286"/>
      <c r="D12" s="288" t="s">
        <v>118</v>
      </c>
      <c r="E12" s="289" t="s">
        <v>119</v>
      </c>
      <c r="F12" s="287"/>
      <c r="G12" s="287"/>
      <c r="H12" s="287"/>
      <c r="I12" s="298"/>
      <c r="J12" s="287"/>
      <c r="K12" s="287"/>
      <c r="L12" s="288" t="s">
        <v>118</v>
      </c>
      <c r="M12" s="1602" t="s">
        <v>120</v>
      </c>
      <c r="P12" s="286"/>
      <c r="Q12" s="298"/>
      <c r="R12" s="287"/>
      <c r="S12" s="288" t="s">
        <v>118</v>
      </c>
      <c r="T12" s="289" t="s">
        <v>121</v>
      </c>
    </row>
    <row r="13" spans="2:45" s="290" customFormat="1" ht="12" customHeight="1">
      <c r="C13" s="291"/>
      <c r="D13" s="292" t="s">
        <v>122</v>
      </c>
      <c r="E13" s="1597">
        <v>100000</v>
      </c>
      <c r="F13" s="291"/>
      <c r="G13" s="291"/>
      <c r="H13" s="291"/>
      <c r="I13" s="1500"/>
      <c r="J13" s="291"/>
      <c r="K13" s="291"/>
      <c r="L13" s="292" t="s">
        <v>122</v>
      </c>
      <c r="M13" s="1603">
        <v>100000</v>
      </c>
      <c r="Q13" s="1500"/>
      <c r="R13" s="291"/>
      <c r="S13" s="1495" t="s">
        <v>122</v>
      </c>
      <c r="T13" s="1496">
        <v>150</v>
      </c>
      <c r="AM13" s="293"/>
      <c r="AP13" s="293"/>
      <c r="AS13" s="293"/>
    </row>
    <row r="14" spans="2:45" ht="12" customHeight="1">
      <c r="B14" s="287"/>
      <c r="C14" s="287"/>
      <c r="D14" s="294" t="s">
        <v>123</v>
      </c>
      <c r="E14" s="1598">
        <v>1</v>
      </c>
      <c r="F14" s="287"/>
      <c r="G14" s="287"/>
      <c r="H14" s="287"/>
      <c r="I14" s="298"/>
      <c r="J14" s="287"/>
      <c r="K14" s="287"/>
      <c r="L14" s="294" t="s">
        <v>123</v>
      </c>
      <c r="M14" s="1598">
        <v>1</v>
      </c>
      <c r="P14" s="286"/>
      <c r="Q14" s="298"/>
      <c r="R14" s="287"/>
      <c r="S14" s="1495" t="s">
        <v>123</v>
      </c>
      <c r="T14" s="1497">
        <v>1</v>
      </c>
    </row>
    <row r="15" spans="2:45" ht="12" customHeight="1">
      <c r="B15" s="287"/>
      <c r="C15" s="287"/>
      <c r="D15" s="295" t="s">
        <v>124</v>
      </c>
      <c r="E15" s="1599">
        <f>'12 - Notes Interest'!I17</f>
        <v>6.0000000000000001E-3</v>
      </c>
      <c r="F15" s="287"/>
      <c r="G15" s="287"/>
      <c r="H15" s="287"/>
      <c r="I15" s="298"/>
      <c r="J15" s="287"/>
      <c r="K15" s="287"/>
      <c r="L15" s="295" t="s">
        <v>124</v>
      </c>
      <c r="M15" s="1599">
        <f>'12 - Notes Interest'!R17</f>
        <v>1.4999999999999999E-2</v>
      </c>
      <c r="P15" s="286"/>
      <c r="Q15" s="298"/>
      <c r="R15" s="287"/>
      <c r="S15" s="1498" t="s">
        <v>133</v>
      </c>
      <c r="T15" s="1499">
        <v>300</v>
      </c>
    </row>
    <row r="16" spans="2:45" ht="12" customHeight="1">
      <c r="B16" s="287"/>
      <c r="C16" s="287"/>
      <c r="D16" s="295" t="s">
        <v>297</v>
      </c>
      <c r="E16" s="1600">
        <v>7773200000</v>
      </c>
      <c r="F16" s="287"/>
      <c r="G16" s="287"/>
      <c r="H16" s="287"/>
      <c r="I16" s="298"/>
      <c r="J16" s="287"/>
      <c r="K16" s="287"/>
      <c r="L16" s="295" t="s">
        <v>1137</v>
      </c>
      <c r="M16" s="1600">
        <v>409200000</v>
      </c>
      <c r="P16" s="286"/>
      <c r="Q16" s="298"/>
      <c r="R16" s="287"/>
    </row>
    <row r="17" spans="1:24" ht="12" customHeight="1">
      <c r="B17" s="297"/>
      <c r="C17" s="287"/>
      <c r="D17" s="295" t="s">
        <v>125</v>
      </c>
      <c r="E17" s="1601" t="s">
        <v>1308</v>
      </c>
      <c r="F17" s="287"/>
      <c r="G17" s="298"/>
      <c r="H17" s="287"/>
      <c r="I17" s="298"/>
      <c r="J17" s="287"/>
      <c r="K17" s="287"/>
      <c r="L17" s="296" t="s">
        <v>127</v>
      </c>
      <c r="M17" s="300" t="s">
        <v>129</v>
      </c>
      <c r="N17" s="287"/>
      <c r="O17" s="299"/>
      <c r="P17" s="299"/>
      <c r="Q17" s="298"/>
      <c r="R17" s="287"/>
    </row>
    <row r="18" spans="1:24" ht="12" customHeight="1">
      <c r="B18" s="297"/>
      <c r="C18" s="287"/>
      <c r="D18" s="296" t="s">
        <v>127</v>
      </c>
      <c r="E18" s="300" t="s">
        <v>128</v>
      </c>
      <c r="F18" s="287"/>
      <c r="G18" s="298"/>
      <c r="H18" s="287"/>
      <c r="I18" s="298"/>
      <c r="J18" s="287"/>
      <c r="K18" s="287"/>
      <c r="O18" s="299"/>
      <c r="P18" s="299"/>
      <c r="Q18" s="298"/>
      <c r="R18" s="287"/>
    </row>
    <row r="19" spans="1:24" ht="12" customHeight="1">
      <c r="B19" s="297"/>
      <c r="C19" s="287"/>
      <c r="D19" s="287"/>
      <c r="E19" s="287"/>
      <c r="F19" s="287"/>
      <c r="G19" s="298"/>
      <c r="H19" s="287"/>
      <c r="I19" s="298"/>
      <c r="J19" s="287"/>
      <c r="K19" s="287"/>
      <c r="O19" s="299"/>
      <c r="P19" s="299"/>
      <c r="Q19" s="298"/>
      <c r="R19" s="287"/>
    </row>
    <row r="20" spans="1:24" ht="12" customHeight="1">
      <c r="B20" s="297"/>
      <c r="C20" s="287"/>
      <c r="D20" s="287"/>
      <c r="E20" s="287"/>
      <c r="F20" s="287"/>
      <c r="G20" s="298"/>
      <c r="H20" s="287"/>
      <c r="I20" s="298"/>
      <c r="J20" s="301"/>
      <c r="K20" s="301"/>
      <c r="L20" s="301"/>
      <c r="M20" s="301"/>
      <c r="O20" s="299"/>
      <c r="P20" s="299"/>
      <c r="Q20" s="298"/>
      <c r="R20" s="287"/>
    </row>
    <row r="21" spans="1:24" ht="21" customHeight="1">
      <c r="B21" s="287"/>
      <c r="C21" s="287"/>
      <c r="E21" s="297"/>
      <c r="F21" s="297"/>
      <c r="G21" s="297"/>
      <c r="H21" s="286"/>
      <c r="P21" s="286"/>
    </row>
    <row r="22" spans="1:24" s="302" customFormat="1" ht="25.5" customHeight="1">
      <c r="B22" s="1923" t="s">
        <v>5</v>
      </c>
      <c r="C22" s="303"/>
      <c r="D22" s="1926" t="s">
        <v>119</v>
      </c>
      <c r="E22" s="1927"/>
      <c r="F22" s="1927"/>
      <c r="G22" s="1927"/>
      <c r="H22" s="1927"/>
      <c r="I22" s="1927"/>
      <c r="J22" s="1928"/>
      <c r="K22" s="303"/>
      <c r="L22" s="1929" t="s">
        <v>120</v>
      </c>
      <c r="M22" s="1930"/>
      <c r="N22" s="1930"/>
      <c r="O22" s="1930"/>
      <c r="P22" s="1930"/>
      <c r="Q22" s="1931"/>
      <c r="R22" s="303"/>
      <c r="S22" s="1926" t="s">
        <v>131</v>
      </c>
      <c r="T22" s="1927"/>
      <c r="U22" s="1927"/>
      <c r="V22" s="1927"/>
      <c r="W22" s="1927"/>
      <c r="X22" s="1928"/>
    </row>
    <row r="23" spans="1:24" ht="25.5" customHeight="1" thickBot="1">
      <c r="B23" s="1924"/>
      <c r="C23" s="304"/>
      <c r="D23" s="1919" t="s">
        <v>132</v>
      </c>
      <c r="E23" s="1919" t="s">
        <v>133</v>
      </c>
      <c r="F23" s="1919" t="s">
        <v>1049</v>
      </c>
      <c r="G23" s="1919" t="s">
        <v>135</v>
      </c>
      <c r="H23" s="1919" t="s">
        <v>136</v>
      </c>
      <c r="I23" s="1932" t="s">
        <v>137</v>
      </c>
      <c r="J23" s="1934" t="s">
        <v>138</v>
      </c>
      <c r="K23" s="304"/>
      <c r="L23" s="1936" t="s">
        <v>132</v>
      </c>
      <c r="M23" s="1919" t="s">
        <v>133</v>
      </c>
      <c r="N23" s="1919" t="s">
        <v>134</v>
      </c>
      <c r="O23" s="1919" t="s">
        <v>135</v>
      </c>
      <c r="P23" s="1919" t="s">
        <v>139</v>
      </c>
      <c r="Q23" s="1938" t="s">
        <v>138</v>
      </c>
      <c r="R23" s="304"/>
      <c r="S23" s="1919" t="s">
        <v>140</v>
      </c>
      <c r="T23" s="1919" t="s">
        <v>133</v>
      </c>
      <c r="U23" s="1919" t="s">
        <v>134</v>
      </c>
      <c r="V23" s="1919" t="s">
        <v>141</v>
      </c>
      <c r="W23" s="1919" t="s">
        <v>142</v>
      </c>
      <c r="X23" s="1919" t="s">
        <v>143</v>
      </c>
    </row>
    <row r="24" spans="1:24" ht="25.5" customHeight="1" thickTop="1">
      <c r="B24" s="1925"/>
      <c r="C24" s="304"/>
      <c r="D24" s="1920"/>
      <c r="E24" s="1920"/>
      <c r="F24" s="1920"/>
      <c r="G24" s="1920"/>
      <c r="H24" s="1920"/>
      <c r="I24" s="1933"/>
      <c r="J24" s="1935"/>
      <c r="K24" s="304"/>
      <c r="L24" s="1937"/>
      <c r="M24" s="1920"/>
      <c r="N24" s="1920"/>
      <c r="O24" s="1920"/>
      <c r="P24" s="1920"/>
      <c r="Q24" s="1939"/>
      <c r="R24" s="304"/>
      <c r="S24" s="1920"/>
      <c r="T24" s="1920"/>
      <c r="U24" s="1920"/>
      <c r="V24" s="1920"/>
      <c r="W24" s="1920"/>
      <c r="X24" s="1920"/>
    </row>
    <row r="25" spans="1:24" s="308" customFormat="1" ht="11.5">
      <c r="A25" s="305">
        <v>22</v>
      </c>
      <c r="B25" s="306">
        <f>'00 - Cover'!F20</f>
        <v>45929</v>
      </c>
      <c r="C25" s="307"/>
      <c r="D25" s="1427">
        <f>G26</f>
        <v>7126332174.3600006</v>
      </c>
      <c r="E25" s="1401">
        <v>0</v>
      </c>
      <c r="F25" s="1427">
        <f>IF('00 - Cover'!F30="Yes",0,'11bis - Notes Calculation'!AC17)</f>
        <v>67099817.039999999</v>
      </c>
      <c r="G25" s="1401">
        <f>D25+E25-F25</f>
        <v>7059232357.3200006</v>
      </c>
      <c r="H25" s="1539">
        <v>77732</v>
      </c>
      <c r="I25" s="1429">
        <f>F25/H25</f>
        <v>863.22</v>
      </c>
      <c r="J25" s="1428">
        <f>G25/H25</f>
        <v>90815.010000000009</v>
      </c>
      <c r="K25" s="307"/>
      <c r="L25" s="1430">
        <f>O26</f>
        <v>375070142.04000002</v>
      </c>
      <c r="M25" s="1401">
        <v>0</v>
      </c>
      <c r="N25" s="1401">
        <f>IF('00 - Cover'!F30="Yes",0,'11bis - Notes Calculation'!AL17)</f>
        <v>3531559.6799999997</v>
      </c>
      <c r="O25" s="1401">
        <f>L25+M25-N25</f>
        <v>371538582.36000001</v>
      </c>
      <c r="P25" s="1403">
        <v>4092</v>
      </c>
      <c r="Q25" s="1431">
        <f>O25/P25</f>
        <v>90796.33</v>
      </c>
      <c r="R25" s="304"/>
      <c r="S25" s="1427">
        <f>V26</f>
        <v>300</v>
      </c>
      <c r="T25" s="1401">
        <v>0</v>
      </c>
      <c r="U25" s="1401">
        <v>0</v>
      </c>
      <c r="V25" s="1401">
        <f>S25+T25-U25</f>
        <v>300</v>
      </c>
      <c r="W25" s="1403">
        <v>2</v>
      </c>
      <c r="X25" s="1428">
        <f>V25/W25</f>
        <v>150</v>
      </c>
    </row>
    <row r="26" spans="1:24" s="317" customFormat="1" ht="12.5">
      <c r="A26" s="309">
        <f>A25-1</f>
        <v>21</v>
      </c>
      <c r="B26" s="143">
        <f>IF('Historical DATA'!B4="","",'Historical DATA'!B4)</f>
        <v>45896</v>
      </c>
      <c r="C26" s="310"/>
      <c r="D26" s="322">
        <f>IF('Historical DATA'!O4="","",'Historical DATA'!O4)</f>
        <v>7191505015.1200008</v>
      </c>
      <c r="E26" s="313">
        <f>IF('Historical DATA'!P4="","",'Historical DATA'!P4)</f>
        <v>0</v>
      </c>
      <c r="F26" s="313">
        <f>IF('Historical DATA'!Q4="","",'Historical DATA'!Q4)</f>
        <v>65172840.759999998</v>
      </c>
      <c r="G26" s="314">
        <f>IF('Historical DATA'!R4="","",'Historical DATA'!R4)</f>
        <v>7126332174.3600006</v>
      </c>
      <c r="H26" s="315">
        <f>IF('Historical DATA'!S4="","",'Historical DATA'!S4)</f>
        <v>77732</v>
      </c>
      <c r="I26" s="1504">
        <f>IF('Historical DATA'!T4="","",'Historical DATA'!T4)</f>
        <v>838.43</v>
      </c>
      <c r="J26" s="316">
        <f>IF('Historical DATA'!U4="","",'Historical DATA'!U4)</f>
        <v>91678.23000000001</v>
      </c>
      <c r="K26" s="311"/>
      <c r="L26" s="1432">
        <f>IF('Historical DATA'!V4="","",'Historical DATA'!V4)</f>
        <v>378500261.04000002</v>
      </c>
      <c r="M26" s="313">
        <f>IF('Historical DATA'!W4="","",'Historical DATA'!W4)</f>
        <v>0</v>
      </c>
      <c r="N26" s="313">
        <f>IF('Historical DATA'!X4="","",'Historical DATA'!X4)</f>
        <v>3430119</v>
      </c>
      <c r="O26" s="314">
        <f>IF('Historical DATA'!Y4="","",'Historical DATA'!Y4)</f>
        <v>375070142.04000002</v>
      </c>
      <c r="P26" s="315">
        <f>IF('Historical DATA'!Z4="","",'Historical DATA'!Z4)</f>
        <v>4092</v>
      </c>
      <c r="Q26" s="1501">
        <f>IF('Historical DATA'!AA4="","",'Historical DATA'!AA4)</f>
        <v>91659.37000000001</v>
      </c>
      <c r="R26" s="304"/>
      <c r="S26" s="312">
        <f>IF('Historical DATA'!AB4="","",'Historical DATA'!AB4)</f>
        <v>300</v>
      </c>
      <c r="T26" s="313">
        <f>IF('Historical DATA'!AC4="","",'Historical DATA'!AC4)</f>
        <v>0</v>
      </c>
      <c r="U26" s="313">
        <f>IF('Historical DATA'!AD4="","",'Historical DATA'!AD4)</f>
        <v>0</v>
      </c>
      <c r="V26" s="314">
        <f>IF('Historical DATA'!AE4="","",'Historical DATA'!AE4)</f>
        <v>300</v>
      </c>
      <c r="W26" s="315">
        <f>IF('Historical DATA'!AF4="","",'Historical DATA'!AF4)</f>
        <v>2</v>
      </c>
      <c r="X26" s="316">
        <f>IF('Historical DATA'!AG4="","",'Historical DATA'!AG4)</f>
        <v>150</v>
      </c>
    </row>
    <row r="27" spans="1:24" s="317" customFormat="1" ht="12.5">
      <c r="A27" s="318">
        <f>A26-1</f>
        <v>20</v>
      </c>
      <c r="B27" s="143">
        <f>IF('Historical DATA'!B5="","",'Historical DATA'!B5)</f>
        <v>45866</v>
      </c>
      <c r="C27" s="319"/>
      <c r="D27" s="322">
        <f>IF('Historical DATA'!O5="","",'Historical DATA'!O5)</f>
        <v>7253417775.8000011</v>
      </c>
      <c r="E27" s="313">
        <f>IF('Historical DATA'!P5="","",'Historical DATA'!P5)</f>
        <v>0</v>
      </c>
      <c r="F27" s="313">
        <f>IF('Historical DATA'!Q5="","",'Historical DATA'!Q5)</f>
        <v>61912760.68</v>
      </c>
      <c r="G27" s="314">
        <f>IF('Historical DATA'!R5="","",'Historical DATA'!R5)</f>
        <v>7191505015.1200008</v>
      </c>
      <c r="H27" s="315">
        <f>IF('Historical DATA'!S5="","",'Historical DATA'!S5)</f>
        <v>77732</v>
      </c>
      <c r="I27" s="1504">
        <f>IF('Historical DATA'!T5="","",'Historical DATA'!T5)</f>
        <v>796.49</v>
      </c>
      <c r="J27" s="316">
        <f>IF('Historical DATA'!U5="","",'Historical DATA'!U5)</f>
        <v>92516.660000000018</v>
      </c>
      <c r="K27" s="311"/>
      <c r="L27" s="1432">
        <f>IF('Historical DATA'!V5="","",'Historical DATA'!V5)</f>
        <v>381758802.48000002</v>
      </c>
      <c r="M27" s="313">
        <f>IF('Historical DATA'!W5="","",'Historical DATA'!W5)</f>
        <v>0</v>
      </c>
      <c r="N27" s="313">
        <f>IF('Historical DATA'!X5="","",'Historical DATA'!X5)</f>
        <v>3258541.4400000004</v>
      </c>
      <c r="O27" s="314">
        <f>IF('Historical DATA'!Y5="","",'Historical DATA'!Y5)</f>
        <v>378500261.04000002</v>
      </c>
      <c r="P27" s="315">
        <f>IF('Historical DATA'!Z5="","",'Historical DATA'!Z5)</f>
        <v>4092</v>
      </c>
      <c r="Q27" s="1501">
        <f>IF('Historical DATA'!AA5="","",'Historical DATA'!AA5)</f>
        <v>92497.62000000001</v>
      </c>
      <c r="R27" s="304"/>
      <c r="S27" s="312">
        <f>IF('Historical DATA'!AB5="","",'Historical DATA'!AB5)</f>
        <v>300</v>
      </c>
      <c r="T27" s="313">
        <f>IF('Historical DATA'!AC5="","",'Historical DATA'!AC5)</f>
        <v>0</v>
      </c>
      <c r="U27" s="313">
        <f>IF('Historical DATA'!AD5="","",'Historical DATA'!AD5)</f>
        <v>0</v>
      </c>
      <c r="V27" s="314">
        <f>IF('Historical DATA'!AE5="","",'Historical DATA'!AE5)</f>
        <v>300</v>
      </c>
      <c r="W27" s="315">
        <f>IF('Historical DATA'!AF5="","",'Historical DATA'!AF5)</f>
        <v>2</v>
      </c>
      <c r="X27" s="316">
        <f>IF('Historical DATA'!AG5="","",'Historical DATA'!AG5)</f>
        <v>150</v>
      </c>
    </row>
    <row r="28" spans="1:24" s="317" customFormat="1" ht="12.5">
      <c r="A28" s="318">
        <f t="shared" ref="A28:A91" si="0">A27-1</f>
        <v>19</v>
      </c>
      <c r="B28" s="143">
        <f>IF('Historical DATA'!B6="","",'Historical DATA'!B6)</f>
        <v>45835</v>
      </c>
      <c r="C28" s="319"/>
      <c r="D28" s="322">
        <f>IF('Historical DATA'!O6="","",'Historical DATA'!O6)</f>
        <v>7315831130.5600014</v>
      </c>
      <c r="E28" s="313">
        <f>IF('Historical DATA'!P6="","",'Historical DATA'!P6)</f>
        <v>0</v>
      </c>
      <c r="F28" s="313">
        <f>IF('Historical DATA'!Q6="","",'Historical DATA'!Q6)</f>
        <v>62413354.759999998</v>
      </c>
      <c r="G28" s="314">
        <f>IF('Historical DATA'!R6="","",'Historical DATA'!R6)</f>
        <v>7253417775.8000011</v>
      </c>
      <c r="H28" s="315">
        <f>IF('Historical DATA'!S6="","",'Historical DATA'!S6)</f>
        <v>77732</v>
      </c>
      <c r="I28" s="1504">
        <f>IF('Historical DATA'!T6="","",'Historical DATA'!T6)</f>
        <v>802.93</v>
      </c>
      <c r="J28" s="316">
        <f>IF('Historical DATA'!U6="","",'Historical DATA'!U6)</f>
        <v>93313.150000000009</v>
      </c>
      <c r="K28" s="311"/>
      <c r="L28" s="1432">
        <f>IF('Historical DATA'!V6="","",'Historical DATA'!V6)</f>
        <v>385043737.31999999</v>
      </c>
      <c r="M28" s="313">
        <f>IF('Historical DATA'!W6="","",'Historical DATA'!W6)</f>
        <v>0</v>
      </c>
      <c r="N28" s="313">
        <f>IF('Historical DATA'!X6="","",'Historical DATA'!X6)</f>
        <v>3284934.84</v>
      </c>
      <c r="O28" s="314">
        <f>IF('Historical DATA'!Y6="","",'Historical DATA'!Y6)</f>
        <v>381758802.48000002</v>
      </c>
      <c r="P28" s="315">
        <f>IF('Historical DATA'!Z6="","",'Historical DATA'!Z6)</f>
        <v>4092</v>
      </c>
      <c r="Q28" s="1501">
        <f>IF('Historical DATA'!AA6="","",'Historical DATA'!AA6)</f>
        <v>93293.94</v>
      </c>
      <c r="R28" s="304"/>
      <c r="S28" s="312">
        <f>IF('Historical DATA'!AB6="","",'Historical DATA'!AB6)</f>
        <v>300</v>
      </c>
      <c r="T28" s="313">
        <f>IF('Historical DATA'!AC6="","",'Historical DATA'!AC6)</f>
        <v>0</v>
      </c>
      <c r="U28" s="313">
        <f>IF('Historical DATA'!AD6="","",'Historical DATA'!AD6)</f>
        <v>0</v>
      </c>
      <c r="V28" s="314">
        <f>IF('Historical DATA'!AE6="","",'Historical DATA'!AE6)</f>
        <v>300</v>
      </c>
      <c r="W28" s="315">
        <f>IF('Historical DATA'!AF6="","",'Historical DATA'!AF6)</f>
        <v>2</v>
      </c>
      <c r="X28" s="316">
        <f>IF('Historical DATA'!AG6="","",'Historical DATA'!AG6)</f>
        <v>150</v>
      </c>
    </row>
    <row r="29" spans="1:24" s="317" customFormat="1" ht="12.5">
      <c r="A29" s="318">
        <f t="shared" si="0"/>
        <v>18</v>
      </c>
      <c r="B29" s="143">
        <f>IF('Historical DATA'!B7="","",'Historical DATA'!B7)</f>
        <v>45804</v>
      </c>
      <c r="C29" s="319"/>
      <c r="D29" s="322">
        <f>IF('Historical DATA'!O7="","",'Historical DATA'!O7)</f>
        <v>7374455827.6400013</v>
      </c>
      <c r="E29" s="313">
        <f>IF('Historical DATA'!P7="","",'Historical DATA'!P7)</f>
        <v>0</v>
      </c>
      <c r="F29" s="313">
        <f>IF('Historical DATA'!Q7="","",'Historical DATA'!Q7)</f>
        <v>58624697.080000006</v>
      </c>
      <c r="G29" s="314">
        <f>IF('Historical DATA'!R7="","",'Historical DATA'!R7)</f>
        <v>7315831130.5600014</v>
      </c>
      <c r="H29" s="315">
        <f>IF('Historical DATA'!S7="","",'Historical DATA'!S7)</f>
        <v>77732</v>
      </c>
      <c r="I29" s="1504">
        <f>IF('Historical DATA'!T7="","",'Historical DATA'!T7)</f>
        <v>754.19</v>
      </c>
      <c r="J29" s="316">
        <f>IF('Historical DATA'!U7="","",'Historical DATA'!U7)</f>
        <v>94116.080000000016</v>
      </c>
      <c r="K29" s="311"/>
      <c r="L29" s="1432">
        <f>IF('Historical DATA'!V7="","",'Historical DATA'!V7)</f>
        <v>388129228.07999998</v>
      </c>
      <c r="M29" s="313">
        <f>IF('Historical DATA'!W7="","",'Historical DATA'!W7)</f>
        <v>0</v>
      </c>
      <c r="N29" s="313">
        <f>IF('Historical DATA'!X7="","",'Historical DATA'!X7)</f>
        <v>3085490.76</v>
      </c>
      <c r="O29" s="314">
        <f>IF('Historical DATA'!Y7="","",'Historical DATA'!Y7)</f>
        <v>385043737.31999999</v>
      </c>
      <c r="P29" s="315">
        <f>IF('Historical DATA'!Z7="","",'Historical DATA'!Z7)</f>
        <v>4092</v>
      </c>
      <c r="Q29" s="1501">
        <f>IF('Historical DATA'!AA7="","",'Historical DATA'!AA7)</f>
        <v>94096.709999999992</v>
      </c>
      <c r="R29" s="304"/>
      <c r="S29" s="312">
        <f>IF('Historical DATA'!AB7="","",'Historical DATA'!AB7)</f>
        <v>300</v>
      </c>
      <c r="T29" s="313">
        <f>IF('Historical DATA'!AC7="","",'Historical DATA'!AC7)</f>
        <v>0</v>
      </c>
      <c r="U29" s="313">
        <f>IF('Historical DATA'!AD7="","",'Historical DATA'!AD7)</f>
        <v>0</v>
      </c>
      <c r="V29" s="314">
        <f>IF('Historical DATA'!AE7="","",'Historical DATA'!AE7)</f>
        <v>300</v>
      </c>
      <c r="W29" s="315">
        <f>IF('Historical DATA'!AF7="","",'Historical DATA'!AF7)</f>
        <v>2</v>
      </c>
      <c r="X29" s="316">
        <f>IF('Historical DATA'!AG7="","",'Historical DATA'!AG7)</f>
        <v>150</v>
      </c>
    </row>
    <row r="30" spans="1:24" s="317" customFormat="1" ht="12.5">
      <c r="A30" s="318">
        <f t="shared" si="0"/>
        <v>17</v>
      </c>
      <c r="B30" s="143">
        <f>IF('Historical DATA'!B8="","",'Historical DATA'!B8)</f>
        <v>45775</v>
      </c>
      <c r="C30" s="310"/>
      <c r="D30" s="322">
        <f>IF('Historical DATA'!O8="","",'Historical DATA'!O8)</f>
        <v>7430749342.0400009</v>
      </c>
      <c r="E30" s="313">
        <f>IF('Historical DATA'!P8="","",'Historical DATA'!P8)</f>
        <v>0</v>
      </c>
      <c r="F30" s="313">
        <f>IF('Historical DATA'!Q8="","",'Historical DATA'!Q8)</f>
        <v>56293514.400000006</v>
      </c>
      <c r="G30" s="314">
        <f>IF('Historical DATA'!R8="","",'Historical DATA'!R8)</f>
        <v>7374455827.6400013</v>
      </c>
      <c r="H30" s="315">
        <f>IF('Historical DATA'!S8="","",'Historical DATA'!S8)</f>
        <v>77732</v>
      </c>
      <c r="I30" s="1504">
        <f>IF('Historical DATA'!T8="","",'Historical DATA'!T8)</f>
        <v>724.2</v>
      </c>
      <c r="J30" s="316">
        <f>IF('Historical DATA'!U8="","",'Historical DATA'!U8)</f>
        <v>94870.270000000019</v>
      </c>
      <c r="K30" s="311"/>
      <c r="L30" s="1432">
        <f>IF('Historical DATA'!V8="","",'Historical DATA'!V8)</f>
        <v>391092040.68000001</v>
      </c>
      <c r="M30" s="313">
        <f>IF('Historical DATA'!W8="","",'Historical DATA'!W8)</f>
        <v>0</v>
      </c>
      <c r="N30" s="313">
        <f>IF('Historical DATA'!X8="","",'Historical DATA'!X8)</f>
        <v>2962812.5999999996</v>
      </c>
      <c r="O30" s="314">
        <f>IF('Historical DATA'!Y8="","",'Historical DATA'!Y8)</f>
        <v>388129228.07999998</v>
      </c>
      <c r="P30" s="315">
        <f>IF('Historical DATA'!Z8="","",'Historical DATA'!Z8)</f>
        <v>4092</v>
      </c>
      <c r="Q30" s="1501">
        <f>IF('Historical DATA'!AA8="","",'Historical DATA'!AA8)</f>
        <v>94850.739999999991</v>
      </c>
      <c r="R30" s="304"/>
      <c r="S30" s="312">
        <f>IF('Historical DATA'!AB8="","",'Historical DATA'!AB8)</f>
        <v>300</v>
      </c>
      <c r="T30" s="313">
        <f>IF('Historical DATA'!AC8="","",'Historical DATA'!AC8)</f>
        <v>0</v>
      </c>
      <c r="U30" s="313">
        <f>IF('Historical DATA'!AD8="","",'Historical DATA'!AD8)</f>
        <v>0</v>
      </c>
      <c r="V30" s="314">
        <f>IF('Historical DATA'!AE8="","",'Historical DATA'!AE8)</f>
        <v>300</v>
      </c>
      <c r="W30" s="315">
        <f>IF('Historical DATA'!AF8="","",'Historical DATA'!AF8)</f>
        <v>2</v>
      </c>
      <c r="X30" s="316">
        <f>IF('Historical DATA'!AG8="","",'Historical DATA'!AG8)</f>
        <v>150</v>
      </c>
    </row>
    <row r="31" spans="1:24" s="317" customFormat="1" ht="12.5">
      <c r="A31" s="318">
        <f t="shared" si="0"/>
        <v>16</v>
      </c>
      <c r="B31" s="143">
        <f>IF('Historical DATA'!B9="","",'Historical DATA'!B9)</f>
        <v>45743</v>
      </c>
      <c r="C31" s="310"/>
      <c r="D31" s="322">
        <f>IF('Historical DATA'!O9="","",'Historical DATA'!O9)</f>
        <v>7487993518.8000011</v>
      </c>
      <c r="E31" s="313">
        <f>IF('Historical DATA'!P9="","",'Historical DATA'!P9)</f>
        <v>0</v>
      </c>
      <c r="F31" s="313">
        <f>IF('Historical DATA'!Q9="","",'Historical DATA'!Q9)</f>
        <v>57244176.759999998</v>
      </c>
      <c r="G31" s="314">
        <f>IF('Historical DATA'!R9="","",'Historical DATA'!R9)</f>
        <v>7430749342.0400009</v>
      </c>
      <c r="H31" s="315">
        <f>IF('Historical DATA'!S9="","",'Historical DATA'!S9)</f>
        <v>77732</v>
      </c>
      <c r="I31" s="1504">
        <f>IF('Historical DATA'!T9="","",'Historical DATA'!T9)</f>
        <v>736.43</v>
      </c>
      <c r="J31" s="316">
        <f>IF('Historical DATA'!U9="","",'Historical DATA'!U9)</f>
        <v>95594.470000000016</v>
      </c>
      <c r="K31" s="311"/>
      <c r="L31" s="1432">
        <f>IF('Historical DATA'!V9="","",'Historical DATA'!V9)</f>
        <v>394104898.44</v>
      </c>
      <c r="M31" s="313">
        <f>IF('Historical DATA'!W9="","",'Historical DATA'!W9)</f>
        <v>0</v>
      </c>
      <c r="N31" s="313">
        <f>IF('Historical DATA'!X9="","",'Historical DATA'!X9)</f>
        <v>3012857.76</v>
      </c>
      <c r="O31" s="314">
        <f>IF('Historical DATA'!Y9="","",'Historical DATA'!Y9)</f>
        <v>391092040.68000001</v>
      </c>
      <c r="P31" s="315">
        <f>IF('Historical DATA'!Z9="","",'Historical DATA'!Z9)</f>
        <v>4092</v>
      </c>
      <c r="Q31" s="1501">
        <f>IF('Historical DATA'!AA9="","",'Historical DATA'!AA9)</f>
        <v>95574.790000000008</v>
      </c>
      <c r="R31" s="311"/>
      <c r="S31" s="312">
        <f>IF('Historical DATA'!AB9="","",'Historical DATA'!AB9)</f>
        <v>300</v>
      </c>
      <c r="T31" s="313">
        <f>IF('Historical DATA'!AC9="","",'Historical DATA'!AC9)</f>
        <v>0</v>
      </c>
      <c r="U31" s="313">
        <f>IF('Historical DATA'!AD9="","",'Historical DATA'!AD9)</f>
        <v>0</v>
      </c>
      <c r="V31" s="314">
        <f>IF('Historical DATA'!AE9="","",'Historical DATA'!AE9)</f>
        <v>300</v>
      </c>
      <c r="W31" s="315">
        <f>IF('Historical DATA'!AF9="","",'Historical DATA'!AF9)</f>
        <v>2</v>
      </c>
      <c r="X31" s="316">
        <f>IF('Historical DATA'!AG9="","",'Historical DATA'!AG9)</f>
        <v>150</v>
      </c>
    </row>
    <row r="32" spans="1:24" s="317" customFormat="1" ht="12.5">
      <c r="A32" s="318">
        <f t="shared" si="0"/>
        <v>15</v>
      </c>
      <c r="B32" s="143">
        <f>IF('Historical DATA'!B10="","",'Historical DATA'!B10)</f>
        <v>45715</v>
      </c>
      <c r="C32" s="310"/>
      <c r="D32" s="322">
        <f>IF('Historical DATA'!O10="","",'Historical DATA'!O10)</f>
        <v>7545120320.2400007</v>
      </c>
      <c r="E32" s="313">
        <f>IF('Historical DATA'!P10="","",'Historical DATA'!P10)</f>
        <v>0</v>
      </c>
      <c r="F32" s="313">
        <f>IF('Historical DATA'!Q10="","",'Historical DATA'!Q10)</f>
        <v>57126801.439999998</v>
      </c>
      <c r="G32" s="314">
        <f>IF('Historical DATA'!R10="","",'Historical DATA'!R10)</f>
        <v>7487993518.8000011</v>
      </c>
      <c r="H32" s="315">
        <f>IF('Historical DATA'!S10="","",'Historical DATA'!S10)</f>
        <v>77732</v>
      </c>
      <c r="I32" s="1504">
        <f>IF('Historical DATA'!T10="","",'Historical DATA'!T10)</f>
        <v>734.92</v>
      </c>
      <c r="J32" s="316">
        <f>IF('Historical DATA'!U10="","",'Historical DATA'!U10)</f>
        <v>96330.900000000009</v>
      </c>
      <c r="K32" s="311"/>
      <c r="L32" s="1432">
        <f>IF('Historical DATA'!V10="","",'Historical DATA'!V10)</f>
        <v>397111618.19999999</v>
      </c>
      <c r="M32" s="313">
        <f>IF('Historical DATA'!W10="","",'Historical DATA'!W10)</f>
        <v>0</v>
      </c>
      <c r="N32" s="313">
        <f>IF('Historical DATA'!X10="","",'Historical DATA'!X10)</f>
        <v>3006719.76</v>
      </c>
      <c r="O32" s="314">
        <f>IF('Historical DATA'!Y10="","",'Historical DATA'!Y10)</f>
        <v>394104898.44</v>
      </c>
      <c r="P32" s="315">
        <f>IF('Historical DATA'!Z10="","",'Historical DATA'!Z10)</f>
        <v>4092</v>
      </c>
      <c r="Q32" s="1501">
        <f>IF('Historical DATA'!AA10="","",'Historical DATA'!AA10)</f>
        <v>96311.069999999992</v>
      </c>
      <c r="R32" s="311"/>
      <c r="S32" s="312">
        <f>IF('Historical DATA'!AB10="","",'Historical DATA'!AB10)</f>
        <v>300</v>
      </c>
      <c r="T32" s="313">
        <f>IF('Historical DATA'!AC10="","",'Historical DATA'!AC10)</f>
        <v>0</v>
      </c>
      <c r="U32" s="313">
        <f>IF('Historical DATA'!AD10="","",'Historical DATA'!AD10)</f>
        <v>0</v>
      </c>
      <c r="V32" s="314">
        <f>IF('Historical DATA'!AE10="","",'Historical DATA'!AE10)</f>
        <v>300</v>
      </c>
      <c r="W32" s="315">
        <f>IF('Historical DATA'!AF10="","",'Historical DATA'!AF10)</f>
        <v>2</v>
      </c>
      <c r="X32" s="316">
        <f>IF('Historical DATA'!AG10="","",'Historical DATA'!AG10)</f>
        <v>150</v>
      </c>
    </row>
    <row r="33" spans="1:24" s="317" customFormat="1" ht="12.5">
      <c r="A33" s="318">
        <f t="shared" si="0"/>
        <v>14</v>
      </c>
      <c r="B33" s="143">
        <f>IF('Historical DATA'!B11="","",'Historical DATA'!B11)</f>
        <v>45684</v>
      </c>
      <c r="C33" s="320"/>
      <c r="D33" s="322">
        <f>IF('Historical DATA'!O11="","",'Historical DATA'!O11)</f>
        <v>7659544933.5200005</v>
      </c>
      <c r="E33" s="313">
        <f>IF('Historical DATA'!P11="","",'Historical DATA'!P11)</f>
        <v>0</v>
      </c>
      <c r="F33" s="313">
        <f>IF('Historical DATA'!Q11="","",'Historical DATA'!Q11)</f>
        <v>114424613.28</v>
      </c>
      <c r="G33" s="314">
        <f>IF('Historical DATA'!R11="","",'Historical DATA'!R11)</f>
        <v>7545120320.2400007</v>
      </c>
      <c r="H33" s="315">
        <f>IF('Historical DATA'!S11="","",'Historical DATA'!S11)</f>
        <v>77732</v>
      </c>
      <c r="I33" s="1504">
        <f>IF('Historical DATA'!T11="","",'Historical DATA'!T11)</f>
        <v>1472.04</v>
      </c>
      <c r="J33" s="316">
        <f>IF('Historical DATA'!U11="","",'Historical DATA'!U11)</f>
        <v>97065.82</v>
      </c>
      <c r="K33" s="321"/>
      <c r="L33" s="1432">
        <f>IF('Historical DATA'!V11="","",'Historical DATA'!V11)</f>
        <v>403133937.36000001</v>
      </c>
      <c r="M33" s="313">
        <f>IF('Historical DATA'!W11="","",'Historical DATA'!W11)</f>
        <v>0</v>
      </c>
      <c r="N33" s="313">
        <f>IF('Historical DATA'!X11="","",'Historical DATA'!X11)</f>
        <v>6022319.1600000001</v>
      </c>
      <c r="O33" s="314">
        <f>IF('Historical DATA'!Y11="","",'Historical DATA'!Y11)</f>
        <v>397111618.19999999</v>
      </c>
      <c r="P33" s="315">
        <f>IF('Historical DATA'!Z11="","",'Historical DATA'!Z11)</f>
        <v>4092</v>
      </c>
      <c r="Q33" s="1501">
        <f>IF('Historical DATA'!AA11="","",'Historical DATA'!AA11)</f>
        <v>97045.849999999991</v>
      </c>
      <c r="R33" s="321"/>
      <c r="S33" s="312">
        <f>IF('Historical DATA'!AB11="","",'Historical DATA'!AB11)</f>
        <v>300</v>
      </c>
      <c r="T33" s="313">
        <f>IF('Historical DATA'!AC11="","",'Historical DATA'!AC11)</f>
        <v>0</v>
      </c>
      <c r="U33" s="313">
        <f>IF('Historical DATA'!AD11="","",'Historical DATA'!AD11)</f>
        <v>0</v>
      </c>
      <c r="V33" s="314">
        <f>IF('Historical DATA'!AE11="","",'Historical DATA'!AE11)</f>
        <v>300</v>
      </c>
      <c r="W33" s="315">
        <f>IF('Historical DATA'!AF11="","",'Historical DATA'!AF11)</f>
        <v>2</v>
      </c>
      <c r="X33" s="316">
        <f>IF('Historical DATA'!AG11="","",'Historical DATA'!AG11)</f>
        <v>150</v>
      </c>
    </row>
    <row r="34" spans="1:24" s="317" customFormat="1" ht="12.5">
      <c r="A34" s="318">
        <f t="shared" si="0"/>
        <v>13</v>
      </c>
      <c r="B34" s="143">
        <f>IF('Historical DATA'!B12="","",'Historical DATA'!B12)</f>
        <v>45653</v>
      </c>
      <c r="C34" s="320"/>
      <c r="D34" s="322">
        <f>IF('Historical DATA'!O12="","",'Historical DATA'!O12)</f>
        <v>7714759527.7600002</v>
      </c>
      <c r="E34" s="313">
        <f>IF('Historical DATA'!P12="","",'Historical DATA'!P12)</f>
        <v>0</v>
      </c>
      <c r="F34" s="313">
        <f>IF('Historical DATA'!Q12="","",'Historical DATA'!Q12)</f>
        <v>55214594.240000002</v>
      </c>
      <c r="G34" s="314">
        <f>IF('Historical DATA'!R12="","",'Historical DATA'!R12)</f>
        <v>7659544933.5200005</v>
      </c>
      <c r="H34" s="315">
        <f>IF('Historical DATA'!S12="","",'Historical DATA'!S12)</f>
        <v>77732</v>
      </c>
      <c r="I34" s="1504">
        <f>IF('Historical DATA'!T12="","",'Historical DATA'!T12)</f>
        <v>710.32</v>
      </c>
      <c r="J34" s="316">
        <f>IF('Historical DATA'!U12="","",'Historical DATA'!U12)</f>
        <v>98537.86</v>
      </c>
      <c r="K34" s="321"/>
      <c r="L34" s="1432">
        <f>IF('Historical DATA'!V12="","",'Historical DATA'!V12)</f>
        <v>406039953</v>
      </c>
      <c r="M34" s="313">
        <f>IF('Historical DATA'!W12="","",'Historical DATA'!W12)</f>
        <v>0</v>
      </c>
      <c r="N34" s="313">
        <f>IF('Historical DATA'!X12="","",'Historical DATA'!X12)</f>
        <v>2906015.6399999997</v>
      </c>
      <c r="O34" s="314">
        <f>IF('Historical DATA'!Y12="","",'Historical DATA'!Y12)</f>
        <v>403133937.36000001</v>
      </c>
      <c r="P34" s="315">
        <f>IF('Historical DATA'!Z12="","",'Historical DATA'!Z12)</f>
        <v>4092</v>
      </c>
      <c r="Q34" s="1501">
        <f>IF('Historical DATA'!AA12="","",'Historical DATA'!AA12)</f>
        <v>98517.58</v>
      </c>
      <c r="R34" s="321"/>
      <c r="S34" s="312">
        <f>IF('Historical DATA'!AB12="","",'Historical DATA'!AB12)</f>
        <v>300</v>
      </c>
      <c r="T34" s="313">
        <f>IF('Historical DATA'!AC12="","",'Historical DATA'!AC12)</f>
        <v>0</v>
      </c>
      <c r="U34" s="313">
        <f>IF('Historical DATA'!AD12="","",'Historical DATA'!AD12)</f>
        <v>0</v>
      </c>
      <c r="V34" s="314">
        <f>IF('Historical DATA'!AE12="","",'Historical DATA'!AE12)</f>
        <v>300</v>
      </c>
      <c r="W34" s="315">
        <f>IF('Historical DATA'!AF12="","",'Historical DATA'!AF12)</f>
        <v>2</v>
      </c>
      <c r="X34" s="316">
        <f>IF('Historical DATA'!AG12="","",'Historical DATA'!AG12)</f>
        <v>150</v>
      </c>
    </row>
    <row r="35" spans="1:24" s="317" customFormat="1" ht="12.5">
      <c r="A35" s="318">
        <f t="shared" si="0"/>
        <v>12</v>
      </c>
      <c r="B35" s="143">
        <f>IF('Historical DATA'!B13="","",'Historical DATA'!B13)</f>
        <v>45623</v>
      </c>
      <c r="C35" s="320"/>
      <c r="D35" s="322">
        <f>IF('Historical DATA'!O13="","",'Historical DATA'!O13)</f>
        <v>7773200000</v>
      </c>
      <c r="E35" s="313">
        <f>IF('Historical DATA'!P13="","",'Historical DATA'!P13)</f>
        <v>0</v>
      </c>
      <c r="F35" s="313">
        <f>IF('Historical DATA'!Q13="","",'Historical DATA'!Q13)</f>
        <v>58440472.240000002</v>
      </c>
      <c r="G35" s="314">
        <f>IF('Historical DATA'!R13="","",'Historical DATA'!R13)</f>
        <v>7714759527.7600002</v>
      </c>
      <c r="H35" s="315">
        <f>IF('Historical DATA'!S13="","",'Historical DATA'!S13)</f>
        <v>77732</v>
      </c>
      <c r="I35" s="1504">
        <f>IF('Historical DATA'!T13="","",'Historical DATA'!T13)</f>
        <v>751.82</v>
      </c>
      <c r="J35" s="316">
        <f>IF('Historical DATA'!U13="","",'Historical DATA'!U13)</f>
        <v>99248.180000000008</v>
      </c>
      <c r="K35" s="321"/>
      <c r="L35" s="1432">
        <f>IF('Historical DATA'!V13="","",'Historical DATA'!V13)</f>
        <v>409200000</v>
      </c>
      <c r="M35" s="313">
        <f>IF('Historical DATA'!W13="","",'Historical DATA'!W13)</f>
        <v>0</v>
      </c>
      <c r="N35" s="313">
        <f>IF('Historical DATA'!X13="","",'Historical DATA'!X13)</f>
        <v>3160047</v>
      </c>
      <c r="O35" s="314">
        <f>IF('Historical DATA'!Y13="","",'Historical DATA'!Y13)</f>
        <v>406039953</v>
      </c>
      <c r="P35" s="315">
        <f>IF('Historical DATA'!Z13="","",'Historical DATA'!Z13)</f>
        <v>4092</v>
      </c>
      <c r="Q35" s="1501">
        <f>IF('Historical DATA'!AA13="","",'Historical DATA'!AA13)</f>
        <v>99227.75</v>
      </c>
      <c r="R35" s="321"/>
      <c r="S35" s="312">
        <f>IF('Historical DATA'!AB13="","",'Historical DATA'!AB13)</f>
        <v>300</v>
      </c>
      <c r="T35" s="313">
        <f>IF('Historical DATA'!AC13="","",'Historical DATA'!AC13)</f>
        <v>0</v>
      </c>
      <c r="U35" s="313">
        <f>IF('Historical DATA'!AD13="","",'Historical DATA'!AD13)</f>
        <v>0</v>
      </c>
      <c r="V35" s="314">
        <f>IF('Historical DATA'!AE13="","",'Historical DATA'!AE13)</f>
        <v>300</v>
      </c>
      <c r="W35" s="315">
        <f>IF('Historical DATA'!AF13="","",'Historical DATA'!AF13)</f>
        <v>2</v>
      </c>
      <c r="X35" s="316">
        <f>IF('Historical DATA'!AG13="","",'Historical DATA'!AG13)</f>
        <v>150</v>
      </c>
    </row>
    <row r="36" spans="1:24" s="317" customFormat="1" ht="12.5">
      <c r="A36" s="318">
        <f t="shared" si="0"/>
        <v>11</v>
      </c>
      <c r="B36" s="143">
        <f>IF('Historical DATA'!B14="","",'Historical DATA'!B14)</f>
        <v>45588</v>
      </c>
      <c r="C36" s="320"/>
      <c r="D36" s="322">
        <f>IF('Historical DATA'!O14="","",'Historical DATA'!O14)</f>
        <v>0</v>
      </c>
      <c r="E36" s="313">
        <f>IF('Historical DATA'!P14="","",'Historical DATA'!P14)</f>
        <v>7773200000</v>
      </c>
      <c r="F36" s="313">
        <f>IF('Historical DATA'!Q14="","",'Historical DATA'!Q14)</f>
        <v>0</v>
      </c>
      <c r="G36" s="314">
        <f>IF('Historical DATA'!R14="","",'Historical DATA'!R14)</f>
        <v>7773200000</v>
      </c>
      <c r="H36" s="315">
        <f>IF('Historical DATA'!S14="","",'Historical DATA'!S14)</f>
        <v>77732</v>
      </c>
      <c r="I36" s="1504">
        <f>IF('Historical DATA'!T14="","",'Historical DATA'!T14)</f>
        <v>0</v>
      </c>
      <c r="J36" s="316">
        <f>IF('Historical DATA'!U14="","",'Historical DATA'!U14)</f>
        <v>100000</v>
      </c>
      <c r="K36" s="321"/>
      <c r="L36" s="1432">
        <f>IF('Historical DATA'!V14="","",'Historical DATA'!V14)</f>
        <v>0</v>
      </c>
      <c r="M36" s="313">
        <f>IF('Historical DATA'!W14="","",'Historical DATA'!W14)</f>
        <v>409200000</v>
      </c>
      <c r="N36" s="313">
        <f>IF('Historical DATA'!X14="","",'Historical DATA'!X14)</f>
        <v>0</v>
      </c>
      <c r="O36" s="314">
        <f>IF('Historical DATA'!Y14="","",'Historical DATA'!Y14)</f>
        <v>409200000</v>
      </c>
      <c r="P36" s="315">
        <f>IF('Historical DATA'!Z14="","",'Historical DATA'!Z14)</f>
        <v>4092</v>
      </c>
      <c r="Q36" s="1501">
        <f>IF('Historical DATA'!AA14="","",'Historical DATA'!AA14)</f>
        <v>100000</v>
      </c>
      <c r="R36" s="321"/>
      <c r="S36" s="312">
        <f>IF('Historical DATA'!AB14="","",'Historical DATA'!AB14)</f>
        <v>0</v>
      </c>
      <c r="T36" s="313">
        <f>IF('Historical DATA'!AC14="","",'Historical DATA'!AC14)</f>
        <v>300</v>
      </c>
      <c r="U36" s="313">
        <f>IF('Historical DATA'!AD14="","",'Historical DATA'!AD14)</f>
        <v>0</v>
      </c>
      <c r="V36" s="314">
        <f>IF('Historical DATA'!AE14="","",'Historical DATA'!AE14)</f>
        <v>300</v>
      </c>
      <c r="W36" s="315">
        <f>IF('Historical DATA'!AF14="","",'Historical DATA'!AF14)</f>
        <v>2</v>
      </c>
      <c r="X36" s="316">
        <f>IF('Historical DATA'!AG14="","",'Historical DATA'!AG14)</f>
        <v>150</v>
      </c>
    </row>
    <row r="37" spans="1:24" s="317" customFormat="1" ht="12.5">
      <c r="A37" s="318">
        <f t="shared" si="0"/>
        <v>10</v>
      </c>
      <c r="B37" s="143" t="str">
        <f>IF('Historical DATA'!B15="","",'Historical DATA'!B15)</f>
        <v/>
      </c>
      <c r="C37" s="320"/>
      <c r="D37" s="322" t="str">
        <f>IF('Historical DATA'!O15="","",'Historical DATA'!O15)</f>
        <v/>
      </c>
      <c r="E37" s="313" t="str">
        <f>IF('Historical DATA'!P15="","",'Historical DATA'!P15)</f>
        <v/>
      </c>
      <c r="F37" s="313" t="str">
        <f>IF('Historical DATA'!Q15="","",'Historical DATA'!Q15)</f>
        <v/>
      </c>
      <c r="G37" s="314" t="str">
        <f>IF('Historical DATA'!R15="","",'Historical DATA'!R15)</f>
        <v/>
      </c>
      <c r="H37" s="315" t="str">
        <f>IF('Historical DATA'!S15="","",'Historical DATA'!S15)</f>
        <v/>
      </c>
      <c r="I37" s="1504" t="str">
        <f>IF('Historical DATA'!T15="","",'Historical DATA'!T15)</f>
        <v/>
      </c>
      <c r="J37" s="316" t="str">
        <f>IF('Historical DATA'!U15="","",'Historical DATA'!U15)</f>
        <v/>
      </c>
      <c r="K37" s="321"/>
      <c r="L37" s="1432" t="str">
        <f>IF('Historical DATA'!V15="","",'Historical DATA'!V15)</f>
        <v/>
      </c>
      <c r="M37" s="313" t="str">
        <f>IF('Historical DATA'!W15="","",'Historical DATA'!W15)</f>
        <v/>
      </c>
      <c r="N37" s="313" t="str">
        <f>IF('Historical DATA'!X15="","",'Historical DATA'!X15)</f>
        <v/>
      </c>
      <c r="O37" s="314" t="str">
        <f>IF('Historical DATA'!Y15="","",'Historical DATA'!Y15)</f>
        <v/>
      </c>
      <c r="P37" s="315" t="str">
        <f>IF('Historical DATA'!Z15="","",'Historical DATA'!Z15)</f>
        <v/>
      </c>
      <c r="Q37" s="1501" t="str">
        <f>IF('Historical DATA'!AA15="","",'Historical DATA'!AA15)</f>
        <v/>
      </c>
      <c r="R37" s="321"/>
      <c r="S37" s="312" t="str">
        <f>IF('Historical DATA'!AB15="","",'Historical DATA'!AB15)</f>
        <v/>
      </c>
      <c r="T37" s="313" t="str">
        <f>IF('Historical DATA'!AC15="","",'Historical DATA'!AC15)</f>
        <v/>
      </c>
      <c r="U37" s="313" t="str">
        <f>IF('Historical DATA'!AD15="","",'Historical DATA'!AD15)</f>
        <v/>
      </c>
      <c r="V37" s="314" t="str">
        <f>IF('Historical DATA'!AE15="","",'Historical DATA'!AE15)</f>
        <v/>
      </c>
      <c r="W37" s="315" t="str">
        <f>IF('Historical DATA'!AF15="","",'Historical DATA'!AF15)</f>
        <v/>
      </c>
      <c r="X37" s="316" t="str">
        <f>IF('Historical DATA'!AG15="","",'Historical DATA'!AG15)</f>
        <v/>
      </c>
    </row>
    <row r="38" spans="1:24" s="317" customFormat="1" ht="12.5">
      <c r="A38" s="318">
        <f t="shared" si="0"/>
        <v>9</v>
      </c>
      <c r="B38" s="143" t="str">
        <f>IF('Historical DATA'!B16="","",'Historical DATA'!B16)</f>
        <v/>
      </c>
      <c r="C38" s="320"/>
      <c r="D38" s="322" t="str">
        <f>IF('Historical DATA'!O16="","",'Historical DATA'!O16)</f>
        <v/>
      </c>
      <c r="E38" s="313" t="str">
        <f>IF('Historical DATA'!P16="","",'Historical DATA'!P16)</f>
        <v/>
      </c>
      <c r="F38" s="313" t="str">
        <f>IF('Historical DATA'!Q16="","",'Historical DATA'!Q16)</f>
        <v/>
      </c>
      <c r="G38" s="314" t="str">
        <f>IF('Historical DATA'!R16="","",'Historical DATA'!R16)</f>
        <v/>
      </c>
      <c r="H38" s="315" t="str">
        <f>IF('Historical DATA'!S16="","",'Historical DATA'!S16)</f>
        <v/>
      </c>
      <c r="I38" s="1504" t="str">
        <f>IF('Historical DATA'!T16="","",'Historical DATA'!T16)</f>
        <v/>
      </c>
      <c r="J38" s="316" t="str">
        <f>IF('Historical DATA'!U16="","",'Historical DATA'!U16)</f>
        <v/>
      </c>
      <c r="K38" s="321"/>
      <c r="L38" s="1432" t="str">
        <f>IF('Historical DATA'!V16="","",'Historical DATA'!V16)</f>
        <v/>
      </c>
      <c r="M38" s="313" t="str">
        <f>IF('Historical DATA'!W16="","",'Historical DATA'!W16)</f>
        <v/>
      </c>
      <c r="N38" s="313" t="str">
        <f>IF('Historical DATA'!X16="","",'Historical DATA'!X16)</f>
        <v/>
      </c>
      <c r="O38" s="314" t="str">
        <f>IF('Historical DATA'!Y16="","",'Historical DATA'!Y16)</f>
        <v/>
      </c>
      <c r="P38" s="315" t="str">
        <f>IF('Historical DATA'!Z16="","",'Historical DATA'!Z16)</f>
        <v/>
      </c>
      <c r="Q38" s="1501" t="str">
        <f>IF('Historical DATA'!AA16="","",'Historical DATA'!AA16)</f>
        <v/>
      </c>
      <c r="R38" s="321"/>
      <c r="S38" s="312" t="str">
        <f>IF('Historical DATA'!AB16="","",'Historical DATA'!AB16)</f>
        <v/>
      </c>
      <c r="T38" s="313" t="str">
        <f>IF('Historical DATA'!AC16="","",'Historical DATA'!AC16)</f>
        <v/>
      </c>
      <c r="U38" s="313" t="str">
        <f>IF('Historical DATA'!AD16="","",'Historical DATA'!AD16)</f>
        <v/>
      </c>
      <c r="V38" s="314" t="str">
        <f>IF('Historical DATA'!AE16="","",'Historical DATA'!AE16)</f>
        <v/>
      </c>
      <c r="W38" s="315" t="str">
        <f>IF('Historical DATA'!AF16="","",'Historical DATA'!AF16)</f>
        <v/>
      </c>
      <c r="X38" s="316" t="str">
        <f>IF('Historical DATA'!AG16="","",'Historical DATA'!AG16)</f>
        <v/>
      </c>
    </row>
    <row r="39" spans="1:24" s="317" customFormat="1" ht="12.5">
      <c r="A39" s="318">
        <f t="shared" si="0"/>
        <v>8</v>
      </c>
      <c r="B39" s="143" t="str">
        <f>IF('Historical DATA'!B17="","",'Historical DATA'!B17)</f>
        <v/>
      </c>
      <c r="C39" s="320"/>
      <c r="D39" s="322" t="str">
        <f>IF('Historical DATA'!O17="","",'Historical DATA'!O17)</f>
        <v/>
      </c>
      <c r="E39" s="313" t="str">
        <f>IF('Historical DATA'!P17="","",'Historical DATA'!P17)</f>
        <v/>
      </c>
      <c r="F39" s="313" t="str">
        <f>IF('Historical DATA'!Q17="","",'Historical DATA'!Q17)</f>
        <v/>
      </c>
      <c r="G39" s="314" t="str">
        <f>IF('Historical DATA'!R17="","",'Historical DATA'!R17)</f>
        <v/>
      </c>
      <c r="H39" s="315" t="str">
        <f>IF('Historical DATA'!S17="","",'Historical DATA'!S17)</f>
        <v/>
      </c>
      <c r="I39" s="1504" t="str">
        <f>IF('Historical DATA'!T17="","",'Historical DATA'!T17)</f>
        <v/>
      </c>
      <c r="J39" s="316" t="str">
        <f>IF('Historical DATA'!U17="","",'Historical DATA'!U17)</f>
        <v/>
      </c>
      <c r="K39" s="321"/>
      <c r="L39" s="1432" t="str">
        <f>IF('Historical DATA'!V17="","",'Historical DATA'!V17)</f>
        <v/>
      </c>
      <c r="M39" s="313" t="str">
        <f>IF('Historical DATA'!W17="","",'Historical DATA'!W17)</f>
        <v/>
      </c>
      <c r="N39" s="313" t="str">
        <f>IF('Historical DATA'!X17="","",'Historical DATA'!X17)</f>
        <v/>
      </c>
      <c r="O39" s="314" t="str">
        <f>IF('Historical DATA'!Y17="","",'Historical DATA'!Y17)</f>
        <v/>
      </c>
      <c r="P39" s="315" t="str">
        <f>IF('Historical DATA'!Z17="","",'Historical DATA'!Z17)</f>
        <v/>
      </c>
      <c r="Q39" s="1501" t="str">
        <f>IF('Historical DATA'!AA17="","",'Historical DATA'!AA17)</f>
        <v/>
      </c>
      <c r="R39" s="321"/>
      <c r="S39" s="312" t="str">
        <f>IF('Historical DATA'!AB17="","",'Historical DATA'!AB17)</f>
        <v/>
      </c>
      <c r="T39" s="313" t="str">
        <f>IF('Historical DATA'!AC17="","",'Historical DATA'!AC17)</f>
        <v/>
      </c>
      <c r="U39" s="313" t="str">
        <f>IF('Historical DATA'!AD17="","",'Historical DATA'!AD17)</f>
        <v/>
      </c>
      <c r="V39" s="314" t="str">
        <f>IF('Historical DATA'!AE17="","",'Historical DATA'!AE17)</f>
        <v/>
      </c>
      <c r="W39" s="315" t="str">
        <f>IF('Historical DATA'!AF17="","",'Historical DATA'!AF17)</f>
        <v/>
      </c>
      <c r="X39" s="316" t="str">
        <f>IF('Historical DATA'!AG17="","",'Historical DATA'!AG17)</f>
        <v/>
      </c>
    </row>
    <row r="40" spans="1:24" s="317" customFormat="1" ht="12.5">
      <c r="A40" s="318">
        <f t="shared" si="0"/>
        <v>7</v>
      </c>
      <c r="B40" s="143" t="str">
        <f>IF('Historical DATA'!B18="","",'Historical DATA'!B18)</f>
        <v/>
      </c>
      <c r="C40" s="320"/>
      <c r="D40" s="322" t="str">
        <f>IF('Historical DATA'!O18="","",'Historical DATA'!O18)</f>
        <v/>
      </c>
      <c r="E40" s="313" t="str">
        <f>IF('Historical DATA'!P18="","",'Historical DATA'!P18)</f>
        <v/>
      </c>
      <c r="F40" s="313" t="str">
        <f>IF('Historical DATA'!Q18="","",'Historical DATA'!Q18)</f>
        <v/>
      </c>
      <c r="G40" s="314" t="str">
        <f>IF('Historical DATA'!R18="","",'Historical DATA'!R18)</f>
        <v/>
      </c>
      <c r="H40" s="315" t="str">
        <f>IF('Historical DATA'!S18="","",'Historical DATA'!S18)</f>
        <v/>
      </c>
      <c r="I40" s="1504" t="str">
        <f>IF('Historical DATA'!T18="","",'Historical DATA'!T18)</f>
        <v/>
      </c>
      <c r="J40" s="316" t="str">
        <f>IF('Historical DATA'!U18="","",'Historical DATA'!U18)</f>
        <v/>
      </c>
      <c r="K40" s="321"/>
      <c r="L40" s="1432" t="str">
        <f>IF('Historical DATA'!V18="","",'Historical DATA'!V18)</f>
        <v/>
      </c>
      <c r="M40" s="313" t="str">
        <f>IF('Historical DATA'!W18="","",'Historical DATA'!W18)</f>
        <v/>
      </c>
      <c r="N40" s="313" t="str">
        <f>IF('Historical DATA'!X18="","",'Historical DATA'!X18)</f>
        <v/>
      </c>
      <c r="O40" s="314" t="str">
        <f>IF('Historical DATA'!Y18="","",'Historical DATA'!Y18)</f>
        <v/>
      </c>
      <c r="P40" s="315" t="str">
        <f>IF('Historical DATA'!Z18="","",'Historical DATA'!Z18)</f>
        <v/>
      </c>
      <c r="Q40" s="1501" t="str">
        <f>IF('Historical DATA'!AA18="","",'Historical DATA'!AA18)</f>
        <v/>
      </c>
      <c r="R40" s="321"/>
      <c r="S40" s="312" t="str">
        <f>IF('Historical DATA'!AB18="","",'Historical DATA'!AB18)</f>
        <v/>
      </c>
      <c r="T40" s="313" t="str">
        <f>IF('Historical DATA'!AC18="","",'Historical DATA'!AC18)</f>
        <v/>
      </c>
      <c r="U40" s="313" t="str">
        <f>IF('Historical DATA'!AD18="","",'Historical DATA'!AD18)</f>
        <v/>
      </c>
      <c r="V40" s="314" t="str">
        <f>IF('Historical DATA'!AE18="","",'Historical DATA'!AE18)</f>
        <v/>
      </c>
      <c r="W40" s="315" t="str">
        <f>IF('Historical DATA'!AF18="","",'Historical DATA'!AF18)</f>
        <v/>
      </c>
      <c r="X40" s="316" t="str">
        <f>IF('Historical DATA'!AG18="","",'Historical DATA'!AG18)</f>
        <v/>
      </c>
    </row>
    <row r="41" spans="1:24" s="317" customFormat="1" ht="12.5">
      <c r="A41" s="318">
        <f t="shared" si="0"/>
        <v>6</v>
      </c>
      <c r="B41" s="143" t="str">
        <f>IF('Historical DATA'!B19="","",'Historical DATA'!B19)</f>
        <v/>
      </c>
      <c r="C41" s="320"/>
      <c r="D41" s="322" t="str">
        <f>IF('Historical DATA'!O19="","",'Historical DATA'!O19)</f>
        <v/>
      </c>
      <c r="E41" s="313" t="str">
        <f>IF('Historical DATA'!P19="","",'Historical DATA'!P19)</f>
        <v/>
      </c>
      <c r="F41" s="313" t="str">
        <f>IF('Historical DATA'!Q19="","",'Historical DATA'!Q19)</f>
        <v/>
      </c>
      <c r="G41" s="314" t="str">
        <f>IF('Historical DATA'!R19="","",'Historical DATA'!R19)</f>
        <v/>
      </c>
      <c r="H41" s="315" t="str">
        <f>IF('Historical DATA'!S19="","",'Historical DATA'!S19)</f>
        <v/>
      </c>
      <c r="I41" s="1504" t="str">
        <f>IF('Historical DATA'!T19="","",'Historical DATA'!T19)</f>
        <v/>
      </c>
      <c r="J41" s="316" t="str">
        <f>IF('Historical DATA'!U19="","",'Historical DATA'!U19)</f>
        <v/>
      </c>
      <c r="K41" s="321"/>
      <c r="L41" s="1432" t="str">
        <f>IF('Historical DATA'!V19="","",'Historical DATA'!V19)</f>
        <v/>
      </c>
      <c r="M41" s="313" t="str">
        <f>IF('Historical DATA'!W19="","",'Historical DATA'!W19)</f>
        <v/>
      </c>
      <c r="N41" s="313" t="str">
        <f>IF('Historical DATA'!X19="","",'Historical DATA'!X19)</f>
        <v/>
      </c>
      <c r="O41" s="314" t="str">
        <f>IF('Historical DATA'!Y19="","",'Historical DATA'!Y19)</f>
        <v/>
      </c>
      <c r="P41" s="315" t="str">
        <f>IF('Historical DATA'!Z19="","",'Historical DATA'!Z19)</f>
        <v/>
      </c>
      <c r="Q41" s="1501" t="str">
        <f>IF('Historical DATA'!AA19="","",'Historical DATA'!AA19)</f>
        <v/>
      </c>
      <c r="R41" s="321"/>
      <c r="S41" s="312" t="str">
        <f>IF('Historical DATA'!AB19="","",'Historical DATA'!AB19)</f>
        <v/>
      </c>
      <c r="T41" s="313" t="str">
        <f>IF('Historical DATA'!AC19="","",'Historical DATA'!AC19)</f>
        <v/>
      </c>
      <c r="U41" s="313" t="str">
        <f>IF('Historical DATA'!AD19="","",'Historical DATA'!AD19)</f>
        <v/>
      </c>
      <c r="V41" s="314" t="str">
        <f>IF('Historical DATA'!AE19="","",'Historical DATA'!AE19)</f>
        <v/>
      </c>
      <c r="W41" s="315" t="str">
        <f>IF('Historical DATA'!AF19="","",'Historical DATA'!AF19)</f>
        <v/>
      </c>
      <c r="X41" s="316" t="str">
        <f>IF('Historical DATA'!AG19="","",'Historical DATA'!AG19)</f>
        <v/>
      </c>
    </row>
    <row r="42" spans="1:24" s="317" customFormat="1" ht="12.5">
      <c r="A42" s="318">
        <f t="shared" si="0"/>
        <v>5</v>
      </c>
      <c r="B42" s="143" t="str">
        <f>IF('Historical DATA'!B20="","",'Historical DATA'!B20)</f>
        <v/>
      </c>
      <c r="C42" s="320"/>
      <c r="D42" s="322" t="str">
        <f>IF('Historical DATA'!O20="","",'Historical DATA'!O20)</f>
        <v/>
      </c>
      <c r="E42" s="313" t="str">
        <f>IF('Historical DATA'!P20="","",'Historical DATA'!P20)</f>
        <v/>
      </c>
      <c r="F42" s="313" t="str">
        <f>IF('Historical DATA'!Q20="","",'Historical DATA'!Q20)</f>
        <v/>
      </c>
      <c r="G42" s="314" t="str">
        <f>IF('Historical DATA'!R20="","",'Historical DATA'!R20)</f>
        <v/>
      </c>
      <c r="H42" s="315" t="str">
        <f>IF('Historical DATA'!S20="","",'Historical DATA'!S20)</f>
        <v/>
      </c>
      <c r="I42" s="1504" t="str">
        <f>IF('Historical DATA'!T20="","",'Historical DATA'!T20)</f>
        <v/>
      </c>
      <c r="J42" s="316" t="str">
        <f>IF('Historical DATA'!U20="","",'Historical DATA'!U20)</f>
        <v/>
      </c>
      <c r="K42" s="321"/>
      <c r="L42" s="1432" t="str">
        <f>IF('Historical DATA'!V20="","",'Historical DATA'!V20)</f>
        <v/>
      </c>
      <c r="M42" s="313" t="str">
        <f>IF('Historical DATA'!W20="","",'Historical DATA'!W20)</f>
        <v/>
      </c>
      <c r="N42" s="313" t="str">
        <f>IF('Historical DATA'!X20="","",'Historical DATA'!X20)</f>
        <v/>
      </c>
      <c r="O42" s="314" t="str">
        <f>IF('Historical DATA'!Y20="","",'Historical DATA'!Y20)</f>
        <v/>
      </c>
      <c r="P42" s="315" t="str">
        <f>IF('Historical DATA'!Z20="","",'Historical DATA'!Z20)</f>
        <v/>
      </c>
      <c r="Q42" s="1501" t="str">
        <f>IF('Historical DATA'!AA20="","",'Historical DATA'!AA20)</f>
        <v/>
      </c>
      <c r="R42" s="321"/>
      <c r="S42" s="312" t="str">
        <f>IF('Historical DATA'!AB20="","",'Historical DATA'!AB20)</f>
        <v/>
      </c>
      <c r="T42" s="313" t="str">
        <f>IF('Historical DATA'!AC20="","",'Historical DATA'!AC20)</f>
        <v/>
      </c>
      <c r="U42" s="313" t="str">
        <f>IF('Historical DATA'!AD20="","",'Historical DATA'!AD20)</f>
        <v/>
      </c>
      <c r="V42" s="314" t="str">
        <f>IF('Historical DATA'!AE20="","",'Historical DATA'!AE20)</f>
        <v/>
      </c>
      <c r="W42" s="315" t="str">
        <f>IF('Historical DATA'!AF20="","",'Historical DATA'!AF20)</f>
        <v/>
      </c>
      <c r="X42" s="316" t="str">
        <f>IF('Historical DATA'!AG20="","",'Historical DATA'!AG20)</f>
        <v/>
      </c>
    </row>
    <row r="43" spans="1:24" s="317" customFormat="1" ht="12.5">
      <c r="A43" s="318">
        <f t="shared" si="0"/>
        <v>4</v>
      </c>
      <c r="B43" s="143" t="str">
        <f>IF('Historical DATA'!B21="","",'Historical DATA'!B21)</f>
        <v/>
      </c>
      <c r="C43" s="320"/>
      <c r="D43" s="322" t="str">
        <f>IF('Historical DATA'!O21="","",'Historical DATA'!O21)</f>
        <v/>
      </c>
      <c r="E43" s="313" t="str">
        <f>IF('Historical DATA'!P21="","",'Historical DATA'!P21)</f>
        <v/>
      </c>
      <c r="F43" s="313" t="str">
        <f>IF('Historical DATA'!Q21="","",'Historical DATA'!Q21)</f>
        <v/>
      </c>
      <c r="G43" s="314" t="str">
        <f>IF('Historical DATA'!R21="","",'Historical DATA'!R21)</f>
        <v/>
      </c>
      <c r="H43" s="315" t="str">
        <f>IF('Historical DATA'!S21="","",'Historical DATA'!S21)</f>
        <v/>
      </c>
      <c r="I43" s="1504" t="str">
        <f>IF('Historical DATA'!T21="","",'Historical DATA'!T21)</f>
        <v/>
      </c>
      <c r="J43" s="316" t="str">
        <f>IF('Historical DATA'!U21="","",'Historical DATA'!U21)</f>
        <v/>
      </c>
      <c r="K43" s="321"/>
      <c r="L43" s="1432" t="str">
        <f>IF('Historical DATA'!V21="","",'Historical DATA'!V21)</f>
        <v/>
      </c>
      <c r="M43" s="313" t="str">
        <f>IF('Historical DATA'!W21="","",'Historical DATA'!W21)</f>
        <v/>
      </c>
      <c r="N43" s="313" t="str">
        <f>IF('Historical DATA'!X21="","",'Historical DATA'!X21)</f>
        <v/>
      </c>
      <c r="O43" s="314" t="str">
        <f>IF('Historical DATA'!Y21="","",'Historical DATA'!Y21)</f>
        <v/>
      </c>
      <c r="P43" s="315" t="str">
        <f>IF('Historical DATA'!Z21="","",'Historical DATA'!Z21)</f>
        <v/>
      </c>
      <c r="Q43" s="1501" t="str">
        <f>IF('Historical DATA'!AA21="","",'Historical DATA'!AA21)</f>
        <v/>
      </c>
      <c r="R43" s="321"/>
      <c r="S43" s="312" t="str">
        <f>IF('Historical DATA'!AB21="","",'Historical DATA'!AB21)</f>
        <v/>
      </c>
      <c r="T43" s="313" t="str">
        <f>IF('Historical DATA'!AC21="","",'Historical DATA'!AC21)</f>
        <v/>
      </c>
      <c r="U43" s="313" t="str">
        <f>IF('Historical DATA'!AD21="","",'Historical DATA'!AD21)</f>
        <v/>
      </c>
      <c r="V43" s="314" t="str">
        <f>IF('Historical DATA'!AE21="","",'Historical DATA'!AE21)</f>
        <v/>
      </c>
      <c r="W43" s="315" t="str">
        <f>IF('Historical DATA'!AF21="","",'Historical DATA'!AF21)</f>
        <v/>
      </c>
      <c r="X43" s="316" t="str">
        <f>IF('Historical DATA'!AG21="","",'Historical DATA'!AG21)</f>
        <v/>
      </c>
    </row>
    <row r="44" spans="1:24" s="317" customFormat="1" ht="12.5">
      <c r="A44" s="318">
        <f t="shared" si="0"/>
        <v>3</v>
      </c>
      <c r="B44" s="143" t="str">
        <f>IF('Historical DATA'!B22="","",'Historical DATA'!B22)</f>
        <v/>
      </c>
      <c r="C44" s="320"/>
      <c r="D44" s="322" t="str">
        <f>IF('Historical DATA'!O22="","",'Historical DATA'!O22)</f>
        <v/>
      </c>
      <c r="E44" s="313" t="str">
        <f>IF('Historical DATA'!P22="","",'Historical DATA'!P22)</f>
        <v/>
      </c>
      <c r="F44" s="313" t="str">
        <f>IF('Historical DATA'!Q22="","",'Historical DATA'!Q22)</f>
        <v/>
      </c>
      <c r="G44" s="314" t="str">
        <f>IF('Historical DATA'!R22="","",'Historical DATA'!R22)</f>
        <v/>
      </c>
      <c r="H44" s="315" t="str">
        <f>IF('Historical DATA'!S22="","",'Historical DATA'!S22)</f>
        <v/>
      </c>
      <c r="I44" s="1504" t="str">
        <f>IF('Historical DATA'!T22="","",'Historical DATA'!T22)</f>
        <v/>
      </c>
      <c r="J44" s="316" t="str">
        <f>IF('Historical DATA'!U22="","",'Historical DATA'!U22)</f>
        <v/>
      </c>
      <c r="K44" s="321"/>
      <c r="L44" s="1432" t="str">
        <f>IF('Historical DATA'!V22="","",'Historical DATA'!V22)</f>
        <v/>
      </c>
      <c r="M44" s="313" t="str">
        <f>IF('Historical DATA'!W22="","",'Historical DATA'!W22)</f>
        <v/>
      </c>
      <c r="N44" s="313" t="str">
        <f>IF('Historical DATA'!X22="","",'Historical DATA'!X22)</f>
        <v/>
      </c>
      <c r="O44" s="314" t="str">
        <f>IF('Historical DATA'!Y22="","",'Historical DATA'!Y22)</f>
        <v/>
      </c>
      <c r="P44" s="315" t="str">
        <f>IF('Historical DATA'!Z22="","",'Historical DATA'!Z22)</f>
        <v/>
      </c>
      <c r="Q44" s="1501" t="str">
        <f>IF('Historical DATA'!AA22="","",'Historical DATA'!AA22)</f>
        <v/>
      </c>
      <c r="R44" s="321"/>
      <c r="S44" s="312" t="str">
        <f>IF('Historical DATA'!AB22="","",'Historical DATA'!AB22)</f>
        <v/>
      </c>
      <c r="T44" s="313" t="str">
        <f>IF('Historical DATA'!AC22="","",'Historical DATA'!AC22)</f>
        <v/>
      </c>
      <c r="U44" s="313" t="str">
        <f>IF('Historical DATA'!AD22="","",'Historical DATA'!AD22)</f>
        <v/>
      </c>
      <c r="V44" s="314" t="str">
        <f>IF('Historical DATA'!AE22="","",'Historical DATA'!AE22)</f>
        <v/>
      </c>
      <c r="W44" s="315" t="str">
        <f>IF('Historical DATA'!AF22="","",'Historical DATA'!AF22)</f>
        <v/>
      </c>
      <c r="X44" s="316" t="str">
        <f>IF('Historical DATA'!AG22="","",'Historical DATA'!AG22)</f>
        <v/>
      </c>
    </row>
    <row r="45" spans="1:24" s="302" customFormat="1">
      <c r="A45" s="318">
        <f t="shared" si="0"/>
        <v>2</v>
      </c>
      <c r="B45" s="143" t="str">
        <f>IF('Historical DATA'!B23="","",'Historical DATA'!B23)</f>
        <v/>
      </c>
      <c r="C45" s="320"/>
      <c r="D45" s="322" t="str">
        <f>IF('Historical DATA'!O23="","",'Historical DATA'!O23)</f>
        <v/>
      </c>
      <c r="E45" s="313" t="str">
        <f>IF('Historical DATA'!P23="","",'Historical DATA'!P23)</f>
        <v/>
      </c>
      <c r="F45" s="313" t="str">
        <f>IF('Historical DATA'!Q23="","",'Historical DATA'!Q23)</f>
        <v/>
      </c>
      <c r="G45" s="314" t="str">
        <f>IF('Historical DATA'!R23="","",'Historical DATA'!R23)</f>
        <v/>
      </c>
      <c r="H45" s="315" t="str">
        <f>IF('Historical DATA'!S23="","",'Historical DATA'!S23)</f>
        <v/>
      </c>
      <c r="I45" s="1504" t="str">
        <f>IF('Historical DATA'!T23="","",'Historical DATA'!T23)</f>
        <v/>
      </c>
      <c r="J45" s="316" t="str">
        <f>IF('Historical DATA'!U23="","",'Historical DATA'!U23)</f>
        <v/>
      </c>
      <c r="K45" s="321"/>
      <c r="L45" s="1432" t="str">
        <f>IF('Historical DATA'!V23="","",'Historical DATA'!V23)</f>
        <v/>
      </c>
      <c r="M45" s="313" t="str">
        <f>IF('Historical DATA'!W23="","",'Historical DATA'!W23)</f>
        <v/>
      </c>
      <c r="N45" s="313" t="str">
        <f>IF('Historical DATA'!X23="","",'Historical DATA'!X23)</f>
        <v/>
      </c>
      <c r="O45" s="314" t="str">
        <f>IF('Historical DATA'!Y23="","",'Historical DATA'!Y23)</f>
        <v/>
      </c>
      <c r="P45" s="315" t="str">
        <f>IF('Historical DATA'!Z23="","",'Historical DATA'!Z23)</f>
        <v/>
      </c>
      <c r="Q45" s="1501" t="str">
        <f>IF('Historical DATA'!AA23="","",'Historical DATA'!AA23)</f>
        <v/>
      </c>
      <c r="R45" s="321"/>
      <c r="S45" s="312" t="str">
        <f>IF('Historical DATA'!AB23="","",'Historical DATA'!AB23)</f>
        <v/>
      </c>
      <c r="T45" s="313" t="str">
        <f>IF('Historical DATA'!AC23="","",'Historical DATA'!AC23)</f>
        <v/>
      </c>
      <c r="U45" s="313" t="str">
        <f>IF('Historical DATA'!AD23="","",'Historical DATA'!AD23)</f>
        <v/>
      </c>
      <c r="V45" s="314" t="str">
        <f>IF('Historical DATA'!AE23="","",'Historical DATA'!AE23)</f>
        <v/>
      </c>
      <c r="W45" s="315" t="str">
        <f>IF('Historical DATA'!AF23="","",'Historical DATA'!AF23)</f>
        <v/>
      </c>
      <c r="X45" s="316" t="str">
        <f>IF('Historical DATA'!AG23="","",'Historical DATA'!AG23)</f>
        <v/>
      </c>
    </row>
    <row r="46" spans="1:24" s="302" customFormat="1">
      <c r="A46" s="318">
        <f t="shared" si="0"/>
        <v>1</v>
      </c>
      <c r="B46" s="143" t="str">
        <f>IF('Historical DATA'!B24="","",'Historical DATA'!B24)</f>
        <v/>
      </c>
      <c r="C46" s="320"/>
      <c r="D46" s="322" t="str">
        <f>IF('Historical DATA'!O24="","",'Historical DATA'!O24)</f>
        <v/>
      </c>
      <c r="E46" s="313" t="str">
        <f>IF('Historical DATA'!P24="","",'Historical DATA'!P24)</f>
        <v/>
      </c>
      <c r="F46" s="313" t="str">
        <f>IF('Historical DATA'!Q24="","",'Historical DATA'!Q24)</f>
        <v/>
      </c>
      <c r="G46" s="314" t="str">
        <f>IF('Historical DATA'!R24="","",'Historical DATA'!R24)</f>
        <v/>
      </c>
      <c r="H46" s="315" t="str">
        <f>IF('Historical DATA'!S24="","",'Historical DATA'!S24)</f>
        <v/>
      </c>
      <c r="I46" s="1504" t="str">
        <f>IF('Historical DATA'!T24="","",'Historical DATA'!T24)</f>
        <v/>
      </c>
      <c r="J46" s="316" t="str">
        <f>IF('Historical DATA'!U24="","",'Historical DATA'!U24)</f>
        <v/>
      </c>
      <c r="K46" s="321"/>
      <c r="L46" s="1432" t="str">
        <f>IF('Historical DATA'!V24="","",'Historical DATA'!V24)</f>
        <v/>
      </c>
      <c r="M46" s="313" t="str">
        <f>IF('Historical DATA'!W24="","",'Historical DATA'!W24)</f>
        <v/>
      </c>
      <c r="N46" s="313" t="str">
        <f>IF('Historical DATA'!X24="","",'Historical DATA'!X24)</f>
        <v/>
      </c>
      <c r="O46" s="314" t="str">
        <f>IF('Historical DATA'!Y24="","",'Historical DATA'!Y24)</f>
        <v/>
      </c>
      <c r="P46" s="315" t="str">
        <f>IF('Historical DATA'!Z24="","",'Historical DATA'!Z24)</f>
        <v/>
      </c>
      <c r="Q46" s="1501" t="str">
        <f>IF('Historical DATA'!AA24="","",'Historical DATA'!AA24)</f>
        <v/>
      </c>
      <c r="R46" s="321"/>
      <c r="S46" s="312" t="str">
        <f>IF('Historical DATA'!AB24="","",'Historical DATA'!AB24)</f>
        <v/>
      </c>
      <c r="T46" s="313" t="str">
        <f>IF('Historical DATA'!AC24="","",'Historical DATA'!AC24)</f>
        <v/>
      </c>
      <c r="U46" s="313" t="str">
        <f>IF('Historical DATA'!AD24="","",'Historical DATA'!AD24)</f>
        <v/>
      </c>
      <c r="V46" s="314" t="str">
        <f>IF('Historical DATA'!AE24="","",'Historical DATA'!AE24)</f>
        <v/>
      </c>
      <c r="W46" s="315" t="str">
        <f>IF('Historical DATA'!AF24="","",'Historical DATA'!AF24)</f>
        <v/>
      </c>
      <c r="X46" s="316" t="str">
        <f>IF('Historical DATA'!AG24="","",'Historical DATA'!AG24)</f>
        <v/>
      </c>
    </row>
    <row r="47" spans="1:24" s="302" customFormat="1">
      <c r="A47" s="318">
        <f t="shared" si="0"/>
        <v>0</v>
      </c>
      <c r="B47" s="143" t="str">
        <f>IF('Historical DATA'!B25="","",'Historical DATA'!B25)</f>
        <v/>
      </c>
      <c r="C47" s="320"/>
      <c r="D47" s="322" t="str">
        <f>IF('Historical DATA'!O25="","",'Historical DATA'!O25)</f>
        <v/>
      </c>
      <c r="E47" s="313" t="str">
        <f>IF('Historical DATA'!P25="","",'Historical DATA'!P25)</f>
        <v/>
      </c>
      <c r="F47" s="313" t="str">
        <f>IF('Historical DATA'!Q25="","",'Historical DATA'!Q25)</f>
        <v/>
      </c>
      <c r="G47" s="314" t="str">
        <f>IF('Historical DATA'!R25="","",'Historical DATA'!R25)</f>
        <v/>
      </c>
      <c r="H47" s="315" t="str">
        <f>IF('Historical DATA'!S25="","",'Historical DATA'!S25)</f>
        <v/>
      </c>
      <c r="I47" s="1504" t="str">
        <f>IF('Historical DATA'!T25="","",'Historical DATA'!T25)</f>
        <v/>
      </c>
      <c r="J47" s="316" t="str">
        <f>IF('Historical DATA'!U25="","",'Historical DATA'!U25)</f>
        <v/>
      </c>
      <c r="K47" s="321"/>
      <c r="L47" s="1432" t="str">
        <f>IF('Historical DATA'!V25="","",'Historical DATA'!V25)</f>
        <v/>
      </c>
      <c r="M47" s="313" t="str">
        <f>IF('Historical DATA'!W25="","",'Historical DATA'!W25)</f>
        <v/>
      </c>
      <c r="N47" s="313" t="str">
        <f>IF('Historical DATA'!X25="","",'Historical DATA'!X25)</f>
        <v/>
      </c>
      <c r="O47" s="314" t="str">
        <f>IF('Historical DATA'!Y25="","",'Historical DATA'!Y25)</f>
        <v/>
      </c>
      <c r="P47" s="315" t="str">
        <f>IF('Historical DATA'!Z25="","",'Historical DATA'!Z25)</f>
        <v/>
      </c>
      <c r="Q47" s="1501" t="str">
        <f>IF('Historical DATA'!AA25="","",'Historical DATA'!AA25)</f>
        <v/>
      </c>
      <c r="R47" s="321"/>
      <c r="S47" s="312" t="str">
        <f>IF('Historical DATA'!AB25="","",'Historical DATA'!AB25)</f>
        <v/>
      </c>
      <c r="T47" s="313" t="str">
        <f>IF('Historical DATA'!AC25="","",'Historical DATA'!AC25)</f>
        <v/>
      </c>
      <c r="U47" s="313" t="str">
        <f>IF('Historical DATA'!AD25="","",'Historical DATA'!AD25)</f>
        <v/>
      </c>
      <c r="V47" s="314" t="str">
        <f>IF('Historical DATA'!AE25="","",'Historical DATA'!AE25)</f>
        <v/>
      </c>
      <c r="W47" s="315" t="str">
        <f>IF('Historical DATA'!AF25="","",'Historical DATA'!AF25)</f>
        <v/>
      </c>
      <c r="X47" s="316" t="str">
        <f>IF('Historical DATA'!AG25="","",'Historical DATA'!AG25)</f>
        <v/>
      </c>
    </row>
    <row r="48" spans="1:24" s="302" customFormat="1">
      <c r="A48" s="318">
        <f t="shared" si="0"/>
        <v>-1</v>
      </c>
      <c r="B48" s="143" t="str">
        <f>IF('Historical DATA'!B26="","",'Historical DATA'!B26)</f>
        <v/>
      </c>
      <c r="C48" s="320"/>
      <c r="D48" s="322" t="str">
        <f>IF('Historical DATA'!O26="","",'Historical DATA'!O26)</f>
        <v/>
      </c>
      <c r="E48" s="313" t="str">
        <f>IF('Historical DATA'!P26="","",'Historical DATA'!P26)</f>
        <v/>
      </c>
      <c r="F48" s="313" t="str">
        <f>IF('Historical DATA'!Q26="","",'Historical DATA'!Q26)</f>
        <v/>
      </c>
      <c r="G48" s="314" t="str">
        <f>IF('Historical DATA'!R26="","",'Historical DATA'!R26)</f>
        <v/>
      </c>
      <c r="H48" s="315" t="str">
        <f>IF('Historical DATA'!S26="","",'Historical DATA'!S26)</f>
        <v/>
      </c>
      <c r="I48" s="1504" t="str">
        <f>IF('Historical DATA'!T26="","",'Historical DATA'!T26)</f>
        <v/>
      </c>
      <c r="J48" s="316" t="str">
        <f>IF('Historical DATA'!U26="","",'Historical DATA'!U26)</f>
        <v/>
      </c>
      <c r="K48" s="321"/>
      <c r="L48" s="1432" t="str">
        <f>IF('Historical DATA'!V26="","",'Historical DATA'!V26)</f>
        <v/>
      </c>
      <c r="M48" s="313" t="str">
        <f>IF('Historical DATA'!W26="","",'Historical DATA'!W26)</f>
        <v/>
      </c>
      <c r="N48" s="313" t="str">
        <f>IF('Historical DATA'!X26="","",'Historical DATA'!X26)</f>
        <v/>
      </c>
      <c r="O48" s="314" t="str">
        <f>IF('Historical DATA'!Y26="","",'Historical DATA'!Y26)</f>
        <v/>
      </c>
      <c r="P48" s="315" t="str">
        <f>IF('Historical DATA'!Z26="","",'Historical DATA'!Z26)</f>
        <v/>
      </c>
      <c r="Q48" s="1501" t="str">
        <f>IF('Historical DATA'!AA26="","",'Historical DATA'!AA26)</f>
        <v/>
      </c>
      <c r="R48" s="321"/>
      <c r="S48" s="312" t="str">
        <f>IF('Historical DATA'!AB26="","",'Historical DATA'!AB26)</f>
        <v/>
      </c>
      <c r="T48" s="313" t="str">
        <f>IF('Historical DATA'!AC26="","",'Historical DATA'!AC26)</f>
        <v/>
      </c>
      <c r="U48" s="313" t="str">
        <f>IF('Historical DATA'!AD26="","",'Historical DATA'!AD26)</f>
        <v/>
      </c>
      <c r="V48" s="314" t="str">
        <f>IF('Historical DATA'!AE26="","",'Historical DATA'!AE26)</f>
        <v/>
      </c>
      <c r="W48" s="315" t="str">
        <f>IF('Historical DATA'!AF26="","",'Historical DATA'!AF26)</f>
        <v/>
      </c>
      <c r="X48" s="316" t="str">
        <f>IF('Historical DATA'!AG26="","",'Historical DATA'!AG26)</f>
        <v/>
      </c>
    </row>
    <row r="49" spans="1:24" s="302" customFormat="1">
      <c r="A49" s="318">
        <f t="shared" si="0"/>
        <v>-2</v>
      </c>
      <c r="B49" s="143" t="str">
        <f>IF('Historical DATA'!B27="","",'Historical DATA'!B27)</f>
        <v/>
      </c>
      <c r="C49" s="320"/>
      <c r="D49" s="322" t="str">
        <f>IF('Historical DATA'!O27="","",'Historical DATA'!O27)</f>
        <v/>
      </c>
      <c r="E49" s="313" t="str">
        <f>IF('Historical DATA'!P27="","",'Historical DATA'!P27)</f>
        <v/>
      </c>
      <c r="F49" s="313" t="str">
        <f>IF('Historical DATA'!Q27="","",'Historical DATA'!Q27)</f>
        <v/>
      </c>
      <c r="G49" s="314" t="str">
        <f>IF('Historical DATA'!R27="","",'Historical DATA'!R27)</f>
        <v/>
      </c>
      <c r="H49" s="315" t="str">
        <f>IF('Historical DATA'!S27="","",'Historical DATA'!S27)</f>
        <v/>
      </c>
      <c r="I49" s="1504" t="str">
        <f>IF('Historical DATA'!T27="","",'Historical DATA'!T27)</f>
        <v/>
      </c>
      <c r="J49" s="316" t="str">
        <f>IF('Historical DATA'!U27="","",'Historical DATA'!U27)</f>
        <v/>
      </c>
      <c r="K49" s="321"/>
      <c r="L49" s="1432" t="str">
        <f>IF('Historical DATA'!V27="","",'Historical DATA'!V27)</f>
        <v/>
      </c>
      <c r="M49" s="313" t="str">
        <f>IF('Historical DATA'!W27="","",'Historical DATA'!W27)</f>
        <v/>
      </c>
      <c r="N49" s="313" t="str">
        <f>IF('Historical DATA'!X27="","",'Historical DATA'!X27)</f>
        <v/>
      </c>
      <c r="O49" s="314" t="str">
        <f>IF('Historical DATA'!Y27="","",'Historical DATA'!Y27)</f>
        <v/>
      </c>
      <c r="P49" s="315" t="str">
        <f>IF('Historical DATA'!Z27="","",'Historical DATA'!Z27)</f>
        <v/>
      </c>
      <c r="Q49" s="1501" t="str">
        <f>IF('Historical DATA'!AA27="","",'Historical DATA'!AA27)</f>
        <v/>
      </c>
      <c r="R49" s="321"/>
      <c r="S49" s="312" t="str">
        <f>IF('Historical DATA'!AB27="","",'Historical DATA'!AB27)</f>
        <v/>
      </c>
      <c r="T49" s="313" t="str">
        <f>IF('Historical DATA'!AC27="","",'Historical DATA'!AC27)</f>
        <v/>
      </c>
      <c r="U49" s="313" t="str">
        <f>IF('Historical DATA'!AD27="","",'Historical DATA'!AD27)</f>
        <v/>
      </c>
      <c r="V49" s="314" t="str">
        <f>IF('Historical DATA'!AE27="","",'Historical DATA'!AE27)</f>
        <v/>
      </c>
      <c r="W49" s="315" t="str">
        <f>IF('Historical DATA'!AF27="","",'Historical DATA'!AF27)</f>
        <v/>
      </c>
      <c r="X49" s="316" t="str">
        <f>IF('Historical DATA'!AG27="","",'Historical DATA'!AG27)</f>
        <v/>
      </c>
    </row>
    <row r="50" spans="1:24" s="302" customFormat="1">
      <c r="A50" s="318">
        <f t="shared" si="0"/>
        <v>-3</v>
      </c>
      <c r="B50" s="143" t="str">
        <f>IF('Historical DATA'!B28="","",'Historical DATA'!B28)</f>
        <v/>
      </c>
      <c r="C50" s="320"/>
      <c r="D50" s="322" t="str">
        <f>IF('Historical DATA'!O28="","",'Historical DATA'!O28)</f>
        <v/>
      </c>
      <c r="E50" s="313" t="str">
        <f>IF('Historical DATA'!P28="","",'Historical DATA'!P28)</f>
        <v/>
      </c>
      <c r="F50" s="313" t="str">
        <f>IF('Historical DATA'!Q28="","",'Historical DATA'!Q28)</f>
        <v/>
      </c>
      <c r="G50" s="314" t="str">
        <f>IF('Historical DATA'!R28="","",'Historical DATA'!R28)</f>
        <v/>
      </c>
      <c r="H50" s="315" t="str">
        <f>IF('Historical DATA'!S28="","",'Historical DATA'!S28)</f>
        <v/>
      </c>
      <c r="I50" s="1504" t="str">
        <f>IF('Historical DATA'!T28="","",'Historical DATA'!T28)</f>
        <v/>
      </c>
      <c r="J50" s="316" t="str">
        <f>IF('Historical DATA'!U28="","",'Historical DATA'!U28)</f>
        <v/>
      </c>
      <c r="K50" s="321"/>
      <c r="L50" s="1432" t="str">
        <f>IF('Historical DATA'!V28="","",'Historical DATA'!V28)</f>
        <v/>
      </c>
      <c r="M50" s="313" t="str">
        <f>IF('Historical DATA'!W28="","",'Historical DATA'!W28)</f>
        <v/>
      </c>
      <c r="N50" s="313" t="str">
        <f>IF('Historical DATA'!X28="","",'Historical DATA'!X28)</f>
        <v/>
      </c>
      <c r="O50" s="314" t="str">
        <f>IF('Historical DATA'!Y28="","",'Historical DATA'!Y28)</f>
        <v/>
      </c>
      <c r="P50" s="315" t="str">
        <f>IF('Historical DATA'!Z28="","",'Historical DATA'!Z28)</f>
        <v/>
      </c>
      <c r="Q50" s="1501" t="str">
        <f>IF('Historical DATA'!AA28="","",'Historical DATA'!AA28)</f>
        <v/>
      </c>
      <c r="R50" s="321"/>
      <c r="S50" s="312" t="str">
        <f>IF('Historical DATA'!AB28="","",'Historical DATA'!AB28)</f>
        <v/>
      </c>
      <c r="T50" s="313" t="str">
        <f>IF('Historical DATA'!AC28="","",'Historical DATA'!AC28)</f>
        <v/>
      </c>
      <c r="U50" s="313" t="str">
        <f>IF('Historical DATA'!AD28="","",'Historical DATA'!AD28)</f>
        <v/>
      </c>
      <c r="V50" s="314" t="str">
        <f>IF('Historical DATA'!AE28="","",'Historical DATA'!AE28)</f>
        <v/>
      </c>
      <c r="W50" s="315" t="str">
        <f>IF('Historical DATA'!AF28="","",'Historical DATA'!AF28)</f>
        <v/>
      </c>
      <c r="X50" s="316" t="str">
        <f>IF('Historical DATA'!AG28="","",'Historical DATA'!AG28)</f>
        <v/>
      </c>
    </row>
    <row r="51" spans="1:24" s="302" customFormat="1">
      <c r="A51" s="318">
        <f t="shared" si="0"/>
        <v>-4</v>
      </c>
      <c r="B51" s="143" t="str">
        <f>IF('Historical DATA'!B29="","",'Historical DATA'!B29)</f>
        <v/>
      </c>
      <c r="C51" s="320"/>
      <c r="D51" s="322" t="str">
        <f>IF('Historical DATA'!O29="","",'Historical DATA'!O29)</f>
        <v/>
      </c>
      <c r="E51" s="313" t="str">
        <f>IF('Historical DATA'!P29="","",'Historical DATA'!P29)</f>
        <v/>
      </c>
      <c r="F51" s="313" t="str">
        <f>IF('Historical DATA'!Q29="","",'Historical DATA'!Q29)</f>
        <v/>
      </c>
      <c r="G51" s="314" t="str">
        <f>IF('Historical DATA'!R29="","",'Historical DATA'!R29)</f>
        <v/>
      </c>
      <c r="H51" s="315" t="str">
        <f>IF('Historical DATA'!S29="","",'Historical DATA'!S29)</f>
        <v/>
      </c>
      <c r="I51" s="1504" t="str">
        <f>IF('Historical DATA'!T29="","",'Historical DATA'!T29)</f>
        <v/>
      </c>
      <c r="J51" s="316" t="str">
        <f>IF('Historical DATA'!U29="","",'Historical DATA'!U29)</f>
        <v/>
      </c>
      <c r="K51" s="321"/>
      <c r="L51" s="1432" t="str">
        <f>IF('Historical DATA'!V29="","",'Historical DATA'!V29)</f>
        <v/>
      </c>
      <c r="M51" s="313" t="str">
        <f>IF('Historical DATA'!W29="","",'Historical DATA'!W29)</f>
        <v/>
      </c>
      <c r="N51" s="313" t="str">
        <f>IF('Historical DATA'!X29="","",'Historical DATA'!X29)</f>
        <v/>
      </c>
      <c r="O51" s="314" t="str">
        <f>IF('Historical DATA'!Y29="","",'Historical DATA'!Y29)</f>
        <v/>
      </c>
      <c r="P51" s="315" t="str">
        <f>IF('Historical DATA'!Z29="","",'Historical DATA'!Z29)</f>
        <v/>
      </c>
      <c r="Q51" s="1501" t="str">
        <f>IF('Historical DATA'!AA29="","",'Historical DATA'!AA29)</f>
        <v/>
      </c>
      <c r="R51" s="321"/>
      <c r="S51" s="312" t="str">
        <f>IF('Historical DATA'!AB29="","",'Historical DATA'!AB29)</f>
        <v/>
      </c>
      <c r="T51" s="313" t="str">
        <f>IF('Historical DATA'!AC29="","",'Historical DATA'!AC29)</f>
        <v/>
      </c>
      <c r="U51" s="313" t="str">
        <f>IF('Historical DATA'!AD29="","",'Historical DATA'!AD29)</f>
        <v/>
      </c>
      <c r="V51" s="314" t="str">
        <f>IF('Historical DATA'!AE29="","",'Historical DATA'!AE29)</f>
        <v/>
      </c>
      <c r="W51" s="315" t="str">
        <f>IF('Historical DATA'!AF29="","",'Historical DATA'!AF29)</f>
        <v/>
      </c>
      <c r="X51" s="316" t="str">
        <f>IF('Historical DATA'!AG29="","",'Historical DATA'!AG29)</f>
        <v/>
      </c>
    </row>
    <row r="52" spans="1:24" s="302" customFormat="1">
      <c r="A52" s="318">
        <f t="shared" si="0"/>
        <v>-5</v>
      </c>
      <c r="B52" s="143" t="str">
        <f>IF('Historical DATA'!B30="","",'Historical DATA'!B30)</f>
        <v/>
      </c>
      <c r="C52" s="320"/>
      <c r="D52" s="322" t="str">
        <f>IF('Historical DATA'!O30="","",'Historical DATA'!O30)</f>
        <v/>
      </c>
      <c r="E52" s="313" t="str">
        <f>IF('Historical DATA'!P30="","",'Historical DATA'!P30)</f>
        <v/>
      </c>
      <c r="F52" s="313" t="str">
        <f>IF('Historical DATA'!Q30="","",'Historical DATA'!Q30)</f>
        <v/>
      </c>
      <c r="G52" s="314" t="str">
        <f>IF('Historical DATA'!R30="","",'Historical DATA'!R30)</f>
        <v/>
      </c>
      <c r="H52" s="315" t="str">
        <f>IF('Historical DATA'!S30="","",'Historical DATA'!S30)</f>
        <v/>
      </c>
      <c r="I52" s="1504" t="str">
        <f>IF('Historical DATA'!T30="","",'Historical DATA'!T30)</f>
        <v/>
      </c>
      <c r="J52" s="316" t="str">
        <f>IF('Historical DATA'!U30="","",'Historical DATA'!U30)</f>
        <v/>
      </c>
      <c r="K52" s="321"/>
      <c r="L52" s="1432" t="str">
        <f>IF('Historical DATA'!V30="","",'Historical DATA'!V30)</f>
        <v/>
      </c>
      <c r="M52" s="313" t="str">
        <f>IF('Historical DATA'!W30="","",'Historical DATA'!W30)</f>
        <v/>
      </c>
      <c r="N52" s="313" t="str">
        <f>IF('Historical DATA'!X30="","",'Historical DATA'!X30)</f>
        <v/>
      </c>
      <c r="O52" s="314" t="str">
        <f>IF('Historical DATA'!Y30="","",'Historical DATA'!Y30)</f>
        <v/>
      </c>
      <c r="P52" s="315" t="str">
        <f>IF('Historical DATA'!Z30="","",'Historical DATA'!Z30)</f>
        <v/>
      </c>
      <c r="Q52" s="1501" t="str">
        <f>IF('Historical DATA'!AA30="","",'Historical DATA'!AA30)</f>
        <v/>
      </c>
      <c r="R52" s="321"/>
      <c r="S52" s="312" t="str">
        <f>IF('Historical DATA'!AB30="","",'Historical DATA'!AB30)</f>
        <v/>
      </c>
      <c r="T52" s="313" t="str">
        <f>IF('Historical DATA'!AC30="","",'Historical DATA'!AC30)</f>
        <v/>
      </c>
      <c r="U52" s="313" t="str">
        <f>IF('Historical DATA'!AD30="","",'Historical DATA'!AD30)</f>
        <v/>
      </c>
      <c r="V52" s="314" t="str">
        <f>IF('Historical DATA'!AE30="","",'Historical DATA'!AE30)</f>
        <v/>
      </c>
      <c r="W52" s="315" t="str">
        <f>IF('Historical DATA'!AF30="","",'Historical DATA'!AF30)</f>
        <v/>
      </c>
      <c r="X52" s="316" t="str">
        <f>IF('Historical DATA'!AG30="","",'Historical DATA'!AG30)</f>
        <v/>
      </c>
    </row>
    <row r="53" spans="1:24" s="302" customFormat="1">
      <c r="A53" s="318">
        <f t="shared" si="0"/>
        <v>-6</v>
      </c>
      <c r="B53" s="143" t="str">
        <f>IF('Historical DATA'!B31="","",'Historical DATA'!B31)</f>
        <v/>
      </c>
      <c r="C53" s="320"/>
      <c r="D53" s="322" t="str">
        <f>IF('Historical DATA'!O31="","",'Historical DATA'!O31)</f>
        <v/>
      </c>
      <c r="E53" s="313" t="str">
        <f>IF('Historical DATA'!P31="","",'Historical DATA'!P31)</f>
        <v/>
      </c>
      <c r="F53" s="313" t="str">
        <f>IF('Historical DATA'!Q31="","",'Historical DATA'!Q31)</f>
        <v/>
      </c>
      <c r="G53" s="314" t="str">
        <f>IF('Historical DATA'!R31="","",'Historical DATA'!R31)</f>
        <v/>
      </c>
      <c r="H53" s="315" t="str">
        <f>IF('Historical DATA'!S31="","",'Historical DATA'!S31)</f>
        <v/>
      </c>
      <c r="I53" s="1504" t="str">
        <f>IF('Historical DATA'!T31="","",'Historical DATA'!T31)</f>
        <v/>
      </c>
      <c r="J53" s="316" t="str">
        <f>IF('Historical DATA'!U31="","",'Historical DATA'!U31)</f>
        <v/>
      </c>
      <c r="K53" s="321"/>
      <c r="L53" s="1432" t="str">
        <f>IF('Historical DATA'!V31="","",'Historical DATA'!V31)</f>
        <v/>
      </c>
      <c r="M53" s="313" t="str">
        <f>IF('Historical DATA'!W31="","",'Historical DATA'!W31)</f>
        <v/>
      </c>
      <c r="N53" s="313" t="str">
        <f>IF('Historical DATA'!X31="","",'Historical DATA'!X31)</f>
        <v/>
      </c>
      <c r="O53" s="314" t="str">
        <f>IF('Historical DATA'!Y31="","",'Historical DATA'!Y31)</f>
        <v/>
      </c>
      <c r="P53" s="315" t="str">
        <f>IF('Historical DATA'!Z31="","",'Historical DATA'!Z31)</f>
        <v/>
      </c>
      <c r="Q53" s="1501" t="str">
        <f>IF('Historical DATA'!AA31="","",'Historical DATA'!AA31)</f>
        <v/>
      </c>
      <c r="R53" s="321"/>
      <c r="S53" s="312" t="str">
        <f>IF('Historical DATA'!AB31="","",'Historical DATA'!AB31)</f>
        <v/>
      </c>
      <c r="T53" s="313" t="str">
        <f>IF('Historical DATA'!AC31="","",'Historical DATA'!AC31)</f>
        <v/>
      </c>
      <c r="U53" s="313" t="str">
        <f>IF('Historical DATA'!AD31="","",'Historical DATA'!AD31)</f>
        <v/>
      </c>
      <c r="V53" s="314" t="str">
        <f>IF('Historical DATA'!AE31="","",'Historical DATA'!AE31)</f>
        <v/>
      </c>
      <c r="W53" s="315" t="str">
        <f>IF('Historical DATA'!AF31="","",'Historical DATA'!AF31)</f>
        <v/>
      </c>
      <c r="X53" s="316" t="str">
        <f>IF('Historical DATA'!AG31="","",'Historical DATA'!AG31)</f>
        <v/>
      </c>
    </row>
    <row r="54" spans="1:24" s="302" customFormat="1">
      <c r="A54" s="318">
        <f t="shared" si="0"/>
        <v>-7</v>
      </c>
      <c r="B54" s="143" t="str">
        <f>IF('Historical DATA'!B32="","",'Historical DATA'!B32)</f>
        <v/>
      </c>
      <c r="C54" s="320"/>
      <c r="D54" s="322" t="str">
        <f>IF('Historical DATA'!O32="","",'Historical DATA'!O32)</f>
        <v/>
      </c>
      <c r="E54" s="313" t="str">
        <f>IF('Historical DATA'!P32="","",'Historical DATA'!P32)</f>
        <v/>
      </c>
      <c r="F54" s="313" t="str">
        <f>IF('Historical DATA'!Q32="","",'Historical DATA'!Q32)</f>
        <v/>
      </c>
      <c r="G54" s="314" t="str">
        <f>IF('Historical DATA'!R32="","",'Historical DATA'!R32)</f>
        <v/>
      </c>
      <c r="H54" s="315" t="str">
        <f>IF('Historical DATA'!S32="","",'Historical DATA'!S32)</f>
        <v/>
      </c>
      <c r="I54" s="1504" t="str">
        <f>IF('Historical DATA'!T32="","",'Historical DATA'!T32)</f>
        <v/>
      </c>
      <c r="J54" s="316" t="str">
        <f>IF('Historical DATA'!U32="","",'Historical DATA'!U32)</f>
        <v/>
      </c>
      <c r="K54" s="321"/>
      <c r="L54" s="1432" t="str">
        <f>IF('Historical DATA'!V32="","",'Historical DATA'!V32)</f>
        <v/>
      </c>
      <c r="M54" s="313" t="str">
        <f>IF('Historical DATA'!W32="","",'Historical DATA'!W32)</f>
        <v/>
      </c>
      <c r="N54" s="313" t="str">
        <f>IF('Historical DATA'!X32="","",'Historical DATA'!X32)</f>
        <v/>
      </c>
      <c r="O54" s="314" t="str">
        <f>IF('Historical DATA'!Y32="","",'Historical DATA'!Y32)</f>
        <v/>
      </c>
      <c r="P54" s="315" t="str">
        <f>IF('Historical DATA'!Z32="","",'Historical DATA'!Z32)</f>
        <v/>
      </c>
      <c r="Q54" s="1501" t="str">
        <f>IF('Historical DATA'!AA32="","",'Historical DATA'!AA32)</f>
        <v/>
      </c>
      <c r="R54" s="321"/>
      <c r="S54" s="312" t="str">
        <f>IF('Historical DATA'!AB32="","",'Historical DATA'!AB32)</f>
        <v/>
      </c>
      <c r="T54" s="313" t="str">
        <f>IF('Historical DATA'!AC32="","",'Historical DATA'!AC32)</f>
        <v/>
      </c>
      <c r="U54" s="313" t="str">
        <f>IF('Historical DATA'!AD32="","",'Historical DATA'!AD32)</f>
        <v/>
      </c>
      <c r="V54" s="314" t="str">
        <f>IF('Historical DATA'!AE32="","",'Historical DATA'!AE32)</f>
        <v/>
      </c>
      <c r="W54" s="315" t="str">
        <f>IF('Historical DATA'!AF32="","",'Historical DATA'!AF32)</f>
        <v/>
      </c>
      <c r="X54" s="316" t="str">
        <f>IF('Historical DATA'!AG32="","",'Historical DATA'!AG32)</f>
        <v/>
      </c>
    </row>
    <row r="55" spans="1:24" s="302" customFormat="1">
      <c r="A55" s="318">
        <f t="shared" si="0"/>
        <v>-8</v>
      </c>
      <c r="B55" s="143" t="str">
        <f>IF('Historical DATA'!B33="","",'Historical DATA'!B33)</f>
        <v/>
      </c>
      <c r="C55" s="320"/>
      <c r="D55" s="322" t="str">
        <f>IF('Historical DATA'!O33="","",'Historical DATA'!O33)</f>
        <v/>
      </c>
      <c r="E55" s="313" t="str">
        <f>IF('Historical DATA'!P33="","",'Historical DATA'!P33)</f>
        <v/>
      </c>
      <c r="F55" s="313" t="str">
        <f>IF('Historical DATA'!Q33="","",'Historical DATA'!Q33)</f>
        <v/>
      </c>
      <c r="G55" s="314" t="str">
        <f>IF('Historical DATA'!R33="","",'Historical DATA'!R33)</f>
        <v/>
      </c>
      <c r="H55" s="315" t="str">
        <f>IF('Historical DATA'!S33="","",'Historical DATA'!S33)</f>
        <v/>
      </c>
      <c r="I55" s="1504" t="str">
        <f>IF('Historical DATA'!T33="","",'Historical DATA'!T33)</f>
        <v/>
      </c>
      <c r="J55" s="316" t="str">
        <f>IF('Historical DATA'!U33="","",'Historical DATA'!U33)</f>
        <v/>
      </c>
      <c r="K55" s="321"/>
      <c r="L55" s="1432" t="str">
        <f>IF('Historical DATA'!V33="","",'Historical DATA'!V33)</f>
        <v/>
      </c>
      <c r="M55" s="313" t="str">
        <f>IF('Historical DATA'!W33="","",'Historical DATA'!W33)</f>
        <v/>
      </c>
      <c r="N55" s="313" t="str">
        <f>IF('Historical DATA'!X33="","",'Historical DATA'!X33)</f>
        <v/>
      </c>
      <c r="O55" s="314" t="str">
        <f>IF('Historical DATA'!Y33="","",'Historical DATA'!Y33)</f>
        <v/>
      </c>
      <c r="P55" s="315" t="str">
        <f>IF('Historical DATA'!Z33="","",'Historical DATA'!Z33)</f>
        <v/>
      </c>
      <c r="Q55" s="1501" t="str">
        <f>IF('Historical DATA'!AA33="","",'Historical DATA'!AA33)</f>
        <v/>
      </c>
      <c r="R55" s="321"/>
      <c r="S55" s="312" t="str">
        <f>IF('Historical DATA'!AB33="","",'Historical DATA'!AB33)</f>
        <v/>
      </c>
      <c r="T55" s="313" t="str">
        <f>IF('Historical DATA'!AC33="","",'Historical DATA'!AC33)</f>
        <v/>
      </c>
      <c r="U55" s="313" t="str">
        <f>IF('Historical DATA'!AD33="","",'Historical DATA'!AD33)</f>
        <v/>
      </c>
      <c r="V55" s="314" t="str">
        <f>IF('Historical DATA'!AE33="","",'Historical DATA'!AE33)</f>
        <v/>
      </c>
      <c r="W55" s="315" t="str">
        <f>IF('Historical DATA'!AF33="","",'Historical DATA'!AF33)</f>
        <v/>
      </c>
      <c r="X55" s="316" t="str">
        <f>IF('Historical DATA'!AG33="","",'Historical DATA'!AG33)</f>
        <v/>
      </c>
    </row>
    <row r="56" spans="1:24" s="302" customFormat="1">
      <c r="A56" s="318">
        <f t="shared" si="0"/>
        <v>-9</v>
      </c>
      <c r="B56" s="143" t="str">
        <f>IF('Historical DATA'!B34="","",'Historical DATA'!B34)</f>
        <v/>
      </c>
      <c r="C56" s="320"/>
      <c r="D56" s="322" t="str">
        <f>IF('Historical DATA'!O34="","",'Historical DATA'!O34)</f>
        <v/>
      </c>
      <c r="E56" s="313" t="str">
        <f>IF('Historical DATA'!P34="","",'Historical DATA'!P34)</f>
        <v/>
      </c>
      <c r="F56" s="313" t="str">
        <f>IF('Historical DATA'!Q34="","",'Historical DATA'!Q34)</f>
        <v/>
      </c>
      <c r="G56" s="314" t="str">
        <f>IF('Historical DATA'!R34="","",'Historical DATA'!R34)</f>
        <v/>
      </c>
      <c r="H56" s="315" t="str">
        <f>IF('Historical DATA'!S34="","",'Historical DATA'!S34)</f>
        <v/>
      </c>
      <c r="I56" s="1504" t="str">
        <f>IF('Historical DATA'!T34="","",'Historical DATA'!T34)</f>
        <v/>
      </c>
      <c r="J56" s="316" t="str">
        <f>IF('Historical DATA'!U34="","",'Historical DATA'!U34)</f>
        <v/>
      </c>
      <c r="K56" s="321"/>
      <c r="L56" s="1432" t="str">
        <f>IF('Historical DATA'!V34="","",'Historical DATA'!V34)</f>
        <v/>
      </c>
      <c r="M56" s="313" t="str">
        <f>IF('Historical DATA'!W34="","",'Historical DATA'!W34)</f>
        <v/>
      </c>
      <c r="N56" s="313" t="str">
        <f>IF('Historical DATA'!X34="","",'Historical DATA'!X34)</f>
        <v/>
      </c>
      <c r="O56" s="314" t="str">
        <f>IF('Historical DATA'!Y34="","",'Historical DATA'!Y34)</f>
        <v/>
      </c>
      <c r="P56" s="315" t="str">
        <f>IF('Historical DATA'!Z34="","",'Historical DATA'!Z34)</f>
        <v/>
      </c>
      <c r="Q56" s="1501" t="str">
        <f>IF('Historical DATA'!AA34="","",'Historical DATA'!AA34)</f>
        <v/>
      </c>
      <c r="R56" s="321"/>
      <c r="S56" s="312" t="str">
        <f>IF('Historical DATA'!AB34="","",'Historical DATA'!AB34)</f>
        <v/>
      </c>
      <c r="T56" s="313" t="str">
        <f>IF('Historical DATA'!AC34="","",'Historical DATA'!AC34)</f>
        <v/>
      </c>
      <c r="U56" s="313" t="str">
        <f>IF('Historical DATA'!AD34="","",'Historical DATA'!AD34)</f>
        <v/>
      </c>
      <c r="V56" s="314" t="str">
        <f>IF('Historical DATA'!AE34="","",'Historical DATA'!AE34)</f>
        <v/>
      </c>
      <c r="W56" s="315" t="str">
        <f>IF('Historical DATA'!AF34="","",'Historical DATA'!AF34)</f>
        <v/>
      </c>
      <c r="X56" s="316" t="str">
        <f>IF('Historical DATA'!AG34="","",'Historical DATA'!AG34)</f>
        <v/>
      </c>
    </row>
    <row r="57" spans="1:24" s="302" customFormat="1">
      <c r="A57" s="318">
        <f t="shared" si="0"/>
        <v>-10</v>
      </c>
      <c r="B57" s="143" t="str">
        <f>IF('Historical DATA'!B35="","",'Historical DATA'!B35)</f>
        <v/>
      </c>
      <c r="C57" s="320"/>
      <c r="D57" s="322" t="str">
        <f>IF('Historical DATA'!O35="","",'Historical DATA'!O35)</f>
        <v/>
      </c>
      <c r="E57" s="313" t="str">
        <f>IF('Historical DATA'!P35="","",'Historical DATA'!P35)</f>
        <v/>
      </c>
      <c r="F57" s="313" t="str">
        <f>IF('Historical DATA'!Q35="","",'Historical DATA'!Q35)</f>
        <v/>
      </c>
      <c r="G57" s="314" t="str">
        <f>IF('Historical DATA'!R35="","",'Historical DATA'!R35)</f>
        <v/>
      </c>
      <c r="H57" s="315" t="str">
        <f>IF('Historical DATA'!S35="","",'Historical DATA'!S35)</f>
        <v/>
      </c>
      <c r="I57" s="1504" t="str">
        <f>IF('Historical DATA'!T35="","",'Historical DATA'!T35)</f>
        <v/>
      </c>
      <c r="J57" s="316" t="str">
        <f>IF('Historical DATA'!U35="","",'Historical DATA'!U35)</f>
        <v/>
      </c>
      <c r="K57" s="321"/>
      <c r="L57" s="1432" t="str">
        <f>IF('Historical DATA'!V35="","",'Historical DATA'!V35)</f>
        <v/>
      </c>
      <c r="M57" s="313" t="str">
        <f>IF('Historical DATA'!W35="","",'Historical DATA'!W35)</f>
        <v/>
      </c>
      <c r="N57" s="313" t="str">
        <f>IF('Historical DATA'!X35="","",'Historical DATA'!X35)</f>
        <v/>
      </c>
      <c r="O57" s="314" t="str">
        <f>IF('Historical DATA'!Y35="","",'Historical DATA'!Y35)</f>
        <v/>
      </c>
      <c r="P57" s="315" t="str">
        <f>IF('Historical DATA'!Z35="","",'Historical DATA'!Z35)</f>
        <v/>
      </c>
      <c r="Q57" s="1501" t="str">
        <f>IF('Historical DATA'!AA35="","",'Historical DATA'!AA35)</f>
        <v/>
      </c>
      <c r="R57" s="321"/>
      <c r="S57" s="312" t="str">
        <f>IF('Historical DATA'!AB35="","",'Historical DATA'!AB35)</f>
        <v/>
      </c>
      <c r="T57" s="313" t="str">
        <f>IF('Historical DATA'!AC35="","",'Historical DATA'!AC35)</f>
        <v/>
      </c>
      <c r="U57" s="313" t="str">
        <f>IF('Historical DATA'!AD35="","",'Historical DATA'!AD35)</f>
        <v/>
      </c>
      <c r="V57" s="314" t="str">
        <f>IF('Historical DATA'!AE35="","",'Historical DATA'!AE35)</f>
        <v/>
      </c>
      <c r="W57" s="315" t="str">
        <f>IF('Historical DATA'!AF35="","",'Historical DATA'!AF35)</f>
        <v/>
      </c>
      <c r="X57" s="316" t="str">
        <f>IF('Historical DATA'!AG35="","",'Historical DATA'!AG35)</f>
        <v/>
      </c>
    </row>
    <row r="58" spans="1:24" s="302" customFormat="1">
      <c r="A58" s="318">
        <f t="shared" si="0"/>
        <v>-11</v>
      </c>
      <c r="B58" s="143" t="str">
        <f>IF('Historical DATA'!B36="","",'Historical DATA'!B36)</f>
        <v/>
      </c>
      <c r="C58" s="320"/>
      <c r="D58" s="322" t="str">
        <f>IF('Historical DATA'!O36="","",'Historical DATA'!O36)</f>
        <v/>
      </c>
      <c r="E58" s="313" t="str">
        <f>IF('Historical DATA'!P36="","",'Historical DATA'!P36)</f>
        <v/>
      </c>
      <c r="F58" s="313" t="str">
        <f>IF('Historical DATA'!Q36="","",'Historical DATA'!Q36)</f>
        <v/>
      </c>
      <c r="G58" s="314" t="str">
        <f>IF('Historical DATA'!R36="","",'Historical DATA'!R36)</f>
        <v/>
      </c>
      <c r="H58" s="315" t="str">
        <f>IF('Historical DATA'!S36="","",'Historical DATA'!S36)</f>
        <v/>
      </c>
      <c r="I58" s="1504" t="str">
        <f>IF('Historical DATA'!T36="","",'Historical DATA'!T36)</f>
        <v/>
      </c>
      <c r="J58" s="316" t="str">
        <f>IF('Historical DATA'!U36="","",'Historical DATA'!U36)</f>
        <v/>
      </c>
      <c r="K58" s="321"/>
      <c r="L58" s="1432" t="str">
        <f>IF('Historical DATA'!V36="","",'Historical DATA'!V36)</f>
        <v/>
      </c>
      <c r="M58" s="313" t="str">
        <f>IF('Historical DATA'!W36="","",'Historical DATA'!W36)</f>
        <v/>
      </c>
      <c r="N58" s="313" t="str">
        <f>IF('Historical DATA'!X36="","",'Historical DATA'!X36)</f>
        <v/>
      </c>
      <c r="O58" s="314" t="str">
        <f>IF('Historical DATA'!Y36="","",'Historical DATA'!Y36)</f>
        <v/>
      </c>
      <c r="P58" s="315" t="str">
        <f>IF('Historical DATA'!Z36="","",'Historical DATA'!Z36)</f>
        <v/>
      </c>
      <c r="Q58" s="1501" t="str">
        <f>IF('Historical DATA'!AA36="","",'Historical DATA'!AA36)</f>
        <v/>
      </c>
      <c r="R58" s="321"/>
      <c r="S58" s="312" t="str">
        <f>IF('Historical DATA'!AB36="","",'Historical DATA'!AB36)</f>
        <v/>
      </c>
      <c r="T58" s="313" t="str">
        <f>IF('Historical DATA'!AC36="","",'Historical DATA'!AC36)</f>
        <v/>
      </c>
      <c r="U58" s="313" t="str">
        <f>IF('Historical DATA'!AD36="","",'Historical DATA'!AD36)</f>
        <v/>
      </c>
      <c r="V58" s="314" t="str">
        <f>IF('Historical DATA'!AE36="","",'Historical DATA'!AE36)</f>
        <v/>
      </c>
      <c r="W58" s="315" t="str">
        <f>IF('Historical DATA'!AF36="","",'Historical DATA'!AF36)</f>
        <v/>
      </c>
      <c r="X58" s="316" t="str">
        <f>IF('Historical DATA'!AG36="","",'Historical DATA'!AG36)</f>
        <v/>
      </c>
    </row>
    <row r="59" spans="1:24" s="302" customFormat="1">
      <c r="A59" s="318">
        <f t="shared" si="0"/>
        <v>-12</v>
      </c>
      <c r="B59" s="143" t="str">
        <f>IF('Historical DATA'!B37="","",'Historical DATA'!B37)</f>
        <v/>
      </c>
      <c r="C59" s="320"/>
      <c r="D59" s="322" t="str">
        <f>IF('Historical DATA'!O37="","",'Historical DATA'!O37)</f>
        <v/>
      </c>
      <c r="E59" s="313" t="str">
        <f>IF('Historical DATA'!P37="","",'Historical DATA'!P37)</f>
        <v/>
      </c>
      <c r="F59" s="313" t="str">
        <f>IF('Historical DATA'!Q37="","",'Historical DATA'!Q37)</f>
        <v/>
      </c>
      <c r="G59" s="314" t="str">
        <f>IF('Historical DATA'!R37="","",'Historical DATA'!R37)</f>
        <v/>
      </c>
      <c r="H59" s="315" t="str">
        <f>IF('Historical DATA'!S37="","",'Historical DATA'!S37)</f>
        <v/>
      </c>
      <c r="I59" s="1504" t="str">
        <f>IF('Historical DATA'!T37="","",'Historical DATA'!T37)</f>
        <v/>
      </c>
      <c r="J59" s="316" t="str">
        <f>IF('Historical DATA'!U37="","",'Historical DATA'!U37)</f>
        <v/>
      </c>
      <c r="K59" s="321"/>
      <c r="L59" s="1432" t="str">
        <f>IF('Historical DATA'!V37="","",'Historical DATA'!V37)</f>
        <v/>
      </c>
      <c r="M59" s="313" t="str">
        <f>IF('Historical DATA'!W37="","",'Historical DATA'!W37)</f>
        <v/>
      </c>
      <c r="N59" s="313" t="str">
        <f>IF('Historical DATA'!X37="","",'Historical DATA'!X37)</f>
        <v/>
      </c>
      <c r="O59" s="314" t="str">
        <f>IF('Historical DATA'!Y37="","",'Historical DATA'!Y37)</f>
        <v/>
      </c>
      <c r="P59" s="315" t="str">
        <f>IF('Historical DATA'!Z37="","",'Historical DATA'!Z37)</f>
        <v/>
      </c>
      <c r="Q59" s="1501" t="str">
        <f>IF('Historical DATA'!AA37="","",'Historical DATA'!AA37)</f>
        <v/>
      </c>
      <c r="R59" s="321"/>
      <c r="S59" s="312" t="str">
        <f>IF('Historical DATA'!AB37="","",'Historical DATA'!AB37)</f>
        <v/>
      </c>
      <c r="T59" s="313" t="str">
        <f>IF('Historical DATA'!AC37="","",'Historical DATA'!AC37)</f>
        <v/>
      </c>
      <c r="U59" s="313" t="str">
        <f>IF('Historical DATA'!AD37="","",'Historical DATA'!AD37)</f>
        <v/>
      </c>
      <c r="V59" s="314" t="str">
        <f>IF('Historical DATA'!AE37="","",'Historical DATA'!AE37)</f>
        <v/>
      </c>
      <c r="W59" s="315" t="str">
        <f>IF('Historical DATA'!AF37="","",'Historical DATA'!AF37)</f>
        <v/>
      </c>
      <c r="X59" s="316" t="str">
        <f>IF('Historical DATA'!AG37="","",'Historical DATA'!AG37)</f>
        <v/>
      </c>
    </row>
    <row r="60" spans="1:24" s="302" customFormat="1">
      <c r="A60" s="318">
        <f t="shared" si="0"/>
        <v>-13</v>
      </c>
      <c r="B60" s="143" t="str">
        <f>IF('Historical DATA'!B38="","",'Historical DATA'!B38)</f>
        <v/>
      </c>
      <c r="C60" s="320"/>
      <c r="D60" s="322" t="str">
        <f>IF('Historical DATA'!O38="","",'Historical DATA'!O38)</f>
        <v/>
      </c>
      <c r="E60" s="313" t="str">
        <f>IF('Historical DATA'!P38="","",'Historical DATA'!P38)</f>
        <v/>
      </c>
      <c r="F60" s="313" t="str">
        <f>IF('Historical DATA'!Q38="","",'Historical DATA'!Q38)</f>
        <v/>
      </c>
      <c r="G60" s="314" t="str">
        <f>IF('Historical DATA'!R38="","",'Historical DATA'!R38)</f>
        <v/>
      </c>
      <c r="H60" s="315" t="str">
        <f>IF('Historical DATA'!S38="","",'Historical DATA'!S38)</f>
        <v/>
      </c>
      <c r="I60" s="1504" t="str">
        <f>IF('Historical DATA'!T38="","",'Historical DATA'!T38)</f>
        <v/>
      </c>
      <c r="J60" s="316" t="str">
        <f>IF('Historical DATA'!U38="","",'Historical DATA'!U38)</f>
        <v/>
      </c>
      <c r="K60" s="321"/>
      <c r="L60" s="1432" t="str">
        <f>IF('Historical DATA'!V38="","",'Historical DATA'!V38)</f>
        <v/>
      </c>
      <c r="M60" s="313" t="str">
        <f>IF('Historical DATA'!W38="","",'Historical DATA'!W38)</f>
        <v/>
      </c>
      <c r="N60" s="313" t="str">
        <f>IF('Historical DATA'!X38="","",'Historical DATA'!X38)</f>
        <v/>
      </c>
      <c r="O60" s="314" t="str">
        <f>IF('Historical DATA'!Y38="","",'Historical DATA'!Y38)</f>
        <v/>
      </c>
      <c r="P60" s="315" t="str">
        <f>IF('Historical DATA'!Z38="","",'Historical DATA'!Z38)</f>
        <v/>
      </c>
      <c r="Q60" s="1501" t="str">
        <f>IF('Historical DATA'!AA38="","",'Historical DATA'!AA38)</f>
        <v/>
      </c>
      <c r="R60" s="321"/>
      <c r="S60" s="312" t="str">
        <f>IF('Historical DATA'!AB38="","",'Historical DATA'!AB38)</f>
        <v/>
      </c>
      <c r="T60" s="313" t="str">
        <f>IF('Historical DATA'!AC38="","",'Historical DATA'!AC38)</f>
        <v/>
      </c>
      <c r="U60" s="313" t="str">
        <f>IF('Historical DATA'!AD38="","",'Historical DATA'!AD38)</f>
        <v/>
      </c>
      <c r="V60" s="314" t="str">
        <f>IF('Historical DATA'!AE38="","",'Historical DATA'!AE38)</f>
        <v/>
      </c>
      <c r="W60" s="315" t="str">
        <f>IF('Historical DATA'!AF38="","",'Historical DATA'!AF38)</f>
        <v/>
      </c>
      <c r="X60" s="316" t="str">
        <f>IF('Historical DATA'!AG38="","",'Historical DATA'!AG38)</f>
        <v/>
      </c>
    </row>
    <row r="61" spans="1:24" s="302" customFormat="1">
      <c r="A61" s="318">
        <f t="shared" si="0"/>
        <v>-14</v>
      </c>
      <c r="B61" s="143" t="str">
        <f>IF('Historical DATA'!B39="","",'Historical DATA'!B39)</f>
        <v/>
      </c>
      <c r="C61" s="320"/>
      <c r="D61" s="322" t="str">
        <f>IF('Historical DATA'!O39="","",'Historical DATA'!O39)</f>
        <v/>
      </c>
      <c r="E61" s="313" t="str">
        <f>IF('Historical DATA'!P39="","",'Historical DATA'!P39)</f>
        <v/>
      </c>
      <c r="F61" s="313" t="str">
        <f>IF('Historical DATA'!Q39="","",'Historical DATA'!Q39)</f>
        <v/>
      </c>
      <c r="G61" s="314" t="str">
        <f>IF('Historical DATA'!R39="","",'Historical DATA'!R39)</f>
        <v/>
      </c>
      <c r="H61" s="315" t="str">
        <f>IF('Historical DATA'!S39="","",'Historical DATA'!S39)</f>
        <v/>
      </c>
      <c r="I61" s="1504" t="str">
        <f>IF('Historical DATA'!T39="","",'Historical DATA'!T39)</f>
        <v/>
      </c>
      <c r="J61" s="316" t="str">
        <f>IF('Historical DATA'!U39="","",'Historical DATA'!U39)</f>
        <v/>
      </c>
      <c r="K61" s="321"/>
      <c r="L61" s="1432" t="str">
        <f>IF('Historical DATA'!V39="","",'Historical DATA'!V39)</f>
        <v/>
      </c>
      <c r="M61" s="313" t="str">
        <f>IF('Historical DATA'!W39="","",'Historical DATA'!W39)</f>
        <v/>
      </c>
      <c r="N61" s="313" t="str">
        <f>IF('Historical DATA'!X39="","",'Historical DATA'!X39)</f>
        <v/>
      </c>
      <c r="O61" s="314" t="str">
        <f>IF('Historical DATA'!Y39="","",'Historical DATA'!Y39)</f>
        <v/>
      </c>
      <c r="P61" s="315" t="str">
        <f>IF('Historical DATA'!Z39="","",'Historical DATA'!Z39)</f>
        <v/>
      </c>
      <c r="Q61" s="1501" t="str">
        <f>IF('Historical DATA'!AA39="","",'Historical DATA'!AA39)</f>
        <v/>
      </c>
      <c r="R61" s="321"/>
      <c r="S61" s="312" t="str">
        <f>IF('Historical DATA'!AB39="","",'Historical DATA'!AB39)</f>
        <v/>
      </c>
      <c r="T61" s="313" t="str">
        <f>IF('Historical DATA'!AC39="","",'Historical DATA'!AC39)</f>
        <v/>
      </c>
      <c r="U61" s="313" t="str">
        <f>IF('Historical DATA'!AD39="","",'Historical DATA'!AD39)</f>
        <v/>
      </c>
      <c r="V61" s="314" t="str">
        <f>IF('Historical DATA'!AE39="","",'Historical DATA'!AE39)</f>
        <v/>
      </c>
      <c r="W61" s="315" t="str">
        <f>IF('Historical DATA'!AF39="","",'Historical DATA'!AF39)</f>
        <v/>
      </c>
      <c r="X61" s="316" t="str">
        <f>IF('Historical DATA'!AG39="","",'Historical DATA'!AG39)</f>
        <v/>
      </c>
    </row>
    <row r="62" spans="1:24" s="302" customFormat="1">
      <c r="A62" s="318">
        <f t="shared" si="0"/>
        <v>-15</v>
      </c>
      <c r="B62" s="143" t="str">
        <f>IF('Historical DATA'!B40="","",'Historical DATA'!B40)</f>
        <v/>
      </c>
      <c r="C62" s="320"/>
      <c r="D62" s="322" t="str">
        <f>IF('Historical DATA'!O40="","",'Historical DATA'!O40)</f>
        <v/>
      </c>
      <c r="E62" s="313" t="str">
        <f>IF('Historical DATA'!P40="","",'Historical DATA'!P40)</f>
        <v/>
      </c>
      <c r="F62" s="313" t="str">
        <f>IF('Historical DATA'!Q40="","",'Historical DATA'!Q40)</f>
        <v/>
      </c>
      <c r="G62" s="314" t="str">
        <f>IF('Historical DATA'!R40="","",'Historical DATA'!R40)</f>
        <v/>
      </c>
      <c r="H62" s="315" t="str">
        <f>IF('Historical DATA'!S40="","",'Historical DATA'!S40)</f>
        <v/>
      </c>
      <c r="I62" s="1504" t="str">
        <f>IF('Historical DATA'!T40="","",'Historical DATA'!T40)</f>
        <v/>
      </c>
      <c r="J62" s="316" t="str">
        <f>IF('Historical DATA'!U40="","",'Historical DATA'!U40)</f>
        <v/>
      </c>
      <c r="K62" s="321"/>
      <c r="L62" s="1432" t="str">
        <f>IF('Historical DATA'!V40="","",'Historical DATA'!V40)</f>
        <v/>
      </c>
      <c r="M62" s="313" t="str">
        <f>IF('Historical DATA'!W40="","",'Historical DATA'!W40)</f>
        <v/>
      </c>
      <c r="N62" s="313" t="str">
        <f>IF('Historical DATA'!X40="","",'Historical DATA'!X40)</f>
        <v/>
      </c>
      <c r="O62" s="314" t="str">
        <f>IF('Historical DATA'!Y40="","",'Historical DATA'!Y40)</f>
        <v/>
      </c>
      <c r="P62" s="315" t="str">
        <f>IF('Historical DATA'!Z40="","",'Historical DATA'!Z40)</f>
        <v/>
      </c>
      <c r="Q62" s="1501" t="str">
        <f>IF('Historical DATA'!AA40="","",'Historical DATA'!AA40)</f>
        <v/>
      </c>
      <c r="R62" s="321"/>
      <c r="S62" s="312" t="str">
        <f>IF('Historical DATA'!AB40="","",'Historical DATA'!AB40)</f>
        <v/>
      </c>
      <c r="T62" s="313" t="str">
        <f>IF('Historical DATA'!AC40="","",'Historical DATA'!AC40)</f>
        <v/>
      </c>
      <c r="U62" s="313" t="str">
        <f>IF('Historical DATA'!AD40="","",'Historical DATA'!AD40)</f>
        <v/>
      </c>
      <c r="V62" s="314" t="str">
        <f>IF('Historical DATA'!AE40="","",'Historical DATA'!AE40)</f>
        <v/>
      </c>
      <c r="W62" s="315" t="str">
        <f>IF('Historical DATA'!AF40="","",'Historical DATA'!AF40)</f>
        <v/>
      </c>
      <c r="X62" s="316" t="str">
        <f>IF('Historical DATA'!AG40="","",'Historical DATA'!AG40)</f>
        <v/>
      </c>
    </row>
    <row r="63" spans="1:24" s="302" customFormat="1">
      <c r="A63" s="318">
        <f t="shared" si="0"/>
        <v>-16</v>
      </c>
      <c r="B63" s="143" t="str">
        <f>IF('Historical DATA'!B41="","",'Historical DATA'!B41)</f>
        <v/>
      </c>
      <c r="C63" s="320"/>
      <c r="D63" s="322" t="str">
        <f>IF('Historical DATA'!O41="","",'Historical DATA'!O41)</f>
        <v/>
      </c>
      <c r="E63" s="313" t="str">
        <f>IF('Historical DATA'!P41="","",'Historical DATA'!P41)</f>
        <v/>
      </c>
      <c r="F63" s="313" t="str">
        <f>IF('Historical DATA'!Q41="","",'Historical DATA'!Q41)</f>
        <v/>
      </c>
      <c r="G63" s="314" t="str">
        <f>IF('Historical DATA'!R41="","",'Historical DATA'!R41)</f>
        <v/>
      </c>
      <c r="H63" s="315" t="str">
        <f>IF('Historical DATA'!S41="","",'Historical DATA'!S41)</f>
        <v/>
      </c>
      <c r="I63" s="1504" t="str">
        <f>IF('Historical DATA'!T41="","",'Historical DATA'!T41)</f>
        <v/>
      </c>
      <c r="J63" s="316" t="str">
        <f>IF('Historical DATA'!U41="","",'Historical DATA'!U41)</f>
        <v/>
      </c>
      <c r="K63" s="321"/>
      <c r="L63" s="1432" t="str">
        <f>IF('Historical DATA'!V41="","",'Historical DATA'!V41)</f>
        <v/>
      </c>
      <c r="M63" s="313" t="str">
        <f>IF('Historical DATA'!W41="","",'Historical DATA'!W41)</f>
        <v/>
      </c>
      <c r="N63" s="313" t="str">
        <f>IF('Historical DATA'!X41="","",'Historical DATA'!X41)</f>
        <v/>
      </c>
      <c r="O63" s="314" t="str">
        <f>IF('Historical DATA'!Y41="","",'Historical DATA'!Y41)</f>
        <v/>
      </c>
      <c r="P63" s="315" t="str">
        <f>IF('Historical DATA'!Z41="","",'Historical DATA'!Z41)</f>
        <v/>
      </c>
      <c r="Q63" s="1501" t="str">
        <f>IF('Historical DATA'!AA41="","",'Historical DATA'!AA41)</f>
        <v/>
      </c>
      <c r="R63" s="321"/>
      <c r="S63" s="312" t="str">
        <f>IF('Historical DATA'!AB41="","",'Historical DATA'!AB41)</f>
        <v/>
      </c>
      <c r="T63" s="313" t="str">
        <f>IF('Historical DATA'!AC41="","",'Historical DATA'!AC41)</f>
        <v/>
      </c>
      <c r="U63" s="313" t="str">
        <f>IF('Historical DATA'!AD41="","",'Historical DATA'!AD41)</f>
        <v/>
      </c>
      <c r="V63" s="314" t="str">
        <f>IF('Historical DATA'!AE41="","",'Historical DATA'!AE41)</f>
        <v/>
      </c>
      <c r="W63" s="315" t="str">
        <f>IF('Historical DATA'!AF41="","",'Historical DATA'!AF41)</f>
        <v/>
      </c>
      <c r="X63" s="316" t="str">
        <f>IF('Historical DATA'!AG41="","",'Historical DATA'!AG41)</f>
        <v/>
      </c>
    </row>
    <row r="64" spans="1:24" s="302" customFormat="1">
      <c r="A64" s="318">
        <f t="shared" si="0"/>
        <v>-17</v>
      </c>
      <c r="B64" s="143" t="str">
        <f>IF('Historical DATA'!B42="","",'Historical DATA'!B42)</f>
        <v/>
      </c>
      <c r="C64" s="320"/>
      <c r="D64" s="322" t="str">
        <f>IF('Historical DATA'!O42="","",'Historical DATA'!O42)</f>
        <v/>
      </c>
      <c r="E64" s="313" t="str">
        <f>IF('Historical DATA'!P42="","",'Historical DATA'!P42)</f>
        <v/>
      </c>
      <c r="F64" s="313" t="str">
        <f>IF('Historical DATA'!Q42="","",'Historical DATA'!Q42)</f>
        <v/>
      </c>
      <c r="G64" s="314" t="str">
        <f>IF('Historical DATA'!R42="","",'Historical DATA'!R42)</f>
        <v/>
      </c>
      <c r="H64" s="315" t="str">
        <f>IF('Historical DATA'!S42="","",'Historical DATA'!S42)</f>
        <v/>
      </c>
      <c r="I64" s="1504" t="str">
        <f>IF('Historical DATA'!T42="","",'Historical DATA'!T42)</f>
        <v/>
      </c>
      <c r="J64" s="316" t="str">
        <f>IF('Historical DATA'!U42="","",'Historical DATA'!U42)</f>
        <v/>
      </c>
      <c r="K64" s="321"/>
      <c r="L64" s="1432" t="str">
        <f>IF('Historical DATA'!V42="","",'Historical DATA'!V42)</f>
        <v/>
      </c>
      <c r="M64" s="313" t="str">
        <f>IF('Historical DATA'!W42="","",'Historical DATA'!W42)</f>
        <v/>
      </c>
      <c r="N64" s="313" t="str">
        <f>IF('Historical DATA'!X42="","",'Historical DATA'!X42)</f>
        <v/>
      </c>
      <c r="O64" s="314" t="str">
        <f>IF('Historical DATA'!Y42="","",'Historical DATA'!Y42)</f>
        <v/>
      </c>
      <c r="P64" s="315" t="str">
        <f>IF('Historical DATA'!Z42="","",'Historical DATA'!Z42)</f>
        <v/>
      </c>
      <c r="Q64" s="1501" t="str">
        <f>IF('Historical DATA'!AA42="","",'Historical DATA'!AA42)</f>
        <v/>
      </c>
      <c r="R64" s="321"/>
      <c r="S64" s="312" t="str">
        <f>IF('Historical DATA'!AB42="","",'Historical DATA'!AB42)</f>
        <v/>
      </c>
      <c r="T64" s="313" t="str">
        <f>IF('Historical DATA'!AC42="","",'Historical DATA'!AC42)</f>
        <v/>
      </c>
      <c r="U64" s="313" t="str">
        <f>IF('Historical DATA'!AD42="","",'Historical DATA'!AD42)</f>
        <v/>
      </c>
      <c r="V64" s="314" t="str">
        <f>IF('Historical DATA'!AE42="","",'Historical DATA'!AE42)</f>
        <v/>
      </c>
      <c r="W64" s="315" t="str">
        <f>IF('Historical DATA'!AF42="","",'Historical DATA'!AF42)</f>
        <v/>
      </c>
      <c r="X64" s="316" t="str">
        <f>IF('Historical DATA'!AG42="","",'Historical DATA'!AG42)</f>
        <v/>
      </c>
    </row>
    <row r="65" spans="1:24" s="302" customFormat="1">
      <c r="A65" s="318">
        <f t="shared" si="0"/>
        <v>-18</v>
      </c>
      <c r="B65" s="143" t="str">
        <f>IF('Historical DATA'!B43="","",'Historical DATA'!B43)</f>
        <v/>
      </c>
      <c r="C65" s="320"/>
      <c r="D65" s="322" t="str">
        <f>IF('Historical DATA'!O43="","",'Historical DATA'!O43)</f>
        <v/>
      </c>
      <c r="E65" s="313" t="str">
        <f>IF('Historical DATA'!P43="","",'Historical DATA'!P43)</f>
        <v/>
      </c>
      <c r="F65" s="313" t="str">
        <f>IF('Historical DATA'!Q43="","",'Historical DATA'!Q43)</f>
        <v/>
      </c>
      <c r="G65" s="314" t="str">
        <f>IF('Historical DATA'!R43="","",'Historical DATA'!R43)</f>
        <v/>
      </c>
      <c r="H65" s="315" t="str">
        <f>IF('Historical DATA'!S43="","",'Historical DATA'!S43)</f>
        <v/>
      </c>
      <c r="I65" s="1504" t="str">
        <f>IF('Historical DATA'!T43="","",'Historical DATA'!T43)</f>
        <v/>
      </c>
      <c r="J65" s="316" t="str">
        <f>IF('Historical DATA'!U43="","",'Historical DATA'!U43)</f>
        <v/>
      </c>
      <c r="K65" s="321"/>
      <c r="L65" s="1432" t="str">
        <f>IF('Historical DATA'!V43="","",'Historical DATA'!V43)</f>
        <v/>
      </c>
      <c r="M65" s="313" t="str">
        <f>IF('Historical DATA'!W43="","",'Historical DATA'!W43)</f>
        <v/>
      </c>
      <c r="N65" s="313" t="str">
        <f>IF('Historical DATA'!X43="","",'Historical DATA'!X43)</f>
        <v/>
      </c>
      <c r="O65" s="314" t="str">
        <f>IF('Historical DATA'!Y43="","",'Historical DATA'!Y43)</f>
        <v/>
      </c>
      <c r="P65" s="315" t="str">
        <f>IF('Historical DATA'!Z43="","",'Historical DATA'!Z43)</f>
        <v/>
      </c>
      <c r="Q65" s="1501" t="str">
        <f>IF('Historical DATA'!AA43="","",'Historical DATA'!AA43)</f>
        <v/>
      </c>
      <c r="R65" s="321"/>
      <c r="S65" s="312" t="str">
        <f>IF('Historical DATA'!AB43="","",'Historical DATA'!AB43)</f>
        <v/>
      </c>
      <c r="T65" s="313" t="str">
        <f>IF('Historical DATA'!AC43="","",'Historical DATA'!AC43)</f>
        <v/>
      </c>
      <c r="U65" s="313" t="str">
        <f>IF('Historical DATA'!AD43="","",'Historical DATA'!AD43)</f>
        <v/>
      </c>
      <c r="V65" s="314" t="str">
        <f>IF('Historical DATA'!AE43="","",'Historical DATA'!AE43)</f>
        <v/>
      </c>
      <c r="W65" s="315" t="str">
        <f>IF('Historical DATA'!AF43="","",'Historical DATA'!AF43)</f>
        <v/>
      </c>
      <c r="X65" s="316" t="str">
        <f>IF('Historical DATA'!AG43="","",'Historical DATA'!AG43)</f>
        <v/>
      </c>
    </row>
    <row r="66" spans="1:24" s="302" customFormat="1">
      <c r="A66" s="318">
        <f t="shared" si="0"/>
        <v>-19</v>
      </c>
      <c r="B66" s="143" t="str">
        <f>IF('Historical DATA'!B44="","",'Historical DATA'!B44)</f>
        <v/>
      </c>
      <c r="C66" s="320"/>
      <c r="D66" s="322" t="str">
        <f>IF('Historical DATA'!O44="","",'Historical DATA'!O44)</f>
        <v/>
      </c>
      <c r="E66" s="313" t="str">
        <f>IF('Historical DATA'!P44="","",'Historical DATA'!P44)</f>
        <v/>
      </c>
      <c r="F66" s="313" t="str">
        <f>IF('Historical DATA'!Q44="","",'Historical DATA'!Q44)</f>
        <v/>
      </c>
      <c r="G66" s="314" t="str">
        <f>IF('Historical DATA'!R44="","",'Historical DATA'!R44)</f>
        <v/>
      </c>
      <c r="H66" s="315" t="str">
        <f>IF('Historical DATA'!S44="","",'Historical DATA'!S44)</f>
        <v/>
      </c>
      <c r="I66" s="1504" t="str">
        <f>IF('Historical DATA'!T44="","",'Historical DATA'!T44)</f>
        <v/>
      </c>
      <c r="J66" s="316" t="str">
        <f>IF('Historical DATA'!U44="","",'Historical DATA'!U44)</f>
        <v/>
      </c>
      <c r="K66" s="321"/>
      <c r="L66" s="1432" t="str">
        <f>IF('Historical DATA'!V44="","",'Historical DATA'!V44)</f>
        <v/>
      </c>
      <c r="M66" s="313" t="str">
        <f>IF('Historical DATA'!W44="","",'Historical DATA'!W44)</f>
        <v/>
      </c>
      <c r="N66" s="313" t="str">
        <f>IF('Historical DATA'!X44="","",'Historical DATA'!X44)</f>
        <v/>
      </c>
      <c r="O66" s="314" t="str">
        <f>IF('Historical DATA'!Y44="","",'Historical DATA'!Y44)</f>
        <v/>
      </c>
      <c r="P66" s="315" t="str">
        <f>IF('Historical DATA'!Z44="","",'Historical DATA'!Z44)</f>
        <v/>
      </c>
      <c r="Q66" s="1501" t="str">
        <f>IF('Historical DATA'!AA44="","",'Historical DATA'!AA44)</f>
        <v/>
      </c>
      <c r="R66" s="321"/>
      <c r="S66" s="312" t="str">
        <f>IF('Historical DATA'!AB44="","",'Historical DATA'!AB44)</f>
        <v/>
      </c>
      <c r="T66" s="313" t="str">
        <f>IF('Historical DATA'!AC44="","",'Historical DATA'!AC44)</f>
        <v/>
      </c>
      <c r="U66" s="313" t="str">
        <f>IF('Historical DATA'!AD44="","",'Historical DATA'!AD44)</f>
        <v/>
      </c>
      <c r="V66" s="314" t="str">
        <f>IF('Historical DATA'!AE44="","",'Historical DATA'!AE44)</f>
        <v/>
      </c>
      <c r="W66" s="315" t="str">
        <f>IF('Historical DATA'!AF44="","",'Historical DATA'!AF44)</f>
        <v/>
      </c>
      <c r="X66" s="316" t="str">
        <f>IF('Historical DATA'!AG44="","",'Historical DATA'!AG44)</f>
        <v/>
      </c>
    </row>
    <row r="67" spans="1:24" s="302" customFormat="1">
      <c r="A67" s="318">
        <f t="shared" si="0"/>
        <v>-20</v>
      </c>
      <c r="B67" s="143" t="str">
        <f>IF('Historical DATA'!B45="","",'Historical DATA'!B45)</f>
        <v/>
      </c>
      <c r="C67" s="320"/>
      <c r="D67" s="322" t="str">
        <f>IF('Historical DATA'!O45="","",'Historical DATA'!O45)</f>
        <v/>
      </c>
      <c r="E67" s="313" t="str">
        <f>IF('Historical DATA'!P45="","",'Historical DATA'!P45)</f>
        <v/>
      </c>
      <c r="F67" s="313" t="str">
        <f>IF('Historical DATA'!Q45="","",'Historical DATA'!Q45)</f>
        <v/>
      </c>
      <c r="G67" s="314" t="str">
        <f>IF('Historical DATA'!R45="","",'Historical DATA'!R45)</f>
        <v/>
      </c>
      <c r="H67" s="315" t="str">
        <f>IF('Historical DATA'!S45="","",'Historical DATA'!S45)</f>
        <v/>
      </c>
      <c r="I67" s="1504" t="str">
        <f>IF('Historical DATA'!T45="","",'Historical DATA'!T45)</f>
        <v/>
      </c>
      <c r="J67" s="316" t="str">
        <f>IF('Historical DATA'!U45="","",'Historical DATA'!U45)</f>
        <v/>
      </c>
      <c r="K67" s="321"/>
      <c r="L67" s="1432" t="str">
        <f>IF('Historical DATA'!V45="","",'Historical DATA'!V45)</f>
        <v/>
      </c>
      <c r="M67" s="313" t="str">
        <f>IF('Historical DATA'!W45="","",'Historical DATA'!W45)</f>
        <v/>
      </c>
      <c r="N67" s="313" t="str">
        <f>IF('Historical DATA'!X45="","",'Historical DATA'!X45)</f>
        <v/>
      </c>
      <c r="O67" s="314" t="str">
        <f>IF('Historical DATA'!Y45="","",'Historical DATA'!Y45)</f>
        <v/>
      </c>
      <c r="P67" s="315" t="str">
        <f>IF('Historical DATA'!Z45="","",'Historical DATA'!Z45)</f>
        <v/>
      </c>
      <c r="Q67" s="1501" t="str">
        <f>IF('Historical DATA'!AA45="","",'Historical DATA'!AA45)</f>
        <v/>
      </c>
      <c r="R67" s="321"/>
      <c r="S67" s="312" t="str">
        <f>IF('Historical DATA'!AB45="","",'Historical DATA'!AB45)</f>
        <v/>
      </c>
      <c r="T67" s="313" t="str">
        <f>IF('Historical DATA'!AC45="","",'Historical DATA'!AC45)</f>
        <v/>
      </c>
      <c r="U67" s="313" t="str">
        <f>IF('Historical DATA'!AD45="","",'Historical DATA'!AD45)</f>
        <v/>
      </c>
      <c r="V67" s="314" t="str">
        <f>IF('Historical DATA'!AE45="","",'Historical DATA'!AE45)</f>
        <v/>
      </c>
      <c r="W67" s="315" t="str">
        <f>IF('Historical DATA'!AF45="","",'Historical DATA'!AF45)</f>
        <v/>
      </c>
      <c r="X67" s="316" t="str">
        <f>IF('Historical DATA'!AG45="","",'Historical DATA'!AG45)</f>
        <v/>
      </c>
    </row>
    <row r="68" spans="1:24" s="302" customFormat="1">
      <c r="A68" s="318">
        <f t="shared" si="0"/>
        <v>-21</v>
      </c>
      <c r="B68" s="143" t="str">
        <f>IF('Historical DATA'!B46="","",'Historical DATA'!B46)</f>
        <v/>
      </c>
      <c r="C68" s="320"/>
      <c r="D68" s="322" t="str">
        <f>IF('Historical DATA'!O46="","",'Historical DATA'!O46)</f>
        <v/>
      </c>
      <c r="E68" s="313" t="str">
        <f>IF('Historical DATA'!P46="","",'Historical DATA'!P46)</f>
        <v/>
      </c>
      <c r="F68" s="313" t="str">
        <f>IF('Historical DATA'!Q46="","",'Historical DATA'!Q46)</f>
        <v/>
      </c>
      <c r="G68" s="314" t="str">
        <f>IF('Historical DATA'!R46="","",'Historical DATA'!R46)</f>
        <v/>
      </c>
      <c r="H68" s="315" t="str">
        <f>IF('Historical DATA'!S46="","",'Historical DATA'!S46)</f>
        <v/>
      </c>
      <c r="I68" s="1504" t="str">
        <f>IF('Historical DATA'!T46="","",'Historical DATA'!T46)</f>
        <v/>
      </c>
      <c r="J68" s="316" t="str">
        <f>IF('Historical DATA'!U46="","",'Historical DATA'!U46)</f>
        <v/>
      </c>
      <c r="K68" s="321"/>
      <c r="L68" s="1432" t="str">
        <f>IF('Historical DATA'!V46="","",'Historical DATA'!V46)</f>
        <v/>
      </c>
      <c r="M68" s="313" t="str">
        <f>IF('Historical DATA'!W46="","",'Historical DATA'!W46)</f>
        <v/>
      </c>
      <c r="N68" s="313" t="str">
        <f>IF('Historical DATA'!X46="","",'Historical DATA'!X46)</f>
        <v/>
      </c>
      <c r="O68" s="314" t="str">
        <f>IF('Historical DATA'!Y46="","",'Historical DATA'!Y46)</f>
        <v/>
      </c>
      <c r="P68" s="315" t="str">
        <f>IF('Historical DATA'!Z46="","",'Historical DATA'!Z46)</f>
        <v/>
      </c>
      <c r="Q68" s="1501" t="str">
        <f>IF('Historical DATA'!AA46="","",'Historical DATA'!AA46)</f>
        <v/>
      </c>
      <c r="R68" s="321"/>
      <c r="S68" s="312" t="str">
        <f>IF('Historical DATA'!AB46="","",'Historical DATA'!AB46)</f>
        <v/>
      </c>
      <c r="T68" s="313" t="str">
        <f>IF('Historical DATA'!AC46="","",'Historical DATA'!AC46)</f>
        <v/>
      </c>
      <c r="U68" s="313" t="str">
        <f>IF('Historical DATA'!AD46="","",'Historical DATA'!AD46)</f>
        <v/>
      </c>
      <c r="V68" s="314" t="str">
        <f>IF('Historical DATA'!AE46="","",'Historical DATA'!AE46)</f>
        <v/>
      </c>
      <c r="W68" s="315" t="str">
        <f>IF('Historical DATA'!AF46="","",'Historical DATA'!AF46)</f>
        <v/>
      </c>
      <c r="X68" s="316" t="str">
        <f>IF('Historical DATA'!AG46="","",'Historical DATA'!AG46)</f>
        <v/>
      </c>
    </row>
    <row r="69" spans="1:24" s="302" customFormat="1">
      <c r="A69" s="318">
        <f t="shared" si="0"/>
        <v>-22</v>
      </c>
      <c r="B69" s="143" t="str">
        <f>IF('Historical DATA'!B47="","",'Historical DATA'!B47)</f>
        <v/>
      </c>
      <c r="C69" s="320"/>
      <c r="D69" s="322" t="str">
        <f>IF('Historical DATA'!O47="","",'Historical DATA'!O47)</f>
        <v/>
      </c>
      <c r="E69" s="313" t="str">
        <f>IF('Historical DATA'!P47="","",'Historical DATA'!P47)</f>
        <v/>
      </c>
      <c r="F69" s="313" t="str">
        <f>IF('Historical DATA'!Q47="","",'Historical DATA'!Q47)</f>
        <v/>
      </c>
      <c r="G69" s="314" t="str">
        <f>IF('Historical DATA'!R47="","",'Historical DATA'!R47)</f>
        <v/>
      </c>
      <c r="H69" s="315" t="str">
        <f>IF('Historical DATA'!S47="","",'Historical DATA'!S47)</f>
        <v/>
      </c>
      <c r="I69" s="1504" t="str">
        <f>IF('Historical DATA'!T47="","",'Historical DATA'!T47)</f>
        <v/>
      </c>
      <c r="J69" s="316" t="str">
        <f>IF('Historical DATA'!U47="","",'Historical DATA'!U47)</f>
        <v/>
      </c>
      <c r="K69" s="321"/>
      <c r="L69" s="1432" t="str">
        <f>IF('Historical DATA'!V47="","",'Historical DATA'!V47)</f>
        <v/>
      </c>
      <c r="M69" s="313" t="str">
        <f>IF('Historical DATA'!W47="","",'Historical DATA'!W47)</f>
        <v/>
      </c>
      <c r="N69" s="313" t="str">
        <f>IF('Historical DATA'!X47="","",'Historical DATA'!X47)</f>
        <v/>
      </c>
      <c r="O69" s="314" t="str">
        <f>IF('Historical DATA'!Y47="","",'Historical DATA'!Y47)</f>
        <v/>
      </c>
      <c r="P69" s="315" t="str">
        <f>IF('Historical DATA'!Z47="","",'Historical DATA'!Z47)</f>
        <v/>
      </c>
      <c r="Q69" s="1501" t="str">
        <f>IF('Historical DATA'!AA47="","",'Historical DATA'!AA47)</f>
        <v/>
      </c>
      <c r="R69" s="321"/>
      <c r="S69" s="312" t="str">
        <f>IF('Historical DATA'!AB47="","",'Historical DATA'!AB47)</f>
        <v/>
      </c>
      <c r="T69" s="313" t="str">
        <f>IF('Historical DATA'!AC47="","",'Historical DATA'!AC47)</f>
        <v/>
      </c>
      <c r="U69" s="313" t="str">
        <f>IF('Historical DATA'!AD47="","",'Historical DATA'!AD47)</f>
        <v/>
      </c>
      <c r="V69" s="314" t="str">
        <f>IF('Historical DATA'!AE47="","",'Historical DATA'!AE47)</f>
        <v/>
      </c>
      <c r="W69" s="315" t="str">
        <f>IF('Historical DATA'!AF47="","",'Historical DATA'!AF47)</f>
        <v/>
      </c>
      <c r="X69" s="316" t="str">
        <f>IF('Historical DATA'!AG47="","",'Historical DATA'!AG47)</f>
        <v/>
      </c>
    </row>
    <row r="70" spans="1:24" s="302" customFormat="1">
      <c r="A70" s="318">
        <f t="shared" si="0"/>
        <v>-23</v>
      </c>
      <c r="B70" s="143" t="str">
        <f>IF('Historical DATA'!B48="","",'Historical DATA'!B48)</f>
        <v/>
      </c>
      <c r="C70" s="320"/>
      <c r="D70" s="322" t="str">
        <f>IF('Historical DATA'!O48="","",'Historical DATA'!O48)</f>
        <v/>
      </c>
      <c r="E70" s="313" t="str">
        <f>IF('Historical DATA'!P48="","",'Historical DATA'!P48)</f>
        <v/>
      </c>
      <c r="F70" s="313" t="str">
        <f>IF('Historical DATA'!Q48="","",'Historical DATA'!Q48)</f>
        <v/>
      </c>
      <c r="G70" s="314" t="str">
        <f>IF('Historical DATA'!R48="","",'Historical DATA'!R48)</f>
        <v/>
      </c>
      <c r="H70" s="315" t="str">
        <f>IF('Historical DATA'!S48="","",'Historical DATA'!S48)</f>
        <v/>
      </c>
      <c r="I70" s="1504" t="str">
        <f>IF('Historical DATA'!T48="","",'Historical DATA'!T48)</f>
        <v/>
      </c>
      <c r="J70" s="316" t="str">
        <f>IF('Historical DATA'!U48="","",'Historical DATA'!U48)</f>
        <v/>
      </c>
      <c r="K70" s="321"/>
      <c r="L70" s="1432" t="str">
        <f>IF('Historical DATA'!V48="","",'Historical DATA'!V48)</f>
        <v/>
      </c>
      <c r="M70" s="313" t="str">
        <f>IF('Historical DATA'!W48="","",'Historical DATA'!W48)</f>
        <v/>
      </c>
      <c r="N70" s="313" t="str">
        <f>IF('Historical DATA'!X48="","",'Historical DATA'!X48)</f>
        <v/>
      </c>
      <c r="O70" s="314" t="str">
        <f>IF('Historical DATA'!Y48="","",'Historical DATA'!Y48)</f>
        <v/>
      </c>
      <c r="P70" s="315" t="str">
        <f>IF('Historical DATA'!Z48="","",'Historical DATA'!Z48)</f>
        <v/>
      </c>
      <c r="Q70" s="1501" t="str">
        <f>IF('Historical DATA'!AA48="","",'Historical DATA'!AA48)</f>
        <v/>
      </c>
      <c r="R70" s="321"/>
      <c r="S70" s="312" t="str">
        <f>IF('Historical DATA'!AB48="","",'Historical DATA'!AB48)</f>
        <v/>
      </c>
      <c r="T70" s="313" t="str">
        <f>IF('Historical DATA'!AC48="","",'Historical DATA'!AC48)</f>
        <v/>
      </c>
      <c r="U70" s="313" t="str">
        <f>IF('Historical DATA'!AD48="","",'Historical DATA'!AD48)</f>
        <v/>
      </c>
      <c r="V70" s="314" t="str">
        <f>IF('Historical DATA'!AE48="","",'Historical DATA'!AE48)</f>
        <v/>
      </c>
      <c r="W70" s="315" t="str">
        <f>IF('Historical DATA'!AF48="","",'Historical DATA'!AF48)</f>
        <v/>
      </c>
      <c r="X70" s="316" t="str">
        <f>IF('Historical DATA'!AG48="","",'Historical DATA'!AG48)</f>
        <v/>
      </c>
    </row>
    <row r="71" spans="1:24" s="302" customFormat="1">
      <c r="A71" s="318">
        <f t="shared" si="0"/>
        <v>-24</v>
      </c>
      <c r="B71" s="143" t="str">
        <f>IF('Historical DATA'!B49="","",'Historical DATA'!B49)</f>
        <v/>
      </c>
      <c r="C71" s="320"/>
      <c r="D71" s="322" t="str">
        <f>IF('Historical DATA'!O49="","",'Historical DATA'!O49)</f>
        <v/>
      </c>
      <c r="E71" s="313" t="str">
        <f>IF('Historical DATA'!P49="","",'Historical DATA'!P49)</f>
        <v/>
      </c>
      <c r="F71" s="313" t="str">
        <f>IF('Historical DATA'!Q49="","",'Historical DATA'!Q49)</f>
        <v/>
      </c>
      <c r="G71" s="314" t="str">
        <f>IF('Historical DATA'!R49="","",'Historical DATA'!R49)</f>
        <v/>
      </c>
      <c r="H71" s="315" t="str">
        <f>IF('Historical DATA'!S49="","",'Historical DATA'!S49)</f>
        <v/>
      </c>
      <c r="I71" s="1504" t="str">
        <f>IF('Historical DATA'!T49="","",'Historical DATA'!T49)</f>
        <v/>
      </c>
      <c r="J71" s="316" t="str">
        <f>IF('Historical DATA'!U49="","",'Historical DATA'!U49)</f>
        <v/>
      </c>
      <c r="K71" s="321"/>
      <c r="L71" s="1432" t="str">
        <f>IF('Historical DATA'!V49="","",'Historical DATA'!V49)</f>
        <v/>
      </c>
      <c r="M71" s="313" t="str">
        <f>IF('Historical DATA'!W49="","",'Historical DATA'!W49)</f>
        <v/>
      </c>
      <c r="N71" s="313" t="str">
        <f>IF('Historical DATA'!X49="","",'Historical DATA'!X49)</f>
        <v/>
      </c>
      <c r="O71" s="314" t="str">
        <f>IF('Historical DATA'!Y49="","",'Historical DATA'!Y49)</f>
        <v/>
      </c>
      <c r="P71" s="315" t="str">
        <f>IF('Historical DATA'!Z49="","",'Historical DATA'!Z49)</f>
        <v/>
      </c>
      <c r="Q71" s="1501" t="str">
        <f>IF('Historical DATA'!AA49="","",'Historical DATA'!AA49)</f>
        <v/>
      </c>
      <c r="R71" s="321"/>
      <c r="S71" s="312" t="str">
        <f>IF('Historical DATA'!AB49="","",'Historical DATA'!AB49)</f>
        <v/>
      </c>
      <c r="T71" s="313" t="str">
        <f>IF('Historical DATA'!AC49="","",'Historical DATA'!AC49)</f>
        <v/>
      </c>
      <c r="U71" s="313" t="str">
        <f>IF('Historical DATA'!AD49="","",'Historical DATA'!AD49)</f>
        <v/>
      </c>
      <c r="V71" s="314" t="str">
        <f>IF('Historical DATA'!AE49="","",'Historical DATA'!AE49)</f>
        <v/>
      </c>
      <c r="W71" s="315" t="str">
        <f>IF('Historical DATA'!AF49="","",'Historical DATA'!AF49)</f>
        <v/>
      </c>
      <c r="X71" s="316" t="str">
        <f>IF('Historical DATA'!AG49="","",'Historical DATA'!AG49)</f>
        <v/>
      </c>
    </row>
    <row r="72" spans="1:24" s="302" customFormat="1">
      <c r="A72" s="318">
        <f t="shared" si="0"/>
        <v>-25</v>
      </c>
      <c r="B72" s="143" t="str">
        <f>IF('Historical DATA'!B50="","",'Historical DATA'!B50)</f>
        <v/>
      </c>
      <c r="C72" s="320"/>
      <c r="D72" s="322" t="str">
        <f>IF('Historical DATA'!O50="","",'Historical DATA'!O50)</f>
        <v/>
      </c>
      <c r="E72" s="313" t="str">
        <f>IF('Historical DATA'!P50="","",'Historical DATA'!P50)</f>
        <v/>
      </c>
      <c r="F72" s="313" t="str">
        <f>IF('Historical DATA'!Q50="","",'Historical DATA'!Q50)</f>
        <v/>
      </c>
      <c r="G72" s="314" t="str">
        <f>IF('Historical DATA'!R50="","",'Historical DATA'!R50)</f>
        <v/>
      </c>
      <c r="H72" s="315" t="str">
        <f>IF('Historical DATA'!S50="","",'Historical DATA'!S50)</f>
        <v/>
      </c>
      <c r="I72" s="1504" t="str">
        <f>IF('Historical DATA'!T50="","",'Historical DATA'!T50)</f>
        <v/>
      </c>
      <c r="J72" s="316" t="str">
        <f>IF('Historical DATA'!U50="","",'Historical DATA'!U50)</f>
        <v/>
      </c>
      <c r="K72" s="321"/>
      <c r="L72" s="1432" t="str">
        <f>IF('Historical DATA'!V50="","",'Historical DATA'!V50)</f>
        <v/>
      </c>
      <c r="M72" s="313" t="str">
        <f>IF('Historical DATA'!W50="","",'Historical DATA'!W50)</f>
        <v/>
      </c>
      <c r="N72" s="313" t="str">
        <f>IF('Historical DATA'!X50="","",'Historical DATA'!X50)</f>
        <v/>
      </c>
      <c r="O72" s="314" t="str">
        <f>IF('Historical DATA'!Y50="","",'Historical DATA'!Y50)</f>
        <v/>
      </c>
      <c r="P72" s="315" t="str">
        <f>IF('Historical DATA'!Z50="","",'Historical DATA'!Z50)</f>
        <v/>
      </c>
      <c r="Q72" s="1501" t="str">
        <f>IF('Historical DATA'!AA50="","",'Historical DATA'!AA50)</f>
        <v/>
      </c>
      <c r="R72" s="321"/>
      <c r="S72" s="312" t="str">
        <f>IF('Historical DATA'!AB50="","",'Historical DATA'!AB50)</f>
        <v/>
      </c>
      <c r="T72" s="313" t="str">
        <f>IF('Historical DATA'!AC50="","",'Historical DATA'!AC50)</f>
        <v/>
      </c>
      <c r="U72" s="313" t="str">
        <f>IF('Historical DATA'!AD50="","",'Historical DATA'!AD50)</f>
        <v/>
      </c>
      <c r="V72" s="314" t="str">
        <f>IF('Historical DATA'!AE50="","",'Historical DATA'!AE50)</f>
        <v/>
      </c>
      <c r="W72" s="315" t="str">
        <f>IF('Historical DATA'!AF50="","",'Historical DATA'!AF50)</f>
        <v/>
      </c>
      <c r="X72" s="316" t="str">
        <f>IF('Historical DATA'!AG50="","",'Historical DATA'!AG50)</f>
        <v/>
      </c>
    </row>
    <row r="73" spans="1:24" s="302" customFormat="1">
      <c r="A73" s="318">
        <f t="shared" si="0"/>
        <v>-26</v>
      </c>
      <c r="B73" s="143" t="str">
        <f>IF('Historical DATA'!B51="","",'Historical DATA'!B51)</f>
        <v/>
      </c>
      <c r="C73" s="320"/>
      <c r="D73" s="322" t="str">
        <f>IF('Historical DATA'!O51="","",'Historical DATA'!O51)</f>
        <v/>
      </c>
      <c r="E73" s="313" t="str">
        <f>IF('Historical DATA'!P51="","",'Historical DATA'!P51)</f>
        <v/>
      </c>
      <c r="F73" s="313" t="str">
        <f>IF('Historical DATA'!Q51="","",'Historical DATA'!Q51)</f>
        <v/>
      </c>
      <c r="G73" s="314" t="str">
        <f>IF('Historical DATA'!R51="","",'Historical DATA'!R51)</f>
        <v/>
      </c>
      <c r="H73" s="315" t="str">
        <f>IF('Historical DATA'!S51="","",'Historical DATA'!S51)</f>
        <v/>
      </c>
      <c r="I73" s="1504" t="str">
        <f>IF('Historical DATA'!T51="","",'Historical DATA'!T51)</f>
        <v/>
      </c>
      <c r="J73" s="316" t="str">
        <f>IF('Historical DATA'!U51="","",'Historical DATA'!U51)</f>
        <v/>
      </c>
      <c r="K73" s="321"/>
      <c r="L73" s="1432" t="str">
        <f>IF('Historical DATA'!V51="","",'Historical DATA'!V51)</f>
        <v/>
      </c>
      <c r="M73" s="313" t="str">
        <f>IF('Historical DATA'!W51="","",'Historical DATA'!W51)</f>
        <v/>
      </c>
      <c r="N73" s="313" t="str">
        <f>IF('Historical DATA'!X51="","",'Historical DATA'!X51)</f>
        <v/>
      </c>
      <c r="O73" s="314" t="str">
        <f>IF('Historical DATA'!Y51="","",'Historical DATA'!Y51)</f>
        <v/>
      </c>
      <c r="P73" s="315" t="str">
        <f>IF('Historical DATA'!Z51="","",'Historical DATA'!Z51)</f>
        <v/>
      </c>
      <c r="Q73" s="1501" t="str">
        <f>IF('Historical DATA'!AA51="","",'Historical DATA'!AA51)</f>
        <v/>
      </c>
      <c r="R73" s="321"/>
      <c r="S73" s="312" t="str">
        <f>IF('Historical DATA'!AB51="","",'Historical DATA'!AB51)</f>
        <v/>
      </c>
      <c r="T73" s="313" t="str">
        <f>IF('Historical DATA'!AC51="","",'Historical DATA'!AC51)</f>
        <v/>
      </c>
      <c r="U73" s="313" t="str">
        <f>IF('Historical DATA'!AD51="","",'Historical DATA'!AD51)</f>
        <v/>
      </c>
      <c r="V73" s="314" t="str">
        <f>IF('Historical DATA'!AE51="","",'Historical DATA'!AE51)</f>
        <v/>
      </c>
      <c r="W73" s="315" t="str">
        <f>IF('Historical DATA'!AF51="","",'Historical DATA'!AF51)</f>
        <v/>
      </c>
      <c r="X73" s="316" t="str">
        <f>IF('Historical DATA'!AG51="","",'Historical DATA'!AG51)</f>
        <v/>
      </c>
    </row>
    <row r="74" spans="1:24" s="302" customFormat="1">
      <c r="A74" s="318">
        <f t="shared" si="0"/>
        <v>-27</v>
      </c>
      <c r="B74" s="143" t="str">
        <f>IF('Historical DATA'!B52="","",'Historical DATA'!B52)</f>
        <v/>
      </c>
      <c r="C74" s="320"/>
      <c r="D74" s="322" t="str">
        <f>IF('Historical DATA'!O52="","",'Historical DATA'!O52)</f>
        <v/>
      </c>
      <c r="E74" s="313" t="str">
        <f>IF('Historical DATA'!P52="","",'Historical DATA'!P52)</f>
        <v/>
      </c>
      <c r="F74" s="313" t="str">
        <f>IF('Historical DATA'!Q52="","",'Historical DATA'!Q52)</f>
        <v/>
      </c>
      <c r="G74" s="314" t="str">
        <f>IF('Historical DATA'!R52="","",'Historical DATA'!R52)</f>
        <v/>
      </c>
      <c r="H74" s="315" t="str">
        <f>IF('Historical DATA'!S52="","",'Historical DATA'!S52)</f>
        <v/>
      </c>
      <c r="I74" s="1504" t="str">
        <f>IF('Historical DATA'!T52="","",'Historical DATA'!T52)</f>
        <v/>
      </c>
      <c r="J74" s="316" t="str">
        <f>IF('Historical DATA'!U52="","",'Historical DATA'!U52)</f>
        <v/>
      </c>
      <c r="K74" s="321"/>
      <c r="L74" s="1432" t="str">
        <f>IF('Historical DATA'!V52="","",'Historical DATA'!V52)</f>
        <v/>
      </c>
      <c r="M74" s="313" t="str">
        <f>IF('Historical DATA'!W52="","",'Historical DATA'!W52)</f>
        <v/>
      </c>
      <c r="N74" s="313" t="str">
        <f>IF('Historical DATA'!X52="","",'Historical DATA'!X52)</f>
        <v/>
      </c>
      <c r="O74" s="314" t="str">
        <f>IF('Historical DATA'!Y52="","",'Historical DATA'!Y52)</f>
        <v/>
      </c>
      <c r="P74" s="315" t="str">
        <f>IF('Historical DATA'!Z52="","",'Historical DATA'!Z52)</f>
        <v/>
      </c>
      <c r="Q74" s="1501" t="str">
        <f>IF('Historical DATA'!AA52="","",'Historical DATA'!AA52)</f>
        <v/>
      </c>
      <c r="R74" s="321"/>
      <c r="S74" s="312" t="str">
        <f>IF('Historical DATA'!AB52="","",'Historical DATA'!AB52)</f>
        <v/>
      </c>
      <c r="T74" s="313" t="str">
        <f>IF('Historical DATA'!AC52="","",'Historical DATA'!AC52)</f>
        <v/>
      </c>
      <c r="U74" s="313" t="str">
        <f>IF('Historical DATA'!AD52="","",'Historical DATA'!AD52)</f>
        <v/>
      </c>
      <c r="V74" s="314" t="str">
        <f>IF('Historical DATA'!AE52="","",'Historical DATA'!AE52)</f>
        <v/>
      </c>
      <c r="W74" s="315" t="str">
        <f>IF('Historical DATA'!AF52="","",'Historical DATA'!AF52)</f>
        <v/>
      </c>
      <c r="X74" s="316" t="str">
        <f>IF('Historical DATA'!AG52="","",'Historical DATA'!AG52)</f>
        <v/>
      </c>
    </row>
    <row r="75" spans="1:24" s="302" customFormat="1">
      <c r="A75" s="318">
        <f t="shared" si="0"/>
        <v>-28</v>
      </c>
      <c r="B75" s="143" t="str">
        <f>IF('Historical DATA'!B53="","",'Historical DATA'!B53)</f>
        <v/>
      </c>
      <c r="C75" s="320"/>
      <c r="D75" s="322" t="str">
        <f>IF('Historical DATA'!O53="","",'Historical DATA'!O53)</f>
        <v/>
      </c>
      <c r="E75" s="313" t="str">
        <f>IF('Historical DATA'!P53="","",'Historical DATA'!P53)</f>
        <v/>
      </c>
      <c r="F75" s="313" t="str">
        <f>IF('Historical DATA'!Q53="","",'Historical DATA'!Q53)</f>
        <v/>
      </c>
      <c r="G75" s="314" t="str">
        <f>IF('Historical DATA'!R53="","",'Historical DATA'!R53)</f>
        <v/>
      </c>
      <c r="H75" s="315" t="str">
        <f>IF('Historical DATA'!S53="","",'Historical DATA'!S53)</f>
        <v/>
      </c>
      <c r="I75" s="1504" t="str">
        <f>IF('Historical DATA'!T53="","",'Historical DATA'!T53)</f>
        <v/>
      </c>
      <c r="J75" s="316" t="str">
        <f>IF('Historical DATA'!U53="","",'Historical DATA'!U53)</f>
        <v/>
      </c>
      <c r="K75" s="321"/>
      <c r="L75" s="1432" t="str">
        <f>IF('Historical DATA'!V53="","",'Historical DATA'!V53)</f>
        <v/>
      </c>
      <c r="M75" s="313" t="str">
        <f>IF('Historical DATA'!W53="","",'Historical DATA'!W53)</f>
        <v/>
      </c>
      <c r="N75" s="313" t="str">
        <f>IF('Historical DATA'!X53="","",'Historical DATA'!X53)</f>
        <v/>
      </c>
      <c r="O75" s="314" t="str">
        <f>IF('Historical DATA'!Y53="","",'Historical DATA'!Y53)</f>
        <v/>
      </c>
      <c r="P75" s="315" t="str">
        <f>IF('Historical DATA'!Z53="","",'Historical DATA'!Z53)</f>
        <v/>
      </c>
      <c r="Q75" s="1501" t="str">
        <f>IF('Historical DATA'!AA53="","",'Historical DATA'!AA53)</f>
        <v/>
      </c>
      <c r="R75" s="321"/>
      <c r="S75" s="312" t="str">
        <f>IF('Historical DATA'!AB53="","",'Historical DATA'!AB53)</f>
        <v/>
      </c>
      <c r="T75" s="313" t="str">
        <f>IF('Historical DATA'!AC53="","",'Historical DATA'!AC53)</f>
        <v/>
      </c>
      <c r="U75" s="313" t="str">
        <f>IF('Historical DATA'!AD53="","",'Historical DATA'!AD53)</f>
        <v/>
      </c>
      <c r="V75" s="314" t="str">
        <f>IF('Historical DATA'!AE53="","",'Historical DATA'!AE53)</f>
        <v/>
      </c>
      <c r="W75" s="315" t="str">
        <f>IF('Historical DATA'!AF53="","",'Historical DATA'!AF53)</f>
        <v/>
      </c>
      <c r="X75" s="316" t="str">
        <f>IF('Historical DATA'!AG53="","",'Historical DATA'!AG53)</f>
        <v/>
      </c>
    </row>
    <row r="76" spans="1:24" s="302" customFormat="1">
      <c r="A76" s="318">
        <f t="shared" si="0"/>
        <v>-29</v>
      </c>
      <c r="B76" s="143" t="str">
        <f>IF('Historical DATA'!B54="","",'Historical DATA'!B54)</f>
        <v/>
      </c>
      <c r="C76" s="320"/>
      <c r="D76" s="322" t="str">
        <f>IF('Historical DATA'!O54="","",'Historical DATA'!O54)</f>
        <v/>
      </c>
      <c r="E76" s="313" t="str">
        <f>IF('Historical DATA'!P54="","",'Historical DATA'!P54)</f>
        <v/>
      </c>
      <c r="F76" s="313" t="str">
        <f>IF('Historical DATA'!Q54="","",'Historical DATA'!Q54)</f>
        <v/>
      </c>
      <c r="G76" s="314" t="str">
        <f>IF('Historical DATA'!R54="","",'Historical DATA'!R54)</f>
        <v/>
      </c>
      <c r="H76" s="315" t="str">
        <f>IF('Historical DATA'!S54="","",'Historical DATA'!S54)</f>
        <v/>
      </c>
      <c r="I76" s="1504" t="str">
        <f>IF('Historical DATA'!T54="","",'Historical DATA'!T54)</f>
        <v/>
      </c>
      <c r="J76" s="316" t="str">
        <f>IF('Historical DATA'!U54="","",'Historical DATA'!U54)</f>
        <v/>
      </c>
      <c r="K76" s="321"/>
      <c r="L76" s="1432" t="str">
        <f>IF('Historical DATA'!V54="","",'Historical DATA'!V54)</f>
        <v/>
      </c>
      <c r="M76" s="313" t="str">
        <f>IF('Historical DATA'!W54="","",'Historical DATA'!W54)</f>
        <v/>
      </c>
      <c r="N76" s="313" t="str">
        <f>IF('Historical DATA'!X54="","",'Historical DATA'!X54)</f>
        <v/>
      </c>
      <c r="O76" s="314" t="str">
        <f>IF('Historical DATA'!Y54="","",'Historical DATA'!Y54)</f>
        <v/>
      </c>
      <c r="P76" s="315" t="str">
        <f>IF('Historical DATA'!Z54="","",'Historical DATA'!Z54)</f>
        <v/>
      </c>
      <c r="Q76" s="1501" t="str">
        <f>IF('Historical DATA'!AA54="","",'Historical DATA'!AA54)</f>
        <v/>
      </c>
      <c r="R76" s="321"/>
      <c r="S76" s="312" t="str">
        <f>IF('Historical DATA'!AB54="","",'Historical DATA'!AB54)</f>
        <v/>
      </c>
      <c r="T76" s="313" t="str">
        <f>IF('Historical DATA'!AC54="","",'Historical DATA'!AC54)</f>
        <v/>
      </c>
      <c r="U76" s="313" t="str">
        <f>IF('Historical DATA'!AD54="","",'Historical DATA'!AD54)</f>
        <v/>
      </c>
      <c r="V76" s="314" t="str">
        <f>IF('Historical DATA'!AE54="","",'Historical DATA'!AE54)</f>
        <v/>
      </c>
      <c r="W76" s="315" t="str">
        <f>IF('Historical DATA'!AF54="","",'Historical DATA'!AF54)</f>
        <v/>
      </c>
      <c r="X76" s="316" t="str">
        <f>IF('Historical DATA'!AG54="","",'Historical DATA'!AG54)</f>
        <v/>
      </c>
    </row>
    <row r="77" spans="1:24" s="302" customFormat="1">
      <c r="A77" s="318">
        <f t="shared" si="0"/>
        <v>-30</v>
      </c>
      <c r="B77" s="143" t="str">
        <f>IF('Historical DATA'!B55="","",'Historical DATA'!B55)</f>
        <v/>
      </c>
      <c r="C77" s="320"/>
      <c r="D77" s="322" t="str">
        <f>IF('Historical DATA'!O55="","",'Historical DATA'!O55)</f>
        <v/>
      </c>
      <c r="E77" s="313" t="str">
        <f>IF('Historical DATA'!P55="","",'Historical DATA'!P55)</f>
        <v/>
      </c>
      <c r="F77" s="313" t="str">
        <f>IF('Historical DATA'!Q55="","",'Historical DATA'!Q55)</f>
        <v/>
      </c>
      <c r="G77" s="314" t="str">
        <f>IF('Historical DATA'!R55="","",'Historical DATA'!R55)</f>
        <v/>
      </c>
      <c r="H77" s="315" t="str">
        <f>IF('Historical DATA'!S55="","",'Historical DATA'!S55)</f>
        <v/>
      </c>
      <c r="I77" s="1504" t="str">
        <f>IF('Historical DATA'!T55="","",'Historical DATA'!T55)</f>
        <v/>
      </c>
      <c r="J77" s="316" t="str">
        <f>IF('Historical DATA'!U55="","",'Historical DATA'!U55)</f>
        <v/>
      </c>
      <c r="K77" s="321"/>
      <c r="L77" s="1432" t="str">
        <f>IF('Historical DATA'!V55="","",'Historical DATA'!V55)</f>
        <v/>
      </c>
      <c r="M77" s="313" t="str">
        <f>IF('Historical DATA'!W55="","",'Historical DATA'!W55)</f>
        <v/>
      </c>
      <c r="N77" s="313" t="str">
        <f>IF('Historical DATA'!X55="","",'Historical DATA'!X55)</f>
        <v/>
      </c>
      <c r="O77" s="314" t="str">
        <f>IF('Historical DATA'!Y55="","",'Historical DATA'!Y55)</f>
        <v/>
      </c>
      <c r="P77" s="315" t="str">
        <f>IF('Historical DATA'!Z55="","",'Historical DATA'!Z55)</f>
        <v/>
      </c>
      <c r="Q77" s="1501" t="str">
        <f>IF('Historical DATA'!AA55="","",'Historical DATA'!AA55)</f>
        <v/>
      </c>
      <c r="R77" s="321"/>
      <c r="S77" s="312" t="str">
        <f>IF('Historical DATA'!AB55="","",'Historical DATA'!AB55)</f>
        <v/>
      </c>
      <c r="T77" s="313" t="str">
        <f>IF('Historical DATA'!AC55="","",'Historical DATA'!AC55)</f>
        <v/>
      </c>
      <c r="U77" s="313" t="str">
        <f>IF('Historical DATA'!AD55="","",'Historical DATA'!AD55)</f>
        <v/>
      </c>
      <c r="V77" s="314" t="str">
        <f>IF('Historical DATA'!AE55="","",'Historical DATA'!AE55)</f>
        <v/>
      </c>
      <c r="W77" s="315" t="str">
        <f>IF('Historical DATA'!AF55="","",'Historical DATA'!AF55)</f>
        <v/>
      </c>
      <c r="X77" s="316" t="str">
        <f>IF('Historical DATA'!AG55="","",'Historical DATA'!AG55)</f>
        <v/>
      </c>
    </row>
    <row r="78" spans="1:24" s="302" customFormat="1">
      <c r="A78" s="318">
        <f t="shared" si="0"/>
        <v>-31</v>
      </c>
      <c r="B78" s="143" t="str">
        <f>IF('Historical DATA'!B56="","",'Historical DATA'!B56)</f>
        <v/>
      </c>
      <c r="C78" s="320"/>
      <c r="D78" s="322" t="str">
        <f>IF('Historical DATA'!O56="","",'Historical DATA'!O56)</f>
        <v/>
      </c>
      <c r="E78" s="313" t="str">
        <f>IF('Historical DATA'!P56="","",'Historical DATA'!P56)</f>
        <v/>
      </c>
      <c r="F78" s="313" t="str">
        <f>IF('Historical DATA'!Q56="","",'Historical DATA'!Q56)</f>
        <v/>
      </c>
      <c r="G78" s="314" t="str">
        <f>IF('Historical DATA'!R56="","",'Historical DATA'!R56)</f>
        <v/>
      </c>
      <c r="H78" s="315" t="str">
        <f>IF('Historical DATA'!S56="","",'Historical DATA'!S56)</f>
        <v/>
      </c>
      <c r="I78" s="1504" t="str">
        <f>IF('Historical DATA'!T56="","",'Historical DATA'!T56)</f>
        <v/>
      </c>
      <c r="J78" s="316" t="str">
        <f>IF('Historical DATA'!U56="","",'Historical DATA'!U56)</f>
        <v/>
      </c>
      <c r="K78" s="321"/>
      <c r="L78" s="1432" t="str">
        <f>IF('Historical DATA'!V56="","",'Historical DATA'!V56)</f>
        <v/>
      </c>
      <c r="M78" s="313" t="str">
        <f>IF('Historical DATA'!W56="","",'Historical DATA'!W56)</f>
        <v/>
      </c>
      <c r="N78" s="313" t="str">
        <f>IF('Historical DATA'!X56="","",'Historical DATA'!X56)</f>
        <v/>
      </c>
      <c r="O78" s="314" t="str">
        <f>IF('Historical DATA'!Y56="","",'Historical DATA'!Y56)</f>
        <v/>
      </c>
      <c r="P78" s="315" t="str">
        <f>IF('Historical DATA'!Z56="","",'Historical DATA'!Z56)</f>
        <v/>
      </c>
      <c r="Q78" s="1501" t="str">
        <f>IF('Historical DATA'!AA56="","",'Historical DATA'!AA56)</f>
        <v/>
      </c>
      <c r="R78" s="321"/>
      <c r="S78" s="312" t="str">
        <f>IF('Historical DATA'!AB56="","",'Historical DATA'!AB56)</f>
        <v/>
      </c>
      <c r="T78" s="313" t="str">
        <f>IF('Historical DATA'!AC56="","",'Historical DATA'!AC56)</f>
        <v/>
      </c>
      <c r="U78" s="313" t="str">
        <f>IF('Historical DATA'!AD56="","",'Historical DATA'!AD56)</f>
        <v/>
      </c>
      <c r="V78" s="314" t="str">
        <f>IF('Historical DATA'!AE56="","",'Historical DATA'!AE56)</f>
        <v/>
      </c>
      <c r="W78" s="315" t="str">
        <f>IF('Historical DATA'!AF56="","",'Historical DATA'!AF56)</f>
        <v/>
      </c>
      <c r="X78" s="316" t="str">
        <f>IF('Historical DATA'!AG56="","",'Historical DATA'!AG56)</f>
        <v/>
      </c>
    </row>
    <row r="79" spans="1:24" s="302" customFormat="1">
      <c r="A79" s="318">
        <f t="shared" si="0"/>
        <v>-32</v>
      </c>
      <c r="B79" s="143" t="str">
        <f>IF('Historical DATA'!B57="","",'Historical DATA'!B57)</f>
        <v/>
      </c>
      <c r="C79" s="320"/>
      <c r="D79" s="322" t="str">
        <f>IF('Historical DATA'!O57="","",'Historical DATA'!O57)</f>
        <v/>
      </c>
      <c r="E79" s="313" t="str">
        <f>IF('Historical DATA'!P57="","",'Historical DATA'!P57)</f>
        <v/>
      </c>
      <c r="F79" s="313" t="str">
        <f>IF('Historical DATA'!Q57="","",'Historical DATA'!Q57)</f>
        <v/>
      </c>
      <c r="G79" s="314" t="str">
        <f>IF('Historical DATA'!R57="","",'Historical DATA'!R57)</f>
        <v/>
      </c>
      <c r="H79" s="315" t="str">
        <f>IF('Historical DATA'!S57="","",'Historical DATA'!S57)</f>
        <v/>
      </c>
      <c r="I79" s="1504" t="str">
        <f>IF('Historical DATA'!T57="","",'Historical DATA'!T57)</f>
        <v/>
      </c>
      <c r="J79" s="316" t="str">
        <f>IF('Historical DATA'!U57="","",'Historical DATA'!U57)</f>
        <v/>
      </c>
      <c r="K79" s="321"/>
      <c r="L79" s="1432" t="str">
        <f>IF('Historical DATA'!V57="","",'Historical DATA'!V57)</f>
        <v/>
      </c>
      <c r="M79" s="313" t="str">
        <f>IF('Historical DATA'!W57="","",'Historical DATA'!W57)</f>
        <v/>
      </c>
      <c r="N79" s="313" t="str">
        <f>IF('Historical DATA'!X57="","",'Historical DATA'!X57)</f>
        <v/>
      </c>
      <c r="O79" s="314" t="str">
        <f>IF('Historical DATA'!Y57="","",'Historical DATA'!Y57)</f>
        <v/>
      </c>
      <c r="P79" s="315" t="str">
        <f>IF('Historical DATA'!Z57="","",'Historical DATA'!Z57)</f>
        <v/>
      </c>
      <c r="Q79" s="1501" t="str">
        <f>IF('Historical DATA'!AA57="","",'Historical DATA'!AA57)</f>
        <v/>
      </c>
      <c r="R79" s="321"/>
      <c r="S79" s="312" t="str">
        <f>IF('Historical DATA'!AB57="","",'Historical DATA'!AB57)</f>
        <v/>
      </c>
      <c r="T79" s="313" t="str">
        <f>IF('Historical DATA'!AC57="","",'Historical DATA'!AC57)</f>
        <v/>
      </c>
      <c r="U79" s="313" t="str">
        <f>IF('Historical DATA'!AD57="","",'Historical DATA'!AD57)</f>
        <v/>
      </c>
      <c r="V79" s="314" t="str">
        <f>IF('Historical DATA'!AE57="","",'Historical DATA'!AE57)</f>
        <v/>
      </c>
      <c r="W79" s="315" t="str">
        <f>IF('Historical DATA'!AF57="","",'Historical DATA'!AF57)</f>
        <v/>
      </c>
      <c r="X79" s="316" t="str">
        <f>IF('Historical DATA'!AG57="","",'Historical DATA'!AG57)</f>
        <v/>
      </c>
    </row>
    <row r="80" spans="1:24" s="302" customFormat="1">
      <c r="A80" s="318">
        <f t="shared" si="0"/>
        <v>-33</v>
      </c>
      <c r="B80" s="143" t="str">
        <f>IF('Historical DATA'!B58="","",'Historical DATA'!B58)</f>
        <v/>
      </c>
      <c r="C80" s="320"/>
      <c r="D80" s="322" t="str">
        <f>IF('Historical DATA'!O58="","",'Historical DATA'!O58)</f>
        <v/>
      </c>
      <c r="E80" s="313" t="str">
        <f>IF('Historical DATA'!P58="","",'Historical DATA'!P58)</f>
        <v/>
      </c>
      <c r="F80" s="313" t="str">
        <f>IF('Historical DATA'!Q58="","",'Historical DATA'!Q58)</f>
        <v/>
      </c>
      <c r="G80" s="314" t="str">
        <f>IF('Historical DATA'!R58="","",'Historical DATA'!R58)</f>
        <v/>
      </c>
      <c r="H80" s="315" t="str">
        <f>IF('Historical DATA'!S58="","",'Historical DATA'!S58)</f>
        <v/>
      </c>
      <c r="I80" s="1504" t="str">
        <f>IF('Historical DATA'!T58="","",'Historical DATA'!T58)</f>
        <v/>
      </c>
      <c r="J80" s="316" t="str">
        <f>IF('Historical DATA'!U58="","",'Historical DATA'!U58)</f>
        <v/>
      </c>
      <c r="K80" s="321"/>
      <c r="L80" s="1432" t="str">
        <f>IF('Historical DATA'!V58="","",'Historical DATA'!V58)</f>
        <v/>
      </c>
      <c r="M80" s="313" t="str">
        <f>IF('Historical DATA'!W58="","",'Historical DATA'!W58)</f>
        <v/>
      </c>
      <c r="N80" s="313" t="str">
        <f>IF('Historical DATA'!X58="","",'Historical DATA'!X58)</f>
        <v/>
      </c>
      <c r="O80" s="314" t="str">
        <f>IF('Historical DATA'!Y58="","",'Historical DATA'!Y58)</f>
        <v/>
      </c>
      <c r="P80" s="315" t="str">
        <f>IF('Historical DATA'!Z58="","",'Historical DATA'!Z58)</f>
        <v/>
      </c>
      <c r="Q80" s="1501" t="str">
        <f>IF('Historical DATA'!AA58="","",'Historical DATA'!AA58)</f>
        <v/>
      </c>
      <c r="R80" s="321"/>
      <c r="S80" s="312" t="str">
        <f>IF('Historical DATA'!AB58="","",'Historical DATA'!AB58)</f>
        <v/>
      </c>
      <c r="T80" s="313" t="str">
        <f>IF('Historical DATA'!AC58="","",'Historical DATA'!AC58)</f>
        <v/>
      </c>
      <c r="U80" s="313" t="str">
        <f>IF('Historical DATA'!AD58="","",'Historical DATA'!AD58)</f>
        <v/>
      </c>
      <c r="V80" s="314" t="str">
        <f>IF('Historical DATA'!AE58="","",'Historical DATA'!AE58)</f>
        <v/>
      </c>
      <c r="W80" s="315" t="str">
        <f>IF('Historical DATA'!AF58="","",'Historical DATA'!AF58)</f>
        <v/>
      </c>
      <c r="X80" s="316" t="str">
        <f>IF('Historical DATA'!AG58="","",'Historical DATA'!AG58)</f>
        <v/>
      </c>
    </row>
    <row r="81" spans="1:24" s="302" customFormat="1">
      <c r="A81" s="318">
        <f t="shared" si="0"/>
        <v>-34</v>
      </c>
      <c r="B81" s="143" t="str">
        <f>IF('Historical DATA'!B59="","",'Historical DATA'!B59)</f>
        <v/>
      </c>
      <c r="C81" s="320"/>
      <c r="D81" s="322" t="str">
        <f>IF('Historical DATA'!O59="","",'Historical DATA'!O59)</f>
        <v/>
      </c>
      <c r="E81" s="313" t="str">
        <f>IF('Historical DATA'!P59="","",'Historical DATA'!P59)</f>
        <v/>
      </c>
      <c r="F81" s="313" t="str">
        <f>IF('Historical DATA'!Q59="","",'Historical DATA'!Q59)</f>
        <v/>
      </c>
      <c r="G81" s="314" t="str">
        <f>IF('Historical DATA'!R59="","",'Historical DATA'!R59)</f>
        <v/>
      </c>
      <c r="H81" s="315" t="str">
        <f>IF('Historical DATA'!S59="","",'Historical DATA'!S59)</f>
        <v/>
      </c>
      <c r="I81" s="1504" t="str">
        <f>IF('Historical DATA'!T59="","",'Historical DATA'!T59)</f>
        <v/>
      </c>
      <c r="J81" s="316" t="str">
        <f>IF('Historical DATA'!U59="","",'Historical DATA'!U59)</f>
        <v/>
      </c>
      <c r="K81" s="321"/>
      <c r="L81" s="1432" t="str">
        <f>IF('Historical DATA'!V59="","",'Historical DATA'!V59)</f>
        <v/>
      </c>
      <c r="M81" s="313" t="str">
        <f>IF('Historical DATA'!W59="","",'Historical DATA'!W59)</f>
        <v/>
      </c>
      <c r="N81" s="313" t="str">
        <f>IF('Historical DATA'!X59="","",'Historical DATA'!X59)</f>
        <v/>
      </c>
      <c r="O81" s="314" t="str">
        <f>IF('Historical DATA'!Y59="","",'Historical DATA'!Y59)</f>
        <v/>
      </c>
      <c r="P81" s="315" t="str">
        <f>IF('Historical DATA'!Z59="","",'Historical DATA'!Z59)</f>
        <v/>
      </c>
      <c r="Q81" s="1501" t="str">
        <f>IF('Historical DATA'!AA59="","",'Historical DATA'!AA59)</f>
        <v/>
      </c>
      <c r="R81" s="321"/>
      <c r="S81" s="312" t="str">
        <f>IF('Historical DATA'!AB59="","",'Historical DATA'!AB59)</f>
        <v/>
      </c>
      <c r="T81" s="313" t="str">
        <f>IF('Historical DATA'!AC59="","",'Historical DATA'!AC59)</f>
        <v/>
      </c>
      <c r="U81" s="313" t="str">
        <f>IF('Historical DATA'!AD59="","",'Historical DATA'!AD59)</f>
        <v/>
      </c>
      <c r="V81" s="314" t="str">
        <f>IF('Historical DATA'!AE59="","",'Historical DATA'!AE59)</f>
        <v/>
      </c>
      <c r="W81" s="315" t="str">
        <f>IF('Historical DATA'!AF59="","",'Historical DATA'!AF59)</f>
        <v/>
      </c>
      <c r="X81" s="316" t="str">
        <f>IF('Historical DATA'!AG59="","",'Historical DATA'!AG59)</f>
        <v/>
      </c>
    </row>
    <row r="82" spans="1:24" s="302" customFormat="1">
      <c r="A82" s="318">
        <f t="shared" si="0"/>
        <v>-35</v>
      </c>
      <c r="B82" s="143" t="str">
        <f>IF('Historical DATA'!B60="","",'Historical DATA'!B60)</f>
        <v/>
      </c>
      <c r="C82" s="320"/>
      <c r="D82" s="322" t="str">
        <f>IF('Historical DATA'!O60="","",'Historical DATA'!O60)</f>
        <v/>
      </c>
      <c r="E82" s="313" t="str">
        <f>IF('Historical DATA'!P60="","",'Historical DATA'!P60)</f>
        <v/>
      </c>
      <c r="F82" s="313" t="str">
        <f>IF('Historical DATA'!Q60="","",'Historical DATA'!Q60)</f>
        <v/>
      </c>
      <c r="G82" s="314" t="str">
        <f>IF('Historical DATA'!R60="","",'Historical DATA'!R60)</f>
        <v/>
      </c>
      <c r="H82" s="315" t="str">
        <f>IF('Historical DATA'!S60="","",'Historical DATA'!S60)</f>
        <v/>
      </c>
      <c r="I82" s="1504" t="str">
        <f>IF('Historical DATA'!T60="","",'Historical DATA'!T60)</f>
        <v/>
      </c>
      <c r="J82" s="316" t="str">
        <f>IF('Historical DATA'!U60="","",'Historical DATA'!U60)</f>
        <v/>
      </c>
      <c r="K82" s="321"/>
      <c r="L82" s="1432" t="str">
        <f>IF('Historical DATA'!V60="","",'Historical DATA'!V60)</f>
        <v/>
      </c>
      <c r="M82" s="313" t="str">
        <f>IF('Historical DATA'!W60="","",'Historical DATA'!W60)</f>
        <v/>
      </c>
      <c r="N82" s="313" t="str">
        <f>IF('Historical DATA'!X60="","",'Historical DATA'!X60)</f>
        <v/>
      </c>
      <c r="O82" s="314" t="str">
        <f>IF('Historical DATA'!Y60="","",'Historical DATA'!Y60)</f>
        <v/>
      </c>
      <c r="P82" s="315" t="str">
        <f>IF('Historical DATA'!Z60="","",'Historical DATA'!Z60)</f>
        <v/>
      </c>
      <c r="Q82" s="1501" t="str">
        <f>IF('Historical DATA'!AA60="","",'Historical DATA'!AA60)</f>
        <v/>
      </c>
      <c r="R82" s="321"/>
      <c r="S82" s="312" t="str">
        <f>IF('Historical DATA'!AB60="","",'Historical DATA'!AB60)</f>
        <v/>
      </c>
      <c r="T82" s="313" t="str">
        <f>IF('Historical DATA'!AC60="","",'Historical DATA'!AC60)</f>
        <v/>
      </c>
      <c r="U82" s="313" t="str">
        <f>IF('Historical DATA'!AD60="","",'Historical DATA'!AD60)</f>
        <v/>
      </c>
      <c r="V82" s="314" t="str">
        <f>IF('Historical DATA'!AE60="","",'Historical DATA'!AE60)</f>
        <v/>
      </c>
      <c r="W82" s="315" t="str">
        <f>IF('Historical DATA'!AF60="","",'Historical DATA'!AF60)</f>
        <v/>
      </c>
      <c r="X82" s="316" t="str">
        <f>IF('Historical DATA'!AG60="","",'Historical DATA'!AG60)</f>
        <v/>
      </c>
    </row>
    <row r="83" spans="1:24" s="302" customFormat="1">
      <c r="A83" s="318">
        <f t="shared" si="0"/>
        <v>-36</v>
      </c>
      <c r="B83" s="143" t="str">
        <f>IF('Historical DATA'!B61="","",'Historical DATA'!B61)</f>
        <v/>
      </c>
      <c r="C83" s="320"/>
      <c r="D83" s="322" t="str">
        <f>IF('Historical DATA'!O61="","",'Historical DATA'!O61)</f>
        <v/>
      </c>
      <c r="E83" s="313" t="str">
        <f>IF('Historical DATA'!P61="","",'Historical DATA'!P61)</f>
        <v/>
      </c>
      <c r="F83" s="313" t="str">
        <f>IF('Historical DATA'!Q61="","",'Historical DATA'!Q61)</f>
        <v/>
      </c>
      <c r="G83" s="314" t="str">
        <f>IF('Historical DATA'!R61="","",'Historical DATA'!R61)</f>
        <v/>
      </c>
      <c r="H83" s="315" t="str">
        <f>IF('Historical DATA'!S61="","",'Historical DATA'!S61)</f>
        <v/>
      </c>
      <c r="I83" s="1504" t="str">
        <f>IF('Historical DATA'!T61="","",'Historical DATA'!T61)</f>
        <v/>
      </c>
      <c r="J83" s="316" t="str">
        <f>IF('Historical DATA'!U61="","",'Historical DATA'!U61)</f>
        <v/>
      </c>
      <c r="K83" s="321"/>
      <c r="L83" s="1432" t="str">
        <f>IF('Historical DATA'!V61="","",'Historical DATA'!V61)</f>
        <v/>
      </c>
      <c r="M83" s="313" t="str">
        <f>IF('Historical DATA'!W61="","",'Historical DATA'!W61)</f>
        <v/>
      </c>
      <c r="N83" s="313" t="str">
        <f>IF('Historical DATA'!X61="","",'Historical DATA'!X61)</f>
        <v/>
      </c>
      <c r="O83" s="314" t="str">
        <f>IF('Historical DATA'!Y61="","",'Historical DATA'!Y61)</f>
        <v/>
      </c>
      <c r="P83" s="315" t="str">
        <f>IF('Historical DATA'!Z61="","",'Historical DATA'!Z61)</f>
        <v/>
      </c>
      <c r="Q83" s="1501" t="str">
        <f>IF('Historical DATA'!AA61="","",'Historical DATA'!AA61)</f>
        <v/>
      </c>
      <c r="R83" s="321"/>
      <c r="S83" s="312" t="str">
        <f>IF('Historical DATA'!AB61="","",'Historical DATA'!AB61)</f>
        <v/>
      </c>
      <c r="T83" s="313" t="str">
        <f>IF('Historical DATA'!AC61="","",'Historical DATA'!AC61)</f>
        <v/>
      </c>
      <c r="U83" s="313" t="str">
        <f>IF('Historical DATA'!AD61="","",'Historical DATA'!AD61)</f>
        <v/>
      </c>
      <c r="V83" s="314" t="str">
        <f>IF('Historical DATA'!AE61="","",'Historical DATA'!AE61)</f>
        <v/>
      </c>
      <c r="W83" s="315" t="str">
        <f>IF('Historical DATA'!AF61="","",'Historical DATA'!AF61)</f>
        <v/>
      </c>
      <c r="X83" s="316" t="str">
        <f>IF('Historical DATA'!AG61="","",'Historical DATA'!AG61)</f>
        <v/>
      </c>
    </row>
    <row r="84" spans="1:24" s="302" customFormat="1">
      <c r="A84" s="318">
        <f t="shared" si="0"/>
        <v>-37</v>
      </c>
      <c r="B84" s="143" t="str">
        <f>IF('Historical DATA'!B62="","",'Historical DATA'!B62)</f>
        <v/>
      </c>
      <c r="C84" s="320"/>
      <c r="D84" s="322" t="str">
        <f>IF('Historical DATA'!O62="","",'Historical DATA'!O62)</f>
        <v/>
      </c>
      <c r="E84" s="313" t="str">
        <f>IF('Historical DATA'!P62="","",'Historical DATA'!P62)</f>
        <v/>
      </c>
      <c r="F84" s="313" t="str">
        <f>IF('Historical DATA'!Q62="","",'Historical DATA'!Q62)</f>
        <v/>
      </c>
      <c r="G84" s="314" t="str">
        <f>IF('Historical DATA'!R62="","",'Historical DATA'!R62)</f>
        <v/>
      </c>
      <c r="H84" s="315" t="str">
        <f>IF('Historical DATA'!S62="","",'Historical DATA'!S62)</f>
        <v/>
      </c>
      <c r="I84" s="1504" t="str">
        <f>IF('Historical DATA'!T62="","",'Historical DATA'!T62)</f>
        <v/>
      </c>
      <c r="J84" s="316" t="str">
        <f>IF('Historical DATA'!U62="","",'Historical DATA'!U62)</f>
        <v/>
      </c>
      <c r="K84" s="321"/>
      <c r="L84" s="1432" t="str">
        <f>IF('Historical DATA'!V62="","",'Historical DATA'!V62)</f>
        <v/>
      </c>
      <c r="M84" s="313" t="str">
        <f>IF('Historical DATA'!W62="","",'Historical DATA'!W62)</f>
        <v/>
      </c>
      <c r="N84" s="313" t="str">
        <f>IF('Historical DATA'!X62="","",'Historical DATA'!X62)</f>
        <v/>
      </c>
      <c r="O84" s="314" t="str">
        <f>IF('Historical DATA'!Y62="","",'Historical DATA'!Y62)</f>
        <v/>
      </c>
      <c r="P84" s="315" t="str">
        <f>IF('Historical DATA'!Z62="","",'Historical DATA'!Z62)</f>
        <v/>
      </c>
      <c r="Q84" s="1501" t="str">
        <f>IF('Historical DATA'!AA62="","",'Historical DATA'!AA62)</f>
        <v/>
      </c>
      <c r="R84" s="321"/>
      <c r="S84" s="312" t="str">
        <f>IF('Historical DATA'!AB62="","",'Historical DATA'!AB62)</f>
        <v/>
      </c>
      <c r="T84" s="313" t="str">
        <f>IF('Historical DATA'!AC62="","",'Historical DATA'!AC62)</f>
        <v/>
      </c>
      <c r="U84" s="313" t="str">
        <f>IF('Historical DATA'!AD62="","",'Historical DATA'!AD62)</f>
        <v/>
      </c>
      <c r="V84" s="314" t="str">
        <f>IF('Historical DATA'!AE62="","",'Historical DATA'!AE62)</f>
        <v/>
      </c>
      <c r="W84" s="315" t="str">
        <f>IF('Historical DATA'!AF62="","",'Historical DATA'!AF62)</f>
        <v/>
      </c>
      <c r="X84" s="316" t="str">
        <f>IF('Historical DATA'!AG62="","",'Historical DATA'!AG62)</f>
        <v/>
      </c>
    </row>
    <row r="85" spans="1:24" s="302" customFormat="1">
      <c r="A85" s="318">
        <f t="shared" si="0"/>
        <v>-38</v>
      </c>
      <c r="B85" s="143" t="str">
        <f>IF('Historical DATA'!B63="","",'Historical DATA'!B63)</f>
        <v/>
      </c>
      <c r="C85" s="320"/>
      <c r="D85" s="322" t="str">
        <f>IF('Historical DATA'!O63="","",'Historical DATA'!O63)</f>
        <v/>
      </c>
      <c r="E85" s="313" t="str">
        <f>IF('Historical DATA'!P63="","",'Historical DATA'!P63)</f>
        <v/>
      </c>
      <c r="F85" s="313" t="str">
        <f>IF('Historical DATA'!Q63="","",'Historical DATA'!Q63)</f>
        <v/>
      </c>
      <c r="G85" s="314" t="str">
        <f>IF('Historical DATA'!R63="","",'Historical DATA'!R63)</f>
        <v/>
      </c>
      <c r="H85" s="315" t="str">
        <f>IF('Historical DATA'!S63="","",'Historical DATA'!S63)</f>
        <v/>
      </c>
      <c r="I85" s="1504" t="str">
        <f>IF('Historical DATA'!T63="","",'Historical DATA'!T63)</f>
        <v/>
      </c>
      <c r="J85" s="316" t="str">
        <f>IF('Historical DATA'!U63="","",'Historical DATA'!U63)</f>
        <v/>
      </c>
      <c r="K85" s="321"/>
      <c r="L85" s="1432" t="str">
        <f>IF('Historical DATA'!V63="","",'Historical DATA'!V63)</f>
        <v/>
      </c>
      <c r="M85" s="313" t="str">
        <f>IF('Historical DATA'!W63="","",'Historical DATA'!W63)</f>
        <v/>
      </c>
      <c r="N85" s="313" t="str">
        <f>IF('Historical DATA'!X63="","",'Historical DATA'!X63)</f>
        <v/>
      </c>
      <c r="O85" s="314" t="str">
        <f>IF('Historical DATA'!Y63="","",'Historical DATA'!Y63)</f>
        <v/>
      </c>
      <c r="P85" s="315" t="str">
        <f>IF('Historical DATA'!Z63="","",'Historical DATA'!Z63)</f>
        <v/>
      </c>
      <c r="Q85" s="1501" t="str">
        <f>IF('Historical DATA'!AA63="","",'Historical DATA'!AA63)</f>
        <v/>
      </c>
      <c r="R85" s="321"/>
      <c r="S85" s="312" t="str">
        <f>IF('Historical DATA'!AB63="","",'Historical DATA'!AB63)</f>
        <v/>
      </c>
      <c r="T85" s="313" t="str">
        <f>IF('Historical DATA'!AC63="","",'Historical DATA'!AC63)</f>
        <v/>
      </c>
      <c r="U85" s="313" t="str">
        <f>IF('Historical DATA'!AD63="","",'Historical DATA'!AD63)</f>
        <v/>
      </c>
      <c r="V85" s="314" t="str">
        <f>IF('Historical DATA'!AE63="","",'Historical DATA'!AE63)</f>
        <v/>
      </c>
      <c r="W85" s="315" t="str">
        <f>IF('Historical DATA'!AF63="","",'Historical DATA'!AF63)</f>
        <v/>
      </c>
      <c r="X85" s="316" t="str">
        <f>IF('Historical DATA'!AG63="","",'Historical DATA'!AG63)</f>
        <v/>
      </c>
    </row>
    <row r="86" spans="1:24" s="302" customFormat="1">
      <c r="A86" s="318">
        <f t="shared" si="0"/>
        <v>-39</v>
      </c>
      <c r="B86" s="143" t="str">
        <f>IF('Historical DATA'!B64="","",'Historical DATA'!B64)</f>
        <v/>
      </c>
      <c r="C86" s="320"/>
      <c r="D86" s="322" t="str">
        <f>IF('Historical DATA'!O64="","",'Historical DATA'!O64)</f>
        <v/>
      </c>
      <c r="E86" s="313" t="str">
        <f>IF('Historical DATA'!P64="","",'Historical DATA'!P64)</f>
        <v/>
      </c>
      <c r="F86" s="313" t="str">
        <f>IF('Historical DATA'!Q64="","",'Historical DATA'!Q64)</f>
        <v/>
      </c>
      <c r="G86" s="314" t="str">
        <f>IF('Historical DATA'!R64="","",'Historical DATA'!R64)</f>
        <v/>
      </c>
      <c r="H86" s="315" t="str">
        <f>IF('Historical DATA'!S64="","",'Historical DATA'!S64)</f>
        <v/>
      </c>
      <c r="I86" s="1504" t="str">
        <f>IF('Historical DATA'!T64="","",'Historical DATA'!T64)</f>
        <v/>
      </c>
      <c r="J86" s="316" t="str">
        <f>IF('Historical DATA'!U64="","",'Historical DATA'!U64)</f>
        <v/>
      </c>
      <c r="K86" s="321"/>
      <c r="L86" s="1432" t="str">
        <f>IF('Historical DATA'!V64="","",'Historical DATA'!V64)</f>
        <v/>
      </c>
      <c r="M86" s="313" t="str">
        <f>IF('Historical DATA'!W64="","",'Historical DATA'!W64)</f>
        <v/>
      </c>
      <c r="N86" s="313" t="str">
        <f>IF('Historical DATA'!X64="","",'Historical DATA'!X64)</f>
        <v/>
      </c>
      <c r="O86" s="314" t="str">
        <f>IF('Historical DATA'!Y64="","",'Historical DATA'!Y64)</f>
        <v/>
      </c>
      <c r="P86" s="315" t="str">
        <f>IF('Historical DATA'!Z64="","",'Historical DATA'!Z64)</f>
        <v/>
      </c>
      <c r="Q86" s="1501" t="str">
        <f>IF('Historical DATA'!AA64="","",'Historical DATA'!AA64)</f>
        <v/>
      </c>
      <c r="R86" s="321"/>
      <c r="S86" s="312" t="str">
        <f>IF('Historical DATA'!AB64="","",'Historical DATA'!AB64)</f>
        <v/>
      </c>
      <c r="T86" s="313" t="str">
        <f>IF('Historical DATA'!AC64="","",'Historical DATA'!AC64)</f>
        <v/>
      </c>
      <c r="U86" s="313" t="str">
        <f>IF('Historical DATA'!AD64="","",'Historical DATA'!AD64)</f>
        <v/>
      </c>
      <c r="V86" s="314" t="str">
        <f>IF('Historical DATA'!AE64="","",'Historical DATA'!AE64)</f>
        <v/>
      </c>
      <c r="W86" s="315" t="str">
        <f>IF('Historical DATA'!AF64="","",'Historical DATA'!AF64)</f>
        <v/>
      </c>
      <c r="X86" s="316" t="str">
        <f>IF('Historical DATA'!AG64="","",'Historical DATA'!AG64)</f>
        <v/>
      </c>
    </row>
    <row r="87" spans="1:24" s="302" customFormat="1">
      <c r="A87" s="318">
        <f t="shared" si="0"/>
        <v>-40</v>
      </c>
      <c r="B87" s="143" t="str">
        <f>IF('Historical DATA'!B65="","",'Historical DATA'!B65)</f>
        <v/>
      </c>
      <c r="C87" s="320"/>
      <c r="D87" s="322" t="str">
        <f>IF('Historical DATA'!O65="","",'Historical DATA'!O65)</f>
        <v/>
      </c>
      <c r="E87" s="313" t="str">
        <f>IF('Historical DATA'!P65="","",'Historical DATA'!P65)</f>
        <v/>
      </c>
      <c r="F87" s="313" t="str">
        <f>IF('Historical DATA'!Q65="","",'Historical DATA'!Q65)</f>
        <v/>
      </c>
      <c r="G87" s="314" t="str">
        <f>IF('Historical DATA'!R65="","",'Historical DATA'!R65)</f>
        <v/>
      </c>
      <c r="H87" s="315" t="str">
        <f>IF('Historical DATA'!S65="","",'Historical DATA'!S65)</f>
        <v/>
      </c>
      <c r="I87" s="1504" t="str">
        <f>IF('Historical DATA'!T65="","",'Historical DATA'!T65)</f>
        <v/>
      </c>
      <c r="J87" s="316" t="str">
        <f>IF('Historical DATA'!U65="","",'Historical DATA'!U65)</f>
        <v/>
      </c>
      <c r="K87" s="321"/>
      <c r="L87" s="1432" t="str">
        <f>IF('Historical DATA'!V65="","",'Historical DATA'!V65)</f>
        <v/>
      </c>
      <c r="M87" s="313" t="str">
        <f>IF('Historical DATA'!W65="","",'Historical DATA'!W65)</f>
        <v/>
      </c>
      <c r="N87" s="313" t="str">
        <f>IF('Historical DATA'!X65="","",'Historical DATA'!X65)</f>
        <v/>
      </c>
      <c r="O87" s="314" t="str">
        <f>IF('Historical DATA'!Y65="","",'Historical DATA'!Y65)</f>
        <v/>
      </c>
      <c r="P87" s="315" t="str">
        <f>IF('Historical DATA'!Z65="","",'Historical DATA'!Z65)</f>
        <v/>
      </c>
      <c r="Q87" s="1501" t="str">
        <f>IF('Historical DATA'!AA65="","",'Historical DATA'!AA65)</f>
        <v/>
      </c>
      <c r="R87" s="321"/>
      <c r="S87" s="312" t="str">
        <f>IF('Historical DATA'!AB65="","",'Historical DATA'!AB65)</f>
        <v/>
      </c>
      <c r="T87" s="313" t="str">
        <f>IF('Historical DATA'!AC65="","",'Historical DATA'!AC65)</f>
        <v/>
      </c>
      <c r="U87" s="313" t="str">
        <f>IF('Historical DATA'!AD65="","",'Historical DATA'!AD65)</f>
        <v/>
      </c>
      <c r="V87" s="314" t="str">
        <f>IF('Historical DATA'!AE65="","",'Historical DATA'!AE65)</f>
        <v/>
      </c>
      <c r="W87" s="315" t="str">
        <f>IF('Historical DATA'!AF65="","",'Historical DATA'!AF65)</f>
        <v/>
      </c>
      <c r="X87" s="316" t="str">
        <f>IF('Historical DATA'!AG65="","",'Historical DATA'!AG65)</f>
        <v/>
      </c>
    </row>
    <row r="88" spans="1:24" s="302" customFormat="1">
      <c r="A88" s="318">
        <f t="shared" si="0"/>
        <v>-41</v>
      </c>
      <c r="B88" s="143" t="str">
        <f>IF('Historical DATA'!B66="","",'Historical DATA'!B66)</f>
        <v/>
      </c>
      <c r="C88" s="320"/>
      <c r="D88" s="322" t="str">
        <f>IF('Historical DATA'!O66="","",'Historical DATA'!O66)</f>
        <v/>
      </c>
      <c r="E88" s="313" t="str">
        <f>IF('Historical DATA'!P66="","",'Historical DATA'!P66)</f>
        <v/>
      </c>
      <c r="F88" s="313" t="str">
        <f>IF('Historical DATA'!Q66="","",'Historical DATA'!Q66)</f>
        <v/>
      </c>
      <c r="G88" s="314" t="str">
        <f>IF('Historical DATA'!R66="","",'Historical DATA'!R66)</f>
        <v/>
      </c>
      <c r="H88" s="315" t="str">
        <f>IF('Historical DATA'!S66="","",'Historical DATA'!S66)</f>
        <v/>
      </c>
      <c r="I88" s="1504" t="str">
        <f>IF('Historical DATA'!T66="","",'Historical DATA'!T66)</f>
        <v/>
      </c>
      <c r="J88" s="316" t="str">
        <f>IF('Historical DATA'!U66="","",'Historical DATA'!U66)</f>
        <v/>
      </c>
      <c r="K88" s="321"/>
      <c r="L88" s="1432" t="str">
        <f>IF('Historical DATA'!V66="","",'Historical DATA'!V66)</f>
        <v/>
      </c>
      <c r="M88" s="313" t="str">
        <f>IF('Historical DATA'!W66="","",'Historical DATA'!W66)</f>
        <v/>
      </c>
      <c r="N88" s="313" t="str">
        <f>IF('Historical DATA'!X66="","",'Historical DATA'!X66)</f>
        <v/>
      </c>
      <c r="O88" s="314" t="str">
        <f>IF('Historical DATA'!Y66="","",'Historical DATA'!Y66)</f>
        <v/>
      </c>
      <c r="P88" s="315" t="str">
        <f>IF('Historical DATA'!Z66="","",'Historical DATA'!Z66)</f>
        <v/>
      </c>
      <c r="Q88" s="1501" t="str">
        <f>IF('Historical DATA'!AA66="","",'Historical DATA'!AA66)</f>
        <v/>
      </c>
      <c r="R88" s="321"/>
      <c r="S88" s="312" t="str">
        <f>IF('Historical DATA'!AB66="","",'Historical DATA'!AB66)</f>
        <v/>
      </c>
      <c r="T88" s="313" t="str">
        <f>IF('Historical DATA'!AC66="","",'Historical DATA'!AC66)</f>
        <v/>
      </c>
      <c r="U88" s="313" t="str">
        <f>IF('Historical DATA'!AD66="","",'Historical DATA'!AD66)</f>
        <v/>
      </c>
      <c r="V88" s="314" t="str">
        <f>IF('Historical DATA'!AE66="","",'Historical DATA'!AE66)</f>
        <v/>
      </c>
      <c r="W88" s="315" t="str">
        <f>IF('Historical DATA'!AF66="","",'Historical DATA'!AF66)</f>
        <v/>
      </c>
      <c r="X88" s="316" t="str">
        <f>IF('Historical DATA'!AG66="","",'Historical DATA'!AG66)</f>
        <v/>
      </c>
    </row>
    <row r="89" spans="1:24" s="302" customFormat="1">
      <c r="A89" s="318">
        <f t="shared" si="0"/>
        <v>-42</v>
      </c>
      <c r="B89" s="143" t="str">
        <f>IF('Historical DATA'!B67="","",'Historical DATA'!B67)</f>
        <v/>
      </c>
      <c r="C89" s="320"/>
      <c r="D89" s="322" t="str">
        <f>IF('Historical DATA'!O67="","",'Historical DATA'!O67)</f>
        <v/>
      </c>
      <c r="E89" s="313" t="str">
        <f>IF('Historical DATA'!P67="","",'Historical DATA'!P67)</f>
        <v/>
      </c>
      <c r="F89" s="313" t="str">
        <f>IF('Historical DATA'!Q67="","",'Historical DATA'!Q67)</f>
        <v/>
      </c>
      <c r="G89" s="314" t="str">
        <f>IF('Historical DATA'!R67="","",'Historical DATA'!R67)</f>
        <v/>
      </c>
      <c r="H89" s="315" t="str">
        <f>IF('Historical DATA'!S67="","",'Historical DATA'!S67)</f>
        <v/>
      </c>
      <c r="I89" s="1504" t="str">
        <f>IF('Historical DATA'!T67="","",'Historical DATA'!T67)</f>
        <v/>
      </c>
      <c r="J89" s="316" t="str">
        <f>IF('Historical DATA'!U67="","",'Historical DATA'!U67)</f>
        <v/>
      </c>
      <c r="K89" s="321"/>
      <c r="L89" s="1432" t="str">
        <f>IF('Historical DATA'!V67="","",'Historical DATA'!V67)</f>
        <v/>
      </c>
      <c r="M89" s="313" t="str">
        <f>IF('Historical DATA'!W67="","",'Historical DATA'!W67)</f>
        <v/>
      </c>
      <c r="N89" s="313" t="str">
        <f>IF('Historical DATA'!X67="","",'Historical DATA'!X67)</f>
        <v/>
      </c>
      <c r="O89" s="314" t="str">
        <f>IF('Historical DATA'!Y67="","",'Historical DATA'!Y67)</f>
        <v/>
      </c>
      <c r="P89" s="315" t="str">
        <f>IF('Historical DATA'!Z67="","",'Historical DATA'!Z67)</f>
        <v/>
      </c>
      <c r="Q89" s="1501" t="str">
        <f>IF('Historical DATA'!AA67="","",'Historical DATA'!AA67)</f>
        <v/>
      </c>
      <c r="R89" s="321"/>
      <c r="S89" s="312" t="str">
        <f>IF('Historical DATA'!AB67="","",'Historical DATA'!AB67)</f>
        <v/>
      </c>
      <c r="T89" s="313" t="str">
        <f>IF('Historical DATA'!AC67="","",'Historical DATA'!AC67)</f>
        <v/>
      </c>
      <c r="U89" s="313" t="str">
        <f>IF('Historical DATA'!AD67="","",'Historical DATA'!AD67)</f>
        <v/>
      </c>
      <c r="V89" s="314" t="str">
        <f>IF('Historical DATA'!AE67="","",'Historical DATA'!AE67)</f>
        <v/>
      </c>
      <c r="W89" s="315" t="str">
        <f>IF('Historical DATA'!AF67="","",'Historical DATA'!AF67)</f>
        <v/>
      </c>
      <c r="X89" s="316" t="str">
        <f>IF('Historical DATA'!AG67="","",'Historical DATA'!AG67)</f>
        <v/>
      </c>
    </row>
    <row r="90" spans="1:24" s="302" customFormat="1">
      <c r="A90" s="318">
        <f t="shared" si="0"/>
        <v>-43</v>
      </c>
      <c r="B90" s="143" t="str">
        <f>IF('Historical DATA'!B68="","",'Historical DATA'!B68)</f>
        <v/>
      </c>
      <c r="C90" s="320"/>
      <c r="D90" s="322" t="str">
        <f>IF('Historical DATA'!O68="","",'Historical DATA'!O68)</f>
        <v/>
      </c>
      <c r="E90" s="313" t="str">
        <f>IF('Historical DATA'!P68="","",'Historical DATA'!P68)</f>
        <v/>
      </c>
      <c r="F90" s="313" t="str">
        <f>IF('Historical DATA'!Q68="","",'Historical DATA'!Q68)</f>
        <v/>
      </c>
      <c r="G90" s="314" t="str">
        <f>IF('Historical DATA'!R68="","",'Historical DATA'!R68)</f>
        <v/>
      </c>
      <c r="H90" s="315" t="str">
        <f>IF('Historical DATA'!S68="","",'Historical DATA'!S68)</f>
        <v/>
      </c>
      <c r="I90" s="1504" t="str">
        <f>IF('Historical DATA'!T68="","",'Historical DATA'!T68)</f>
        <v/>
      </c>
      <c r="J90" s="316" t="str">
        <f>IF('Historical DATA'!U68="","",'Historical DATA'!U68)</f>
        <v/>
      </c>
      <c r="K90" s="321"/>
      <c r="L90" s="1432" t="str">
        <f>IF('Historical DATA'!V68="","",'Historical DATA'!V68)</f>
        <v/>
      </c>
      <c r="M90" s="313" t="str">
        <f>IF('Historical DATA'!W68="","",'Historical DATA'!W68)</f>
        <v/>
      </c>
      <c r="N90" s="313" t="str">
        <f>IF('Historical DATA'!X68="","",'Historical DATA'!X68)</f>
        <v/>
      </c>
      <c r="O90" s="314" t="str">
        <f>IF('Historical DATA'!Y68="","",'Historical DATA'!Y68)</f>
        <v/>
      </c>
      <c r="P90" s="315" t="str">
        <f>IF('Historical DATA'!Z68="","",'Historical DATA'!Z68)</f>
        <v/>
      </c>
      <c r="Q90" s="1501" t="str">
        <f>IF('Historical DATA'!AA68="","",'Historical DATA'!AA68)</f>
        <v/>
      </c>
      <c r="R90" s="321"/>
      <c r="S90" s="312" t="str">
        <f>IF('Historical DATA'!AB68="","",'Historical DATA'!AB68)</f>
        <v/>
      </c>
      <c r="T90" s="313" t="str">
        <f>IF('Historical DATA'!AC68="","",'Historical DATA'!AC68)</f>
        <v/>
      </c>
      <c r="U90" s="313" t="str">
        <f>IF('Historical DATA'!AD68="","",'Historical DATA'!AD68)</f>
        <v/>
      </c>
      <c r="V90" s="314" t="str">
        <f>IF('Historical DATA'!AE68="","",'Historical DATA'!AE68)</f>
        <v/>
      </c>
      <c r="W90" s="315" t="str">
        <f>IF('Historical DATA'!AF68="","",'Historical DATA'!AF68)</f>
        <v/>
      </c>
      <c r="X90" s="316" t="str">
        <f>IF('Historical DATA'!AG68="","",'Historical DATA'!AG68)</f>
        <v/>
      </c>
    </row>
    <row r="91" spans="1:24" s="302" customFormat="1">
      <c r="A91" s="318">
        <f t="shared" si="0"/>
        <v>-44</v>
      </c>
      <c r="B91" s="143" t="str">
        <f>IF('Historical DATA'!B69="","",'Historical DATA'!B69)</f>
        <v/>
      </c>
      <c r="C91" s="320"/>
      <c r="D91" s="322" t="str">
        <f>IF('Historical DATA'!O69="","",'Historical DATA'!O69)</f>
        <v/>
      </c>
      <c r="E91" s="313" t="str">
        <f>IF('Historical DATA'!P69="","",'Historical DATA'!P69)</f>
        <v/>
      </c>
      <c r="F91" s="313" t="str">
        <f>IF('Historical DATA'!Q69="","",'Historical DATA'!Q69)</f>
        <v/>
      </c>
      <c r="G91" s="314" t="str">
        <f>IF('Historical DATA'!R69="","",'Historical DATA'!R69)</f>
        <v/>
      </c>
      <c r="H91" s="315" t="str">
        <f>IF('Historical DATA'!S69="","",'Historical DATA'!S69)</f>
        <v/>
      </c>
      <c r="I91" s="1504" t="str">
        <f>IF('Historical DATA'!T69="","",'Historical DATA'!T69)</f>
        <v/>
      </c>
      <c r="J91" s="316" t="str">
        <f>IF('Historical DATA'!U69="","",'Historical DATA'!U69)</f>
        <v/>
      </c>
      <c r="K91" s="321"/>
      <c r="L91" s="1432" t="str">
        <f>IF('Historical DATA'!V69="","",'Historical DATA'!V69)</f>
        <v/>
      </c>
      <c r="M91" s="313" t="str">
        <f>IF('Historical DATA'!W69="","",'Historical DATA'!W69)</f>
        <v/>
      </c>
      <c r="N91" s="313" t="str">
        <f>IF('Historical DATA'!X69="","",'Historical DATA'!X69)</f>
        <v/>
      </c>
      <c r="O91" s="314" t="str">
        <f>IF('Historical DATA'!Y69="","",'Historical DATA'!Y69)</f>
        <v/>
      </c>
      <c r="P91" s="315" t="str">
        <f>IF('Historical DATA'!Z69="","",'Historical DATA'!Z69)</f>
        <v/>
      </c>
      <c r="Q91" s="1501" t="str">
        <f>IF('Historical DATA'!AA69="","",'Historical DATA'!AA69)</f>
        <v/>
      </c>
      <c r="R91" s="321"/>
      <c r="S91" s="312" t="str">
        <f>IF('Historical DATA'!AB69="","",'Historical DATA'!AB69)</f>
        <v/>
      </c>
      <c r="T91" s="313" t="str">
        <f>IF('Historical DATA'!AC69="","",'Historical DATA'!AC69)</f>
        <v/>
      </c>
      <c r="U91" s="313" t="str">
        <f>IF('Historical DATA'!AD69="","",'Historical DATA'!AD69)</f>
        <v/>
      </c>
      <c r="V91" s="314" t="str">
        <f>IF('Historical DATA'!AE69="","",'Historical DATA'!AE69)</f>
        <v/>
      </c>
      <c r="W91" s="315" t="str">
        <f>IF('Historical DATA'!AF69="","",'Historical DATA'!AF69)</f>
        <v/>
      </c>
      <c r="X91" s="316" t="str">
        <f>IF('Historical DATA'!AG69="","",'Historical DATA'!AG69)</f>
        <v/>
      </c>
    </row>
    <row r="92" spans="1:24" s="302" customFormat="1">
      <c r="A92" s="318">
        <f t="shared" ref="A92:A155" si="1">A91-1</f>
        <v>-45</v>
      </c>
      <c r="B92" s="143" t="str">
        <f>IF('Historical DATA'!B70="","",'Historical DATA'!B70)</f>
        <v/>
      </c>
      <c r="C92" s="320"/>
      <c r="D92" s="322" t="str">
        <f>IF('Historical DATA'!O70="","",'Historical DATA'!O70)</f>
        <v/>
      </c>
      <c r="E92" s="313" t="str">
        <f>IF('Historical DATA'!P70="","",'Historical DATA'!P70)</f>
        <v/>
      </c>
      <c r="F92" s="313" t="str">
        <f>IF('Historical DATA'!Q70="","",'Historical DATA'!Q70)</f>
        <v/>
      </c>
      <c r="G92" s="314" t="str">
        <f>IF('Historical DATA'!R70="","",'Historical DATA'!R70)</f>
        <v/>
      </c>
      <c r="H92" s="315" t="str">
        <f>IF('Historical DATA'!S70="","",'Historical DATA'!S70)</f>
        <v/>
      </c>
      <c r="I92" s="1504" t="str">
        <f>IF('Historical DATA'!T70="","",'Historical DATA'!T70)</f>
        <v/>
      </c>
      <c r="J92" s="316" t="str">
        <f>IF('Historical DATA'!U70="","",'Historical DATA'!U70)</f>
        <v/>
      </c>
      <c r="K92" s="321"/>
      <c r="L92" s="1432" t="str">
        <f>IF('Historical DATA'!V70="","",'Historical DATA'!V70)</f>
        <v/>
      </c>
      <c r="M92" s="313" t="str">
        <f>IF('Historical DATA'!W70="","",'Historical DATA'!W70)</f>
        <v/>
      </c>
      <c r="N92" s="313" t="str">
        <f>IF('Historical DATA'!X70="","",'Historical DATA'!X70)</f>
        <v/>
      </c>
      <c r="O92" s="314" t="str">
        <f>IF('Historical DATA'!Y70="","",'Historical DATA'!Y70)</f>
        <v/>
      </c>
      <c r="P92" s="315" t="str">
        <f>IF('Historical DATA'!Z70="","",'Historical DATA'!Z70)</f>
        <v/>
      </c>
      <c r="Q92" s="1501" t="str">
        <f>IF('Historical DATA'!AA70="","",'Historical DATA'!AA70)</f>
        <v/>
      </c>
      <c r="R92" s="321"/>
      <c r="S92" s="312" t="str">
        <f>IF('Historical DATA'!AB70="","",'Historical DATA'!AB70)</f>
        <v/>
      </c>
      <c r="T92" s="313" t="str">
        <f>IF('Historical DATA'!AC70="","",'Historical DATA'!AC70)</f>
        <v/>
      </c>
      <c r="U92" s="313" t="str">
        <f>IF('Historical DATA'!AD70="","",'Historical DATA'!AD70)</f>
        <v/>
      </c>
      <c r="V92" s="314" t="str">
        <f>IF('Historical DATA'!AE70="","",'Historical DATA'!AE70)</f>
        <v/>
      </c>
      <c r="W92" s="315" t="str">
        <f>IF('Historical DATA'!AF70="","",'Historical DATA'!AF70)</f>
        <v/>
      </c>
      <c r="X92" s="316" t="str">
        <f>IF('Historical DATA'!AG70="","",'Historical DATA'!AG70)</f>
        <v/>
      </c>
    </row>
    <row r="93" spans="1:24" s="302" customFormat="1">
      <c r="A93" s="318">
        <f t="shared" si="1"/>
        <v>-46</v>
      </c>
      <c r="B93" s="143" t="str">
        <f>IF('Historical DATA'!B71="","",'Historical DATA'!B71)</f>
        <v/>
      </c>
      <c r="C93" s="320"/>
      <c r="D93" s="322" t="str">
        <f>IF('Historical DATA'!O71="","",'Historical DATA'!O71)</f>
        <v/>
      </c>
      <c r="E93" s="313" t="str">
        <f>IF('Historical DATA'!P71="","",'Historical DATA'!P71)</f>
        <v/>
      </c>
      <c r="F93" s="313" t="str">
        <f>IF('Historical DATA'!Q71="","",'Historical DATA'!Q71)</f>
        <v/>
      </c>
      <c r="G93" s="314" t="str">
        <f>IF('Historical DATA'!R71="","",'Historical DATA'!R71)</f>
        <v/>
      </c>
      <c r="H93" s="315" t="str">
        <f>IF('Historical DATA'!S71="","",'Historical DATA'!S71)</f>
        <v/>
      </c>
      <c r="I93" s="1504" t="str">
        <f>IF('Historical DATA'!T71="","",'Historical DATA'!T71)</f>
        <v/>
      </c>
      <c r="J93" s="316" t="str">
        <f>IF('Historical DATA'!U71="","",'Historical DATA'!U71)</f>
        <v/>
      </c>
      <c r="K93" s="321"/>
      <c r="L93" s="1432" t="str">
        <f>IF('Historical DATA'!V71="","",'Historical DATA'!V71)</f>
        <v/>
      </c>
      <c r="M93" s="313" t="str">
        <f>IF('Historical DATA'!W71="","",'Historical DATA'!W71)</f>
        <v/>
      </c>
      <c r="N93" s="313" t="str">
        <f>IF('Historical DATA'!X71="","",'Historical DATA'!X71)</f>
        <v/>
      </c>
      <c r="O93" s="314" t="str">
        <f>IF('Historical DATA'!Y71="","",'Historical DATA'!Y71)</f>
        <v/>
      </c>
      <c r="P93" s="315" t="str">
        <f>IF('Historical DATA'!Z71="","",'Historical DATA'!Z71)</f>
        <v/>
      </c>
      <c r="Q93" s="1501" t="str">
        <f>IF('Historical DATA'!AA71="","",'Historical DATA'!AA71)</f>
        <v/>
      </c>
      <c r="R93" s="321"/>
      <c r="S93" s="312" t="str">
        <f>IF('Historical DATA'!AB71="","",'Historical DATA'!AB71)</f>
        <v/>
      </c>
      <c r="T93" s="313" t="str">
        <f>IF('Historical DATA'!AC71="","",'Historical DATA'!AC71)</f>
        <v/>
      </c>
      <c r="U93" s="313" t="str">
        <f>IF('Historical DATA'!AD71="","",'Historical DATA'!AD71)</f>
        <v/>
      </c>
      <c r="V93" s="314" t="str">
        <f>IF('Historical DATA'!AE71="","",'Historical DATA'!AE71)</f>
        <v/>
      </c>
      <c r="W93" s="315" t="str">
        <f>IF('Historical DATA'!AF71="","",'Historical DATA'!AF71)</f>
        <v/>
      </c>
      <c r="X93" s="316" t="str">
        <f>IF('Historical DATA'!AG71="","",'Historical DATA'!AG71)</f>
        <v/>
      </c>
    </row>
    <row r="94" spans="1:24" s="302" customFormat="1">
      <c r="A94" s="318">
        <f t="shared" si="1"/>
        <v>-47</v>
      </c>
      <c r="B94" s="143" t="str">
        <f>IF('Historical DATA'!B72="","",'Historical DATA'!B72)</f>
        <v/>
      </c>
      <c r="C94" s="320"/>
      <c r="D94" s="322" t="str">
        <f>IF('Historical DATA'!O72="","",'Historical DATA'!O72)</f>
        <v/>
      </c>
      <c r="E94" s="313" t="str">
        <f>IF('Historical DATA'!P72="","",'Historical DATA'!P72)</f>
        <v/>
      </c>
      <c r="F94" s="313" t="str">
        <f>IF('Historical DATA'!Q72="","",'Historical DATA'!Q72)</f>
        <v/>
      </c>
      <c r="G94" s="314" t="str">
        <f>IF('Historical DATA'!R72="","",'Historical DATA'!R72)</f>
        <v/>
      </c>
      <c r="H94" s="315" t="str">
        <f>IF('Historical DATA'!S72="","",'Historical DATA'!S72)</f>
        <v/>
      </c>
      <c r="I94" s="1504" t="str">
        <f>IF('Historical DATA'!T72="","",'Historical DATA'!T72)</f>
        <v/>
      </c>
      <c r="J94" s="316" t="str">
        <f>IF('Historical DATA'!U72="","",'Historical DATA'!U72)</f>
        <v/>
      </c>
      <c r="K94" s="321"/>
      <c r="L94" s="1432" t="str">
        <f>IF('Historical DATA'!V72="","",'Historical DATA'!V72)</f>
        <v/>
      </c>
      <c r="M94" s="313" t="str">
        <f>IF('Historical DATA'!W72="","",'Historical DATA'!W72)</f>
        <v/>
      </c>
      <c r="N94" s="313" t="str">
        <f>IF('Historical DATA'!X72="","",'Historical DATA'!X72)</f>
        <v/>
      </c>
      <c r="O94" s="314" t="str">
        <f>IF('Historical DATA'!Y72="","",'Historical DATA'!Y72)</f>
        <v/>
      </c>
      <c r="P94" s="315" t="str">
        <f>IF('Historical DATA'!Z72="","",'Historical DATA'!Z72)</f>
        <v/>
      </c>
      <c r="Q94" s="1501" t="str">
        <f>IF('Historical DATA'!AA72="","",'Historical DATA'!AA72)</f>
        <v/>
      </c>
      <c r="R94" s="321"/>
      <c r="S94" s="312" t="str">
        <f>IF('Historical DATA'!AB72="","",'Historical DATA'!AB72)</f>
        <v/>
      </c>
      <c r="T94" s="313" t="str">
        <f>IF('Historical DATA'!AC72="","",'Historical DATA'!AC72)</f>
        <v/>
      </c>
      <c r="U94" s="313" t="str">
        <f>IF('Historical DATA'!AD72="","",'Historical DATA'!AD72)</f>
        <v/>
      </c>
      <c r="V94" s="314" t="str">
        <f>IF('Historical DATA'!AE72="","",'Historical DATA'!AE72)</f>
        <v/>
      </c>
      <c r="W94" s="315" t="str">
        <f>IF('Historical DATA'!AF72="","",'Historical DATA'!AF72)</f>
        <v/>
      </c>
      <c r="X94" s="316" t="str">
        <f>IF('Historical DATA'!AG72="","",'Historical DATA'!AG72)</f>
        <v/>
      </c>
    </row>
    <row r="95" spans="1:24" s="302" customFormat="1">
      <c r="A95" s="318">
        <f t="shared" si="1"/>
        <v>-48</v>
      </c>
      <c r="B95" s="143" t="str">
        <f>IF('Historical DATA'!B73="","",'Historical DATA'!B73)</f>
        <v/>
      </c>
      <c r="C95" s="320"/>
      <c r="D95" s="322" t="str">
        <f>IF('Historical DATA'!O73="","",'Historical DATA'!O73)</f>
        <v/>
      </c>
      <c r="E95" s="313" t="str">
        <f>IF('Historical DATA'!P73="","",'Historical DATA'!P73)</f>
        <v/>
      </c>
      <c r="F95" s="313" t="str">
        <f>IF('Historical DATA'!Q73="","",'Historical DATA'!Q73)</f>
        <v/>
      </c>
      <c r="G95" s="314" t="str">
        <f>IF('Historical DATA'!R73="","",'Historical DATA'!R73)</f>
        <v/>
      </c>
      <c r="H95" s="315" t="str">
        <f>IF('Historical DATA'!S73="","",'Historical DATA'!S73)</f>
        <v/>
      </c>
      <c r="I95" s="1504" t="str">
        <f>IF('Historical DATA'!T73="","",'Historical DATA'!T73)</f>
        <v/>
      </c>
      <c r="J95" s="316" t="str">
        <f>IF('Historical DATA'!U73="","",'Historical DATA'!U73)</f>
        <v/>
      </c>
      <c r="K95" s="321"/>
      <c r="L95" s="1432" t="str">
        <f>IF('Historical DATA'!V73="","",'Historical DATA'!V73)</f>
        <v/>
      </c>
      <c r="M95" s="313" t="str">
        <f>IF('Historical DATA'!W73="","",'Historical DATA'!W73)</f>
        <v/>
      </c>
      <c r="N95" s="313" t="str">
        <f>IF('Historical DATA'!X73="","",'Historical DATA'!X73)</f>
        <v/>
      </c>
      <c r="O95" s="314" t="str">
        <f>IF('Historical DATA'!Y73="","",'Historical DATA'!Y73)</f>
        <v/>
      </c>
      <c r="P95" s="315" t="str">
        <f>IF('Historical DATA'!Z73="","",'Historical DATA'!Z73)</f>
        <v/>
      </c>
      <c r="Q95" s="1501" t="str">
        <f>IF('Historical DATA'!AA73="","",'Historical DATA'!AA73)</f>
        <v/>
      </c>
      <c r="R95" s="321"/>
      <c r="S95" s="312" t="str">
        <f>IF('Historical DATA'!AB73="","",'Historical DATA'!AB73)</f>
        <v/>
      </c>
      <c r="T95" s="313" t="str">
        <f>IF('Historical DATA'!AC73="","",'Historical DATA'!AC73)</f>
        <v/>
      </c>
      <c r="U95" s="313" t="str">
        <f>IF('Historical DATA'!AD73="","",'Historical DATA'!AD73)</f>
        <v/>
      </c>
      <c r="V95" s="314" t="str">
        <f>IF('Historical DATA'!AE73="","",'Historical DATA'!AE73)</f>
        <v/>
      </c>
      <c r="W95" s="315" t="str">
        <f>IF('Historical DATA'!AF73="","",'Historical DATA'!AF73)</f>
        <v/>
      </c>
      <c r="X95" s="316" t="str">
        <f>IF('Historical DATA'!AG73="","",'Historical DATA'!AG73)</f>
        <v/>
      </c>
    </row>
    <row r="96" spans="1:24" s="302" customFormat="1">
      <c r="A96" s="318">
        <f t="shared" si="1"/>
        <v>-49</v>
      </c>
      <c r="B96" s="143" t="str">
        <f>IF('Historical DATA'!B74="","",'Historical DATA'!B74)</f>
        <v/>
      </c>
      <c r="C96" s="320"/>
      <c r="D96" s="322" t="str">
        <f>IF('Historical DATA'!O74="","",'Historical DATA'!O74)</f>
        <v/>
      </c>
      <c r="E96" s="313" t="str">
        <f>IF('Historical DATA'!P74="","",'Historical DATA'!P74)</f>
        <v/>
      </c>
      <c r="F96" s="313" t="str">
        <f>IF('Historical DATA'!Q74="","",'Historical DATA'!Q74)</f>
        <v/>
      </c>
      <c r="G96" s="314" t="str">
        <f>IF('Historical DATA'!R74="","",'Historical DATA'!R74)</f>
        <v/>
      </c>
      <c r="H96" s="315" t="str">
        <f>IF('Historical DATA'!S74="","",'Historical DATA'!S74)</f>
        <v/>
      </c>
      <c r="I96" s="1504" t="str">
        <f>IF('Historical DATA'!T74="","",'Historical DATA'!T74)</f>
        <v/>
      </c>
      <c r="J96" s="316" t="str">
        <f>IF('Historical DATA'!U74="","",'Historical DATA'!U74)</f>
        <v/>
      </c>
      <c r="K96" s="321"/>
      <c r="L96" s="1432" t="str">
        <f>IF('Historical DATA'!V74="","",'Historical DATA'!V74)</f>
        <v/>
      </c>
      <c r="M96" s="313" t="str">
        <f>IF('Historical DATA'!W74="","",'Historical DATA'!W74)</f>
        <v/>
      </c>
      <c r="N96" s="313" t="str">
        <f>IF('Historical DATA'!X74="","",'Historical DATA'!X74)</f>
        <v/>
      </c>
      <c r="O96" s="314" t="str">
        <f>IF('Historical DATA'!Y74="","",'Historical DATA'!Y74)</f>
        <v/>
      </c>
      <c r="P96" s="315" t="str">
        <f>IF('Historical DATA'!Z74="","",'Historical DATA'!Z74)</f>
        <v/>
      </c>
      <c r="Q96" s="1501" t="str">
        <f>IF('Historical DATA'!AA74="","",'Historical DATA'!AA74)</f>
        <v/>
      </c>
      <c r="R96" s="321"/>
      <c r="S96" s="312" t="str">
        <f>IF('Historical DATA'!AB74="","",'Historical DATA'!AB74)</f>
        <v/>
      </c>
      <c r="T96" s="313" t="str">
        <f>IF('Historical DATA'!AC74="","",'Historical DATA'!AC74)</f>
        <v/>
      </c>
      <c r="U96" s="313" t="str">
        <f>IF('Historical DATA'!AD74="","",'Historical DATA'!AD74)</f>
        <v/>
      </c>
      <c r="V96" s="314" t="str">
        <f>IF('Historical DATA'!AE74="","",'Historical DATA'!AE74)</f>
        <v/>
      </c>
      <c r="W96" s="315" t="str">
        <f>IF('Historical DATA'!AF74="","",'Historical DATA'!AF74)</f>
        <v/>
      </c>
      <c r="X96" s="316" t="str">
        <f>IF('Historical DATA'!AG74="","",'Historical DATA'!AG74)</f>
        <v/>
      </c>
    </row>
    <row r="97" spans="1:24" s="302" customFormat="1">
      <c r="A97" s="318">
        <f t="shared" si="1"/>
        <v>-50</v>
      </c>
      <c r="B97" s="143" t="str">
        <f>IF('Historical DATA'!B75="","",'Historical DATA'!B75)</f>
        <v/>
      </c>
      <c r="C97" s="320"/>
      <c r="D97" s="322" t="str">
        <f>IF('Historical DATA'!O75="","",'Historical DATA'!O75)</f>
        <v/>
      </c>
      <c r="E97" s="313" t="str">
        <f>IF('Historical DATA'!P75="","",'Historical DATA'!P75)</f>
        <v/>
      </c>
      <c r="F97" s="313" t="str">
        <f>IF('Historical DATA'!Q75="","",'Historical DATA'!Q75)</f>
        <v/>
      </c>
      <c r="G97" s="314" t="str">
        <f>IF('Historical DATA'!R75="","",'Historical DATA'!R75)</f>
        <v/>
      </c>
      <c r="H97" s="315" t="str">
        <f>IF('Historical DATA'!S75="","",'Historical DATA'!S75)</f>
        <v/>
      </c>
      <c r="I97" s="1504" t="str">
        <f>IF('Historical DATA'!T75="","",'Historical DATA'!T75)</f>
        <v/>
      </c>
      <c r="J97" s="316" t="str">
        <f>IF('Historical DATA'!U75="","",'Historical DATA'!U75)</f>
        <v/>
      </c>
      <c r="K97" s="321"/>
      <c r="L97" s="1432" t="str">
        <f>IF('Historical DATA'!V75="","",'Historical DATA'!V75)</f>
        <v/>
      </c>
      <c r="M97" s="313" t="str">
        <f>IF('Historical DATA'!W75="","",'Historical DATA'!W75)</f>
        <v/>
      </c>
      <c r="N97" s="313" t="str">
        <f>IF('Historical DATA'!X75="","",'Historical DATA'!X75)</f>
        <v/>
      </c>
      <c r="O97" s="314" t="str">
        <f>IF('Historical DATA'!Y75="","",'Historical DATA'!Y75)</f>
        <v/>
      </c>
      <c r="P97" s="315" t="str">
        <f>IF('Historical DATA'!Z75="","",'Historical DATA'!Z75)</f>
        <v/>
      </c>
      <c r="Q97" s="1501" t="str">
        <f>IF('Historical DATA'!AA75="","",'Historical DATA'!AA75)</f>
        <v/>
      </c>
      <c r="R97" s="321"/>
      <c r="S97" s="312" t="str">
        <f>IF('Historical DATA'!AB75="","",'Historical DATA'!AB75)</f>
        <v/>
      </c>
      <c r="T97" s="313" t="str">
        <f>IF('Historical DATA'!AC75="","",'Historical DATA'!AC75)</f>
        <v/>
      </c>
      <c r="U97" s="313" t="str">
        <f>IF('Historical DATA'!AD75="","",'Historical DATA'!AD75)</f>
        <v/>
      </c>
      <c r="V97" s="314" t="str">
        <f>IF('Historical DATA'!AE75="","",'Historical DATA'!AE75)</f>
        <v/>
      </c>
      <c r="W97" s="315" t="str">
        <f>IF('Historical DATA'!AF75="","",'Historical DATA'!AF75)</f>
        <v/>
      </c>
      <c r="X97" s="316" t="str">
        <f>IF('Historical DATA'!AG75="","",'Historical DATA'!AG75)</f>
        <v/>
      </c>
    </row>
    <row r="98" spans="1:24" s="302" customFormat="1">
      <c r="A98" s="318">
        <f t="shared" si="1"/>
        <v>-51</v>
      </c>
      <c r="B98" s="143" t="str">
        <f>IF('Historical DATA'!B76="","",'Historical DATA'!B76)</f>
        <v/>
      </c>
      <c r="C98" s="320"/>
      <c r="D98" s="322" t="str">
        <f>IF('Historical DATA'!O76="","",'Historical DATA'!O76)</f>
        <v/>
      </c>
      <c r="E98" s="313" t="str">
        <f>IF('Historical DATA'!P76="","",'Historical DATA'!P76)</f>
        <v/>
      </c>
      <c r="F98" s="313" t="str">
        <f>IF('Historical DATA'!Q76="","",'Historical DATA'!Q76)</f>
        <v/>
      </c>
      <c r="G98" s="314" t="str">
        <f>IF('Historical DATA'!R76="","",'Historical DATA'!R76)</f>
        <v/>
      </c>
      <c r="H98" s="315" t="str">
        <f>IF('Historical DATA'!S76="","",'Historical DATA'!S76)</f>
        <v/>
      </c>
      <c r="I98" s="1504" t="str">
        <f>IF('Historical DATA'!T76="","",'Historical DATA'!T76)</f>
        <v/>
      </c>
      <c r="J98" s="316" t="str">
        <f>IF('Historical DATA'!U76="","",'Historical DATA'!U76)</f>
        <v/>
      </c>
      <c r="K98" s="321"/>
      <c r="L98" s="1432" t="str">
        <f>IF('Historical DATA'!V76="","",'Historical DATA'!V76)</f>
        <v/>
      </c>
      <c r="M98" s="313" t="str">
        <f>IF('Historical DATA'!W76="","",'Historical DATA'!W76)</f>
        <v/>
      </c>
      <c r="N98" s="313" t="str">
        <f>IF('Historical DATA'!X76="","",'Historical DATA'!X76)</f>
        <v/>
      </c>
      <c r="O98" s="314" t="str">
        <f>IF('Historical DATA'!Y76="","",'Historical DATA'!Y76)</f>
        <v/>
      </c>
      <c r="P98" s="315" t="str">
        <f>IF('Historical DATA'!Z76="","",'Historical DATA'!Z76)</f>
        <v/>
      </c>
      <c r="Q98" s="1501" t="str">
        <f>IF('Historical DATA'!AA76="","",'Historical DATA'!AA76)</f>
        <v/>
      </c>
      <c r="R98" s="321"/>
      <c r="S98" s="312" t="str">
        <f>IF('Historical DATA'!AB76="","",'Historical DATA'!AB76)</f>
        <v/>
      </c>
      <c r="T98" s="313" t="str">
        <f>IF('Historical DATA'!AC76="","",'Historical DATA'!AC76)</f>
        <v/>
      </c>
      <c r="U98" s="313" t="str">
        <f>IF('Historical DATA'!AD76="","",'Historical DATA'!AD76)</f>
        <v/>
      </c>
      <c r="V98" s="314" t="str">
        <f>IF('Historical DATA'!AE76="","",'Historical DATA'!AE76)</f>
        <v/>
      </c>
      <c r="W98" s="315" t="str">
        <f>IF('Historical DATA'!AF76="","",'Historical DATA'!AF76)</f>
        <v/>
      </c>
      <c r="X98" s="316" t="str">
        <f>IF('Historical DATA'!AG76="","",'Historical DATA'!AG76)</f>
        <v/>
      </c>
    </row>
    <row r="99" spans="1:24" s="302" customFormat="1">
      <c r="A99" s="318">
        <f t="shared" si="1"/>
        <v>-52</v>
      </c>
      <c r="B99" s="143" t="str">
        <f>IF('Historical DATA'!B77="","",'Historical DATA'!B77)</f>
        <v/>
      </c>
      <c r="C99" s="320"/>
      <c r="D99" s="322" t="str">
        <f>IF('Historical DATA'!O77="","",'Historical DATA'!O77)</f>
        <v/>
      </c>
      <c r="E99" s="313" t="str">
        <f>IF('Historical DATA'!P77="","",'Historical DATA'!P77)</f>
        <v/>
      </c>
      <c r="F99" s="313" t="str">
        <f>IF('Historical DATA'!Q77="","",'Historical DATA'!Q77)</f>
        <v/>
      </c>
      <c r="G99" s="314" t="str">
        <f>IF('Historical DATA'!R77="","",'Historical DATA'!R77)</f>
        <v/>
      </c>
      <c r="H99" s="315" t="str">
        <f>IF('Historical DATA'!S77="","",'Historical DATA'!S77)</f>
        <v/>
      </c>
      <c r="I99" s="1504" t="str">
        <f>IF('Historical DATA'!T77="","",'Historical DATA'!T77)</f>
        <v/>
      </c>
      <c r="J99" s="316" t="str">
        <f>IF('Historical DATA'!U77="","",'Historical DATA'!U77)</f>
        <v/>
      </c>
      <c r="K99" s="321"/>
      <c r="L99" s="1432" t="str">
        <f>IF('Historical DATA'!V77="","",'Historical DATA'!V77)</f>
        <v/>
      </c>
      <c r="M99" s="313" t="str">
        <f>IF('Historical DATA'!W77="","",'Historical DATA'!W77)</f>
        <v/>
      </c>
      <c r="N99" s="313" t="str">
        <f>IF('Historical DATA'!X77="","",'Historical DATA'!X77)</f>
        <v/>
      </c>
      <c r="O99" s="314" t="str">
        <f>IF('Historical DATA'!Y77="","",'Historical DATA'!Y77)</f>
        <v/>
      </c>
      <c r="P99" s="315" t="str">
        <f>IF('Historical DATA'!Z77="","",'Historical DATA'!Z77)</f>
        <v/>
      </c>
      <c r="Q99" s="1501" t="str">
        <f>IF('Historical DATA'!AA77="","",'Historical DATA'!AA77)</f>
        <v/>
      </c>
      <c r="R99" s="321"/>
      <c r="S99" s="312" t="str">
        <f>IF('Historical DATA'!AB77="","",'Historical DATA'!AB77)</f>
        <v/>
      </c>
      <c r="T99" s="313" t="str">
        <f>IF('Historical DATA'!AC77="","",'Historical DATA'!AC77)</f>
        <v/>
      </c>
      <c r="U99" s="313" t="str">
        <f>IF('Historical DATA'!AD77="","",'Historical DATA'!AD77)</f>
        <v/>
      </c>
      <c r="V99" s="314" t="str">
        <f>IF('Historical DATA'!AE77="","",'Historical DATA'!AE77)</f>
        <v/>
      </c>
      <c r="W99" s="315" t="str">
        <f>IF('Historical DATA'!AF77="","",'Historical DATA'!AF77)</f>
        <v/>
      </c>
      <c r="X99" s="316" t="str">
        <f>IF('Historical DATA'!AG77="","",'Historical DATA'!AG77)</f>
        <v/>
      </c>
    </row>
    <row r="100" spans="1:24" s="302" customFormat="1">
      <c r="A100" s="318">
        <f t="shared" si="1"/>
        <v>-53</v>
      </c>
      <c r="B100" s="143" t="str">
        <f>IF('Historical DATA'!B78="","",'Historical DATA'!B78)</f>
        <v/>
      </c>
      <c r="C100" s="320"/>
      <c r="D100" s="322" t="str">
        <f>IF('Historical DATA'!O78="","",'Historical DATA'!O78)</f>
        <v/>
      </c>
      <c r="E100" s="313" t="str">
        <f>IF('Historical DATA'!P78="","",'Historical DATA'!P78)</f>
        <v/>
      </c>
      <c r="F100" s="313" t="str">
        <f>IF('Historical DATA'!Q78="","",'Historical DATA'!Q78)</f>
        <v/>
      </c>
      <c r="G100" s="314" t="str">
        <f>IF('Historical DATA'!R78="","",'Historical DATA'!R78)</f>
        <v/>
      </c>
      <c r="H100" s="315" t="str">
        <f>IF('Historical DATA'!S78="","",'Historical DATA'!S78)</f>
        <v/>
      </c>
      <c r="I100" s="1504" t="str">
        <f>IF('Historical DATA'!T78="","",'Historical DATA'!T78)</f>
        <v/>
      </c>
      <c r="J100" s="316" t="str">
        <f>IF('Historical DATA'!U78="","",'Historical DATA'!U78)</f>
        <v/>
      </c>
      <c r="K100" s="321"/>
      <c r="L100" s="1432" t="str">
        <f>IF('Historical DATA'!V78="","",'Historical DATA'!V78)</f>
        <v/>
      </c>
      <c r="M100" s="313" t="str">
        <f>IF('Historical DATA'!W78="","",'Historical DATA'!W78)</f>
        <v/>
      </c>
      <c r="N100" s="313" t="str">
        <f>IF('Historical DATA'!X78="","",'Historical DATA'!X78)</f>
        <v/>
      </c>
      <c r="O100" s="314" t="str">
        <f>IF('Historical DATA'!Y78="","",'Historical DATA'!Y78)</f>
        <v/>
      </c>
      <c r="P100" s="315" t="str">
        <f>IF('Historical DATA'!Z78="","",'Historical DATA'!Z78)</f>
        <v/>
      </c>
      <c r="Q100" s="1501" t="str">
        <f>IF('Historical DATA'!AA78="","",'Historical DATA'!AA78)</f>
        <v/>
      </c>
      <c r="R100" s="321"/>
      <c r="S100" s="312" t="str">
        <f>IF('Historical DATA'!AB78="","",'Historical DATA'!AB78)</f>
        <v/>
      </c>
      <c r="T100" s="313" t="str">
        <f>IF('Historical DATA'!AC78="","",'Historical DATA'!AC78)</f>
        <v/>
      </c>
      <c r="U100" s="313" t="str">
        <f>IF('Historical DATA'!AD78="","",'Historical DATA'!AD78)</f>
        <v/>
      </c>
      <c r="V100" s="314" t="str">
        <f>IF('Historical DATA'!AE78="","",'Historical DATA'!AE78)</f>
        <v/>
      </c>
      <c r="W100" s="315" t="str">
        <f>IF('Historical DATA'!AF78="","",'Historical DATA'!AF78)</f>
        <v/>
      </c>
      <c r="X100" s="316" t="str">
        <f>IF('Historical DATA'!AG78="","",'Historical DATA'!AG78)</f>
        <v/>
      </c>
    </row>
    <row r="101" spans="1:24" s="302" customFormat="1">
      <c r="A101" s="318">
        <f t="shared" si="1"/>
        <v>-54</v>
      </c>
      <c r="B101" s="143" t="str">
        <f>IF('Historical DATA'!B79="","",'Historical DATA'!B79)</f>
        <v/>
      </c>
      <c r="C101" s="320"/>
      <c r="D101" s="322" t="str">
        <f>IF('Historical DATA'!O79="","",'Historical DATA'!O79)</f>
        <v/>
      </c>
      <c r="E101" s="313" t="str">
        <f>IF('Historical DATA'!P79="","",'Historical DATA'!P79)</f>
        <v/>
      </c>
      <c r="F101" s="313" t="str">
        <f>IF('Historical DATA'!Q79="","",'Historical DATA'!Q79)</f>
        <v/>
      </c>
      <c r="G101" s="314" t="str">
        <f>IF('Historical DATA'!R79="","",'Historical DATA'!R79)</f>
        <v/>
      </c>
      <c r="H101" s="315" t="str">
        <f>IF('Historical DATA'!S79="","",'Historical DATA'!S79)</f>
        <v/>
      </c>
      <c r="I101" s="1504" t="str">
        <f>IF('Historical DATA'!T79="","",'Historical DATA'!T79)</f>
        <v/>
      </c>
      <c r="J101" s="316" t="str">
        <f>IF('Historical DATA'!U79="","",'Historical DATA'!U79)</f>
        <v/>
      </c>
      <c r="K101" s="321"/>
      <c r="L101" s="1432" t="str">
        <f>IF('Historical DATA'!V79="","",'Historical DATA'!V79)</f>
        <v/>
      </c>
      <c r="M101" s="313" t="str">
        <f>IF('Historical DATA'!W79="","",'Historical DATA'!W79)</f>
        <v/>
      </c>
      <c r="N101" s="313" t="str">
        <f>IF('Historical DATA'!X79="","",'Historical DATA'!X79)</f>
        <v/>
      </c>
      <c r="O101" s="314" t="str">
        <f>IF('Historical DATA'!Y79="","",'Historical DATA'!Y79)</f>
        <v/>
      </c>
      <c r="P101" s="315" t="str">
        <f>IF('Historical DATA'!Z79="","",'Historical DATA'!Z79)</f>
        <v/>
      </c>
      <c r="Q101" s="1501" t="str">
        <f>IF('Historical DATA'!AA79="","",'Historical DATA'!AA79)</f>
        <v/>
      </c>
      <c r="R101" s="321"/>
      <c r="S101" s="312" t="str">
        <f>IF('Historical DATA'!AB79="","",'Historical DATA'!AB79)</f>
        <v/>
      </c>
      <c r="T101" s="313" t="str">
        <f>IF('Historical DATA'!AC79="","",'Historical DATA'!AC79)</f>
        <v/>
      </c>
      <c r="U101" s="313" t="str">
        <f>IF('Historical DATA'!AD79="","",'Historical DATA'!AD79)</f>
        <v/>
      </c>
      <c r="V101" s="314" t="str">
        <f>IF('Historical DATA'!AE79="","",'Historical DATA'!AE79)</f>
        <v/>
      </c>
      <c r="W101" s="315" t="str">
        <f>IF('Historical DATA'!AF79="","",'Historical DATA'!AF79)</f>
        <v/>
      </c>
      <c r="X101" s="316" t="str">
        <f>IF('Historical DATA'!AG79="","",'Historical DATA'!AG79)</f>
        <v/>
      </c>
    </row>
    <row r="102" spans="1:24" s="302" customFormat="1">
      <c r="A102" s="318">
        <f t="shared" si="1"/>
        <v>-55</v>
      </c>
      <c r="B102" s="143" t="str">
        <f>IF('Historical DATA'!B80="","",'Historical DATA'!B80)</f>
        <v/>
      </c>
      <c r="C102" s="320"/>
      <c r="D102" s="322" t="str">
        <f>IF('Historical DATA'!O80="","",'Historical DATA'!O80)</f>
        <v/>
      </c>
      <c r="E102" s="313" t="str">
        <f>IF('Historical DATA'!P80="","",'Historical DATA'!P80)</f>
        <v/>
      </c>
      <c r="F102" s="313" t="str">
        <f>IF('Historical DATA'!Q80="","",'Historical DATA'!Q80)</f>
        <v/>
      </c>
      <c r="G102" s="314" t="str">
        <f>IF('Historical DATA'!R80="","",'Historical DATA'!R80)</f>
        <v/>
      </c>
      <c r="H102" s="315" t="str">
        <f>IF('Historical DATA'!S80="","",'Historical DATA'!S80)</f>
        <v/>
      </c>
      <c r="I102" s="1504" t="str">
        <f>IF('Historical DATA'!T80="","",'Historical DATA'!T80)</f>
        <v/>
      </c>
      <c r="J102" s="316" t="str">
        <f>IF('Historical DATA'!U80="","",'Historical DATA'!U80)</f>
        <v/>
      </c>
      <c r="K102" s="321"/>
      <c r="L102" s="1432" t="str">
        <f>IF('Historical DATA'!V80="","",'Historical DATA'!V80)</f>
        <v/>
      </c>
      <c r="M102" s="313" t="str">
        <f>IF('Historical DATA'!W80="","",'Historical DATA'!W80)</f>
        <v/>
      </c>
      <c r="N102" s="313" t="str">
        <f>IF('Historical DATA'!X80="","",'Historical DATA'!X80)</f>
        <v/>
      </c>
      <c r="O102" s="314" t="str">
        <f>IF('Historical DATA'!Y80="","",'Historical DATA'!Y80)</f>
        <v/>
      </c>
      <c r="P102" s="315" t="str">
        <f>IF('Historical DATA'!Z80="","",'Historical DATA'!Z80)</f>
        <v/>
      </c>
      <c r="Q102" s="1501" t="str">
        <f>IF('Historical DATA'!AA80="","",'Historical DATA'!AA80)</f>
        <v/>
      </c>
      <c r="R102" s="321"/>
      <c r="S102" s="312" t="str">
        <f>IF('Historical DATA'!AB80="","",'Historical DATA'!AB80)</f>
        <v/>
      </c>
      <c r="T102" s="313" t="str">
        <f>IF('Historical DATA'!AC80="","",'Historical DATA'!AC80)</f>
        <v/>
      </c>
      <c r="U102" s="313" t="str">
        <f>IF('Historical DATA'!AD80="","",'Historical DATA'!AD80)</f>
        <v/>
      </c>
      <c r="V102" s="314" t="str">
        <f>IF('Historical DATA'!AE80="","",'Historical DATA'!AE80)</f>
        <v/>
      </c>
      <c r="W102" s="315" t="str">
        <f>IF('Historical DATA'!AF80="","",'Historical DATA'!AF80)</f>
        <v/>
      </c>
      <c r="X102" s="316" t="str">
        <f>IF('Historical DATA'!AG80="","",'Historical DATA'!AG80)</f>
        <v/>
      </c>
    </row>
    <row r="103" spans="1:24" s="302" customFormat="1">
      <c r="A103" s="318">
        <f t="shared" si="1"/>
        <v>-56</v>
      </c>
      <c r="B103" s="143" t="str">
        <f>IF('Historical DATA'!B81="","",'Historical DATA'!B81)</f>
        <v/>
      </c>
      <c r="C103" s="320"/>
      <c r="D103" s="322" t="str">
        <f>IF('Historical DATA'!O81="","",'Historical DATA'!O81)</f>
        <v/>
      </c>
      <c r="E103" s="313" t="str">
        <f>IF('Historical DATA'!P81="","",'Historical DATA'!P81)</f>
        <v/>
      </c>
      <c r="F103" s="313" t="str">
        <f>IF('Historical DATA'!Q81="","",'Historical DATA'!Q81)</f>
        <v/>
      </c>
      <c r="G103" s="314" t="str">
        <f>IF('Historical DATA'!R81="","",'Historical DATA'!R81)</f>
        <v/>
      </c>
      <c r="H103" s="315" t="str">
        <f>IF('Historical DATA'!S81="","",'Historical DATA'!S81)</f>
        <v/>
      </c>
      <c r="I103" s="1504" t="str">
        <f>IF('Historical DATA'!T81="","",'Historical DATA'!T81)</f>
        <v/>
      </c>
      <c r="J103" s="316" t="str">
        <f>IF('Historical DATA'!U81="","",'Historical DATA'!U81)</f>
        <v/>
      </c>
      <c r="K103" s="321"/>
      <c r="L103" s="1432" t="str">
        <f>IF('Historical DATA'!V81="","",'Historical DATA'!V81)</f>
        <v/>
      </c>
      <c r="M103" s="313" t="str">
        <f>IF('Historical DATA'!W81="","",'Historical DATA'!W81)</f>
        <v/>
      </c>
      <c r="N103" s="313" t="str">
        <f>IF('Historical DATA'!X81="","",'Historical DATA'!X81)</f>
        <v/>
      </c>
      <c r="O103" s="314" t="str">
        <f>IF('Historical DATA'!Y81="","",'Historical DATA'!Y81)</f>
        <v/>
      </c>
      <c r="P103" s="315" t="str">
        <f>IF('Historical DATA'!Z81="","",'Historical DATA'!Z81)</f>
        <v/>
      </c>
      <c r="Q103" s="1501" t="str">
        <f>IF('Historical DATA'!AA81="","",'Historical DATA'!AA81)</f>
        <v/>
      </c>
      <c r="R103" s="321"/>
      <c r="S103" s="312" t="str">
        <f>IF('Historical DATA'!AB81="","",'Historical DATA'!AB81)</f>
        <v/>
      </c>
      <c r="T103" s="313" t="str">
        <f>IF('Historical DATA'!AC81="","",'Historical DATA'!AC81)</f>
        <v/>
      </c>
      <c r="U103" s="313" t="str">
        <f>IF('Historical DATA'!AD81="","",'Historical DATA'!AD81)</f>
        <v/>
      </c>
      <c r="V103" s="314" t="str">
        <f>IF('Historical DATA'!AE81="","",'Historical DATA'!AE81)</f>
        <v/>
      </c>
      <c r="W103" s="315" t="str">
        <f>IF('Historical DATA'!AF81="","",'Historical DATA'!AF81)</f>
        <v/>
      </c>
      <c r="X103" s="316" t="str">
        <f>IF('Historical DATA'!AG81="","",'Historical DATA'!AG81)</f>
        <v/>
      </c>
    </row>
    <row r="104" spans="1:24" s="302" customFormat="1">
      <c r="A104" s="318">
        <f t="shared" si="1"/>
        <v>-57</v>
      </c>
      <c r="B104" s="143" t="str">
        <f>IF('Historical DATA'!B82="","",'Historical DATA'!B82)</f>
        <v/>
      </c>
      <c r="C104" s="320"/>
      <c r="D104" s="322" t="str">
        <f>IF('Historical DATA'!O82="","",'Historical DATA'!O82)</f>
        <v/>
      </c>
      <c r="E104" s="313" t="str">
        <f>IF('Historical DATA'!P82="","",'Historical DATA'!P82)</f>
        <v/>
      </c>
      <c r="F104" s="313" t="str">
        <f>IF('Historical DATA'!Q82="","",'Historical DATA'!Q82)</f>
        <v/>
      </c>
      <c r="G104" s="314" t="str">
        <f>IF('Historical DATA'!R82="","",'Historical DATA'!R82)</f>
        <v/>
      </c>
      <c r="H104" s="315" t="str">
        <f>IF('Historical DATA'!S82="","",'Historical DATA'!S82)</f>
        <v/>
      </c>
      <c r="I104" s="1504" t="str">
        <f>IF('Historical DATA'!T82="","",'Historical DATA'!T82)</f>
        <v/>
      </c>
      <c r="J104" s="316" t="str">
        <f>IF('Historical DATA'!U82="","",'Historical DATA'!U82)</f>
        <v/>
      </c>
      <c r="K104" s="321"/>
      <c r="L104" s="1432" t="str">
        <f>IF('Historical DATA'!V82="","",'Historical DATA'!V82)</f>
        <v/>
      </c>
      <c r="M104" s="313" t="str">
        <f>IF('Historical DATA'!W82="","",'Historical DATA'!W82)</f>
        <v/>
      </c>
      <c r="N104" s="313" t="str">
        <f>IF('Historical DATA'!X82="","",'Historical DATA'!X82)</f>
        <v/>
      </c>
      <c r="O104" s="314" t="str">
        <f>IF('Historical DATA'!Y82="","",'Historical DATA'!Y82)</f>
        <v/>
      </c>
      <c r="P104" s="315" t="str">
        <f>IF('Historical DATA'!Z82="","",'Historical DATA'!Z82)</f>
        <v/>
      </c>
      <c r="Q104" s="1501" t="str">
        <f>IF('Historical DATA'!AA82="","",'Historical DATA'!AA82)</f>
        <v/>
      </c>
      <c r="R104" s="321"/>
      <c r="S104" s="312" t="str">
        <f>IF('Historical DATA'!AB82="","",'Historical DATA'!AB82)</f>
        <v/>
      </c>
      <c r="T104" s="313" t="str">
        <f>IF('Historical DATA'!AC82="","",'Historical DATA'!AC82)</f>
        <v/>
      </c>
      <c r="U104" s="313" t="str">
        <f>IF('Historical DATA'!AD82="","",'Historical DATA'!AD82)</f>
        <v/>
      </c>
      <c r="V104" s="314" t="str">
        <f>IF('Historical DATA'!AE82="","",'Historical DATA'!AE82)</f>
        <v/>
      </c>
      <c r="W104" s="315" t="str">
        <f>IF('Historical DATA'!AF82="","",'Historical DATA'!AF82)</f>
        <v/>
      </c>
      <c r="X104" s="316" t="str">
        <f>IF('Historical DATA'!AG82="","",'Historical DATA'!AG82)</f>
        <v/>
      </c>
    </row>
    <row r="105" spans="1:24" s="302" customFormat="1">
      <c r="A105" s="318">
        <f t="shared" si="1"/>
        <v>-58</v>
      </c>
      <c r="B105" s="143" t="str">
        <f>IF('Historical DATA'!B83="","",'Historical DATA'!B83)</f>
        <v/>
      </c>
      <c r="C105" s="320"/>
      <c r="D105" s="322" t="str">
        <f>IF('Historical DATA'!O83="","",'Historical DATA'!O83)</f>
        <v/>
      </c>
      <c r="E105" s="313" t="str">
        <f>IF('Historical DATA'!P83="","",'Historical DATA'!P83)</f>
        <v/>
      </c>
      <c r="F105" s="313" t="str">
        <f>IF('Historical DATA'!Q83="","",'Historical DATA'!Q83)</f>
        <v/>
      </c>
      <c r="G105" s="314" t="str">
        <f>IF('Historical DATA'!R83="","",'Historical DATA'!R83)</f>
        <v/>
      </c>
      <c r="H105" s="315" t="str">
        <f>IF('Historical DATA'!S83="","",'Historical DATA'!S83)</f>
        <v/>
      </c>
      <c r="I105" s="1504" t="str">
        <f>IF('Historical DATA'!T83="","",'Historical DATA'!T83)</f>
        <v/>
      </c>
      <c r="J105" s="316" t="str">
        <f>IF('Historical DATA'!U83="","",'Historical DATA'!U83)</f>
        <v/>
      </c>
      <c r="K105" s="321"/>
      <c r="L105" s="1432" t="str">
        <f>IF('Historical DATA'!V83="","",'Historical DATA'!V83)</f>
        <v/>
      </c>
      <c r="M105" s="313" t="str">
        <f>IF('Historical DATA'!W83="","",'Historical DATA'!W83)</f>
        <v/>
      </c>
      <c r="N105" s="313" t="str">
        <f>IF('Historical DATA'!X83="","",'Historical DATA'!X83)</f>
        <v/>
      </c>
      <c r="O105" s="314" t="str">
        <f>IF('Historical DATA'!Y83="","",'Historical DATA'!Y83)</f>
        <v/>
      </c>
      <c r="P105" s="315" t="str">
        <f>IF('Historical DATA'!Z83="","",'Historical DATA'!Z83)</f>
        <v/>
      </c>
      <c r="Q105" s="1501" t="str">
        <f>IF('Historical DATA'!AA83="","",'Historical DATA'!AA83)</f>
        <v/>
      </c>
      <c r="R105" s="321"/>
      <c r="S105" s="312" t="str">
        <f>IF('Historical DATA'!AB83="","",'Historical DATA'!AB83)</f>
        <v/>
      </c>
      <c r="T105" s="313" t="str">
        <f>IF('Historical DATA'!AC83="","",'Historical DATA'!AC83)</f>
        <v/>
      </c>
      <c r="U105" s="313" t="str">
        <f>IF('Historical DATA'!AD83="","",'Historical DATA'!AD83)</f>
        <v/>
      </c>
      <c r="V105" s="314" t="str">
        <f>IF('Historical DATA'!AE83="","",'Historical DATA'!AE83)</f>
        <v/>
      </c>
      <c r="W105" s="315" t="str">
        <f>IF('Historical DATA'!AF83="","",'Historical DATA'!AF83)</f>
        <v/>
      </c>
      <c r="X105" s="316" t="str">
        <f>IF('Historical DATA'!AG83="","",'Historical DATA'!AG83)</f>
        <v/>
      </c>
    </row>
    <row r="106" spans="1:24" s="302" customFormat="1">
      <c r="A106" s="318">
        <f t="shared" si="1"/>
        <v>-59</v>
      </c>
      <c r="B106" s="143" t="str">
        <f>IF('Historical DATA'!B84="","",'Historical DATA'!B84)</f>
        <v/>
      </c>
      <c r="C106" s="320"/>
      <c r="D106" s="322" t="str">
        <f>IF('Historical DATA'!O84="","",'Historical DATA'!O84)</f>
        <v/>
      </c>
      <c r="E106" s="313" t="str">
        <f>IF('Historical DATA'!P84="","",'Historical DATA'!P84)</f>
        <v/>
      </c>
      <c r="F106" s="313" t="str">
        <f>IF('Historical DATA'!Q84="","",'Historical DATA'!Q84)</f>
        <v/>
      </c>
      <c r="G106" s="314" t="str">
        <f>IF('Historical DATA'!R84="","",'Historical DATA'!R84)</f>
        <v/>
      </c>
      <c r="H106" s="315" t="str">
        <f>IF('Historical DATA'!S84="","",'Historical DATA'!S84)</f>
        <v/>
      </c>
      <c r="I106" s="1504" t="str">
        <f>IF('Historical DATA'!T84="","",'Historical DATA'!T84)</f>
        <v/>
      </c>
      <c r="J106" s="316" t="str">
        <f>IF('Historical DATA'!U84="","",'Historical DATA'!U84)</f>
        <v/>
      </c>
      <c r="K106" s="321"/>
      <c r="L106" s="1432" t="str">
        <f>IF('Historical DATA'!V84="","",'Historical DATA'!V84)</f>
        <v/>
      </c>
      <c r="M106" s="313" t="str">
        <f>IF('Historical DATA'!W84="","",'Historical DATA'!W84)</f>
        <v/>
      </c>
      <c r="N106" s="313" t="str">
        <f>IF('Historical DATA'!X84="","",'Historical DATA'!X84)</f>
        <v/>
      </c>
      <c r="O106" s="314" t="str">
        <f>IF('Historical DATA'!Y84="","",'Historical DATA'!Y84)</f>
        <v/>
      </c>
      <c r="P106" s="315" t="str">
        <f>IF('Historical DATA'!Z84="","",'Historical DATA'!Z84)</f>
        <v/>
      </c>
      <c r="Q106" s="1501" t="str">
        <f>IF('Historical DATA'!AA84="","",'Historical DATA'!AA84)</f>
        <v/>
      </c>
      <c r="R106" s="321"/>
      <c r="S106" s="312" t="str">
        <f>IF('Historical DATA'!AB84="","",'Historical DATA'!AB84)</f>
        <v/>
      </c>
      <c r="T106" s="313" t="str">
        <f>IF('Historical DATA'!AC84="","",'Historical DATA'!AC84)</f>
        <v/>
      </c>
      <c r="U106" s="313" t="str">
        <f>IF('Historical DATA'!AD84="","",'Historical DATA'!AD84)</f>
        <v/>
      </c>
      <c r="V106" s="314" t="str">
        <f>IF('Historical DATA'!AE84="","",'Historical DATA'!AE84)</f>
        <v/>
      </c>
      <c r="W106" s="315" t="str">
        <f>IF('Historical DATA'!AF84="","",'Historical DATA'!AF84)</f>
        <v/>
      </c>
      <c r="X106" s="316" t="str">
        <f>IF('Historical DATA'!AG84="","",'Historical DATA'!AG84)</f>
        <v/>
      </c>
    </row>
    <row r="107" spans="1:24" s="302" customFormat="1">
      <c r="A107" s="318">
        <f t="shared" si="1"/>
        <v>-60</v>
      </c>
      <c r="B107" s="143" t="str">
        <f>IF('Historical DATA'!B85="","",'Historical DATA'!B85)</f>
        <v/>
      </c>
      <c r="C107" s="320"/>
      <c r="D107" s="322" t="str">
        <f>IF('Historical DATA'!O85="","",'Historical DATA'!O85)</f>
        <v/>
      </c>
      <c r="E107" s="313" t="str">
        <f>IF('Historical DATA'!P85="","",'Historical DATA'!P85)</f>
        <v/>
      </c>
      <c r="F107" s="313" t="str">
        <f>IF('Historical DATA'!Q85="","",'Historical DATA'!Q85)</f>
        <v/>
      </c>
      <c r="G107" s="314" t="str">
        <f>IF('Historical DATA'!R85="","",'Historical DATA'!R85)</f>
        <v/>
      </c>
      <c r="H107" s="315" t="str">
        <f>IF('Historical DATA'!S85="","",'Historical DATA'!S85)</f>
        <v/>
      </c>
      <c r="I107" s="1504" t="str">
        <f>IF('Historical DATA'!T85="","",'Historical DATA'!T85)</f>
        <v/>
      </c>
      <c r="J107" s="316" t="str">
        <f>IF('Historical DATA'!U85="","",'Historical DATA'!U85)</f>
        <v/>
      </c>
      <c r="K107" s="321"/>
      <c r="L107" s="1432" t="str">
        <f>IF('Historical DATA'!V85="","",'Historical DATA'!V85)</f>
        <v/>
      </c>
      <c r="M107" s="313" t="str">
        <f>IF('Historical DATA'!W85="","",'Historical DATA'!W85)</f>
        <v/>
      </c>
      <c r="N107" s="313" t="str">
        <f>IF('Historical DATA'!X85="","",'Historical DATA'!X85)</f>
        <v/>
      </c>
      <c r="O107" s="314" t="str">
        <f>IF('Historical DATA'!Y85="","",'Historical DATA'!Y85)</f>
        <v/>
      </c>
      <c r="P107" s="315" t="str">
        <f>IF('Historical DATA'!Z85="","",'Historical DATA'!Z85)</f>
        <v/>
      </c>
      <c r="Q107" s="1501" t="str">
        <f>IF('Historical DATA'!AA85="","",'Historical DATA'!AA85)</f>
        <v/>
      </c>
      <c r="R107" s="321"/>
      <c r="S107" s="312" t="str">
        <f>IF('Historical DATA'!AB85="","",'Historical DATA'!AB85)</f>
        <v/>
      </c>
      <c r="T107" s="313" t="str">
        <f>IF('Historical DATA'!AC85="","",'Historical DATA'!AC85)</f>
        <v/>
      </c>
      <c r="U107" s="313" t="str">
        <f>IF('Historical DATA'!AD85="","",'Historical DATA'!AD85)</f>
        <v/>
      </c>
      <c r="V107" s="314" t="str">
        <f>IF('Historical DATA'!AE85="","",'Historical DATA'!AE85)</f>
        <v/>
      </c>
      <c r="W107" s="315" t="str">
        <f>IF('Historical DATA'!AF85="","",'Historical DATA'!AF85)</f>
        <v/>
      </c>
      <c r="X107" s="316" t="str">
        <f>IF('Historical DATA'!AG85="","",'Historical DATA'!AG85)</f>
        <v/>
      </c>
    </row>
    <row r="108" spans="1:24" s="302" customFormat="1">
      <c r="A108" s="318">
        <f t="shared" si="1"/>
        <v>-61</v>
      </c>
      <c r="B108" s="143" t="str">
        <f>IF('Historical DATA'!B86="","",'Historical DATA'!B86)</f>
        <v/>
      </c>
      <c r="C108" s="320"/>
      <c r="D108" s="322" t="str">
        <f>IF('Historical DATA'!O86="","",'Historical DATA'!O86)</f>
        <v/>
      </c>
      <c r="E108" s="313" t="str">
        <f>IF('Historical DATA'!P86="","",'Historical DATA'!P86)</f>
        <v/>
      </c>
      <c r="F108" s="313" t="str">
        <f>IF('Historical DATA'!Q86="","",'Historical DATA'!Q86)</f>
        <v/>
      </c>
      <c r="G108" s="314" t="str">
        <f>IF('Historical DATA'!R86="","",'Historical DATA'!R86)</f>
        <v/>
      </c>
      <c r="H108" s="315" t="str">
        <f>IF('Historical DATA'!S86="","",'Historical DATA'!S86)</f>
        <v/>
      </c>
      <c r="I108" s="1504" t="str">
        <f>IF('Historical DATA'!T86="","",'Historical DATA'!T86)</f>
        <v/>
      </c>
      <c r="J108" s="316" t="str">
        <f>IF('Historical DATA'!U86="","",'Historical DATA'!U86)</f>
        <v/>
      </c>
      <c r="K108" s="321"/>
      <c r="L108" s="1432" t="str">
        <f>IF('Historical DATA'!V86="","",'Historical DATA'!V86)</f>
        <v/>
      </c>
      <c r="M108" s="313" t="str">
        <f>IF('Historical DATA'!W86="","",'Historical DATA'!W86)</f>
        <v/>
      </c>
      <c r="N108" s="313" t="str">
        <f>IF('Historical DATA'!X86="","",'Historical DATA'!X86)</f>
        <v/>
      </c>
      <c r="O108" s="314" t="str">
        <f>IF('Historical DATA'!Y86="","",'Historical DATA'!Y86)</f>
        <v/>
      </c>
      <c r="P108" s="315" t="str">
        <f>IF('Historical DATA'!Z86="","",'Historical DATA'!Z86)</f>
        <v/>
      </c>
      <c r="Q108" s="1501" t="str">
        <f>IF('Historical DATA'!AA86="","",'Historical DATA'!AA86)</f>
        <v/>
      </c>
      <c r="R108" s="321"/>
      <c r="S108" s="312" t="str">
        <f>IF('Historical DATA'!AB86="","",'Historical DATA'!AB86)</f>
        <v/>
      </c>
      <c r="T108" s="313" t="str">
        <f>IF('Historical DATA'!AC86="","",'Historical DATA'!AC86)</f>
        <v/>
      </c>
      <c r="U108" s="313" t="str">
        <f>IF('Historical DATA'!AD86="","",'Historical DATA'!AD86)</f>
        <v/>
      </c>
      <c r="V108" s="314" t="str">
        <f>IF('Historical DATA'!AE86="","",'Historical DATA'!AE86)</f>
        <v/>
      </c>
      <c r="W108" s="315" t="str">
        <f>IF('Historical DATA'!AF86="","",'Historical DATA'!AF86)</f>
        <v/>
      </c>
      <c r="X108" s="316" t="str">
        <f>IF('Historical DATA'!AG86="","",'Historical DATA'!AG86)</f>
        <v/>
      </c>
    </row>
    <row r="109" spans="1:24" s="302" customFormat="1">
      <c r="A109" s="318">
        <f t="shared" si="1"/>
        <v>-62</v>
      </c>
      <c r="B109" s="143" t="str">
        <f>IF('Historical DATA'!B87="","",'Historical DATA'!B87)</f>
        <v/>
      </c>
      <c r="C109" s="320"/>
      <c r="D109" s="322" t="str">
        <f>IF('Historical DATA'!O87="","",'Historical DATA'!O87)</f>
        <v/>
      </c>
      <c r="E109" s="313" t="str">
        <f>IF('Historical DATA'!P87="","",'Historical DATA'!P87)</f>
        <v/>
      </c>
      <c r="F109" s="313" t="str">
        <f>IF('Historical DATA'!Q87="","",'Historical DATA'!Q87)</f>
        <v/>
      </c>
      <c r="G109" s="314" t="str">
        <f>IF('Historical DATA'!R87="","",'Historical DATA'!R87)</f>
        <v/>
      </c>
      <c r="H109" s="315" t="str">
        <f>IF('Historical DATA'!S87="","",'Historical DATA'!S87)</f>
        <v/>
      </c>
      <c r="I109" s="1504" t="str">
        <f>IF('Historical DATA'!T87="","",'Historical DATA'!T87)</f>
        <v/>
      </c>
      <c r="J109" s="316" t="str">
        <f>IF('Historical DATA'!U87="","",'Historical DATA'!U87)</f>
        <v/>
      </c>
      <c r="K109" s="321"/>
      <c r="L109" s="1432" t="str">
        <f>IF('Historical DATA'!V87="","",'Historical DATA'!V87)</f>
        <v/>
      </c>
      <c r="M109" s="313" t="str">
        <f>IF('Historical DATA'!W87="","",'Historical DATA'!W87)</f>
        <v/>
      </c>
      <c r="N109" s="313" t="str">
        <f>IF('Historical DATA'!X87="","",'Historical DATA'!X87)</f>
        <v/>
      </c>
      <c r="O109" s="314" t="str">
        <f>IF('Historical DATA'!Y87="","",'Historical DATA'!Y87)</f>
        <v/>
      </c>
      <c r="P109" s="315" t="str">
        <f>IF('Historical DATA'!Z87="","",'Historical DATA'!Z87)</f>
        <v/>
      </c>
      <c r="Q109" s="1501" t="str">
        <f>IF('Historical DATA'!AA87="","",'Historical DATA'!AA87)</f>
        <v/>
      </c>
      <c r="R109" s="321"/>
      <c r="S109" s="312" t="str">
        <f>IF('Historical DATA'!AB87="","",'Historical DATA'!AB87)</f>
        <v/>
      </c>
      <c r="T109" s="313" t="str">
        <f>IF('Historical DATA'!AC87="","",'Historical DATA'!AC87)</f>
        <v/>
      </c>
      <c r="U109" s="313" t="str">
        <f>IF('Historical DATA'!AD87="","",'Historical DATA'!AD87)</f>
        <v/>
      </c>
      <c r="V109" s="314" t="str">
        <f>IF('Historical DATA'!AE87="","",'Historical DATA'!AE87)</f>
        <v/>
      </c>
      <c r="W109" s="315" t="str">
        <f>IF('Historical DATA'!AF87="","",'Historical DATA'!AF87)</f>
        <v/>
      </c>
      <c r="X109" s="316" t="str">
        <f>IF('Historical DATA'!AG87="","",'Historical DATA'!AG87)</f>
        <v/>
      </c>
    </row>
    <row r="110" spans="1:24" s="302" customFormat="1">
      <c r="A110" s="318">
        <f t="shared" si="1"/>
        <v>-63</v>
      </c>
      <c r="B110" s="143" t="str">
        <f>IF('Historical DATA'!B88="","",'Historical DATA'!B88)</f>
        <v/>
      </c>
      <c r="C110" s="320"/>
      <c r="D110" s="322" t="str">
        <f>IF('Historical DATA'!O88="","",'Historical DATA'!O88)</f>
        <v/>
      </c>
      <c r="E110" s="313" t="str">
        <f>IF('Historical DATA'!P88="","",'Historical DATA'!P88)</f>
        <v/>
      </c>
      <c r="F110" s="313" t="str">
        <f>IF('Historical DATA'!Q88="","",'Historical DATA'!Q88)</f>
        <v/>
      </c>
      <c r="G110" s="314" t="str">
        <f>IF('Historical DATA'!R88="","",'Historical DATA'!R88)</f>
        <v/>
      </c>
      <c r="H110" s="315" t="str">
        <f>IF('Historical DATA'!S88="","",'Historical DATA'!S88)</f>
        <v/>
      </c>
      <c r="I110" s="1504" t="str">
        <f>IF('Historical DATA'!T88="","",'Historical DATA'!T88)</f>
        <v/>
      </c>
      <c r="J110" s="316" t="str">
        <f>IF('Historical DATA'!U88="","",'Historical DATA'!U88)</f>
        <v/>
      </c>
      <c r="K110" s="321"/>
      <c r="L110" s="1432" t="str">
        <f>IF('Historical DATA'!V88="","",'Historical DATA'!V88)</f>
        <v/>
      </c>
      <c r="M110" s="313" t="str">
        <f>IF('Historical DATA'!W88="","",'Historical DATA'!W88)</f>
        <v/>
      </c>
      <c r="N110" s="313" t="str">
        <f>IF('Historical DATA'!X88="","",'Historical DATA'!X88)</f>
        <v/>
      </c>
      <c r="O110" s="314" t="str">
        <f>IF('Historical DATA'!Y88="","",'Historical DATA'!Y88)</f>
        <v/>
      </c>
      <c r="P110" s="315" t="str">
        <f>IF('Historical DATA'!Z88="","",'Historical DATA'!Z88)</f>
        <v/>
      </c>
      <c r="Q110" s="1501" t="str">
        <f>IF('Historical DATA'!AA88="","",'Historical DATA'!AA88)</f>
        <v/>
      </c>
      <c r="R110" s="321"/>
      <c r="S110" s="312" t="str">
        <f>IF('Historical DATA'!AB88="","",'Historical DATA'!AB88)</f>
        <v/>
      </c>
      <c r="T110" s="313" t="str">
        <f>IF('Historical DATA'!AC88="","",'Historical DATA'!AC88)</f>
        <v/>
      </c>
      <c r="U110" s="313" t="str">
        <f>IF('Historical DATA'!AD88="","",'Historical DATA'!AD88)</f>
        <v/>
      </c>
      <c r="V110" s="314" t="str">
        <f>IF('Historical DATA'!AE88="","",'Historical DATA'!AE88)</f>
        <v/>
      </c>
      <c r="W110" s="315" t="str">
        <f>IF('Historical DATA'!AF88="","",'Historical DATA'!AF88)</f>
        <v/>
      </c>
      <c r="X110" s="316" t="str">
        <f>IF('Historical DATA'!AG88="","",'Historical DATA'!AG88)</f>
        <v/>
      </c>
    </row>
    <row r="111" spans="1:24" s="302" customFormat="1">
      <c r="A111" s="318">
        <f t="shared" si="1"/>
        <v>-64</v>
      </c>
      <c r="B111" s="143" t="str">
        <f>IF('Historical DATA'!B89="","",'Historical DATA'!B89)</f>
        <v/>
      </c>
      <c r="C111" s="320"/>
      <c r="D111" s="322" t="str">
        <f>IF('Historical DATA'!O89="","",'Historical DATA'!O89)</f>
        <v/>
      </c>
      <c r="E111" s="313" t="str">
        <f>IF('Historical DATA'!P89="","",'Historical DATA'!P89)</f>
        <v/>
      </c>
      <c r="F111" s="313" t="str">
        <f>IF('Historical DATA'!Q89="","",'Historical DATA'!Q89)</f>
        <v/>
      </c>
      <c r="G111" s="314" t="str">
        <f>IF('Historical DATA'!R89="","",'Historical DATA'!R89)</f>
        <v/>
      </c>
      <c r="H111" s="315" t="str">
        <f>IF('Historical DATA'!S89="","",'Historical DATA'!S89)</f>
        <v/>
      </c>
      <c r="I111" s="1504" t="str">
        <f>IF('Historical DATA'!T89="","",'Historical DATA'!T89)</f>
        <v/>
      </c>
      <c r="J111" s="316" t="str">
        <f>IF('Historical DATA'!U89="","",'Historical DATA'!U89)</f>
        <v/>
      </c>
      <c r="K111" s="321"/>
      <c r="L111" s="1432" t="str">
        <f>IF('Historical DATA'!V89="","",'Historical DATA'!V89)</f>
        <v/>
      </c>
      <c r="M111" s="313" t="str">
        <f>IF('Historical DATA'!W89="","",'Historical DATA'!W89)</f>
        <v/>
      </c>
      <c r="N111" s="313" t="str">
        <f>IF('Historical DATA'!X89="","",'Historical DATA'!X89)</f>
        <v/>
      </c>
      <c r="O111" s="314" t="str">
        <f>IF('Historical DATA'!Y89="","",'Historical DATA'!Y89)</f>
        <v/>
      </c>
      <c r="P111" s="315" t="str">
        <f>IF('Historical DATA'!Z89="","",'Historical DATA'!Z89)</f>
        <v/>
      </c>
      <c r="Q111" s="1501" t="str">
        <f>IF('Historical DATA'!AA89="","",'Historical DATA'!AA89)</f>
        <v/>
      </c>
      <c r="R111" s="321"/>
      <c r="S111" s="312" t="str">
        <f>IF('Historical DATA'!AB89="","",'Historical DATA'!AB89)</f>
        <v/>
      </c>
      <c r="T111" s="313" t="str">
        <f>IF('Historical DATA'!AC89="","",'Historical DATA'!AC89)</f>
        <v/>
      </c>
      <c r="U111" s="313" t="str">
        <f>IF('Historical DATA'!AD89="","",'Historical DATA'!AD89)</f>
        <v/>
      </c>
      <c r="V111" s="314" t="str">
        <f>IF('Historical DATA'!AE89="","",'Historical DATA'!AE89)</f>
        <v/>
      </c>
      <c r="W111" s="315" t="str">
        <f>IF('Historical DATA'!AF89="","",'Historical DATA'!AF89)</f>
        <v/>
      </c>
      <c r="X111" s="316" t="str">
        <f>IF('Historical DATA'!AG89="","",'Historical DATA'!AG89)</f>
        <v/>
      </c>
    </row>
    <row r="112" spans="1:24" s="302" customFormat="1">
      <c r="A112" s="318">
        <f t="shared" si="1"/>
        <v>-65</v>
      </c>
      <c r="B112" s="143" t="str">
        <f>IF('Historical DATA'!B90="","",'Historical DATA'!B90)</f>
        <v/>
      </c>
      <c r="C112" s="320"/>
      <c r="D112" s="322" t="str">
        <f>IF('Historical DATA'!O90="","",'Historical DATA'!O90)</f>
        <v/>
      </c>
      <c r="E112" s="313" t="str">
        <f>IF('Historical DATA'!P90="","",'Historical DATA'!P90)</f>
        <v/>
      </c>
      <c r="F112" s="313" t="str">
        <f>IF('Historical DATA'!Q90="","",'Historical DATA'!Q90)</f>
        <v/>
      </c>
      <c r="G112" s="314" t="str">
        <f>IF('Historical DATA'!R90="","",'Historical DATA'!R90)</f>
        <v/>
      </c>
      <c r="H112" s="315" t="str">
        <f>IF('Historical DATA'!S90="","",'Historical DATA'!S90)</f>
        <v/>
      </c>
      <c r="I112" s="1504" t="str">
        <f>IF('Historical DATA'!T90="","",'Historical DATA'!T90)</f>
        <v/>
      </c>
      <c r="J112" s="316" t="str">
        <f>IF('Historical DATA'!U90="","",'Historical DATA'!U90)</f>
        <v/>
      </c>
      <c r="K112" s="321"/>
      <c r="L112" s="1432" t="str">
        <f>IF('Historical DATA'!V90="","",'Historical DATA'!V90)</f>
        <v/>
      </c>
      <c r="M112" s="313" t="str">
        <f>IF('Historical DATA'!W90="","",'Historical DATA'!W90)</f>
        <v/>
      </c>
      <c r="N112" s="313" t="str">
        <f>IF('Historical DATA'!X90="","",'Historical DATA'!X90)</f>
        <v/>
      </c>
      <c r="O112" s="314" t="str">
        <f>IF('Historical DATA'!Y90="","",'Historical DATA'!Y90)</f>
        <v/>
      </c>
      <c r="P112" s="315" t="str">
        <f>IF('Historical DATA'!Z90="","",'Historical DATA'!Z90)</f>
        <v/>
      </c>
      <c r="Q112" s="1501" t="str">
        <f>IF('Historical DATA'!AA90="","",'Historical DATA'!AA90)</f>
        <v/>
      </c>
      <c r="R112" s="321"/>
      <c r="S112" s="312" t="str">
        <f>IF('Historical DATA'!AB90="","",'Historical DATA'!AB90)</f>
        <v/>
      </c>
      <c r="T112" s="313" t="str">
        <f>IF('Historical DATA'!AC90="","",'Historical DATA'!AC90)</f>
        <v/>
      </c>
      <c r="U112" s="313" t="str">
        <f>IF('Historical DATA'!AD90="","",'Historical DATA'!AD90)</f>
        <v/>
      </c>
      <c r="V112" s="314" t="str">
        <f>IF('Historical DATA'!AE90="","",'Historical DATA'!AE90)</f>
        <v/>
      </c>
      <c r="W112" s="315" t="str">
        <f>IF('Historical DATA'!AF90="","",'Historical DATA'!AF90)</f>
        <v/>
      </c>
      <c r="X112" s="316" t="str">
        <f>IF('Historical DATA'!AG90="","",'Historical DATA'!AG90)</f>
        <v/>
      </c>
    </row>
    <row r="113" spans="1:24" s="302" customFormat="1">
      <c r="A113" s="318">
        <f t="shared" si="1"/>
        <v>-66</v>
      </c>
      <c r="B113" s="143" t="str">
        <f>IF('Historical DATA'!B91="","",'Historical DATA'!B91)</f>
        <v/>
      </c>
      <c r="C113" s="320"/>
      <c r="D113" s="322" t="str">
        <f>IF('Historical DATA'!O91="","",'Historical DATA'!O91)</f>
        <v/>
      </c>
      <c r="E113" s="313" t="str">
        <f>IF('Historical DATA'!P91="","",'Historical DATA'!P91)</f>
        <v/>
      </c>
      <c r="F113" s="313" t="str">
        <f>IF('Historical DATA'!Q91="","",'Historical DATA'!Q91)</f>
        <v/>
      </c>
      <c r="G113" s="314" t="str">
        <f>IF('Historical DATA'!R91="","",'Historical DATA'!R91)</f>
        <v/>
      </c>
      <c r="H113" s="315" t="str">
        <f>IF('Historical DATA'!S91="","",'Historical DATA'!S91)</f>
        <v/>
      </c>
      <c r="I113" s="1504" t="str">
        <f>IF('Historical DATA'!T91="","",'Historical DATA'!T91)</f>
        <v/>
      </c>
      <c r="J113" s="316" t="str">
        <f>IF('Historical DATA'!U91="","",'Historical DATA'!U91)</f>
        <v/>
      </c>
      <c r="K113" s="321"/>
      <c r="L113" s="1432" t="str">
        <f>IF('Historical DATA'!V91="","",'Historical DATA'!V91)</f>
        <v/>
      </c>
      <c r="M113" s="313" t="str">
        <f>IF('Historical DATA'!W91="","",'Historical DATA'!W91)</f>
        <v/>
      </c>
      <c r="N113" s="313" t="str">
        <f>IF('Historical DATA'!X91="","",'Historical DATA'!X91)</f>
        <v/>
      </c>
      <c r="O113" s="314" t="str">
        <f>IF('Historical DATA'!Y91="","",'Historical DATA'!Y91)</f>
        <v/>
      </c>
      <c r="P113" s="315" t="str">
        <f>IF('Historical DATA'!Z91="","",'Historical DATA'!Z91)</f>
        <v/>
      </c>
      <c r="Q113" s="1501" t="str">
        <f>IF('Historical DATA'!AA91="","",'Historical DATA'!AA91)</f>
        <v/>
      </c>
      <c r="R113" s="321"/>
      <c r="S113" s="312" t="str">
        <f>IF('Historical DATA'!AB91="","",'Historical DATA'!AB91)</f>
        <v/>
      </c>
      <c r="T113" s="313" t="str">
        <f>IF('Historical DATA'!AC91="","",'Historical DATA'!AC91)</f>
        <v/>
      </c>
      <c r="U113" s="313" t="str">
        <f>IF('Historical DATA'!AD91="","",'Historical DATA'!AD91)</f>
        <v/>
      </c>
      <c r="V113" s="314" t="str">
        <f>IF('Historical DATA'!AE91="","",'Historical DATA'!AE91)</f>
        <v/>
      </c>
      <c r="W113" s="315" t="str">
        <f>IF('Historical DATA'!AF91="","",'Historical DATA'!AF91)</f>
        <v/>
      </c>
      <c r="X113" s="316" t="str">
        <f>IF('Historical DATA'!AG91="","",'Historical DATA'!AG91)</f>
        <v/>
      </c>
    </row>
    <row r="114" spans="1:24" s="302" customFormat="1">
      <c r="A114" s="318">
        <f t="shared" si="1"/>
        <v>-67</v>
      </c>
      <c r="B114" s="143" t="str">
        <f>IF('Historical DATA'!B92="","",'Historical DATA'!B92)</f>
        <v/>
      </c>
      <c r="C114" s="320"/>
      <c r="D114" s="322" t="str">
        <f>IF('Historical DATA'!O92="","",'Historical DATA'!O92)</f>
        <v/>
      </c>
      <c r="E114" s="313" t="str">
        <f>IF('Historical DATA'!P92="","",'Historical DATA'!P92)</f>
        <v/>
      </c>
      <c r="F114" s="313" t="str">
        <f>IF('Historical DATA'!Q92="","",'Historical DATA'!Q92)</f>
        <v/>
      </c>
      <c r="G114" s="314" t="str">
        <f>IF('Historical DATA'!R92="","",'Historical DATA'!R92)</f>
        <v/>
      </c>
      <c r="H114" s="315" t="str">
        <f>IF('Historical DATA'!S92="","",'Historical DATA'!S92)</f>
        <v/>
      </c>
      <c r="I114" s="1504" t="str">
        <f>IF('Historical DATA'!T92="","",'Historical DATA'!T92)</f>
        <v/>
      </c>
      <c r="J114" s="316" t="str">
        <f>IF('Historical DATA'!U92="","",'Historical DATA'!U92)</f>
        <v/>
      </c>
      <c r="K114" s="321"/>
      <c r="L114" s="1432" t="str">
        <f>IF('Historical DATA'!V92="","",'Historical DATA'!V92)</f>
        <v/>
      </c>
      <c r="M114" s="313" t="str">
        <f>IF('Historical DATA'!W92="","",'Historical DATA'!W92)</f>
        <v/>
      </c>
      <c r="N114" s="313" t="str">
        <f>IF('Historical DATA'!X92="","",'Historical DATA'!X92)</f>
        <v/>
      </c>
      <c r="O114" s="314" t="str">
        <f>IF('Historical DATA'!Y92="","",'Historical DATA'!Y92)</f>
        <v/>
      </c>
      <c r="P114" s="315" t="str">
        <f>IF('Historical DATA'!Z92="","",'Historical DATA'!Z92)</f>
        <v/>
      </c>
      <c r="Q114" s="1501" t="str">
        <f>IF('Historical DATA'!AA92="","",'Historical DATA'!AA92)</f>
        <v/>
      </c>
      <c r="R114" s="321"/>
      <c r="S114" s="312" t="str">
        <f>IF('Historical DATA'!AB92="","",'Historical DATA'!AB92)</f>
        <v/>
      </c>
      <c r="T114" s="313" t="str">
        <f>IF('Historical DATA'!AC92="","",'Historical DATA'!AC92)</f>
        <v/>
      </c>
      <c r="U114" s="313" t="str">
        <f>IF('Historical DATA'!AD92="","",'Historical DATA'!AD92)</f>
        <v/>
      </c>
      <c r="V114" s="314" t="str">
        <f>IF('Historical DATA'!AE92="","",'Historical DATA'!AE92)</f>
        <v/>
      </c>
      <c r="W114" s="315" t="str">
        <f>IF('Historical DATA'!AF92="","",'Historical DATA'!AF92)</f>
        <v/>
      </c>
      <c r="X114" s="316" t="str">
        <f>IF('Historical DATA'!AG92="","",'Historical DATA'!AG92)</f>
        <v/>
      </c>
    </row>
    <row r="115" spans="1:24" s="302" customFormat="1">
      <c r="A115" s="318">
        <f t="shared" si="1"/>
        <v>-68</v>
      </c>
      <c r="B115" s="143" t="str">
        <f>IF('Historical DATA'!B93="","",'Historical DATA'!B93)</f>
        <v/>
      </c>
      <c r="C115" s="320"/>
      <c r="D115" s="322" t="str">
        <f>IF('Historical DATA'!O93="","",'Historical DATA'!O93)</f>
        <v/>
      </c>
      <c r="E115" s="313" t="str">
        <f>IF('Historical DATA'!P93="","",'Historical DATA'!P93)</f>
        <v/>
      </c>
      <c r="F115" s="313" t="str">
        <f>IF('Historical DATA'!Q93="","",'Historical DATA'!Q93)</f>
        <v/>
      </c>
      <c r="G115" s="314" t="str">
        <f>IF('Historical DATA'!R93="","",'Historical DATA'!R93)</f>
        <v/>
      </c>
      <c r="H115" s="315" t="str">
        <f>IF('Historical DATA'!S93="","",'Historical DATA'!S93)</f>
        <v/>
      </c>
      <c r="I115" s="1504" t="str">
        <f>IF('Historical DATA'!T93="","",'Historical DATA'!T93)</f>
        <v/>
      </c>
      <c r="J115" s="316" t="str">
        <f>IF('Historical DATA'!U93="","",'Historical DATA'!U93)</f>
        <v/>
      </c>
      <c r="K115" s="321"/>
      <c r="L115" s="1432" t="str">
        <f>IF('Historical DATA'!V93="","",'Historical DATA'!V93)</f>
        <v/>
      </c>
      <c r="M115" s="313" t="str">
        <f>IF('Historical DATA'!W93="","",'Historical DATA'!W93)</f>
        <v/>
      </c>
      <c r="N115" s="313" t="str">
        <f>IF('Historical DATA'!X93="","",'Historical DATA'!X93)</f>
        <v/>
      </c>
      <c r="O115" s="314" t="str">
        <f>IF('Historical DATA'!Y93="","",'Historical DATA'!Y93)</f>
        <v/>
      </c>
      <c r="P115" s="315" t="str">
        <f>IF('Historical DATA'!Z93="","",'Historical DATA'!Z93)</f>
        <v/>
      </c>
      <c r="Q115" s="1501" t="str">
        <f>IF('Historical DATA'!AA93="","",'Historical DATA'!AA93)</f>
        <v/>
      </c>
      <c r="R115" s="321"/>
      <c r="S115" s="312" t="str">
        <f>IF('Historical DATA'!AB93="","",'Historical DATA'!AB93)</f>
        <v/>
      </c>
      <c r="T115" s="313" t="str">
        <f>IF('Historical DATA'!AC93="","",'Historical DATA'!AC93)</f>
        <v/>
      </c>
      <c r="U115" s="313" t="str">
        <f>IF('Historical DATA'!AD93="","",'Historical DATA'!AD93)</f>
        <v/>
      </c>
      <c r="V115" s="314" t="str">
        <f>IF('Historical DATA'!AE93="","",'Historical DATA'!AE93)</f>
        <v/>
      </c>
      <c r="W115" s="315" t="str">
        <f>IF('Historical DATA'!AF93="","",'Historical DATA'!AF93)</f>
        <v/>
      </c>
      <c r="X115" s="316" t="str">
        <f>IF('Historical DATA'!AG93="","",'Historical DATA'!AG93)</f>
        <v/>
      </c>
    </row>
    <row r="116" spans="1:24" s="302" customFormat="1">
      <c r="A116" s="318">
        <f t="shared" si="1"/>
        <v>-69</v>
      </c>
      <c r="B116" s="143" t="str">
        <f>IF('Historical DATA'!B94="","",'Historical DATA'!B94)</f>
        <v/>
      </c>
      <c r="C116" s="320"/>
      <c r="D116" s="322" t="str">
        <f>IF('Historical DATA'!O94="","",'Historical DATA'!O94)</f>
        <v/>
      </c>
      <c r="E116" s="313" t="str">
        <f>IF('Historical DATA'!P94="","",'Historical DATA'!P94)</f>
        <v/>
      </c>
      <c r="F116" s="313" t="str">
        <f>IF('Historical DATA'!Q94="","",'Historical DATA'!Q94)</f>
        <v/>
      </c>
      <c r="G116" s="314" t="str">
        <f>IF('Historical DATA'!R94="","",'Historical DATA'!R94)</f>
        <v/>
      </c>
      <c r="H116" s="315" t="str">
        <f>IF('Historical DATA'!S94="","",'Historical DATA'!S94)</f>
        <v/>
      </c>
      <c r="I116" s="1504" t="str">
        <f>IF('Historical DATA'!T94="","",'Historical DATA'!T94)</f>
        <v/>
      </c>
      <c r="J116" s="316" t="str">
        <f>IF('Historical DATA'!U94="","",'Historical DATA'!U94)</f>
        <v/>
      </c>
      <c r="K116" s="321"/>
      <c r="L116" s="1432" t="str">
        <f>IF('Historical DATA'!V94="","",'Historical DATA'!V94)</f>
        <v/>
      </c>
      <c r="M116" s="313" t="str">
        <f>IF('Historical DATA'!W94="","",'Historical DATA'!W94)</f>
        <v/>
      </c>
      <c r="N116" s="313" t="str">
        <f>IF('Historical DATA'!X94="","",'Historical DATA'!X94)</f>
        <v/>
      </c>
      <c r="O116" s="314" t="str">
        <f>IF('Historical DATA'!Y94="","",'Historical DATA'!Y94)</f>
        <v/>
      </c>
      <c r="P116" s="315" t="str">
        <f>IF('Historical DATA'!Z94="","",'Historical DATA'!Z94)</f>
        <v/>
      </c>
      <c r="Q116" s="1501" t="str">
        <f>IF('Historical DATA'!AA94="","",'Historical DATA'!AA94)</f>
        <v/>
      </c>
      <c r="R116" s="321"/>
      <c r="S116" s="312" t="str">
        <f>IF('Historical DATA'!AB94="","",'Historical DATA'!AB94)</f>
        <v/>
      </c>
      <c r="T116" s="313" t="str">
        <f>IF('Historical DATA'!AC94="","",'Historical DATA'!AC94)</f>
        <v/>
      </c>
      <c r="U116" s="313" t="str">
        <f>IF('Historical DATA'!AD94="","",'Historical DATA'!AD94)</f>
        <v/>
      </c>
      <c r="V116" s="314" t="str">
        <f>IF('Historical DATA'!AE94="","",'Historical DATA'!AE94)</f>
        <v/>
      </c>
      <c r="W116" s="315" t="str">
        <f>IF('Historical DATA'!AF94="","",'Historical DATA'!AF94)</f>
        <v/>
      </c>
      <c r="X116" s="316" t="str">
        <f>IF('Historical DATA'!AG94="","",'Historical DATA'!AG94)</f>
        <v/>
      </c>
    </row>
    <row r="117" spans="1:24" s="302" customFormat="1">
      <c r="A117" s="318">
        <f t="shared" si="1"/>
        <v>-70</v>
      </c>
      <c r="B117" s="143" t="str">
        <f>IF('Historical DATA'!B95="","",'Historical DATA'!B95)</f>
        <v/>
      </c>
      <c r="C117" s="320"/>
      <c r="D117" s="322" t="str">
        <f>IF('Historical DATA'!O95="","",'Historical DATA'!O95)</f>
        <v/>
      </c>
      <c r="E117" s="313" t="str">
        <f>IF('Historical DATA'!P95="","",'Historical DATA'!P95)</f>
        <v/>
      </c>
      <c r="F117" s="313" t="str">
        <f>IF('Historical DATA'!Q95="","",'Historical DATA'!Q95)</f>
        <v/>
      </c>
      <c r="G117" s="314" t="str">
        <f>IF('Historical DATA'!R95="","",'Historical DATA'!R95)</f>
        <v/>
      </c>
      <c r="H117" s="315" t="str">
        <f>IF('Historical DATA'!S95="","",'Historical DATA'!S95)</f>
        <v/>
      </c>
      <c r="I117" s="1504" t="str">
        <f>IF('Historical DATA'!T95="","",'Historical DATA'!T95)</f>
        <v/>
      </c>
      <c r="J117" s="316" t="str">
        <f>IF('Historical DATA'!U95="","",'Historical DATA'!U95)</f>
        <v/>
      </c>
      <c r="K117" s="321"/>
      <c r="L117" s="1432" t="str">
        <f>IF('Historical DATA'!V95="","",'Historical DATA'!V95)</f>
        <v/>
      </c>
      <c r="M117" s="313" t="str">
        <f>IF('Historical DATA'!W95="","",'Historical DATA'!W95)</f>
        <v/>
      </c>
      <c r="N117" s="313" t="str">
        <f>IF('Historical DATA'!X95="","",'Historical DATA'!X95)</f>
        <v/>
      </c>
      <c r="O117" s="314" t="str">
        <f>IF('Historical DATA'!Y95="","",'Historical DATA'!Y95)</f>
        <v/>
      </c>
      <c r="P117" s="315" t="str">
        <f>IF('Historical DATA'!Z95="","",'Historical DATA'!Z95)</f>
        <v/>
      </c>
      <c r="Q117" s="1501" t="str">
        <f>IF('Historical DATA'!AA95="","",'Historical DATA'!AA95)</f>
        <v/>
      </c>
      <c r="R117" s="321"/>
      <c r="S117" s="312" t="str">
        <f>IF('Historical DATA'!AB95="","",'Historical DATA'!AB95)</f>
        <v/>
      </c>
      <c r="T117" s="313" t="str">
        <f>IF('Historical DATA'!AC95="","",'Historical DATA'!AC95)</f>
        <v/>
      </c>
      <c r="U117" s="313" t="str">
        <f>IF('Historical DATA'!AD95="","",'Historical DATA'!AD95)</f>
        <v/>
      </c>
      <c r="V117" s="314" t="str">
        <f>IF('Historical DATA'!AE95="","",'Historical DATA'!AE95)</f>
        <v/>
      </c>
      <c r="W117" s="315" t="str">
        <f>IF('Historical DATA'!AF95="","",'Historical DATA'!AF95)</f>
        <v/>
      </c>
      <c r="X117" s="316" t="str">
        <f>IF('Historical DATA'!AG95="","",'Historical DATA'!AG95)</f>
        <v/>
      </c>
    </row>
    <row r="118" spans="1:24" s="302" customFormat="1">
      <c r="A118" s="318">
        <f t="shared" si="1"/>
        <v>-71</v>
      </c>
      <c r="B118" s="143" t="str">
        <f>IF('Historical DATA'!B96="","",'Historical DATA'!B96)</f>
        <v/>
      </c>
      <c r="C118" s="320"/>
      <c r="D118" s="322" t="str">
        <f>IF('Historical DATA'!O96="","",'Historical DATA'!O96)</f>
        <v/>
      </c>
      <c r="E118" s="313" t="str">
        <f>IF('Historical DATA'!P96="","",'Historical DATA'!P96)</f>
        <v/>
      </c>
      <c r="F118" s="313" t="str">
        <f>IF('Historical DATA'!Q96="","",'Historical DATA'!Q96)</f>
        <v/>
      </c>
      <c r="G118" s="314" t="str">
        <f>IF('Historical DATA'!R96="","",'Historical DATA'!R96)</f>
        <v/>
      </c>
      <c r="H118" s="315" t="str">
        <f>IF('Historical DATA'!S96="","",'Historical DATA'!S96)</f>
        <v/>
      </c>
      <c r="I118" s="1504" t="str">
        <f>IF('Historical DATA'!T96="","",'Historical DATA'!T96)</f>
        <v/>
      </c>
      <c r="J118" s="316" t="str">
        <f>IF('Historical DATA'!U96="","",'Historical DATA'!U96)</f>
        <v/>
      </c>
      <c r="K118" s="321"/>
      <c r="L118" s="1432" t="str">
        <f>IF('Historical DATA'!V96="","",'Historical DATA'!V96)</f>
        <v/>
      </c>
      <c r="M118" s="313" t="str">
        <f>IF('Historical DATA'!W96="","",'Historical DATA'!W96)</f>
        <v/>
      </c>
      <c r="N118" s="313" t="str">
        <f>IF('Historical DATA'!X96="","",'Historical DATA'!X96)</f>
        <v/>
      </c>
      <c r="O118" s="314" t="str">
        <f>IF('Historical DATA'!Y96="","",'Historical DATA'!Y96)</f>
        <v/>
      </c>
      <c r="P118" s="315" t="str">
        <f>IF('Historical DATA'!Z96="","",'Historical DATA'!Z96)</f>
        <v/>
      </c>
      <c r="Q118" s="1501" t="str">
        <f>IF('Historical DATA'!AA96="","",'Historical DATA'!AA96)</f>
        <v/>
      </c>
      <c r="R118" s="321"/>
      <c r="S118" s="312" t="str">
        <f>IF('Historical DATA'!AB96="","",'Historical DATA'!AB96)</f>
        <v/>
      </c>
      <c r="T118" s="313" t="str">
        <f>IF('Historical DATA'!AC96="","",'Historical DATA'!AC96)</f>
        <v/>
      </c>
      <c r="U118" s="313" t="str">
        <f>IF('Historical DATA'!AD96="","",'Historical DATA'!AD96)</f>
        <v/>
      </c>
      <c r="V118" s="314" t="str">
        <f>IF('Historical DATA'!AE96="","",'Historical DATA'!AE96)</f>
        <v/>
      </c>
      <c r="W118" s="315" t="str">
        <f>IF('Historical DATA'!AF96="","",'Historical DATA'!AF96)</f>
        <v/>
      </c>
      <c r="X118" s="316" t="str">
        <f>IF('Historical DATA'!AG96="","",'Historical DATA'!AG96)</f>
        <v/>
      </c>
    </row>
    <row r="119" spans="1:24" s="302" customFormat="1">
      <c r="A119" s="318">
        <f t="shared" si="1"/>
        <v>-72</v>
      </c>
      <c r="B119" s="143" t="str">
        <f>IF('Historical DATA'!B97="","",'Historical DATA'!B97)</f>
        <v/>
      </c>
      <c r="C119" s="320"/>
      <c r="D119" s="322" t="str">
        <f>IF('Historical DATA'!O97="","",'Historical DATA'!O97)</f>
        <v/>
      </c>
      <c r="E119" s="313" t="str">
        <f>IF('Historical DATA'!P97="","",'Historical DATA'!P97)</f>
        <v/>
      </c>
      <c r="F119" s="313" t="str">
        <f>IF('Historical DATA'!Q97="","",'Historical DATA'!Q97)</f>
        <v/>
      </c>
      <c r="G119" s="314" t="str">
        <f>IF('Historical DATA'!R97="","",'Historical DATA'!R97)</f>
        <v/>
      </c>
      <c r="H119" s="315" t="str">
        <f>IF('Historical DATA'!S97="","",'Historical DATA'!S97)</f>
        <v/>
      </c>
      <c r="I119" s="1504" t="str">
        <f>IF('Historical DATA'!T97="","",'Historical DATA'!T97)</f>
        <v/>
      </c>
      <c r="J119" s="316" t="str">
        <f>IF('Historical DATA'!U97="","",'Historical DATA'!U97)</f>
        <v/>
      </c>
      <c r="K119" s="321"/>
      <c r="L119" s="1432" t="str">
        <f>IF('Historical DATA'!V97="","",'Historical DATA'!V97)</f>
        <v/>
      </c>
      <c r="M119" s="313" t="str">
        <f>IF('Historical DATA'!W97="","",'Historical DATA'!W97)</f>
        <v/>
      </c>
      <c r="N119" s="313" t="str">
        <f>IF('Historical DATA'!X97="","",'Historical DATA'!X97)</f>
        <v/>
      </c>
      <c r="O119" s="314" t="str">
        <f>IF('Historical DATA'!Y97="","",'Historical DATA'!Y97)</f>
        <v/>
      </c>
      <c r="P119" s="315" t="str">
        <f>IF('Historical DATA'!Z97="","",'Historical DATA'!Z97)</f>
        <v/>
      </c>
      <c r="Q119" s="1501" t="str">
        <f>IF('Historical DATA'!AA97="","",'Historical DATA'!AA97)</f>
        <v/>
      </c>
      <c r="R119" s="321"/>
      <c r="S119" s="312" t="str">
        <f>IF('Historical DATA'!AB97="","",'Historical DATA'!AB97)</f>
        <v/>
      </c>
      <c r="T119" s="313" t="str">
        <f>IF('Historical DATA'!AC97="","",'Historical DATA'!AC97)</f>
        <v/>
      </c>
      <c r="U119" s="313" t="str">
        <f>IF('Historical DATA'!AD97="","",'Historical DATA'!AD97)</f>
        <v/>
      </c>
      <c r="V119" s="314" t="str">
        <f>IF('Historical DATA'!AE97="","",'Historical DATA'!AE97)</f>
        <v/>
      </c>
      <c r="W119" s="315" t="str">
        <f>IF('Historical DATA'!AF97="","",'Historical DATA'!AF97)</f>
        <v/>
      </c>
      <c r="X119" s="316" t="str">
        <f>IF('Historical DATA'!AG97="","",'Historical DATA'!AG97)</f>
        <v/>
      </c>
    </row>
    <row r="120" spans="1:24" s="302" customFormat="1">
      <c r="A120" s="318">
        <f t="shared" si="1"/>
        <v>-73</v>
      </c>
      <c r="B120" s="143" t="str">
        <f>IF('Historical DATA'!B98="","",'Historical DATA'!B98)</f>
        <v/>
      </c>
      <c r="C120" s="320"/>
      <c r="D120" s="322" t="str">
        <f>IF('Historical DATA'!O98="","",'Historical DATA'!O98)</f>
        <v/>
      </c>
      <c r="E120" s="313" t="str">
        <f>IF('Historical DATA'!P98="","",'Historical DATA'!P98)</f>
        <v/>
      </c>
      <c r="F120" s="313" t="str">
        <f>IF('Historical DATA'!Q98="","",'Historical DATA'!Q98)</f>
        <v/>
      </c>
      <c r="G120" s="314" t="str">
        <f>IF('Historical DATA'!R98="","",'Historical DATA'!R98)</f>
        <v/>
      </c>
      <c r="H120" s="315" t="str">
        <f>IF('Historical DATA'!S98="","",'Historical DATA'!S98)</f>
        <v/>
      </c>
      <c r="I120" s="1504" t="str">
        <f>IF('Historical DATA'!T98="","",'Historical DATA'!T98)</f>
        <v/>
      </c>
      <c r="J120" s="316" t="str">
        <f>IF('Historical DATA'!U98="","",'Historical DATA'!U98)</f>
        <v/>
      </c>
      <c r="K120" s="321"/>
      <c r="L120" s="1432" t="str">
        <f>IF('Historical DATA'!V98="","",'Historical DATA'!V98)</f>
        <v/>
      </c>
      <c r="M120" s="313" t="str">
        <f>IF('Historical DATA'!W98="","",'Historical DATA'!W98)</f>
        <v/>
      </c>
      <c r="N120" s="313" t="str">
        <f>IF('Historical DATA'!X98="","",'Historical DATA'!X98)</f>
        <v/>
      </c>
      <c r="O120" s="314" t="str">
        <f>IF('Historical DATA'!Y98="","",'Historical DATA'!Y98)</f>
        <v/>
      </c>
      <c r="P120" s="315" t="str">
        <f>IF('Historical DATA'!Z98="","",'Historical DATA'!Z98)</f>
        <v/>
      </c>
      <c r="Q120" s="1501" t="str">
        <f>IF('Historical DATA'!AA98="","",'Historical DATA'!AA98)</f>
        <v/>
      </c>
      <c r="R120" s="321"/>
      <c r="S120" s="312" t="str">
        <f>IF('Historical DATA'!AB98="","",'Historical DATA'!AB98)</f>
        <v/>
      </c>
      <c r="T120" s="313" t="str">
        <f>IF('Historical DATA'!AC98="","",'Historical DATA'!AC98)</f>
        <v/>
      </c>
      <c r="U120" s="313" t="str">
        <f>IF('Historical DATA'!AD98="","",'Historical DATA'!AD98)</f>
        <v/>
      </c>
      <c r="V120" s="314" t="str">
        <f>IF('Historical DATA'!AE98="","",'Historical DATA'!AE98)</f>
        <v/>
      </c>
      <c r="W120" s="315" t="str">
        <f>IF('Historical DATA'!AF98="","",'Historical DATA'!AF98)</f>
        <v/>
      </c>
      <c r="X120" s="316" t="str">
        <f>IF('Historical DATA'!AG98="","",'Historical DATA'!AG98)</f>
        <v/>
      </c>
    </row>
    <row r="121" spans="1:24" s="302" customFormat="1">
      <c r="A121" s="318">
        <f t="shared" si="1"/>
        <v>-74</v>
      </c>
      <c r="B121" s="143" t="str">
        <f>IF('Historical DATA'!B99="","",'Historical DATA'!B99)</f>
        <v/>
      </c>
      <c r="C121" s="320"/>
      <c r="D121" s="322" t="str">
        <f>IF('Historical DATA'!O99="","",'Historical DATA'!O99)</f>
        <v/>
      </c>
      <c r="E121" s="313" t="str">
        <f>IF('Historical DATA'!P99="","",'Historical DATA'!P99)</f>
        <v/>
      </c>
      <c r="F121" s="313" t="str">
        <f>IF('Historical DATA'!Q99="","",'Historical DATA'!Q99)</f>
        <v/>
      </c>
      <c r="G121" s="314" t="str">
        <f>IF('Historical DATA'!R99="","",'Historical DATA'!R99)</f>
        <v/>
      </c>
      <c r="H121" s="315" t="str">
        <f>IF('Historical DATA'!S99="","",'Historical DATA'!S99)</f>
        <v/>
      </c>
      <c r="I121" s="1504" t="str">
        <f>IF('Historical DATA'!T99="","",'Historical DATA'!T99)</f>
        <v/>
      </c>
      <c r="J121" s="316" t="str">
        <f>IF('Historical DATA'!U99="","",'Historical DATA'!U99)</f>
        <v/>
      </c>
      <c r="K121" s="321"/>
      <c r="L121" s="1432" t="str">
        <f>IF('Historical DATA'!V99="","",'Historical DATA'!V99)</f>
        <v/>
      </c>
      <c r="M121" s="313" t="str">
        <f>IF('Historical DATA'!W99="","",'Historical DATA'!W99)</f>
        <v/>
      </c>
      <c r="N121" s="313" t="str">
        <f>IF('Historical DATA'!X99="","",'Historical DATA'!X99)</f>
        <v/>
      </c>
      <c r="O121" s="314" t="str">
        <f>IF('Historical DATA'!Y99="","",'Historical DATA'!Y99)</f>
        <v/>
      </c>
      <c r="P121" s="315" t="str">
        <f>IF('Historical DATA'!Z99="","",'Historical DATA'!Z99)</f>
        <v/>
      </c>
      <c r="Q121" s="1501" t="str">
        <f>IF('Historical DATA'!AA99="","",'Historical DATA'!AA99)</f>
        <v/>
      </c>
      <c r="R121" s="321"/>
      <c r="S121" s="312" t="str">
        <f>IF('Historical DATA'!AB99="","",'Historical DATA'!AB99)</f>
        <v/>
      </c>
      <c r="T121" s="313" t="str">
        <f>IF('Historical DATA'!AC99="","",'Historical DATA'!AC99)</f>
        <v/>
      </c>
      <c r="U121" s="313" t="str">
        <f>IF('Historical DATA'!AD99="","",'Historical DATA'!AD99)</f>
        <v/>
      </c>
      <c r="V121" s="314" t="str">
        <f>IF('Historical DATA'!AE99="","",'Historical DATA'!AE99)</f>
        <v/>
      </c>
      <c r="W121" s="315" t="str">
        <f>IF('Historical DATA'!AF99="","",'Historical DATA'!AF99)</f>
        <v/>
      </c>
      <c r="X121" s="316" t="str">
        <f>IF('Historical DATA'!AG99="","",'Historical DATA'!AG99)</f>
        <v/>
      </c>
    </row>
    <row r="122" spans="1:24" s="302" customFormat="1">
      <c r="A122" s="318">
        <f t="shared" si="1"/>
        <v>-75</v>
      </c>
      <c r="B122" s="143" t="str">
        <f>IF('Historical DATA'!B100="","",'Historical DATA'!B100)</f>
        <v/>
      </c>
      <c r="C122" s="320"/>
      <c r="D122" s="322" t="str">
        <f>IF('Historical DATA'!O100="","",'Historical DATA'!O100)</f>
        <v/>
      </c>
      <c r="E122" s="313" t="str">
        <f>IF('Historical DATA'!P100="","",'Historical DATA'!P100)</f>
        <v/>
      </c>
      <c r="F122" s="313" t="str">
        <f>IF('Historical DATA'!Q100="","",'Historical DATA'!Q100)</f>
        <v/>
      </c>
      <c r="G122" s="314" t="str">
        <f>IF('Historical DATA'!R100="","",'Historical DATA'!R100)</f>
        <v/>
      </c>
      <c r="H122" s="315" t="str">
        <f>IF('Historical DATA'!S100="","",'Historical DATA'!S100)</f>
        <v/>
      </c>
      <c r="I122" s="1504" t="str">
        <f>IF('Historical DATA'!T100="","",'Historical DATA'!T100)</f>
        <v/>
      </c>
      <c r="J122" s="316" t="str">
        <f>IF('Historical DATA'!U100="","",'Historical DATA'!U100)</f>
        <v/>
      </c>
      <c r="K122" s="321"/>
      <c r="L122" s="1432" t="str">
        <f>IF('Historical DATA'!V100="","",'Historical DATA'!V100)</f>
        <v/>
      </c>
      <c r="M122" s="313" t="str">
        <f>IF('Historical DATA'!W100="","",'Historical DATA'!W100)</f>
        <v/>
      </c>
      <c r="N122" s="313" t="str">
        <f>IF('Historical DATA'!X100="","",'Historical DATA'!X100)</f>
        <v/>
      </c>
      <c r="O122" s="314" t="str">
        <f>IF('Historical DATA'!Y100="","",'Historical DATA'!Y100)</f>
        <v/>
      </c>
      <c r="P122" s="315" t="str">
        <f>IF('Historical DATA'!Z100="","",'Historical DATA'!Z100)</f>
        <v/>
      </c>
      <c r="Q122" s="1501" t="str">
        <f>IF('Historical DATA'!AA100="","",'Historical DATA'!AA100)</f>
        <v/>
      </c>
      <c r="R122" s="321"/>
      <c r="S122" s="312" t="str">
        <f>IF('Historical DATA'!AB100="","",'Historical DATA'!AB100)</f>
        <v/>
      </c>
      <c r="T122" s="313" t="str">
        <f>IF('Historical DATA'!AC100="","",'Historical DATA'!AC100)</f>
        <v/>
      </c>
      <c r="U122" s="313" t="str">
        <f>IF('Historical DATA'!AD100="","",'Historical DATA'!AD100)</f>
        <v/>
      </c>
      <c r="V122" s="314" t="str">
        <f>IF('Historical DATA'!AE100="","",'Historical DATA'!AE100)</f>
        <v/>
      </c>
      <c r="W122" s="315" t="str">
        <f>IF('Historical DATA'!AF100="","",'Historical DATA'!AF100)</f>
        <v/>
      </c>
      <c r="X122" s="316" t="str">
        <f>IF('Historical DATA'!AG100="","",'Historical DATA'!AG100)</f>
        <v/>
      </c>
    </row>
    <row r="123" spans="1:24" s="302" customFormat="1">
      <c r="A123" s="318">
        <f t="shared" si="1"/>
        <v>-76</v>
      </c>
      <c r="B123" s="143" t="str">
        <f>IF('Historical DATA'!B101="","",'Historical DATA'!B101)</f>
        <v/>
      </c>
      <c r="C123" s="320"/>
      <c r="D123" s="322" t="str">
        <f>IF('Historical DATA'!O101="","",'Historical DATA'!O101)</f>
        <v/>
      </c>
      <c r="E123" s="313" t="str">
        <f>IF('Historical DATA'!P101="","",'Historical DATA'!P101)</f>
        <v/>
      </c>
      <c r="F123" s="313" t="str">
        <f>IF('Historical DATA'!Q101="","",'Historical DATA'!Q101)</f>
        <v/>
      </c>
      <c r="G123" s="314" t="str">
        <f>IF('Historical DATA'!R101="","",'Historical DATA'!R101)</f>
        <v/>
      </c>
      <c r="H123" s="315" t="str">
        <f>IF('Historical DATA'!S101="","",'Historical DATA'!S101)</f>
        <v/>
      </c>
      <c r="I123" s="1504" t="str">
        <f>IF('Historical DATA'!T101="","",'Historical DATA'!T101)</f>
        <v/>
      </c>
      <c r="J123" s="316" t="str">
        <f>IF('Historical DATA'!U101="","",'Historical DATA'!U101)</f>
        <v/>
      </c>
      <c r="K123" s="321"/>
      <c r="L123" s="1432" t="str">
        <f>IF('Historical DATA'!V101="","",'Historical DATA'!V101)</f>
        <v/>
      </c>
      <c r="M123" s="313" t="str">
        <f>IF('Historical DATA'!W101="","",'Historical DATA'!W101)</f>
        <v/>
      </c>
      <c r="N123" s="313" t="str">
        <f>IF('Historical DATA'!X101="","",'Historical DATA'!X101)</f>
        <v/>
      </c>
      <c r="O123" s="314" t="str">
        <f>IF('Historical DATA'!Y101="","",'Historical DATA'!Y101)</f>
        <v/>
      </c>
      <c r="P123" s="315" t="str">
        <f>IF('Historical DATA'!Z101="","",'Historical DATA'!Z101)</f>
        <v/>
      </c>
      <c r="Q123" s="1501" t="str">
        <f>IF('Historical DATA'!AA101="","",'Historical DATA'!AA101)</f>
        <v/>
      </c>
      <c r="R123" s="321"/>
      <c r="S123" s="312" t="str">
        <f>IF('Historical DATA'!AB101="","",'Historical DATA'!AB101)</f>
        <v/>
      </c>
      <c r="T123" s="313" t="str">
        <f>IF('Historical DATA'!AC101="","",'Historical DATA'!AC101)</f>
        <v/>
      </c>
      <c r="U123" s="313" t="str">
        <f>IF('Historical DATA'!AD101="","",'Historical DATA'!AD101)</f>
        <v/>
      </c>
      <c r="V123" s="314" t="str">
        <f>IF('Historical DATA'!AE101="","",'Historical DATA'!AE101)</f>
        <v/>
      </c>
      <c r="W123" s="315" t="str">
        <f>IF('Historical DATA'!AF101="","",'Historical DATA'!AF101)</f>
        <v/>
      </c>
      <c r="X123" s="316" t="str">
        <f>IF('Historical DATA'!AG101="","",'Historical DATA'!AG101)</f>
        <v/>
      </c>
    </row>
    <row r="124" spans="1:24" s="302" customFormat="1">
      <c r="A124" s="318">
        <f t="shared" si="1"/>
        <v>-77</v>
      </c>
      <c r="B124" s="143" t="str">
        <f>IF('Historical DATA'!B102="","",'Historical DATA'!B102)</f>
        <v/>
      </c>
      <c r="C124" s="320"/>
      <c r="D124" s="322" t="str">
        <f>IF('Historical DATA'!O102="","",'Historical DATA'!O102)</f>
        <v/>
      </c>
      <c r="E124" s="313" t="str">
        <f>IF('Historical DATA'!P102="","",'Historical DATA'!P102)</f>
        <v/>
      </c>
      <c r="F124" s="313" t="str">
        <f>IF('Historical DATA'!Q102="","",'Historical DATA'!Q102)</f>
        <v/>
      </c>
      <c r="G124" s="314" t="str">
        <f>IF('Historical DATA'!R102="","",'Historical DATA'!R102)</f>
        <v/>
      </c>
      <c r="H124" s="315" t="str">
        <f>IF('Historical DATA'!S102="","",'Historical DATA'!S102)</f>
        <v/>
      </c>
      <c r="I124" s="1504" t="str">
        <f>IF('Historical DATA'!T102="","",'Historical DATA'!T102)</f>
        <v/>
      </c>
      <c r="J124" s="316" t="str">
        <f>IF('Historical DATA'!U102="","",'Historical DATA'!U102)</f>
        <v/>
      </c>
      <c r="K124" s="321"/>
      <c r="L124" s="1432" t="str">
        <f>IF('Historical DATA'!V102="","",'Historical DATA'!V102)</f>
        <v/>
      </c>
      <c r="M124" s="313" t="str">
        <f>IF('Historical DATA'!W102="","",'Historical DATA'!W102)</f>
        <v/>
      </c>
      <c r="N124" s="313" t="str">
        <f>IF('Historical DATA'!X102="","",'Historical DATA'!X102)</f>
        <v/>
      </c>
      <c r="O124" s="314" t="str">
        <f>IF('Historical DATA'!Y102="","",'Historical DATA'!Y102)</f>
        <v/>
      </c>
      <c r="P124" s="315" t="str">
        <f>IF('Historical DATA'!Z102="","",'Historical DATA'!Z102)</f>
        <v/>
      </c>
      <c r="Q124" s="1501" t="str">
        <f>IF('Historical DATA'!AA102="","",'Historical DATA'!AA102)</f>
        <v/>
      </c>
      <c r="R124" s="321"/>
      <c r="S124" s="312" t="str">
        <f>IF('Historical DATA'!AB102="","",'Historical DATA'!AB102)</f>
        <v/>
      </c>
      <c r="T124" s="313" t="str">
        <f>IF('Historical DATA'!AC102="","",'Historical DATA'!AC102)</f>
        <v/>
      </c>
      <c r="U124" s="313" t="str">
        <f>IF('Historical DATA'!AD102="","",'Historical DATA'!AD102)</f>
        <v/>
      </c>
      <c r="V124" s="314" t="str">
        <f>IF('Historical DATA'!AE102="","",'Historical DATA'!AE102)</f>
        <v/>
      </c>
      <c r="W124" s="315" t="str">
        <f>IF('Historical DATA'!AF102="","",'Historical DATA'!AF102)</f>
        <v/>
      </c>
      <c r="X124" s="316" t="str">
        <f>IF('Historical DATA'!AG102="","",'Historical DATA'!AG102)</f>
        <v/>
      </c>
    </row>
    <row r="125" spans="1:24" s="302" customFormat="1">
      <c r="A125" s="318">
        <f t="shared" si="1"/>
        <v>-78</v>
      </c>
      <c r="B125" s="143" t="str">
        <f>IF('Historical DATA'!B103="","",'Historical DATA'!B103)</f>
        <v/>
      </c>
      <c r="C125" s="320"/>
      <c r="D125" s="322" t="str">
        <f>IF('Historical DATA'!O103="","",'Historical DATA'!O103)</f>
        <v/>
      </c>
      <c r="E125" s="313" t="str">
        <f>IF('Historical DATA'!P103="","",'Historical DATA'!P103)</f>
        <v/>
      </c>
      <c r="F125" s="313" t="str">
        <f>IF('Historical DATA'!Q103="","",'Historical DATA'!Q103)</f>
        <v/>
      </c>
      <c r="G125" s="314" t="str">
        <f>IF('Historical DATA'!R103="","",'Historical DATA'!R103)</f>
        <v/>
      </c>
      <c r="H125" s="315" t="str">
        <f>IF('Historical DATA'!S103="","",'Historical DATA'!S103)</f>
        <v/>
      </c>
      <c r="I125" s="1504" t="str">
        <f>IF('Historical DATA'!T103="","",'Historical DATA'!T103)</f>
        <v/>
      </c>
      <c r="J125" s="316" t="str">
        <f>IF('Historical DATA'!U103="","",'Historical DATA'!U103)</f>
        <v/>
      </c>
      <c r="K125" s="321"/>
      <c r="L125" s="1432" t="str">
        <f>IF('Historical DATA'!V103="","",'Historical DATA'!V103)</f>
        <v/>
      </c>
      <c r="M125" s="313" t="str">
        <f>IF('Historical DATA'!W103="","",'Historical DATA'!W103)</f>
        <v/>
      </c>
      <c r="N125" s="313" t="str">
        <f>IF('Historical DATA'!X103="","",'Historical DATA'!X103)</f>
        <v/>
      </c>
      <c r="O125" s="314" t="str">
        <f>IF('Historical DATA'!Y103="","",'Historical DATA'!Y103)</f>
        <v/>
      </c>
      <c r="P125" s="315" t="str">
        <f>IF('Historical DATA'!Z103="","",'Historical DATA'!Z103)</f>
        <v/>
      </c>
      <c r="Q125" s="1501" t="str">
        <f>IF('Historical DATA'!AA103="","",'Historical DATA'!AA103)</f>
        <v/>
      </c>
      <c r="R125" s="321"/>
      <c r="S125" s="312" t="str">
        <f>IF('Historical DATA'!AB103="","",'Historical DATA'!AB103)</f>
        <v/>
      </c>
      <c r="T125" s="313" t="str">
        <f>IF('Historical DATA'!AC103="","",'Historical DATA'!AC103)</f>
        <v/>
      </c>
      <c r="U125" s="313" t="str">
        <f>IF('Historical DATA'!AD103="","",'Historical DATA'!AD103)</f>
        <v/>
      </c>
      <c r="V125" s="314" t="str">
        <f>IF('Historical DATA'!AE103="","",'Historical DATA'!AE103)</f>
        <v/>
      </c>
      <c r="W125" s="315" t="str">
        <f>IF('Historical DATA'!AF103="","",'Historical DATA'!AF103)</f>
        <v/>
      </c>
      <c r="X125" s="316" t="str">
        <f>IF('Historical DATA'!AG103="","",'Historical DATA'!AG103)</f>
        <v/>
      </c>
    </row>
    <row r="126" spans="1:24" s="302" customFormat="1">
      <c r="A126" s="318">
        <f t="shared" si="1"/>
        <v>-79</v>
      </c>
      <c r="B126" s="143" t="str">
        <f>IF('Historical DATA'!B104="","",'Historical DATA'!B104)</f>
        <v/>
      </c>
      <c r="C126" s="320"/>
      <c r="D126" s="322" t="str">
        <f>IF('Historical DATA'!O104="","",'Historical DATA'!O104)</f>
        <v/>
      </c>
      <c r="E126" s="313" t="str">
        <f>IF('Historical DATA'!P104="","",'Historical DATA'!P104)</f>
        <v/>
      </c>
      <c r="F126" s="313" t="str">
        <f>IF('Historical DATA'!Q104="","",'Historical DATA'!Q104)</f>
        <v/>
      </c>
      <c r="G126" s="314" t="str">
        <f>IF('Historical DATA'!R104="","",'Historical DATA'!R104)</f>
        <v/>
      </c>
      <c r="H126" s="315" t="str">
        <f>IF('Historical DATA'!S104="","",'Historical DATA'!S104)</f>
        <v/>
      </c>
      <c r="I126" s="1504" t="str">
        <f>IF('Historical DATA'!T104="","",'Historical DATA'!T104)</f>
        <v/>
      </c>
      <c r="J126" s="316" t="str">
        <f>IF('Historical DATA'!U104="","",'Historical DATA'!U104)</f>
        <v/>
      </c>
      <c r="K126" s="321"/>
      <c r="L126" s="1432" t="str">
        <f>IF('Historical DATA'!V104="","",'Historical DATA'!V104)</f>
        <v/>
      </c>
      <c r="M126" s="313" t="str">
        <f>IF('Historical DATA'!W104="","",'Historical DATA'!W104)</f>
        <v/>
      </c>
      <c r="N126" s="313" t="str">
        <f>IF('Historical DATA'!X104="","",'Historical DATA'!X104)</f>
        <v/>
      </c>
      <c r="O126" s="314" t="str">
        <f>IF('Historical DATA'!Y104="","",'Historical DATA'!Y104)</f>
        <v/>
      </c>
      <c r="P126" s="315" t="str">
        <f>IF('Historical DATA'!Z104="","",'Historical DATA'!Z104)</f>
        <v/>
      </c>
      <c r="Q126" s="1501" t="str">
        <f>IF('Historical DATA'!AA104="","",'Historical DATA'!AA104)</f>
        <v/>
      </c>
      <c r="R126" s="321"/>
      <c r="S126" s="312" t="str">
        <f>IF('Historical DATA'!AB104="","",'Historical DATA'!AB104)</f>
        <v/>
      </c>
      <c r="T126" s="313" t="str">
        <f>IF('Historical DATA'!AC104="","",'Historical DATA'!AC104)</f>
        <v/>
      </c>
      <c r="U126" s="313" t="str">
        <f>IF('Historical DATA'!AD104="","",'Historical DATA'!AD104)</f>
        <v/>
      </c>
      <c r="V126" s="314" t="str">
        <f>IF('Historical DATA'!AE104="","",'Historical DATA'!AE104)</f>
        <v/>
      </c>
      <c r="W126" s="315" t="str">
        <f>IF('Historical DATA'!AF104="","",'Historical DATA'!AF104)</f>
        <v/>
      </c>
      <c r="X126" s="316" t="str">
        <f>IF('Historical DATA'!AG104="","",'Historical DATA'!AG104)</f>
        <v/>
      </c>
    </row>
    <row r="127" spans="1:24" s="302" customFormat="1">
      <c r="A127" s="318">
        <f t="shared" si="1"/>
        <v>-80</v>
      </c>
      <c r="B127" s="143" t="str">
        <f>IF('Historical DATA'!B105="","",'Historical DATA'!B105)</f>
        <v/>
      </c>
      <c r="C127" s="320"/>
      <c r="D127" s="322" t="str">
        <f>IF('Historical DATA'!O105="","",'Historical DATA'!O105)</f>
        <v/>
      </c>
      <c r="E127" s="313" t="str">
        <f>IF('Historical DATA'!P105="","",'Historical DATA'!P105)</f>
        <v/>
      </c>
      <c r="F127" s="313" t="str">
        <f>IF('Historical DATA'!Q105="","",'Historical DATA'!Q105)</f>
        <v/>
      </c>
      <c r="G127" s="314" t="str">
        <f>IF('Historical DATA'!R105="","",'Historical DATA'!R105)</f>
        <v/>
      </c>
      <c r="H127" s="315" t="str">
        <f>IF('Historical DATA'!S105="","",'Historical DATA'!S105)</f>
        <v/>
      </c>
      <c r="I127" s="1504" t="str">
        <f>IF('Historical DATA'!T105="","",'Historical DATA'!T105)</f>
        <v/>
      </c>
      <c r="J127" s="316" t="str">
        <f>IF('Historical DATA'!U105="","",'Historical DATA'!U105)</f>
        <v/>
      </c>
      <c r="K127" s="321"/>
      <c r="L127" s="1432" t="str">
        <f>IF('Historical DATA'!V105="","",'Historical DATA'!V105)</f>
        <v/>
      </c>
      <c r="M127" s="313" t="str">
        <f>IF('Historical DATA'!W105="","",'Historical DATA'!W105)</f>
        <v/>
      </c>
      <c r="N127" s="313" t="str">
        <f>IF('Historical DATA'!X105="","",'Historical DATA'!X105)</f>
        <v/>
      </c>
      <c r="O127" s="314" t="str">
        <f>IF('Historical DATA'!Y105="","",'Historical DATA'!Y105)</f>
        <v/>
      </c>
      <c r="P127" s="315" t="str">
        <f>IF('Historical DATA'!Z105="","",'Historical DATA'!Z105)</f>
        <v/>
      </c>
      <c r="Q127" s="1501" t="str">
        <f>IF('Historical DATA'!AA105="","",'Historical DATA'!AA105)</f>
        <v/>
      </c>
      <c r="R127" s="321"/>
      <c r="S127" s="312" t="str">
        <f>IF('Historical DATA'!AB105="","",'Historical DATA'!AB105)</f>
        <v/>
      </c>
      <c r="T127" s="313" t="str">
        <f>IF('Historical DATA'!AC105="","",'Historical DATA'!AC105)</f>
        <v/>
      </c>
      <c r="U127" s="313" t="str">
        <f>IF('Historical DATA'!AD105="","",'Historical DATA'!AD105)</f>
        <v/>
      </c>
      <c r="V127" s="314" t="str">
        <f>IF('Historical DATA'!AE105="","",'Historical DATA'!AE105)</f>
        <v/>
      </c>
      <c r="W127" s="315" t="str">
        <f>IF('Historical DATA'!AF105="","",'Historical DATA'!AF105)</f>
        <v/>
      </c>
      <c r="X127" s="316" t="str">
        <f>IF('Historical DATA'!AG105="","",'Historical DATA'!AG105)</f>
        <v/>
      </c>
    </row>
    <row r="128" spans="1:24" s="302" customFormat="1">
      <c r="A128" s="318">
        <f t="shared" si="1"/>
        <v>-81</v>
      </c>
      <c r="B128" s="143" t="str">
        <f>IF('Historical DATA'!B106="","",'Historical DATA'!B106)</f>
        <v/>
      </c>
      <c r="C128" s="320"/>
      <c r="D128" s="322" t="str">
        <f>IF('Historical DATA'!O106="","",'Historical DATA'!O106)</f>
        <v/>
      </c>
      <c r="E128" s="313" t="str">
        <f>IF('Historical DATA'!P106="","",'Historical DATA'!P106)</f>
        <v/>
      </c>
      <c r="F128" s="313" t="str">
        <f>IF('Historical DATA'!Q106="","",'Historical DATA'!Q106)</f>
        <v/>
      </c>
      <c r="G128" s="314" t="str">
        <f>IF('Historical DATA'!R106="","",'Historical DATA'!R106)</f>
        <v/>
      </c>
      <c r="H128" s="315" t="str">
        <f>IF('Historical DATA'!S106="","",'Historical DATA'!S106)</f>
        <v/>
      </c>
      <c r="I128" s="1504" t="str">
        <f>IF('Historical DATA'!T106="","",'Historical DATA'!T106)</f>
        <v/>
      </c>
      <c r="J128" s="316" t="str">
        <f>IF('Historical DATA'!U106="","",'Historical DATA'!U106)</f>
        <v/>
      </c>
      <c r="K128" s="321"/>
      <c r="L128" s="1432" t="str">
        <f>IF('Historical DATA'!V106="","",'Historical DATA'!V106)</f>
        <v/>
      </c>
      <c r="M128" s="313" t="str">
        <f>IF('Historical DATA'!W106="","",'Historical DATA'!W106)</f>
        <v/>
      </c>
      <c r="N128" s="313" t="str">
        <f>IF('Historical DATA'!X106="","",'Historical DATA'!X106)</f>
        <v/>
      </c>
      <c r="O128" s="314" t="str">
        <f>IF('Historical DATA'!Y106="","",'Historical DATA'!Y106)</f>
        <v/>
      </c>
      <c r="P128" s="315" t="str">
        <f>IF('Historical DATA'!Z106="","",'Historical DATA'!Z106)</f>
        <v/>
      </c>
      <c r="Q128" s="1501" t="str">
        <f>IF('Historical DATA'!AA106="","",'Historical DATA'!AA106)</f>
        <v/>
      </c>
      <c r="R128" s="321"/>
      <c r="S128" s="312" t="str">
        <f>IF('Historical DATA'!AB106="","",'Historical DATA'!AB106)</f>
        <v/>
      </c>
      <c r="T128" s="313" t="str">
        <f>IF('Historical DATA'!AC106="","",'Historical DATA'!AC106)</f>
        <v/>
      </c>
      <c r="U128" s="313" t="str">
        <f>IF('Historical DATA'!AD106="","",'Historical DATA'!AD106)</f>
        <v/>
      </c>
      <c r="V128" s="314" t="str">
        <f>IF('Historical DATA'!AE106="","",'Historical DATA'!AE106)</f>
        <v/>
      </c>
      <c r="W128" s="315" t="str">
        <f>IF('Historical DATA'!AF106="","",'Historical DATA'!AF106)</f>
        <v/>
      </c>
      <c r="X128" s="316" t="str">
        <f>IF('Historical DATA'!AG106="","",'Historical DATA'!AG106)</f>
        <v/>
      </c>
    </row>
    <row r="129" spans="1:24" s="302" customFormat="1">
      <c r="A129" s="318">
        <f t="shared" si="1"/>
        <v>-82</v>
      </c>
      <c r="B129" s="143" t="str">
        <f>IF('Historical DATA'!B107="","",'Historical DATA'!B107)</f>
        <v/>
      </c>
      <c r="C129" s="320"/>
      <c r="D129" s="322" t="str">
        <f>IF('Historical DATA'!O107="","",'Historical DATA'!O107)</f>
        <v/>
      </c>
      <c r="E129" s="313" t="str">
        <f>IF('Historical DATA'!P107="","",'Historical DATA'!P107)</f>
        <v/>
      </c>
      <c r="F129" s="313" t="str">
        <f>IF('Historical DATA'!Q107="","",'Historical DATA'!Q107)</f>
        <v/>
      </c>
      <c r="G129" s="314" t="str">
        <f>IF('Historical DATA'!R107="","",'Historical DATA'!R107)</f>
        <v/>
      </c>
      <c r="H129" s="315" t="str">
        <f>IF('Historical DATA'!S107="","",'Historical DATA'!S107)</f>
        <v/>
      </c>
      <c r="I129" s="1504" t="str">
        <f>IF('Historical DATA'!T107="","",'Historical DATA'!T107)</f>
        <v/>
      </c>
      <c r="J129" s="316" t="str">
        <f>IF('Historical DATA'!U107="","",'Historical DATA'!U107)</f>
        <v/>
      </c>
      <c r="K129" s="321"/>
      <c r="L129" s="1432" t="str">
        <f>IF('Historical DATA'!V107="","",'Historical DATA'!V107)</f>
        <v/>
      </c>
      <c r="M129" s="313" t="str">
        <f>IF('Historical DATA'!W107="","",'Historical DATA'!W107)</f>
        <v/>
      </c>
      <c r="N129" s="313" t="str">
        <f>IF('Historical DATA'!X107="","",'Historical DATA'!X107)</f>
        <v/>
      </c>
      <c r="O129" s="314" t="str">
        <f>IF('Historical DATA'!Y107="","",'Historical DATA'!Y107)</f>
        <v/>
      </c>
      <c r="P129" s="315" t="str">
        <f>IF('Historical DATA'!Z107="","",'Historical DATA'!Z107)</f>
        <v/>
      </c>
      <c r="Q129" s="1501" t="str">
        <f>IF('Historical DATA'!AA107="","",'Historical DATA'!AA107)</f>
        <v/>
      </c>
      <c r="R129" s="321"/>
      <c r="S129" s="312" t="str">
        <f>IF('Historical DATA'!AB107="","",'Historical DATA'!AB107)</f>
        <v/>
      </c>
      <c r="T129" s="313" t="str">
        <f>IF('Historical DATA'!AC107="","",'Historical DATA'!AC107)</f>
        <v/>
      </c>
      <c r="U129" s="313" t="str">
        <f>IF('Historical DATA'!AD107="","",'Historical DATA'!AD107)</f>
        <v/>
      </c>
      <c r="V129" s="314" t="str">
        <f>IF('Historical DATA'!AE107="","",'Historical DATA'!AE107)</f>
        <v/>
      </c>
      <c r="W129" s="315" t="str">
        <f>IF('Historical DATA'!AF107="","",'Historical DATA'!AF107)</f>
        <v/>
      </c>
      <c r="X129" s="316" t="str">
        <f>IF('Historical DATA'!AG107="","",'Historical DATA'!AG107)</f>
        <v/>
      </c>
    </row>
    <row r="130" spans="1:24" s="302" customFormat="1">
      <c r="A130" s="318">
        <f t="shared" si="1"/>
        <v>-83</v>
      </c>
      <c r="B130" s="143" t="str">
        <f>IF('Historical DATA'!B108="","",'Historical DATA'!B108)</f>
        <v/>
      </c>
      <c r="C130" s="320"/>
      <c r="D130" s="322" t="str">
        <f>IF('Historical DATA'!O108="","",'Historical DATA'!O108)</f>
        <v/>
      </c>
      <c r="E130" s="313" t="str">
        <f>IF('Historical DATA'!P108="","",'Historical DATA'!P108)</f>
        <v/>
      </c>
      <c r="F130" s="313" t="str">
        <f>IF('Historical DATA'!Q108="","",'Historical DATA'!Q108)</f>
        <v/>
      </c>
      <c r="G130" s="314" t="str">
        <f>IF('Historical DATA'!R108="","",'Historical DATA'!R108)</f>
        <v/>
      </c>
      <c r="H130" s="315" t="str">
        <f>IF('Historical DATA'!S108="","",'Historical DATA'!S108)</f>
        <v/>
      </c>
      <c r="I130" s="1504" t="str">
        <f>IF('Historical DATA'!T108="","",'Historical DATA'!T108)</f>
        <v/>
      </c>
      <c r="J130" s="316" t="str">
        <f>IF('Historical DATA'!U108="","",'Historical DATA'!U108)</f>
        <v/>
      </c>
      <c r="K130" s="321"/>
      <c r="L130" s="1432" t="str">
        <f>IF('Historical DATA'!V108="","",'Historical DATA'!V108)</f>
        <v/>
      </c>
      <c r="M130" s="313" t="str">
        <f>IF('Historical DATA'!W108="","",'Historical DATA'!W108)</f>
        <v/>
      </c>
      <c r="N130" s="313" t="str">
        <f>IF('Historical DATA'!X108="","",'Historical DATA'!X108)</f>
        <v/>
      </c>
      <c r="O130" s="314" t="str">
        <f>IF('Historical DATA'!Y108="","",'Historical DATA'!Y108)</f>
        <v/>
      </c>
      <c r="P130" s="315" t="str">
        <f>IF('Historical DATA'!Z108="","",'Historical DATA'!Z108)</f>
        <v/>
      </c>
      <c r="Q130" s="1501" t="str">
        <f>IF('Historical DATA'!AA108="","",'Historical DATA'!AA108)</f>
        <v/>
      </c>
      <c r="R130" s="321"/>
      <c r="S130" s="312" t="str">
        <f>IF('Historical DATA'!AB108="","",'Historical DATA'!AB108)</f>
        <v/>
      </c>
      <c r="T130" s="313" t="str">
        <f>IF('Historical DATA'!AC108="","",'Historical DATA'!AC108)</f>
        <v/>
      </c>
      <c r="U130" s="313" t="str">
        <f>IF('Historical DATA'!AD108="","",'Historical DATA'!AD108)</f>
        <v/>
      </c>
      <c r="V130" s="314" t="str">
        <f>IF('Historical DATA'!AE108="","",'Historical DATA'!AE108)</f>
        <v/>
      </c>
      <c r="W130" s="315" t="str">
        <f>IF('Historical DATA'!AF108="","",'Historical DATA'!AF108)</f>
        <v/>
      </c>
      <c r="X130" s="316" t="str">
        <f>IF('Historical DATA'!AG108="","",'Historical DATA'!AG108)</f>
        <v/>
      </c>
    </row>
    <row r="131" spans="1:24" s="302" customFormat="1">
      <c r="A131" s="318">
        <f t="shared" si="1"/>
        <v>-84</v>
      </c>
      <c r="B131" s="143" t="str">
        <f>IF('Historical DATA'!B109="","",'Historical DATA'!B109)</f>
        <v/>
      </c>
      <c r="C131" s="320"/>
      <c r="D131" s="322" t="str">
        <f>IF('Historical DATA'!O109="","",'Historical DATA'!O109)</f>
        <v/>
      </c>
      <c r="E131" s="313" t="str">
        <f>IF('Historical DATA'!P109="","",'Historical DATA'!P109)</f>
        <v/>
      </c>
      <c r="F131" s="313" t="str">
        <f>IF('Historical DATA'!Q109="","",'Historical DATA'!Q109)</f>
        <v/>
      </c>
      <c r="G131" s="314" t="str">
        <f>IF('Historical DATA'!R109="","",'Historical DATA'!R109)</f>
        <v/>
      </c>
      <c r="H131" s="315" t="str">
        <f>IF('Historical DATA'!S109="","",'Historical DATA'!S109)</f>
        <v/>
      </c>
      <c r="I131" s="1504" t="str">
        <f>IF('Historical DATA'!T109="","",'Historical DATA'!T109)</f>
        <v/>
      </c>
      <c r="J131" s="316" t="str">
        <f>IF('Historical DATA'!U109="","",'Historical DATA'!U109)</f>
        <v/>
      </c>
      <c r="K131" s="321"/>
      <c r="L131" s="1432" t="str">
        <f>IF('Historical DATA'!V109="","",'Historical DATA'!V109)</f>
        <v/>
      </c>
      <c r="M131" s="313" t="str">
        <f>IF('Historical DATA'!W109="","",'Historical DATA'!W109)</f>
        <v/>
      </c>
      <c r="N131" s="313" t="str">
        <f>IF('Historical DATA'!X109="","",'Historical DATA'!X109)</f>
        <v/>
      </c>
      <c r="O131" s="314" t="str">
        <f>IF('Historical DATA'!Y109="","",'Historical DATA'!Y109)</f>
        <v/>
      </c>
      <c r="P131" s="315" t="str">
        <f>IF('Historical DATA'!Z109="","",'Historical DATA'!Z109)</f>
        <v/>
      </c>
      <c r="Q131" s="1501" t="str">
        <f>IF('Historical DATA'!AA109="","",'Historical DATA'!AA109)</f>
        <v/>
      </c>
      <c r="R131" s="321"/>
      <c r="S131" s="312" t="str">
        <f>IF('Historical DATA'!AB109="","",'Historical DATA'!AB109)</f>
        <v/>
      </c>
      <c r="T131" s="313" t="str">
        <f>IF('Historical DATA'!AC109="","",'Historical DATA'!AC109)</f>
        <v/>
      </c>
      <c r="U131" s="313" t="str">
        <f>IF('Historical DATA'!AD109="","",'Historical DATA'!AD109)</f>
        <v/>
      </c>
      <c r="V131" s="314" t="str">
        <f>IF('Historical DATA'!AE109="","",'Historical DATA'!AE109)</f>
        <v/>
      </c>
      <c r="W131" s="315" t="str">
        <f>IF('Historical DATA'!AF109="","",'Historical DATA'!AF109)</f>
        <v/>
      </c>
      <c r="X131" s="316" t="str">
        <f>IF('Historical DATA'!AG109="","",'Historical DATA'!AG109)</f>
        <v/>
      </c>
    </row>
    <row r="132" spans="1:24" s="302" customFormat="1">
      <c r="A132" s="318">
        <f t="shared" si="1"/>
        <v>-85</v>
      </c>
      <c r="B132" s="143" t="str">
        <f>IF('Historical DATA'!B110="","",'Historical DATA'!B110)</f>
        <v/>
      </c>
      <c r="C132" s="320"/>
      <c r="D132" s="322" t="str">
        <f>IF('Historical DATA'!O110="","",'Historical DATA'!O110)</f>
        <v/>
      </c>
      <c r="E132" s="313" t="str">
        <f>IF('Historical DATA'!P110="","",'Historical DATA'!P110)</f>
        <v/>
      </c>
      <c r="F132" s="313" t="str">
        <f>IF('Historical DATA'!Q110="","",'Historical DATA'!Q110)</f>
        <v/>
      </c>
      <c r="G132" s="314" t="str">
        <f>IF('Historical DATA'!R110="","",'Historical DATA'!R110)</f>
        <v/>
      </c>
      <c r="H132" s="315" t="str">
        <f>IF('Historical DATA'!S110="","",'Historical DATA'!S110)</f>
        <v/>
      </c>
      <c r="I132" s="1504" t="str">
        <f>IF('Historical DATA'!T110="","",'Historical DATA'!T110)</f>
        <v/>
      </c>
      <c r="J132" s="316" t="str">
        <f>IF('Historical DATA'!U110="","",'Historical DATA'!U110)</f>
        <v/>
      </c>
      <c r="K132" s="321"/>
      <c r="L132" s="1432" t="str">
        <f>IF('Historical DATA'!V110="","",'Historical DATA'!V110)</f>
        <v/>
      </c>
      <c r="M132" s="313" t="str">
        <f>IF('Historical DATA'!W110="","",'Historical DATA'!W110)</f>
        <v/>
      </c>
      <c r="N132" s="313" t="str">
        <f>IF('Historical DATA'!X110="","",'Historical DATA'!X110)</f>
        <v/>
      </c>
      <c r="O132" s="314" t="str">
        <f>IF('Historical DATA'!Y110="","",'Historical DATA'!Y110)</f>
        <v/>
      </c>
      <c r="P132" s="315" t="str">
        <f>IF('Historical DATA'!Z110="","",'Historical DATA'!Z110)</f>
        <v/>
      </c>
      <c r="Q132" s="1501" t="str">
        <f>IF('Historical DATA'!AA110="","",'Historical DATA'!AA110)</f>
        <v/>
      </c>
      <c r="R132" s="321"/>
      <c r="S132" s="312" t="str">
        <f>IF('Historical DATA'!AB110="","",'Historical DATA'!AB110)</f>
        <v/>
      </c>
      <c r="T132" s="313" t="str">
        <f>IF('Historical DATA'!AC110="","",'Historical DATA'!AC110)</f>
        <v/>
      </c>
      <c r="U132" s="313" t="str">
        <f>IF('Historical DATA'!AD110="","",'Historical DATA'!AD110)</f>
        <v/>
      </c>
      <c r="V132" s="314" t="str">
        <f>IF('Historical DATA'!AE110="","",'Historical DATA'!AE110)</f>
        <v/>
      </c>
      <c r="W132" s="315" t="str">
        <f>IF('Historical DATA'!AF110="","",'Historical DATA'!AF110)</f>
        <v/>
      </c>
      <c r="X132" s="316" t="str">
        <f>IF('Historical DATA'!AG110="","",'Historical DATA'!AG110)</f>
        <v/>
      </c>
    </row>
    <row r="133" spans="1:24" s="302" customFormat="1">
      <c r="A133" s="318">
        <f t="shared" si="1"/>
        <v>-86</v>
      </c>
      <c r="B133" s="143" t="str">
        <f>IF('Historical DATA'!B111="","",'Historical DATA'!B111)</f>
        <v/>
      </c>
      <c r="C133" s="320"/>
      <c r="D133" s="322" t="str">
        <f>IF('Historical DATA'!O111="","",'Historical DATA'!O111)</f>
        <v/>
      </c>
      <c r="E133" s="313" t="str">
        <f>IF('Historical DATA'!P111="","",'Historical DATA'!P111)</f>
        <v/>
      </c>
      <c r="F133" s="313" t="str">
        <f>IF('Historical DATA'!Q111="","",'Historical DATA'!Q111)</f>
        <v/>
      </c>
      <c r="G133" s="314" t="str">
        <f>IF('Historical DATA'!R111="","",'Historical DATA'!R111)</f>
        <v/>
      </c>
      <c r="H133" s="315" t="str">
        <f>IF('Historical DATA'!S111="","",'Historical DATA'!S111)</f>
        <v/>
      </c>
      <c r="I133" s="1504" t="str">
        <f>IF('Historical DATA'!T111="","",'Historical DATA'!T111)</f>
        <v/>
      </c>
      <c r="J133" s="316" t="str">
        <f>IF('Historical DATA'!U111="","",'Historical DATA'!U111)</f>
        <v/>
      </c>
      <c r="K133" s="321"/>
      <c r="L133" s="1432" t="str">
        <f>IF('Historical DATA'!V111="","",'Historical DATA'!V111)</f>
        <v/>
      </c>
      <c r="M133" s="313" t="str">
        <f>IF('Historical DATA'!W111="","",'Historical DATA'!W111)</f>
        <v/>
      </c>
      <c r="N133" s="313" t="str">
        <f>IF('Historical DATA'!X111="","",'Historical DATA'!X111)</f>
        <v/>
      </c>
      <c r="O133" s="314" t="str">
        <f>IF('Historical DATA'!Y111="","",'Historical DATA'!Y111)</f>
        <v/>
      </c>
      <c r="P133" s="315" t="str">
        <f>IF('Historical DATA'!Z111="","",'Historical DATA'!Z111)</f>
        <v/>
      </c>
      <c r="Q133" s="1501" t="str">
        <f>IF('Historical DATA'!AA111="","",'Historical DATA'!AA111)</f>
        <v/>
      </c>
      <c r="R133" s="321"/>
      <c r="S133" s="312" t="str">
        <f>IF('Historical DATA'!AB111="","",'Historical DATA'!AB111)</f>
        <v/>
      </c>
      <c r="T133" s="313" t="str">
        <f>IF('Historical DATA'!AC111="","",'Historical DATA'!AC111)</f>
        <v/>
      </c>
      <c r="U133" s="313" t="str">
        <f>IF('Historical DATA'!AD111="","",'Historical DATA'!AD111)</f>
        <v/>
      </c>
      <c r="V133" s="314" t="str">
        <f>IF('Historical DATA'!AE111="","",'Historical DATA'!AE111)</f>
        <v/>
      </c>
      <c r="W133" s="315" t="str">
        <f>IF('Historical DATA'!AF111="","",'Historical DATA'!AF111)</f>
        <v/>
      </c>
      <c r="X133" s="316" t="str">
        <f>IF('Historical DATA'!AG111="","",'Historical DATA'!AG111)</f>
        <v/>
      </c>
    </row>
    <row r="134" spans="1:24" s="302" customFormat="1">
      <c r="A134" s="318">
        <f t="shared" si="1"/>
        <v>-87</v>
      </c>
      <c r="B134" s="143" t="str">
        <f>IF('Historical DATA'!B112="","",'Historical DATA'!B112)</f>
        <v/>
      </c>
      <c r="C134" s="320"/>
      <c r="D134" s="322" t="str">
        <f>IF('Historical DATA'!O112="","",'Historical DATA'!O112)</f>
        <v/>
      </c>
      <c r="E134" s="313" t="str">
        <f>IF('Historical DATA'!P112="","",'Historical DATA'!P112)</f>
        <v/>
      </c>
      <c r="F134" s="313" t="str">
        <f>IF('Historical DATA'!Q112="","",'Historical DATA'!Q112)</f>
        <v/>
      </c>
      <c r="G134" s="314" t="str">
        <f>IF('Historical DATA'!R112="","",'Historical DATA'!R112)</f>
        <v/>
      </c>
      <c r="H134" s="315" t="str">
        <f>IF('Historical DATA'!S112="","",'Historical DATA'!S112)</f>
        <v/>
      </c>
      <c r="I134" s="1504" t="str">
        <f>IF('Historical DATA'!T112="","",'Historical DATA'!T112)</f>
        <v/>
      </c>
      <c r="J134" s="316" t="str">
        <f>IF('Historical DATA'!U112="","",'Historical DATA'!U112)</f>
        <v/>
      </c>
      <c r="K134" s="321"/>
      <c r="L134" s="1432" t="str">
        <f>IF('Historical DATA'!V112="","",'Historical DATA'!V112)</f>
        <v/>
      </c>
      <c r="M134" s="313" t="str">
        <f>IF('Historical DATA'!W112="","",'Historical DATA'!W112)</f>
        <v/>
      </c>
      <c r="N134" s="313" t="str">
        <f>IF('Historical DATA'!X112="","",'Historical DATA'!X112)</f>
        <v/>
      </c>
      <c r="O134" s="314" t="str">
        <f>IF('Historical DATA'!Y112="","",'Historical DATA'!Y112)</f>
        <v/>
      </c>
      <c r="P134" s="315" t="str">
        <f>IF('Historical DATA'!Z112="","",'Historical DATA'!Z112)</f>
        <v/>
      </c>
      <c r="Q134" s="1501" t="str">
        <f>IF('Historical DATA'!AA112="","",'Historical DATA'!AA112)</f>
        <v/>
      </c>
      <c r="R134" s="321"/>
      <c r="S134" s="312" t="str">
        <f>IF('Historical DATA'!AB112="","",'Historical DATA'!AB112)</f>
        <v/>
      </c>
      <c r="T134" s="313" t="str">
        <f>IF('Historical DATA'!AC112="","",'Historical DATA'!AC112)</f>
        <v/>
      </c>
      <c r="U134" s="313" t="str">
        <f>IF('Historical DATA'!AD112="","",'Historical DATA'!AD112)</f>
        <v/>
      </c>
      <c r="V134" s="314" t="str">
        <f>IF('Historical DATA'!AE112="","",'Historical DATA'!AE112)</f>
        <v/>
      </c>
      <c r="W134" s="315" t="str">
        <f>IF('Historical DATA'!AF112="","",'Historical DATA'!AF112)</f>
        <v/>
      </c>
      <c r="X134" s="316" t="str">
        <f>IF('Historical DATA'!AG112="","",'Historical DATA'!AG112)</f>
        <v/>
      </c>
    </row>
    <row r="135" spans="1:24" s="302" customFormat="1">
      <c r="A135" s="318">
        <f t="shared" si="1"/>
        <v>-88</v>
      </c>
      <c r="B135" s="143" t="str">
        <f>IF('Historical DATA'!B113="","",'Historical DATA'!B113)</f>
        <v/>
      </c>
      <c r="C135" s="320"/>
      <c r="D135" s="322" t="str">
        <f>IF('Historical DATA'!O113="","",'Historical DATA'!O113)</f>
        <v/>
      </c>
      <c r="E135" s="313" t="str">
        <f>IF('Historical DATA'!P113="","",'Historical DATA'!P113)</f>
        <v/>
      </c>
      <c r="F135" s="313" t="str">
        <f>IF('Historical DATA'!Q113="","",'Historical DATA'!Q113)</f>
        <v/>
      </c>
      <c r="G135" s="314" t="str">
        <f>IF('Historical DATA'!R113="","",'Historical DATA'!R113)</f>
        <v/>
      </c>
      <c r="H135" s="315" t="str">
        <f>IF('Historical DATA'!S113="","",'Historical DATA'!S113)</f>
        <v/>
      </c>
      <c r="I135" s="1504" t="str">
        <f>IF('Historical DATA'!T113="","",'Historical DATA'!T113)</f>
        <v/>
      </c>
      <c r="J135" s="316" t="str">
        <f>IF('Historical DATA'!U113="","",'Historical DATA'!U113)</f>
        <v/>
      </c>
      <c r="K135" s="321"/>
      <c r="L135" s="1432" t="str">
        <f>IF('Historical DATA'!V113="","",'Historical DATA'!V113)</f>
        <v/>
      </c>
      <c r="M135" s="313" t="str">
        <f>IF('Historical DATA'!W113="","",'Historical DATA'!W113)</f>
        <v/>
      </c>
      <c r="N135" s="313" t="str">
        <f>IF('Historical DATA'!X113="","",'Historical DATA'!X113)</f>
        <v/>
      </c>
      <c r="O135" s="314" t="str">
        <f>IF('Historical DATA'!Y113="","",'Historical DATA'!Y113)</f>
        <v/>
      </c>
      <c r="P135" s="315" t="str">
        <f>IF('Historical DATA'!Z113="","",'Historical DATA'!Z113)</f>
        <v/>
      </c>
      <c r="Q135" s="1501" t="str">
        <f>IF('Historical DATA'!AA113="","",'Historical DATA'!AA113)</f>
        <v/>
      </c>
      <c r="R135" s="321"/>
      <c r="S135" s="312" t="str">
        <f>IF('Historical DATA'!AB113="","",'Historical DATA'!AB113)</f>
        <v/>
      </c>
      <c r="T135" s="313" t="str">
        <f>IF('Historical DATA'!AC113="","",'Historical DATA'!AC113)</f>
        <v/>
      </c>
      <c r="U135" s="313" t="str">
        <f>IF('Historical DATA'!AD113="","",'Historical DATA'!AD113)</f>
        <v/>
      </c>
      <c r="V135" s="314" t="str">
        <f>IF('Historical DATA'!AE113="","",'Historical DATA'!AE113)</f>
        <v/>
      </c>
      <c r="W135" s="315" t="str">
        <f>IF('Historical DATA'!AF113="","",'Historical DATA'!AF113)</f>
        <v/>
      </c>
      <c r="X135" s="316" t="str">
        <f>IF('Historical DATA'!AG113="","",'Historical DATA'!AG113)</f>
        <v/>
      </c>
    </row>
    <row r="136" spans="1:24" s="302" customFormat="1">
      <c r="A136" s="318">
        <f t="shared" si="1"/>
        <v>-89</v>
      </c>
      <c r="B136" s="143" t="str">
        <f>IF('Historical DATA'!B114="","",'Historical DATA'!B114)</f>
        <v/>
      </c>
      <c r="C136" s="320"/>
      <c r="D136" s="322" t="str">
        <f>IF('Historical DATA'!O114="","",'Historical DATA'!O114)</f>
        <v/>
      </c>
      <c r="E136" s="313" t="str">
        <f>IF('Historical DATA'!P114="","",'Historical DATA'!P114)</f>
        <v/>
      </c>
      <c r="F136" s="313" t="str">
        <f>IF('Historical DATA'!Q114="","",'Historical DATA'!Q114)</f>
        <v/>
      </c>
      <c r="G136" s="314" t="str">
        <f>IF('Historical DATA'!R114="","",'Historical DATA'!R114)</f>
        <v/>
      </c>
      <c r="H136" s="315" t="str">
        <f>IF('Historical DATA'!S114="","",'Historical DATA'!S114)</f>
        <v/>
      </c>
      <c r="I136" s="1504" t="str">
        <f>IF('Historical DATA'!T114="","",'Historical DATA'!T114)</f>
        <v/>
      </c>
      <c r="J136" s="316" t="str">
        <f>IF('Historical DATA'!U114="","",'Historical DATA'!U114)</f>
        <v/>
      </c>
      <c r="K136" s="321"/>
      <c r="L136" s="1432" t="str">
        <f>IF('Historical DATA'!V114="","",'Historical DATA'!V114)</f>
        <v/>
      </c>
      <c r="M136" s="313" t="str">
        <f>IF('Historical DATA'!W114="","",'Historical DATA'!W114)</f>
        <v/>
      </c>
      <c r="N136" s="313" t="str">
        <f>IF('Historical DATA'!X114="","",'Historical DATA'!X114)</f>
        <v/>
      </c>
      <c r="O136" s="314" t="str">
        <f>IF('Historical DATA'!Y114="","",'Historical DATA'!Y114)</f>
        <v/>
      </c>
      <c r="P136" s="315" t="str">
        <f>IF('Historical DATA'!Z114="","",'Historical DATA'!Z114)</f>
        <v/>
      </c>
      <c r="Q136" s="1501" t="str">
        <f>IF('Historical DATA'!AA114="","",'Historical DATA'!AA114)</f>
        <v/>
      </c>
      <c r="R136" s="321"/>
      <c r="S136" s="312" t="str">
        <f>IF('Historical DATA'!AB114="","",'Historical DATA'!AB114)</f>
        <v/>
      </c>
      <c r="T136" s="313" t="str">
        <f>IF('Historical DATA'!AC114="","",'Historical DATA'!AC114)</f>
        <v/>
      </c>
      <c r="U136" s="313" t="str">
        <f>IF('Historical DATA'!AD114="","",'Historical DATA'!AD114)</f>
        <v/>
      </c>
      <c r="V136" s="314" t="str">
        <f>IF('Historical DATA'!AE114="","",'Historical DATA'!AE114)</f>
        <v/>
      </c>
      <c r="W136" s="315" t="str">
        <f>IF('Historical DATA'!AF114="","",'Historical DATA'!AF114)</f>
        <v/>
      </c>
      <c r="X136" s="316" t="str">
        <f>IF('Historical DATA'!AG114="","",'Historical DATA'!AG114)</f>
        <v/>
      </c>
    </row>
    <row r="137" spans="1:24" s="302" customFormat="1">
      <c r="A137" s="318">
        <f t="shared" si="1"/>
        <v>-90</v>
      </c>
      <c r="B137" s="143" t="str">
        <f>IF('Historical DATA'!B115="","",'Historical DATA'!B115)</f>
        <v/>
      </c>
      <c r="C137" s="320"/>
      <c r="D137" s="322" t="str">
        <f>IF('Historical DATA'!O115="","",'Historical DATA'!O115)</f>
        <v/>
      </c>
      <c r="E137" s="313" t="str">
        <f>IF('Historical DATA'!P115="","",'Historical DATA'!P115)</f>
        <v/>
      </c>
      <c r="F137" s="313" t="str">
        <f>IF('Historical DATA'!Q115="","",'Historical DATA'!Q115)</f>
        <v/>
      </c>
      <c r="G137" s="314" t="str">
        <f>IF('Historical DATA'!R115="","",'Historical DATA'!R115)</f>
        <v/>
      </c>
      <c r="H137" s="315" t="str">
        <f>IF('Historical DATA'!S115="","",'Historical DATA'!S115)</f>
        <v/>
      </c>
      <c r="I137" s="1504" t="str">
        <f>IF('Historical DATA'!T115="","",'Historical DATA'!T115)</f>
        <v/>
      </c>
      <c r="J137" s="316" t="str">
        <f>IF('Historical DATA'!U115="","",'Historical DATA'!U115)</f>
        <v/>
      </c>
      <c r="K137" s="321"/>
      <c r="L137" s="1432" t="str">
        <f>IF('Historical DATA'!V115="","",'Historical DATA'!V115)</f>
        <v/>
      </c>
      <c r="M137" s="313" t="str">
        <f>IF('Historical DATA'!W115="","",'Historical DATA'!W115)</f>
        <v/>
      </c>
      <c r="N137" s="313" t="str">
        <f>IF('Historical DATA'!X115="","",'Historical DATA'!X115)</f>
        <v/>
      </c>
      <c r="O137" s="314" t="str">
        <f>IF('Historical DATA'!Y115="","",'Historical DATA'!Y115)</f>
        <v/>
      </c>
      <c r="P137" s="315" t="str">
        <f>IF('Historical DATA'!Z115="","",'Historical DATA'!Z115)</f>
        <v/>
      </c>
      <c r="Q137" s="1501" t="str">
        <f>IF('Historical DATA'!AA115="","",'Historical DATA'!AA115)</f>
        <v/>
      </c>
      <c r="R137" s="321"/>
      <c r="S137" s="312" t="str">
        <f>IF('Historical DATA'!AB115="","",'Historical DATA'!AB115)</f>
        <v/>
      </c>
      <c r="T137" s="313" t="str">
        <f>IF('Historical DATA'!AC115="","",'Historical DATA'!AC115)</f>
        <v/>
      </c>
      <c r="U137" s="313" t="str">
        <f>IF('Historical DATA'!AD115="","",'Historical DATA'!AD115)</f>
        <v/>
      </c>
      <c r="V137" s="314" t="str">
        <f>IF('Historical DATA'!AE115="","",'Historical DATA'!AE115)</f>
        <v/>
      </c>
      <c r="W137" s="315" t="str">
        <f>IF('Historical DATA'!AF115="","",'Historical DATA'!AF115)</f>
        <v/>
      </c>
      <c r="X137" s="316" t="str">
        <f>IF('Historical DATA'!AG115="","",'Historical DATA'!AG115)</f>
        <v/>
      </c>
    </row>
    <row r="138" spans="1:24" s="302" customFormat="1">
      <c r="A138" s="318">
        <f t="shared" si="1"/>
        <v>-91</v>
      </c>
      <c r="B138" s="143" t="str">
        <f>IF('Historical DATA'!B116="","",'Historical DATA'!B116)</f>
        <v/>
      </c>
      <c r="C138" s="320"/>
      <c r="D138" s="322" t="str">
        <f>IF('Historical DATA'!O116="","",'Historical DATA'!O116)</f>
        <v/>
      </c>
      <c r="E138" s="313" t="str">
        <f>IF('Historical DATA'!P116="","",'Historical DATA'!P116)</f>
        <v/>
      </c>
      <c r="F138" s="313" t="str">
        <f>IF('Historical DATA'!Q116="","",'Historical DATA'!Q116)</f>
        <v/>
      </c>
      <c r="G138" s="314" t="str">
        <f>IF('Historical DATA'!R116="","",'Historical DATA'!R116)</f>
        <v/>
      </c>
      <c r="H138" s="315" t="str">
        <f>IF('Historical DATA'!S116="","",'Historical DATA'!S116)</f>
        <v/>
      </c>
      <c r="I138" s="1504" t="str">
        <f>IF('Historical DATA'!T116="","",'Historical DATA'!T116)</f>
        <v/>
      </c>
      <c r="J138" s="316" t="str">
        <f>IF('Historical DATA'!U116="","",'Historical DATA'!U116)</f>
        <v/>
      </c>
      <c r="K138" s="321"/>
      <c r="L138" s="1432" t="str">
        <f>IF('Historical DATA'!V116="","",'Historical DATA'!V116)</f>
        <v/>
      </c>
      <c r="M138" s="313" t="str">
        <f>IF('Historical DATA'!W116="","",'Historical DATA'!W116)</f>
        <v/>
      </c>
      <c r="N138" s="313" t="str">
        <f>IF('Historical DATA'!X116="","",'Historical DATA'!X116)</f>
        <v/>
      </c>
      <c r="O138" s="314" t="str">
        <f>IF('Historical DATA'!Y116="","",'Historical DATA'!Y116)</f>
        <v/>
      </c>
      <c r="P138" s="315" t="str">
        <f>IF('Historical DATA'!Z116="","",'Historical DATA'!Z116)</f>
        <v/>
      </c>
      <c r="Q138" s="1501" t="str">
        <f>IF('Historical DATA'!AA116="","",'Historical DATA'!AA116)</f>
        <v/>
      </c>
      <c r="R138" s="321"/>
      <c r="S138" s="312" t="str">
        <f>IF('Historical DATA'!AB116="","",'Historical DATA'!AB116)</f>
        <v/>
      </c>
      <c r="T138" s="313" t="str">
        <f>IF('Historical DATA'!AC116="","",'Historical DATA'!AC116)</f>
        <v/>
      </c>
      <c r="U138" s="313" t="str">
        <f>IF('Historical DATA'!AD116="","",'Historical DATA'!AD116)</f>
        <v/>
      </c>
      <c r="V138" s="314" t="str">
        <f>IF('Historical DATA'!AE116="","",'Historical DATA'!AE116)</f>
        <v/>
      </c>
      <c r="W138" s="315" t="str">
        <f>IF('Historical DATA'!AF116="","",'Historical DATA'!AF116)</f>
        <v/>
      </c>
      <c r="X138" s="316" t="str">
        <f>IF('Historical DATA'!AG116="","",'Historical DATA'!AG116)</f>
        <v/>
      </c>
    </row>
    <row r="139" spans="1:24" s="302" customFormat="1">
      <c r="A139" s="318">
        <f t="shared" si="1"/>
        <v>-92</v>
      </c>
      <c r="B139" s="143" t="str">
        <f>IF('Historical DATA'!B117="","",'Historical DATA'!B117)</f>
        <v/>
      </c>
      <c r="C139" s="320"/>
      <c r="D139" s="322" t="str">
        <f>IF('Historical DATA'!O117="","",'Historical DATA'!O117)</f>
        <v/>
      </c>
      <c r="E139" s="313" t="str">
        <f>IF('Historical DATA'!P117="","",'Historical DATA'!P117)</f>
        <v/>
      </c>
      <c r="F139" s="313" t="str">
        <f>IF('Historical DATA'!Q117="","",'Historical DATA'!Q117)</f>
        <v/>
      </c>
      <c r="G139" s="314" t="str">
        <f>IF('Historical DATA'!R117="","",'Historical DATA'!R117)</f>
        <v/>
      </c>
      <c r="H139" s="315" t="str">
        <f>IF('Historical DATA'!S117="","",'Historical DATA'!S117)</f>
        <v/>
      </c>
      <c r="I139" s="1504" t="str">
        <f>IF('Historical DATA'!T117="","",'Historical DATA'!T117)</f>
        <v/>
      </c>
      <c r="J139" s="316" t="str">
        <f>IF('Historical DATA'!U117="","",'Historical DATA'!U117)</f>
        <v/>
      </c>
      <c r="K139" s="321"/>
      <c r="L139" s="1432" t="str">
        <f>IF('Historical DATA'!V117="","",'Historical DATA'!V117)</f>
        <v/>
      </c>
      <c r="M139" s="313" t="str">
        <f>IF('Historical DATA'!W117="","",'Historical DATA'!W117)</f>
        <v/>
      </c>
      <c r="N139" s="313" t="str">
        <f>IF('Historical DATA'!X117="","",'Historical DATA'!X117)</f>
        <v/>
      </c>
      <c r="O139" s="314" t="str">
        <f>IF('Historical DATA'!Y117="","",'Historical DATA'!Y117)</f>
        <v/>
      </c>
      <c r="P139" s="315" t="str">
        <f>IF('Historical DATA'!Z117="","",'Historical DATA'!Z117)</f>
        <v/>
      </c>
      <c r="Q139" s="1501" t="str">
        <f>IF('Historical DATA'!AA117="","",'Historical DATA'!AA117)</f>
        <v/>
      </c>
      <c r="R139" s="321"/>
      <c r="S139" s="312" t="str">
        <f>IF('Historical DATA'!AB117="","",'Historical DATA'!AB117)</f>
        <v/>
      </c>
      <c r="T139" s="313" t="str">
        <f>IF('Historical DATA'!AC117="","",'Historical DATA'!AC117)</f>
        <v/>
      </c>
      <c r="U139" s="313" t="str">
        <f>IF('Historical DATA'!AD117="","",'Historical DATA'!AD117)</f>
        <v/>
      </c>
      <c r="V139" s="314" t="str">
        <f>IF('Historical DATA'!AE117="","",'Historical DATA'!AE117)</f>
        <v/>
      </c>
      <c r="W139" s="315" t="str">
        <f>IF('Historical DATA'!AF117="","",'Historical DATA'!AF117)</f>
        <v/>
      </c>
      <c r="X139" s="316" t="str">
        <f>IF('Historical DATA'!AG117="","",'Historical DATA'!AG117)</f>
        <v/>
      </c>
    </row>
    <row r="140" spans="1:24" s="302" customFormat="1">
      <c r="A140" s="318">
        <f t="shared" si="1"/>
        <v>-93</v>
      </c>
      <c r="B140" s="143" t="str">
        <f>IF('Historical DATA'!B118="","",'Historical DATA'!B118)</f>
        <v/>
      </c>
      <c r="C140" s="320"/>
      <c r="D140" s="322" t="str">
        <f>IF('Historical DATA'!O118="","",'Historical DATA'!O118)</f>
        <v/>
      </c>
      <c r="E140" s="313" t="str">
        <f>IF('Historical DATA'!P118="","",'Historical DATA'!P118)</f>
        <v/>
      </c>
      <c r="F140" s="313" t="str">
        <f>IF('Historical DATA'!Q118="","",'Historical DATA'!Q118)</f>
        <v/>
      </c>
      <c r="G140" s="314" t="str">
        <f>IF('Historical DATA'!R118="","",'Historical DATA'!R118)</f>
        <v/>
      </c>
      <c r="H140" s="315" t="str">
        <f>IF('Historical DATA'!S118="","",'Historical DATA'!S118)</f>
        <v/>
      </c>
      <c r="I140" s="1504" t="str">
        <f>IF('Historical DATA'!T118="","",'Historical DATA'!T118)</f>
        <v/>
      </c>
      <c r="J140" s="316" t="str">
        <f>IF('Historical DATA'!U118="","",'Historical DATA'!U118)</f>
        <v/>
      </c>
      <c r="K140" s="321"/>
      <c r="L140" s="1432" t="str">
        <f>IF('Historical DATA'!V118="","",'Historical DATA'!V118)</f>
        <v/>
      </c>
      <c r="M140" s="313" t="str">
        <f>IF('Historical DATA'!W118="","",'Historical DATA'!W118)</f>
        <v/>
      </c>
      <c r="N140" s="313" t="str">
        <f>IF('Historical DATA'!X118="","",'Historical DATA'!X118)</f>
        <v/>
      </c>
      <c r="O140" s="314" t="str">
        <f>IF('Historical DATA'!Y118="","",'Historical DATA'!Y118)</f>
        <v/>
      </c>
      <c r="P140" s="315" t="str">
        <f>IF('Historical DATA'!Z118="","",'Historical DATA'!Z118)</f>
        <v/>
      </c>
      <c r="Q140" s="1501" t="str">
        <f>IF('Historical DATA'!AA118="","",'Historical DATA'!AA118)</f>
        <v/>
      </c>
      <c r="R140" s="321"/>
      <c r="S140" s="312" t="str">
        <f>IF('Historical DATA'!AB118="","",'Historical DATA'!AB118)</f>
        <v/>
      </c>
      <c r="T140" s="313" t="str">
        <f>IF('Historical DATA'!AC118="","",'Historical DATA'!AC118)</f>
        <v/>
      </c>
      <c r="U140" s="313" t="str">
        <f>IF('Historical DATA'!AD118="","",'Historical DATA'!AD118)</f>
        <v/>
      </c>
      <c r="V140" s="314" t="str">
        <f>IF('Historical DATA'!AE118="","",'Historical DATA'!AE118)</f>
        <v/>
      </c>
      <c r="W140" s="315" t="str">
        <f>IF('Historical DATA'!AF118="","",'Historical DATA'!AF118)</f>
        <v/>
      </c>
      <c r="X140" s="316" t="str">
        <f>IF('Historical DATA'!AG118="","",'Historical DATA'!AG118)</f>
        <v/>
      </c>
    </row>
    <row r="141" spans="1:24" s="302" customFormat="1">
      <c r="A141" s="318">
        <f t="shared" si="1"/>
        <v>-94</v>
      </c>
      <c r="B141" s="143" t="str">
        <f>IF('Historical DATA'!B119="","",'Historical DATA'!B119)</f>
        <v/>
      </c>
      <c r="C141" s="320"/>
      <c r="D141" s="322" t="str">
        <f>IF('Historical DATA'!O119="","",'Historical DATA'!O119)</f>
        <v/>
      </c>
      <c r="E141" s="313" t="str">
        <f>IF('Historical DATA'!P119="","",'Historical DATA'!P119)</f>
        <v/>
      </c>
      <c r="F141" s="313" t="str">
        <f>IF('Historical DATA'!Q119="","",'Historical DATA'!Q119)</f>
        <v/>
      </c>
      <c r="G141" s="314" t="str">
        <f>IF('Historical DATA'!R119="","",'Historical DATA'!R119)</f>
        <v/>
      </c>
      <c r="H141" s="315" t="str">
        <f>IF('Historical DATA'!S119="","",'Historical DATA'!S119)</f>
        <v/>
      </c>
      <c r="I141" s="1504" t="str">
        <f>IF('Historical DATA'!T119="","",'Historical DATA'!T119)</f>
        <v/>
      </c>
      <c r="J141" s="316" t="str">
        <f>IF('Historical DATA'!U119="","",'Historical DATA'!U119)</f>
        <v/>
      </c>
      <c r="K141" s="321"/>
      <c r="L141" s="1432" t="str">
        <f>IF('Historical DATA'!V119="","",'Historical DATA'!V119)</f>
        <v/>
      </c>
      <c r="M141" s="313" t="str">
        <f>IF('Historical DATA'!W119="","",'Historical DATA'!W119)</f>
        <v/>
      </c>
      <c r="N141" s="313" t="str">
        <f>IF('Historical DATA'!X119="","",'Historical DATA'!X119)</f>
        <v/>
      </c>
      <c r="O141" s="314" t="str">
        <f>IF('Historical DATA'!Y119="","",'Historical DATA'!Y119)</f>
        <v/>
      </c>
      <c r="P141" s="315" t="str">
        <f>IF('Historical DATA'!Z119="","",'Historical DATA'!Z119)</f>
        <v/>
      </c>
      <c r="Q141" s="1501" t="str">
        <f>IF('Historical DATA'!AA119="","",'Historical DATA'!AA119)</f>
        <v/>
      </c>
      <c r="R141" s="321"/>
      <c r="S141" s="312" t="str">
        <f>IF('Historical DATA'!AB119="","",'Historical DATA'!AB119)</f>
        <v/>
      </c>
      <c r="T141" s="313" t="str">
        <f>IF('Historical DATA'!AC119="","",'Historical DATA'!AC119)</f>
        <v/>
      </c>
      <c r="U141" s="313" t="str">
        <f>IF('Historical DATA'!AD119="","",'Historical DATA'!AD119)</f>
        <v/>
      </c>
      <c r="V141" s="314" t="str">
        <f>IF('Historical DATA'!AE119="","",'Historical DATA'!AE119)</f>
        <v/>
      </c>
      <c r="W141" s="315" t="str">
        <f>IF('Historical DATA'!AF119="","",'Historical DATA'!AF119)</f>
        <v/>
      </c>
      <c r="X141" s="316" t="str">
        <f>IF('Historical DATA'!AG119="","",'Historical DATA'!AG119)</f>
        <v/>
      </c>
    </row>
    <row r="142" spans="1:24" s="302" customFormat="1">
      <c r="A142" s="318">
        <f t="shared" si="1"/>
        <v>-95</v>
      </c>
      <c r="B142" s="143" t="str">
        <f>IF('Historical DATA'!B120="","",'Historical DATA'!B120)</f>
        <v/>
      </c>
      <c r="C142" s="320"/>
      <c r="D142" s="322" t="str">
        <f>IF('Historical DATA'!O120="","",'Historical DATA'!O120)</f>
        <v/>
      </c>
      <c r="E142" s="313" t="str">
        <f>IF('Historical DATA'!P120="","",'Historical DATA'!P120)</f>
        <v/>
      </c>
      <c r="F142" s="313" t="str">
        <f>IF('Historical DATA'!Q120="","",'Historical DATA'!Q120)</f>
        <v/>
      </c>
      <c r="G142" s="314" t="str">
        <f>IF('Historical DATA'!R120="","",'Historical DATA'!R120)</f>
        <v/>
      </c>
      <c r="H142" s="315" t="str">
        <f>IF('Historical DATA'!S120="","",'Historical DATA'!S120)</f>
        <v/>
      </c>
      <c r="I142" s="1504" t="str">
        <f>IF('Historical DATA'!T120="","",'Historical DATA'!T120)</f>
        <v/>
      </c>
      <c r="J142" s="316" t="str">
        <f>IF('Historical DATA'!U120="","",'Historical DATA'!U120)</f>
        <v/>
      </c>
      <c r="K142" s="321"/>
      <c r="L142" s="1432" t="str">
        <f>IF('Historical DATA'!V120="","",'Historical DATA'!V120)</f>
        <v/>
      </c>
      <c r="M142" s="313" t="str">
        <f>IF('Historical DATA'!W120="","",'Historical DATA'!W120)</f>
        <v/>
      </c>
      <c r="N142" s="313" t="str">
        <f>IF('Historical DATA'!X120="","",'Historical DATA'!X120)</f>
        <v/>
      </c>
      <c r="O142" s="314" t="str">
        <f>IF('Historical DATA'!Y120="","",'Historical DATA'!Y120)</f>
        <v/>
      </c>
      <c r="P142" s="315" t="str">
        <f>IF('Historical DATA'!Z120="","",'Historical DATA'!Z120)</f>
        <v/>
      </c>
      <c r="Q142" s="1501" t="str">
        <f>IF('Historical DATA'!AA120="","",'Historical DATA'!AA120)</f>
        <v/>
      </c>
      <c r="R142" s="321"/>
      <c r="S142" s="312" t="str">
        <f>IF('Historical DATA'!AB120="","",'Historical DATA'!AB120)</f>
        <v/>
      </c>
      <c r="T142" s="313" t="str">
        <f>IF('Historical DATA'!AC120="","",'Historical DATA'!AC120)</f>
        <v/>
      </c>
      <c r="U142" s="313" t="str">
        <f>IF('Historical DATA'!AD120="","",'Historical DATA'!AD120)</f>
        <v/>
      </c>
      <c r="V142" s="314" t="str">
        <f>IF('Historical DATA'!AE120="","",'Historical DATA'!AE120)</f>
        <v/>
      </c>
      <c r="W142" s="315" t="str">
        <f>IF('Historical DATA'!AF120="","",'Historical DATA'!AF120)</f>
        <v/>
      </c>
      <c r="X142" s="316" t="str">
        <f>IF('Historical DATA'!AG120="","",'Historical DATA'!AG120)</f>
        <v/>
      </c>
    </row>
    <row r="143" spans="1:24" s="302" customFormat="1">
      <c r="A143" s="318">
        <f t="shared" si="1"/>
        <v>-96</v>
      </c>
      <c r="B143" s="143" t="str">
        <f>IF('Historical DATA'!B121="","",'Historical DATA'!B121)</f>
        <v/>
      </c>
      <c r="C143" s="320"/>
      <c r="D143" s="322" t="str">
        <f>IF('Historical DATA'!O121="","",'Historical DATA'!O121)</f>
        <v/>
      </c>
      <c r="E143" s="313" t="str">
        <f>IF('Historical DATA'!P121="","",'Historical DATA'!P121)</f>
        <v/>
      </c>
      <c r="F143" s="313" t="str">
        <f>IF('Historical DATA'!Q121="","",'Historical DATA'!Q121)</f>
        <v/>
      </c>
      <c r="G143" s="314" t="str">
        <f>IF('Historical DATA'!R121="","",'Historical DATA'!R121)</f>
        <v/>
      </c>
      <c r="H143" s="315" t="str">
        <f>IF('Historical DATA'!S121="","",'Historical DATA'!S121)</f>
        <v/>
      </c>
      <c r="I143" s="1504" t="str">
        <f>IF('Historical DATA'!T121="","",'Historical DATA'!T121)</f>
        <v/>
      </c>
      <c r="J143" s="316" t="str">
        <f>IF('Historical DATA'!U121="","",'Historical DATA'!U121)</f>
        <v/>
      </c>
      <c r="K143" s="321"/>
      <c r="L143" s="1432" t="str">
        <f>IF('Historical DATA'!V121="","",'Historical DATA'!V121)</f>
        <v/>
      </c>
      <c r="M143" s="313" t="str">
        <f>IF('Historical DATA'!W121="","",'Historical DATA'!W121)</f>
        <v/>
      </c>
      <c r="N143" s="313" t="str">
        <f>IF('Historical DATA'!X121="","",'Historical DATA'!X121)</f>
        <v/>
      </c>
      <c r="O143" s="314" t="str">
        <f>IF('Historical DATA'!Y121="","",'Historical DATA'!Y121)</f>
        <v/>
      </c>
      <c r="P143" s="315" t="str">
        <f>IF('Historical DATA'!Z121="","",'Historical DATA'!Z121)</f>
        <v/>
      </c>
      <c r="Q143" s="1501" t="str">
        <f>IF('Historical DATA'!AA121="","",'Historical DATA'!AA121)</f>
        <v/>
      </c>
      <c r="R143" s="321"/>
      <c r="S143" s="312" t="str">
        <f>IF('Historical DATA'!AB121="","",'Historical DATA'!AB121)</f>
        <v/>
      </c>
      <c r="T143" s="313" t="str">
        <f>IF('Historical DATA'!AC121="","",'Historical DATA'!AC121)</f>
        <v/>
      </c>
      <c r="U143" s="313" t="str">
        <f>IF('Historical DATA'!AD121="","",'Historical DATA'!AD121)</f>
        <v/>
      </c>
      <c r="V143" s="314" t="str">
        <f>IF('Historical DATA'!AE121="","",'Historical DATA'!AE121)</f>
        <v/>
      </c>
      <c r="W143" s="315" t="str">
        <f>IF('Historical DATA'!AF121="","",'Historical DATA'!AF121)</f>
        <v/>
      </c>
      <c r="X143" s="316" t="str">
        <f>IF('Historical DATA'!AG121="","",'Historical DATA'!AG121)</f>
        <v/>
      </c>
    </row>
    <row r="144" spans="1:24" s="302" customFormat="1">
      <c r="A144" s="318">
        <f t="shared" si="1"/>
        <v>-97</v>
      </c>
      <c r="B144" s="143" t="str">
        <f>IF('Historical DATA'!B122="","",'Historical DATA'!B122)</f>
        <v/>
      </c>
      <c r="C144" s="320"/>
      <c r="D144" s="322" t="str">
        <f>IF('Historical DATA'!O122="","",'Historical DATA'!O122)</f>
        <v/>
      </c>
      <c r="E144" s="313" t="str">
        <f>IF('Historical DATA'!P122="","",'Historical DATA'!P122)</f>
        <v/>
      </c>
      <c r="F144" s="313" t="str">
        <f>IF('Historical DATA'!Q122="","",'Historical DATA'!Q122)</f>
        <v/>
      </c>
      <c r="G144" s="314" t="str">
        <f>IF('Historical DATA'!R122="","",'Historical DATA'!R122)</f>
        <v/>
      </c>
      <c r="H144" s="315" t="str">
        <f>IF('Historical DATA'!S122="","",'Historical DATA'!S122)</f>
        <v/>
      </c>
      <c r="I144" s="1504" t="str">
        <f>IF('Historical DATA'!T122="","",'Historical DATA'!T122)</f>
        <v/>
      </c>
      <c r="J144" s="316" t="str">
        <f>IF('Historical DATA'!U122="","",'Historical DATA'!U122)</f>
        <v/>
      </c>
      <c r="K144" s="321"/>
      <c r="L144" s="1432" t="str">
        <f>IF('Historical DATA'!V122="","",'Historical DATA'!V122)</f>
        <v/>
      </c>
      <c r="M144" s="313" t="str">
        <f>IF('Historical DATA'!W122="","",'Historical DATA'!W122)</f>
        <v/>
      </c>
      <c r="N144" s="313" t="str">
        <f>IF('Historical DATA'!X122="","",'Historical DATA'!X122)</f>
        <v/>
      </c>
      <c r="O144" s="314" t="str">
        <f>IF('Historical DATA'!Y122="","",'Historical DATA'!Y122)</f>
        <v/>
      </c>
      <c r="P144" s="315" t="str">
        <f>IF('Historical DATA'!Z122="","",'Historical DATA'!Z122)</f>
        <v/>
      </c>
      <c r="Q144" s="1501" t="str">
        <f>IF('Historical DATA'!AA122="","",'Historical DATA'!AA122)</f>
        <v/>
      </c>
      <c r="R144" s="321"/>
      <c r="S144" s="312" t="str">
        <f>IF('Historical DATA'!AB122="","",'Historical DATA'!AB122)</f>
        <v/>
      </c>
      <c r="T144" s="313" t="str">
        <f>IF('Historical DATA'!AC122="","",'Historical DATA'!AC122)</f>
        <v/>
      </c>
      <c r="U144" s="313" t="str">
        <f>IF('Historical DATA'!AD122="","",'Historical DATA'!AD122)</f>
        <v/>
      </c>
      <c r="V144" s="314" t="str">
        <f>IF('Historical DATA'!AE122="","",'Historical DATA'!AE122)</f>
        <v/>
      </c>
      <c r="W144" s="315" t="str">
        <f>IF('Historical DATA'!AF122="","",'Historical DATA'!AF122)</f>
        <v/>
      </c>
      <c r="X144" s="316" t="str">
        <f>IF('Historical DATA'!AG122="","",'Historical DATA'!AG122)</f>
        <v/>
      </c>
    </row>
    <row r="145" spans="1:24" s="302" customFormat="1">
      <c r="A145" s="318">
        <f t="shared" si="1"/>
        <v>-98</v>
      </c>
      <c r="B145" s="143" t="str">
        <f>IF('Historical DATA'!B123="","",'Historical DATA'!B123)</f>
        <v/>
      </c>
      <c r="C145" s="320"/>
      <c r="D145" s="322" t="str">
        <f>IF('Historical DATA'!O123="","",'Historical DATA'!O123)</f>
        <v/>
      </c>
      <c r="E145" s="313" t="str">
        <f>IF('Historical DATA'!P123="","",'Historical DATA'!P123)</f>
        <v/>
      </c>
      <c r="F145" s="313" t="str">
        <f>IF('Historical DATA'!Q123="","",'Historical DATA'!Q123)</f>
        <v/>
      </c>
      <c r="G145" s="314" t="str">
        <f>IF('Historical DATA'!R123="","",'Historical DATA'!R123)</f>
        <v/>
      </c>
      <c r="H145" s="315" t="str">
        <f>IF('Historical DATA'!S123="","",'Historical DATA'!S123)</f>
        <v/>
      </c>
      <c r="I145" s="1504" t="str">
        <f>IF('Historical DATA'!T123="","",'Historical DATA'!T123)</f>
        <v/>
      </c>
      <c r="J145" s="316" t="str">
        <f>IF('Historical DATA'!U123="","",'Historical DATA'!U123)</f>
        <v/>
      </c>
      <c r="K145" s="321"/>
      <c r="L145" s="1432" t="str">
        <f>IF('Historical DATA'!V123="","",'Historical DATA'!V123)</f>
        <v/>
      </c>
      <c r="M145" s="313" t="str">
        <f>IF('Historical DATA'!W123="","",'Historical DATA'!W123)</f>
        <v/>
      </c>
      <c r="N145" s="313" t="str">
        <f>IF('Historical DATA'!X123="","",'Historical DATA'!X123)</f>
        <v/>
      </c>
      <c r="O145" s="314" t="str">
        <f>IF('Historical DATA'!Y123="","",'Historical DATA'!Y123)</f>
        <v/>
      </c>
      <c r="P145" s="315" t="str">
        <f>IF('Historical DATA'!Z123="","",'Historical DATA'!Z123)</f>
        <v/>
      </c>
      <c r="Q145" s="1501" t="str">
        <f>IF('Historical DATA'!AA123="","",'Historical DATA'!AA123)</f>
        <v/>
      </c>
      <c r="R145" s="321"/>
      <c r="S145" s="312" t="str">
        <f>IF('Historical DATA'!AB123="","",'Historical DATA'!AB123)</f>
        <v/>
      </c>
      <c r="T145" s="313" t="str">
        <f>IF('Historical DATA'!AC123="","",'Historical DATA'!AC123)</f>
        <v/>
      </c>
      <c r="U145" s="313" t="str">
        <f>IF('Historical DATA'!AD123="","",'Historical DATA'!AD123)</f>
        <v/>
      </c>
      <c r="V145" s="314" t="str">
        <f>IF('Historical DATA'!AE123="","",'Historical DATA'!AE123)</f>
        <v/>
      </c>
      <c r="W145" s="315" t="str">
        <f>IF('Historical DATA'!AF123="","",'Historical DATA'!AF123)</f>
        <v/>
      </c>
      <c r="X145" s="316" t="str">
        <f>IF('Historical DATA'!AG123="","",'Historical DATA'!AG123)</f>
        <v/>
      </c>
    </row>
    <row r="146" spans="1:24" s="302" customFormat="1">
      <c r="A146" s="318">
        <f t="shared" si="1"/>
        <v>-99</v>
      </c>
      <c r="B146" s="143" t="str">
        <f>IF('Historical DATA'!B124="","",'Historical DATA'!B124)</f>
        <v/>
      </c>
      <c r="C146" s="320"/>
      <c r="D146" s="322" t="str">
        <f>IF('Historical DATA'!O124="","",'Historical DATA'!O124)</f>
        <v/>
      </c>
      <c r="E146" s="313" t="str">
        <f>IF('Historical DATA'!P124="","",'Historical DATA'!P124)</f>
        <v/>
      </c>
      <c r="F146" s="313" t="str">
        <f>IF('Historical DATA'!Q124="","",'Historical DATA'!Q124)</f>
        <v/>
      </c>
      <c r="G146" s="314" t="str">
        <f>IF('Historical DATA'!R124="","",'Historical DATA'!R124)</f>
        <v/>
      </c>
      <c r="H146" s="315" t="str">
        <f>IF('Historical DATA'!S124="","",'Historical DATA'!S124)</f>
        <v/>
      </c>
      <c r="I146" s="1504" t="str">
        <f>IF('Historical DATA'!T124="","",'Historical DATA'!T124)</f>
        <v/>
      </c>
      <c r="J146" s="316" t="str">
        <f>IF('Historical DATA'!U124="","",'Historical DATA'!U124)</f>
        <v/>
      </c>
      <c r="K146" s="321"/>
      <c r="L146" s="1432" t="str">
        <f>IF('Historical DATA'!V124="","",'Historical DATA'!V124)</f>
        <v/>
      </c>
      <c r="M146" s="313" t="str">
        <f>IF('Historical DATA'!W124="","",'Historical DATA'!W124)</f>
        <v/>
      </c>
      <c r="N146" s="313" t="str">
        <f>IF('Historical DATA'!X124="","",'Historical DATA'!X124)</f>
        <v/>
      </c>
      <c r="O146" s="314" t="str">
        <f>IF('Historical DATA'!Y124="","",'Historical DATA'!Y124)</f>
        <v/>
      </c>
      <c r="P146" s="315" t="str">
        <f>IF('Historical DATA'!Z124="","",'Historical DATA'!Z124)</f>
        <v/>
      </c>
      <c r="Q146" s="1501" t="str">
        <f>IF('Historical DATA'!AA124="","",'Historical DATA'!AA124)</f>
        <v/>
      </c>
      <c r="R146" s="321"/>
      <c r="S146" s="312" t="str">
        <f>IF('Historical DATA'!AB124="","",'Historical DATA'!AB124)</f>
        <v/>
      </c>
      <c r="T146" s="313" t="str">
        <f>IF('Historical DATA'!AC124="","",'Historical DATA'!AC124)</f>
        <v/>
      </c>
      <c r="U146" s="313" t="str">
        <f>IF('Historical DATA'!AD124="","",'Historical DATA'!AD124)</f>
        <v/>
      </c>
      <c r="V146" s="314" t="str">
        <f>IF('Historical DATA'!AE124="","",'Historical DATA'!AE124)</f>
        <v/>
      </c>
      <c r="W146" s="315" t="str">
        <f>IF('Historical DATA'!AF124="","",'Historical DATA'!AF124)</f>
        <v/>
      </c>
      <c r="X146" s="316" t="str">
        <f>IF('Historical DATA'!AG124="","",'Historical DATA'!AG124)</f>
        <v/>
      </c>
    </row>
    <row r="147" spans="1:24" s="302" customFormat="1">
      <c r="A147" s="318">
        <f t="shared" si="1"/>
        <v>-100</v>
      </c>
      <c r="B147" s="143" t="str">
        <f>IF('Historical DATA'!B125="","",'Historical DATA'!B125)</f>
        <v/>
      </c>
      <c r="C147" s="320"/>
      <c r="D147" s="322" t="str">
        <f>IF('Historical DATA'!O125="","",'Historical DATA'!O125)</f>
        <v/>
      </c>
      <c r="E147" s="313" t="str">
        <f>IF('Historical DATA'!P125="","",'Historical DATA'!P125)</f>
        <v/>
      </c>
      <c r="F147" s="313" t="str">
        <f>IF('Historical DATA'!Q125="","",'Historical DATA'!Q125)</f>
        <v/>
      </c>
      <c r="G147" s="314" t="str">
        <f>IF('Historical DATA'!R125="","",'Historical DATA'!R125)</f>
        <v/>
      </c>
      <c r="H147" s="315" t="str">
        <f>IF('Historical DATA'!S125="","",'Historical DATA'!S125)</f>
        <v/>
      </c>
      <c r="I147" s="1504" t="str">
        <f>IF('Historical DATA'!T125="","",'Historical DATA'!T125)</f>
        <v/>
      </c>
      <c r="J147" s="316" t="str">
        <f>IF('Historical DATA'!U125="","",'Historical DATA'!U125)</f>
        <v/>
      </c>
      <c r="K147" s="321"/>
      <c r="L147" s="1432" t="str">
        <f>IF('Historical DATA'!V125="","",'Historical DATA'!V125)</f>
        <v/>
      </c>
      <c r="M147" s="313" t="str">
        <f>IF('Historical DATA'!W125="","",'Historical DATA'!W125)</f>
        <v/>
      </c>
      <c r="N147" s="313" t="str">
        <f>IF('Historical DATA'!X125="","",'Historical DATA'!X125)</f>
        <v/>
      </c>
      <c r="O147" s="314" t="str">
        <f>IF('Historical DATA'!Y125="","",'Historical DATA'!Y125)</f>
        <v/>
      </c>
      <c r="P147" s="315" t="str">
        <f>IF('Historical DATA'!Z125="","",'Historical DATA'!Z125)</f>
        <v/>
      </c>
      <c r="Q147" s="1501" t="str">
        <f>IF('Historical DATA'!AA125="","",'Historical DATA'!AA125)</f>
        <v/>
      </c>
      <c r="R147" s="321"/>
      <c r="S147" s="312" t="str">
        <f>IF('Historical DATA'!AB125="","",'Historical DATA'!AB125)</f>
        <v/>
      </c>
      <c r="T147" s="313" t="str">
        <f>IF('Historical DATA'!AC125="","",'Historical DATA'!AC125)</f>
        <v/>
      </c>
      <c r="U147" s="313" t="str">
        <f>IF('Historical DATA'!AD125="","",'Historical DATA'!AD125)</f>
        <v/>
      </c>
      <c r="V147" s="314" t="str">
        <f>IF('Historical DATA'!AE125="","",'Historical DATA'!AE125)</f>
        <v/>
      </c>
      <c r="W147" s="315" t="str">
        <f>IF('Historical DATA'!AF125="","",'Historical DATA'!AF125)</f>
        <v/>
      </c>
      <c r="X147" s="316" t="str">
        <f>IF('Historical DATA'!AG125="","",'Historical DATA'!AG125)</f>
        <v/>
      </c>
    </row>
    <row r="148" spans="1:24" s="302" customFormat="1">
      <c r="A148" s="318">
        <f t="shared" si="1"/>
        <v>-101</v>
      </c>
      <c r="B148" s="143" t="str">
        <f>IF('Historical DATA'!B126="","",'Historical DATA'!B126)</f>
        <v/>
      </c>
      <c r="C148" s="320"/>
      <c r="D148" s="322" t="str">
        <f>IF('Historical DATA'!O126="","",'Historical DATA'!O126)</f>
        <v/>
      </c>
      <c r="E148" s="313" t="str">
        <f>IF('Historical DATA'!P126="","",'Historical DATA'!P126)</f>
        <v/>
      </c>
      <c r="F148" s="313" t="str">
        <f>IF('Historical DATA'!Q126="","",'Historical DATA'!Q126)</f>
        <v/>
      </c>
      <c r="G148" s="314" t="str">
        <f>IF('Historical DATA'!R126="","",'Historical DATA'!R126)</f>
        <v/>
      </c>
      <c r="H148" s="315" t="str">
        <f>IF('Historical DATA'!S126="","",'Historical DATA'!S126)</f>
        <v/>
      </c>
      <c r="I148" s="1504" t="str">
        <f>IF('Historical DATA'!T126="","",'Historical DATA'!T126)</f>
        <v/>
      </c>
      <c r="J148" s="316" t="str">
        <f>IF('Historical DATA'!U126="","",'Historical DATA'!U126)</f>
        <v/>
      </c>
      <c r="K148" s="321"/>
      <c r="L148" s="1432" t="str">
        <f>IF('Historical DATA'!V126="","",'Historical DATA'!V126)</f>
        <v/>
      </c>
      <c r="M148" s="313" t="str">
        <f>IF('Historical DATA'!W126="","",'Historical DATA'!W126)</f>
        <v/>
      </c>
      <c r="N148" s="313" t="str">
        <f>IF('Historical DATA'!X126="","",'Historical DATA'!X126)</f>
        <v/>
      </c>
      <c r="O148" s="314" t="str">
        <f>IF('Historical DATA'!Y126="","",'Historical DATA'!Y126)</f>
        <v/>
      </c>
      <c r="P148" s="315" t="str">
        <f>IF('Historical DATA'!Z126="","",'Historical DATA'!Z126)</f>
        <v/>
      </c>
      <c r="Q148" s="1501" t="str">
        <f>IF('Historical DATA'!AA126="","",'Historical DATA'!AA126)</f>
        <v/>
      </c>
      <c r="R148" s="321"/>
      <c r="S148" s="312" t="str">
        <f>IF('Historical DATA'!AB126="","",'Historical DATA'!AB126)</f>
        <v/>
      </c>
      <c r="T148" s="313" t="str">
        <f>IF('Historical DATA'!AC126="","",'Historical DATA'!AC126)</f>
        <v/>
      </c>
      <c r="U148" s="313" t="str">
        <f>IF('Historical DATA'!AD126="","",'Historical DATA'!AD126)</f>
        <v/>
      </c>
      <c r="V148" s="314" t="str">
        <f>IF('Historical DATA'!AE126="","",'Historical DATA'!AE126)</f>
        <v/>
      </c>
      <c r="W148" s="315" t="str">
        <f>IF('Historical DATA'!AF126="","",'Historical DATA'!AF126)</f>
        <v/>
      </c>
      <c r="X148" s="316" t="str">
        <f>IF('Historical DATA'!AG126="","",'Historical DATA'!AG126)</f>
        <v/>
      </c>
    </row>
    <row r="149" spans="1:24" s="302" customFormat="1">
      <c r="A149" s="318">
        <f t="shared" si="1"/>
        <v>-102</v>
      </c>
      <c r="B149" s="143" t="str">
        <f>IF('Historical DATA'!B127="","",'Historical DATA'!B127)</f>
        <v/>
      </c>
      <c r="C149" s="320"/>
      <c r="D149" s="322" t="str">
        <f>IF('Historical DATA'!O127="","",'Historical DATA'!O127)</f>
        <v/>
      </c>
      <c r="E149" s="313" t="str">
        <f>IF('Historical DATA'!P127="","",'Historical DATA'!P127)</f>
        <v/>
      </c>
      <c r="F149" s="313" t="str">
        <f>IF('Historical DATA'!Q127="","",'Historical DATA'!Q127)</f>
        <v/>
      </c>
      <c r="G149" s="314" t="str">
        <f>IF('Historical DATA'!R127="","",'Historical DATA'!R127)</f>
        <v/>
      </c>
      <c r="H149" s="315" t="str">
        <f>IF('Historical DATA'!S127="","",'Historical DATA'!S127)</f>
        <v/>
      </c>
      <c r="I149" s="1504" t="str">
        <f>IF('Historical DATA'!T127="","",'Historical DATA'!T127)</f>
        <v/>
      </c>
      <c r="J149" s="316" t="str">
        <f>IF('Historical DATA'!U127="","",'Historical DATA'!U127)</f>
        <v/>
      </c>
      <c r="K149" s="321"/>
      <c r="L149" s="1432" t="str">
        <f>IF('Historical DATA'!V127="","",'Historical DATA'!V127)</f>
        <v/>
      </c>
      <c r="M149" s="313" t="str">
        <f>IF('Historical DATA'!W127="","",'Historical DATA'!W127)</f>
        <v/>
      </c>
      <c r="N149" s="313" t="str">
        <f>IF('Historical DATA'!X127="","",'Historical DATA'!X127)</f>
        <v/>
      </c>
      <c r="O149" s="314" t="str">
        <f>IF('Historical DATA'!Y127="","",'Historical DATA'!Y127)</f>
        <v/>
      </c>
      <c r="P149" s="315" t="str">
        <f>IF('Historical DATA'!Z127="","",'Historical DATA'!Z127)</f>
        <v/>
      </c>
      <c r="Q149" s="1501" t="str">
        <f>IF('Historical DATA'!AA127="","",'Historical DATA'!AA127)</f>
        <v/>
      </c>
      <c r="R149" s="321"/>
      <c r="S149" s="312" t="str">
        <f>IF('Historical DATA'!AB127="","",'Historical DATA'!AB127)</f>
        <v/>
      </c>
      <c r="T149" s="313" t="str">
        <f>IF('Historical DATA'!AC127="","",'Historical DATA'!AC127)</f>
        <v/>
      </c>
      <c r="U149" s="313" t="str">
        <f>IF('Historical DATA'!AD127="","",'Historical DATA'!AD127)</f>
        <v/>
      </c>
      <c r="V149" s="314" t="str">
        <f>IF('Historical DATA'!AE127="","",'Historical DATA'!AE127)</f>
        <v/>
      </c>
      <c r="W149" s="315" t="str">
        <f>IF('Historical DATA'!AF127="","",'Historical DATA'!AF127)</f>
        <v/>
      </c>
      <c r="X149" s="316" t="str">
        <f>IF('Historical DATA'!AG127="","",'Historical DATA'!AG127)</f>
        <v/>
      </c>
    </row>
    <row r="150" spans="1:24" s="302" customFormat="1">
      <c r="A150" s="318">
        <f t="shared" si="1"/>
        <v>-103</v>
      </c>
      <c r="B150" s="143" t="str">
        <f>IF('Historical DATA'!B128="","",'Historical DATA'!B128)</f>
        <v/>
      </c>
      <c r="C150" s="320"/>
      <c r="D150" s="322" t="str">
        <f>IF('Historical DATA'!O128="","",'Historical DATA'!O128)</f>
        <v/>
      </c>
      <c r="E150" s="313" t="str">
        <f>IF('Historical DATA'!P128="","",'Historical DATA'!P128)</f>
        <v/>
      </c>
      <c r="F150" s="313" t="str">
        <f>IF('Historical DATA'!Q128="","",'Historical DATA'!Q128)</f>
        <v/>
      </c>
      <c r="G150" s="314" t="str">
        <f>IF('Historical DATA'!R128="","",'Historical DATA'!R128)</f>
        <v/>
      </c>
      <c r="H150" s="315" t="str">
        <f>IF('Historical DATA'!S128="","",'Historical DATA'!S128)</f>
        <v/>
      </c>
      <c r="I150" s="1504" t="str">
        <f>IF('Historical DATA'!T128="","",'Historical DATA'!T128)</f>
        <v/>
      </c>
      <c r="J150" s="316" t="str">
        <f>IF('Historical DATA'!U128="","",'Historical DATA'!U128)</f>
        <v/>
      </c>
      <c r="K150" s="321"/>
      <c r="L150" s="1432" t="str">
        <f>IF('Historical DATA'!V128="","",'Historical DATA'!V128)</f>
        <v/>
      </c>
      <c r="M150" s="313" t="str">
        <f>IF('Historical DATA'!W128="","",'Historical DATA'!W128)</f>
        <v/>
      </c>
      <c r="N150" s="313" t="str">
        <f>IF('Historical DATA'!X128="","",'Historical DATA'!X128)</f>
        <v/>
      </c>
      <c r="O150" s="314" t="str">
        <f>IF('Historical DATA'!Y128="","",'Historical DATA'!Y128)</f>
        <v/>
      </c>
      <c r="P150" s="315" t="str">
        <f>IF('Historical DATA'!Z128="","",'Historical DATA'!Z128)</f>
        <v/>
      </c>
      <c r="Q150" s="1501" t="str">
        <f>IF('Historical DATA'!AA128="","",'Historical DATA'!AA128)</f>
        <v/>
      </c>
      <c r="R150" s="321"/>
      <c r="S150" s="312" t="str">
        <f>IF('Historical DATA'!AB128="","",'Historical DATA'!AB128)</f>
        <v/>
      </c>
      <c r="T150" s="313" t="str">
        <f>IF('Historical DATA'!AC128="","",'Historical DATA'!AC128)</f>
        <v/>
      </c>
      <c r="U150" s="313" t="str">
        <f>IF('Historical DATA'!AD128="","",'Historical DATA'!AD128)</f>
        <v/>
      </c>
      <c r="V150" s="314" t="str">
        <f>IF('Historical DATA'!AE128="","",'Historical DATA'!AE128)</f>
        <v/>
      </c>
      <c r="W150" s="315" t="str">
        <f>IF('Historical DATA'!AF128="","",'Historical DATA'!AF128)</f>
        <v/>
      </c>
      <c r="X150" s="316" t="str">
        <f>IF('Historical DATA'!AG128="","",'Historical DATA'!AG128)</f>
        <v/>
      </c>
    </row>
    <row r="151" spans="1:24" s="302" customFormat="1">
      <c r="A151" s="318">
        <f t="shared" si="1"/>
        <v>-104</v>
      </c>
      <c r="B151" s="143" t="str">
        <f>IF('Historical DATA'!B129="","",'Historical DATA'!B129)</f>
        <v/>
      </c>
      <c r="C151" s="320"/>
      <c r="D151" s="322" t="str">
        <f>IF('Historical DATA'!O129="","",'Historical DATA'!O129)</f>
        <v/>
      </c>
      <c r="E151" s="313" t="str">
        <f>IF('Historical DATA'!P129="","",'Historical DATA'!P129)</f>
        <v/>
      </c>
      <c r="F151" s="313" t="str">
        <f>IF('Historical DATA'!Q129="","",'Historical DATA'!Q129)</f>
        <v/>
      </c>
      <c r="G151" s="314" t="str">
        <f>IF('Historical DATA'!R129="","",'Historical DATA'!R129)</f>
        <v/>
      </c>
      <c r="H151" s="315" t="str">
        <f>IF('Historical DATA'!S129="","",'Historical DATA'!S129)</f>
        <v/>
      </c>
      <c r="I151" s="1504" t="str">
        <f>IF('Historical DATA'!T129="","",'Historical DATA'!T129)</f>
        <v/>
      </c>
      <c r="J151" s="316" t="str">
        <f>IF('Historical DATA'!U129="","",'Historical DATA'!U129)</f>
        <v/>
      </c>
      <c r="K151" s="321"/>
      <c r="L151" s="1432" t="str">
        <f>IF('Historical DATA'!V129="","",'Historical DATA'!V129)</f>
        <v/>
      </c>
      <c r="M151" s="313" t="str">
        <f>IF('Historical DATA'!W129="","",'Historical DATA'!W129)</f>
        <v/>
      </c>
      <c r="N151" s="313" t="str">
        <f>IF('Historical DATA'!X129="","",'Historical DATA'!X129)</f>
        <v/>
      </c>
      <c r="O151" s="314" t="str">
        <f>IF('Historical DATA'!Y129="","",'Historical DATA'!Y129)</f>
        <v/>
      </c>
      <c r="P151" s="315" t="str">
        <f>IF('Historical DATA'!Z129="","",'Historical DATA'!Z129)</f>
        <v/>
      </c>
      <c r="Q151" s="1501" t="str">
        <f>IF('Historical DATA'!AA129="","",'Historical DATA'!AA129)</f>
        <v/>
      </c>
      <c r="R151" s="321"/>
      <c r="S151" s="312" t="str">
        <f>IF('Historical DATA'!AB129="","",'Historical DATA'!AB129)</f>
        <v/>
      </c>
      <c r="T151" s="313" t="str">
        <f>IF('Historical DATA'!AC129="","",'Historical DATA'!AC129)</f>
        <v/>
      </c>
      <c r="U151" s="313" t="str">
        <f>IF('Historical DATA'!AD129="","",'Historical DATA'!AD129)</f>
        <v/>
      </c>
      <c r="V151" s="314" t="str">
        <f>IF('Historical DATA'!AE129="","",'Historical DATA'!AE129)</f>
        <v/>
      </c>
      <c r="W151" s="315" t="str">
        <f>IF('Historical DATA'!AF129="","",'Historical DATA'!AF129)</f>
        <v/>
      </c>
      <c r="X151" s="316" t="str">
        <f>IF('Historical DATA'!AG129="","",'Historical DATA'!AG129)</f>
        <v/>
      </c>
    </row>
    <row r="152" spans="1:24" s="302" customFormat="1">
      <c r="A152" s="318">
        <f t="shared" si="1"/>
        <v>-105</v>
      </c>
      <c r="B152" s="143" t="str">
        <f>IF('Historical DATA'!B130="","",'Historical DATA'!B130)</f>
        <v/>
      </c>
      <c r="C152" s="320"/>
      <c r="D152" s="322" t="str">
        <f>IF('Historical DATA'!O130="","",'Historical DATA'!O130)</f>
        <v/>
      </c>
      <c r="E152" s="313" t="str">
        <f>IF('Historical DATA'!P130="","",'Historical DATA'!P130)</f>
        <v/>
      </c>
      <c r="F152" s="313" t="str">
        <f>IF('Historical DATA'!Q130="","",'Historical DATA'!Q130)</f>
        <v/>
      </c>
      <c r="G152" s="314" t="str">
        <f>IF('Historical DATA'!R130="","",'Historical DATA'!R130)</f>
        <v/>
      </c>
      <c r="H152" s="315" t="str">
        <f>IF('Historical DATA'!S130="","",'Historical DATA'!S130)</f>
        <v/>
      </c>
      <c r="I152" s="1504" t="str">
        <f>IF('Historical DATA'!T130="","",'Historical DATA'!T130)</f>
        <v/>
      </c>
      <c r="J152" s="316" t="str">
        <f>IF('Historical DATA'!U130="","",'Historical DATA'!U130)</f>
        <v/>
      </c>
      <c r="K152" s="321"/>
      <c r="L152" s="1432" t="str">
        <f>IF('Historical DATA'!V130="","",'Historical DATA'!V130)</f>
        <v/>
      </c>
      <c r="M152" s="313" t="str">
        <f>IF('Historical DATA'!W130="","",'Historical DATA'!W130)</f>
        <v/>
      </c>
      <c r="N152" s="313" t="str">
        <f>IF('Historical DATA'!X130="","",'Historical DATA'!X130)</f>
        <v/>
      </c>
      <c r="O152" s="314" t="str">
        <f>IF('Historical DATA'!Y130="","",'Historical DATA'!Y130)</f>
        <v/>
      </c>
      <c r="P152" s="315" t="str">
        <f>IF('Historical DATA'!Z130="","",'Historical DATA'!Z130)</f>
        <v/>
      </c>
      <c r="Q152" s="1501" t="str">
        <f>IF('Historical DATA'!AA130="","",'Historical DATA'!AA130)</f>
        <v/>
      </c>
      <c r="R152" s="321"/>
      <c r="S152" s="312" t="str">
        <f>IF('Historical DATA'!AB130="","",'Historical DATA'!AB130)</f>
        <v/>
      </c>
      <c r="T152" s="313" t="str">
        <f>IF('Historical DATA'!AC130="","",'Historical DATA'!AC130)</f>
        <v/>
      </c>
      <c r="U152" s="313" t="str">
        <f>IF('Historical DATA'!AD130="","",'Historical DATA'!AD130)</f>
        <v/>
      </c>
      <c r="V152" s="314" t="str">
        <f>IF('Historical DATA'!AE130="","",'Historical DATA'!AE130)</f>
        <v/>
      </c>
      <c r="W152" s="315" t="str">
        <f>IF('Historical DATA'!AF130="","",'Historical DATA'!AF130)</f>
        <v/>
      </c>
      <c r="X152" s="316" t="str">
        <f>IF('Historical DATA'!AG130="","",'Historical DATA'!AG130)</f>
        <v/>
      </c>
    </row>
    <row r="153" spans="1:24" s="302" customFormat="1">
      <c r="A153" s="318">
        <f t="shared" si="1"/>
        <v>-106</v>
      </c>
      <c r="B153" s="143" t="str">
        <f>IF('Historical DATA'!B131="","",'Historical DATA'!B131)</f>
        <v/>
      </c>
      <c r="C153" s="320"/>
      <c r="D153" s="322" t="str">
        <f>IF('Historical DATA'!O131="","",'Historical DATA'!O131)</f>
        <v/>
      </c>
      <c r="E153" s="313" t="str">
        <f>IF('Historical DATA'!P131="","",'Historical DATA'!P131)</f>
        <v/>
      </c>
      <c r="F153" s="313" t="str">
        <f>IF('Historical DATA'!Q131="","",'Historical DATA'!Q131)</f>
        <v/>
      </c>
      <c r="G153" s="314" t="str">
        <f>IF('Historical DATA'!R131="","",'Historical DATA'!R131)</f>
        <v/>
      </c>
      <c r="H153" s="315" t="str">
        <f>IF('Historical DATA'!S131="","",'Historical DATA'!S131)</f>
        <v/>
      </c>
      <c r="I153" s="1504" t="str">
        <f>IF('Historical DATA'!T131="","",'Historical DATA'!T131)</f>
        <v/>
      </c>
      <c r="J153" s="316" t="str">
        <f>IF('Historical DATA'!U131="","",'Historical DATA'!U131)</f>
        <v/>
      </c>
      <c r="K153" s="321"/>
      <c r="L153" s="1432" t="str">
        <f>IF('Historical DATA'!V131="","",'Historical DATA'!V131)</f>
        <v/>
      </c>
      <c r="M153" s="313" t="str">
        <f>IF('Historical DATA'!W131="","",'Historical DATA'!W131)</f>
        <v/>
      </c>
      <c r="N153" s="313" t="str">
        <f>IF('Historical DATA'!X131="","",'Historical DATA'!X131)</f>
        <v/>
      </c>
      <c r="O153" s="314" t="str">
        <f>IF('Historical DATA'!Y131="","",'Historical DATA'!Y131)</f>
        <v/>
      </c>
      <c r="P153" s="315" t="str">
        <f>IF('Historical DATA'!Z131="","",'Historical DATA'!Z131)</f>
        <v/>
      </c>
      <c r="Q153" s="1501" t="str">
        <f>IF('Historical DATA'!AA131="","",'Historical DATA'!AA131)</f>
        <v/>
      </c>
      <c r="R153" s="321"/>
      <c r="S153" s="312" t="str">
        <f>IF('Historical DATA'!AB131="","",'Historical DATA'!AB131)</f>
        <v/>
      </c>
      <c r="T153" s="313" t="str">
        <f>IF('Historical DATA'!AC131="","",'Historical DATA'!AC131)</f>
        <v/>
      </c>
      <c r="U153" s="313" t="str">
        <f>IF('Historical DATA'!AD131="","",'Historical DATA'!AD131)</f>
        <v/>
      </c>
      <c r="V153" s="314" t="str">
        <f>IF('Historical DATA'!AE131="","",'Historical DATA'!AE131)</f>
        <v/>
      </c>
      <c r="W153" s="315" t="str">
        <f>IF('Historical DATA'!AF131="","",'Historical DATA'!AF131)</f>
        <v/>
      </c>
      <c r="X153" s="316" t="str">
        <f>IF('Historical DATA'!AG131="","",'Historical DATA'!AG131)</f>
        <v/>
      </c>
    </row>
    <row r="154" spans="1:24" s="302" customFormat="1">
      <c r="A154" s="318">
        <f t="shared" si="1"/>
        <v>-107</v>
      </c>
      <c r="B154" s="143" t="str">
        <f>IF('Historical DATA'!B132="","",'Historical DATA'!B132)</f>
        <v/>
      </c>
      <c r="C154" s="320"/>
      <c r="D154" s="322" t="str">
        <f>IF('Historical DATA'!O132="","",'Historical DATA'!O132)</f>
        <v/>
      </c>
      <c r="E154" s="313" t="str">
        <f>IF('Historical DATA'!P132="","",'Historical DATA'!P132)</f>
        <v/>
      </c>
      <c r="F154" s="313" t="str">
        <f>IF('Historical DATA'!Q132="","",'Historical DATA'!Q132)</f>
        <v/>
      </c>
      <c r="G154" s="314" t="str">
        <f>IF('Historical DATA'!R132="","",'Historical DATA'!R132)</f>
        <v/>
      </c>
      <c r="H154" s="315" t="str">
        <f>IF('Historical DATA'!S132="","",'Historical DATA'!S132)</f>
        <v/>
      </c>
      <c r="I154" s="1504" t="str">
        <f>IF('Historical DATA'!T132="","",'Historical DATA'!T132)</f>
        <v/>
      </c>
      <c r="J154" s="316" t="str">
        <f>IF('Historical DATA'!U132="","",'Historical DATA'!U132)</f>
        <v/>
      </c>
      <c r="K154" s="321"/>
      <c r="L154" s="1432" t="str">
        <f>IF('Historical DATA'!V132="","",'Historical DATA'!V132)</f>
        <v/>
      </c>
      <c r="M154" s="313" t="str">
        <f>IF('Historical DATA'!W132="","",'Historical DATA'!W132)</f>
        <v/>
      </c>
      <c r="N154" s="313" t="str">
        <f>IF('Historical DATA'!X132="","",'Historical DATA'!X132)</f>
        <v/>
      </c>
      <c r="O154" s="314" t="str">
        <f>IF('Historical DATA'!Y132="","",'Historical DATA'!Y132)</f>
        <v/>
      </c>
      <c r="P154" s="315" t="str">
        <f>IF('Historical DATA'!Z132="","",'Historical DATA'!Z132)</f>
        <v/>
      </c>
      <c r="Q154" s="1501" t="str">
        <f>IF('Historical DATA'!AA132="","",'Historical DATA'!AA132)</f>
        <v/>
      </c>
      <c r="R154" s="321"/>
      <c r="S154" s="312" t="str">
        <f>IF('Historical DATA'!AB132="","",'Historical DATA'!AB132)</f>
        <v/>
      </c>
      <c r="T154" s="313" t="str">
        <f>IF('Historical DATA'!AC132="","",'Historical DATA'!AC132)</f>
        <v/>
      </c>
      <c r="U154" s="313" t="str">
        <f>IF('Historical DATA'!AD132="","",'Historical DATA'!AD132)</f>
        <v/>
      </c>
      <c r="V154" s="314" t="str">
        <f>IF('Historical DATA'!AE132="","",'Historical DATA'!AE132)</f>
        <v/>
      </c>
      <c r="W154" s="315" t="str">
        <f>IF('Historical DATA'!AF132="","",'Historical DATA'!AF132)</f>
        <v/>
      </c>
      <c r="X154" s="316" t="str">
        <f>IF('Historical DATA'!AG132="","",'Historical DATA'!AG132)</f>
        <v/>
      </c>
    </row>
    <row r="155" spans="1:24" s="302" customFormat="1">
      <c r="A155" s="318">
        <f t="shared" si="1"/>
        <v>-108</v>
      </c>
      <c r="B155" s="143" t="str">
        <f>IF('Historical DATA'!B133="","",'Historical DATA'!B133)</f>
        <v/>
      </c>
      <c r="C155" s="320"/>
      <c r="D155" s="322" t="str">
        <f>IF('Historical DATA'!O133="","",'Historical DATA'!O133)</f>
        <v/>
      </c>
      <c r="E155" s="313" t="str">
        <f>IF('Historical DATA'!P133="","",'Historical DATA'!P133)</f>
        <v/>
      </c>
      <c r="F155" s="313" t="str">
        <f>IF('Historical DATA'!Q133="","",'Historical DATA'!Q133)</f>
        <v/>
      </c>
      <c r="G155" s="314" t="str">
        <f>IF('Historical DATA'!R133="","",'Historical DATA'!R133)</f>
        <v/>
      </c>
      <c r="H155" s="315" t="str">
        <f>IF('Historical DATA'!S133="","",'Historical DATA'!S133)</f>
        <v/>
      </c>
      <c r="I155" s="1504" t="str">
        <f>IF('Historical DATA'!T133="","",'Historical DATA'!T133)</f>
        <v/>
      </c>
      <c r="J155" s="316" t="str">
        <f>IF('Historical DATA'!U133="","",'Historical DATA'!U133)</f>
        <v/>
      </c>
      <c r="K155" s="321"/>
      <c r="L155" s="1432" t="str">
        <f>IF('Historical DATA'!V133="","",'Historical DATA'!V133)</f>
        <v/>
      </c>
      <c r="M155" s="313" t="str">
        <f>IF('Historical DATA'!W133="","",'Historical DATA'!W133)</f>
        <v/>
      </c>
      <c r="N155" s="313" t="str">
        <f>IF('Historical DATA'!X133="","",'Historical DATA'!X133)</f>
        <v/>
      </c>
      <c r="O155" s="314" t="str">
        <f>IF('Historical DATA'!Y133="","",'Historical DATA'!Y133)</f>
        <v/>
      </c>
      <c r="P155" s="315" t="str">
        <f>IF('Historical DATA'!Z133="","",'Historical DATA'!Z133)</f>
        <v/>
      </c>
      <c r="Q155" s="1501" t="str">
        <f>IF('Historical DATA'!AA133="","",'Historical DATA'!AA133)</f>
        <v/>
      </c>
      <c r="R155" s="321"/>
      <c r="S155" s="312" t="str">
        <f>IF('Historical DATA'!AB133="","",'Historical DATA'!AB133)</f>
        <v/>
      </c>
      <c r="T155" s="313" t="str">
        <f>IF('Historical DATA'!AC133="","",'Historical DATA'!AC133)</f>
        <v/>
      </c>
      <c r="U155" s="313" t="str">
        <f>IF('Historical DATA'!AD133="","",'Historical DATA'!AD133)</f>
        <v/>
      </c>
      <c r="V155" s="314" t="str">
        <f>IF('Historical DATA'!AE133="","",'Historical DATA'!AE133)</f>
        <v/>
      </c>
      <c r="W155" s="315" t="str">
        <f>IF('Historical DATA'!AF133="","",'Historical DATA'!AF133)</f>
        <v/>
      </c>
      <c r="X155" s="316" t="str">
        <f>IF('Historical DATA'!AG133="","",'Historical DATA'!AG133)</f>
        <v/>
      </c>
    </row>
    <row r="156" spans="1:24" s="302" customFormat="1">
      <c r="A156" s="318">
        <f t="shared" ref="A156:A219" si="2">A155-1</f>
        <v>-109</v>
      </c>
      <c r="B156" s="143" t="str">
        <f>IF('Historical DATA'!B134="","",'Historical DATA'!B134)</f>
        <v/>
      </c>
      <c r="C156" s="320"/>
      <c r="D156" s="322" t="str">
        <f>IF('Historical DATA'!O134="","",'Historical DATA'!O134)</f>
        <v/>
      </c>
      <c r="E156" s="313" t="str">
        <f>IF('Historical DATA'!P134="","",'Historical DATA'!P134)</f>
        <v/>
      </c>
      <c r="F156" s="313" t="str">
        <f>IF('Historical DATA'!Q134="","",'Historical DATA'!Q134)</f>
        <v/>
      </c>
      <c r="G156" s="314" t="str">
        <f>IF('Historical DATA'!R134="","",'Historical DATA'!R134)</f>
        <v/>
      </c>
      <c r="H156" s="315" t="str">
        <f>IF('Historical DATA'!S134="","",'Historical DATA'!S134)</f>
        <v/>
      </c>
      <c r="I156" s="1504" t="str">
        <f>IF('Historical DATA'!T134="","",'Historical DATA'!T134)</f>
        <v/>
      </c>
      <c r="J156" s="316" t="str">
        <f>IF('Historical DATA'!U134="","",'Historical DATA'!U134)</f>
        <v/>
      </c>
      <c r="K156" s="321"/>
      <c r="L156" s="1432" t="str">
        <f>IF('Historical DATA'!V134="","",'Historical DATA'!V134)</f>
        <v/>
      </c>
      <c r="M156" s="313" t="str">
        <f>IF('Historical DATA'!W134="","",'Historical DATA'!W134)</f>
        <v/>
      </c>
      <c r="N156" s="313" t="str">
        <f>IF('Historical DATA'!X134="","",'Historical DATA'!X134)</f>
        <v/>
      </c>
      <c r="O156" s="314" t="str">
        <f>IF('Historical DATA'!Y134="","",'Historical DATA'!Y134)</f>
        <v/>
      </c>
      <c r="P156" s="315" t="str">
        <f>IF('Historical DATA'!Z134="","",'Historical DATA'!Z134)</f>
        <v/>
      </c>
      <c r="Q156" s="1501" t="str">
        <f>IF('Historical DATA'!AA134="","",'Historical DATA'!AA134)</f>
        <v/>
      </c>
      <c r="R156" s="321"/>
      <c r="S156" s="312" t="str">
        <f>IF('Historical DATA'!AB134="","",'Historical DATA'!AB134)</f>
        <v/>
      </c>
      <c r="T156" s="313" t="str">
        <f>IF('Historical DATA'!AC134="","",'Historical DATA'!AC134)</f>
        <v/>
      </c>
      <c r="U156" s="313" t="str">
        <f>IF('Historical DATA'!AD134="","",'Historical DATA'!AD134)</f>
        <v/>
      </c>
      <c r="V156" s="314" t="str">
        <f>IF('Historical DATA'!AE134="","",'Historical DATA'!AE134)</f>
        <v/>
      </c>
      <c r="W156" s="315" t="str">
        <f>IF('Historical DATA'!AF134="","",'Historical DATA'!AF134)</f>
        <v/>
      </c>
      <c r="X156" s="316" t="str">
        <f>IF('Historical DATA'!AG134="","",'Historical DATA'!AG134)</f>
        <v/>
      </c>
    </row>
    <row r="157" spans="1:24" s="302" customFormat="1">
      <c r="A157" s="318">
        <f t="shared" si="2"/>
        <v>-110</v>
      </c>
      <c r="B157" s="143" t="str">
        <f>IF('Historical DATA'!B135="","",'Historical DATA'!B135)</f>
        <v/>
      </c>
      <c r="C157" s="320"/>
      <c r="D157" s="322" t="str">
        <f>IF('Historical DATA'!O135="","",'Historical DATA'!O135)</f>
        <v/>
      </c>
      <c r="E157" s="313" t="str">
        <f>IF('Historical DATA'!P135="","",'Historical DATA'!P135)</f>
        <v/>
      </c>
      <c r="F157" s="313" t="str">
        <f>IF('Historical DATA'!Q135="","",'Historical DATA'!Q135)</f>
        <v/>
      </c>
      <c r="G157" s="314" t="str">
        <f>IF('Historical DATA'!R135="","",'Historical DATA'!R135)</f>
        <v/>
      </c>
      <c r="H157" s="315" t="str">
        <f>IF('Historical DATA'!S135="","",'Historical DATA'!S135)</f>
        <v/>
      </c>
      <c r="I157" s="1504" t="str">
        <f>IF('Historical DATA'!T135="","",'Historical DATA'!T135)</f>
        <v/>
      </c>
      <c r="J157" s="316" t="str">
        <f>IF('Historical DATA'!U135="","",'Historical DATA'!U135)</f>
        <v/>
      </c>
      <c r="K157" s="321"/>
      <c r="L157" s="1432" t="str">
        <f>IF('Historical DATA'!V135="","",'Historical DATA'!V135)</f>
        <v/>
      </c>
      <c r="M157" s="313" t="str">
        <f>IF('Historical DATA'!W135="","",'Historical DATA'!W135)</f>
        <v/>
      </c>
      <c r="N157" s="313" t="str">
        <f>IF('Historical DATA'!X135="","",'Historical DATA'!X135)</f>
        <v/>
      </c>
      <c r="O157" s="314" t="str">
        <f>IF('Historical DATA'!Y135="","",'Historical DATA'!Y135)</f>
        <v/>
      </c>
      <c r="P157" s="315" t="str">
        <f>IF('Historical DATA'!Z135="","",'Historical DATA'!Z135)</f>
        <v/>
      </c>
      <c r="Q157" s="1501" t="str">
        <f>IF('Historical DATA'!AA135="","",'Historical DATA'!AA135)</f>
        <v/>
      </c>
      <c r="R157" s="321"/>
      <c r="S157" s="312" t="str">
        <f>IF('Historical DATA'!AB135="","",'Historical DATA'!AB135)</f>
        <v/>
      </c>
      <c r="T157" s="313" t="str">
        <f>IF('Historical DATA'!AC135="","",'Historical DATA'!AC135)</f>
        <v/>
      </c>
      <c r="U157" s="313" t="str">
        <f>IF('Historical DATA'!AD135="","",'Historical DATA'!AD135)</f>
        <v/>
      </c>
      <c r="V157" s="314" t="str">
        <f>IF('Historical DATA'!AE135="","",'Historical DATA'!AE135)</f>
        <v/>
      </c>
      <c r="W157" s="315" t="str">
        <f>IF('Historical DATA'!AF135="","",'Historical DATA'!AF135)</f>
        <v/>
      </c>
      <c r="X157" s="316" t="str">
        <f>IF('Historical DATA'!AG135="","",'Historical DATA'!AG135)</f>
        <v/>
      </c>
    </row>
    <row r="158" spans="1:24" s="302" customFormat="1">
      <c r="A158" s="318">
        <f t="shared" si="2"/>
        <v>-111</v>
      </c>
      <c r="B158" s="143" t="str">
        <f>IF('Historical DATA'!B136="","",'Historical DATA'!B136)</f>
        <v/>
      </c>
      <c r="C158" s="320"/>
      <c r="D158" s="322" t="str">
        <f>IF('Historical DATA'!O136="","",'Historical DATA'!O136)</f>
        <v/>
      </c>
      <c r="E158" s="313" t="str">
        <f>IF('Historical DATA'!P136="","",'Historical DATA'!P136)</f>
        <v/>
      </c>
      <c r="F158" s="313" t="str">
        <f>IF('Historical DATA'!Q136="","",'Historical DATA'!Q136)</f>
        <v/>
      </c>
      <c r="G158" s="314" t="str">
        <f>IF('Historical DATA'!R136="","",'Historical DATA'!R136)</f>
        <v/>
      </c>
      <c r="H158" s="315" t="str">
        <f>IF('Historical DATA'!S136="","",'Historical DATA'!S136)</f>
        <v/>
      </c>
      <c r="I158" s="1504" t="str">
        <f>IF('Historical DATA'!T136="","",'Historical DATA'!T136)</f>
        <v/>
      </c>
      <c r="J158" s="316" t="str">
        <f>IF('Historical DATA'!U136="","",'Historical DATA'!U136)</f>
        <v/>
      </c>
      <c r="K158" s="321"/>
      <c r="L158" s="1432" t="str">
        <f>IF('Historical DATA'!V136="","",'Historical DATA'!V136)</f>
        <v/>
      </c>
      <c r="M158" s="313" t="str">
        <f>IF('Historical DATA'!W136="","",'Historical DATA'!W136)</f>
        <v/>
      </c>
      <c r="N158" s="313" t="str">
        <f>IF('Historical DATA'!X136="","",'Historical DATA'!X136)</f>
        <v/>
      </c>
      <c r="O158" s="314" t="str">
        <f>IF('Historical DATA'!Y136="","",'Historical DATA'!Y136)</f>
        <v/>
      </c>
      <c r="P158" s="315" t="str">
        <f>IF('Historical DATA'!Z136="","",'Historical DATA'!Z136)</f>
        <v/>
      </c>
      <c r="Q158" s="1501" t="str">
        <f>IF('Historical DATA'!AA136="","",'Historical DATA'!AA136)</f>
        <v/>
      </c>
      <c r="R158" s="321"/>
      <c r="S158" s="312" t="str">
        <f>IF('Historical DATA'!AB136="","",'Historical DATA'!AB136)</f>
        <v/>
      </c>
      <c r="T158" s="313" t="str">
        <f>IF('Historical DATA'!AC136="","",'Historical DATA'!AC136)</f>
        <v/>
      </c>
      <c r="U158" s="313" t="str">
        <f>IF('Historical DATA'!AD136="","",'Historical DATA'!AD136)</f>
        <v/>
      </c>
      <c r="V158" s="314" t="str">
        <f>IF('Historical DATA'!AE136="","",'Historical DATA'!AE136)</f>
        <v/>
      </c>
      <c r="W158" s="315" t="str">
        <f>IF('Historical DATA'!AF136="","",'Historical DATA'!AF136)</f>
        <v/>
      </c>
      <c r="X158" s="316" t="str">
        <f>IF('Historical DATA'!AG136="","",'Historical DATA'!AG136)</f>
        <v/>
      </c>
    </row>
    <row r="159" spans="1:24" s="302" customFormat="1">
      <c r="A159" s="318">
        <f t="shared" si="2"/>
        <v>-112</v>
      </c>
      <c r="B159" s="143" t="str">
        <f>IF('Historical DATA'!B137="","",'Historical DATA'!B137)</f>
        <v/>
      </c>
      <c r="C159" s="320"/>
      <c r="D159" s="322" t="str">
        <f>IF('Historical DATA'!O137="","",'Historical DATA'!O137)</f>
        <v/>
      </c>
      <c r="E159" s="313" t="str">
        <f>IF('Historical DATA'!P137="","",'Historical DATA'!P137)</f>
        <v/>
      </c>
      <c r="F159" s="313" t="str">
        <f>IF('Historical DATA'!Q137="","",'Historical DATA'!Q137)</f>
        <v/>
      </c>
      <c r="G159" s="314" t="str">
        <f>IF('Historical DATA'!R137="","",'Historical DATA'!R137)</f>
        <v/>
      </c>
      <c r="H159" s="315" t="str">
        <f>IF('Historical DATA'!S137="","",'Historical DATA'!S137)</f>
        <v/>
      </c>
      <c r="I159" s="1504" t="str">
        <f>IF('Historical DATA'!T137="","",'Historical DATA'!T137)</f>
        <v/>
      </c>
      <c r="J159" s="316" t="str">
        <f>IF('Historical DATA'!U137="","",'Historical DATA'!U137)</f>
        <v/>
      </c>
      <c r="K159" s="321"/>
      <c r="L159" s="1432" t="str">
        <f>IF('Historical DATA'!V137="","",'Historical DATA'!V137)</f>
        <v/>
      </c>
      <c r="M159" s="313" t="str">
        <f>IF('Historical DATA'!W137="","",'Historical DATA'!W137)</f>
        <v/>
      </c>
      <c r="N159" s="313" t="str">
        <f>IF('Historical DATA'!X137="","",'Historical DATA'!X137)</f>
        <v/>
      </c>
      <c r="O159" s="314" t="str">
        <f>IF('Historical DATA'!Y137="","",'Historical DATA'!Y137)</f>
        <v/>
      </c>
      <c r="P159" s="315" t="str">
        <f>IF('Historical DATA'!Z137="","",'Historical DATA'!Z137)</f>
        <v/>
      </c>
      <c r="Q159" s="1501" t="str">
        <f>IF('Historical DATA'!AA137="","",'Historical DATA'!AA137)</f>
        <v/>
      </c>
      <c r="R159" s="321"/>
      <c r="S159" s="312" t="str">
        <f>IF('Historical DATA'!AB137="","",'Historical DATA'!AB137)</f>
        <v/>
      </c>
      <c r="T159" s="313" t="str">
        <f>IF('Historical DATA'!AC137="","",'Historical DATA'!AC137)</f>
        <v/>
      </c>
      <c r="U159" s="313" t="str">
        <f>IF('Historical DATA'!AD137="","",'Historical DATA'!AD137)</f>
        <v/>
      </c>
      <c r="V159" s="314" t="str">
        <f>IF('Historical DATA'!AE137="","",'Historical DATA'!AE137)</f>
        <v/>
      </c>
      <c r="W159" s="315" t="str">
        <f>IF('Historical DATA'!AF137="","",'Historical DATA'!AF137)</f>
        <v/>
      </c>
      <c r="X159" s="316" t="str">
        <f>IF('Historical DATA'!AG137="","",'Historical DATA'!AG137)</f>
        <v/>
      </c>
    </row>
    <row r="160" spans="1:24" s="302" customFormat="1">
      <c r="A160" s="318">
        <f t="shared" si="2"/>
        <v>-113</v>
      </c>
      <c r="B160" s="143" t="str">
        <f>IF('Historical DATA'!B138="","",'Historical DATA'!B138)</f>
        <v/>
      </c>
      <c r="C160" s="320"/>
      <c r="D160" s="322" t="str">
        <f>IF('Historical DATA'!O138="","",'Historical DATA'!O138)</f>
        <v/>
      </c>
      <c r="E160" s="313" t="str">
        <f>IF('Historical DATA'!P138="","",'Historical DATA'!P138)</f>
        <v/>
      </c>
      <c r="F160" s="313" t="str">
        <f>IF('Historical DATA'!Q138="","",'Historical DATA'!Q138)</f>
        <v/>
      </c>
      <c r="G160" s="314" t="str">
        <f>IF('Historical DATA'!R138="","",'Historical DATA'!R138)</f>
        <v/>
      </c>
      <c r="H160" s="315" t="str">
        <f>IF('Historical DATA'!S138="","",'Historical DATA'!S138)</f>
        <v/>
      </c>
      <c r="I160" s="1504" t="str">
        <f>IF('Historical DATA'!T138="","",'Historical DATA'!T138)</f>
        <v/>
      </c>
      <c r="J160" s="316" t="str">
        <f>IF('Historical DATA'!U138="","",'Historical DATA'!U138)</f>
        <v/>
      </c>
      <c r="K160" s="321"/>
      <c r="L160" s="1432" t="str">
        <f>IF('Historical DATA'!V138="","",'Historical DATA'!V138)</f>
        <v/>
      </c>
      <c r="M160" s="313" t="str">
        <f>IF('Historical DATA'!W138="","",'Historical DATA'!W138)</f>
        <v/>
      </c>
      <c r="N160" s="313" t="str">
        <f>IF('Historical DATA'!X138="","",'Historical DATA'!X138)</f>
        <v/>
      </c>
      <c r="O160" s="314" t="str">
        <f>IF('Historical DATA'!Y138="","",'Historical DATA'!Y138)</f>
        <v/>
      </c>
      <c r="P160" s="315" t="str">
        <f>IF('Historical DATA'!Z138="","",'Historical DATA'!Z138)</f>
        <v/>
      </c>
      <c r="Q160" s="1501" t="str">
        <f>IF('Historical DATA'!AA138="","",'Historical DATA'!AA138)</f>
        <v/>
      </c>
      <c r="R160" s="321"/>
      <c r="S160" s="312" t="str">
        <f>IF('Historical DATA'!AB138="","",'Historical DATA'!AB138)</f>
        <v/>
      </c>
      <c r="T160" s="313" t="str">
        <f>IF('Historical DATA'!AC138="","",'Historical DATA'!AC138)</f>
        <v/>
      </c>
      <c r="U160" s="313" t="str">
        <f>IF('Historical DATA'!AD138="","",'Historical DATA'!AD138)</f>
        <v/>
      </c>
      <c r="V160" s="314" t="str">
        <f>IF('Historical DATA'!AE138="","",'Historical DATA'!AE138)</f>
        <v/>
      </c>
      <c r="W160" s="315" t="str">
        <f>IF('Historical DATA'!AF138="","",'Historical DATA'!AF138)</f>
        <v/>
      </c>
      <c r="X160" s="316" t="str">
        <f>IF('Historical DATA'!AG138="","",'Historical DATA'!AG138)</f>
        <v/>
      </c>
    </row>
    <row r="161" spans="1:24" s="302" customFormat="1">
      <c r="A161" s="318">
        <f t="shared" si="2"/>
        <v>-114</v>
      </c>
      <c r="B161" s="143" t="str">
        <f>IF('Historical DATA'!B139="","",'Historical DATA'!B139)</f>
        <v/>
      </c>
      <c r="C161" s="320"/>
      <c r="D161" s="322" t="str">
        <f>IF('Historical DATA'!O139="","",'Historical DATA'!O139)</f>
        <v/>
      </c>
      <c r="E161" s="313" t="str">
        <f>IF('Historical DATA'!P139="","",'Historical DATA'!P139)</f>
        <v/>
      </c>
      <c r="F161" s="313" t="str">
        <f>IF('Historical DATA'!Q139="","",'Historical DATA'!Q139)</f>
        <v/>
      </c>
      <c r="G161" s="314" t="str">
        <f>IF('Historical DATA'!R139="","",'Historical DATA'!R139)</f>
        <v/>
      </c>
      <c r="H161" s="315" t="str">
        <f>IF('Historical DATA'!S139="","",'Historical DATA'!S139)</f>
        <v/>
      </c>
      <c r="I161" s="1504" t="str">
        <f>IF('Historical DATA'!T139="","",'Historical DATA'!T139)</f>
        <v/>
      </c>
      <c r="J161" s="316" t="str">
        <f>IF('Historical DATA'!U139="","",'Historical DATA'!U139)</f>
        <v/>
      </c>
      <c r="K161" s="321"/>
      <c r="L161" s="1432" t="str">
        <f>IF('Historical DATA'!V139="","",'Historical DATA'!V139)</f>
        <v/>
      </c>
      <c r="M161" s="313" t="str">
        <f>IF('Historical DATA'!W139="","",'Historical DATA'!W139)</f>
        <v/>
      </c>
      <c r="N161" s="313" t="str">
        <f>IF('Historical DATA'!X139="","",'Historical DATA'!X139)</f>
        <v/>
      </c>
      <c r="O161" s="314" t="str">
        <f>IF('Historical DATA'!Y139="","",'Historical DATA'!Y139)</f>
        <v/>
      </c>
      <c r="P161" s="315" t="str">
        <f>IF('Historical DATA'!Z139="","",'Historical DATA'!Z139)</f>
        <v/>
      </c>
      <c r="Q161" s="1501" t="str">
        <f>IF('Historical DATA'!AA139="","",'Historical DATA'!AA139)</f>
        <v/>
      </c>
      <c r="R161" s="321"/>
      <c r="S161" s="312" t="str">
        <f>IF('Historical DATA'!AB139="","",'Historical DATA'!AB139)</f>
        <v/>
      </c>
      <c r="T161" s="313" t="str">
        <f>IF('Historical DATA'!AC139="","",'Historical DATA'!AC139)</f>
        <v/>
      </c>
      <c r="U161" s="313" t="str">
        <f>IF('Historical DATA'!AD139="","",'Historical DATA'!AD139)</f>
        <v/>
      </c>
      <c r="V161" s="314" t="str">
        <f>IF('Historical DATA'!AE139="","",'Historical DATA'!AE139)</f>
        <v/>
      </c>
      <c r="W161" s="315" t="str">
        <f>IF('Historical DATA'!AF139="","",'Historical DATA'!AF139)</f>
        <v/>
      </c>
      <c r="X161" s="316" t="str">
        <f>IF('Historical DATA'!AG139="","",'Historical DATA'!AG139)</f>
        <v/>
      </c>
    </row>
    <row r="162" spans="1:24" s="302" customFormat="1">
      <c r="A162" s="318">
        <f t="shared" si="2"/>
        <v>-115</v>
      </c>
      <c r="B162" s="143" t="str">
        <f>IF('Historical DATA'!B140="","",'Historical DATA'!B140)</f>
        <v/>
      </c>
      <c r="C162" s="320"/>
      <c r="D162" s="322" t="str">
        <f>IF('Historical DATA'!O140="","",'Historical DATA'!O140)</f>
        <v/>
      </c>
      <c r="E162" s="313" t="str">
        <f>IF('Historical DATA'!P140="","",'Historical DATA'!P140)</f>
        <v/>
      </c>
      <c r="F162" s="313" t="str">
        <f>IF('Historical DATA'!Q140="","",'Historical DATA'!Q140)</f>
        <v/>
      </c>
      <c r="G162" s="314" t="str">
        <f>IF('Historical DATA'!R140="","",'Historical DATA'!R140)</f>
        <v/>
      </c>
      <c r="H162" s="315" t="str">
        <f>IF('Historical DATA'!S140="","",'Historical DATA'!S140)</f>
        <v/>
      </c>
      <c r="I162" s="1504" t="str">
        <f>IF('Historical DATA'!T140="","",'Historical DATA'!T140)</f>
        <v/>
      </c>
      <c r="J162" s="316" t="str">
        <f>IF('Historical DATA'!U140="","",'Historical DATA'!U140)</f>
        <v/>
      </c>
      <c r="K162" s="321"/>
      <c r="L162" s="1432" t="str">
        <f>IF('Historical DATA'!V140="","",'Historical DATA'!V140)</f>
        <v/>
      </c>
      <c r="M162" s="313" t="str">
        <f>IF('Historical DATA'!W140="","",'Historical DATA'!W140)</f>
        <v/>
      </c>
      <c r="N162" s="313" t="str">
        <f>IF('Historical DATA'!X140="","",'Historical DATA'!X140)</f>
        <v/>
      </c>
      <c r="O162" s="314" t="str">
        <f>IF('Historical DATA'!Y140="","",'Historical DATA'!Y140)</f>
        <v/>
      </c>
      <c r="P162" s="315" t="str">
        <f>IF('Historical DATA'!Z140="","",'Historical DATA'!Z140)</f>
        <v/>
      </c>
      <c r="Q162" s="1501" t="str">
        <f>IF('Historical DATA'!AA140="","",'Historical DATA'!AA140)</f>
        <v/>
      </c>
      <c r="R162" s="321"/>
      <c r="S162" s="312" t="str">
        <f>IF('Historical DATA'!AB140="","",'Historical DATA'!AB140)</f>
        <v/>
      </c>
      <c r="T162" s="313" t="str">
        <f>IF('Historical DATA'!AC140="","",'Historical DATA'!AC140)</f>
        <v/>
      </c>
      <c r="U162" s="313" t="str">
        <f>IF('Historical DATA'!AD140="","",'Historical DATA'!AD140)</f>
        <v/>
      </c>
      <c r="V162" s="314" t="str">
        <f>IF('Historical DATA'!AE140="","",'Historical DATA'!AE140)</f>
        <v/>
      </c>
      <c r="W162" s="315" t="str">
        <f>IF('Historical DATA'!AF140="","",'Historical DATA'!AF140)</f>
        <v/>
      </c>
      <c r="X162" s="316" t="str">
        <f>IF('Historical DATA'!AG140="","",'Historical DATA'!AG140)</f>
        <v/>
      </c>
    </row>
    <row r="163" spans="1:24" s="302" customFormat="1">
      <c r="A163" s="318">
        <f t="shared" si="2"/>
        <v>-116</v>
      </c>
      <c r="B163" s="143" t="str">
        <f>IF('Historical DATA'!B141="","",'Historical DATA'!B141)</f>
        <v/>
      </c>
      <c r="C163" s="320"/>
      <c r="D163" s="322" t="str">
        <f>IF('Historical DATA'!O141="","",'Historical DATA'!O141)</f>
        <v/>
      </c>
      <c r="E163" s="313" t="str">
        <f>IF('Historical DATA'!P141="","",'Historical DATA'!P141)</f>
        <v/>
      </c>
      <c r="F163" s="313" t="str">
        <f>IF('Historical DATA'!Q141="","",'Historical DATA'!Q141)</f>
        <v/>
      </c>
      <c r="G163" s="314" t="str">
        <f>IF('Historical DATA'!R141="","",'Historical DATA'!R141)</f>
        <v/>
      </c>
      <c r="H163" s="315" t="str">
        <f>IF('Historical DATA'!S141="","",'Historical DATA'!S141)</f>
        <v/>
      </c>
      <c r="I163" s="1504" t="str">
        <f>IF('Historical DATA'!T141="","",'Historical DATA'!T141)</f>
        <v/>
      </c>
      <c r="J163" s="316" t="str">
        <f>IF('Historical DATA'!U141="","",'Historical DATA'!U141)</f>
        <v/>
      </c>
      <c r="K163" s="321"/>
      <c r="L163" s="1432" t="str">
        <f>IF('Historical DATA'!V141="","",'Historical DATA'!V141)</f>
        <v/>
      </c>
      <c r="M163" s="313" t="str">
        <f>IF('Historical DATA'!W141="","",'Historical DATA'!W141)</f>
        <v/>
      </c>
      <c r="N163" s="313" t="str">
        <f>IF('Historical DATA'!X141="","",'Historical DATA'!X141)</f>
        <v/>
      </c>
      <c r="O163" s="314" t="str">
        <f>IF('Historical DATA'!Y141="","",'Historical DATA'!Y141)</f>
        <v/>
      </c>
      <c r="P163" s="315" t="str">
        <f>IF('Historical DATA'!Z141="","",'Historical DATA'!Z141)</f>
        <v/>
      </c>
      <c r="Q163" s="1501" t="str">
        <f>IF('Historical DATA'!AA141="","",'Historical DATA'!AA141)</f>
        <v/>
      </c>
      <c r="R163" s="321"/>
      <c r="S163" s="312" t="str">
        <f>IF('Historical DATA'!AB141="","",'Historical DATA'!AB141)</f>
        <v/>
      </c>
      <c r="T163" s="313" t="str">
        <f>IF('Historical DATA'!AC141="","",'Historical DATA'!AC141)</f>
        <v/>
      </c>
      <c r="U163" s="313" t="str">
        <f>IF('Historical DATA'!AD141="","",'Historical DATA'!AD141)</f>
        <v/>
      </c>
      <c r="V163" s="314" t="str">
        <f>IF('Historical DATA'!AE141="","",'Historical DATA'!AE141)</f>
        <v/>
      </c>
      <c r="W163" s="315" t="str">
        <f>IF('Historical DATA'!AF141="","",'Historical DATA'!AF141)</f>
        <v/>
      </c>
      <c r="X163" s="316" t="str">
        <f>IF('Historical DATA'!AG141="","",'Historical DATA'!AG141)</f>
        <v/>
      </c>
    </row>
    <row r="164" spans="1:24" s="302" customFormat="1">
      <c r="A164" s="318">
        <f t="shared" si="2"/>
        <v>-117</v>
      </c>
      <c r="B164" s="143" t="str">
        <f>IF('Historical DATA'!B142="","",'Historical DATA'!B142)</f>
        <v/>
      </c>
      <c r="C164" s="320"/>
      <c r="D164" s="322" t="str">
        <f>IF('Historical DATA'!O142="","",'Historical DATA'!O142)</f>
        <v/>
      </c>
      <c r="E164" s="313" t="str">
        <f>IF('Historical DATA'!P142="","",'Historical DATA'!P142)</f>
        <v/>
      </c>
      <c r="F164" s="313" t="str">
        <f>IF('Historical DATA'!Q142="","",'Historical DATA'!Q142)</f>
        <v/>
      </c>
      <c r="G164" s="314" t="str">
        <f>IF('Historical DATA'!R142="","",'Historical DATA'!R142)</f>
        <v/>
      </c>
      <c r="H164" s="315" t="str">
        <f>IF('Historical DATA'!S142="","",'Historical DATA'!S142)</f>
        <v/>
      </c>
      <c r="I164" s="1504" t="str">
        <f>IF('Historical DATA'!T142="","",'Historical DATA'!T142)</f>
        <v/>
      </c>
      <c r="J164" s="316" t="str">
        <f>IF('Historical DATA'!U142="","",'Historical DATA'!U142)</f>
        <v/>
      </c>
      <c r="K164" s="321"/>
      <c r="L164" s="1432" t="str">
        <f>IF('Historical DATA'!V142="","",'Historical DATA'!V142)</f>
        <v/>
      </c>
      <c r="M164" s="313" t="str">
        <f>IF('Historical DATA'!W142="","",'Historical DATA'!W142)</f>
        <v/>
      </c>
      <c r="N164" s="313" t="str">
        <f>IF('Historical DATA'!X142="","",'Historical DATA'!X142)</f>
        <v/>
      </c>
      <c r="O164" s="314" t="str">
        <f>IF('Historical DATA'!Y142="","",'Historical DATA'!Y142)</f>
        <v/>
      </c>
      <c r="P164" s="315" t="str">
        <f>IF('Historical DATA'!Z142="","",'Historical DATA'!Z142)</f>
        <v/>
      </c>
      <c r="Q164" s="1501" t="str">
        <f>IF('Historical DATA'!AA142="","",'Historical DATA'!AA142)</f>
        <v/>
      </c>
      <c r="R164" s="321"/>
      <c r="S164" s="312" t="str">
        <f>IF('Historical DATA'!AB142="","",'Historical DATA'!AB142)</f>
        <v/>
      </c>
      <c r="T164" s="313" t="str">
        <f>IF('Historical DATA'!AC142="","",'Historical DATA'!AC142)</f>
        <v/>
      </c>
      <c r="U164" s="313" t="str">
        <f>IF('Historical DATA'!AD142="","",'Historical DATA'!AD142)</f>
        <v/>
      </c>
      <c r="V164" s="314" t="str">
        <f>IF('Historical DATA'!AE142="","",'Historical DATA'!AE142)</f>
        <v/>
      </c>
      <c r="W164" s="315" t="str">
        <f>IF('Historical DATA'!AF142="","",'Historical DATA'!AF142)</f>
        <v/>
      </c>
      <c r="X164" s="316" t="str">
        <f>IF('Historical DATA'!AG142="","",'Historical DATA'!AG142)</f>
        <v/>
      </c>
    </row>
    <row r="165" spans="1:24" s="302" customFormat="1">
      <c r="A165" s="318">
        <f t="shared" si="2"/>
        <v>-118</v>
      </c>
      <c r="B165" s="143" t="str">
        <f>IF('Historical DATA'!B143="","",'Historical DATA'!B143)</f>
        <v/>
      </c>
      <c r="C165" s="320"/>
      <c r="D165" s="322" t="str">
        <f>IF('Historical DATA'!O143="","",'Historical DATA'!O143)</f>
        <v/>
      </c>
      <c r="E165" s="313" t="str">
        <f>IF('Historical DATA'!P143="","",'Historical DATA'!P143)</f>
        <v/>
      </c>
      <c r="F165" s="313" t="str">
        <f>IF('Historical DATA'!Q143="","",'Historical DATA'!Q143)</f>
        <v/>
      </c>
      <c r="G165" s="314" t="str">
        <f>IF('Historical DATA'!R143="","",'Historical DATA'!R143)</f>
        <v/>
      </c>
      <c r="H165" s="315" t="str">
        <f>IF('Historical DATA'!S143="","",'Historical DATA'!S143)</f>
        <v/>
      </c>
      <c r="I165" s="1504" t="str">
        <f>IF('Historical DATA'!T143="","",'Historical DATA'!T143)</f>
        <v/>
      </c>
      <c r="J165" s="316" t="str">
        <f>IF('Historical DATA'!U143="","",'Historical DATA'!U143)</f>
        <v/>
      </c>
      <c r="K165" s="321"/>
      <c r="L165" s="1432" t="str">
        <f>IF('Historical DATA'!V143="","",'Historical DATA'!V143)</f>
        <v/>
      </c>
      <c r="M165" s="313" t="str">
        <f>IF('Historical DATA'!W143="","",'Historical DATA'!W143)</f>
        <v/>
      </c>
      <c r="N165" s="313" t="str">
        <f>IF('Historical DATA'!X143="","",'Historical DATA'!X143)</f>
        <v/>
      </c>
      <c r="O165" s="314" t="str">
        <f>IF('Historical DATA'!Y143="","",'Historical DATA'!Y143)</f>
        <v/>
      </c>
      <c r="P165" s="315" t="str">
        <f>IF('Historical DATA'!Z143="","",'Historical DATA'!Z143)</f>
        <v/>
      </c>
      <c r="Q165" s="1501" t="str">
        <f>IF('Historical DATA'!AA143="","",'Historical DATA'!AA143)</f>
        <v/>
      </c>
      <c r="R165" s="321"/>
      <c r="S165" s="312" t="str">
        <f>IF('Historical DATA'!AB143="","",'Historical DATA'!AB143)</f>
        <v/>
      </c>
      <c r="T165" s="313" t="str">
        <f>IF('Historical DATA'!AC143="","",'Historical DATA'!AC143)</f>
        <v/>
      </c>
      <c r="U165" s="313" t="str">
        <f>IF('Historical DATA'!AD143="","",'Historical DATA'!AD143)</f>
        <v/>
      </c>
      <c r="V165" s="314" t="str">
        <f>IF('Historical DATA'!AE143="","",'Historical DATA'!AE143)</f>
        <v/>
      </c>
      <c r="W165" s="315" t="str">
        <f>IF('Historical DATA'!AF143="","",'Historical DATA'!AF143)</f>
        <v/>
      </c>
      <c r="X165" s="316" t="str">
        <f>IF('Historical DATA'!AG143="","",'Historical DATA'!AG143)</f>
        <v/>
      </c>
    </row>
    <row r="166" spans="1:24" s="302" customFormat="1">
      <c r="A166" s="318">
        <f t="shared" si="2"/>
        <v>-119</v>
      </c>
      <c r="B166" s="143" t="str">
        <f>IF('Historical DATA'!B144="","",'Historical DATA'!B144)</f>
        <v/>
      </c>
      <c r="C166" s="320"/>
      <c r="D166" s="322" t="str">
        <f>IF('Historical DATA'!O144="","",'Historical DATA'!O144)</f>
        <v/>
      </c>
      <c r="E166" s="313" t="str">
        <f>IF('Historical DATA'!P144="","",'Historical DATA'!P144)</f>
        <v/>
      </c>
      <c r="F166" s="313" t="str">
        <f>IF('Historical DATA'!Q144="","",'Historical DATA'!Q144)</f>
        <v/>
      </c>
      <c r="G166" s="314" t="str">
        <f>IF('Historical DATA'!R144="","",'Historical DATA'!R144)</f>
        <v/>
      </c>
      <c r="H166" s="315" t="str">
        <f>IF('Historical DATA'!S144="","",'Historical DATA'!S144)</f>
        <v/>
      </c>
      <c r="I166" s="1504" t="str">
        <f>IF('Historical DATA'!T144="","",'Historical DATA'!T144)</f>
        <v/>
      </c>
      <c r="J166" s="316" t="str">
        <f>IF('Historical DATA'!U144="","",'Historical DATA'!U144)</f>
        <v/>
      </c>
      <c r="K166" s="321"/>
      <c r="L166" s="1432" t="str">
        <f>IF('Historical DATA'!V144="","",'Historical DATA'!V144)</f>
        <v/>
      </c>
      <c r="M166" s="313" t="str">
        <f>IF('Historical DATA'!W144="","",'Historical DATA'!W144)</f>
        <v/>
      </c>
      <c r="N166" s="313" t="str">
        <f>IF('Historical DATA'!X144="","",'Historical DATA'!X144)</f>
        <v/>
      </c>
      <c r="O166" s="314" t="str">
        <f>IF('Historical DATA'!Y144="","",'Historical DATA'!Y144)</f>
        <v/>
      </c>
      <c r="P166" s="315" t="str">
        <f>IF('Historical DATA'!Z144="","",'Historical DATA'!Z144)</f>
        <v/>
      </c>
      <c r="Q166" s="1501" t="str">
        <f>IF('Historical DATA'!AA144="","",'Historical DATA'!AA144)</f>
        <v/>
      </c>
      <c r="R166" s="321"/>
      <c r="S166" s="312" t="str">
        <f>IF('Historical DATA'!AB144="","",'Historical DATA'!AB144)</f>
        <v/>
      </c>
      <c r="T166" s="313" t="str">
        <f>IF('Historical DATA'!AC144="","",'Historical DATA'!AC144)</f>
        <v/>
      </c>
      <c r="U166" s="313" t="str">
        <f>IF('Historical DATA'!AD144="","",'Historical DATA'!AD144)</f>
        <v/>
      </c>
      <c r="V166" s="314" t="str">
        <f>IF('Historical DATA'!AE144="","",'Historical DATA'!AE144)</f>
        <v/>
      </c>
      <c r="W166" s="315" t="str">
        <f>IF('Historical DATA'!AF144="","",'Historical DATA'!AF144)</f>
        <v/>
      </c>
      <c r="X166" s="316" t="str">
        <f>IF('Historical DATA'!AG144="","",'Historical DATA'!AG144)</f>
        <v/>
      </c>
    </row>
    <row r="167" spans="1:24" s="302" customFormat="1">
      <c r="A167" s="318">
        <f t="shared" si="2"/>
        <v>-120</v>
      </c>
      <c r="B167" s="143" t="str">
        <f>IF('Historical DATA'!B145="","",'Historical DATA'!B145)</f>
        <v/>
      </c>
      <c r="C167" s="320"/>
      <c r="D167" s="322" t="str">
        <f>IF('Historical DATA'!O145="","",'Historical DATA'!O145)</f>
        <v/>
      </c>
      <c r="E167" s="313" t="str">
        <f>IF('Historical DATA'!P145="","",'Historical DATA'!P145)</f>
        <v/>
      </c>
      <c r="F167" s="313" t="str">
        <f>IF('Historical DATA'!Q145="","",'Historical DATA'!Q145)</f>
        <v/>
      </c>
      <c r="G167" s="314" t="str">
        <f>IF('Historical DATA'!R145="","",'Historical DATA'!R145)</f>
        <v/>
      </c>
      <c r="H167" s="315" t="str">
        <f>IF('Historical DATA'!S145="","",'Historical DATA'!S145)</f>
        <v/>
      </c>
      <c r="I167" s="1504" t="str">
        <f>IF('Historical DATA'!T145="","",'Historical DATA'!T145)</f>
        <v/>
      </c>
      <c r="J167" s="316" t="str">
        <f>IF('Historical DATA'!U145="","",'Historical DATA'!U145)</f>
        <v/>
      </c>
      <c r="K167" s="321"/>
      <c r="L167" s="1432" t="str">
        <f>IF('Historical DATA'!V145="","",'Historical DATA'!V145)</f>
        <v/>
      </c>
      <c r="M167" s="313" t="str">
        <f>IF('Historical DATA'!W145="","",'Historical DATA'!W145)</f>
        <v/>
      </c>
      <c r="N167" s="313" t="str">
        <f>IF('Historical DATA'!X145="","",'Historical DATA'!X145)</f>
        <v/>
      </c>
      <c r="O167" s="314" t="str">
        <f>IF('Historical DATA'!Y145="","",'Historical DATA'!Y145)</f>
        <v/>
      </c>
      <c r="P167" s="315" t="str">
        <f>IF('Historical DATA'!Z145="","",'Historical DATA'!Z145)</f>
        <v/>
      </c>
      <c r="Q167" s="1501" t="str">
        <f>IF('Historical DATA'!AA145="","",'Historical DATA'!AA145)</f>
        <v/>
      </c>
      <c r="R167" s="321"/>
      <c r="S167" s="312" t="str">
        <f>IF('Historical DATA'!AB145="","",'Historical DATA'!AB145)</f>
        <v/>
      </c>
      <c r="T167" s="313" t="str">
        <f>IF('Historical DATA'!AC145="","",'Historical DATA'!AC145)</f>
        <v/>
      </c>
      <c r="U167" s="313" t="str">
        <f>IF('Historical DATA'!AD145="","",'Historical DATA'!AD145)</f>
        <v/>
      </c>
      <c r="V167" s="314" t="str">
        <f>IF('Historical DATA'!AE145="","",'Historical DATA'!AE145)</f>
        <v/>
      </c>
      <c r="W167" s="315" t="str">
        <f>IF('Historical DATA'!AF145="","",'Historical DATA'!AF145)</f>
        <v/>
      </c>
      <c r="X167" s="316" t="str">
        <f>IF('Historical DATA'!AG145="","",'Historical DATA'!AG145)</f>
        <v/>
      </c>
    </row>
    <row r="168" spans="1:24" s="302" customFormat="1">
      <c r="A168" s="318">
        <f t="shared" si="2"/>
        <v>-121</v>
      </c>
      <c r="B168" s="143" t="str">
        <f>IF('Historical DATA'!B146="","",'Historical DATA'!B146)</f>
        <v/>
      </c>
      <c r="C168" s="320"/>
      <c r="D168" s="322" t="str">
        <f>IF('Historical DATA'!O146="","",'Historical DATA'!O146)</f>
        <v/>
      </c>
      <c r="E168" s="313" t="str">
        <f>IF('Historical DATA'!P146="","",'Historical DATA'!P146)</f>
        <v/>
      </c>
      <c r="F168" s="313" t="str">
        <f>IF('Historical DATA'!Q146="","",'Historical DATA'!Q146)</f>
        <v/>
      </c>
      <c r="G168" s="314" t="str">
        <f>IF('Historical DATA'!R146="","",'Historical DATA'!R146)</f>
        <v/>
      </c>
      <c r="H168" s="315" t="str">
        <f>IF('Historical DATA'!S146="","",'Historical DATA'!S146)</f>
        <v/>
      </c>
      <c r="I168" s="1504" t="str">
        <f>IF('Historical DATA'!T146="","",'Historical DATA'!T146)</f>
        <v/>
      </c>
      <c r="J168" s="316" t="str">
        <f>IF('Historical DATA'!U146="","",'Historical DATA'!U146)</f>
        <v/>
      </c>
      <c r="K168" s="321"/>
      <c r="L168" s="1432" t="str">
        <f>IF('Historical DATA'!V146="","",'Historical DATA'!V146)</f>
        <v/>
      </c>
      <c r="M168" s="313" t="str">
        <f>IF('Historical DATA'!W146="","",'Historical DATA'!W146)</f>
        <v/>
      </c>
      <c r="N168" s="313" t="str">
        <f>IF('Historical DATA'!X146="","",'Historical DATA'!X146)</f>
        <v/>
      </c>
      <c r="O168" s="314" t="str">
        <f>IF('Historical DATA'!Y146="","",'Historical DATA'!Y146)</f>
        <v/>
      </c>
      <c r="P168" s="315" t="str">
        <f>IF('Historical DATA'!Z146="","",'Historical DATA'!Z146)</f>
        <v/>
      </c>
      <c r="Q168" s="1501" t="str">
        <f>IF('Historical DATA'!AA146="","",'Historical DATA'!AA146)</f>
        <v/>
      </c>
      <c r="R168" s="321"/>
      <c r="S168" s="312" t="str">
        <f>IF('Historical DATA'!AB146="","",'Historical DATA'!AB146)</f>
        <v/>
      </c>
      <c r="T168" s="313" t="str">
        <f>IF('Historical DATA'!AC146="","",'Historical DATA'!AC146)</f>
        <v/>
      </c>
      <c r="U168" s="313" t="str">
        <f>IF('Historical DATA'!AD146="","",'Historical DATA'!AD146)</f>
        <v/>
      </c>
      <c r="V168" s="314" t="str">
        <f>IF('Historical DATA'!AE146="","",'Historical DATA'!AE146)</f>
        <v/>
      </c>
      <c r="W168" s="315" t="str">
        <f>IF('Historical DATA'!AF146="","",'Historical DATA'!AF146)</f>
        <v/>
      </c>
      <c r="X168" s="316" t="str">
        <f>IF('Historical DATA'!AG146="","",'Historical DATA'!AG146)</f>
        <v/>
      </c>
    </row>
    <row r="169" spans="1:24">
      <c r="A169" s="318">
        <f t="shared" si="2"/>
        <v>-122</v>
      </c>
      <c r="B169" s="143" t="str">
        <f>IF('Historical DATA'!B147="","",'Historical DATA'!B147)</f>
        <v/>
      </c>
      <c r="C169" s="320"/>
      <c r="D169" s="322" t="str">
        <f>IF('Historical DATA'!O147="","",'Historical DATA'!O147)</f>
        <v/>
      </c>
      <c r="E169" s="313" t="str">
        <f>IF('Historical DATA'!P147="","",'Historical DATA'!P147)</f>
        <v/>
      </c>
      <c r="F169" s="313" t="str">
        <f>IF('Historical DATA'!Q147="","",'Historical DATA'!Q147)</f>
        <v/>
      </c>
      <c r="G169" s="314" t="str">
        <f>IF('Historical DATA'!R147="","",'Historical DATA'!R147)</f>
        <v/>
      </c>
      <c r="H169" s="315" t="str">
        <f>IF('Historical DATA'!S147="","",'Historical DATA'!S147)</f>
        <v/>
      </c>
      <c r="I169" s="1504" t="str">
        <f>IF('Historical DATA'!T147="","",'Historical DATA'!T147)</f>
        <v/>
      </c>
      <c r="J169" s="316" t="str">
        <f>IF('Historical DATA'!U147="","",'Historical DATA'!U147)</f>
        <v/>
      </c>
      <c r="K169" s="321"/>
      <c r="L169" s="1432" t="str">
        <f>IF('Historical DATA'!V147="","",'Historical DATA'!V147)</f>
        <v/>
      </c>
      <c r="M169" s="313" t="str">
        <f>IF('Historical DATA'!W147="","",'Historical DATA'!W147)</f>
        <v/>
      </c>
      <c r="N169" s="313" t="str">
        <f>IF('Historical DATA'!X147="","",'Historical DATA'!X147)</f>
        <v/>
      </c>
      <c r="O169" s="314" t="str">
        <f>IF('Historical DATA'!Y147="","",'Historical DATA'!Y147)</f>
        <v/>
      </c>
      <c r="P169" s="315" t="str">
        <f>IF('Historical DATA'!Z147="","",'Historical DATA'!Z147)</f>
        <v/>
      </c>
      <c r="Q169" s="1501" t="str">
        <f>IF('Historical DATA'!AA147="","",'Historical DATA'!AA147)</f>
        <v/>
      </c>
      <c r="R169" s="321"/>
      <c r="S169" s="312" t="str">
        <f>IF('Historical DATA'!AB147="","",'Historical DATA'!AB147)</f>
        <v/>
      </c>
      <c r="T169" s="313" t="str">
        <f>IF('Historical DATA'!AC147="","",'Historical DATA'!AC147)</f>
        <v/>
      </c>
      <c r="U169" s="313" t="str">
        <f>IF('Historical DATA'!AD147="","",'Historical DATA'!AD147)</f>
        <v/>
      </c>
      <c r="V169" s="314" t="str">
        <f>IF('Historical DATA'!AE147="","",'Historical DATA'!AE147)</f>
        <v/>
      </c>
      <c r="W169" s="315" t="str">
        <f>IF('Historical DATA'!AF147="","",'Historical DATA'!AF147)</f>
        <v/>
      </c>
      <c r="X169" s="316" t="str">
        <f>IF('Historical DATA'!AG147="","",'Historical DATA'!AG147)</f>
        <v/>
      </c>
    </row>
    <row r="170" spans="1:24">
      <c r="A170" s="318">
        <f t="shared" si="2"/>
        <v>-123</v>
      </c>
      <c r="B170" s="143" t="str">
        <f>IF('Historical DATA'!B148="","",'Historical DATA'!B148)</f>
        <v/>
      </c>
      <c r="C170" s="320"/>
      <c r="D170" s="322" t="str">
        <f>IF('Historical DATA'!O148="","",'Historical DATA'!O148)</f>
        <v/>
      </c>
      <c r="E170" s="313" t="str">
        <f>IF('Historical DATA'!P148="","",'Historical DATA'!P148)</f>
        <v/>
      </c>
      <c r="F170" s="313" t="str">
        <f>IF('Historical DATA'!Q148="","",'Historical DATA'!Q148)</f>
        <v/>
      </c>
      <c r="G170" s="314" t="str">
        <f>IF('Historical DATA'!R148="","",'Historical DATA'!R148)</f>
        <v/>
      </c>
      <c r="H170" s="315" t="str">
        <f>IF('Historical DATA'!S148="","",'Historical DATA'!S148)</f>
        <v/>
      </c>
      <c r="I170" s="1504" t="str">
        <f>IF('Historical DATA'!T148="","",'Historical DATA'!T148)</f>
        <v/>
      </c>
      <c r="J170" s="316" t="str">
        <f>IF('Historical DATA'!U148="","",'Historical DATA'!U148)</f>
        <v/>
      </c>
      <c r="K170" s="321"/>
      <c r="L170" s="1432" t="str">
        <f>IF('Historical DATA'!V148="","",'Historical DATA'!V148)</f>
        <v/>
      </c>
      <c r="M170" s="313" t="str">
        <f>IF('Historical DATA'!W148="","",'Historical DATA'!W148)</f>
        <v/>
      </c>
      <c r="N170" s="313" t="str">
        <f>IF('Historical DATA'!X148="","",'Historical DATA'!X148)</f>
        <v/>
      </c>
      <c r="O170" s="314" t="str">
        <f>IF('Historical DATA'!Y148="","",'Historical DATA'!Y148)</f>
        <v/>
      </c>
      <c r="P170" s="315" t="str">
        <f>IF('Historical DATA'!Z148="","",'Historical DATA'!Z148)</f>
        <v/>
      </c>
      <c r="Q170" s="1501" t="str">
        <f>IF('Historical DATA'!AA148="","",'Historical DATA'!AA148)</f>
        <v/>
      </c>
      <c r="R170" s="321"/>
      <c r="S170" s="312" t="str">
        <f>IF('Historical DATA'!AB148="","",'Historical DATA'!AB148)</f>
        <v/>
      </c>
      <c r="T170" s="313" t="str">
        <f>IF('Historical DATA'!AC148="","",'Historical DATA'!AC148)</f>
        <v/>
      </c>
      <c r="U170" s="313" t="str">
        <f>IF('Historical DATA'!AD148="","",'Historical DATA'!AD148)</f>
        <v/>
      </c>
      <c r="V170" s="314" t="str">
        <f>IF('Historical DATA'!AE148="","",'Historical DATA'!AE148)</f>
        <v/>
      </c>
      <c r="W170" s="315" t="str">
        <f>IF('Historical DATA'!AF148="","",'Historical DATA'!AF148)</f>
        <v/>
      </c>
      <c r="X170" s="316" t="str">
        <f>IF('Historical DATA'!AG148="","",'Historical DATA'!AG148)</f>
        <v/>
      </c>
    </row>
    <row r="171" spans="1:24">
      <c r="A171" s="318">
        <f t="shared" si="2"/>
        <v>-124</v>
      </c>
      <c r="B171" s="143" t="str">
        <f>IF('Historical DATA'!B149="","",'Historical DATA'!B149)</f>
        <v/>
      </c>
      <c r="C171" s="320"/>
      <c r="D171" s="322" t="str">
        <f>IF('Historical DATA'!O149="","",'Historical DATA'!O149)</f>
        <v/>
      </c>
      <c r="E171" s="313" t="str">
        <f>IF('Historical DATA'!P149="","",'Historical DATA'!P149)</f>
        <v/>
      </c>
      <c r="F171" s="313" t="str">
        <f>IF('Historical DATA'!Q149="","",'Historical DATA'!Q149)</f>
        <v/>
      </c>
      <c r="G171" s="314" t="str">
        <f>IF('Historical DATA'!R149="","",'Historical DATA'!R149)</f>
        <v/>
      </c>
      <c r="H171" s="315" t="str">
        <f>IF('Historical DATA'!S149="","",'Historical DATA'!S149)</f>
        <v/>
      </c>
      <c r="I171" s="1504" t="str">
        <f>IF('Historical DATA'!T149="","",'Historical DATA'!T149)</f>
        <v/>
      </c>
      <c r="J171" s="316" t="str">
        <f>IF('Historical DATA'!U149="","",'Historical DATA'!U149)</f>
        <v/>
      </c>
      <c r="K171" s="321"/>
      <c r="L171" s="1432" t="str">
        <f>IF('Historical DATA'!V149="","",'Historical DATA'!V149)</f>
        <v/>
      </c>
      <c r="M171" s="313" t="str">
        <f>IF('Historical DATA'!W149="","",'Historical DATA'!W149)</f>
        <v/>
      </c>
      <c r="N171" s="313" t="str">
        <f>IF('Historical DATA'!X149="","",'Historical DATA'!X149)</f>
        <v/>
      </c>
      <c r="O171" s="314" t="str">
        <f>IF('Historical DATA'!Y149="","",'Historical DATA'!Y149)</f>
        <v/>
      </c>
      <c r="P171" s="315" t="str">
        <f>IF('Historical DATA'!Z149="","",'Historical DATA'!Z149)</f>
        <v/>
      </c>
      <c r="Q171" s="1501" t="str">
        <f>IF('Historical DATA'!AA149="","",'Historical DATA'!AA149)</f>
        <v/>
      </c>
      <c r="R171" s="321"/>
      <c r="S171" s="312" t="str">
        <f>IF('Historical DATA'!AB149="","",'Historical DATA'!AB149)</f>
        <v/>
      </c>
      <c r="T171" s="313" t="str">
        <f>IF('Historical DATA'!AC149="","",'Historical DATA'!AC149)</f>
        <v/>
      </c>
      <c r="U171" s="313" t="str">
        <f>IF('Historical DATA'!AD149="","",'Historical DATA'!AD149)</f>
        <v/>
      </c>
      <c r="V171" s="314" t="str">
        <f>IF('Historical DATA'!AE149="","",'Historical DATA'!AE149)</f>
        <v/>
      </c>
      <c r="W171" s="315" t="str">
        <f>IF('Historical DATA'!AF149="","",'Historical DATA'!AF149)</f>
        <v/>
      </c>
      <c r="X171" s="316" t="str">
        <f>IF('Historical DATA'!AG149="","",'Historical DATA'!AG149)</f>
        <v/>
      </c>
    </row>
    <row r="172" spans="1:24">
      <c r="A172" s="318">
        <f t="shared" si="2"/>
        <v>-125</v>
      </c>
      <c r="B172" s="143" t="str">
        <f>IF('Historical DATA'!B150="","",'Historical DATA'!B150)</f>
        <v/>
      </c>
      <c r="C172" s="320"/>
      <c r="D172" s="322" t="str">
        <f>IF('Historical DATA'!O150="","",'Historical DATA'!O150)</f>
        <v/>
      </c>
      <c r="E172" s="313" t="str">
        <f>IF('Historical DATA'!P150="","",'Historical DATA'!P150)</f>
        <v/>
      </c>
      <c r="F172" s="313" t="str">
        <f>IF('Historical DATA'!Q150="","",'Historical DATA'!Q150)</f>
        <v/>
      </c>
      <c r="G172" s="314" t="str">
        <f>IF('Historical DATA'!R150="","",'Historical DATA'!R150)</f>
        <v/>
      </c>
      <c r="H172" s="315" t="str">
        <f>IF('Historical DATA'!S150="","",'Historical DATA'!S150)</f>
        <v/>
      </c>
      <c r="I172" s="1504" t="str">
        <f>IF('Historical DATA'!T150="","",'Historical DATA'!T150)</f>
        <v/>
      </c>
      <c r="J172" s="316" t="str">
        <f>IF('Historical DATA'!U150="","",'Historical DATA'!U150)</f>
        <v/>
      </c>
      <c r="K172" s="321"/>
      <c r="L172" s="1432" t="str">
        <f>IF('Historical DATA'!V150="","",'Historical DATA'!V150)</f>
        <v/>
      </c>
      <c r="M172" s="313" t="str">
        <f>IF('Historical DATA'!W150="","",'Historical DATA'!W150)</f>
        <v/>
      </c>
      <c r="N172" s="313" t="str">
        <f>IF('Historical DATA'!X150="","",'Historical DATA'!X150)</f>
        <v/>
      </c>
      <c r="O172" s="314" t="str">
        <f>IF('Historical DATA'!Y150="","",'Historical DATA'!Y150)</f>
        <v/>
      </c>
      <c r="P172" s="315" t="str">
        <f>IF('Historical DATA'!Z150="","",'Historical DATA'!Z150)</f>
        <v/>
      </c>
      <c r="Q172" s="1501" t="str">
        <f>IF('Historical DATA'!AA150="","",'Historical DATA'!AA150)</f>
        <v/>
      </c>
      <c r="R172" s="321"/>
      <c r="S172" s="312" t="str">
        <f>IF('Historical DATA'!AB150="","",'Historical DATA'!AB150)</f>
        <v/>
      </c>
      <c r="T172" s="313" t="str">
        <f>IF('Historical DATA'!AC150="","",'Historical DATA'!AC150)</f>
        <v/>
      </c>
      <c r="U172" s="313" t="str">
        <f>IF('Historical DATA'!AD150="","",'Historical DATA'!AD150)</f>
        <v/>
      </c>
      <c r="V172" s="314" t="str">
        <f>IF('Historical DATA'!AE150="","",'Historical DATA'!AE150)</f>
        <v/>
      </c>
      <c r="W172" s="315" t="str">
        <f>IF('Historical DATA'!AF150="","",'Historical DATA'!AF150)</f>
        <v/>
      </c>
      <c r="X172" s="316" t="str">
        <f>IF('Historical DATA'!AG150="","",'Historical DATA'!AG150)</f>
        <v/>
      </c>
    </row>
    <row r="173" spans="1:24">
      <c r="A173" s="318">
        <f t="shared" si="2"/>
        <v>-126</v>
      </c>
      <c r="B173" s="143" t="str">
        <f>IF('Historical DATA'!B151="","",'Historical DATA'!B151)</f>
        <v/>
      </c>
      <c r="C173" s="320"/>
      <c r="D173" s="322" t="str">
        <f>IF('Historical DATA'!O151="","",'Historical DATA'!O151)</f>
        <v/>
      </c>
      <c r="E173" s="313" t="str">
        <f>IF('Historical DATA'!P151="","",'Historical DATA'!P151)</f>
        <v/>
      </c>
      <c r="F173" s="313" t="str">
        <f>IF('Historical DATA'!Q151="","",'Historical DATA'!Q151)</f>
        <v/>
      </c>
      <c r="G173" s="314" t="str">
        <f>IF('Historical DATA'!R151="","",'Historical DATA'!R151)</f>
        <v/>
      </c>
      <c r="H173" s="315" t="str">
        <f>IF('Historical DATA'!S151="","",'Historical DATA'!S151)</f>
        <v/>
      </c>
      <c r="I173" s="1504" t="str">
        <f>IF('Historical DATA'!T151="","",'Historical DATA'!T151)</f>
        <v/>
      </c>
      <c r="J173" s="316" t="str">
        <f>IF('Historical DATA'!U151="","",'Historical DATA'!U151)</f>
        <v/>
      </c>
      <c r="K173" s="321"/>
      <c r="L173" s="1432" t="str">
        <f>IF('Historical DATA'!V151="","",'Historical DATA'!V151)</f>
        <v/>
      </c>
      <c r="M173" s="313" t="str">
        <f>IF('Historical DATA'!W151="","",'Historical DATA'!W151)</f>
        <v/>
      </c>
      <c r="N173" s="313" t="str">
        <f>IF('Historical DATA'!X151="","",'Historical DATA'!X151)</f>
        <v/>
      </c>
      <c r="O173" s="314" t="str">
        <f>IF('Historical DATA'!Y151="","",'Historical DATA'!Y151)</f>
        <v/>
      </c>
      <c r="P173" s="315" t="str">
        <f>IF('Historical DATA'!Z151="","",'Historical DATA'!Z151)</f>
        <v/>
      </c>
      <c r="Q173" s="1501" t="str">
        <f>IF('Historical DATA'!AA151="","",'Historical DATA'!AA151)</f>
        <v/>
      </c>
      <c r="R173" s="321"/>
      <c r="S173" s="312" t="str">
        <f>IF('Historical DATA'!AB151="","",'Historical DATA'!AB151)</f>
        <v/>
      </c>
      <c r="T173" s="313" t="str">
        <f>IF('Historical DATA'!AC151="","",'Historical DATA'!AC151)</f>
        <v/>
      </c>
      <c r="U173" s="313" t="str">
        <f>IF('Historical DATA'!AD151="","",'Historical DATA'!AD151)</f>
        <v/>
      </c>
      <c r="V173" s="314" t="str">
        <f>IF('Historical DATA'!AE151="","",'Historical DATA'!AE151)</f>
        <v/>
      </c>
      <c r="W173" s="315" t="str">
        <f>IF('Historical DATA'!AF151="","",'Historical DATA'!AF151)</f>
        <v/>
      </c>
      <c r="X173" s="316" t="str">
        <f>IF('Historical DATA'!AG151="","",'Historical DATA'!AG151)</f>
        <v/>
      </c>
    </row>
    <row r="174" spans="1:24">
      <c r="A174" s="318">
        <f t="shared" si="2"/>
        <v>-127</v>
      </c>
      <c r="B174" s="143" t="str">
        <f>IF('Historical DATA'!B152="","",'Historical DATA'!B152)</f>
        <v/>
      </c>
      <c r="C174" s="320"/>
      <c r="D174" s="322" t="str">
        <f>IF('Historical DATA'!O152="","",'Historical DATA'!O152)</f>
        <v/>
      </c>
      <c r="E174" s="313" t="str">
        <f>IF('Historical DATA'!P152="","",'Historical DATA'!P152)</f>
        <v/>
      </c>
      <c r="F174" s="313" t="str">
        <f>IF('Historical DATA'!Q152="","",'Historical DATA'!Q152)</f>
        <v/>
      </c>
      <c r="G174" s="314" t="str">
        <f>IF('Historical DATA'!R152="","",'Historical DATA'!R152)</f>
        <v/>
      </c>
      <c r="H174" s="315" t="str">
        <f>IF('Historical DATA'!S152="","",'Historical DATA'!S152)</f>
        <v/>
      </c>
      <c r="I174" s="1504" t="str">
        <f>IF('Historical DATA'!T152="","",'Historical DATA'!T152)</f>
        <v/>
      </c>
      <c r="J174" s="316" t="str">
        <f>IF('Historical DATA'!U152="","",'Historical DATA'!U152)</f>
        <v/>
      </c>
      <c r="K174" s="321"/>
      <c r="L174" s="1432" t="str">
        <f>IF('Historical DATA'!V152="","",'Historical DATA'!V152)</f>
        <v/>
      </c>
      <c r="M174" s="313" t="str">
        <f>IF('Historical DATA'!W152="","",'Historical DATA'!W152)</f>
        <v/>
      </c>
      <c r="N174" s="313" t="str">
        <f>IF('Historical DATA'!X152="","",'Historical DATA'!X152)</f>
        <v/>
      </c>
      <c r="O174" s="314" t="str">
        <f>IF('Historical DATA'!Y152="","",'Historical DATA'!Y152)</f>
        <v/>
      </c>
      <c r="P174" s="315" t="str">
        <f>IF('Historical DATA'!Z152="","",'Historical DATA'!Z152)</f>
        <v/>
      </c>
      <c r="Q174" s="1501" t="str">
        <f>IF('Historical DATA'!AA152="","",'Historical DATA'!AA152)</f>
        <v/>
      </c>
      <c r="R174" s="321"/>
      <c r="S174" s="312" t="str">
        <f>IF('Historical DATA'!AB152="","",'Historical DATA'!AB152)</f>
        <v/>
      </c>
      <c r="T174" s="313" t="str">
        <f>IF('Historical DATA'!AC152="","",'Historical DATA'!AC152)</f>
        <v/>
      </c>
      <c r="U174" s="313" t="str">
        <f>IF('Historical DATA'!AD152="","",'Historical DATA'!AD152)</f>
        <v/>
      </c>
      <c r="V174" s="314" t="str">
        <f>IF('Historical DATA'!AE152="","",'Historical DATA'!AE152)</f>
        <v/>
      </c>
      <c r="W174" s="315" t="str">
        <f>IF('Historical DATA'!AF152="","",'Historical DATA'!AF152)</f>
        <v/>
      </c>
      <c r="X174" s="316" t="str">
        <f>IF('Historical DATA'!AG152="","",'Historical DATA'!AG152)</f>
        <v/>
      </c>
    </row>
    <row r="175" spans="1:24">
      <c r="A175" s="318">
        <f t="shared" si="2"/>
        <v>-128</v>
      </c>
      <c r="B175" s="143" t="str">
        <f>IF('Historical DATA'!B153="","",'Historical DATA'!B153)</f>
        <v/>
      </c>
      <c r="C175" s="320"/>
      <c r="D175" s="322" t="str">
        <f>IF('Historical DATA'!O153="","",'Historical DATA'!O153)</f>
        <v/>
      </c>
      <c r="E175" s="313" t="str">
        <f>IF('Historical DATA'!P153="","",'Historical DATA'!P153)</f>
        <v/>
      </c>
      <c r="F175" s="313" t="str">
        <f>IF('Historical DATA'!Q153="","",'Historical DATA'!Q153)</f>
        <v/>
      </c>
      <c r="G175" s="314" t="str">
        <f>IF('Historical DATA'!R153="","",'Historical DATA'!R153)</f>
        <v/>
      </c>
      <c r="H175" s="315" t="str">
        <f>IF('Historical DATA'!S153="","",'Historical DATA'!S153)</f>
        <v/>
      </c>
      <c r="I175" s="1504" t="str">
        <f>IF('Historical DATA'!T153="","",'Historical DATA'!T153)</f>
        <v/>
      </c>
      <c r="J175" s="316" t="str">
        <f>IF('Historical DATA'!U153="","",'Historical DATA'!U153)</f>
        <v/>
      </c>
      <c r="K175" s="321"/>
      <c r="L175" s="1432" t="str">
        <f>IF('Historical DATA'!V153="","",'Historical DATA'!V153)</f>
        <v/>
      </c>
      <c r="M175" s="313" t="str">
        <f>IF('Historical DATA'!W153="","",'Historical DATA'!W153)</f>
        <v/>
      </c>
      <c r="N175" s="313" t="str">
        <f>IF('Historical DATA'!X153="","",'Historical DATA'!X153)</f>
        <v/>
      </c>
      <c r="O175" s="314" t="str">
        <f>IF('Historical DATA'!Y153="","",'Historical DATA'!Y153)</f>
        <v/>
      </c>
      <c r="P175" s="315" t="str">
        <f>IF('Historical DATA'!Z153="","",'Historical DATA'!Z153)</f>
        <v/>
      </c>
      <c r="Q175" s="1501" t="str">
        <f>IF('Historical DATA'!AA153="","",'Historical DATA'!AA153)</f>
        <v/>
      </c>
      <c r="R175" s="321"/>
      <c r="S175" s="312" t="str">
        <f>IF('Historical DATA'!AB153="","",'Historical DATA'!AB153)</f>
        <v/>
      </c>
      <c r="T175" s="313" t="str">
        <f>IF('Historical DATA'!AC153="","",'Historical DATA'!AC153)</f>
        <v/>
      </c>
      <c r="U175" s="313" t="str">
        <f>IF('Historical DATA'!AD153="","",'Historical DATA'!AD153)</f>
        <v/>
      </c>
      <c r="V175" s="314" t="str">
        <f>IF('Historical DATA'!AE153="","",'Historical DATA'!AE153)</f>
        <v/>
      </c>
      <c r="W175" s="315" t="str">
        <f>IF('Historical DATA'!AF153="","",'Historical DATA'!AF153)</f>
        <v/>
      </c>
      <c r="X175" s="316" t="str">
        <f>IF('Historical DATA'!AG153="","",'Historical DATA'!AG153)</f>
        <v/>
      </c>
    </row>
    <row r="176" spans="1:24">
      <c r="A176" s="318">
        <f t="shared" si="2"/>
        <v>-129</v>
      </c>
      <c r="B176" s="143" t="str">
        <f>IF('Historical DATA'!B154="","",'Historical DATA'!B154)</f>
        <v/>
      </c>
      <c r="C176" s="320"/>
      <c r="D176" s="322" t="str">
        <f>IF('Historical DATA'!O154="","",'Historical DATA'!O154)</f>
        <v/>
      </c>
      <c r="E176" s="313" t="str">
        <f>IF('Historical DATA'!P154="","",'Historical DATA'!P154)</f>
        <v/>
      </c>
      <c r="F176" s="313" t="str">
        <f>IF('Historical DATA'!Q154="","",'Historical DATA'!Q154)</f>
        <v/>
      </c>
      <c r="G176" s="314" t="str">
        <f>IF('Historical DATA'!R154="","",'Historical DATA'!R154)</f>
        <v/>
      </c>
      <c r="H176" s="315" t="str">
        <f>IF('Historical DATA'!S154="","",'Historical DATA'!S154)</f>
        <v/>
      </c>
      <c r="I176" s="1504" t="str">
        <f>IF('Historical DATA'!T154="","",'Historical DATA'!T154)</f>
        <v/>
      </c>
      <c r="J176" s="316" t="str">
        <f>IF('Historical DATA'!U154="","",'Historical DATA'!U154)</f>
        <v/>
      </c>
      <c r="K176" s="321"/>
      <c r="L176" s="1432" t="str">
        <f>IF('Historical DATA'!V154="","",'Historical DATA'!V154)</f>
        <v/>
      </c>
      <c r="M176" s="313" t="str">
        <f>IF('Historical DATA'!W154="","",'Historical DATA'!W154)</f>
        <v/>
      </c>
      <c r="N176" s="313" t="str">
        <f>IF('Historical DATA'!X154="","",'Historical DATA'!X154)</f>
        <v/>
      </c>
      <c r="O176" s="314" t="str">
        <f>IF('Historical DATA'!Y154="","",'Historical DATA'!Y154)</f>
        <v/>
      </c>
      <c r="P176" s="315" t="str">
        <f>IF('Historical DATA'!Z154="","",'Historical DATA'!Z154)</f>
        <v/>
      </c>
      <c r="Q176" s="1501" t="str">
        <f>IF('Historical DATA'!AA154="","",'Historical DATA'!AA154)</f>
        <v/>
      </c>
      <c r="R176" s="321"/>
      <c r="S176" s="312" t="str">
        <f>IF('Historical DATA'!AB154="","",'Historical DATA'!AB154)</f>
        <v/>
      </c>
      <c r="T176" s="313" t="str">
        <f>IF('Historical DATA'!AC154="","",'Historical DATA'!AC154)</f>
        <v/>
      </c>
      <c r="U176" s="313" t="str">
        <f>IF('Historical DATA'!AD154="","",'Historical DATA'!AD154)</f>
        <v/>
      </c>
      <c r="V176" s="314" t="str">
        <f>IF('Historical DATA'!AE154="","",'Historical DATA'!AE154)</f>
        <v/>
      </c>
      <c r="W176" s="315" t="str">
        <f>IF('Historical DATA'!AF154="","",'Historical DATA'!AF154)</f>
        <v/>
      </c>
      <c r="X176" s="316" t="str">
        <f>IF('Historical DATA'!AG154="","",'Historical DATA'!AG154)</f>
        <v/>
      </c>
    </row>
    <row r="177" spans="1:24">
      <c r="A177" s="318">
        <f t="shared" si="2"/>
        <v>-130</v>
      </c>
      <c r="B177" s="143" t="str">
        <f>IF('Historical DATA'!B155="","",'Historical DATA'!B155)</f>
        <v/>
      </c>
      <c r="C177" s="320"/>
      <c r="D177" s="322" t="str">
        <f>IF('Historical DATA'!O155="","",'Historical DATA'!O155)</f>
        <v/>
      </c>
      <c r="E177" s="313" t="str">
        <f>IF('Historical DATA'!P155="","",'Historical DATA'!P155)</f>
        <v/>
      </c>
      <c r="F177" s="313" t="str">
        <f>IF('Historical DATA'!Q155="","",'Historical DATA'!Q155)</f>
        <v/>
      </c>
      <c r="G177" s="314" t="str">
        <f>IF('Historical DATA'!R155="","",'Historical DATA'!R155)</f>
        <v/>
      </c>
      <c r="H177" s="315" t="str">
        <f>IF('Historical DATA'!S155="","",'Historical DATA'!S155)</f>
        <v/>
      </c>
      <c r="I177" s="1504" t="str">
        <f>IF('Historical DATA'!T155="","",'Historical DATA'!T155)</f>
        <v/>
      </c>
      <c r="J177" s="316" t="str">
        <f>IF('Historical DATA'!U155="","",'Historical DATA'!U155)</f>
        <v/>
      </c>
      <c r="K177" s="321"/>
      <c r="L177" s="1432" t="str">
        <f>IF('Historical DATA'!V155="","",'Historical DATA'!V155)</f>
        <v/>
      </c>
      <c r="M177" s="313" t="str">
        <f>IF('Historical DATA'!W155="","",'Historical DATA'!W155)</f>
        <v/>
      </c>
      <c r="N177" s="313" t="str">
        <f>IF('Historical DATA'!X155="","",'Historical DATA'!X155)</f>
        <v/>
      </c>
      <c r="O177" s="314" t="str">
        <f>IF('Historical DATA'!Y155="","",'Historical DATA'!Y155)</f>
        <v/>
      </c>
      <c r="P177" s="315" t="str">
        <f>IF('Historical DATA'!Z155="","",'Historical DATA'!Z155)</f>
        <v/>
      </c>
      <c r="Q177" s="1501" t="str">
        <f>IF('Historical DATA'!AA155="","",'Historical DATA'!AA155)</f>
        <v/>
      </c>
      <c r="R177" s="321"/>
      <c r="S177" s="312" t="str">
        <f>IF('Historical DATA'!AB155="","",'Historical DATA'!AB155)</f>
        <v/>
      </c>
      <c r="T177" s="313" t="str">
        <f>IF('Historical DATA'!AC155="","",'Historical DATA'!AC155)</f>
        <v/>
      </c>
      <c r="U177" s="313" t="str">
        <f>IF('Historical DATA'!AD155="","",'Historical DATA'!AD155)</f>
        <v/>
      </c>
      <c r="V177" s="314" t="str">
        <f>IF('Historical DATA'!AE155="","",'Historical DATA'!AE155)</f>
        <v/>
      </c>
      <c r="W177" s="315" t="str">
        <f>IF('Historical DATA'!AF155="","",'Historical DATA'!AF155)</f>
        <v/>
      </c>
      <c r="X177" s="316" t="str">
        <f>IF('Historical DATA'!AG155="","",'Historical DATA'!AG155)</f>
        <v/>
      </c>
    </row>
    <row r="178" spans="1:24">
      <c r="A178" s="318">
        <f t="shared" si="2"/>
        <v>-131</v>
      </c>
      <c r="B178" s="143" t="str">
        <f>IF('Historical DATA'!B156="","",'Historical DATA'!B156)</f>
        <v/>
      </c>
      <c r="C178" s="320"/>
      <c r="D178" s="322" t="str">
        <f>IF('Historical DATA'!O156="","",'Historical DATA'!O156)</f>
        <v/>
      </c>
      <c r="E178" s="313" t="str">
        <f>IF('Historical DATA'!P156="","",'Historical DATA'!P156)</f>
        <v/>
      </c>
      <c r="F178" s="313" t="str">
        <f>IF('Historical DATA'!Q156="","",'Historical DATA'!Q156)</f>
        <v/>
      </c>
      <c r="G178" s="314" t="str">
        <f>IF('Historical DATA'!R156="","",'Historical DATA'!R156)</f>
        <v/>
      </c>
      <c r="H178" s="315" t="str">
        <f>IF('Historical DATA'!S156="","",'Historical DATA'!S156)</f>
        <v/>
      </c>
      <c r="I178" s="1504" t="str">
        <f>IF('Historical DATA'!T156="","",'Historical DATA'!T156)</f>
        <v/>
      </c>
      <c r="J178" s="316" t="str">
        <f>IF('Historical DATA'!U156="","",'Historical DATA'!U156)</f>
        <v/>
      </c>
      <c r="K178" s="321"/>
      <c r="L178" s="1432" t="str">
        <f>IF('Historical DATA'!V156="","",'Historical DATA'!V156)</f>
        <v/>
      </c>
      <c r="M178" s="313" t="str">
        <f>IF('Historical DATA'!W156="","",'Historical DATA'!W156)</f>
        <v/>
      </c>
      <c r="N178" s="313" t="str">
        <f>IF('Historical DATA'!X156="","",'Historical DATA'!X156)</f>
        <v/>
      </c>
      <c r="O178" s="314" t="str">
        <f>IF('Historical DATA'!Y156="","",'Historical DATA'!Y156)</f>
        <v/>
      </c>
      <c r="P178" s="315" t="str">
        <f>IF('Historical DATA'!Z156="","",'Historical DATA'!Z156)</f>
        <v/>
      </c>
      <c r="Q178" s="1501" t="str">
        <f>IF('Historical DATA'!AA156="","",'Historical DATA'!AA156)</f>
        <v/>
      </c>
      <c r="R178" s="321"/>
      <c r="S178" s="312" t="str">
        <f>IF('Historical DATA'!AB156="","",'Historical DATA'!AB156)</f>
        <v/>
      </c>
      <c r="T178" s="313" t="str">
        <f>IF('Historical DATA'!AC156="","",'Historical DATA'!AC156)</f>
        <v/>
      </c>
      <c r="U178" s="313" t="str">
        <f>IF('Historical DATA'!AD156="","",'Historical DATA'!AD156)</f>
        <v/>
      </c>
      <c r="V178" s="314" t="str">
        <f>IF('Historical DATA'!AE156="","",'Historical DATA'!AE156)</f>
        <v/>
      </c>
      <c r="W178" s="315" t="str">
        <f>IF('Historical DATA'!AF156="","",'Historical DATA'!AF156)</f>
        <v/>
      </c>
      <c r="X178" s="316" t="str">
        <f>IF('Historical DATA'!AG156="","",'Historical DATA'!AG156)</f>
        <v/>
      </c>
    </row>
    <row r="179" spans="1:24">
      <c r="A179" s="318">
        <f t="shared" si="2"/>
        <v>-132</v>
      </c>
      <c r="B179" s="143" t="str">
        <f>IF('Historical DATA'!B157="","",'Historical DATA'!B157)</f>
        <v/>
      </c>
      <c r="C179" s="320"/>
      <c r="D179" s="322" t="str">
        <f>IF('Historical DATA'!O157="","",'Historical DATA'!O157)</f>
        <v/>
      </c>
      <c r="E179" s="313" t="str">
        <f>IF('Historical DATA'!P157="","",'Historical DATA'!P157)</f>
        <v/>
      </c>
      <c r="F179" s="313" t="str">
        <f>IF('Historical DATA'!Q157="","",'Historical DATA'!Q157)</f>
        <v/>
      </c>
      <c r="G179" s="314" t="str">
        <f>IF('Historical DATA'!R157="","",'Historical DATA'!R157)</f>
        <v/>
      </c>
      <c r="H179" s="315" t="str">
        <f>IF('Historical DATA'!S157="","",'Historical DATA'!S157)</f>
        <v/>
      </c>
      <c r="I179" s="1504" t="str">
        <f>IF('Historical DATA'!T157="","",'Historical DATA'!T157)</f>
        <v/>
      </c>
      <c r="J179" s="316" t="str">
        <f>IF('Historical DATA'!U157="","",'Historical DATA'!U157)</f>
        <v/>
      </c>
      <c r="K179" s="321"/>
      <c r="L179" s="1432" t="str">
        <f>IF('Historical DATA'!V157="","",'Historical DATA'!V157)</f>
        <v/>
      </c>
      <c r="M179" s="313" t="str">
        <f>IF('Historical DATA'!W157="","",'Historical DATA'!W157)</f>
        <v/>
      </c>
      <c r="N179" s="313" t="str">
        <f>IF('Historical DATA'!X157="","",'Historical DATA'!X157)</f>
        <v/>
      </c>
      <c r="O179" s="314" t="str">
        <f>IF('Historical DATA'!Y157="","",'Historical DATA'!Y157)</f>
        <v/>
      </c>
      <c r="P179" s="315" t="str">
        <f>IF('Historical DATA'!Z157="","",'Historical DATA'!Z157)</f>
        <v/>
      </c>
      <c r="Q179" s="1501" t="str">
        <f>IF('Historical DATA'!AA157="","",'Historical DATA'!AA157)</f>
        <v/>
      </c>
      <c r="R179" s="321"/>
      <c r="S179" s="312" t="str">
        <f>IF('Historical DATA'!AB157="","",'Historical DATA'!AB157)</f>
        <v/>
      </c>
      <c r="T179" s="313" t="str">
        <f>IF('Historical DATA'!AC157="","",'Historical DATA'!AC157)</f>
        <v/>
      </c>
      <c r="U179" s="313" t="str">
        <f>IF('Historical DATA'!AD157="","",'Historical DATA'!AD157)</f>
        <v/>
      </c>
      <c r="V179" s="314" t="str">
        <f>IF('Historical DATA'!AE157="","",'Historical DATA'!AE157)</f>
        <v/>
      </c>
      <c r="W179" s="315" t="str">
        <f>IF('Historical DATA'!AF157="","",'Historical DATA'!AF157)</f>
        <v/>
      </c>
      <c r="X179" s="316" t="str">
        <f>IF('Historical DATA'!AG157="","",'Historical DATA'!AG157)</f>
        <v/>
      </c>
    </row>
    <row r="180" spans="1:24">
      <c r="A180" s="318">
        <f t="shared" si="2"/>
        <v>-133</v>
      </c>
      <c r="B180" s="143" t="str">
        <f>IF('Historical DATA'!B158="","",'Historical DATA'!B158)</f>
        <v/>
      </c>
      <c r="C180" s="320"/>
      <c r="D180" s="322" t="str">
        <f>IF('Historical DATA'!O158="","",'Historical DATA'!O158)</f>
        <v/>
      </c>
      <c r="E180" s="313" t="str">
        <f>IF('Historical DATA'!P158="","",'Historical DATA'!P158)</f>
        <v/>
      </c>
      <c r="F180" s="313" t="str">
        <f>IF('Historical DATA'!Q158="","",'Historical DATA'!Q158)</f>
        <v/>
      </c>
      <c r="G180" s="314" t="str">
        <f>IF('Historical DATA'!R158="","",'Historical DATA'!R158)</f>
        <v/>
      </c>
      <c r="H180" s="315" t="str">
        <f>IF('Historical DATA'!S158="","",'Historical DATA'!S158)</f>
        <v/>
      </c>
      <c r="I180" s="1504" t="str">
        <f>IF('Historical DATA'!T158="","",'Historical DATA'!T158)</f>
        <v/>
      </c>
      <c r="J180" s="316" t="str">
        <f>IF('Historical DATA'!U158="","",'Historical DATA'!U158)</f>
        <v/>
      </c>
      <c r="K180" s="321"/>
      <c r="L180" s="1432" t="str">
        <f>IF('Historical DATA'!V158="","",'Historical DATA'!V158)</f>
        <v/>
      </c>
      <c r="M180" s="313" t="str">
        <f>IF('Historical DATA'!W158="","",'Historical DATA'!W158)</f>
        <v/>
      </c>
      <c r="N180" s="313" t="str">
        <f>IF('Historical DATA'!X158="","",'Historical DATA'!X158)</f>
        <v/>
      </c>
      <c r="O180" s="314" t="str">
        <f>IF('Historical DATA'!Y158="","",'Historical DATA'!Y158)</f>
        <v/>
      </c>
      <c r="P180" s="315" t="str">
        <f>IF('Historical DATA'!Z158="","",'Historical DATA'!Z158)</f>
        <v/>
      </c>
      <c r="Q180" s="1501" t="str">
        <f>IF('Historical DATA'!AA158="","",'Historical DATA'!AA158)</f>
        <v/>
      </c>
      <c r="R180" s="321"/>
      <c r="S180" s="312" t="str">
        <f>IF('Historical DATA'!AB158="","",'Historical DATA'!AB158)</f>
        <v/>
      </c>
      <c r="T180" s="313" t="str">
        <f>IF('Historical DATA'!AC158="","",'Historical DATA'!AC158)</f>
        <v/>
      </c>
      <c r="U180" s="313" t="str">
        <f>IF('Historical DATA'!AD158="","",'Historical DATA'!AD158)</f>
        <v/>
      </c>
      <c r="V180" s="314" t="str">
        <f>IF('Historical DATA'!AE158="","",'Historical DATA'!AE158)</f>
        <v/>
      </c>
      <c r="W180" s="315" t="str">
        <f>IF('Historical DATA'!AF158="","",'Historical DATA'!AF158)</f>
        <v/>
      </c>
      <c r="X180" s="316" t="str">
        <f>IF('Historical DATA'!AG158="","",'Historical DATA'!AG158)</f>
        <v/>
      </c>
    </row>
    <row r="181" spans="1:24">
      <c r="A181" s="318">
        <f t="shared" si="2"/>
        <v>-134</v>
      </c>
      <c r="B181" s="143" t="str">
        <f>IF('Historical DATA'!B159="","",'Historical DATA'!B159)</f>
        <v/>
      </c>
      <c r="C181" s="320"/>
      <c r="D181" s="322" t="str">
        <f>IF('Historical DATA'!O159="","",'Historical DATA'!O159)</f>
        <v/>
      </c>
      <c r="E181" s="313" t="str">
        <f>IF('Historical DATA'!P159="","",'Historical DATA'!P159)</f>
        <v/>
      </c>
      <c r="F181" s="313" t="str">
        <f>IF('Historical DATA'!Q159="","",'Historical DATA'!Q159)</f>
        <v/>
      </c>
      <c r="G181" s="314" t="str">
        <f>IF('Historical DATA'!R159="","",'Historical DATA'!R159)</f>
        <v/>
      </c>
      <c r="H181" s="315" t="str">
        <f>IF('Historical DATA'!S159="","",'Historical DATA'!S159)</f>
        <v/>
      </c>
      <c r="I181" s="1504" t="str">
        <f>IF('Historical DATA'!T159="","",'Historical DATA'!T159)</f>
        <v/>
      </c>
      <c r="J181" s="316" t="str">
        <f>IF('Historical DATA'!U159="","",'Historical DATA'!U159)</f>
        <v/>
      </c>
      <c r="K181" s="321"/>
      <c r="L181" s="1432" t="str">
        <f>IF('Historical DATA'!V159="","",'Historical DATA'!V159)</f>
        <v/>
      </c>
      <c r="M181" s="313" t="str">
        <f>IF('Historical DATA'!W159="","",'Historical DATA'!W159)</f>
        <v/>
      </c>
      <c r="N181" s="313" t="str">
        <f>IF('Historical DATA'!X159="","",'Historical DATA'!X159)</f>
        <v/>
      </c>
      <c r="O181" s="314" t="str">
        <f>IF('Historical DATA'!Y159="","",'Historical DATA'!Y159)</f>
        <v/>
      </c>
      <c r="P181" s="315" t="str">
        <f>IF('Historical DATA'!Z159="","",'Historical DATA'!Z159)</f>
        <v/>
      </c>
      <c r="Q181" s="1501" t="str">
        <f>IF('Historical DATA'!AA159="","",'Historical DATA'!AA159)</f>
        <v/>
      </c>
      <c r="R181" s="321"/>
      <c r="S181" s="312" t="str">
        <f>IF('Historical DATA'!AB159="","",'Historical DATA'!AB159)</f>
        <v/>
      </c>
      <c r="T181" s="313" t="str">
        <f>IF('Historical DATA'!AC159="","",'Historical DATA'!AC159)</f>
        <v/>
      </c>
      <c r="U181" s="313" t="str">
        <f>IF('Historical DATA'!AD159="","",'Historical DATA'!AD159)</f>
        <v/>
      </c>
      <c r="V181" s="314" t="str">
        <f>IF('Historical DATA'!AE159="","",'Historical DATA'!AE159)</f>
        <v/>
      </c>
      <c r="W181" s="315" t="str">
        <f>IF('Historical DATA'!AF159="","",'Historical DATA'!AF159)</f>
        <v/>
      </c>
      <c r="X181" s="316" t="str">
        <f>IF('Historical DATA'!AG159="","",'Historical DATA'!AG159)</f>
        <v/>
      </c>
    </row>
    <row r="182" spans="1:24">
      <c r="A182" s="318">
        <f t="shared" si="2"/>
        <v>-135</v>
      </c>
      <c r="B182" s="143" t="str">
        <f>IF('Historical DATA'!B160="","",'Historical DATA'!B160)</f>
        <v/>
      </c>
      <c r="C182" s="320"/>
      <c r="D182" s="322" t="str">
        <f>IF('Historical DATA'!O160="","",'Historical DATA'!O160)</f>
        <v/>
      </c>
      <c r="E182" s="313" t="str">
        <f>IF('Historical DATA'!P160="","",'Historical DATA'!P160)</f>
        <v/>
      </c>
      <c r="F182" s="313" t="str">
        <f>IF('Historical DATA'!Q160="","",'Historical DATA'!Q160)</f>
        <v/>
      </c>
      <c r="G182" s="314" t="str">
        <f>IF('Historical DATA'!R160="","",'Historical DATA'!R160)</f>
        <v/>
      </c>
      <c r="H182" s="315" t="str">
        <f>IF('Historical DATA'!S160="","",'Historical DATA'!S160)</f>
        <v/>
      </c>
      <c r="I182" s="1504" t="str">
        <f>IF('Historical DATA'!T160="","",'Historical DATA'!T160)</f>
        <v/>
      </c>
      <c r="J182" s="316" t="str">
        <f>IF('Historical DATA'!U160="","",'Historical DATA'!U160)</f>
        <v/>
      </c>
      <c r="K182" s="321"/>
      <c r="L182" s="1432" t="str">
        <f>IF('Historical DATA'!V160="","",'Historical DATA'!V160)</f>
        <v/>
      </c>
      <c r="M182" s="313" t="str">
        <f>IF('Historical DATA'!W160="","",'Historical DATA'!W160)</f>
        <v/>
      </c>
      <c r="N182" s="313" t="str">
        <f>IF('Historical DATA'!X160="","",'Historical DATA'!X160)</f>
        <v/>
      </c>
      <c r="O182" s="314" t="str">
        <f>IF('Historical DATA'!Y160="","",'Historical DATA'!Y160)</f>
        <v/>
      </c>
      <c r="P182" s="315" t="str">
        <f>IF('Historical DATA'!Z160="","",'Historical DATA'!Z160)</f>
        <v/>
      </c>
      <c r="Q182" s="1501" t="str">
        <f>IF('Historical DATA'!AA160="","",'Historical DATA'!AA160)</f>
        <v/>
      </c>
      <c r="R182" s="321"/>
      <c r="S182" s="312" t="str">
        <f>IF('Historical DATA'!AB160="","",'Historical DATA'!AB160)</f>
        <v/>
      </c>
      <c r="T182" s="313" t="str">
        <f>IF('Historical DATA'!AC160="","",'Historical DATA'!AC160)</f>
        <v/>
      </c>
      <c r="U182" s="313" t="str">
        <f>IF('Historical DATA'!AD160="","",'Historical DATA'!AD160)</f>
        <v/>
      </c>
      <c r="V182" s="314" t="str">
        <f>IF('Historical DATA'!AE160="","",'Historical DATA'!AE160)</f>
        <v/>
      </c>
      <c r="W182" s="315" t="str">
        <f>IF('Historical DATA'!AF160="","",'Historical DATA'!AF160)</f>
        <v/>
      </c>
      <c r="X182" s="316" t="str">
        <f>IF('Historical DATA'!AG160="","",'Historical DATA'!AG160)</f>
        <v/>
      </c>
    </row>
    <row r="183" spans="1:24">
      <c r="A183" s="318">
        <f t="shared" si="2"/>
        <v>-136</v>
      </c>
      <c r="B183" s="143" t="str">
        <f>IF('Historical DATA'!B161="","",'Historical DATA'!B161)</f>
        <v/>
      </c>
      <c r="C183" s="320"/>
      <c r="D183" s="322" t="str">
        <f>IF('Historical DATA'!O161="","",'Historical DATA'!O161)</f>
        <v/>
      </c>
      <c r="E183" s="313" t="str">
        <f>IF('Historical DATA'!P161="","",'Historical DATA'!P161)</f>
        <v/>
      </c>
      <c r="F183" s="313" t="str">
        <f>IF('Historical DATA'!Q161="","",'Historical DATA'!Q161)</f>
        <v/>
      </c>
      <c r="G183" s="314" t="str">
        <f>IF('Historical DATA'!R161="","",'Historical DATA'!R161)</f>
        <v/>
      </c>
      <c r="H183" s="315" t="str">
        <f>IF('Historical DATA'!S161="","",'Historical DATA'!S161)</f>
        <v/>
      </c>
      <c r="I183" s="1504" t="str">
        <f>IF('Historical DATA'!T161="","",'Historical DATA'!T161)</f>
        <v/>
      </c>
      <c r="J183" s="316" t="str">
        <f>IF('Historical DATA'!U161="","",'Historical DATA'!U161)</f>
        <v/>
      </c>
      <c r="K183" s="321"/>
      <c r="L183" s="1432" t="str">
        <f>IF('Historical DATA'!V161="","",'Historical DATA'!V161)</f>
        <v/>
      </c>
      <c r="M183" s="313" t="str">
        <f>IF('Historical DATA'!W161="","",'Historical DATA'!W161)</f>
        <v/>
      </c>
      <c r="N183" s="313" t="str">
        <f>IF('Historical DATA'!X161="","",'Historical DATA'!X161)</f>
        <v/>
      </c>
      <c r="O183" s="314" t="str">
        <f>IF('Historical DATA'!Y161="","",'Historical DATA'!Y161)</f>
        <v/>
      </c>
      <c r="P183" s="315" t="str">
        <f>IF('Historical DATA'!Z161="","",'Historical DATA'!Z161)</f>
        <v/>
      </c>
      <c r="Q183" s="1501" t="str">
        <f>IF('Historical DATA'!AA161="","",'Historical DATA'!AA161)</f>
        <v/>
      </c>
      <c r="R183" s="321"/>
      <c r="S183" s="312" t="str">
        <f>IF('Historical DATA'!AB161="","",'Historical DATA'!AB161)</f>
        <v/>
      </c>
      <c r="T183" s="313" t="str">
        <f>IF('Historical DATA'!AC161="","",'Historical DATA'!AC161)</f>
        <v/>
      </c>
      <c r="U183" s="313" t="str">
        <f>IF('Historical DATA'!AD161="","",'Historical DATA'!AD161)</f>
        <v/>
      </c>
      <c r="V183" s="314" t="str">
        <f>IF('Historical DATA'!AE161="","",'Historical DATA'!AE161)</f>
        <v/>
      </c>
      <c r="W183" s="315" t="str">
        <f>IF('Historical DATA'!AF161="","",'Historical DATA'!AF161)</f>
        <v/>
      </c>
      <c r="X183" s="316" t="str">
        <f>IF('Historical DATA'!AG161="","",'Historical DATA'!AG161)</f>
        <v/>
      </c>
    </row>
    <row r="184" spans="1:24">
      <c r="A184" s="318">
        <f t="shared" si="2"/>
        <v>-137</v>
      </c>
      <c r="B184" s="143" t="str">
        <f>IF('Historical DATA'!B162="","",'Historical DATA'!B162)</f>
        <v/>
      </c>
      <c r="C184" s="320"/>
      <c r="D184" s="322" t="str">
        <f>IF('Historical DATA'!O162="","",'Historical DATA'!O162)</f>
        <v/>
      </c>
      <c r="E184" s="313" t="str">
        <f>IF('Historical DATA'!P162="","",'Historical DATA'!P162)</f>
        <v/>
      </c>
      <c r="F184" s="313" t="str">
        <f>IF('Historical DATA'!Q162="","",'Historical DATA'!Q162)</f>
        <v/>
      </c>
      <c r="G184" s="314" t="str">
        <f>IF('Historical DATA'!R162="","",'Historical DATA'!R162)</f>
        <v/>
      </c>
      <c r="H184" s="315" t="str">
        <f>IF('Historical DATA'!S162="","",'Historical DATA'!S162)</f>
        <v/>
      </c>
      <c r="I184" s="1504" t="str">
        <f>IF('Historical DATA'!T162="","",'Historical DATA'!T162)</f>
        <v/>
      </c>
      <c r="J184" s="316" t="str">
        <f>IF('Historical DATA'!U162="","",'Historical DATA'!U162)</f>
        <v/>
      </c>
      <c r="K184" s="321"/>
      <c r="L184" s="1432" t="str">
        <f>IF('Historical DATA'!V162="","",'Historical DATA'!V162)</f>
        <v/>
      </c>
      <c r="M184" s="313" t="str">
        <f>IF('Historical DATA'!W162="","",'Historical DATA'!W162)</f>
        <v/>
      </c>
      <c r="N184" s="313" t="str">
        <f>IF('Historical DATA'!X162="","",'Historical DATA'!X162)</f>
        <v/>
      </c>
      <c r="O184" s="314" t="str">
        <f>IF('Historical DATA'!Y162="","",'Historical DATA'!Y162)</f>
        <v/>
      </c>
      <c r="P184" s="315" t="str">
        <f>IF('Historical DATA'!Z162="","",'Historical DATA'!Z162)</f>
        <v/>
      </c>
      <c r="Q184" s="1501" t="str">
        <f>IF('Historical DATA'!AA162="","",'Historical DATA'!AA162)</f>
        <v/>
      </c>
      <c r="R184" s="321"/>
      <c r="S184" s="312" t="str">
        <f>IF('Historical DATA'!AB162="","",'Historical DATA'!AB162)</f>
        <v/>
      </c>
      <c r="T184" s="313" t="str">
        <f>IF('Historical DATA'!AC162="","",'Historical DATA'!AC162)</f>
        <v/>
      </c>
      <c r="U184" s="313" t="str">
        <f>IF('Historical DATA'!AD162="","",'Historical DATA'!AD162)</f>
        <v/>
      </c>
      <c r="V184" s="314" t="str">
        <f>IF('Historical DATA'!AE162="","",'Historical DATA'!AE162)</f>
        <v/>
      </c>
      <c r="W184" s="315" t="str">
        <f>IF('Historical DATA'!AF162="","",'Historical DATA'!AF162)</f>
        <v/>
      </c>
      <c r="X184" s="316" t="str">
        <f>IF('Historical DATA'!AG162="","",'Historical DATA'!AG162)</f>
        <v/>
      </c>
    </row>
    <row r="185" spans="1:24">
      <c r="A185" s="318">
        <f t="shared" si="2"/>
        <v>-138</v>
      </c>
      <c r="B185" s="143" t="str">
        <f>IF('Historical DATA'!B163="","",'Historical DATA'!B163)</f>
        <v/>
      </c>
      <c r="C185" s="320"/>
      <c r="D185" s="322" t="str">
        <f>IF('Historical DATA'!O163="","",'Historical DATA'!O163)</f>
        <v/>
      </c>
      <c r="E185" s="313" t="str">
        <f>IF('Historical DATA'!P163="","",'Historical DATA'!P163)</f>
        <v/>
      </c>
      <c r="F185" s="313" t="str">
        <f>IF('Historical DATA'!Q163="","",'Historical DATA'!Q163)</f>
        <v/>
      </c>
      <c r="G185" s="314" t="str">
        <f>IF('Historical DATA'!R163="","",'Historical DATA'!R163)</f>
        <v/>
      </c>
      <c r="H185" s="315" t="str">
        <f>IF('Historical DATA'!S163="","",'Historical DATA'!S163)</f>
        <v/>
      </c>
      <c r="I185" s="1504" t="str">
        <f>IF('Historical DATA'!T163="","",'Historical DATA'!T163)</f>
        <v/>
      </c>
      <c r="J185" s="316" t="str">
        <f>IF('Historical DATA'!U163="","",'Historical DATA'!U163)</f>
        <v/>
      </c>
      <c r="K185" s="321"/>
      <c r="L185" s="1432" t="str">
        <f>IF('Historical DATA'!V163="","",'Historical DATA'!V163)</f>
        <v/>
      </c>
      <c r="M185" s="313" t="str">
        <f>IF('Historical DATA'!W163="","",'Historical DATA'!W163)</f>
        <v/>
      </c>
      <c r="N185" s="313" t="str">
        <f>IF('Historical DATA'!X163="","",'Historical DATA'!X163)</f>
        <v/>
      </c>
      <c r="O185" s="314" t="str">
        <f>IF('Historical DATA'!Y163="","",'Historical DATA'!Y163)</f>
        <v/>
      </c>
      <c r="P185" s="315" t="str">
        <f>IF('Historical DATA'!Z163="","",'Historical DATA'!Z163)</f>
        <v/>
      </c>
      <c r="Q185" s="1501" t="str">
        <f>IF('Historical DATA'!AA163="","",'Historical DATA'!AA163)</f>
        <v/>
      </c>
      <c r="R185" s="321"/>
      <c r="S185" s="312" t="str">
        <f>IF('Historical DATA'!AB163="","",'Historical DATA'!AB163)</f>
        <v/>
      </c>
      <c r="T185" s="313" t="str">
        <f>IF('Historical DATA'!AC163="","",'Historical DATA'!AC163)</f>
        <v/>
      </c>
      <c r="U185" s="313" t="str">
        <f>IF('Historical DATA'!AD163="","",'Historical DATA'!AD163)</f>
        <v/>
      </c>
      <c r="V185" s="314" t="str">
        <f>IF('Historical DATA'!AE163="","",'Historical DATA'!AE163)</f>
        <v/>
      </c>
      <c r="W185" s="315" t="str">
        <f>IF('Historical DATA'!AF163="","",'Historical DATA'!AF163)</f>
        <v/>
      </c>
      <c r="X185" s="316" t="str">
        <f>IF('Historical DATA'!AG163="","",'Historical DATA'!AG163)</f>
        <v/>
      </c>
    </row>
    <row r="186" spans="1:24">
      <c r="A186" s="318">
        <f t="shared" si="2"/>
        <v>-139</v>
      </c>
      <c r="B186" s="143" t="str">
        <f>IF('Historical DATA'!B164="","",'Historical DATA'!B164)</f>
        <v/>
      </c>
      <c r="C186" s="320"/>
      <c r="D186" s="322" t="str">
        <f>IF('Historical DATA'!O164="","",'Historical DATA'!O164)</f>
        <v/>
      </c>
      <c r="E186" s="313" t="str">
        <f>IF('Historical DATA'!P164="","",'Historical DATA'!P164)</f>
        <v/>
      </c>
      <c r="F186" s="313" t="str">
        <f>IF('Historical DATA'!Q164="","",'Historical DATA'!Q164)</f>
        <v/>
      </c>
      <c r="G186" s="314" t="str">
        <f>IF('Historical DATA'!R164="","",'Historical DATA'!R164)</f>
        <v/>
      </c>
      <c r="H186" s="315" t="str">
        <f>IF('Historical DATA'!S164="","",'Historical DATA'!S164)</f>
        <v/>
      </c>
      <c r="I186" s="1504" t="str">
        <f>IF('Historical DATA'!T164="","",'Historical DATA'!T164)</f>
        <v/>
      </c>
      <c r="J186" s="316" t="str">
        <f>IF('Historical DATA'!U164="","",'Historical DATA'!U164)</f>
        <v/>
      </c>
      <c r="K186" s="321"/>
      <c r="L186" s="1432" t="str">
        <f>IF('Historical DATA'!V164="","",'Historical DATA'!V164)</f>
        <v/>
      </c>
      <c r="M186" s="313" t="str">
        <f>IF('Historical DATA'!W164="","",'Historical DATA'!W164)</f>
        <v/>
      </c>
      <c r="N186" s="313" t="str">
        <f>IF('Historical DATA'!X164="","",'Historical DATA'!X164)</f>
        <v/>
      </c>
      <c r="O186" s="314" t="str">
        <f>IF('Historical DATA'!Y164="","",'Historical DATA'!Y164)</f>
        <v/>
      </c>
      <c r="P186" s="315" t="str">
        <f>IF('Historical DATA'!Z164="","",'Historical DATA'!Z164)</f>
        <v/>
      </c>
      <c r="Q186" s="1501" t="str">
        <f>IF('Historical DATA'!AA164="","",'Historical DATA'!AA164)</f>
        <v/>
      </c>
      <c r="R186" s="321"/>
      <c r="S186" s="312" t="str">
        <f>IF('Historical DATA'!AB164="","",'Historical DATA'!AB164)</f>
        <v/>
      </c>
      <c r="T186" s="313" t="str">
        <f>IF('Historical DATA'!AC164="","",'Historical DATA'!AC164)</f>
        <v/>
      </c>
      <c r="U186" s="313" t="str">
        <f>IF('Historical DATA'!AD164="","",'Historical DATA'!AD164)</f>
        <v/>
      </c>
      <c r="V186" s="314" t="str">
        <f>IF('Historical DATA'!AE164="","",'Historical DATA'!AE164)</f>
        <v/>
      </c>
      <c r="W186" s="315" t="str">
        <f>IF('Historical DATA'!AF164="","",'Historical DATA'!AF164)</f>
        <v/>
      </c>
      <c r="X186" s="316" t="str">
        <f>IF('Historical DATA'!AG164="","",'Historical DATA'!AG164)</f>
        <v/>
      </c>
    </row>
    <row r="187" spans="1:24">
      <c r="A187" s="318">
        <f t="shared" si="2"/>
        <v>-140</v>
      </c>
      <c r="B187" s="143" t="str">
        <f>IF('Historical DATA'!B165="","",'Historical DATA'!B165)</f>
        <v/>
      </c>
      <c r="C187" s="320"/>
      <c r="D187" s="322" t="str">
        <f>IF('Historical DATA'!O165="","",'Historical DATA'!O165)</f>
        <v/>
      </c>
      <c r="E187" s="313" t="str">
        <f>IF('Historical DATA'!P165="","",'Historical DATA'!P165)</f>
        <v/>
      </c>
      <c r="F187" s="313" t="str">
        <f>IF('Historical DATA'!Q165="","",'Historical DATA'!Q165)</f>
        <v/>
      </c>
      <c r="G187" s="314" t="str">
        <f>IF('Historical DATA'!R165="","",'Historical DATA'!R165)</f>
        <v/>
      </c>
      <c r="H187" s="315" t="str">
        <f>IF('Historical DATA'!S165="","",'Historical DATA'!S165)</f>
        <v/>
      </c>
      <c r="I187" s="1504" t="str">
        <f>IF('Historical DATA'!T165="","",'Historical DATA'!T165)</f>
        <v/>
      </c>
      <c r="J187" s="316" t="str">
        <f>IF('Historical DATA'!U165="","",'Historical DATA'!U165)</f>
        <v/>
      </c>
      <c r="K187" s="321"/>
      <c r="L187" s="1432" t="str">
        <f>IF('Historical DATA'!V165="","",'Historical DATA'!V165)</f>
        <v/>
      </c>
      <c r="M187" s="313" t="str">
        <f>IF('Historical DATA'!W165="","",'Historical DATA'!W165)</f>
        <v/>
      </c>
      <c r="N187" s="313" t="str">
        <f>IF('Historical DATA'!X165="","",'Historical DATA'!X165)</f>
        <v/>
      </c>
      <c r="O187" s="314" t="str">
        <f>IF('Historical DATA'!Y165="","",'Historical DATA'!Y165)</f>
        <v/>
      </c>
      <c r="P187" s="315" t="str">
        <f>IF('Historical DATA'!Z165="","",'Historical DATA'!Z165)</f>
        <v/>
      </c>
      <c r="Q187" s="1501" t="str">
        <f>IF('Historical DATA'!AA165="","",'Historical DATA'!AA165)</f>
        <v/>
      </c>
      <c r="R187" s="321"/>
      <c r="S187" s="312" t="str">
        <f>IF('Historical DATA'!AB165="","",'Historical DATA'!AB165)</f>
        <v/>
      </c>
      <c r="T187" s="313" t="str">
        <f>IF('Historical DATA'!AC165="","",'Historical DATA'!AC165)</f>
        <v/>
      </c>
      <c r="U187" s="313" t="str">
        <f>IF('Historical DATA'!AD165="","",'Historical DATA'!AD165)</f>
        <v/>
      </c>
      <c r="V187" s="314" t="str">
        <f>IF('Historical DATA'!AE165="","",'Historical DATA'!AE165)</f>
        <v/>
      </c>
      <c r="W187" s="315" t="str">
        <f>IF('Historical DATA'!AF165="","",'Historical DATA'!AF165)</f>
        <v/>
      </c>
      <c r="X187" s="316" t="str">
        <f>IF('Historical DATA'!AG165="","",'Historical DATA'!AG165)</f>
        <v/>
      </c>
    </row>
    <row r="188" spans="1:24">
      <c r="A188" s="318">
        <f t="shared" si="2"/>
        <v>-141</v>
      </c>
      <c r="B188" s="143" t="str">
        <f>IF('Historical DATA'!B166="","",'Historical DATA'!B166)</f>
        <v/>
      </c>
      <c r="C188" s="320"/>
      <c r="D188" s="322" t="str">
        <f>IF('Historical DATA'!O166="","",'Historical DATA'!O166)</f>
        <v/>
      </c>
      <c r="E188" s="313" t="str">
        <f>IF('Historical DATA'!P166="","",'Historical DATA'!P166)</f>
        <v/>
      </c>
      <c r="F188" s="313" t="str">
        <f>IF('Historical DATA'!Q166="","",'Historical DATA'!Q166)</f>
        <v/>
      </c>
      <c r="G188" s="314" t="str">
        <f>IF('Historical DATA'!R166="","",'Historical DATA'!R166)</f>
        <v/>
      </c>
      <c r="H188" s="315" t="str">
        <f>IF('Historical DATA'!S166="","",'Historical DATA'!S166)</f>
        <v/>
      </c>
      <c r="I188" s="1504" t="str">
        <f>IF('Historical DATA'!T166="","",'Historical DATA'!T166)</f>
        <v/>
      </c>
      <c r="J188" s="316" t="str">
        <f>IF('Historical DATA'!U166="","",'Historical DATA'!U166)</f>
        <v/>
      </c>
      <c r="K188" s="321"/>
      <c r="L188" s="1432" t="str">
        <f>IF('Historical DATA'!V166="","",'Historical DATA'!V166)</f>
        <v/>
      </c>
      <c r="M188" s="313" t="str">
        <f>IF('Historical DATA'!W166="","",'Historical DATA'!W166)</f>
        <v/>
      </c>
      <c r="N188" s="313" t="str">
        <f>IF('Historical DATA'!X166="","",'Historical DATA'!X166)</f>
        <v/>
      </c>
      <c r="O188" s="314" t="str">
        <f>IF('Historical DATA'!Y166="","",'Historical DATA'!Y166)</f>
        <v/>
      </c>
      <c r="P188" s="315" t="str">
        <f>IF('Historical DATA'!Z166="","",'Historical DATA'!Z166)</f>
        <v/>
      </c>
      <c r="Q188" s="1501" t="str">
        <f>IF('Historical DATA'!AA166="","",'Historical DATA'!AA166)</f>
        <v/>
      </c>
      <c r="R188" s="321"/>
      <c r="S188" s="312" t="str">
        <f>IF('Historical DATA'!AB166="","",'Historical DATA'!AB166)</f>
        <v/>
      </c>
      <c r="T188" s="313" t="str">
        <f>IF('Historical DATA'!AC166="","",'Historical DATA'!AC166)</f>
        <v/>
      </c>
      <c r="U188" s="313" t="str">
        <f>IF('Historical DATA'!AD166="","",'Historical DATA'!AD166)</f>
        <v/>
      </c>
      <c r="V188" s="314" t="str">
        <f>IF('Historical DATA'!AE166="","",'Historical DATA'!AE166)</f>
        <v/>
      </c>
      <c r="W188" s="315" t="str">
        <f>IF('Historical DATA'!AF166="","",'Historical DATA'!AF166)</f>
        <v/>
      </c>
      <c r="X188" s="316" t="str">
        <f>IF('Historical DATA'!AG166="","",'Historical DATA'!AG166)</f>
        <v/>
      </c>
    </row>
    <row r="189" spans="1:24">
      <c r="A189" s="318">
        <f t="shared" si="2"/>
        <v>-142</v>
      </c>
      <c r="B189" s="143" t="str">
        <f>IF('Historical DATA'!B167="","",'Historical DATA'!B167)</f>
        <v/>
      </c>
      <c r="C189" s="320"/>
      <c r="D189" s="322" t="str">
        <f>IF('Historical DATA'!O167="","",'Historical DATA'!O167)</f>
        <v/>
      </c>
      <c r="E189" s="313" t="str">
        <f>IF('Historical DATA'!P167="","",'Historical DATA'!P167)</f>
        <v/>
      </c>
      <c r="F189" s="313" t="str">
        <f>IF('Historical DATA'!Q167="","",'Historical DATA'!Q167)</f>
        <v/>
      </c>
      <c r="G189" s="314" t="str">
        <f>IF('Historical DATA'!R167="","",'Historical DATA'!R167)</f>
        <v/>
      </c>
      <c r="H189" s="315" t="str">
        <f>IF('Historical DATA'!S167="","",'Historical DATA'!S167)</f>
        <v/>
      </c>
      <c r="I189" s="1504" t="str">
        <f>IF('Historical DATA'!T167="","",'Historical DATA'!T167)</f>
        <v/>
      </c>
      <c r="J189" s="316" t="str">
        <f>IF('Historical DATA'!U167="","",'Historical DATA'!U167)</f>
        <v/>
      </c>
      <c r="K189" s="321"/>
      <c r="L189" s="1432" t="str">
        <f>IF('Historical DATA'!V167="","",'Historical DATA'!V167)</f>
        <v/>
      </c>
      <c r="M189" s="313" t="str">
        <f>IF('Historical DATA'!W167="","",'Historical DATA'!W167)</f>
        <v/>
      </c>
      <c r="N189" s="313" t="str">
        <f>IF('Historical DATA'!X167="","",'Historical DATA'!X167)</f>
        <v/>
      </c>
      <c r="O189" s="314" t="str">
        <f>IF('Historical DATA'!Y167="","",'Historical DATA'!Y167)</f>
        <v/>
      </c>
      <c r="P189" s="315" t="str">
        <f>IF('Historical DATA'!Z167="","",'Historical DATA'!Z167)</f>
        <v/>
      </c>
      <c r="Q189" s="1501" t="str">
        <f>IF('Historical DATA'!AA167="","",'Historical DATA'!AA167)</f>
        <v/>
      </c>
      <c r="R189" s="321"/>
      <c r="S189" s="312" t="str">
        <f>IF('Historical DATA'!AB167="","",'Historical DATA'!AB167)</f>
        <v/>
      </c>
      <c r="T189" s="313" t="str">
        <f>IF('Historical DATA'!AC167="","",'Historical DATA'!AC167)</f>
        <v/>
      </c>
      <c r="U189" s="313" t="str">
        <f>IF('Historical DATA'!AD167="","",'Historical DATA'!AD167)</f>
        <v/>
      </c>
      <c r="V189" s="314" t="str">
        <f>IF('Historical DATA'!AE167="","",'Historical DATA'!AE167)</f>
        <v/>
      </c>
      <c r="W189" s="315" t="str">
        <f>IF('Historical DATA'!AF167="","",'Historical DATA'!AF167)</f>
        <v/>
      </c>
      <c r="X189" s="316" t="str">
        <f>IF('Historical DATA'!AG167="","",'Historical DATA'!AG167)</f>
        <v/>
      </c>
    </row>
    <row r="190" spans="1:24">
      <c r="A190" s="318">
        <f t="shared" si="2"/>
        <v>-143</v>
      </c>
      <c r="B190" s="143" t="str">
        <f>IF('Historical DATA'!B168="","",'Historical DATA'!B168)</f>
        <v/>
      </c>
      <c r="C190" s="320"/>
      <c r="D190" s="322" t="str">
        <f>IF('Historical DATA'!O168="","",'Historical DATA'!O168)</f>
        <v/>
      </c>
      <c r="E190" s="313" t="str">
        <f>IF('Historical DATA'!P168="","",'Historical DATA'!P168)</f>
        <v/>
      </c>
      <c r="F190" s="313" t="str">
        <f>IF('Historical DATA'!Q168="","",'Historical DATA'!Q168)</f>
        <v/>
      </c>
      <c r="G190" s="314" t="str">
        <f>IF('Historical DATA'!R168="","",'Historical DATA'!R168)</f>
        <v/>
      </c>
      <c r="H190" s="315" t="str">
        <f>IF('Historical DATA'!S168="","",'Historical DATA'!S168)</f>
        <v/>
      </c>
      <c r="I190" s="1504" t="str">
        <f>IF('Historical DATA'!T168="","",'Historical DATA'!T168)</f>
        <v/>
      </c>
      <c r="J190" s="316" t="str">
        <f>IF('Historical DATA'!U168="","",'Historical DATA'!U168)</f>
        <v/>
      </c>
      <c r="K190" s="321"/>
      <c r="L190" s="1432" t="str">
        <f>IF('Historical DATA'!V168="","",'Historical DATA'!V168)</f>
        <v/>
      </c>
      <c r="M190" s="313" t="str">
        <f>IF('Historical DATA'!W168="","",'Historical DATA'!W168)</f>
        <v/>
      </c>
      <c r="N190" s="313" t="str">
        <f>IF('Historical DATA'!X168="","",'Historical DATA'!X168)</f>
        <v/>
      </c>
      <c r="O190" s="314" t="str">
        <f>IF('Historical DATA'!Y168="","",'Historical DATA'!Y168)</f>
        <v/>
      </c>
      <c r="P190" s="315" t="str">
        <f>IF('Historical DATA'!Z168="","",'Historical DATA'!Z168)</f>
        <v/>
      </c>
      <c r="Q190" s="1501" t="str">
        <f>IF('Historical DATA'!AA168="","",'Historical DATA'!AA168)</f>
        <v/>
      </c>
      <c r="R190" s="321"/>
      <c r="S190" s="312" t="str">
        <f>IF('Historical DATA'!AB168="","",'Historical DATA'!AB168)</f>
        <v/>
      </c>
      <c r="T190" s="313" t="str">
        <f>IF('Historical DATA'!AC168="","",'Historical DATA'!AC168)</f>
        <v/>
      </c>
      <c r="U190" s="313" t="str">
        <f>IF('Historical DATA'!AD168="","",'Historical DATA'!AD168)</f>
        <v/>
      </c>
      <c r="V190" s="314" t="str">
        <f>IF('Historical DATA'!AE168="","",'Historical DATA'!AE168)</f>
        <v/>
      </c>
      <c r="W190" s="315" t="str">
        <f>IF('Historical DATA'!AF168="","",'Historical DATA'!AF168)</f>
        <v/>
      </c>
      <c r="X190" s="316" t="str">
        <f>IF('Historical DATA'!AG168="","",'Historical DATA'!AG168)</f>
        <v/>
      </c>
    </row>
    <row r="191" spans="1:24">
      <c r="A191" s="318">
        <f t="shared" si="2"/>
        <v>-144</v>
      </c>
      <c r="B191" s="143" t="str">
        <f>IF('Historical DATA'!B169="","",'Historical DATA'!B169)</f>
        <v/>
      </c>
      <c r="C191" s="320"/>
      <c r="D191" s="322" t="str">
        <f>IF('Historical DATA'!O169="","",'Historical DATA'!O169)</f>
        <v/>
      </c>
      <c r="E191" s="313" t="str">
        <f>IF('Historical DATA'!P169="","",'Historical DATA'!P169)</f>
        <v/>
      </c>
      <c r="F191" s="313" t="str">
        <f>IF('Historical DATA'!Q169="","",'Historical DATA'!Q169)</f>
        <v/>
      </c>
      <c r="G191" s="314" t="str">
        <f>IF('Historical DATA'!R169="","",'Historical DATA'!R169)</f>
        <v/>
      </c>
      <c r="H191" s="315" t="str">
        <f>IF('Historical DATA'!S169="","",'Historical DATA'!S169)</f>
        <v/>
      </c>
      <c r="I191" s="1504" t="str">
        <f>IF('Historical DATA'!T169="","",'Historical DATA'!T169)</f>
        <v/>
      </c>
      <c r="J191" s="316" t="str">
        <f>IF('Historical DATA'!U169="","",'Historical DATA'!U169)</f>
        <v/>
      </c>
      <c r="K191" s="321"/>
      <c r="L191" s="1432" t="str">
        <f>IF('Historical DATA'!V169="","",'Historical DATA'!V169)</f>
        <v/>
      </c>
      <c r="M191" s="313" t="str">
        <f>IF('Historical DATA'!W169="","",'Historical DATA'!W169)</f>
        <v/>
      </c>
      <c r="N191" s="313" t="str">
        <f>IF('Historical DATA'!X169="","",'Historical DATA'!X169)</f>
        <v/>
      </c>
      <c r="O191" s="314" t="str">
        <f>IF('Historical DATA'!Y169="","",'Historical DATA'!Y169)</f>
        <v/>
      </c>
      <c r="P191" s="315" t="str">
        <f>IF('Historical DATA'!Z169="","",'Historical DATA'!Z169)</f>
        <v/>
      </c>
      <c r="Q191" s="1501" t="str">
        <f>IF('Historical DATA'!AA169="","",'Historical DATA'!AA169)</f>
        <v/>
      </c>
      <c r="R191" s="321"/>
      <c r="S191" s="312" t="str">
        <f>IF('Historical DATA'!AB169="","",'Historical DATA'!AB169)</f>
        <v/>
      </c>
      <c r="T191" s="313" t="str">
        <f>IF('Historical DATA'!AC169="","",'Historical DATA'!AC169)</f>
        <v/>
      </c>
      <c r="U191" s="313" t="str">
        <f>IF('Historical DATA'!AD169="","",'Historical DATA'!AD169)</f>
        <v/>
      </c>
      <c r="V191" s="314" t="str">
        <f>IF('Historical DATA'!AE169="","",'Historical DATA'!AE169)</f>
        <v/>
      </c>
      <c r="W191" s="315" t="str">
        <f>IF('Historical DATA'!AF169="","",'Historical DATA'!AF169)</f>
        <v/>
      </c>
      <c r="X191" s="316" t="str">
        <f>IF('Historical DATA'!AG169="","",'Historical DATA'!AG169)</f>
        <v/>
      </c>
    </row>
    <row r="192" spans="1:24">
      <c r="A192" s="318">
        <f t="shared" si="2"/>
        <v>-145</v>
      </c>
      <c r="B192" s="143" t="str">
        <f>IF('Historical DATA'!B170="","",'Historical DATA'!B170)</f>
        <v/>
      </c>
      <c r="C192" s="320"/>
      <c r="D192" s="322" t="str">
        <f>IF('Historical DATA'!O170="","",'Historical DATA'!O170)</f>
        <v/>
      </c>
      <c r="E192" s="313" t="str">
        <f>IF('Historical DATA'!P170="","",'Historical DATA'!P170)</f>
        <v/>
      </c>
      <c r="F192" s="313" t="str">
        <f>IF('Historical DATA'!Q170="","",'Historical DATA'!Q170)</f>
        <v/>
      </c>
      <c r="G192" s="314" t="str">
        <f>IF('Historical DATA'!R170="","",'Historical DATA'!R170)</f>
        <v/>
      </c>
      <c r="H192" s="315" t="str">
        <f>IF('Historical DATA'!S170="","",'Historical DATA'!S170)</f>
        <v/>
      </c>
      <c r="I192" s="1504" t="str">
        <f>IF('Historical DATA'!T170="","",'Historical DATA'!T170)</f>
        <v/>
      </c>
      <c r="J192" s="316" t="str">
        <f>IF('Historical DATA'!U170="","",'Historical DATA'!U170)</f>
        <v/>
      </c>
      <c r="K192" s="321"/>
      <c r="L192" s="1432" t="str">
        <f>IF('Historical DATA'!V170="","",'Historical DATA'!V170)</f>
        <v/>
      </c>
      <c r="M192" s="313" t="str">
        <f>IF('Historical DATA'!W170="","",'Historical DATA'!W170)</f>
        <v/>
      </c>
      <c r="N192" s="313" t="str">
        <f>IF('Historical DATA'!X170="","",'Historical DATA'!X170)</f>
        <v/>
      </c>
      <c r="O192" s="314" t="str">
        <f>IF('Historical DATA'!Y170="","",'Historical DATA'!Y170)</f>
        <v/>
      </c>
      <c r="P192" s="315" t="str">
        <f>IF('Historical DATA'!Z170="","",'Historical DATA'!Z170)</f>
        <v/>
      </c>
      <c r="Q192" s="1501" t="str">
        <f>IF('Historical DATA'!AA170="","",'Historical DATA'!AA170)</f>
        <v/>
      </c>
      <c r="R192" s="321"/>
      <c r="S192" s="312" t="str">
        <f>IF('Historical DATA'!AB170="","",'Historical DATA'!AB170)</f>
        <v/>
      </c>
      <c r="T192" s="313" t="str">
        <f>IF('Historical DATA'!AC170="","",'Historical DATA'!AC170)</f>
        <v/>
      </c>
      <c r="U192" s="313" t="str">
        <f>IF('Historical DATA'!AD170="","",'Historical DATA'!AD170)</f>
        <v/>
      </c>
      <c r="V192" s="314" t="str">
        <f>IF('Historical DATA'!AE170="","",'Historical DATA'!AE170)</f>
        <v/>
      </c>
      <c r="W192" s="315" t="str">
        <f>IF('Historical DATA'!AF170="","",'Historical DATA'!AF170)</f>
        <v/>
      </c>
      <c r="X192" s="316" t="str">
        <f>IF('Historical DATA'!AG170="","",'Historical DATA'!AG170)</f>
        <v/>
      </c>
    </row>
    <row r="193" spans="1:24">
      <c r="A193" s="318">
        <f t="shared" si="2"/>
        <v>-146</v>
      </c>
      <c r="B193" s="143" t="str">
        <f>IF('Historical DATA'!B171="","",'Historical DATA'!B171)</f>
        <v/>
      </c>
      <c r="C193" s="320"/>
      <c r="D193" s="322" t="str">
        <f>IF('Historical DATA'!O171="","",'Historical DATA'!O171)</f>
        <v/>
      </c>
      <c r="E193" s="313" t="str">
        <f>IF('Historical DATA'!P171="","",'Historical DATA'!P171)</f>
        <v/>
      </c>
      <c r="F193" s="313" t="str">
        <f>IF('Historical DATA'!Q171="","",'Historical DATA'!Q171)</f>
        <v/>
      </c>
      <c r="G193" s="314" t="str">
        <f>IF('Historical DATA'!R171="","",'Historical DATA'!R171)</f>
        <v/>
      </c>
      <c r="H193" s="315" t="str">
        <f>IF('Historical DATA'!S171="","",'Historical DATA'!S171)</f>
        <v/>
      </c>
      <c r="I193" s="1504" t="str">
        <f>IF('Historical DATA'!T171="","",'Historical DATA'!T171)</f>
        <v/>
      </c>
      <c r="J193" s="316" t="str">
        <f>IF('Historical DATA'!U171="","",'Historical DATA'!U171)</f>
        <v/>
      </c>
      <c r="K193" s="321"/>
      <c r="L193" s="1432" t="str">
        <f>IF('Historical DATA'!V171="","",'Historical DATA'!V171)</f>
        <v/>
      </c>
      <c r="M193" s="313" t="str">
        <f>IF('Historical DATA'!W171="","",'Historical DATA'!W171)</f>
        <v/>
      </c>
      <c r="N193" s="313" t="str">
        <f>IF('Historical DATA'!X171="","",'Historical DATA'!X171)</f>
        <v/>
      </c>
      <c r="O193" s="314" t="str">
        <f>IF('Historical DATA'!Y171="","",'Historical DATA'!Y171)</f>
        <v/>
      </c>
      <c r="P193" s="315" t="str">
        <f>IF('Historical DATA'!Z171="","",'Historical DATA'!Z171)</f>
        <v/>
      </c>
      <c r="Q193" s="1501" t="str">
        <f>IF('Historical DATA'!AA171="","",'Historical DATA'!AA171)</f>
        <v/>
      </c>
      <c r="R193" s="321"/>
      <c r="S193" s="312" t="str">
        <f>IF('Historical DATA'!AB171="","",'Historical DATA'!AB171)</f>
        <v/>
      </c>
      <c r="T193" s="313" t="str">
        <f>IF('Historical DATA'!AC171="","",'Historical DATA'!AC171)</f>
        <v/>
      </c>
      <c r="U193" s="313" t="str">
        <f>IF('Historical DATA'!AD171="","",'Historical DATA'!AD171)</f>
        <v/>
      </c>
      <c r="V193" s="314" t="str">
        <f>IF('Historical DATA'!AE171="","",'Historical DATA'!AE171)</f>
        <v/>
      </c>
      <c r="W193" s="315" t="str">
        <f>IF('Historical DATA'!AF171="","",'Historical DATA'!AF171)</f>
        <v/>
      </c>
      <c r="X193" s="316" t="str">
        <f>IF('Historical DATA'!AG171="","",'Historical DATA'!AG171)</f>
        <v/>
      </c>
    </row>
    <row r="194" spans="1:24">
      <c r="A194" s="318">
        <f t="shared" si="2"/>
        <v>-147</v>
      </c>
      <c r="B194" s="143" t="str">
        <f>IF('Historical DATA'!B172="","",'Historical DATA'!B172)</f>
        <v/>
      </c>
      <c r="C194" s="320"/>
      <c r="D194" s="322" t="str">
        <f>IF('Historical DATA'!O172="","",'Historical DATA'!O172)</f>
        <v/>
      </c>
      <c r="E194" s="313" t="str">
        <f>IF('Historical DATA'!P172="","",'Historical DATA'!P172)</f>
        <v/>
      </c>
      <c r="F194" s="313" t="str">
        <f>IF('Historical DATA'!Q172="","",'Historical DATA'!Q172)</f>
        <v/>
      </c>
      <c r="G194" s="314" t="str">
        <f>IF('Historical DATA'!R172="","",'Historical DATA'!R172)</f>
        <v/>
      </c>
      <c r="H194" s="315" t="str">
        <f>IF('Historical DATA'!S172="","",'Historical DATA'!S172)</f>
        <v/>
      </c>
      <c r="I194" s="1504" t="str">
        <f>IF('Historical DATA'!T172="","",'Historical DATA'!T172)</f>
        <v/>
      </c>
      <c r="J194" s="316" t="str">
        <f>IF('Historical DATA'!U172="","",'Historical DATA'!U172)</f>
        <v/>
      </c>
      <c r="K194" s="321"/>
      <c r="L194" s="1432" t="str">
        <f>IF('Historical DATA'!V172="","",'Historical DATA'!V172)</f>
        <v/>
      </c>
      <c r="M194" s="313" t="str">
        <f>IF('Historical DATA'!W172="","",'Historical DATA'!W172)</f>
        <v/>
      </c>
      <c r="N194" s="313" t="str">
        <f>IF('Historical DATA'!X172="","",'Historical DATA'!X172)</f>
        <v/>
      </c>
      <c r="O194" s="314" t="str">
        <f>IF('Historical DATA'!Y172="","",'Historical DATA'!Y172)</f>
        <v/>
      </c>
      <c r="P194" s="315" t="str">
        <f>IF('Historical DATA'!Z172="","",'Historical DATA'!Z172)</f>
        <v/>
      </c>
      <c r="Q194" s="1501" t="str">
        <f>IF('Historical DATA'!AA172="","",'Historical DATA'!AA172)</f>
        <v/>
      </c>
      <c r="R194" s="321"/>
      <c r="S194" s="312" t="str">
        <f>IF('Historical DATA'!AB172="","",'Historical DATA'!AB172)</f>
        <v/>
      </c>
      <c r="T194" s="313" t="str">
        <f>IF('Historical DATA'!AC172="","",'Historical DATA'!AC172)</f>
        <v/>
      </c>
      <c r="U194" s="313" t="str">
        <f>IF('Historical DATA'!AD172="","",'Historical DATA'!AD172)</f>
        <v/>
      </c>
      <c r="V194" s="314" t="str">
        <f>IF('Historical DATA'!AE172="","",'Historical DATA'!AE172)</f>
        <v/>
      </c>
      <c r="W194" s="315" t="str">
        <f>IF('Historical DATA'!AF172="","",'Historical DATA'!AF172)</f>
        <v/>
      </c>
      <c r="X194" s="316" t="str">
        <f>IF('Historical DATA'!AG172="","",'Historical DATA'!AG172)</f>
        <v/>
      </c>
    </row>
    <row r="195" spans="1:24">
      <c r="A195" s="318">
        <f t="shared" si="2"/>
        <v>-148</v>
      </c>
      <c r="B195" s="143" t="str">
        <f>IF('Historical DATA'!B173="","",'Historical DATA'!B173)</f>
        <v/>
      </c>
      <c r="C195" s="320"/>
      <c r="D195" s="322" t="str">
        <f>IF('Historical DATA'!O173="","",'Historical DATA'!O173)</f>
        <v/>
      </c>
      <c r="E195" s="313" t="str">
        <f>IF('Historical DATA'!P173="","",'Historical DATA'!P173)</f>
        <v/>
      </c>
      <c r="F195" s="313" t="str">
        <f>IF('Historical DATA'!Q173="","",'Historical DATA'!Q173)</f>
        <v/>
      </c>
      <c r="G195" s="314" t="str">
        <f>IF('Historical DATA'!R173="","",'Historical DATA'!R173)</f>
        <v/>
      </c>
      <c r="H195" s="315" t="str">
        <f>IF('Historical DATA'!S173="","",'Historical DATA'!S173)</f>
        <v/>
      </c>
      <c r="I195" s="1504" t="str">
        <f>IF('Historical DATA'!T173="","",'Historical DATA'!T173)</f>
        <v/>
      </c>
      <c r="J195" s="316" t="str">
        <f>IF('Historical DATA'!U173="","",'Historical DATA'!U173)</f>
        <v/>
      </c>
      <c r="K195" s="321"/>
      <c r="L195" s="1432" t="str">
        <f>IF('Historical DATA'!V173="","",'Historical DATA'!V173)</f>
        <v/>
      </c>
      <c r="M195" s="313" t="str">
        <f>IF('Historical DATA'!W173="","",'Historical DATA'!W173)</f>
        <v/>
      </c>
      <c r="N195" s="313" t="str">
        <f>IF('Historical DATA'!X173="","",'Historical DATA'!X173)</f>
        <v/>
      </c>
      <c r="O195" s="314" t="str">
        <f>IF('Historical DATA'!Y173="","",'Historical DATA'!Y173)</f>
        <v/>
      </c>
      <c r="P195" s="315" t="str">
        <f>IF('Historical DATA'!Z173="","",'Historical DATA'!Z173)</f>
        <v/>
      </c>
      <c r="Q195" s="1501" t="str">
        <f>IF('Historical DATA'!AA173="","",'Historical DATA'!AA173)</f>
        <v/>
      </c>
      <c r="R195" s="321"/>
      <c r="S195" s="312" t="str">
        <f>IF('Historical DATA'!AB173="","",'Historical DATA'!AB173)</f>
        <v/>
      </c>
      <c r="T195" s="313" t="str">
        <f>IF('Historical DATA'!AC173="","",'Historical DATA'!AC173)</f>
        <v/>
      </c>
      <c r="U195" s="313" t="str">
        <f>IF('Historical DATA'!AD173="","",'Historical DATA'!AD173)</f>
        <v/>
      </c>
      <c r="V195" s="314" t="str">
        <f>IF('Historical DATA'!AE173="","",'Historical DATA'!AE173)</f>
        <v/>
      </c>
      <c r="W195" s="315" t="str">
        <f>IF('Historical DATA'!AF173="","",'Historical DATA'!AF173)</f>
        <v/>
      </c>
      <c r="X195" s="316" t="str">
        <f>IF('Historical DATA'!AG173="","",'Historical DATA'!AG173)</f>
        <v/>
      </c>
    </row>
    <row r="196" spans="1:24">
      <c r="A196" s="318">
        <f t="shared" si="2"/>
        <v>-149</v>
      </c>
      <c r="B196" s="143" t="str">
        <f>IF('Historical DATA'!B174="","",'Historical DATA'!B174)</f>
        <v/>
      </c>
      <c r="C196" s="320"/>
      <c r="D196" s="322" t="str">
        <f>IF('Historical DATA'!O174="","",'Historical DATA'!O174)</f>
        <v/>
      </c>
      <c r="E196" s="313" t="str">
        <f>IF('Historical DATA'!P174="","",'Historical DATA'!P174)</f>
        <v/>
      </c>
      <c r="F196" s="313" t="str">
        <f>IF('Historical DATA'!Q174="","",'Historical DATA'!Q174)</f>
        <v/>
      </c>
      <c r="G196" s="314" t="str">
        <f>IF('Historical DATA'!R174="","",'Historical DATA'!R174)</f>
        <v/>
      </c>
      <c r="H196" s="315" t="str">
        <f>IF('Historical DATA'!S174="","",'Historical DATA'!S174)</f>
        <v/>
      </c>
      <c r="I196" s="1504" t="str">
        <f>IF('Historical DATA'!T174="","",'Historical DATA'!T174)</f>
        <v/>
      </c>
      <c r="J196" s="316" t="str">
        <f>IF('Historical DATA'!U174="","",'Historical DATA'!U174)</f>
        <v/>
      </c>
      <c r="K196" s="321"/>
      <c r="L196" s="1432" t="str">
        <f>IF('Historical DATA'!V174="","",'Historical DATA'!V174)</f>
        <v/>
      </c>
      <c r="M196" s="313" t="str">
        <f>IF('Historical DATA'!W174="","",'Historical DATA'!W174)</f>
        <v/>
      </c>
      <c r="N196" s="313" t="str">
        <f>IF('Historical DATA'!X174="","",'Historical DATA'!X174)</f>
        <v/>
      </c>
      <c r="O196" s="314" t="str">
        <f>IF('Historical DATA'!Y174="","",'Historical DATA'!Y174)</f>
        <v/>
      </c>
      <c r="P196" s="315" t="str">
        <f>IF('Historical DATA'!Z174="","",'Historical DATA'!Z174)</f>
        <v/>
      </c>
      <c r="Q196" s="1501" t="str">
        <f>IF('Historical DATA'!AA174="","",'Historical DATA'!AA174)</f>
        <v/>
      </c>
      <c r="R196" s="321"/>
      <c r="S196" s="312" t="str">
        <f>IF('Historical DATA'!AB174="","",'Historical DATA'!AB174)</f>
        <v/>
      </c>
      <c r="T196" s="313" t="str">
        <f>IF('Historical DATA'!AC174="","",'Historical DATA'!AC174)</f>
        <v/>
      </c>
      <c r="U196" s="313" t="str">
        <f>IF('Historical DATA'!AD174="","",'Historical DATA'!AD174)</f>
        <v/>
      </c>
      <c r="V196" s="314" t="str">
        <f>IF('Historical DATA'!AE174="","",'Historical DATA'!AE174)</f>
        <v/>
      </c>
      <c r="W196" s="315" t="str">
        <f>IF('Historical DATA'!AF174="","",'Historical DATA'!AF174)</f>
        <v/>
      </c>
      <c r="X196" s="316" t="str">
        <f>IF('Historical DATA'!AG174="","",'Historical DATA'!AG174)</f>
        <v/>
      </c>
    </row>
    <row r="197" spans="1:24">
      <c r="A197" s="318">
        <f t="shared" si="2"/>
        <v>-150</v>
      </c>
      <c r="B197" s="143" t="str">
        <f>IF('Historical DATA'!B175="","",'Historical DATA'!B175)</f>
        <v/>
      </c>
      <c r="C197" s="320"/>
      <c r="D197" s="322" t="str">
        <f>IF('Historical DATA'!O175="","",'Historical DATA'!O175)</f>
        <v/>
      </c>
      <c r="E197" s="313" t="str">
        <f>IF('Historical DATA'!P175="","",'Historical DATA'!P175)</f>
        <v/>
      </c>
      <c r="F197" s="313" t="str">
        <f>IF('Historical DATA'!Q175="","",'Historical DATA'!Q175)</f>
        <v/>
      </c>
      <c r="G197" s="314" t="str">
        <f>IF('Historical DATA'!R175="","",'Historical DATA'!R175)</f>
        <v/>
      </c>
      <c r="H197" s="315" t="str">
        <f>IF('Historical DATA'!S175="","",'Historical DATA'!S175)</f>
        <v/>
      </c>
      <c r="I197" s="1504" t="str">
        <f>IF('Historical DATA'!T175="","",'Historical DATA'!T175)</f>
        <v/>
      </c>
      <c r="J197" s="316" t="str">
        <f>IF('Historical DATA'!U175="","",'Historical DATA'!U175)</f>
        <v/>
      </c>
      <c r="K197" s="321"/>
      <c r="L197" s="1432" t="str">
        <f>IF('Historical DATA'!V175="","",'Historical DATA'!V175)</f>
        <v/>
      </c>
      <c r="M197" s="313" t="str">
        <f>IF('Historical DATA'!W175="","",'Historical DATA'!W175)</f>
        <v/>
      </c>
      <c r="N197" s="313" t="str">
        <f>IF('Historical DATA'!X175="","",'Historical DATA'!X175)</f>
        <v/>
      </c>
      <c r="O197" s="314" t="str">
        <f>IF('Historical DATA'!Y175="","",'Historical DATA'!Y175)</f>
        <v/>
      </c>
      <c r="P197" s="315" t="str">
        <f>IF('Historical DATA'!Z175="","",'Historical DATA'!Z175)</f>
        <v/>
      </c>
      <c r="Q197" s="1501" t="str">
        <f>IF('Historical DATA'!AA175="","",'Historical DATA'!AA175)</f>
        <v/>
      </c>
      <c r="R197" s="321"/>
      <c r="S197" s="312" t="str">
        <f>IF('Historical DATA'!AB175="","",'Historical DATA'!AB175)</f>
        <v/>
      </c>
      <c r="T197" s="313" t="str">
        <f>IF('Historical DATA'!AC175="","",'Historical DATA'!AC175)</f>
        <v/>
      </c>
      <c r="U197" s="313" t="str">
        <f>IF('Historical DATA'!AD175="","",'Historical DATA'!AD175)</f>
        <v/>
      </c>
      <c r="V197" s="314" t="str">
        <f>IF('Historical DATA'!AE175="","",'Historical DATA'!AE175)</f>
        <v/>
      </c>
      <c r="W197" s="315" t="str">
        <f>IF('Historical DATA'!AF175="","",'Historical DATA'!AF175)</f>
        <v/>
      </c>
      <c r="X197" s="316" t="str">
        <f>IF('Historical DATA'!AG175="","",'Historical DATA'!AG175)</f>
        <v/>
      </c>
    </row>
    <row r="198" spans="1:24">
      <c r="A198" s="318">
        <f t="shared" si="2"/>
        <v>-151</v>
      </c>
      <c r="B198" s="143" t="str">
        <f>IF('Historical DATA'!B176="","",'Historical DATA'!B176)</f>
        <v/>
      </c>
      <c r="C198" s="320"/>
      <c r="D198" s="322" t="str">
        <f>IF('Historical DATA'!O176="","",'Historical DATA'!O176)</f>
        <v/>
      </c>
      <c r="E198" s="313" t="str">
        <f>IF('Historical DATA'!P176="","",'Historical DATA'!P176)</f>
        <v/>
      </c>
      <c r="F198" s="313" t="str">
        <f>IF('Historical DATA'!Q176="","",'Historical DATA'!Q176)</f>
        <v/>
      </c>
      <c r="G198" s="314" t="str">
        <f>IF('Historical DATA'!R176="","",'Historical DATA'!R176)</f>
        <v/>
      </c>
      <c r="H198" s="315" t="str">
        <f>IF('Historical DATA'!S176="","",'Historical DATA'!S176)</f>
        <v/>
      </c>
      <c r="I198" s="1504" t="str">
        <f>IF('Historical DATA'!T176="","",'Historical DATA'!T176)</f>
        <v/>
      </c>
      <c r="J198" s="316" t="str">
        <f>IF('Historical DATA'!U176="","",'Historical DATA'!U176)</f>
        <v/>
      </c>
      <c r="K198" s="321"/>
      <c r="L198" s="1432" t="str">
        <f>IF('Historical DATA'!V176="","",'Historical DATA'!V176)</f>
        <v/>
      </c>
      <c r="M198" s="313" t="str">
        <f>IF('Historical DATA'!W176="","",'Historical DATA'!W176)</f>
        <v/>
      </c>
      <c r="N198" s="313" t="str">
        <f>IF('Historical DATA'!X176="","",'Historical DATA'!X176)</f>
        <v/>
      </c>
      <c r="O198" s="314" t="str">
        <f>IF('Historical DATA'!Y176="","",'Historical DATA'!Y176)</f>
        <v/>
      </c>
      <c r="P198" s="315" t="str">
        <f>IF('Historical DATA'!Z176="","",'Historical DATA'!Z176)</f>
        <v/>
      </c>
      <c r="Q198" s="1501" t="str">
        <f>IF('Historical DATA'!AA176="","",'Historical DATA'!AA176)</f>
        <v/>
      </c>
      <c r="R198" s="321"/>
      <c r="S198" s="312" t="str">
        <f>IF('Historical DATA'!AB176="","",'Historical DATA'!AB176)</f>
        <v/>
      </c>
      <c r="T198" s="313" t="str">
        <f>IF('Historical DATA'!AC176="","",'Historical DATA'!AC176)</f>
        <v/>
      </c>
      <c r="U198" s="313" t="str">
        <f>IF('Historical DATA'!AD176="","",'Historical DATA'!AD176)</f>
        <v/>
      </c>
      <c r="V198" s="314" t="str">
        <f>IF('Historical DATA'!AE176="","",'Historical DATA'!AE176)</f>
        <v/>
      </c>
      <c r="W198" s="315" t="str">
        <f>IF('Historical DATA'!AF176="","",'Historical DATA'!AF176)</f>
        <v/>
      </c>
      <c r="X198" s="316" t="str">
        <f>IF('Historical DATA'!AG176="","",'Historical DATA'!AG176)</f>
        <v/>
      </c>
    </row>
    <row r="199" spans="1:24">
      <c r="A199" s="318">
        <f t="shared" si="2"/>
        <v>-152</v>
      </c>
      <c r="B199" s="143" t="str">
        <f>IF('Historical DATA'!B177="","",'Historical DATA'!B177)</f>
        <v/>
      </c>
      <c r="C199" s="320"/>
      <c r="D199" s="322" t="str">
        <f>IF('Historical DATA'!O177="","",'Historical DATA'!O177)</f>
        <v/>
      </c>
      <c r="E199" s="313" t="str">
        <f>IF('Historical DATA'!P177="","",'Historical DATA'!P177)</f>
        <v/>
      </c>
      <c r="F199" s="313" t="str">
        <f>IF('Historical DATA'!Q177="","",'Historical DATA'!Q177)</f>
        <v/>
      </c>
      <c r="G199" s="314" t="str">
        <f>IF('Historical DATA'!R177="","",'Historical DATA'!R177)</f>
        <v/>
      </c>
      <c r="H199" s="315" t="str">
        <f>IF('Historical DATA'!S177="","",'Historical DATA'!S177)</f>
        <v/>
      </c>
      <c r="I199" s="1504" t="str">
        <f>IF('Historical DATA'!T177="","",'Historical DATA'!T177)</f>
        <v/>
      </c>
      <c r="J199" s="316" t="str">
        <f>IF('Historical DATA'!U177="","",'Historical DATA'!U177)</f>
        <v/>
      </c>
      <c r="K199" s="321"/>
      <c r="L199" s="1432" t="str">
        <f>IF('Historical DATA'!V177="","",'Historical DATA'!V177)</f>
        <v/>
      </c>
      <c r="M199" s="313" t="str">
        <f>IF('Historical DATA'!W177="","",'Historical DATA'!W177)</f>
        <v/>
      </c>
      <c r="N199" s="313" t="str">
        <f>IF('Historical DATA'!X177="","",'Historical DATA'!X177)</f>
        <v/>
      </c>
      <c r="O199" s="314" t="str">
        <f>IF('Historical DATA'!Y177="","",'Historical DATA'!Y177)</f>
        <v/>
      </c>
      <c r="P199" s="315" t="str">
        <f>IF('Historical DATA'!Z177="","",'Historical DATA'!Z177)</f>
        <v/>
      </c>
      <c r="Q199" s="1501" t="str">
        <f>IF('Historical DATA'!AA177="","",'Historical DATA'!AA177)</f>
        <v/>
      </c>
      <c r="R199" s="321"/>
      <c r="S199" s="312" t="str">
        <f>IF('Historical DATA'!AB177="","",'Historical DATA'!AB177)</f>
        <v/>
      </c>
      <c r="T199" s="313" t="str">
        <f>IF('Historical DATA'!AC177="","",'Historical DATA'!AC177)</f>
        <v/>
      </c>
      <c r="U199" s="313" t="str">
        <f>IF('Historical DATA'!AD177="","",'Historical DATA'!AD177)</f>
        <v/>
      </c>
      <c r="V199" s="314" t="str">
        <f>IF('Historical DATA'!AE177="","",'Historical DATA'!AE177)</f>
        <v/>
      </c>
      <c r="W199" s="315" t="str">
        <f>IF('Historical DATA'!AF177="","",'Historical DATA'!AF177)</f>
        <v/>
      </c>
      <c r="X199" s="316" t="str">
        <f>IF('Historical DATA'!AG177="","",'Historical DATA'!AG177)</f>
        <v/>
      </c>
    </row>
    <row r="200" spans="1:24">
      <c r="A200" s="318">
        <f t="shared" si="2"/>
        <v>-153</v>
      </c>
      <c r="B200" s="143" t="str">
        <f>IF('Historical DATA'!B178="","",'Historical DATA'!B178)</f>
        <v/>
      </c>
      <c r="C200" s="320"/>
      <c r="D200" s="322" t="str">
        <f>IF('Historical DATA'!O178="","",'Historical DATA'!O178)</f>
        <v/>
      </c>
      <c r="E200" s="313" t="str">
        <f>IF('Historical DATA'!P178="","",'Historical DATA'!P178)</f>
        <v/>
      </c>
      <c r="F200" s="313" t="str">
        <f>IF('Historical DATA'!Q178="","",'Historical DATA'!Q178)</f>
        <v/>
      </c>
      <c r="G200" s="314" t="str">
        <f>IF('Historical DATA'!R178="","",'Historical DATA'!R178)</f>
        <v/>
      </c>
      <c r="H200" s="315" t="str">
        <f>IF('Historical DATA'!S178="","",'Historical DATA'!S178)</f>
        <v/>
      </c>
      <c r="I200" s="1504" t="str">
        <f>IF('Historical DATA'!T178="","",'Historical DATA'!T178)</f>
        <v/>
      </c>
      <c r="J200" s="316" t="str">
        <f>IF('Historical DATA'!U178="","",'Historical DATA'!U178)</f>
        <v/>
      </c>
      <c r="K200" s="321"/>
      <c r="L200" s="1432" t="str">
        <f>IF('Historical DATA'!V178="","",'Historical DATA'!V178)</f>
        <v/>
      </c>
      <c r="M200" s="313" t="str">
        <f>IF('Historical DATA'!W178="","",'Historical DATA'!W178)</f>
        <v/>
      </c>
      <c r="N200" s="313" t="str">
        <f>IF('Historical DATA'!X178="","",'Historical DATA'!X178)</f>
        <v/>
      </c>
      <c r="O200" s="314" t="str">
        <f>IF('Historical DATA'!Y178="","",'Historical DATA'!Y178)</f>
        <v/>
      </c>
      <c r="P200" s="315" t="str">
        <f>IF('Historical DATA'!Z178="","",'Historical DATA'!Z178)</f>
        <v/>
      </c>
      <c r="Q200" s="1501" t="str">
        <f>IF('Historical DATA'!AA178="","",'Historical DATA'!AA178)</f>
        <v/>
      </c>
      <c r="R200" s="321"/>
      <c r="S200" s="312" t="str">
        <f>IF('Historical DATA'!AB178="","",'Historical DATA'!AB178)</f>
        <v/>
      </c>
      <c r="T200" s="313" t="str">
        <f>IF('Historical DATA'!AC178="","",'Historical DATA'!AC178)</f>
        <v/>
      </c>
      <c r="U200" s="313" t="str">
        <f>IF('Historical DATA'!AD178="","",'Historical DATA'!AD178)</f>
        <v/>
      </c>
      <c r="V200" s="314" t="str">
        <f>IF('Historical DATA'!AE178="","",'Historical DATA'!AE178)</f>
        <v/>
      </c>
      <c r="W200" s="315" t="str">
        <f>IF('Historical DATA'!AF178="","",'Historical DATA'!AF178)</f>
        <v/>
      </c>
      <c r="X200" s="316" t="str">
        <f>IF('Historical DATA'!AG178="","",'Historical DATA'!AG178)</f>
        <v/>
      </c>
    </row>
    <row r="201" spans="1:24">
      <c r="A201" s="318">
        <f t="shared" si="2"/>
        <v>-154</v>
      </c>
      <c r="B201" s="143" t="str">
        <f>IF('Historical DATA'!B179="","",'Historical DATA'!B179)</f>
        <v/>
      </c>
      <c r="C201" s="320"/>
      <c r="D201" s="322" t="str">
        <f>IF('Historical DATA'!O179="","",'Historical DATA'!O179)</f>
        <v/>
      </c>
      <c r="E201" s="313" t="str">
        <f>IF('Historical DATA'!P179="","",'Historical DATA'!P179)</f>
        <v/>
      </c>
      <c r="F201" s="313" t="str">
        <f>IF('Historical DATA'!Q179="","",'Historical DATA'!Q179)</f>
        <v/>
      </c>
      <c r="G201" s="314" t="str">
        <f>IF('Historical DATA'!R179="","",'Historical DATA'!R179)</f>
        <v/>
      </c>
      <c r="H201" s="315" t="str">
        <f>IF('Historical DATA'!S179="","",'Historical DATA'!S179)</f>
        <v/>
      </c>
      <c r="I201" s="1504" t="str">
        <f>IF('Historical DATA'!T179="","",'Historical DATA'!T179)</f>
        <v/>
      </c>
      <c r="J201" s="316" t="str">
        <f>IF('Historical DATA'!U179="","",'Historical DATA'!U179)</f>
        <v/>
      </c>
      <c r="K201" s="321"/>
      <c r="L201" s="1432" t="str">
        <f>IF('Historical DATA'!V179="","",'Historical DATA'!V179)</f>
        <v/>
      </c>
      <c r="M201" s="313" t="str">
        <f>IF('Historical DATA'!W179="","",'Historical DATA'!W179)</f>
        <v/>
      </c>
      <c r="N201" s="313" t="str">
        <f>IF('Historical DATA'!X179="","",'Historical DATA'!X179)</f>
        <v/>
      </c>
      <c r="O201" s="314" t="str">
        <f>IF('Historical DATA'!Y179="","",'Historical DATA'!Y179)</f>
        <v/>
      </c>
      <c r="P201" s="315" t="str">
        <f>IF('Historical DATA'!Z179="","",'Historical DATA'!Z179)</f>
        <v/>
      </c>
      <c r="Q201" s="1501" t="str">
        <f>IF('Historical DATA'!AA179="","",'Historical DATA'!AA179)</f>
        <v/>
      </c>
      <c r="R201" s="321"/>
      <c r="S201" s="312" t="str">
        <f>IF('Historical DATA'!AB179="","",'Historical DATA'!AB179)</f>
        <v/>
      </c>
      <c r="T201" s="313" t="str">
        <f>IF('Historical DATA'!AC179="","",'Historical DATA'!AC179)</f>
        <v/>
      </c>
      <c r="U201" s="313" t="str">
        <f>IF('Historical DATA'!AD179="","",'Historical DATA'!AD179)</f>
        <v/>
      </c>
      <c r="V201" s="314" t="str">
        <f>IF('Historical DATA'!AE179="","",'Historical DATA'!AE179)</f>
        <v/>
      </c>
      <c r="W201" s="315" t="str">
        <f>IF('Historical DATA'!AF179="","",'Historical DATA'!AF179)</f>
        <v/>
      </c>
      <c r="X201" s="316" t="str">
        <f>IF('Historical DATA'!AG179="","",'Historical DATA'!AG179)</f>
        <v/>
      </c>
    </row>
    <row r="202" spans="1:24">
      <c r="A202" s="318">
        <f t="shared" si="2"/>
        <v>-155</v>
      </c>
      <c r="B202" s="143" t="str">
        <f>IF('Historical DATA'!B180="","",'Historical DATA'!B180)</f>
        <v/>
      </c>
      <c r="C202" s="320"/>
      <c r="D202" s="322" t="str">
        <f>IF('Historical DATA'!O180="","",'Historical DATA'!O180)</f>
        <v/>
      </c>
      <c r="E202" s="313" t="str">
        <f>IF('Historical DATA'!P180="","",'Historical DATA'!P180)</f>
        <v/>
      </c>
      <c r="F202" s="313" t="str">
        <f>IF('Historical DATA'!Q180="","",'Historical DATA'!Q180)</f>
        <v/>
      </c>
      <c r="G202" s="314" t="str">
        <f>IF('Historical DATA'!R180="","",'Historical DATA'!R180)</f>
        <v/>
      </c>
      <c r="H202" s="315" t="str">
        <f>IF('Historical DATA'!S180="","",'Historical DATA'!S180)</f>
        <v/>
      </c>
      <c r="I202" s="1504" t="str">
        <f>IF('Historical DATA'!T180="","",'Historical DATA'!T180)</f>
        <v/>
      </c>
      <c r="J202" s="316" t="str">
        <f>IF('Historical DATA'!U180="","",'Historical DATA'!U180)</f>
        <v/>
      </c>
      <c r="K202" s="321"/>
      <c r="L202" s="1432" t="str">
        <f>IF('Historical DATA'!V180="","",'Historical DATA'!V180)</f>
        <v/>
      </c>
      <c r="M202" s="313" t="str">
        <f>IF('Historical DATA'!W180="","",'Historical DATA'!W180)</f>
        <v/>
      </c>
      <c r="N202" s="313" t="str">
        <f>IF('Historical DATA'!X180="","",'Historical DATA'!X180)</f>
        <v/>
      </c>
      <c r="O202" s="314" t="str">
        <f>IF('Historical DATA'!Y180="","",'Historical DATA'!Y180)</f>
        <v/>
      </c>
      <c r="P202" s="315" t="str">
        <f>IF('Historical DATA'!Z180="","",'Historical DATA'!Z180)</f>
        <v/>
      </c>
      <c r="Q202" s="1501" t="str">
        <f>IF('Historical DATA'!AA180="","",'Historical DATA'!AA180)</f>
        <v/>
      </c>
      <c r="R202" s="321"/>
      <c r="S202" s="312" t="str">
        <f>IF('Historical DATA'!AB180="","",'Historical DATA'!AB180)</f>
        <v/>
      </c>
      <c r="T202" s="313" t="str">
        <f>IF('Historical DATA'!AC180="","",'Historical DATA'!AC180)</f>
        <v/>
      </c>
      <c r="U202" s="313" t="str">
        <f>IF('Historical DATA'!AD180="","",'Historical DATA'!AD180)</f>
        <v/>
      </c>
      <c r="V202" s="314" t="str">
        <f>IF('Historical DATA'!AE180="","",'Historical DATA'!AE180)</f>
        <v/>
      </c>
      <c r="W202" s="315" t="str">
        <f>IF('Historical DATA'!AF180="","",'Historical DATA'!AF180)</f>
        <v/>
      </c>
      <c r="X202" s="316" t="str">
        <f>IF('Historical DATA'!AG180="","",'Historical DATA'!AG180)</f>
        <v/>
      </c>
    </row>
    <row r="203" spans="1:24">
      <c r="A203" s="318">
        <f t="shared" si="2"/>
        <v>-156</v>
      </c>
      <c r="B203" s="143" t="str">
        <f>IF('Historical DATA'!B181="","",'Historical DATA'!B181)</f>
        <v/>
      </c>
      <c r="C203" s="320"/>
      <c r="D203" s="322" t="str">
        <f>IF('Historical DATA'!O181="","",'Historical DATA'!O181)</f>
        <v/>
      </c>
      <c r="E203" s="313" t="str">
        <f>IF('Historical DATA'!P181="","",'Historical DATA'!P181)</f>
        <v/>
      </c>
      <c r="F203" s="313" t="str">
        <f>IF('Historical DATA'!Q181="","",'Historical DATA'!Q181)</f>
        <v/>
      </c>
      <c r="G203" s="314" t="str">
        <f>IF('Historical DATA'!R181="","",'Historical DATA'!R181)</f>
        <v/>
      </c>
      <c r="H203" s="315" t="str">
        <f>IF('Historical DATA'!S181="","",'Historical DATA'!S181)</f>
        <v/>
      </c>
      <c r="I203" s="1504" t="str">
        <f>IF('Historical DATA'!T181="","",'Historical DATA'!T181)</f>
        <v/>
      </c>
      <c r="J203" s="316" t="str">
        <f>IF('Historical DATA'!U181="","",'Historical DATA'!U181)</f>
        <v/>
      </c>
      <c r="K203" s="321"/>
      <c r="L203" s="1432" t="str">
        <f>IF('Historical DATA'!V181="","",'Historical DATA'!V181)</f>
        <v/>
      </c>
      <c r="M203" s="313" t="str">
        <f>IF('Historical DATA'!W181="","",'Historical DATA'!W181)</f>
        <v/>
      </c>
      <c r="N203" s="313" t="str">
        <f>IF('Historical DATA'!X181="","",'Historical DATA'!X181)</f>
        <v/>
      </c>
      <c r="O203" s="314" t="str">
        <f>IF('Historical DATA'!Y181="","",'Historical DATA'!Y181)</f>
        <v/>
      </c>
      <c r="P203" s="315" t="str">
        <f>IF('Historical DATA'!Z181="","",'Historical DATA'!Z181)</f>
        <v/>
      </c>
      <c r="Q203" s="1501" t="str">
        <f>IF('Historical DATA'!AA181="","",'Historical DATA'!AA181)</f>
        <v/>
      </c>
      <c r="R203" s="321"/>
      <c r="S203" s="312" t="str">
        <f>IF('Historical DATA'!AB181="","",'Historical DATA'!AB181)</f>
        <v/>
      </c>
      <c r="T203" s="313" t="str">
        <f>IF('Historical DATA'!AC181="","",'Historical DATA'!AC181)</f>
        <v/>
      </c>
      <c r="U203" s="313" t="str">
        <f>IF('Historical DATA'!AD181="","",'Historical DATA'!AD181)</f>
        <v/>
      </c>
      <c r="V203" s="314" t="str">
        <f>IF('Historical DATA'!AE181="","",'Historical DATA'!AE181)</f>
        <v/>
      </c>
      <c r="W203" s="315" t="str">
        <f>IF('Historical DATA'!AF181="","",'Historical DATA'!AF181)</f>
        <v/>
      </c>
      <c r="X203" s="316" t="str">
        <f>IF('Historical DATA'!AG181="","",'Historical DATA'!AG181)</f>
        <v/>
      </c>
    </row>
    <row r="204" spans="1:24">
      <c r="A204" s="318">
        <f t="shared" si="2"/>
        <v>-157</v>
      </c>
      <c r="B204" s="143" t="str">
        <f>IF('Historical DATA'!B182="","",'Historical DATA'!B182)</f>
        <v/>
      </c>
      <c r="C204" s="320"/>
      <c r="D204" s="322" t="str">
        <f>IF('Historical DATA'!O182="","",'Historical DATA'!O182)</f>
        <v/>
      </c>
      <c r="E204" s="313" t="str">
        <f>IF('Historical DATA'!P182="","",'Historical DATA'!P182)</f>
        <v/>
      </c>
      <c r="F204" s="313" t="str">
        <f>IF('Historical DATA'!Q182="","",'Historical DATA'!Q182)</f>
        <v/>
      </c>
      <c r="G204" s="314" t="str">
        <f>IF('Historical DATA'!R182="","",'Historical DATA'!R182)</f>
        <v/>
      </c>
      <c r="H204" s="315" t="str">
        <f>IF('Historical DATA'!S182="","",'Historical DATA'!S182)</f>
        <v/>
      </c>
      <c r="I204" s="1504" t="str">
        <f>IF('Historical DATA'!T182="","",'Historical DATA'!T182)</f>
        <v/>
      </c>
      <c r="J204" s="316" t="str">
        <f>IF('Historical DATA'!U182="","",'Historical DATA'!U182)</f>
        <v/>
      </c>
      <c r="K204" s="321"/>
      <c r="L204" s="1432" t="str">
        <f>IF('Historical DATA'!V182="","",'Historical DATA'!V182)</f>
        <v/>
      </c>
      <c r="M204" s="313" t="str">
        <f>IF('Historical DATA'!W182="","",'Historical DATA'!W182)</f>
        <v/>
      </c>
      <c r="N204" s="313" t="str">
        <f>IF('Historical DATA'!X182="","",'Historical DATA'!X182)</f>
        <v/>
      </c>
      <c r="O204" s="314" t="str">
        <f>IF('Historical DATA'!Y182="","",'Historical DATA'!Y182)</f>
        <v/>
      </c>
      <c r="P204" s="315" t="str">
        <f>IF('Historical DATA'!Z182="","",'Historical DATA'!Z182)</f>
        <v/>
      </c>
      <c r="Q204" s="1501" t="str">
        <f>IF('Historical DATA'!AA182="","",'Historical DATA'!AA182)</f>
        <v/>
      </c>
      <c r="R204" s="321"/>
      <c r="S204" s="312" t="str">
        <f>IF('Historical DATA'!AB182="","",'Historical DATA'!AB182)</f>
        <v/>
      </c>
      <c r="T204" s="313" t="str">
        <f>IF('Historical DATA'!AC182="","",'Historical DATA'!AC182)</f>
        <v/>
      </c>
      <c r="U204" s="313" t="str">
        <f>IF('Historical DATA'!AD182="","",'Historical DATA'!AD182)</f>
        <v/>
      </c>
      <c r="V204" s="314" t="str">
        <f>IF('Historical DATA'!AE182="","",'Historical DATA'!AE182)</f>
        <v/>
      </c>
      <c r="W204" s="315" t="str">
        <f>IF('Historical DATA'!AF182="","",'Historical DATA'!AF182)</f>
        <v/>
      </c>
      <c r="X204" s="316" t="str">
        <f>IF('Historical DATA'!AG182="","",'Historical DATA'!AG182)</f>
        <v/>
      </c>
    </row>
    <row r="205" spans="1:24">
      <c r="A205" s="318">
        <f t="shared" si="2"/>
        <v>-158</v>
      </c>
      <c r="B205" s="143" t="str">
        <f>IF('Historical DATA'!B183="","",'Historical DATA'!B183)</f>
        <v/>
      </c>
      <c r="C205" s="320"/>
      <c r="D205" s="322" t="str">
        <f>IF('Historical DATA'!O183="","",'Historical DATA'!O183)</f>
        <v/>
      </c>
      <c r="E205" s="313" t="str">
        <f>IF('Historical DATA'!P183="","",'Historical DATA'!P183)</f>
        <v/>
      </c>
      <c r="F205" s="313" t="str">
        <f>IF('Historical DATA'!Q183="","",'Historical DATA'!Q183)</f>
        <v/>
      </c>
      <c r="G205" s="314" t="str">
        <f>IF('Historical DATA'!R183="","",'Historical DATA'!R183)</f>
        <v/>
      </c>
      <c r="H205" s="315" t="str">
        <f>IF('Historical DATA'!S183="","",'Historical DATA'!S183)</f>
        <v/>
      </c>
      <c r="I205" s="1504" t="str">
        <f>IF('Historical DATA'!T183="","",'Historical DATA'!T183)</f>
        <v/>
      </c>
      <c r="J205" s="316" t="str">
        <f>IF('Historical DATA'!U183="","",'Historical DATA'!U183)</f>
        <v/>
      </c>
      <c r="K205" s="321"/>
      <c r="L205" s="1432" t="str">
        <f>IF('Historical DATA'!V183="","",'Historical DATA'!V183)</f>
        <v/>
      </c>
      <c r="M205" s="313" t="str">
        <f>IF('Historical DATA'!W183="","",'Historical DATA'!W183)</f>
        <v/>
      </c>
      <c r="N205" s="313" t="str">
        <f>IF('Historical DATA'!X183="","",'Historical DATA'!X183)</f>
        <v/>
      </c>
      <c r="O205" s="314" t="str">
        <f>IF('Historical DATA'!Y183="","",'Historical DATA'!Y183)</f>
        <v/>
      </c>
      <c r="P205" s="315" t="str">
        <f>IF('Historical DATA'!Z183="","",'Historical DATA'!Z183)</f>
        <v/>
      </c>
      <c r="Q205" s="1501" t="str">
        <f>IF('Historical DATA'!AA183="","",'Historical DATA'!AA183)</f>
        <v/>
      </c>
      <c r="R205" s="321"/>
      <c r="S205" s="312" t="str">
        <f>IF('Historical DATA'!AB183="","",'Historical DATA'!AB183)</f>
        <v/>
      </c>
      <c r="T205" s="313" t="str">
        <f>IF('Historical DATA'!AC183="","",'Historical DATA'!AC183)</f>
        <v/>
      </c>
      <c r="U205" s="313" t="str">
        <f>IF('Historical DATA'!AD183="","",'Historical DATA'!AD183)</f>
        <v/>
      </c>
      <c r="V205" s="314" t="str">
        <f>IF('Historical DATA'!AE183="","",'Historical DATA'!AE183)</f>
        <v/>
      </c>
      <c r="W205" s="315" t="str">
        <f>IF('Historical DATA'!AF183="","",'Historical DATA'!AF183)</f>
        <v/>
      </c>
      <c r="X205" s="316" t="str">
        <f>IF('Historical DATA'!AG183="","",'Historical DATA'!AG183)</f>
        <v/>
      </c>
    </row>
    <row r="206" spans="1:24">
      <c r="A206" s="318">
        <f t="shared" si="2"/>
        <v>-159</v>
      </c>
      <c r="B206" s="143" t="str">
        <f>IF('Historical DATA'!B184="","",'Historical DATA'!B184)</f>
        <v/>
      </c>
      <c r="C206" s="320"/>
      <c r="D206" s="322" t="str">
        <f>IF('Historical DATA'!O184="","",'Historical DATA'!O184)</f>
        <v/>
      </c>
      <c r="E206" s="313" t="str">
        <f>IF('Historical DATA'!P184="","",'Historical DATA'!P184)</f>
        <v/>
      </c>
      <c r="F206" s="313" t="str">
        <f>IF('Historical DATA'!Q184="","",'Historical DATA'!Q184)</f>
        <v/>
      </c>
      <c r="G206" s="314" t="str">
        <f>IF('Historical DATA'!R184="","",'Historical DATA'!R184)</f>
        <v/>
      </c>
      <c r="H206" s="315" t="str">
        <f>IF('Historical DATA'!S184="","",'Historical DATA'!S184)</f>
        <v/>
      </c>
      <c r="I206" s="1504" t="str">
        <f>IF('Historical DATA'!T184="","",'Historical DATA'!T184)</f>
        <v/>
      </c>
      <c r="J206" s="316" t="str">
        <f>IF('Historical DATA'!U184="","",'Historical DATA'!U184)</f>
        <v/>
      </c>
      <c r="K206" s="321"/>
      <c r="L206" s="1432" t="str">
        <f>IF('Historical DATA'!V184="","",'Historical DATA'!V184)</f>
        <v/>
      </c>
      <c r="M206" s="313" t="str">
        <f>IF('Historical DATA'!W184="","",'Historical DATA'!W184)</f>
        <v/>
      </c>
      <c r="N206" s="313" t="str">
        <f>IF('Historical DATA'!X184="","",'Historical DATA'!X184)</f>
        <v/>
      </c>
      <c r="O206" s="314" t="str">
        <f>IF('Historical DATA'!Y184="","",'Historical DATA'!Y184)</f>
        <v/>
      </c>
      <c r="P206" s="315" t="str">
        <f>IF('Historical DATA'!Z184="","",'Historical DATA'!Z184)</f>
        <v/>
      </c>
      <c r="Q206" s="1501" t="str">
        <f>IF('Historical DATA'!AA184="","",'Historical DATA'!AA184)</f>
        <v/>
      </c>
      <c r="R206" s="321"/>
      <c r="S206" s="312" t="str">
        <f>IF('Historical DATA'!AB184="","",'Historical DATA'!AB184)</f>
        <v/>
      </c>
      <c r="T206" s="313" t="str">
        <f>IF('Historical DATA'!AC184="","",'Historical DATA'!AC184)</f>
        <v/>
      </c>
      <c r="U206" s="313" t="str">
        <f>IF('Historical DATA'!AD184="","",'Historical DATA'!AD184)</f>
        <v/>
      </c>
      <c r="V206" s="314" t="str">
        <f>IF('Historical DATA'!AE184="","",'Historical DATA'!AE184)</f>
        <v/>
      </c>
      <c r="W206" s="315" t="str">
        <f>IF('Historical DATA'!AF184="","",'Historical DATA'!AF184)</f>
        <v/>
      </c>
      <c r="X206" s="316" t="str">
        <f>IF('Historical DATA'!AG184="","",'Historical DATA'!AG184)</f>
        <v/>
      </c>
    </row>
    <row r="207" spans="1:24">
      <c r="A207" s="318">
        <f t="shared" si="2"/>
        <v>-160</v>
      </c>
      <c r="B207" s="143" t="str">
        <f>IF('Historical DATA'!B185="","",'Historical DATA'!B185)</f>
        <v/>
      </c>
      <c r="C207" s="320"/>
      <c r="D207" s="322" t="str">
        <f>IF('Historical DATA'!O185="","",'Historical DATA'!O185)</f>
        <v/>
      </c>
      <c r="E207" s="313" t="str">
        <f>IF('Historical DATA'!P185="","",'Historical DATA'!P185)</f>
        <v/>
      </c>
      <c r="F207" s="313" t="str">
        <f>IF('Historical DATA'!Q185="","",'Historical DATA'!Q185)</f>
        <v/>
      </c>
      <c r="G207" s="314" t="str">
        <f>IF('Historical DATA'!R185="","",'Historical DATA'!R185)</f>
        <v/>
      </c>
      <c r="H207" s="315" t="str">
        <f>IF('Historical DATA'!S185="","",'Historical DATA'!S185)</f>
        <v/>
      </c>
      <c r="I207" s="1504" t="str">
        <f>IF('Historical DATA'!T185="","",'Historical DATA'!T185)</f>
        <v/>
      </c>
      <c r="J207" s="316" t="str">
        <f>IF('Historical DATA'!U185="","",'Historical DATA'!U185)</f>
        <v/>
      </c>
      <c r="K207" s="321"/>
      <c r="L207" s="1432" t="str">
        <f>IF('Historical DATA'!V185="","",'Historical DATA'!V185)</f>
        <v/>
      </c>
      <c r="M207" s="313" t="str">
        <f>IF('Historical DATA'!W185="","",'Historical DATA'!W185)</f>
        <v/>
      </c>
      <c r="N207" s="313" t="str">
        <f>IF('Historical DATA'!X185="","",'Historical DATA'!X185)</f>
        <v/>
      </c>
      <c r="O207" s="314" t="str">
        <f>IF('Historical DATA'!Y185="","",'Historical DATA'!Y185)</f>
        <v/>
      </c>
      <c r="P207" s="315" t="str">
        <f>IF('Historical DATA'!Z185="","",'Historical DATA'!Z185)</f>
        <v/>
      </c>
      <c r="Q207" s="1501" t="str">
        <f>IF('Historical DATA'!AA185="","",'Historical DATA'!AA185)</f>
        <v/>
      </c>
      <c r="R207" s="321"/>
      <c r="S207" s="312" t="str">
        <f>IF('Historical DATA'!AB185="","",'Historical DATA'!AB185)</f>
        <v/>
      </c>
      <c r="T207" s="313" t="str">
        <f>IF('Historical DATA'!AC185="","",'Historical DATA'!AC185)</f>
        <v/>
      </c>
      <c r="U207" s="313" t="str">
        <f>IF('Historical DATA'!AD185="","",'Historical DATA'!AD185)</f>
        <v/>
      </c>
      <c r="V207" s="314" t="str">
        <f>IF('Historical DATA'!AE185="","",'Historical DATA'!AE185)</f>
        <v/>
      </c>
      <c r="W207" s="315" t="str">
        <f>IF('Historical DATA'!AF185="","",'Historical DATA'!AF185)</f>
        <v/>
      </c>
      <c r="X207" s="316" t="str">
        <f>IF('Historical DATA'!AG185="","",'Historical DATA'!AG185)</f>
        <v/>
      </c>
    </row>
    <row r="208" spans="1:24">
      <c r="A208" s="318">
        <f t="shared" si="2"/>
        <v>-161</v>
      </c>
      <c r="B208" s="143" t="str">
        <f>IF('Historical DATA'!B186="","",'Historical DATA'!B186)</f>
        <v/>
      </c>
      <c r="C208" s="320"/>
      <c r="D208" s="322" t="str">
        <f>IF('Historical DATA'!O186="","",'Historical DATA'!O186)</f>
        <v/>
      </c>
      <c r="E208" s="313" t="str">
        <f>IF('Historical DATA'!P186="","",'Historical DATA'!P186)</f>
        <v/>
      </c>
      <c r="F208" s="313" t="str">
        <f>IF('Historical DATA'!Q186="","",'Historical DATA'!Q186)</f>
        <v/>
      </c>
      <c r="G208" s="314" t="str">
        <f>IF('Historical DATA'!R186="","",'Historical DATA'!R186)</f>
        <v/>
      </c>
      <c r="H208" s="315" t="str">
        <f>IF('Historical DATA'!S186="","",'Historical DATA'!S186)</f>
        <v/>
      </c>
      <c r="I208" s="1504" t="str">
        <f>IF('Historical DATA'!T186="","",'Historical DATA'!T186)</f>
        <v/>
      </c>
      <c r="J208" s="316" t="str">
        <f>IF('Historical DATA'!U186="","",'Historical DATA'!U186)</f>
        <v/>
      </c>
      <c r="K208" s="321"/>
      <c r="L208" s="1432" t="str">
        <f>IF('Historical DATA'!V186="","",'Historical DATA'!V186)</f>
        <v/>
      </c>
      <c r="M208" s="313" t="str">
        <f>IF('Historical DATA'!W186="","",'Historical DATA'!W186)</f>
        <v/>
      </c>
      <c r="N208" s="313" t="str">
        <f>IF('Historical DATA'!X186="","",'Historical DATA'!X186)</f>
        <v/>
      </c>
      <c r="O208" s="314" t="str">
        <f>IF('Historical DATA'!Y186="","",'Historical DATA'!Y186)</f>
        <v/>
      </c>
      <c r="P208" s="315" t="str">
        <f>IF('Historical DATA'!Z186="","",'Historical DATA'!Z186)</f>
        <v/>
      </c>
      <c r="Q208" s="1501" t="str">
        <f>IF('Historical DATA'!AA186="","",'Historical DATA'!AA186)</f>
        <v/>
      </c>
      <c r="R208" s="321"/>
      <c r="S208" s="312" t="str">
        <f>IF('Historical DATA'!AB186="","",'Historical DATA'!AB186)</f>
        <v/>
      </c>
      <c r="T208" s="313" t="str">
        <f>IF('Historical DATA'!AC186="","",'Historical DATA'!AC186)</f>
        <v/>
      </c>
      <c r="U208" s="313" t="str">
        <f>IF('Historical DATA'!AD186="","",'Historical DATA'!AD186)</f>
        <v/>
      </c>
      <c r="V208" s="314" t="str">
        <f>IF('Historical DATA'!AE186="","",'Historical DATA'!AE186)</f>
        <v/>
      </c>
      <c r="W208" s="315" t="str">
        <f>IF('Historical DATA'!AF186="","",'Historical DATA'!AF186)</f>
        <v/>
      </c>
      <c r="X208" s="316" t="str">
        <f>IF('Historical DATA'!AG186="","",'Historical DATA'!AG186)</f>
        <v/>
      </c>
    </row>
    <row r="209" spans="1:24">
      <c r="A209" s="318">
        <f t="shared" si="2"/>
        <v>-162</v>
      </c>
      <c r="B209" s="143" t="str">
        <f>IF('Historical DATA'!B187="","",'Historical DATA'!B187)</f>
        <v/>
      </c>
      <c r="C209" s="320"/>
      <c r="D209" s="322" t="str">
        <f>IF('Historical DATA'!O187="","",'Historical DATA'!O187)</f>
        <v/>
      </c>
      <c r="E209" s="313" t="str">
        <f>IF('Historical DATA'!P187="","",'Historical DATA'!P187)</f>
        <v/>
      </c>
      <c r="F209" s="313" t="str">
        <f>IF('Historical DATA'!Q187="","",'Historical DATA'!Q187)</f>
        <v/>
      </c>
      <c r="G209" s="314" t="str">
        <f>IF('Historical DATA'!R187="","",'Historical DATA'!R187)</f>
        <v/>
      </c>
      <c r="H209" s="315" t="str">
        <f>IF('Historical DATA'!S187="","",'Historical DATA'!S187)</f>
        <v/>
      </c>
      <c r="I209" s="1504" t="str">
        <f>IF('Historical DATA'!T187="","",'Historical DATA'!T187)</f>
        <v/>
      </c>
      <c r="J209" s="316" t="str">
        <f>IF('Historical DATA'!U187="","",'Historical DATA'!U187)</f>
        <v/>
      </c>
      <c r="K209" s="321"/>
      <c r="L209" s="1432" t="str">
        <f>IF('Historical DATA'!V187="","",'Historical DATA'!V187)</f>
        <v/>
      </c>
      <c r="M209" s="313" t="str">
        <f>IF('Historical DATA'!W187="","",'Historical DATA'!W187)</f>
        <v/>
      </c>
      <c r="N209" s="313" t="str">
        <f>IF('Historical DATA'!X187="","",'Historical DATA'!X187)</f>
        <v/>
      </c>
      <c r="O209" s="314" t="str">
        <f>IF('Historical DATA'!Y187="","",'Historical DATA'!Y187)</f>
        <v/>
      </c>
      <c r="P209" s="315" t="str">
        <f>IF('Historical DATA'!Z187="","",'Historical DATA'!Z187)</f>
        <v/>
      </c>
      <c r="Q209" s="1501" t="str">
        <f>IF('Historical DATA'!AA187="","",'Historical DATA'!AA187)</f>
        <v/>
      </c>
      <c r="R209" s="321"/>
      <c r="S209" s="312" t="str">
        <f>IF('Historical DATA'!AB187="","",'Historical DATA'!AB187)</f>
        <v/>
      </c>
      <c r="T209" s="313" t="str">
        <f>IF('Historical DATA'!AC187="","",'Historical DATA'!AC187)</f>
        <v/>
      </c>
      <c r="U209" s="313" t="str">
        <f>IF('Historical DATA'!AD187="","",'Historical DATA'!AD187)</f>
        <v/>
      </c>
      <c r="V209" s="314" t="str">
        <f>IF('Historical DATA'!AE187="","",'Historical DATA'!AE187)</f>
        <v/>
      </c>
      <c r="W209" s="315" t="str">
        <f>IF('Historical DATA'!AF187="","",'Historical DATA'!AF187)</f>
        <v/>
      </c>
      <c r="X209" s="316" t="str">
        <f>IF('Historical DATA'!AG187="","",'Historical DATA'!AG187)</f>
        <v/>
      </c>
    </row>
    <row r="210" spans="1:24">
      <c r="A210" s="318">
        <f t="shared" si="2"/>
        <v>-163</v>
      </c>
      <c r="B210" s="143" t="str">
        <f>IF('Historical DATA'!B188="","",'Historical DATA'!B188)</f>
        <v/>
      </c>
      <c r="C210" s="320"/>
      <c r="D210" s="322" t="str">
        <f>IF('Historical DATA'!O188="","",'Historical DATA'!O188)</f>
        <v/>
      </c>
      <c r="E210" s="313" t="str">
        <f>IF('Historical DATA'!P188="","",'Historical DATA'!P188)</f>
        <v/>
      </c>
      <c r="F210" s="313" t="str">
        <f>IF('Historical DATA'!Q188="","",'Historical DATA'!Q188)</f>
        <v/>
      </c>
      <c r="G210" s="314" t="str">
        <f>IF('Historical DATA'!R188="","",'Historical DATA'!R188)</f>
        <v/>
      </c>
      <c r="H210" s="315" t="str">
        <f>IF('Historical DATA'!S188="","",'Historical DATA'!S188)</f>
        <v/>
      </c>
      <c r="I210" s="1504" t="str">
        <f>IF('Historical DATA'!T188="","",'Historical DATA'!T188)</f>
        <v/>
      </c>
      <c r="J210" s="316" t="str">
        <f>IF('Historical DATA'!U188="","",'Historical DATA'!U188)</f>
        <v/>
      </c>
      <c r="K210" s="321"/>
      <c r="L210" s="1432" t="str">
        <f>IF('Historical DATA'!V188="","",'Historical DATA'!V188)</f>
        <v/>
      </c>
      <c r="M210" s="313" t="str">
        <f>IF('Historical DATA'!W188="","",'Historical DATA'!W188)</f>
        <v/>
      </c>
      <c r="N210" s="313" t="str">
        <f>IF('Historical DATA'!X188="","",'Historical DATA'!X188)</f>
        <v/>
      </c>
      <c r="O210" s="314" t="str">
        <f>IF('Historical DATA'!Y188="","",'Historical DATA'!Y188)</f>
        <v/>
      </c>
      <c r="P210" s="315" t="str">
        <f>IF('Historical DATA'!Z188="","",'Historical DATA'!Z188)</f>
        <v/>
      </c>
      <c r="Q210" s="1501" t="str">
        <f>IF('Historical DATA'!AA188="","",'Historical DATA'!AA188)</f>
        <v/>
      </c>
      <c r="R210" s="321"/>
      <c r="S210" s="312" t="str">
        <f>IF('Historical DATA'!AB188="","",'Historical DATA'!AB188)</f>
        <v/>
      </c>
      <c r="T210" s="313" t="str">
        <f>IF('Historical DATA'!AC188="","",'Historical DATA'!AC188)</f>
        <v/>
      </c>
      <c r="U210" s="313" t="str">
        <f>IF('Historical DATA'!AD188="","",'Historical DATA'!AD188)</f>
        <v/>
      </c>
      <c r="V210" s="314" t="str">
        <f>IF('Historical DATA'!AE188="","",'Historical DATA'!AE188)</f>
        <v/>
      </c>
      <c r="W210" s="315" t="str">
        <f>IF('Historical DATA'!AF188="","",'Historical DATA'!AF188)</f>
        <v/>
      </c>
      <c r="X210" s="316" t="str">
        <f>IF('Historical DATA'!AG188="","",'Historical DATA'!AG188)</f>
        <v/>
      </c>
    </row>
    <row r="211" spans="1:24">
      <c r="A211" s="318">
        <f t="shared" si="2"/>
        <v>-164</v>
      </c>
      <c r="B211" s="143" t="str">
        <f>IF('Historical DATA'!B189="","",'Historical DATA'!B189)</f>
        <v/>
      </c>
      <c r="C211" s="320"/>
      <c r="D211" s="322" t="str">
        <f>IF('Historical DATA'!O189="","",'Historical DATA'!O189)</f>
        <v/>
      </c>
      <c r="E211" s="313" t="str">
        <f>IF('Historical DATA'!P189="","",'Historical DATA'!P189)</f>
        <v/>
      </c>
      <c r="F211" s="313" t="str">
        <f>IF('Historical DATA'!Q189="","",'Historical DATA'!Q189)</f>
        <v/>
      </c>
      <c r="G211" s="314" t="str">
        <f>IF('Historical DATA'!R189="","",'Historical DATA'!R189)</f>
        <v/>
      </c>
      <c r="H211" s="315" t="str">
        <f>IF('Historical DATA'!S189="","",'Historical DATA'!S189)</f>
        <v/>
      </c>
      <c r="I211" s="1504" t="str">
        <f>IF('Historical DATA'!T189="","",'Historical DATA'!T189)</f>
        <v/>
      </c>
      <c r="J211" s="316" t="str">
        <f>IF('Historical DATA'!U189="","",'Historical DATA'!U189)</f>
        <v/>
      </c>
      <c r="K211" s="321"/>
      <c r="L211" s="1432" t="str">
        <f>IF('Historical DATA'!V189="","",'Historical DATA'!V189)</f>
        <v/>
      </c>
      <c r="M211" s="313" t="str">
        <f>IF('Historical DATA'!W189="","",'Historical DATA'!W189)</f>
        <v/>
      </c>
      <c r="N211" s="313" t="str">
        <f>IF('Historical DATA'!X189="","",'Historical DATA'!X189)</f>
        <v/>
      </c>
      <c r="O211" s="314" t="str">
        <f>IF('Historical DATA'!Y189="","",'Historical DATA'!Y189)</f>
        <v/>
      </c>
      <c r="P211" s="315" t="str">
        <f>IF('Historical DATA'!Z189="","",'Historical DATA'!Z189)</f>
        <v/>
      </c>
      <c r="Q211" s="1501" t="str">
        <f>IF('Historical DATA'!AA189="","",'Historical DATA'!AA189)</f>
        <v/>
      </c>
      <c r="R211" s="321"/>
      <c r="S211" s="312" t="str">
        <f>IF('Historical DATA'!AB189="","",'Historical DATA'!AB189)</f>
        <v/>
      </c>
      <c r="T211" s="313" t="str">
        <f>IF('Historical DATA'!AC189="","",'Historical DATA'!AC189)</f>
        <v/>
      </c>
      <c r="U211" s="313" t="str">
        <f>IF('Historical DATA'!AD189="","",'Historical DATA'!AD189)</f>
        <v/>
      </c>
      <c r="V211" s="314" t="str">
        <f>IF('Historical DATA'!AE189="","",'Historical DATA'!AE189)</f>
        <v/>
      </c>
      <c r="W211" s="315" t="str">
        <f>IF('Historical DATA'!AF189="","",'Historical DATA'!AF189)</f>
        <v/>
      </c>
      <c r="X211" s="316" t="str">
        <f>IF('Historical DATA'!AG189="","",'Historical DATA'!AG189)</f>
        <v/>
      </c>
    </row>
    <row r="212" spans="1:24">
      <c r="A212" s="318">
        <f t="shared" si="2"/>
        <v>-165</v>
      </c>
      <c r="B212" s="143" t="str">
        <f>IF('Historical DATA'!B190="","",'Historical DATA'!B190)</f>
        <v/>
      </c>
      <c r="C212" s="320"/>
      <c r="D212" s="322" t="str">
        <f>IF('Historical DATA'!O190="","",'Historical DATA'!O190)</f>
        <v/>
      </c>
      <c r="E212" s="313" t="str">
        <f>IF('Historical DATA'!P190="","",'Historical DATA'!P190)</f>
        <v/>
      </c>
      <c r="F212" s="313" t="str">
        <f>IF('Historical DATA'!Q190="","",'Historical DATA'!Q190)</f>
        <v/>
      </c>
      <c r="G212" s="314" t="str">
        <f>IF('Historical DATA'!R190="","",'Historical DATA'!R190)</f>
        <v/>
      </c>
      <c r="H212" s="315" t="str">
        <f>IF('Historical DATA'!S190="","",'Historical DATA'!S190)</f>
        <v/>
      </c>
      <c r="I212" s="1504" t="str">
        <f>IF('Historical DATA'!T190="","",'Historical DATA'!T190)</f>
        <v/>
      </c>
      <c r="J212" s="316" t="str">
        <f>IF('Historical DATA'!U190="","",'Historical DATA'!U190)</f>
        <v/>
      </c>
      <c r="K212" s="321"/>
      <c r="L212" s="1432" t="str">
        <f>IF('Historical DATA'!V190="","",'Historical DATA'!V190)</f>
        <v/>
      </c>
      <c r="M212" s="313" t="str">
        <f>IF('Historical DATA'!W190="","",'Historical DATA'!W190)</f>
        <v/>
      </c>
      <c r="N212" s="313" t="str">
        <f>IF('Historical DATA'!X190="","",'Historical DATA'!X190)</f>
        <v/>
      </c>
      <c r="O212" s="314" t="str">
        <f>IF('Historical DATA'!Y190="","",'Historical DATA'!Y190)</f>
        <v/>
      </c>
      <c r="P212" s="315" t="str">
        <f>IF('Historical DATA'!Z190="","",'Historical DATA'!Z190)</f>
        <v/>
      </c>
      <c r="Q212" s="1501" t="str">
        <f>IF('Historical DATA'!AA190="","",'Historical DATA'!AA190)</f>
        <v/>
      </c>
      <c r="R212" s="321"/>
      <c r="S212" s="312" t="str">
        <f>IF('Historical DATA'!AB190="","",'Historical DATA'!AB190)</f>
        <v/>
      </c>
      <c r="T212" s="313" t="str">
        <f>IF('Historical DATA'!AC190="","",'Historical DATA'!AC190)</f>
        <v/>
      </c>
      <c r="U212" s="313" t="str">
        <f>IF('Historical DATA'!AD190="","",'Historical DATA'!AD190)</f>
        <v/>
      </c>
      <c r="V212" s="314" t="str">
        <f>IF('Historical DATA'!AE190="","",'Historical DATA'!AE190)</f>
        <v/>
      </c>
      <c r="W212" s="315" t="str">
        <f>IF('Historical DATA'!AF190="","",'Historical DATA'!AF190)</f>
        <v/>
      </c>
      <c r="X212" s="316" t="str">
        <f>IF('Historical DATA'!AG190="","",'Historical DATA'!AG190)</f>
        <v/>
      </c>
    </row>
    <row r="213" spans="1:24">
      <c r="A213" s="318">
        <f t="shared" si="2"/>
        <v>-166</v>
      </c>
      <c r="B213" s="143" t="str">
        <f>IF('Historical DATA'!B191="","",'Historical DATA'!B191)</f>
        <v/>
      </c>
      <c r="C213" s="320"/>
      <c r="D213" s="322" t="str">
        <f>IF('Historical DATA'!O191="","",'Historical DATA'!O191)</f>
        <v/>
      </c>
      <c r="E213" s="313" t="str">
        <f>IF('Historical DATA'!P191="","",'Historical DATA'!P191)</f>
        <v/>
      </c>
      <c r="F213" s="313" t="str">
        <f>IF('Historical DATA'!Q191="","",'Historical DATA'!Q191)</f>
        <v/>
      </c>
      <c r="G213" s="314" t="str">
        <f>IF('Historical DATA'!R191="","",'Historical DATA'!R191)</f>
        <v/>
      </c>
      <c r="H213" s="315" t="str">
        <f>IF('Historical DATA'!S191="","",'Historical DATA'!S191)</f>
        <v/>
      </c>
      <c r="I213" s="1504" t="str">
        <f>IF('Historical DATA'!T191="","",'Historical DATA'!T191)</f>
        <v/>
      </c>
      <c r="J213" s="316" t="str">
        <f>IF('Historical DATA'!U191="","",'Historical DATA'!U191)</f>
        <v/>
      </c>
      <c r="K213" s="321"/>
      <c r="L213" s="1432" t="str">
        <f>IF('Historical DATA'!V191="","",'Historical DATA'!V191)</f>
        <v/>
      </c>
      <c r="M213" s="313" t="str">
        <f>IF('Historical DATA'!W191="","",'Historical DATA'!W191)</f>
        <v/>
      </c>
      <c r="N213" s="313" t="str">
        <f>IF('Historical DATA'!X191="","",'Historical DATA'!X191)</f>
        <v/>
      </c>
      <c r="O213" s="314" t="str">
        <f>IF('Historical DATA'!Y191="","",'Historical DATA'!Y191)</f>
        <v/>
      </c>
      <c r="P213" s="315" t="str">
        <f>IF('Historical DATA'!Z191="","",'Historical DATA'!Z191)</f>
        <v/>
      </c>
      <c r="Q213" s="1501" t="str">
        <f>IF('Historical DATA'!AA191="","",'Historical DATA'!AA191)</f>
        <v/>
      </c>
      <c r="R213" s="321"/>
      <c r="S213" s="312" t="str">
        <f>IF('Historical DATA'!AB191="","",'Historical DATA'!AB191)</f>
        <v/>
      </c>
      <c r="T213" s="313" t="str">
        <f>IF('Historical DATA'!AC191="","",'Historical DATA'!AC191)</f>
        <v/>
      </c>
      <c r="U213" s="313" t="str">
        <f>IF('Historical DATA'!AD191="","",'Historical DATA'!AD191)</f>
        <v/>
      </c>
      <c r="V213" s="314" t="str">
        <f>IF('Historical DATA'!AE191="","",'Historical DATA'!AE191)</f>
        <v/>
      </c>
      <c r="W213" s="315" t="str">
        <f>IF('Historical DATA'!AF191="","",'Historical DATA'!AF191)</f>
        <v/>
      </c>
      <c r="X213" s="316" t="str">
        <f>IF('Historical DATA'!AG191="","",'Historical DATA'!AG191)</f>
        <v/>
      </c>
    </row>
    <row r="214" spans="1:24">
      <c r="A214" s="318">
        <f t="shared" si="2"/>
        <v>-167</v>
      </c>
      <c r="B214" s="143" t="str">
        <f>IF('Historical DATA'!B192="","",'Historical DATA'!B192)</f>
        <v/>
      </c>
      <c r="C214" s="320"/>
      <c r="D214" s="322" t="str">
        <f>IF('Historical DATA'!O192="","",'Historical DATA'!O192)</f>
        <v/>
      </c>
      <c r="E214" s="313" t="str">
        <f>IF('Historical DATA'!P192="","",'Historical DATA'!P192)</f>
        <v/>
      </c>
      <c r="F214" s="313" t="str">
        <f>IF('Historical DATA'!Q192="","",'Historical DATA'!Q192)</f>
        <v/>
      </c>
      <c r="G214" s="314" t="str">
        <f>IF('Historical DATA'!R192="","",'Historical DATA'!R192)</f>
        <v/>
      </c>
      <c r="H214" s="315" t="str">
        <f>IF('Historical DATA'!S192="","",'Historical DATA'!S192)</f>
        <v/>
      </c>
      <c r="I214" s="1504" t="str">
        <f>IF('Historical DATA'!T192="","",'Historical DATA'!T192)</f>
        <v/>
      </c>
      <c r="J214" s="316" t="str">
        <f>IF('Historical DATA'!U192="","",'Historical DATA'!U192)</f>
        <v/>
      </c>
      <c r="K214" s="321"/>
      <c r="L214" s="1432" t="str">
        <f>IF('Historical DATA'!V192="","",'Historical DATA'!V192)</f>
        <v/>
      </c>
      <c r="M214" s="313" t="str">
        <f>IF('Historical DATA'!W192="","",'Historical DATA'!W192)</f>
        <v/>
      </c>
      <c r="N214" s="313" t="str">
        <f>IF('Historical DATA'!X192="","",'Historical DATA'!X192)</f>
        <v/>
      </c>
      <c r="O214" s="314" t="str">
        <f>IF('Historical DATA'!Y192="","",'Historical DATA'!Y192)</f>
        <v/>
      </c>
      <c r="P214" s="315" t="str">
        <f>IF('Historical DATA'!Z192="","",'Historical DATA'!Z192)</f>
        <v/>
      </c>
      <c r="Q214" s="1501" t="str">
        <f>IF('Historical DATA'!AA192="","",'Historical DATA'!AA192)</f>
        <v/>
      </c>
      <c r="R214" s="321"/>
      <c r="S214" s="312" t="str">
        <f>IF('Historical DATA'!AB192="","",'Historical DATA'!AB192)</f>
        <v/>
      </c>
      <c r="T214" s="313" t="str">
        <f>IF('Historical DATA'!AC192="","",'Historical DATA'!AC192)</f>
        <v/>
      </c>
      <c r="U214" s="313" t="str">
        <f>IF('Historical DATA'!AD192="","",'Historical DATA'!AD192)</f>
        <v/>
      </c>
      <c r="V214" s="314" t="str">
        <f>IF('Historical DATA'!AE192="","",'Historical DATA'!AE192)</f>
        <v/>
      </c>
      <c r="W214" s="315" t="str">
        <f>IF('Historical DATA'!AF192="","",'Historical DATA'!AF192)</f>
        <v/>
      </c>
      <c r="X214" s="316" t="str">
        <f>IF('Historical DATA'!AG192="","",'Historical DATA'!AG192)</f>
        <v/>
      </c>
    </row>
    <row r="215" spans="1:24">
      <c r="A215" s="318">
        <f t="shared" si="2"/>
        <v>-168</v>
      </c>
      <c r="B215" s="143" t="str">
        <f>IF('Historical DATA'!B193="","",'Historical DATA'!B193)</f>
        <v/>
      </c>
      <c r="C215" s="320"/>
      <c r="D215" s="322" t="str">
        <f>IF('Historical DATA'!O193="","",'Historical DATA'!O193)</f>
        <v/>
      </c>
      <c r="E215" s="313" t="str">
        <f>IF('Historical DATA'!P193="","",'Historical DATA'!P193)</f>
        <v/>
      </c>
      <c r="F215" s="313" t="str">
        <f>IF('Historical DATA'!Q193="","",'Historical DATA'!Q193)</f>
        <v/>
      </c>
      <c r="G215" s="314" t="str">
        <f>IF('Historical DATA'!R193="","",'Historical DATA'!R193)</f>
        <v/>
      </c>
      <c r="H215" s="315" t="str">
        <f>IF('Historical DATA'!S193="","",'Historical DATA'!S193)</f>
        <v/>
      </c>
      <c r="I215" s="1504" t="str">
        <f>IF('Historical DATA'!T193="","",'Historical DATA'!T193)</f>
        <v/>
      </c>
      <c r="J215" s="316" t="str">
        <f>IF('Historical DATA'!U193="","",'Historical DATA'!U193)</f>
        <v/>
      </c>
      <c r="K215" s="321"/>
      <c r="L215" s="1432" t="str">
        <f>IF('Historical DATA'!V193="","",'Historical DATA'!V193)</f>
        <v/>
      </c>
      <c r="M215" s="313" t="str">
        <f>IF('Historical DATA'!W193="","",'Historical DATA'!W193)</f>
        <v/>
      </c>
      <c r="N215" s="313" t="str">
        <f>IF('Historical DATA'!X193="","",'Historical DATA'!X193)</f>
        <v/>
      </c>
      <c r="O215" s="314" t="str">
        <f>IF('Historical DATA'!Y193="","",'Historical DATA'!Y193)</f>
        <v/>
      </c>
      <c r="P215" s="315" t="str">
        <f>IF('Historical DATA'!Z193="","",'Historical DATA'!Z193)</f>
        <v/>
      </c>
      <c r="Q215" s="1501" t="str">
        <f>IF('Historical DATA'!AA193="","",'Historical DATA'!AA193)</f>
        <v/>
      </c>
      <c r="R215" s="321"/>
      <c r="S215" s="312" t="str">
        <f>IF('Historical DATA'!AB193="","",'Historical DATA'!AB193)</f>
        <v/>
      </c>
      <c r="T215" s="313" t="str">
        <f>IF('Historical DATA'!AC193="","",'Historical DATA'!AC193)</f>
        <v/>
      </c>
      <c r="U215" s="313" t="str">
        <f>IF('Historical DATA'!AD193="","",'Historical DATA'!AD193)</f>
        <v/>
      </c>
      <c r="V215" s="314" t="str">
        <f>IF('Historical DATA'!AE193="","",'Historical DATA'!AE193)</f>
        <v/>
      </c>
      <c r="W215" s="315" t="str">
        <f>IF('Historical DATA'!AF193="","",'Historical DATA'!AF193)</f>
        <v/>
      </c>
      <c r="X215" s="316" t="str">
        <f>IF('Historical DATA'!AG193="","",'Historical DATA'!AG193)</f>
        <v/>
      </c>
    </row>
    <row r="216" spans="1:24">
      <c r="A216" s="318">
        <f t="shared" si="2"/>
        <v>-169</v>
      </c>
      <c r="B216" s="143" t="str">
        <f>IF('Historical DATA'!B194="","",'Historical DATA'!B194)</f>
        <v/>
      </c>
      <c r="C216" s="320"/>
      <c r="D216" s="322" t="str">
        <f>IF('Historical DATA'!O194="","",'Historical DATA'!O194)</f>
        <v/>
      </c>
      <c r="E216" s="313" t="str">
        <f>IF('Historical DATA'!P194="","",'Historical DATA'!P194)</f>
        <v/>
      </c>
      <c r="F216" s="313" t="str">
        <f>IF('Historical DATA'!Q194="","",'Historical DATA'!Q194)</f>
        <v/>
      </c>
      <c r="G216" s="314" t="str">
        <f>IF('Historical DATA'!R194="","",'Historical DATA'!R194)</f>
        <v/>
      </c>
      <c r="H216" s="315" t="str">
        <f>IF('Historical DATA'!S194="","",'Historical DATA'!S194)</f>
        <v/>
      </c>
      <c r="I216" s="1504" t="str">
        <f>IF('Historical DATA'!T194="","",'Historical DATA'!T194)</f>
        <v/>
      </c>
      <c r="J216" s="316" t="str">
        <f>IF('Historical DATA'!U194="","",'Historical DATA'!U194)</f>
        <v/>
      </c>
      <c r="K216" s="321"/>
      <c r="L216" s="1432" t="str">
        <f>IF('Historical DATA'!V194="","",'Historical DATA'!V194)</f>
        <v/>
      </c>
      <c r="M216" s="313" t="str">
        <f>IF('Historical DATA'!W194="","",'Historical DATA'!W194)</f>
        <v/>
      </c>
      <c r="N216" s="313" t="str">
        <f>IF('Historical DATA'!X194="","",'Historical DATA'!X194)</f>
        <v/>
      </c>
      <c r="O216" s="314" t="str">
        <f>IF('Historical DATA'!Y194="","",'Historical DATA'!Y194)</f>
        <v/>
      </c>
      <c r="P216" s="315" t="str">
        <f>IF('Historical DATA'!Z194="","",'Historical DATA'!Z194)</f>
        <v/>
      </c>
      <c r="Q216" s="1501" t="str">
        <f>IF('Historical DATA'!AA194="","",'Historical DATA'!AA194)</f>
        <v/>
      </c>
      <c r="R216" s="321"/>
      <c r="S216" s="312" t="str">
        <f>IF('Historical DATA'!AB194="","",'Historical DATA'!AB194)</f>
        <v/>
      </c>
      <c r="T216" s="313" t="str">
        <f>IF('Historical DATA'!AC194="","",'Historical DATA'!AC194)</f>
        <v/>
      </c>
      <c r="U216" s="313" t="str">
        <f>IF('Historical DATA'!AD194="","",'Historical DATA'!AD194)</f>
        <v/>
      </c>
      <c r="V216" s="314" t="str">
        <f>IF('Historical DATA'!AE194="","",'Historical DATA'!AE194)</f>
        <v/>
      </c>
      <c r="W216" s="315" t="str">
        <f>IF('Historical DATA'!AF194="","",'Historical DATA'!AF194)</f>
        <v/>
      </c>
      <c r="X216" s="316" t="str">
        <f>IF('Historical DATA'!AG194="","",'Historical DATA'!AG194)</f>
        <v/>
      </c>
    </row>
    <row r="217" spans="1:24">
      <c r="A217" s="318">
        <f t="shared" si="2"/>
        <v>-170</v>
      </c>
      <c r="B217" s="143" t="str">
        <f>IF('Historical DATA'!B195="","",'Historical DATA'!B195)</f>
        <v/>
      </c>
      <c r="C217" s="320"/>
      <c r="D217" s="322" t="str">
        <f>IF('Historical DATA'!O195="","",'Historical DATA'!O195)</f>
        <v/>
      </c>
      <c r="E217" s="313" t="str">
        <f>IF('Historical DATA'!P195="","",'Historical DATA'!P195)</f>
        <v/>
      </c>
      <c r="F217" s="313" t="str">
        <f>IF('Historical DATA'!Q195="","",'Historical DATA'!Q195)</f>
        <v/>
      </c>
      <c r="G217" s="314" t="str">
        <f>IF('Historical DATA'!R195="","",'Historical DATA'!R195)</f>
        <v/>
      </c>
      <c r="H217" s="315" t="str">
        <f>IF('Historical DATA'!S195="","",'Historical DATA'!S195)</f>
        <v/>
      </c>
      <c r="I217" s="1504" t="str">
        <f>IF('Historical DATA'!T195="","",'Historical DATA'!T195)</f>
        <v/>
      </c>
      <c r="J217" s="316" t="str">
        <f>IF('Historical DATA'!U195="","",'Historical DATA'!U195)</f>
        <v/>
      </c>
      <c r="K217" s="321"/>
      <c r="L217" s="1432" t="str">
        <f>IF('Historical DATA'!V195="","",'Historical DATA'!V195)</f>
        <v/>
      </c>
      <c r="M217" s="313" t="str">
        <f>IF('Historical DATA'!W195="","",'Historical DATA'!W195)</f>
        <v/>
      </c>
      <c r="N217" s="313" t="str">
        <f>IF('Historical DATA'!X195="","",'Historical DATA'!X195)</f>
        <v/>
      </c>
      <c r="O217" s="314" t="str">
        <f>IF('Historical DATA'!Y195="","",'Historical DATA'!Y195)</f>
        <v/>
      </c>
      <c r="P217" s="315" t="str">
        <f>IF('Historical DATA'!Z195="","",'Historical DATA'!Z195)</f>
        <v/>
      </c>
      <c r="Q217" s="1501" t="str">
        <f>IF('Historical DATA'!AA195="","",'Historical DATA'!AA195)</f>
        <v/>
      </c>
      <c r="R217" s="321"/>
      <c r="S217" s="312" t="str">
        <f>IF('Historical DATA'!AB195="","",'Historical DATA'!AB195)</f>
        <v/>
      </c>
      <c r="T217" s="313" t="str">
        <f>IF('Historical DATA'!AC195="","",'Historical DATA'!AC195)</f>
        <v/>
      </c>
      <c r="U217" s="313" t="str">
        <f>IF('Historical DATA'!AD195="","",'Historical DATA'!AD195)</f>
        <v/>
      </c>
      <c r="V217" s="314" t="str">
        <f>IF('Historical DATA'!AE195="","",'Historical DATA'!AE195)</f>
        <v/>
      </c>
      <c r="W217" s="315" t="str">
        <f>IF('Historical DATA'!AF195="","",'Historical DATA'!AF195)</f>
        <v/>
      </c>
      <c r="X217" s="316" t="str">
        <f>IF('Historical DATA'!AG195="","",'Historical DATA'!AG195)</f>
        <v/>
      </c>
    </row>
    <row r="218" spans="1:24">
      <c r="A218" s="318">
        <f t="shared" si="2"/>
        <v>-171</v>
      </c>
      <c r="B218" s="143" t="str">
        <f>IF('Historical DATA'!B196="","",'Historical DATA'!B196)</f>
        <v/>
      </c>
      <c r="C218" s="320"/>
      <c r="D218" s="322" t="str">
        <f>IF('Historical DATA'!O196="","",'Historical DATA'!O196)</f>
        <v/>
      </c>
      <c r="E218" s="313" t="str">
        <f>IF('Historical DATA'!P196="","",'Historical DATA'!P196)</f>
        <v/>
      </c>
      <c r="F218" s="313" t="str">
        <f>IF('Historical DATA'!Q196="","",'Historical DATA'!Q196)</f>
        <v/>
      </c>
      <c r="G218" s="314" t="str">
        <f>IF('Historical DATA'!R196="","",'Historical DATA'!R196)</f>
        <v/>
      </c>
      <c r="H218" s="315" t="str">
        <f>IF('Historical DATA'!S196="","",'Historical DATA'!S196)</f>
        <v/>
      </c>
      <c r="I218" s="1504" t="str">
        <f>IF('Historical DATA'!T196="","",'Historical DATA'!T196)</f>
        <v/>
      </c>
      <c r="J218" s="316" t="str">
        <f>IF('Historical DATA'!U196="","",'Historical DATA'!U196)</f>
        <v/>
      </c>
      <c r="K218" s="321"/>
      <c r="L218" s="1432" t="str">
        <f>IF('Historical DATA'!V196="","",'Historical DATA'!V196)</f>
        <v/>
      </c>
      <c r="M218" s="313" t="str">
        <f>IF('Historical DATA'!W196="","",'Historical DATA'!W196)</f>
        <v/>
      </c>
      <c r="N218" s="313" t="str">
        <f>IF('Historical DATA'!X196="","",'Historical DATA'!X196)</f>
        <v/>
      </c>
      <c r="O218" s="314" t="str">
        <f>IF('Historical DATA'!Y196="","",'Historical DATA'!Y196)</f>
        <v/>
      </c>
      <c r="P218" s="315" t="str">
        <f>IF('Historical DATA'!Z196="","",'Historical DATA'!Z196)</f>
        <v/>
      </c>
      <c r="Q218" s="1501" t="str">
        <f>IF('Historical DATA'!AA196="","",'Historical DATA'!AA196)</f>
        <v/>
      </c>
      <c r="R218" s="321"/>
      <c r="S218" s="312" t="str">
        <f>IF('Historical DATA'!AB196="","",'Historical DATA'!AB196)</f>
        <v/>
      </c>
      <c r="T218" s="313" t="str">
        <f>IF('Historical DATA'!AC196="","",'Historical DATA'!AC196)</f>
        <v/>
      </c>
      <c r="U218" s="313" t="str">
        <f>IF('Historical DATA'!AD196="","",'Historical DATA'!AD196)</f>
        <v/>
      </c>
      <c r="V218" s="314" t="str">
        <f>IF('Historical DATA'!AE196="","",'Historical DATA'!AE196)</f>
        <v/>
      </c>
      <c r="W218" s="315" t="str">
        <f>IF('Historical DATA'!AF196="","",'Historical DATA'!AF196)</f>
        <v/>
      </c>
      <c r="X218" s="316" t="str">
        <f>IF('Historical DATA'!AG196="","",'Historical DATA'!AG196)</f>
        <v/>
      </c>
    </row>
    <row r="219" spans="1:24">
      <c r="A219" s="318">
        <f t="shared" si="2"/>
        <v>-172</v>
      </c>
      <c r="B219" s="143" t="str">
        <f>IF('Historical DATA'!B197="","",'Historical DATA'!B197)</f>
        <v/>
      </c>
      <c r="C219" s="320"/>
      <c r="D219" s="322" t="str">
        <f>IF('Historical DATA'!O197="","",'Historical DATA'!O197)</f>
        <v/>
      </c>
      <c r="E219" s="313" t="str">
        <f>IF('Historical DATA'!P197="","",'Historical DATA'!P197)</f>
        <v/>
      </c>
      <c r="F219" s="313" t="str">
        <f>IF('Historical DATA'!Q197="","",'Historical DATA'!Q197)</f>
        <v/>
      </c>
      <c r="G219" s="314" t="str">
        <f>IF('Historical DATA'!R197="","",'Historical DATA'!R197)</f>
        <v/>
      </c>
      <c r="H219" s="315" t="str">
        <f>IF('Historical DATA'!S197="","",'Historical DATA'!S197)</f>
        <v/>
      </c>
      <c r="I219" s="1504" t="str">
        <f>IF('Historical DATA'!T197="","",'Historical DATA'!T197)</f>
        <v/>
      </c>
      <c r="J219" s="316" t="str">
        <f>IF('Historical DATA'!U197="","",'Historical DATA'!U197)</f>
        <v/>
      </c>
      <c r="K219" s="321"/>
      <c r="L219" s="1432" t="str">
        <f>IF('Historical DATA'!V197="","",'Historical DATA'!V197)</f>
        <v/>
      </c>
      <c r="M219" s="313" t="str">
        <f>IF('Historical DATA'!W197="","",'Historical DATA'!W197)</f>
        <v/>
      </c>
      <c r="N219" s="313" t="str">
        <f>IF('Historical DATA'!X197="","",'Historical DATA'!X197)</f>
        <v/>
      </c>
      <c r="O219" s="314" t="str">
        <f>IF('Historical DATA'!Y197="","",'Historical DATA'!Y197)</f>
        <v/>
      </c>
      <c r="P219" s="315" t="str">
        <f>IF('Historical DATA'!Z197="","",'Historical DATA'!Z197)</f>
        <v/>
      </c>
      <c r="Q219" s="1501" t="str">
        <f>IF('Historical DATA'!AA197="","",'Historical DATA'!AA197)</f>
        <v/>
      </c>
      <c r="R219" s="321"/>
      <c r="S219" s="312" t="str">
        <f>IF('Historical DATA'!AB197="","",'Historical DATA'!AB197)</f>
        <v/>
      </c>
      <c r="T219" s="313" t="str">
        <f>IF('Historical DATA'!AC197="","",'Historical DATA'!AC197)</f>
        <v/>
      </c>
      <c r="U219" s="313" t="str">
        <f>IF('Historical DATA'!AD197="","",'Historical DATA'!AD197)</f>
        <v/>
      </c>
      <c r="V219" s="314" t="str">
        <f>IF('Historical DATA'!AE197="","",'Historical DATA'!AE197)</f>
        <v/>
      </c>
      <c r="W219" s="315" t="str">
        <f>IF('Historical DATA'!AF197="","",'Historical DATA'!AF197)</f>
        <v/>
      </c>
      <c r="X219" s="316" t="str">
        <f>IF('Historical DATA'!AG197="","",'Historical DATA'!AG197)</f>
        <v/>
      </c>
    </row>
    <row r="220" spans="1:24">
      <c r="A220" s="318">
        <f t="shared" ref="A220:A221" si="3">A219-1</f>
        <v>-173</v>
      </c>
      <c r="B220" s="143" t="str">
        <f>IF('Historical DATA'!B198="","",'Historical DATA'!B198)</f>
        <v/>
      </c>
      <c r="C220" s="320"/>
      <c r="D220" s="322" t="str">
        <f>IF('Historical DATA'!O198="","",'Historical DATA'!O198)</f>
        <v/>
      </c>
      <c r="E220" s="313" t="str">
        <f>IF('Historical DATA'!P198="","",'Historical DATA'!P198)</f>
        <v/>
      </c>
      <c r="F220" s="313" t="str">
        <f>IF('Historical DATA'!Q198="","",'Historical DATA'!Q198)</f>
        <v/>
      </c>
      <c r="G220" s="314" t="str">
        <f>IF('Historical DATA'!R198="","",'Historical DATA'!R198)</f>
        <v/>
      </c>
      <c r="H220" s="315" t="str">
        <f>IF('Historical DATA'!S198="","",'Historical DATA'!S198)</f>
        <v/>
      </c>
      <c r="I220" s="1504" t="str">
        <f>IF('Historical DATA'!T198="","",'Historical DATA'!T198)</f>
        <v/>
      </c>
      <c r="J220" s="316" t="str">
        <f>IF('Historical DATA'!U198="","",'Historical DATA'!U198)</f>
        <v/>
      </c>
      <c r="K220" s="321"/>
      <c r="L220" s="1432" t="str">
        <f>IF('Historical DATA'!V198="","",'Historical DATA'!V198)</f>
        <v/>
      </c>
      <c r="M220" s="313" t="str">
        <f>IF('Historical DATA'!W198="","",'Historical DATA'!W198)</f>
        <v/>
      </c>
      <c r="N220" s="313" t="str">
        <f>IF('Historical DATA'!X198="","",'Historical DATA'!X198)</f>
        <v/>
      </c>
      <c r="O220" s="314" t="str">
        <f>IF('Historical DATA'!Y198="","",'Historical DATA'!Y198)</f>
        <v/>
      </c>
      <c r="P220" s="315" t="str">
        <f>IF('Historical DATA'!Z198="","",'Historical DATA'!Z198)</f>
        <v/>
      </c>
      <c r="Q220" s="1501" t="str">
        <f>IF('Historical DATA'!AA198="","",'Historical DATA'!AA198)</f>
        <v/>
      </c>
      <c r="R220" s="321"/>
      <c r="S220" s="312" t="str">
        <f>IF('Historical DATA'!AB198="","",'Historical DATA'!AB198)</f>
        <v/>
      </c>
      <c r="T220" s="313" t="str">
        <f>IF('Historical DATA'!AC198="","",'Historical DATA'!AC198)</f>
        <v/>
      </c>
      <c r="U220" s="313" t="str">
        <f>IF('Historical DATA'!AD198="","",'Historical DATA'!AD198)</f>
        <v/>
      </c>
      <c r="V220" s="314" t="str">
        <f>IF('Historical DATA'!AE198="","",'Historical DATA'!AE198)</f>
        <v/>
      </c>
      <c r="W220" s="315" t="str">
        <f>IF('Historical DATA'!AF198="","",'Historical DATA'!AF198)</f>
        <v/>
      </c>
      <c r="X220" s="316" t="str">
        <f>IF('Historical DATA'!AG198="","",'Historical DATA'!AG198)</f>
        <v/>
      </c>
    </row>
    <row r="221" spans="1:24">
      <c r="A221" s="318">
        <f t="shared" si="3"/>
        <v>-174</v>
      </c>
      <c r="B221" s="143" t="str">
        <f>IF('Historical DATA'!B199="","",'Historical DATA'!B199)</f>
        <v/>
      </c>
      <c r="C221" s="320"/>
      <c r="D221" s="322" t="str">
        <f>IF('Historical DATA'!O199="","",'Historical DATA'!O199)</f>
        <v/>
      </c>
      <c r="E221" s="313" t="str">
        <f>IF('Historical DATA'!P199="","",'Historical DATA'!P199)</f>
        <v/>
      </c>
      <c r="F221" s="313" t="str">
        <f>IF('Historical DATA'!Q199="","",'Historical DATA'!Q199)</f>
        <v/>
      </c>
      <c r="G221" s="314" t="str">
        <f>IF('Historical DATA'!R199="","",'Historical DATA'!R199)</f>
        <v/>
      </c>
      <c r="H221" s="315" t="str">
        <f>IF('Historical DATA'!S199="","",'Historical DATA'!S199)</f>
        <v/>
      </c>
      <c r="I221" s="1504" t="str">
        <f>IF('Historical DATA'!T199="","",'Historical DATA'!T199)</f>
        <v/>
      </c>
      <c r="J221" s="316" t="str">
        <f>IF('Historical DATA'!U199="","",'Historical DATA'!U199)</f>
        <v/>
      </c>
      <c r="K221" s="321"/>
      <c r="L221" s="1432" t="str">
        <f>IF('Historical DATA'!V199="","",'Historical DATA'!V199)</f>
        <v/>
      </c>
      <c r="M221" s="313" t="str">
        <f>IF('Historical DATA'!W199="","",'Historical DATA'!W199)</f>
        <v/>
      </c>
      <c r="N221" s="313" t="str">
        <f>IF('Historical DATA'!X199="","",'Historical DATA'!X199)</f>
        <v/>
      </c>
      <c r="O221" s="314" t="str">
        <f>IF('Historical DATA'!Y199="","",'Historical DATA'!Y199)</f>
        <v/>
      </c>
      <c r="P221" s="315" t="str">
        <f>IF('Historical DATA'!Z199="","",'Historical DATA'!Z199)</f>
        <v/>
      </c>
      <c r="Q221" s="1501" t="str">
        <f>IF('Historical DATA'!AA199="","",'Historical DATA'!AA199)</f>
        <v/>
      </c>
      <c r="R221" s="321"/>
      <c r="S221" s="312" t="str">
        <f>IF('Historical DATA'!AB199="","",'Historical DATA'!AB199)</f>
        <v/>
      </c>
      <c r="T221" s="313" t="str">
        <f>IF('Historical DATA'!AC199="","",'Historical DATA'!AC199)</f>
        <v/>
      </c>
      <c r="U221" s="313" t="str">
        <f>IF('Historical DATA'!AD199="","",'Historical DATA'!AD199)</f>
        <v/>
      </c>
      <c r="V221" s="314" t="str">
        <f>IF('Historical DATA'!AE199="","",'Historical DATA'!AE199)</f>
        <v/>
      </c>
      <c r="W221" s="315" t="str">
        <f>IF('Historical DATA'!AF199="","",'Historical DATA'!AF199)</f>
        <v/>
      </c>
      <c r="X221" s="316" t="str">
        <f>IF('Historical DATA'!AG199="","",'Historical DATA'!AG199)</f>
        <v/>
      </c>
    </row>
  </sheetData>
  <mergeCells count="24">
    <mergeCell ref="W23:W24"/>
    <mergeCell ref="X23:X24"/>
    <mergeCell ref="O23:O24"/>
    <mergeCell ref="P23:P24"/>
    <mergeCell ref="Q23:Q24"/>
    <mergeCell ref="S23:S24"/>
    <mergeCell ref="T23:T24"/>
    <mergeCell ref="U23:U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s>
  <conditionalFormatting sqref="B26:B221">
    <cfRule type="cellIs" dxfId="49"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codeName="Sheet12">
    <tabColor theme="0" tint="-0.249977111117893"/>
  </sheetPr>
  <dimension ref="B2:CE222"/>
  <sheetViews>
    <sheetView showGridLines="0" view="pageBreakPreview" topLeftCell="A5" zoomScale="80" zoomScaleNormal="80" zoomScaleSheetLayoutView="80" workbookViewId="0">
      <selection activeCell="AG18" sqref="AG18"/>
    </sheetView>
  </sheetViews>
  <sheetFormatPr defaultColWidth="9.1796875" defaultRowHeight="14.5"/>
  <cols>
    <col min="2" max="2" width="19.54296875" customWidth="1"/>
    <col min="3" max="3" width="2.1796875" customWidth="1"/>
    <col min="4" max="4" width="42.26953125" customWidth="1"/>
    <col min="5" max="6" width="25.81640625" customWidth="1"/>
    <col min="7" max="7" width="1.453125" customWidth="1"/>
    <col min="8" max="8" width="17.1796875" style="1447" customWidth="1"/>
    <col min="9" max="9" width="20.1796875" bestFit="1" customWidth="1"/>
    <col min="10" max="10" width="21.1796875" bestFit="1" customWidth="1"/>
    <col min="11" max="11" width="20.1796875" bestFit="1" customWidth="1"/>
    <col min="12" max="12" width="25.54296875" style="1447" customWidth="1"/>
    <col min="13" max="13" width="3.453125" customWidth="1"/>
    <col min="14" max="14" width="24.26953125" style="1447" customWidth="1"/>
    <col min="15" max="16" width="24.26953125" customWidth="1"/>
    <col min="17" max="17" width="3" customWidth="1"/>
    <col min="18" max="18" width="24.1796875" customWidth="1"/>
    <col min="19" max="20" width="19.453125" customWidth="1"/>
    <col min="21" max="21" width="3" customWidth="1"/>
    <col min="22" max="24" width="25.54296875" customWidth="1"/>
    <col min="25" max="25" width="24.1796875" bestFit="1" customWidth="1"/>
    <col min="26" max="26" width="5.7265625" customWidth="1"/>
    <col min="27" max="29" width="17.7265625" customWidth="1"/>
    <col min="30" max="30" width="18.453125" customWidth="1"/>
    <col min="31" max="31" width="2.81640625" customWidth="1"/>
    <col min="32" max="34" width="28.81640625" customWidth="1"/>
    <col min="35" max="35" width="1.7265625" customWidth="1"/>
    <col min="36" max="38" width="17.7265625" customWidth="1"/>
    <col min="39" max="39" width="18.453125" customWidth="1"/>
    <col min="40" max="44" width="23.26953125" customWidth="1"/>
    <col min="47" max="54" width="23.453125" customWidth="1"/>
    <col min="75" max="75" width="17" bestFit="1" customWidth="1"/>
    <col min="76" max="76" width="5.54296875" bestFit="1" customWidth="1"/>
    <col min="77" max="77" width="12" bestFit="1" customWidth="1"/>
    <col min="78" max="78" width="23.81640625" bestFit="1" customWidth="1"/>
    <col min="79" max="79" width="37.453125" bestFit="1" customWidth="1"/>
    <col min="80" max="80" width="24.7265625" bestFit="1" customWidth="1"/>
    <col min="81" max="81" width="13.54296875" bestFit="1" customWidth="1"/>
    <col min="82" max="82" width="14.1796875" bestFit="1" customWidth="1"/>
  </cols>
  <sheetData>
    <row r="2" spans="2:39" s="286" customFormat="1" ht="6.75" customHeight="1">
      <c r="H2" s="1457"/>
      <c r="L2" s="1457"/>
      <c r="N2" s="1457"/>
    </row>
    <row r="3" spans="2:39" s="286" customFormat="1" ht="11.25" customHeight="1">
      <c r="H3" s="1457"/>
      <c r="L3" s="1457"/>
      <c r="N3" s="1457"/>
    </row>
    <row r="4" spans="2:39" s="286" customFormat="1" ht="11.25" customHeight="1">
      <c r="H4" s="1457"/>
      <c r="L4" s="1457"/>
      <c r="N4" s="1457"/>
    </row>
    <row r="5" spans="2:39" s="286" customFormat="1" ht="11.25" customHeight="1">
      <c r="H5" s="1457"/>
      <c r="L5" s="1457"/>
      <c r="N5" s="1457"/>
      <c r="V5" s="1220" t="s">
        <v>100</v>
      </c>
      <c r="W5" s="1220">
        <f>'00 - Cover'!F17</f>
        <v>45900</v>
      </c>
    </row>
    <row r="6" spans="2:39" s="286" customFormat="1" ht="11.25" customHeight="1">
      <c r="H6" s="1457"/>
      <c r="L6" s="1457"/>
      <c r="N6" s="1457"/>
      <c r="V6" s="1220" t="s">
        <v>4</v>
      </c>
      <c r="W6" s="1220">
        <f>'00 - Cover'!F20</f>
        <v>45929</v>
      </c>
    </row>
    <row r="7" spans="2:39" s="286" customFormat="1" ht="11.25" customHeight="1">
      <c r="H7" s="1457"/>
      <c r="L7" s="1457"/>
      <c r="N7" s="1457"/>
      <c r="V7" s="1220" t="s">
        <v>5</v>
      </c>
      <c r="W7" s="1220">
        <f>'00 - Cover'!F23</f>
        <v>45588</v>
      </c>
    </row>
    <row r="8" spans="2:39" s="286" customFormat="1" ht="11.25" customHeight="1">
      <c r="H8" s="1457"/>
      <c r="L8" s="1457"/>
      <c r="N8" s="1457"/>
    </row>
    <row r="9" spans="2:39" s="286" customFormat="1" ht="11.25" customHeight="1">
      <c r="H9" s="1457"/>
      <c r="L9" s="1457"/>
      <c r="N9" s="1457"/>
    </row>
    <row r="10" spans="2:39" s="286" customFormat="1" ht="14.25" customHeight="1">
      <c r="H10" s="1457"/>
      <c r="L10" s="1457"/>
      <c r="N10" s="1457"/>
    </row>
    <row r="11" spans="2:39" s="286" customFormat="1" ht="15.5">
      <c r="B11" s="1921" t="s">
        <v>2016</v>
      </c>
      <c r="C11" s="1922"/>
      <c r="D11" s="1922"/>
      <c r="E11" s="1922"/>
      <c r="F11" s="1922"/>
      <c r="G11" s="1922"/>
      <c r="H11" s="1922"/>
      <c r="I11" s="1922"/>
      <c r="J11" s="1922"/>
      <c r="K11" s="1922"/>
      <c r="L11" s="1922"/>
      <c r="M11" s="1922"/>
      <c r="N11" s="1922"/>
      <c r="O11" s="1922"/>
      <c r="P11" s="1922"/>
      <c r="Q11" s="1922"/>
      <c r="R11" s="1922"/>
      <c r="S11" s="1922"/>
      <c r="T11" s="1922"/>
      <c r="U11" s="1922"/>
      <c r="V11" s="1922"/>
      <c r="W11" s="1922"/>
    </row>
    <row r="12" spans="2:39" s="286" customFormat="1" ht="13">
      <c r="H12" s="1457"/>
      <c r="L12" s="1457"/>
      <c r="N12" s="1457"/>
      <c r="O12" s="297"/>
    </row>
    <row r="13" spans="2:39" s="286" customFormat="1" ht="21" customHeight="1">
      <c r="D13" s="287"/>
      <c r="H13" s="1458"/>
      <c r="I13" s="287"/>
      <c r="J13" s="1400"/>
      <c r="K13" s="287"/>
      <c r="L13" s="1458"/>
      <c r="M13" s="287"/>
      <c r="N13" s="1457"/>
    </row>
    <row r="14" spans="2:39" ht="19.5" customHeight="1">
      <c r="B14" s="1941" t="s">
        <v>5</v>
      </c>
      <c r="C14" s="1395"/>
      <c r="D14" s="1940" t="s">
        <v>1052</v>
      </c>
      <c r="E14" s="1940"/>
      <c r="F14" s="1940"/>
      <c r="H14" s="1940" t="s">
        <v>248</v>
      </c>
      <c r="I14" s="1940"/>
      <c r="J14" s="1940"/>
      <c r="K14" s="1940"/>
      <c r="L14" s="1940"/>
      <c r="N14" s="1940" t="s">
        <v>245</v>
      </c>
      <c r="O14" s="1940"/>
      <c r="P14" s="1940"/>
      <c r="R14" s="1944" t="s">
        <v>1053</v>
      </c>
      <c r="S14" s="1944"/>
      <c r="T14" s="1944"/>
      <c r="V14" s="1940" t="s">
        <v>411</v>
      </c>
      <c r="W14" s="1940"/>
      <c r="X14" s="1940"/>
      <c r="Y14" s="1940"/>
      <c r="AA14" s="1945" t="s">
        <v>1096</v>
      </c>
      <c r="AB14" s="1945"/>
      <c r="AC14" s="1945"/>
      <c r="AD14" s="1945"/>
      <c r="AF14" s="1940" t="s">
        <v>413</v>
      </c>
      <c r="AG14" s="1940"/>
      <c r="AH14" s="1940"/>
      <c r="AJ14" s="1945" t="s">
        <v>1102</v>
      </c>
      <c r="AK14" s="1945"/>
      <c r="AL14" s="1945"/>
      <c r="AM14" s="1945"/>
    </row>
    <row r="15" spans="2:39">
      <c r="B15" s="1942"/>
      <c r="C15" s="1395"/>
      <c r="D15" s="1392" t="s">
        <v>336</v>
      </c>
      <c r="E15" s="1392" t="s">
        <v>338</v>
      </c>
      <c r="F15" s="1392" t="s">
        <v>1051</v>
      </c>
      <c r="H15" s="1459" t="s">
        <v>336</v>
      </c>
      <c r="I15" s="1396" t="s">
        <v>338</v>
      </c>
      <c r="J15" s="1396" t="s">
        <v>340</v>
      </c>
      <c r="K15" s="1396" t="s">
        <v>341</v>
      </c>
      <c r="L15" s="1459" t="s">
        <v>1094</v>
      </c>
      <c r="N15" s="1459" t="s">
        <v>336</v>
      </c>
      <c r="O15" s="1396" t="s">
        <v>338</v>
      </c>
      <c r="P15" s="1397" t="s">
        <v>1166</v>
      </c>
      <c r="R15" s="1396" t="s">
        <v>336</v>
      </c>
      <c r="S15" s="1396" t="s">
        <v>338</v>
      </c>
      <c r="T15" s="1397" t="s">
        <v>1090</v>
      </c>
      <c r="V15" s="1392" t="s">
        <v>336</v>
      </c>
      <c r="W15" s="1392" t="s">
        <v>338</v>
      </c>
      <c r="X15" s="1402" t="s">
        <v>340</v>
      </c>
      <c r="Y15" s="1402" t="s">
        <v>1050</v>
      </c>
      <c r="AA15" s="1392"/>
      <c r="AB15" s="1402"/>
      <c r="AC15" s="1402"/>
      <c r="AD15" s="1402"/>
      <c r="AF15" s="1402" t="s">
        <v>336</v>
      </c>
      <c r="AG15" s="1402" t="s">
        <v>338</v>
      </c>
      <c r="AH15" s="1402" t="s">
        <v>1051</v>
      </c>
      <c r="AJ15" s="1392"/>
      <c r="AK15" s="1402"/>
      <c r="AL15" s="1402"/>
      <c r="AM15" s="1402"/>
    </row>
    <row r="16" spans="2:39" ht="100.5" customHeight="1">
      <c r="B16" s="1943"/>
      <c r="C16" s="1395"/>
      <c r="D16" s="1393" t="s">
        <v>1088</v>
      </c>
      <c r="E16" s="1393" t="s">
        <v>1089</v>
      </c>
      <c r="F16" s="1394" t="s">
        <v>1052</v>
      </c>
      <c r="H16" s="1460">
        <v>1</v>
      </c>
      <c r="I16" s="1398" t="s">
        <v>1091</v>
      </c>
      <c r="J16" s="1398" t="s">
        <v>1092</v>
      </c>
      <c r="K16" s="1398" t="s">
        <v>1093</v>
      </c>
      <c r="L16" s="1461" t="s">
        <v>248</v>
      </c>
      <c r="N16" s="1461" t="s">
        <v>1058</v>
      </c>
      <c r="O16" s="1398" t="s">
        <v>1057</v>
      </c>
      <c r="P16" s="1399" t="s">
        <v>245</v>
      </c>
      <c r="R16" s="1398" t="s">
        <v>1057</v>
      </c>
      <c r="S16" s="1398" t="s">
        <v>245</v>
      </c>
      <c r="T16" s="1399" t="s">
        <v>1053</v>
      </c>
      <c r="V16" s="1393" t="s">
        <v>1052</v>
      </c>
      <c r="W16" s="1393" t="s">
        <v>1056</v>
      </c>
      <c r="X16" s="1394" t="s">
        <v>1053</v>
      </c>
      <c r="Y16" s="1394" t="s">
        <v>411</v>
      </c>
      <c r="AA16" s="1393" t="s">
        <v>1054</v>
      </c>
      <c r="AB16" s="1394" t="s">
        <v>1098</v>
      </c>
      <c r="AC16" s="1394" t="s">
        <v>1099</v>
      </c>
      <c r="AD16" s="1394" t="s">
        <v>1055</v>
      </c>
      <c r="AF16" s="1394" t="s">
        <v>1095</v>
      </c>
      <c r="AG16" s="1394" t="s">
        <v>1998</v>
      </c>
      <c r="AH16" s="1394" t="s">
        <v>413</v>
      </c>
      <c r="AJ16" s="1393" t="s">
        <v>1054</v>
      </c>
      <c r="AK16" s="1394" t="s">
        <v>1100</v>
      </c>
      <c r="AL16" s="1394" t="s">
        <v>1101</v>
      </c>
      <c r="AM16" s="1394" t="s">
        <v>1055</v>
      </c>
    </row>
    <row r="17" spans="2:83">
      <c r="B17" s="1449">
        <f>'00 - Cover'!F20</f>
        <v>45929</v>
      </c>
      <c r="C17" s="307"/>
      <c r="D17" s="1677">
        <f>'11 - Notes Follow-up'!D25+'11 - Notes Follow-up'!L25</f>
        <v>7501402316.4000006</v>
      </c>
      <c r="E17" s="1678">
        <f>'02 - Monthly Asset Follow up'!P17</f>
        <v>7430770897.8500004</v>
      </c>
      <c r="F17" s="1679">
        <f>D17-E17</f>
        <v>70631418.550000191</v>
      </c>
      <c r="G17" s="1680"/>
      <c r="H17" s="1681">
        <v>1</v>
      </c>
      <c r="I17" s="1678">
        <f>'11 - Notes Follow-up'!G25</f>
        <v>7059232357.3200006</v>
      </c>
      <c r="J17" s="1678">
        <f>AD18</f>
        <v>197.90400146692991</v>
      </c>
      <c r="K17" s="1678">
        <f>E17</f>
        <v>7430770897.8500004</v>
      </c>
      <c r="L17" s="1682">
        <f>ROUNDUP(H17-((I17+J17)/K17),4)</f>
        <v>0.05</v>
      </c>
      <c r="M17" s="1366"/>
      <c r="N17" s="1683">
        <v>0.05</v>
      </c>
      <c r="O17" s="1684">
        <f>E17</f>
        <v>7430770897.8500004</v>
      </c>
      <c r="P17" s="1685">
        <f>O17*N17</f>
        <v>371538544.89250004</v>
      </c>
      <c r="Q17" s="1680"/>
      <c r="R17" s="1686">
        <f>E17</f>
        <v>7430770897.8500004</v>
      </c>
      <c r="S17" s="1684">
        <f>P17</f>
        <v>371538544.89250004</v>
      </c>
      <c r="T17" s="1685">
        <f>MAX(R17-S17,0)</f>
        <v>7059232352.9575005</v>
      </c>
      <c r="U17" s="1680"/>
      <c r="V17" s="1686">
        <f>F17</f>
        <v>70631418.550000191</v>
      </c>
      <c r="W17" s="1684">
        <f>'11 - Notes Follow-up'!D25</f>
        <v>7126332174.3600006</v>
      </c>
      <c r="X17" s="1684">
        <f>P17</f>
        <v>371538544.89250004</v>
      </c>
      <c r="Y17" s="1685">
        <f>MIN(V17,MAX(W17-T17,0))</f>
        <v>67099821.402500153</v>
      </c>
      <c r="Z17" s="1687"/>
      <c r="AA17" s="1686">
        <f>'11 - Notes Follow-up'!H26</f>
        <v>77732</v>
      </c>
      <c r="AB17" s="1684">
        <f>ROUNDDOWN(Y17/AA17,2)</f>
        <v>863.22</v>
      </c>
      <c r="AC17" s="1684">
        <f>AB17*AA17</f>
        <v>67099817.039999999</v>
      </c>
      <c r="AD17" s="1685">
        <f>Y17-AC17</f>
        <v>4.3625001534819603</v>
      </c>
      <c r="AE17" s="1687"/>
      <c r="AF17" s="1677">
        <f>F17</f>
        <v>70631418.550000191</v>
      </c>
      <c r="AG17" s="1678">
        <f>AC17</f>
        <v>67099817.039999999</v>
      </c>
      <c r="AH17" s="1679">
        <f>MAX(AF17-AG17-AD17,0)</f>
        <v>3531597.1475000381</v>
      </c>
      <c r="AI17" s="1687"/>
      <c r="AJ17" s="1688">
        <f>'11 - Notes Follow-up'!P26</f>
        <v>4092</v>
      </c>
      <c r="AK17" s="1689">
        <f>ROUNDDOWN(AH17/AJ17,2)</f>
        <v>863.04</v>
      </c>
      <c r="AL17" s="1689">
        <f>AK17*AJ17</f>
        <v>3531559.6799999997</v>
      </c>
      <c r="AM17" s="1690">
        <f>AH17-AL17</f>
        <v>37.467500038444996</v>
      </c>
      <c r="BC17" s="1221"/>
      <c r="BD17" s="1221"/>
      <c r="BE17" s="1221"/>
      <c r="BF17" s="1221"/>
      <c r="BT17" s="1221"/>
      <c r="BV17" s="1365"/>
      <c r="CE17" s="1221"/>
    </row>
    <row r="18" spans="2:83" s="1270" customFormat="1">
      <c r="B18" s="1674">
        <f>IF('Historical DATA'!B4="","",'Historical DATA'!B4)</f>
        <v>45896</v>
      </c>
      <c r="C18" s="310"/>
      <c r="D18" s="1454">
        <f>IF('Historical DATA'!AH4="","",'Historical DATA'!AH4)</f>
        <v>7570005276.1600008</v>
      </c>
      <c r="E18" s="1448">
        <f>IF('Historical DATA'!AI4="","",'Historical DATA'!AI4)</f>
        <v>7501402080.4799995</v>
      </c>
      <c r="F18" s="1450">
        <f>IF('Historical DATA'!AJ4="","",'Historical DATA'!AJ4)</f>
        <v>68603195.680001259</v>
      </c>
      <c r="H18" s="1464">
        <f>IF('Historical DATA'!AK4="","",'Historical DATA'!AK4)</f>
        <v>1</v>
      </c>
      <c r="I18" s="1448">
        <f>IF('Historical DATA'!AL4="","",'Historical DATA'!AL4)</f>
        <v>7126332174.3600006</v>
      </c>
      <c r="J18" s="1448">
        <f>IF('Historical DATA'!AM4="","",'Historical DATA'!AM4)</f>
        <v>87.479501076042652</v>
      </c>
      <c r="K18" s="1448">
        <f>IF('Historical DATA'!AN4="","",'Historical DATA'!AN4)</f>
        <v>7501402080.4799995</v>
      </c>
      <c r="L18" s="1467">
        <f>IF('Historical DATA'!AO4="","",'Historical DATA'!AO4)</f>
        <v>0.05</v>
      </c>
      <c r="M18" s="1675"/>
      <c r="N18" s="1462">
        <f>IF('Historical DATA'!AP4="","",'Historical DATA'!AP4)</f>
        <v>0.05</v>
      </c>
      <c r="O18" s="1453">
        <f>IF('Historical DATA'!AQ4="","",'Historical DATA'!AQ4)</f>
        <v>7501402080.4799995</v>
      </c>
      <c r="P18" s="1452">
        <f>IF('Historical DATA'!AR4="","",'Historical DATA'!AR4)</f>
        <v>375070104.02399999</v>
      </c>
      <c r="R18" s="1451">
        <f>IF('Historical DATA'!AS4="","",'Historical DATA'!AS4)</f>
        <v>7501402080.4799995</v>
      </c>
      <c r="S18" s="1453">
        <f>IF('Historical DATA'!AT4="","",'Historical DATA'!AT4)</f>
        <v>375070104.02399999</v>
      </c>
      <c r="T18" s="1452">
        <f>IF('Historical DATA'!AU4="","",'Historical DATA'!AU4)</f>
        <v>7126331976.4559994</v>
      </c>
      <c r="V18" s="1451">
        <f>IF('Historical DATA'!AV4="","",'Historical DATA'!AV4)</f>
        <v>68603195.680001259</v>
      </c>
      <c r="W18" s="1453">
        <f>IF('Historical DATA'!AW4="","",'Historical DATA'!AW4)</f>
        <v>7191505015.1200008</v>
      </c>
      <c r="X18" s="1453">
        <f>IF('Historical DATA'!AX4="","",'Historical DATA'!AX4)</f>
        <v>375070104.02399999</v>
      </c>
      <c r="Y18" s="1452">
        <f>IF('Historical DATA'!AY4="","",'Historical DATA'!AY4)</f>
        <v>65173038.664001465</v>
      </c>
      <c r="Z18" s="1433"/>
      <c r="AA18" s="1451">
        <f>IF('Historical DATA'!AZ4="","",'Historical DATA'!AZ4)</f>
        <v>77732</v>
      </c>
      <c r="AB18" s="1453">
        <f>IF('Historical DATA'!BA4="","",'Historical DATA'!BA4)</f>
        <v>838.43</v>
      </c>
      <c r="AC18" s="1453">
        <f>IF('Historical DATA'!BB4="","",'Historical DATA'!BB4)</f>
        <v>65172840.759999998</v>
      </c>
      <c r="AD18" s="1452">
        <f>IF('Historical DATA'!BC4="","",'Historical DATA'!BC4)</f>
        <v>197.90400146692991</v>
      </c>
      <c r="AE18" s="1433"/>
      <c r="AF18" s="1454">
        <f>IF('Historical DATA'!BD4="","",'Historical DATA'!BD4)</f>
        <v>68603195.680001259</v>
      </c>
      <c r="AG18" s="1448">
        <f>IF('Historical DATA'!BE4="","",'Historical DATA'!BE4)</f>
        <v>65172840.759999998</v>
      </c>
      <c r="AH18" s="1450">
        <f>IF('Historical DATA'!BF4="","",'Historical DATA'!BF4)</f>
        <v>3430157.015999794</v>
      </c>
      <c r="AI18" s="1433"/>
      <c r="AJ18" s="1465">
        <f>IF('Historical DATA'!BG4="","",'Historical DATA'!BG4)</f>
        <v>4092</v>
      </c>
      <c r="AK18" s="1455">
        <f>IF('Historical DATA'!BH4="","",'Historical DATA'!BH4)</f>
        <v>838.25</v>
      </c>
      <c r="AL18" s="1455">
        <f>IF('Historical DATA'!BI4="","",'Historical DATA'!BI4)</f>
        <v>3430119</v>
      </c>
      <c r="AM18" s="1456">
        <f>IF('Historical DATA'!BJ4="","",'Historical DATA'!BJ4)</f>
        <v>38.015999794006348</v>
      </c>
      <c r="BC18" s="1433"/>
      <c r="BD18" s="1433"/>
      <c r="BE18" s="1433"/>
      <c r="BF18" s="1433"/>
      <c r="BT18" s="1433"/>
      <c r="BV18" s="1676"/>
      <c r="CE18" s="1433"/>
    </row>
    <row r="19" spans="2:83" ht="13.5" customHeight="1">
      <c r="B19" s="1674">
        <f>IF('Historical DATA'!B5="","",'Historical DATA'!B5)</f>
        <v>45866</v>
      </c>
      <c r="C19" s="310"/>
      <c r="D19" s="1454">
        <f>IF('Historical DATA'!AH5="","",'Historical DATA'!AH5)</f>
        <v>7635176578.2800007</v>
      </c>
      <c r="E19" s="1448">
        <f>IF('Historical DATA'!AI5="","",'Historical DATA'!AI5)</f>
        <v>7570005186.9899998</v>
      </c>
      <c r="F19" s="1450">
        <f>IF('Historical DATA'!AJ5="","",'Historical DATA'!AJ5)</f>
        <v>65171391.290000916</v>
      </c>
      <c r="G19" s="1270"/>
      <c r="H19" s="1464">
        <f>IF('Historical DATA'!AK5="","",'Historical DATA'!AK5)</f>
        <v>1</v>
      </c>
      <c r="I19" s="1448">
        <f>IF('Historical DATA'!AL5="","",'Historical DATA'!AL5)</f>
        <v>7191505015.1200008</v>
      </c>
      <c r="J19" s="1448">
        <f>IF('Historical DATA'!AM5="","",'Historical DATA'!AM5)</f>
        <v>627.74600147455931</v>
      </c>
      <c r="K19" s="1448">
        <f>IF('Historical DATA'!AN5="","",'Historical DATA'!AN5)</f>
        <v>7570005186.9899998</v>
      </c>
      <c r="L19" s="1467">
        <f>IF('Historical DATA'!AO5="","",'Historical DATA'!AO5)</f>
        <v>0.05</v>
      </c>
      <c r="M19" s="1463"/>
      <c r="N19" s="1462">
        <f>IF('Historical DATA'!AP5="","",'Historical DATA'!AP5)</f>
        <v>0.05</v>
      </c>
      <c r="O19" s="1453">
        <f>IF('Historical DATA'!AQ5="","",'Historical DATA'!AQ5)</f>
        <v>7570005186.9899998</v>
      </c>
      <c r="P19" s="1452">
        <f>IF('Historical DATA'!AR5="","",'Historical DATA'!AR5)</f>
        <v>378500259.3495</v>
      </c>
      <c r="Q19" s="1270"/>
      <c r="R19" s="1451">
        <f>IF('Historical DATA'!AS5="","",'Historical DATA'!AS5)</f>
        <v>7570005186.9899998</v>
      </c>
      <c r="S19" s="1453">
        <f>IF('Historical DATA'!AT5="","",'Historical DATA'!AT5)</f>
        <v>378500259.3495</v>
      </c>
      <c r="T19" s="1452">
        <f>IF('Historical DATA'!AU5="","",'Historical DATA'!AU5)</f>
        <v>7191504927.6405001</v>
      </c>
      <c r="U19" s="1270"/>
      <c r="V19" s="1451">
        <f>IF('Historical DATA'!AV5="","",'Historical DATA'!AV5)</f>
        <v>65171391.290000916</v>
      </c>
      <c r="W19" s="1453">
        <f>IF('Historical DATA'!AW5="","",'Historical DATA'!AW5)</f>
        <v>7253417775.8000011</v>
      </c>
      <c r="X19" s="1453">
        <f>IF('Historical DATA'!AX5="","",'Historical DATA'!AX5)</f>
        <v>378500259.3495</v>
      </c>
      <c r="Y19" s="1452">
        <f>IF('Historical DATA'!AY5="","",'Historical DATA'!AY5)</f>
        <v>61912848.159501076</v>
      </c>
      <c r="Z19" s="1433"/>
      <c r="AA19" s="1451">
        <f>IF('Historical DATA'!AZ5="","",'Historical DATA'!AZ5)</f>
        <v>77732</v>
      </c>
      <c r="AB19" s="1453">
        <f>IF('Historical DATA'!BA5="","",'Historical DATA'!BA5)</f>
        <v>796.49</v>
      </c>
      <c r="AC19" s="1453">
        <f>IF('Historical DATA'!BB5="","",'Historical DATA'!BB5)</f>
        <v>61912760.68</v>
      </c>
      <c r="AD19" s="1452">
        <f>IF('Historical DATA'!BC5="","",'Historical DATA'!BC5)</f>
        <v>87.479501076042652</v>
      </c>
      <c r="AE19" s="1433"/>
      <c r="AF19" s="1454">
        <f>IF('Historical DATA'!BD5="","",'Historical DATA'!BD5)</f>
        <v>65171391.290000916</v>
      </c>
      <c r="AG19" s="1448">
        <f>IF('Historical DATA'!BE5="","",'Historical DATA'!BE5)</f>
        <v>61912760.68</v>
      </c>
      <c r="AH19" s="1450">
        <f>IF('Historical DATA'!BF5="","",'Historical DATA'!BF5)</f>
        <v>3258543.1304998398</v>
      </c>
      <c r="AI19" s="1433"/>
      <c r="AJ19" s="1465">
        <f>IF('Historical DATA'!BG5="","",'Historical DATA'!BG5)</f>
        <v>4092</v>
      </c>
      <c r="AK19" s="1455">
        <f>IF('Historical DATA'!BH5="","",'Historical DATA'!BH5)</f>
        <v>796.32</v>
      </c>
      <c r="AL19" s="1455">
        <f>IF('Historical DATA'!BI5="","",'Historical DATA'!BI5)</f>
        <v>3258541.4400000004</v>
      </c>
      <c r="AM19" s="1456">
        <f>IF('Historical DATA'!BJ5="","",'Historical DATA'!BJ5)</f>
        <v>1.6904998393729329</v>
      </c>
      <c r="AN19" s="1221"/>
      <c r="AS19" s="1221"/>
      <c r="AT19" s="1221"/>
      <c r="AV19" s="1366"/>
      <c r="BC19" s="1221"/>
      <c r="BD19" s="1221"/>
      <c r="BE19" s="1221"/>
      <c r="BF19" s="1221"/>
      <c r="BT19" s="1221"/>
      <c r="BV19" s="1366"/>
      <c r="CE19" s="1221"/>
    </row>
    <row r="20" spans="2:83" ht="13.5" customHeight="1">
      <c r="B20" s="1674">
        <f>IF('Historical DATA'!B6="","",'Historical DATA'!B6)</f>
        <v>45835</v>
      </c>
      <c r="C20" s="310"/>
      <c r="D20" s="1454">
        <f>IF('Historical DATA'!AH6="","",'Historical DATA'!AH6)</f>
        <v>7700874867.8800011</v>
      </c>
      <c r="E20" s="1448">
        <f>IF('Historical DATA'!AI6="","",'Historical DATA'!AI6)</f>
        <v>7635175945.3199997</v>
      </c>
      <c r="F20" s="1450">
        <f>IF('Historical DATA'!AJ6="","",'Historical DATA'!AJ6)</f>
        <v>65698922.560001373</v>
      </c>
      <c r="G20" s="1270"/>
      <c r="H20" s="1464">
        <f>IF('Historical DATA'!AK6="","",'Historical DATA'!AK6)</f>
        <v>1</v>
      </c>
      <c r="I20" s="1448">
        <f>IF('Historical DATA'!AL6="","",'Historical DATA'!AL6)</f>
        <v>7253417775.8000011</v>
      </c>
      <c r="J20" s="1448">
        <f>IF('Historical DATA'!AM6="","",'Historical DATA'!AM6)</f>
        <v>375.88050166517496</v>
      </c>
      <c r="K20" s="1448">
        <f>IF('Historical DATA'!AN6="","",'Historical DATA'!AN6)</f>
        <v>7635175945.3199997</v>
      </c>
      <c r="L20" s="1467">
        <f>IF('Historical DATA'!AO6="","",'Historical DATA'!AO6)</f>
        <v>0.05</v>
      </c>
      <c r="M20" s="1463"/>
      <c r="N20" s="1462">
        <f>IF('Historical DATA'!AP6="","",'Historical DATA'!AP6)</f>
        <v>0.05</v>
      </c>
      <c r="O20" s="1453">
        <f>IF('Historical DATA'!AQ6="","",'Historical DATA'!AQ6)</f>
        <v>7635175945.3199997</v>
      </c>
      <c r="P20" s="1452">
        <f>IF('Historical DATA'!AR6="","",'Historical DATA'!AR6)</f>
        <v>381758797.26600003</v>
      </c>
      <c r="Q20" s="1270"/>
      <c r="R20" s="1451">
        <f>IF('Historical DATA'!AS6="","",'Historical DATA'!AS6)</f>
        <v>7635175945.3199997</v>
      </c>
      <c r="S20" s="1453">
        <f>IF('Historical DATA'!AT6="","",'Historical DATA'!AT6)</f>
        <v>381758797.26600003</v>
      </c>
      <c r="T20" s="1452">
        <f>IF('Historical DATA'!AU6="","",'Historical DATA'!AU6)</f>
        <v>7253417148.0539999</v>
      </c>
      <c r="U20" s="1270"/>
      <c r="V20" s="1451">
        <f>IF('Historical DATA'!AV6="","",'Historical DATA'!AV6)</f>
        <v>65698922.560001373</v>
      </c>
      <c r="W20" s="1453">
        <f>IF('Historical DATA'!AW6="","",'Historical DATA'!AW6)</f>
        <v>7315831130.5600014</v>
      </c>
      <c r="X20" s="1453">
        <f>IF('Historical DATA'!AX6="","",'Historical DATA'!AX6)</f>
        <v>381758797.26600003</v>
      </c>
      <c r="Y20" s="1452">
        <f>IF('Historical DATA'!AY6="","",'Historical DATA'!AY6)</f>
        <v>62413982.506001472</v>
      </c>
      <c r="Z20" s="1433"/>
      <c r="AA20" s="1451">
        <f>IF('Historical DATA'!AZ6="","",'Historical DATA'!AZ6)</f>
        <v>77732</v>
      </c>
      <c r="AB20" s="1453">
        <f>IF('Historical DATA'!BA6="","",'Historical DATA'!BA6)</f>
        <v>802.93</v>
      </c>
      <c r="AC20" s="1453">
        <f>IF('Historical DATA'!BB6="","",'Historical DATA'!BB6)</f>
        <v>62413354.759999998</v>
      </c>
      <c r="AD20" s="1452">
        <f>IF('Historical DATA'!BC6="","",'Historical DATA'!BC6)</f>
        <v>627.74600147455931</v>
      </c>
      <c r="AE20" s="1433"/>
      <c r="AF20" s="1454">
        <f>IF('Historical DATA'!BD6="","",'Historical DATA'!BD6)</f>
        <v>65698922.560001373</v>
      </c>
      <c r="AG20" s="1448">
        <f>IF('Historical DATA'!BE6="","",'Historical DATA'!BE6)</f>
        <v>62413354.759999998</v>
      </c>
      <c r="AH20" s="1450">
        <f>IF('Historical DATA'!BF6="","",'Historical DATA'!BF6)</f>
        <v>3284940.0539999008</v>
      </c>
      <c r="AI20" s="1433"/>
      <c r="AJ20" s="1465">
        <f>IF('Historical DATA'!BG6="","",'Historical DATA'!BG6)</f>
        <v>4092</v>
      </c>
      <c r="AK20" s="1455">
        <f>IF('Historical DATA'!BH6="","",'Historical DATA'!BH6)</f>
        <v>802.77</v>
      </c>
      <c r="AL20" s="1455">
        <f>IF('Historical DATA'!BI6="","",'Historical DATA'!BI6)</f>
        <v>3284934.84</v>
      </c>
      <c r="AM20" s="1456">
        <f>IF('Historical DATA'!BJ6="","",'Historical DATA'!BJ6)</f>
        <v>5.2139999009668827</v>
      </c>
      <c r="AN20" s="1221"/>
      <c r="AO20" s="1221"/>
      <c r="AP20" s="1221"/>
      <c r="AQ20" s="1221"/>
      <c r="AR20" s="1221"/>
      <c r="AS20" s="1221"/>
      <c r="AT20" s="1221"/>
      <c r="AV20" s="1221"/>
      <c r="BA20" s="1221"/>
      <c r="BB20" s="1221"/>
      <c r="BC20" s="1221"/>
      <c r="BD20" s="1221"/>
      <c r="BE20" s="1221"/>
      <c r="BF20" s="1221"/>
      <c r="BT20" s="1221"/>
      <c r="BV20" s="1366"/>
      <c r="CE20" s="1221"/>
    </row>
    <row r="21" spans="2:83" ht="13.5" customHeight="1">
      <c r="B21" s="1674">
        <f>IF('Historical DATA'!B7="","",'Historical DATA'!B7)</f>
        <v>45804</v>
      </c>
      <c r="C21" s="310"/>
      <c r="D21" s="1454">
        <f>IF('Historical DATA'!AH7="","",'Historical DATA'!AH7)</f>
        <v>7762585055.7200012</v>
      </c>
      <c r="E21" s="1448">
        <f>IF('Historical DATA'!AI7="","",'Historical DATA'!AI7)</f>
        <v>7700874478.6099997</v>
      </c>
      <c r="F21" s="1450">
        <f>IF('Historical DATA'!AJ7="","",'Historical DATA'!AJ7)</f>
        <v>61710577.110001564</v>
      </c>
      <c r="G21" s="1270"/>
      <c r="H21" s="1464">
        <f>IF('Historical DATA'!AK7="","",'Historical DATA'!AK7)</f>
        <v>1</v>
      </c>
      <c r="I21" s="1448">
        <f>IF('Historical DATA'!AL7="","",'Historical DATA'!AL7)</f>
        <v>7315831130.5600014</v>
      </c>
      <c r="J21" s="1448">
        <f>IF('Historical DATA'!AM7="","",'Historical DATA'!AM7)</f>
        <v>761.32650145888329</v>
      </c>
      <c r="K21" s="1448">
        <f>IF('Historical DATA'!AN7="","",'Historical DATA'!AN7)</f>
        <v>7700874478.6099997</v>
      </c>
      <c r="L21" s="1467">
        <f>IF('Historical DATA'!AO7="","",'Historical DATA'!AO7)</f>
        <v>0.05</v>
      </c>
      <c r="M21" s="1463"/>
      <c r="N21" s="1462">
        <f>IF('Historical DATA'!AP7="","",'Historical DATA'!AP7)</f>
        <v>0.05</v>
      </c>
      <c r="O21" s="1453">
        <f>IF('Historical DATA'!AQ7="","",'Historical DATA'!AQ7)</f>
        <v>7700874478.6099997</v>
      </c>
      <c r="P21" s="1452">
        <f>IF('Historical DATA'!AR7="","",'Historical DATA'!AR7)</f>
        <v>385043723.93050003</v>
      </c>
      <c r="Q21" s="1270"/>
      <c r="R21" s="1451">
        <f>IF('Historical DATA'!AS7="","",'Historical DATA'!AS7)</f>
        <v>7700874478.6099997</v>
      </c>
      <c r="S21" s="1453">
        <f>IF('Historical DATA'!AT7="","",'Historical DATA'!AT7)</f>
        <v>385043723.93050003</v>
      </c>
      <c r="T21" s="1452">
        <f>IF('Historical DATA'!AU7="","",'Historical DATA'!AU7)</f>
        <v>7315830754.6794996</v>
      </c>
      <c r="U21" s="1270"/>
      <c r="V21" s="1451">
        <f>IF('Historical DATA'!AV7="","",'Historical DATA'!AV7)</f>
        <v>61710577.110001564</v>
      </c>
      <c r="W21" s="1453">
        <f>IF('Historical DATA'!AW7="","",'Historical DATA'!AW7)</f>
        <v>7374455827.6400013</v>
      </c>
      <c r="X21" s="1453">
        <f>IF('Historical DATA'!AX7="","",'Historical DATA'!AX7)</f>
        <v>385043723.93050003</v>
      </c>
      <c r="Y21" s="1452">
        <f>IF('Historical DATA'!AY7="","",'Historical DATA'!AY7)</f>
        <v>58625072.960501671</v>
      </c>
      <c r="Z21" s="1433"/>
      <c r="AA21" s="1451">
        <f>IF('Historical DATA'!AZ7="","",'Historical DATA'!AZ7)</f>
        <v>77732</v>
      </c>
      <c r="AB21" s="1453">
        <f>IF('Historical DATA'!BA7="","",'Historical DATA'!BA7)</f>
        <v>754.19</v>
      </c>
      <c r="AC21" s="1453">
        <f>IF('Historical DATA'!BB7="","",'Historical DATA'!BB7)</f>
        <v>58624697.080000006</v>
      </c>
      <c r="AD21" s="1452">
        <f>IF('Historical DATA'!BC7="","",'Historical DATA'!BC7)</f>
        <v>375.88050166517496</v>
      </c>
      <c r="AE21" s="1433"/>
      <c r="AF21" s="1454">
        <f>IF('Historical DATA'!BD7="","",'Historical DATA'!BD7)</f>
        <v>61710577.110001564</v>
      </c>
      <c r="AG21" s="1448">
        <f>IF('Historical DATA'!BE7="","",'Historical DATA'!BE7)</f>
        <v>58624697.080000006</v>
      </c>
      <c r="AH21" s="1450">
        <f>IF('Historical DATA'!BF7="","",'Historical DATA'!BF7)</f>
        <v>3085504.1494998932</v>
      </c>
      <c r="AI21" s="1433"/>
      <c r="AJ21" s="1465">
        <f>IF('Historical DATA'!BG7="","",'Historical DATA'!BG7)</f>
        <v>4092</v>
      </c>
      <c r="AK21" s="1455">
        <f>IF('Historical DATA'!BH7="","",'Historical DATA'!BH7)</f>
        <v>754.03</v>
      </c>
      <c r="AL21" s="1455">
        <f>IF('Historical DATA'!BI7="","",'Historical DATA'!BI7)</f>
        <v>3085490.76</v>
      </c>
      <c r="AM21" s="1456">
        <f>IF('Historical DATA'!BJ7="","",'Historical DATA'!BJ7)</f>
        <v>13.389499893411994</v>
      </c>
      <c r="CE21" s="1221"/>
    </row>
    <row r="22" spans="2:83">
      <c r="B22" s="1674">
        <f>IF('Historical DATA'!B8="","",'Historical DATA'!B8)</f>
        <v>45775</v>
      </c>
      <c r="C22" s="310"/>
      <c r="D22" s="1454">
        <f>IF('Historical DATA'!AH8="","",'Historical DATA'!AH8)</f>
        <v>7821841382.7200012</v>
      </c>
      <c r="E22" s="1448">
        <f>IF('Historical DATA'!AI8="","",'Historical DATA'!AI8)</f>
        <v>7762584280.3299999</v>
      </c>
      <c r="F22" s="1450">
        <f>IF('Historical DATA'!AJ8="","",'Historical DATA'!AJ8)</f>
        <v>59257102.390001297</v>
      </c>
      <c r="G22" s="1270"/>
      <c r="H22" s="1464">
        <f>IF('Historical DATA'!AK8="","",'Historical DATA'!AK8)</f>
        <v>1</v>
      </c>
      <c r="I22" s="1448">
        <f>IF('Historical DATA'!AL8="","",'Historical DATA'!AL8)</f>
        <v>7374455827.6400013</v>
      </c>
      <c r="J22" s="1448">
        <f>IF('Historical DATA'!AM8="","",'Historical DATA'!AM8)</f>
        <v>688.95300125330687</v>
      </c>
      <c r="K22" s="1448">
        <f>IF('Historical DATA'!AN8="","",'Historical DATA'!AN8)</f>
        <v>7762584280.3299999</v>
      </c>
      <c r="L22" s="1467">
        <f>IF('Historical DATA'!AO8="","",'Historical DATA'!AO8)</f>
        <v>0.05</v>
      </c>
      <c r="M22" s="1463"/>
      <c r="N22" s="1462">
        <f>IF('Historical DATA'!AP8="","",'Historical DATA'!AP8)</f>
        <v>0.05</v>
      </c>
      <c r="O22" s="1453">
        <f>IF('Historical DATA'!AQ8="","",'Historical DATA'!AQ8)</f>
        <v>7762584280.3299999</v>
      </c>
      <c r="P22" s="1452">
        <f>IF('Historical DATA'!AR8="","",'Historical DATA'!AR8)</f>
        <v>388129214.0165</v>
      </c>
      <c r="Q22" s="1270"/>
      <c r="R22" s="1451">
        <f>IF('Historical DATA'!AS8="","",'Historical DATA'!AS8)</f>
        <v>7762584280.3299999</v>
      </c>
      <c r="S22" s="1453">
        <f>IF('Historical DATA'!AT8="","",'Historical DATA'!AT8)</f>
        <v>388129214.0165</v>
      </c>
      <c r="T22" s="1452">
        <f>IF('Historical DATA'!AU8="","",'Historical DATA'!AU8)</f>
        <v>7374455066.3134995</v>
      </c>
      <c r="U22" s="1270"/>
      <c r="V22" s="1451">
        <f>IF('Historical DATA'!AV8="","",'Historical DATA'!AV8)</f>
        <v>59257102.390001297</v>
      </c>
      <c r="W22" s="1453">
        <f>IF('Historical DATA'!AW8="","",'Historical DATA'!AW8)</f>
        <v>7430749342.0400009</v>
      </c>
      <c r="X22" s="1453">
        <f>IF('Historical DATA'!AX8="","",'Historical DATA'!AX8)</f>
        <v>388129214.0165</v>
      </c>
      <c r="Y22" s="1452">
        <f>IF('Historical DATA'!AY8="","",'Historical DATA'!AY8)</f>
        <v>56294275.726501465</v>
      </c>
      <c r="Z22" s="1433"/>
      <c r="AA22" s="1451">
        <f>IF('Historical DATA'!AZ8="","",'Historical DATA'!AZ8)</f>
        <v>77732</v>
      </c>
      <c r="AB22" s="1453">
        <f>IF('Historical DATA'!BA8="","",'Historical DATA'!BA8)</f>
        <v>724.2</v>
      </c>
      <c r="AC22" s="1453">
        <f>IF('Historical DATA'!BB8="","",'Historical DATA'!BB8)</f>
        <v>56293514.400000006</v>
      </c>
      <c r="AD22" s="1452">
        <f>IF('Historical DATA'!BC8="","",'Historical DATA'!BC8)</f>
        <v>761.32650145888329</v>
      </c>
      <c r="AE22" s="1433"/>
      <c r="AF22" s="1454">
        <f>IF('Historical DATA'!BD8="","",'Historical DATA'!BD8)</f>
        <v>59257102.390001297</v>
      </c>
      <c r="AG22" s="1448">
        <f>IF('Historical DATA'!BE8="","",'Historical DATA'!BE8)</f>
        <v>56293514.400000006</v>
      </c>
      <c r="AH22" s="1450">
        <f>IF('Historical DATA'!BF8="","",'Historical DATA'!BF8)</f>
        <v>2962826.6634998322</v>
      </c>
      <c r="AI22" s="1433"/>
      <c r="AJ22" s="1465">
        <f>IF('Historical DATA'!BG8="","",'Historical DATA'!BG8)</f>
        <v>4092</v>
      </c>
      <c r="AK22" s="1455">
        <f>IF('Historical DATA'!BH8="","",'Historical DATA'!BH8)</f>
        <v>724.05</v>
      </c>
      <c r="AL22" s="1455">
        <f>IF('Historical DATA'!BI8="","",'Historical DATA'!BI8)</f>
        <v>2962812.5999999996</v>
      </c>
      <c r="AM22" s="1456">
        <f>IF('Historical DATA'!BJ8="","",'Historical DATA'!BJ8)</f>
        <v>14.063499832525849</v>
      </c>
    </row>
    <row r="23" spans="2:83">
      <c r="B23" s="1674">
        <f>IF('Historical DATA'!B9="","",'Historical DATA'!B9)</f>
        <v>45743</v>
      </c>
      <c r="C23" s="310"/>
      <c r="D23" s="1454">
        <f>IF('Historical DATA'!AH9="","",'Historical DATA'!AH9)</f>
        <v>7882098417.2400007</v>
      </c>
      <c r="E23" s="1448">
        <f>IF('Historical DATA'!AI9="","",'Historical DATA'!AI9)</f>
        <v>7821840687.46</v>
      </c>
      <c r="F23" s="1450">
        <f>IF('Historical DATA'!AJ9="","",'Historical DATA'!AJ9)</f>
        <v>60257729.780000687</v>
      </c>
      <c r="G23" s="1270"/>
      <c r="H23" s="1464">
        <f>IF('Historical DATA'!AK9="","",'Historical DATA'!AK9)</f>
        <v>1</v>
      </c>
      <c r="I23" s="1448">
        <f>IF('Historical DATA'!AL9="","",'Historical DATA'!AL9)</f>
        <v>7430749342.0400009</v>
      </c>
      <c r="J23" s="1448">
        <f>IF('Historical DATA'!AM9="","",'Historical DATA'!AM9)</f>
        <v>678.18800121545792</v>
      </c>
      <c r="K23" s="1448">
        <f>IF('Historical DATA'!AN9="","",'Historical DATA'!AN9)</f>
        <v>7821840687.46</v>
      </c>
      <c r="L23" s="1467">
        <f>IF('Historical DATA'!AO9="","",'Historical DATA'!AO9)</f>
        <v>0.05</v>
      </c>
      <c r="M23" s="1463"/>
      <c r="N23" s="1462">
        <f>IF('Historical DATA'!AP9="","",'Historical DATA'!AP9)</f>
        <v>0.05</v>
      </c>
      <c r="O23" s="1453">
        <f>IF('Historical DATA'!AQ9="","",'Historical DATA'!AQ9)</f>
        <v>7821840687.46</v>
      </c>
      <c r="P23" s="1452">
        <f>IF('Historical DATA'!AR9="","",'Historical DATA'!AR9)</f>
        <v>391092034.37300003</v>
      </c>
      <c r="Q23" s="1270"/>
      <c r="R23" s="1451">
        <f>IF('Historical DATA'!AS9="","",'Historical DATA'!AS9)</f>
        <v>7821840687.46</v>
      </c>
      <c r="S23" s="1453">
        <f>IF('Historical DATA'!AT9="","",'Historical DATA'!AT9)</f>
        <v>391092034.37300003</v>
      </c>
      <c r="T23" s="1452">
        <f>IF('Historical DATA'!AU9="","",'Historical DATA'!AU9)</f>
        <v>7430748653.0869999</v>
      </c>
      <c r="U23" s="1270"/>
      <c r="V23" s="1451">
        <f>IF('Historical DATA'!AV9="","",'Historical DATA'!AV9)</f>
        <v>60257729.780000687</v>
      </c>
      <c r="W23" s="1453">
        <f>IF('Historical DATA'!AW9="","",'Historical DATA'!AW9)</f>
        <v>7487993518.8000011</v>
      </c>
      <c r="X23" s="1453">
        <f>IF('Historical DATA'!AX9="","",'Historical DATA'!AX9)</f>
        <v>391092034.37300003</v>
      </c>
      <c r="Y23" s="1452">
        <f>IF('Historical DATA'!AY9="","",'Historical DATA'!AY9)</f>
        <v>57244865.713001251</v>
      </c>
      <c r="Z23" s="1433"/>
      <c r="AA23" s="1451">
        <f>IF('Historical DATA'!AZ9="","",'Historical DATA'!AZ9)</f>
        <v>77732</v>
      </c>
      <c r="AB23" s="1453">
        <f>IF('Historical DATA'!BA9="","",'Historical DATA'!BA9)</f>
        <v>736.43</v>
      </c>
      <c r="AC23" s="1453">
        <f>IF('Historical DATA'!BB9="","",'Historical DATA'!BB9)</f>
        <v>57244176.759999998</v>
      </c>
      <c r="AD23" s="1452">
        <f>IF('Historical DATA'!BC9="","",'Historical DATA'!BC9)</f>
        <v>688.95300125330687</v>
      </c>
      <c r="AE23" s="1433"/>
      <c r="AF23" s="1454">
        <f>IF('Historical DATA'!BD9="","",'Historical DATA'!BD9)</f>
        <v>60257729.780000687</v>
      </c>
      <c r="AG23" s="1448">
        <f>IF('Historical DATA'!BE9="","",'Historical DATA'!BE9)</f>
        <v>57244176.759999998</v>
      </c>
      <c r="AH23" s="1450">
        <f>IF('Historical DATA'!BF9="","",'Historical DATA'!BF9)</f>
        <v>3012864.0669994354</v>
      </c>
      <c r="AI23" s="1433"/>
      <c r="AJ23" s="1465">
        <f>IF('Historical DATA'!BG9="","",'Historical DATA'!BG9)</f>
        <v>4092</v>
      </c>
      <c r="AK23" s="1455">
        <f>IF('Historical DATA'!BH9="","",'Historical DATA'!BH9)</f>
        <v>736.28</v>
      </c>
      <c r="AL23" s="1455">
        <f>IF('Historical DATA'!BI9="","",'Historical DATA'!BI9)</f>
        <v>3012857.76</v>
      </c>
      <c r="AM23" s="1456">
        <f>IF('Historical DATA'!BJ9="","",'Historical DATA'!BJ9)</f>
        <v>6.3069994356483221</v>
      </c>
    </row>
    <row r="24" spans="2:83">
      <c r="B24" s="1674">
        <f>IF('Historical DATA'!B10="","",'Historical DATA'!B10)</f>
        <v>45715</v>
      </c>
      <c r="C24" s="310"/>
      <c r="D24" s="1454">
        <f>IF('Historical DATA'!AH10="","",'Historical DATA'!AH10)</f>
        <v>7942231938.4400005</v>
      </c>
      <c r="E24" s="1448">
        <f>IF('Historical DATA'!AI10="","",'Historical DATA'!AI10)</f>
        <v>7882097726.96</v>
      </c>
      <c r="F24" s="1450">
        <f>IF('Historical DATA'!AJ10="","",'Historical DATA'!AJ10)</f>
        <v>60134211.480000496</v>
      </c>
      <c r="G24" s="1270"/>
      <c r="H24" s="1464">
        <f>IF('Historical DATA'!AK10="","",'Historical DATA'!AK10)</f>
        <v>1</v>
      </c>
      <c r="I24" s="1448">
        <f>IF('Historical DATA'!AL10="","",'Historical DATA'!AL10)</f>
        <v>7487993518.8000011</v>
      </c>
      <c r="J24" s="1448">
        <f>IF('Historical DATA'!AM10="","",'Historical DATA'!AM10)</f>
        <v>225.95000049471855</v>
      </c>
      <c r="K24" s="1448">
        <f>IF('Historical DATA'!AN10="","",'Historical DATA'!AN10)</f>
        <v>7882097726.96</v>
      </c>
      <c r="L24" s="1467">
        <f>IF('Historical DATA'!AO10="","",'Historical DATA'!AO10)</f>
        <v>0.05</v>
      </c>
      <c r="M24" s="1463"/>
      <c r="N24" s="1462">
        <f>IF('Historical DATA'!AP10="","",'Historical DATA'!AP10)</f>
        <v>0.05</v>
      </c>
      <c r="O24" s="1453">
        <f>IF('Historical DATA'!AQ10="","",'Historical DATA'!AQ10)</f>
        <v>7882097726.96</v>
      </c>
      <c r="P24" s="1452">
        <f>IF('Historical DATA'!AR10="","",'Historical DATA'!AR10)</f>
        <v>394104886.34800005</v>
      </c>
      <c r="Q24" s="1270"/>
      <c r="R24" s="1451">
        <f>IF('Historical DATA'!AS10="","",'Historical DATA'!AS10)</f>
        <v>7882097726.96</v>
      </c>
      <c r="S24" s="1453">
        <f>IF('Historical DATA'!AT10="","",'Historical DATA'!AT10)</f>
        <v>394104886.34800005</v>
      </c>
      <c r="T24" s="1452">
        <f>IF('Historical DATA'!AU10="","",'Historical DATA'!AU10)</f>
        <v>7487992840.6119995</v>
      </c>
      <c r="U24" s="1270"/>
      <c r="V24" s="1451">
        <f>IF('Historical DATA'!AV10="","",'Historical DATA'!AV10)</f>
        <v>60134211.480000496</v>
      </c>
      <c r="W24" s="1453">
        <f>IF('Historical DATA'!AW10="","",'Historical DATA'!AW10)</f>
        <v>7545120320.2400007</v>
      </c>
      <c r="X24" s="1453">
        <f>IF('Historical DATA'!AX10="","",'Historical DATA'!AX10)</f>
        <v>394104886.34800005</v>
      </c>
      <c r="Y24" s="1452">
        <f>IF('Historical DATA'!AY10="","",'Historical DATA'!AY10)</f>
        <v>57127479.628001213</v>
      </c>
      <c r="Z24" s="1433"/>
      <c r="AA24" s="1451">
        <f>IF('Historical DATA'!AZ10="","",'Historical DATA'!AZ10)</f>
        <v>77732</v>
      </c>
      <c r="AB24" s="1453">
        <f>IF('Historical DATA'!BA10="","",'Historical DATA'!BA10)</f>
        <v>734.92</v>
      </c>
      <c r="AC24" s="1453">
        <f>IF('Historical DATA'!BB10="","",'Historical DATA'!BB10)</f>
        <v>57126801.439999998</v>
      </c>
      <c r="AD24" s="1452">
        <f>IF('Historical DATA'!BC10="","",'Historical DATA'!BC10)</f>
        <v>678.18800121545792</v>
      </c>
      <c r="AE24" s="1433"/>
      <c r="AF24" s="1454">
        <f>IF('Historical DATA'!BD10="","",'Historical DATA'!BD10)</f>
        <v>60134211.480000496</v>
      </c>
      <c r="AG24" s="1448">
        <f>IF('Historical DATA'!BE10="","",'Historical DATA'!BE10)</f>
        <v>57126801.439999998</v>
      </c>
      <c r="AH24" s="1450">
        <f>IF('Historical DATA'!BF10="","",'Historical DATA'!BF10)</f>
        <v>3006731.8519992828</v>
      </c>
      <c r="AI24" s="1433"/>
      <c r="AJ24" s="1465">
        <f>IF('Historical DATA'!BG10="","",'Historical DATA'!BG10)</f>
        <v>4092</v>
      </c>
      <c r="AK24" s="1455">
        <f>IF('Historical DATA'!BH10="","",'Historical DATA'!BH10)</f>
        <v>734.78</v>
      </c>
      <c r="AL24" s="1455">
        <f>IF('Historical DATA'!BI10="","",'Historical DATA'!BI10)</f>
        <v>3006719.76</v>
      </c>
      <c r="AM24" s="1456">
        <f>IF('Historical DATA'!BJ10="","",'Historical DATA'!BJ10)</f>
        <v>12.091999283060431</v>
      </c>
    </row>
    <row r="25" spans="2:83">
      <c r="B25" s="1674">
        <f>IF('Historical DATA'!B11="","",'Historical DATA'!B11)</f>
        <v>45684</v>
      </c>
      <c r="C25" s="310"/>
      <c r="D25" s="1454">
        <f>IF('Historical DATA'!AH11="","",'Historical DATA'!AH11)</f>
        <v>8062678870.8800001</v>
      </c>
      <c r="E25" s="1448">
        <f>IF('Historical DATA'!AI11="","",'Historical DATA'!AI11)</f>
        <v>7942231678.1999998</v>
      </c>
      <c r="F25" s="1450">
        <f>IF('Historical DATA'!AJ11="","",'Historical DATA'!AJ11)</f>
        <v>120447192.68000031</v>
      </c>
      <c r="G25" s="1270"/>
      <c r="H25" s="1464">
        <f>IF('Historical DATA'!AK11="","",'Historical DATA'!AK11)</f>
        <v>1</v>
      </c>
      <c r="I25" s="1448">
        <f>IF('Historical DATA'!AL11="","",'Historical DATA'!AL11)</f>
        <v>7545120320.2400007</v>
      </c>
      <c r="J25" s="1448">
        <f>IF('Historical DATA'!AM11="","",'Historical DATA'!AM11)</f>
        <v>423.66149974614382</v>
      </c>
      <c r="K25" s="1448">
        <f>IF('Historical DATA'!AN11="","",'Historical DATA'!AN11)</f>
        <v>7942231678.1999998</v>
      </c>
      <c r="L25" s="1467">
        <f>IF('Historical DATA'!AO11="","",'Historical DATA'!AO11)</f>
        <v>0.05</v>
      </c>
      <c r="M25" s="1463"/>
      <c r="N25" s="1462">
        <f>IF('Historical DATA'!AP11="","",'Historical DATA'!AP11)</f>
        <v>0.05</v>
      </c>
      <c r="O25" s="1453">
        <f>IF('Historical DATA'!AQ11="","",'Historical DATA'!AQ11)</f>
        <v>7942231678.1999998</v>
      </c>
      <c r="P25" s="1452">
        <f>IF('Historical DATA'!AR11="","",'Historical DATA'!AR11)</f>
        <v>397111583.91000003</v>
      </c>
      <c r="Q25" s="1270"/>
      <c r="R25" s="1451">
        <f>IF('Historical DATA'!AS11="","",'Historical DATA'!AS11)</f>
        <v>7942231678.1999998</v>
      </c>
      <c r="S25" s="1453">
        <f>IF('Historical DATA'!AT11="","",'Historical DATA'!AT11)</f>
        <v>397111583.91000003</v>
      </c>
      <c r="T25" s="1452">
        <f>IF('Historical DATA'!AU11="","",'Historical DATA'!AU11)</f>
        <v>7545120094.29</v>
      </c>
      <c r="U25" s="1270"/>
      <c r="V25" s="1451">
        <f>IF('Historical DATA'!AV11="","",'Historical DATA'!AV11)</f>
        <v>120447192.68000031</v>
      </c>
      <c r="W25" s="1453">
        <f>IF('Historical DATA'!AW11="","",'Historical DATA'!AW11)</f>
        <v>7659544933.5200005</v>
      </c>
      <c r="X25" s="1453">
        <f>IF('Historical DATA'!AX11="","",'Historical DATA'!AX11)</f>
        <v>397111583.91000003</v>
      </c>
      <c r="Y25" s="1452">
        <f>IF('Historical DATA'!AY11="","",'Historical DATA'!AY11)</f>
        <v>114424839.2300005</v>
      </c>
      <c r="Z25" s="1433"/>
      <c r="AA25" s="1451">
        <f>IF('Historical DATA'!AZ11="","",'Historical DATA'!AZ11)</f>
        <v>77732</v>
      </c>
      <c r="AB25" s="1453">
        <f>IF('Historical DATA'!BA11="","",'Historical DATA'!BA11)</f>
        <v>1472.04</v>
      </c>
      <c r="AC25" s="1453">
        <f>IF('Historical DATA'!BB11="","",'Historical DATA'!BB11)</f>
        <v>114424613.28</v>
      </c>
      <c r="AD25" s="1452">
        <f>IF('Historical DATA'!BC11="","",'Historical DATA'!BC11)</f>
        <v>225.95000049471855</v>
      </c>
      <c r="AE25" s="1433"/>
      <c r="AF25" s="1454">
        <f>IF('Historical DATA'!BD11="","",'Historical DATA'!BD11)</f>
        <v>120447192.68000031</v>
      </c>
      <c r="AG25" s="1448">
        <f>IF('Historical DATA'!BE11="","",'Historical DATA'!BE11)</f>
        <v>114424613.28</v>
      </c>
      <c r="AH25" s="1450">
        <f>IF('Historical DATA'!BF11="","",'Historical DATA'!BF11)</f>
        <v>6022353.4499998093</v>
      </c>
      <c r="AI25" s="1433"/>
      <c r="AJ25" s="1465">
        <f>IF('Historical DATA'!BG11="","",'Historical DATA'!BG11)</f>
        <v>4092</v>
      </c>
      <c r="AK25" s="1455">
        <f>IF('Historical DATA'!BH11="","",'Historical DATA'!BH11)</f>
        <v>1471.73</v>
      </c>
      <c r="AL25" s="1455">
        <f>IF('Historical DATA'!BI11="","",'Historical DATA'!BI11)</f>
        <v>6022319.1600000001</v>
      </c>
      <c r="AM25" s="1456">
        <f>IF('Historical DATA'!BJ11="","",'Historical DATA'!BJ11)</f>
        <v>34.289999809116125</v>
      </c>
    </row>
    <row r="26" spans="2:83">
      <c r="B26" s="1674">
        <f>IF('Historical DATA'!B12="","",'Historical DATA'!B12)</f>
        <v>45653</v>
      </c>
      <c r="C26" s="310"/>
      <c r="D26" s="1454">
        <f>IF('Historical DATA'!AH12="","",'Historical DATA'!AH12)</f>
        <v>8120799480.7600002</v>
      </c>
      <c r="E26" s="1448">
        <f>IF('Historical DATA'!AI12="","",'Historical DATA'!AI12)</f>
        <v>8062678431.4300003</v>
      </c>
      <c r="F26" s="1450">
        <f>IF('Historical DATA'!AJ12="","",'Historical DATA'!AJ12)</f>
        <v>58121049.329999924</v>
      </c>
      <c r="G26" s="1270"/>
      <c r="H26" s="1464">
        <f>IF('Historical DATA'!AK12="","",'Historical DATA'!AK12)</f>
        <v>1</v>
      </c>
      <c r="I26" s="1448">
        <f>IF('Historical DATA'!AL12="","",'Historical DATA'!AL12)</f>
        <v>7659544933.5200005</v>
      </c>
      <c r="J26" s="1448">
        <f>IF('Historical DATA'!AM12="","",'Historical DATA'!AM12)</f>
        <v>542.6830003336072</v>
      </c>
      <c r="K26" s="1448">
        <f>IF('Historical DATA'!AN12="","",'Historical DATA'!AN12)</f>
        <v>8062678431.4300003</v>
      </c>
      <c r="L26" s="1467">
        <f>IF('Historical DATA'!AO12="","",'Historical DATA'!AO12)</f>
        <v>0.05</v>
      </c>
      <c r="M26" s="1463"/>
      <c r="N26" s="1462">
        <f>IF('Historical DATA'!AP12="","",'Historical DATA'!AP12)</f>
        <v>0.05</v>
      </c>
      <c r="O26" s="1453">
        <f>IF('Historical DATA'!AQ12="","",'Historical DATA'!AQ12)</f>
        <v>8062678431.4300003</v>
      </c>
      <c r="P26" s="1452">
        <f>IF('Historical DATA'!AR12="","",'Historical DATA'!AR12)</f>
        <v>403133921.57150006</v>
      </c>
      <c r="Q26" s="1270"/>
      <c r="R26" s="1451">
        <f>IF('Historical DATA'!AS12="","",'Historical DATA'!AS12)</f>
        <v>8062678431.4300003</v>
      </c>
      <c r="S26" s="1453">
        <f>IF('Historical DATA'!AT12="","",'Historical DATA'!AT12)</f>
        <v>403133921.57150006</v>
      </c>
      <c r="T26" s="1452">
        <f>IF('Historical DATA'!AU12="","",'Historical DATA'!AU12)</f>
        <v>7659544509.8585005</v>
      </c>
      <c r="U26" s="1270"/>
      <c r="V26" s="1451">
        <f>IF('Historical DATA'!AV12="","",'Historical DATA'!AV12)</f>
        <v>58121049.329999924</v>
      </c>
      <c r="W26" s="1453">
        <f>IF('Historical DATA'!AW12="","",'Historical DATA'!AW12)</f>
        <v>7714759527.7600002</v>
      </c>
      <c r="X26" s="1453">
        <f>IF('Historical DATA'!AX12="","",'Historical DATA'!AX12)</f>
        <v>403133921.57150006</v>
      </c>
      <c r="Y26" s="1452">
        <f>IF('Historical DATA'!AY12="","",'Historical DATA'!AY12)</f>
        <v>55215017.901499748</v>
      </c>
      <c r="Z26" s="1433"/>
      <c r="AA26" s="1451">
        <f>IF('Historical DATA'!AZ12="","",'Historical DATA'!AZ12)</f>
        <v>77732</v>
      </c>
      <c r="AB26" s="1453">
        <f>IF('Historical DATA'!BA12="","",'Historical DATA'!BA12)</f>
        <v>710.32</v>
      </c>
      <c r="AC26" s="1453">
        <f>IF('Historical DATA'!BB12="","",'Historical DATA'!BB12)</f>
        <v>55214594.240000002</v>
      </c>
      <c r="AD26" s="1452">
        <f>IF('Historical DATA'!BC12="","",'Historical DATA'!BC12)</f>
        <v>423.66149974614382</v>
      </c>
      <c r="AE26" s="1433"/>
      <c r="AF26" s="1454">
        <f>IF('Historical DATA'!BD12="","",'Historical DATA'!BD12)</f>
        <v>58121049.329999924</v>
      </c>
      <c r="AG26" s="1448">
        <f>IF('Historical DATA'!BE12="","",'Historical DATA'!BE12)</f>
        <v>55214594.240000002</v>
      </c>
      <c r="AH26" s="1450">
        <f>IF('Historical DATA'!BF12="","",'Historical DATA'!BF12)</f>
        <v>2906031.4285001755</v>
      </c>
      <c r="AI26" s="1433"/>
      <c r="AJ26" s="1465">
        <f>IF('Historical DATA'!BG12="","",'Historical DATA'!BG12)</f>
        <v>4092</v>
      </c>
      <c r="AK26" s="1455">
        <f>IF('Historical DATA'!BH12="","",'Historical DATA'!BH12)</f>
        <v>710.17</v>
      </c>
      <c r="AL26" s="1455">
        <f>IF('Historical DATA'!BI12="","",'Historical DATA'!BI12)</f>
        <v>2906015.6399999997</v>
      </c>
      <c r="AM26" s="1456">
        <f>IF('Historical DATA'!BJ12="","",'Historical DATA'!BJ12)</f>
        <v>15.78850017581135</v>
      </c>
    </row>
    <row r="27" spans="2:83">
      <c r="B27" s="1674">
        <f>IF('Historical DATA'!B13="","",'Historical DATA'!B13)</f>
        <v>45623</v>
      </c>
      <c r="C27" s="310"/>
      <c r="D27" s="1454">
        <f>IF('Historical DATA'!AH13="","",'Historical DATA'!AH13)</f>
        <v>8182400000</v>
      </c>
      <c r="E27" s="1448">
        <f>IF('Historical DATA'!AI13="","",'Historical DATA'!AI13)</f>
        <v>8120798931.6599998</v>
      </c>
      <c r="F27" s="1450">
        <f>IF('Historical DATA'!AJ13="","",'Historical DATA'!AJ13)</f>
        <v>61601068.340000153</v>
      </c>
      <c r="G27" s="1270"/>
      <c r="H27" s="1464">
        <f>IF('Historical DATA'!AK13="","",'Historical DATA'!AK13)</f>
        <v>1</v>
      </c>
      <c r="I27" s="1448">
        <f>IF('Historical DATA'!AL13="","",'Historical DATA'!AL13)</f>
        <v>7714759527.7600002</v>
      </c>
      <c r="J27" s="1448">
        <f>IF('Historical DATA'!AM13="","",'Historical DATA'!AM13)</f>
        <v>0</v>
      </c>
      <c r="K27" s="1448">
        <f>IF('Historical DATA'!AN13="","",'Historical DATA'!AN13)</f>
        <v>8120798931.6599998</v>
      </c>
      <c r="L27" s="1467">
        <f>IF('Historical DATA'!AO13="","",'Historical DATA'!AO13)</f>
        <v>0.05</v>
      </c>
      <c r="M27" s="1463"/>
      <c r="N27" s="1462">
        <f>IF('Historical DATA'!AP13="","",'Historical DATA'!AP13)</f>
        <v>0.05</v>
      </c>
      <c r="O27" s="1453">
        <f>IF('Historical DATA'!AQ13="","",'Historical DATA'!AQ13)</f>
        <v>8120798931.6599998</v>
      </c>
      <c r="P27" s="1452">
        <f>IF('Historical DATA'!AR13="","",'Historical DATA'!AR13)</f>
        <v>406039946.583</v>
      </c>
      <c r="Q27" s="1270"/>
      <c r="R27" s="1451">
        <f>IF('Historical DATA'!AS13="","",'Historical DATA'!AS13)</f>
        <v>8120798931.6599998</v>
      </c>
      <c r="S27" s="1453">
        <f>IF('Historical DATA'!AT13="","",'Historical DATA'!AT13)</f>
        <v>406039946.583</v>
      </c>
      <c r="T27" s="1452">
        <f>IF('Historical DATA'!AU13="","",'Historical DATA'!AU13)</f>
        <v>7714758985.0769997</v>
      </c>
      <c r="U27" s="1270"/>
      <c r="V27" s="1451">
        <f>IF('Historical DATA'!AV13="","",'Historical DATA'!AV13)</f>
        <v>61601068.340000153</v>
      </c>
      <c r="W27" s="1453">
        <f>IF('Historical DATA'!AW13="","",'Historical DATA'!AW13)</f>
        <v>7773200000</v>
      </c>
      <c r="X27" s="1453">
        <f>IF('Historical DATA'!AX13="","",'Historical DATA'!AX13)</f>
        <v>406039946.583</v>
      </c>
      <c r="Y27" s="1452">
        <f>IF('Historical DATA'!AY13="","",'Historical DATA'!AY13)</f>
        <v>58441014.923000336</v>
      </c>
      <c r="Z27" s="1433"/>
      <c r="AA27" s="1451">
        <f>IF('Historical DATA'!AZ13="","",'Historical DATA'!AZ13)</f>
        <v>77732</v>
      </c>
      <c r="AB27" s="1453">
        <f>IF('Historical DATA'!BA13="","",'Historical DATA'!BA13)</f>
        <v>751.82</v>
      </c>
      <c r="AC27" s="1453">
        <f>IF('Historical DATA'!BB13="","",'Historical DATA'!BB13)</f>
        <v>58440472.240000002</v>
      </c>
      <c r="AD27" s="1452">
        <f>IF('Historical DATA'!BC13="","",'Historical DATA'!BC13)</f>
        <v>542.6830003336072</v>
      </c>
      <c r="AE27" s="1433"/>
      <c r="AF27" s="1454">
        <f>IF('Historical DATA'!BD13="","",'Historical DATA'!BD13)</f>
        <v>61601068.340000153</v>
      </c>
      <c r="AG27" s="1448">
        <f>IF('Historical DATA'!BE13="","",'Historical DATA'!BE13)</f>
        <v>58440472.240000002</v>
      </c>
      <c r="AH27" s="1450">
        <f>IF('Historical DATA'!BF13="","",'Historical DATA'!BF13)</f>
        <v>3160053.4169998169</v>
      </c>
      <c r="AI27" s="1433"/>
      <c r="AJ27" s="1465">
        <f>IF('Historical DATA'!BG13="","",'Historical DATA'!BG13)</f>
        <v>4092</v>
      </c>
      <c r="AK27" s="1455">
        <f>IF('Historical DATA'!BH13="","",'Historical DATA'!BH13)</f>
        <v>772.25</v>
      </c>
      <c r="AL27" s="1455">
        <f>IF('Historical DATA'!BI13="","",'Historical DATA'!BI13)</f>
        <v>3160047</v>
      </c>
      <c r="AM27" s="1456">
        <f>IF('Historical DATA'!BJ13="","",'Historical DATA'!BJ13)</f>
        <v>6.4169998168945313</v>
      </c>
    </row>
    <row r="28" spans="2:83">
      <c r="B28" s="1674">
        <f>IF('Historical DATA'!B14="","",'Historical DATA'!B14)</f>
        <v>45588</v>
      </c>
      <c r="C28" s="310"/>
      <c r="D28" s="1454">
        <f>IF('Historical DATA'!AH14="","",'Historical DATA'!AH14)</f>
        <v>0</v>
      </c>
      <c r="E28" s="1448">
        <f>IF('Historical DATA'!AI14="","",'Historical DATA'!AI14)</f>
        <v>0</v>
      </c>
      <c r="F28" s="1450">
        <f>IF('Historical DATA'!AJ14="","",'Historical DATA'!AJ14)</f>
        <v>0</v>
      </c>
      <c r="G28" s="1270"/>
      <c r="H28" s="1464">
        <f>IF('Historical DATA'!AK14="","",'Historical DATA'!AK14)</f>
        <v>0</v>
      </c>
      <c r="I28" s="1448">
        <f>IF('Historical DATA'!AL14="","",'Historical DATA'!AL14)</f>
        <v>0</v>
      </c>
      <c r="J28" s="1448">
        <f>IF('Historical DATA'!AM14="","",'Historical DATA'!AM14)</f>
        <v>0</v>
      </c>
      <c r="K28" s="1448">
        <f>IF('Historical DATA'!AN14="","",'Historical DATA'!AN14)</f>
        <v>0</v>
      </c>
      <c r="L28" s="1467">
        <f>IF('Historical DATA'!AO14="","",'Historical DATA'!AO14)</f>
        <v>0</v>
      </c>
      <c r="M28" s="1463"/>
      <c r="N28" s="1462">
        <f>IF('Historical DATA'!AP14="","",'Historical DATA'!AP14)</f>
        <v>0</v>
      </c>
      <c r="O28" s="1453">
        <f>IF('Historical DATA'!AQ14="","",'Historical DATA'!AQ14)</f>
        <v>0</v>
      </c>
      <c r="P28" s="1452">
        <f>IF('Historical DATA'!AR14="","",'Historical DATA'!AR14)</f>
        <v>0</v>
      </c>
      <c r="Q28" s="1270"/>
      <c r="R28" s="1451">
        <f>IF('Historical DATA'!AS14="","",'Historical DATA'!AS14)</f>
        <v>0</v>
      </c>
      <c r="S28" s="1453">
        <f>IF('Historical DATA'!AT14="","",'Historical DATA'!AT14)</f>
        <v>0</v>
      </c>
      <c r="T28" s="1452">
        <f>IF('Historical DATA'!AU14="","",'Historical DATA'!AU14)</f>
        <v>0</v>
      </c>
      <c r="U28" s="1270"/>
      <c r="V28" s="1451">
        <f>IF('Historical DATA'!AV14="","",'Historical DATA'!AV14)</f>
        <v>0</v>
      </c>
      <c r="W28" s="1453">
        <f>IF('Historical DATA'!AW14="","",'Historical DATA'!AW14)</f>
        <v>0</v>
      </c>
      <c r="X28" s="1453">
        <f>IF('Historical DATA'!AX14="","",'Historical DATA'!AX14)</f>
        <v>0</v>
      </c>
      <c r="Y28" s="1452">
        <f>IF('Historical DATA'!AY14="","",'Historical DATA'!AY14)</f>
        <v>0</v>
      </c>
      <c r="Z28" s="1433"/>
      <c r="AA28" s="1451">
        <f>IF('Historical DATA'!AZ14="","",'Historical DATA'!AZ14)</f>
        <v>0</v>
      </c>
      <c r="AB28" s="1453">
        <f>IF('Historical DATA'!BA14="","",'Historical DATA'!BA14)</f>
        <v>0</v>
      </c>
      <c r="AC28" s="1453">
        <f>IF('Historical DATA'!BB14="","",'Historical DATA'!BB14)</f>
        <v>0</v>
      </c>
      <c r="AD28" s="1452">
        <f>IF('Historical DATA'!BC14="","",'Historical DATA'!BC14)</f>
        <v>0</v>
      </c>
      <c r="AE28" s="1433"/>
      <c r="AF28" s="1454">
        <f>IF('Historical DATA'!BD14="","",'Historical DATA'!BD14)</f>
        <v>0</v>
      </c>
      <c r="AG28" s="1448">
        <f>IF('Historical DATA'!BE14="","",'Historical DATA'!BE14)</f>
        <v>0</v>
      </c>
      <c r="AH28" s="1450">
        <f>IF('Historical DATA'!BF14="","",'Historical DATA'!BF14)</f>
        <v>0</v>
      </c>
      <c r="AI28" s="1433"/>
      <c r="AJ28" s="1465">
        <f>IF('Historical DATA'!BG14="","",'Historical DATA'!BG14)</f>
        <v>0</v>
      </c>
      <c r="AK28" s="1455">
        <f>IF('Historical DATA'!BH14="","",'Historical DATA'!BH14)</f>
        <v>0</v>
      </c>
      <c r="AL28" s="1455">
        <f>IF('Historical DATA'!BI14="","",'Historical DATA'!BI14)</f>
        <v>0</v>
      </c>
      <c r="AM28" s="1456">
        <f>IF('Historical DATA'!BJ14="","",'Historical DATA'!BJ14)</f>
        <v>0</v>
      </c>
    </row>
    <row r="29" spans="2:83">
      <c r="B29" s="1674" t="str">
        <f>IF('Historical DATA'!B15="","",'Historical DATA'!B15)</f>
        <v/>
      </c>
      <c r="C29" s="310"/>
      <c r="D29" s="1454" t="str">
        <f>IF('Historical DATA'!AH15="","",'Historical DATA'!AH15)</f>
        <v/>
      </c>
      <c r="E29" s="1448" t="str">
        <f>IF('Historical DATA'!AI15="","",'Historical DATA'!AI15)</f>
        <v/>
      </c>
      <c r="F29" s="1450" t="str">
        <f>IF('Historical DATA'!AJ15="","",'Historical DATA'!AJ15)</f>
        <v/>
      </c>
      <c r="G29" s="1270"/>
      <c r="H29" s="1464" t="str">
        <f>IF('Historical DATA'!AK15="","",'Historical DATA'!AK15)</f>
        <v/>
      </c>
      <c r="I29" s="1448" t="str">
        <f>IF('Historical DATA'!AL15="","",'Historical DATA'!AL15)</f>
        <v/>
      </c>
      <c r="J29" s="1448" t="str">
        <f>IF('Historical DATA'!AM15="","",'Historical DATA'!AM15)</f>
        <v/>
      </c>
      <c r="K29" s="1448" t="str">
        <f>IF('Historical DATA'!AN15="","",'Historical DATA'!AN15)</f>
        <v/>
      </c>
      <c r="L29" s="1467" t="str">
        <f>IF('Historical DATA'!AO15="","",'Historical DATA'!AO15)</f>
        <v/>
      </c>
      <c r="M29" s="1463"/>
      <c r="N29" s="1462" t="str">
        <f>IF('Historical DATA'!AP15="","",'Historical DATA'!AP15)</f>
        <v/>
      </c>
      <c r="O29" s="1453" t="str">
        <f>IF('Historical DATA'!AQ15="","",'Historical DATA'!AQ15)</f>
        <v/>
      </c>
      <c r="P29" s="1452" t="str">
        <f>IF('Historical DATA'!AR15="","",'Historical DATA'!AR15)</f>
        <v/>
      </c>
      <c r="Q29" s="1270"/>
      <c r="R29" s="1451" t="str">
        <f>IF('Historical DATA'!AS15="","",'Historical DATA'!AS15)</f>
        <v/>
      </c>
      <c r="S29" s="1453" t="str">
        <f>IF('Historical DATA'!AT15="","",'Historical DATA'!AT15)</f>
        <v/>
      </c>
      <c r="T29" s="1452" t="str">
        <f>IF('Historical DATA'!AU15="","",'Historical DATA'!AU15)</f>
        <v/>
      </c>
      <c r="U29" s="1270"/>
      <c r="V29" s="1451" t="str">
        <f>IF('Historical DATA'!AV15="","",'Historical DATA'!AV15)</f>
        <v/>
      </c>
      <c r="W29" s="1453" t="str">
        <f>IF('Historical DATA'!AW15="","",'Historical DATA'!AW15)</f>
        <v/>
      </c>
      <c r="X29" s="1453" t="str">
        <f>IF('Historical DATA'!AX15="","",'Historical DATA'!AX15)</f>
        <v/>
      </c>
      <c r="Y29" s="1452" t="str">
        <f>IF('Historical DATA'!AY15="","",'Historical DATA'!AY15)</f>
        <v/>
      </c>
      <c r="Z29" s="1433"/>
      <c r="AA29" s="1451" t="str">
        <f>IF('Historical DATA'!AZ15="","",'Historical DATA'!AZ15)</f>
        <v/>
      </c>
      <c r="AB29" s="1453" t="str">
        <f>IF('Historical DATA'!BA15="","",'Historical DATA'!BA15)</f>
        <v/>
      </c>
      <c r="AC29" s="1453" t="str">
        <f>IF('Historical DATA'!BB15="","",'Historical DATA'!BB15)</f>
        <v/>
      </c>
      <c r="AD29" s="1452" t="str">
        <f>IF('Historical DATA'!BC15="","",'Historical DATA'!BC15)</f>
        <v/>
      </c>
      <c r="AE29" s="1433"/>
      <c r="AF29" s="1454" t="str">
        <f>IF('Historical DATA'!BD15="","",'Historical DATA'!BD15)</f>
        <v/>
      </c>
      <c r="AG29" s="1448" t="str">
        <f>IF('Historical DATA'!BE15="","",'Historical DATA'!BE15)</f>
        <v/>
      </c>
      <c r="AH29" s="1450" t="str">
        <f>IF('Historical DATA'!BF15="","",'Historical DATA'!BF15)</f>
        <v/>
      </c>
      <c r="AI29" s="1433"/>
      <c r="AJ29" s="1465" t="str">
        <f>IF('Historical DATA'!BG15="","",'Historical DATA'!BG15)</f>
        <v/>
      </c>
      <c r="AK29" s="1455" t="str">
        <f>IF('Historical DATA'!BH15="","",'Historical DATA'!BH15)</f>
        <v/>
      </c>
      <c r="AL29" s="1455" t="str">
        <f>IF('Historical DATA'!BI15="","",'Historical DATA'!BI15)</f>
        <v/>
      </c>
      <c r="AM29" s="1456" t="str">
        <f>IF('Historical DATA'!BJ15="","",'Historical DATA'!BJ15)</f>
        <v/>
      </c>
    </row>
    <row r="30" spans="2:83">
      <c r="B30" s="1674" t="str">
        <f>IF('Historical DATA'!B16="","",'Historical DATA'!B16)</f>
        <v/>
      </c>
      <c r="C30" s="310"/>
      <c r="D30" s="1454" t="str">
        <f>IF('Historical DATA'!AH16="","",'Historical DATA'!AH16)</f>
        <v/>
      </c>
      <c r="E30" s="1448" t="str">
        <f>IF('Historical DATA'!AI16="","",'Historical DATA'!AI16)</f>
        <v/>
      </c>
      <c r="F30" s="1450" t="str">
        <f>IF('Historical DATA'!AJ16="","",'Historical DATA'!AJ16)</f>
        <v/>
      </c>
      <c r="G30" s="1270"/>
      <c r="H30" s="1464" t="str">
        <f>IF('Historical DATA'!AK16="","",'Historical DATA'!AK16)</f>
        <v/>
      </c>
      <c r="I30" s="1448" t="str">
        <f>IF('Historical DATA'!AL16="","",'Historical DATA'!AL16)</f>
        <v/>
      </c>
      <c r="J30" s="1448" t="str">
        <f>IF('Historical DATA'!AM16="","",'Historical DATA'!AM16)</f>
        <v/>
      </c>
      <c r="K30" s="1448" t="str">
        <f>IF('Historical DATA'!AN16="","",'Historical DATA'!AN16)</f>
        <v/>
      </c>
      <c r="L30" s="1467" t="str">
        <f>IF('Historical DATA'!AO16="","",'Historical DATA'!AO16)</f>
        <v/>
      </c>
      <c r="M30" s="1463"/>
      <c r="N30" s="1462" t="str">
        <f>IF('Historical DATA'!AP16="","",'Historical DATA'!AP16)</f>
        <v/>
      </c>
      <c r="O30" s="1453" t="str">
        <f>IF('Historical DATA'!AQ16="","",'Historical DATA'!AQ16)</f>
        <v/>
      </c>
      <c r="P30" s="1452" t="str">
        <f>IF('Historical DATA'!AR16="","",'Historical DATA'!AR16)</f>
        <v/>
      </c>
      <c r="Q30" s="1270"/>
      <c r="R30" s="1451" t="str">
        <f>IF('Historical DATA'!AS16="","",'Historical DATA'!AS16)</f>
        <v/>
      </c>
      <c r="S30" s="1453" t="str">
        <f>IF('Historical DATA'!AT16="","",'Historical DATA'!AT16)</f>
        <v/>
      </c>
      <c r="T30" s="1452" t="str">
        <f>IF('Historical DATA'!AU16="","",'Historical DATA'!AU16)</f>
        <v/>
      </c>
      <c r="U30" s="1270"/>
      <c r="V30" s="1451" t="str">
        <f>IF('Historical DATA'!AV16="","",'Historical DATA'!AV16)</f>
        <v/>
      </c>
      <c r="W30" s="1453" t="str">
        <f>IF('Historical DATA'!AW16="","",'Historical DATA'!AW16)</f>
        <v/>
      </c>
      <c r="X30" s="1453" t="str">
        <f>IF('Historical DATA'!AX16="","",'Historical DATA'!AX16)</f>
        <v/>
      </c>
      <c r="Y30" s="1452" t="str">
        <f>IF('Historical DATA'!AY16="","",'Historical DATA'!AY16)</f>
        <v/>
      </c>
      <c r="Z30" s="1433"/>
      <c r="AA30" s="1451" t="str">
        <f>IF('Historical DATA'!AZ16="","",'Historical DATA'!AZ16)</f>
        <v/>
      </c>
      <c r="AB30" s="1453" t="str">
        <f>IF('Historical DATA'!BA16="","",'Historical DATA'!BA16)</f>
        <v/>
      </c>
      <c r="AC30" s="1453" t="str">
        <f>IF('Historical DATA'!BB16="","",'Historical DATA'!BB16)</f>
        <v/>
      </c>
      <c r="AD30" s="1452" t="str">
        <f>IF('Historical DATA'!BC16="","",'Historical DATA'!BC16)</f>
        <v/>
      </c>
      <c r="AE30" s="1433"/>
      <c r="AF30" s="1454" t="str">
        <f>IF('Historical DATA'!BD16="","",'Historical DATA'!BD16)</f>
        <v/>
      </c>
      <c r="AG30" s="1448" t="str">
        <f>IF('Historical DATA'!BE16="","",'Historical DATA'!BE16)</f>
        <v/>
      </c>
      <c r="AH30" s="1450" t="str">
        <f>IF('Historical DATA'!BF16="","",'Historical DATA'!BF16)</f>
        <v/>
      </c>
      <c r="AI30" s="1433"/>
      <c r="AJ30" s="1465" t="str">
        <f>IF('Historical DATA'!BG16="","",'Historical DATA'!BG16)</f>
        <v/>
      </c>
      <c r="AK30" s="1455" t="str">
        <f>IF('Historical DATA'!BH16="","",'Historical DATA'!BH16)</f>
        <v/>
      </c>
      <c r="AL30" s="1455" t="str">
        <f>IF('Historical DATA'!BI16="","",'Historical DATA'!BI16)</f>
        <v/>
      </c>
      <c r="AM30" s="1456" t="str">
        <f>IF('Historical DATA'!BJ16="","",'Historical DATA'!BJ16)</f>
        <v/>
      </c>
    </row>
    <row r="31" spans="2:83">
      <c r="B31" s="1674" t="str">
        <f>IF('Historical DATA'!B17="","",'Historical DATA'!B17)</f>
        <v/>
      </c>
      <c r="C31" s="310"/>
      <c r="D31" s="1454" t="str">
        <f>IF('Historical DATA'!AH17="","",'Historical DATA'!AH17)</f>
        <v/>
      </c>
      <c r="E31" s="1448" t="str">
        <f>IF('Historical DATA'!AI17="","",'Historical DATA'!AI17)</f>
        <v/>
      </c>
      <c r="F31" s="1450" t="str">
        <f>IF('Historical DATA'!AJ17="","",'Historical DATA'!AJ17)</f>
        <v/>
      </c>
      <c r="G31" s="1270"/>
      <c r="H31" s="1464" t="str">
        <f>IF('Historical DATA'!AK17="","",'Historical DATA'!AK17)</f>
        <v/>
      </c>
      <c r="I31" s="1448" t="str">
        <f>IF('Historical DATA'!AL17="","",'Historical DATA'!AL17)</f>
        <v/>
      </c>
      <c r="J31" s="1448" t="str">
        <f>IF('Historical DATA'!AM17="","",'Historical DATA'!AM17)</f>
        <v/>
      </c>
      <c r="K31" s="1448" t="str">
        <f>IF('Historical DATA'!AN17="","",'Historical DATA'!AN17)</f>
        <v/>
      </c>
      <c r="L31" s="1467" t="str">
        <f>IF('Historical DATA'!AO17="","",'Historical DATA'!AO17)</f>
        <v/>
      </c>
      <c r="M31" s="1463"/>
      <c r="N31" s="1462" t="str">
        <f>IF('Historical DATA'!AP17="","",'Historical DATA'!AP17)</f>
        <v/>
      </c>
      <c r="O31" s="1453" t="str">
        <f>IF('Historical DATA'!AQ17="","",'Historical DATA'!AQ17)</f>
        <v/>
      </c>
      <c r="P31" s="1452" t="str">
        <f>IF('Historical DATA'!AR17="","",'Historical DATA'!AR17)</f>
        <v/>
      </c>
      <c r="Q31" s="1270"/>
      <c r="R31" s="1451" t="str">
        <f>IF('Historical DATA'!AS17="","",'Historical DATA'!AS17)</f>
        <v/>
      </c>
      <c r="S31" s="1453" t="str">
        <f>IF('Historical DATA'!AT17="","",'Historical DATA'!AT17)</f>
        <v/>
      </c>
      <c r="T31" s="1452" t="str">
        <f>IF('Historical DATA'!AU17="","",'Historical DATA'!AU17)</f>
        <v/>
      </c>
      <c r="U31" s="1270"/>
      <c r="V31" s="1451" t="str">
        <f>IF('Historical DATA'!AV17="","",'Historical DATA'!AV17)</f>
        <v/>
      </c>
      <c r="W31" s="1453" t="str">
        <f>IF('Historical DATA'!AW17="","",'Historical DATA'!AW17)</f>
        <v/>
      </c>
      <c r="X31" s="1453" t="str">
        <f>IF('Historical DATA'!AX17="","",'Historical DATA'!AX17)</f>
        <v/>
      </c>
      <c r="Y31" s="1452" t="str">
        <f>IF('Historical DATA'!AY17="","",'Historical DATA'!AY17)</f>
        <v/>
      </c>
      <c r="Z31" s="1433"/>
      <c r="AA31" s="1451" t="str">
        <f>IF('Historical DATA'!AZ17="","",'Historical DATA'!AZ17)</f>
        <v/>
      </c>
      <c r="AB31" s="1453" t="str">
        <f>IF('Historical DATA'!BA17="","",'Historical DATA'!BA17)</f>
        <v/>
      </c>
      <c r="AC31" s="1453" t="str">
        <f>IF('Historical DATA'!BB17="","",'Historical DATA'!BB17)</f>
        <v/>
      </c>
      <c r="AD31" s="1452" t="str">
        <f>IF('Historical DATA'!BC17="","",'Historical DATA'!BC17)</f>
        <v/>
      </c>
      <c r="AE31" s="1433"/>
      <c r="AF31" s="1454" t="str">
        <f>IF('Historical DATA'!BD17="","",'Historical DATA'!BD17)</f>
        <v/>
      </c>
      <c r="AG31" s="1448" t="str">
        <f>IF('Historical DATA'!BE17="","",'Historical DATA'!BE17)</f>
        <v/>
      </c>
      <c r="AH31" s="1450" t="str">
        <f>IF('Historical DATA'!BF17="","",'Historical DATA'!BF17)</f>
        <v/>
      </c>
      <c r="AI31" s="1433"/>
      <c r="AJ31" s="1465" t="str">
        <f>IF('Historical DATA'!BG17="","",'Historical DATA'!BG17)</f>
        <v/>
      </c>
      <c r="AK31" s="1455" t="str">
        <f>IF('Historical DATA'!BH17="","",'Historical DATA'!BH17)</f>
        <v/>
      </c>
      <c r="AL31" s="1455" t="str">
        <f>IF('Historical DATA'!BI17="","",'Historical DATA'!BI17)</f>
        <v/>
      </c>
      <c r="AM31" s="1456" t="str">
        <f>IF('Historical DATA'!BJ17="","",'Historical DATA'!BJ17)</f>
        <v/>
      </c>
    </row>
    <row r="32" spans="2:83">
      <c r="B32" s="1674" t="str">
        <f>IF('Historical DATA'!B18="","",'Historical DATA'!B18)</f>
        <v/>
      </c>
      <c r="C32" s="310"/>
      <c r="D32" s="1454" t="str">
        <f>IF('Historical DATA'!AH18="","",'Historical DATA'!AH18)</f>
        <v/>
      </c>
      <c r="E32" s="1448" t="str">
        <f>IF('Historical DATA'!AI18="","",'Historical DATA'!AI18)</f>
        <v/>
      </c>
      <c r="F32" s="1450" t="str">
        <f>IF('Historical DATA'!AJ18="","",'Historical DATA'!AJ18)</f>
        <v/>
      </c>
      <c r="G32" s="1270"/>
      <c r="H32" s="1464" t="str">
        <f>IF('Historical DATA'!AK18="","",'Historical DATA'!AK18)</f>
        <v/>
      </c>
      <c r="I32" s="1448" t="str">
        <f>IF('Historical DATA'!AL18="","",'Historical DATA'!AL18)</f>
        <v/>
      </c>
      <c r="J32" s="1448" t="str">
        <f>IF('Historical DATA'!AM18="","",'Historical DATA'!AM18)</f>
        <v/>
      </c>
      <c r="K32" s="1448" t="str">
        <f>IF('Historical DATA'!AN18="","",'Historical DATA'!AN18)</f>
        <v/>
      </c>
      <c r="L32" s="1467" t="str">
        <f>IF('Historical DATA'!AO18="","",'Historical DATA'!AO18)</f>
        <v/>
      </c>
      <c r="M32" s="1463"/>
      <c r="N32" s="1462" t="str">
        <f>IF('Historical DATA'!AP18="","",'Historical DATA'!AP18)</f>
        <v/>
      </c>
      <c r="O32" s="1453" t="str">
        <f>IF('Historical DATA'!AQ18="","",'Historical DATA'!AQ18)</f>
        <v/>
      </c>
      <c r="P32" s="1452" t="str">
        <f>IF('Historical DATA'!AR18="","",'Historical DATA'!AR18)</f>
        <v/>
      </c>
      <c r="Q32" s="1270"/>
      <c r="R32" s="1451" t="str">
        <f>IF('Historical DATA'!AS18="","",'Historical DATA'!AS18)</f>
        <v/>
      </c>
      <c r="S32" s="1453" t="str">
        <f>IF('Historical DATA'!AT18="","",'Historical DATA'!AT18)</f>
        <v/>
      </c>
      <c r="T32" s="1452" t="str">
        <f>IF('Historical DATA'!AU18="","",'Historical DATA'!AU18)</f>
        <v/>
      </c>
      <c r="U32" s="1270"/>
      <c r="V32" s="1451" t="str">
        <f>IF('Historical DATA'!AV18="","",'Historical DATA'!AV18)</f>
        <v/>
      </c>
      <c r="W32" s="1453" t="str">
        <f>IF('Historical DATA'!AW18="","",'Historical DATA'!AW18)</f>
        <v/>
      </c>
      <c r="X32" s="1453" t="str">
        <f>IF('Historical DATA'!AX18="","",'Historical DATA'!AX18)</f>
        <v/>
      </c>
      <c r="Y32" s="1452" t="str">
        <f>IF('Historical DATA'!AY18="","",'Historical DATA'!AY18)</f>
        <v/>
      </c>
      <c r="Z32" s="1433"/>
      <c r="AA32" s="1451" t="str">
        <f>IF('Historical DATA'!AZ18="","",'Historical DATA'!AZ18)</f>
        <v/>
      </c>
      <c r="AB32" s="1453" t="str">
        <f>IF('Historical DATA'!BA18="","",'Historical DATA'!BA18)</f>
        <v/>
      </c>
      <c r="AC32" s="1453" t="str">
        <f>IF('Historical DATA'!BB18="","",'Historical DATA'!BB18)</f>
        <v/>
      </c>
      <c r="AD32" s="1452" t="str">
        <f>IF('Historical DATA'!BC18="","",'Historical DATA'!BC18)</f>
        <v/>
      </c>
      <c r="AE32" s="1433"/>
      <c r="AF32" s="1454" t="str">
        <f>IF('Historical DATA'!BD18="","",'Historical DATA'!BD18)</f>
        <v/>
      </c>
      <c r="AG32" s="1448" t="str">
        <f>IF('Historical DATA'!BE18="","",'Historical DATA'!BE18)</f>
        <v/>
      </c>
      <c r="AH32" s="1450" t="str">
        <f>IF('Historical DATA'!BF18="","",'Historical DATA'!BF18)</f>
        <v/>
      </c>
      <c r="AI32" s="1433"/>
      <c r="AJ32" s="1465" t="str">
        <f>IF('Historical DATA'!BG18="","",'Historical DATA'!BG18)</f>
        <v/>
      </c>
      <c r="AK32" s="1455" t="str">
        <f>IF('Historical DATA'!BH18="","",'Historical DATA'!BH18)</f>
        <v/>
      </c>
      <c r="AL32" s="1455" t="str">
        <f>IF('Historical DATA'!BI18="","",'Historical DATA'!BI18)</f>
        <v/>
      </c>
      <c r="AM32" s="1456" t="str">
        <f>IF('Historical DATA'!BJ18="","",'Historical DATA'!BJ18)</f>
        <v/>
      </c>
    </row>
    <row r="33" spans="2:39">
      <c r="B33" s="1674" t="str">
        <f>IF('Historical DATA'!B19="","",'Historical DATA'!B19)</f>
        <v/>
      </c>
      <c r="C33" s="310"/>
      <c r="D33" s="1454" t="str">
        <f>IF('Historical DATA'!AH19="","",'Historical DATA'!AH19)</f>
        <v/>
      </c>
      <c r="E33" s="1448" t="str">
        <f>IF('Historical DATA'!AI19="","",'Historical DATA'!AI19)</f>
        <v/>
      </c>
      <c r="F33" s="1450" t="str">
        <f>IF('Historical DATA'!AJ19="","",'Historical DATA'!AJ19)</f>
        <v/>
      </c>
      <c r="G33" s="1270"/>
      <c r="H33" s="1464" t="str">
        <f>IF('Historical DATA'!AK19="","",'Historical DATA'!AK19)</f>
        <v/>
      </c>
      <c r="I33" s="1448" t="str">
        <f>IF('Historical DATA'!AL19="","",'Historical DATA'!AL19)</f>
        <v/>
      </c>
      <c r="J33" s="1448" t="str">
        <f>IF('Historical DATA'!AM19="","",'Historical DATA'!AM19)</f>
        <v/>
      </c>
      <c r="K33" s="1448" t="str">
        <f>IF('Historical DATA'!AN19="","",'Historical DATA'!AN19)</f>
        <v/>
      </c>
      <c r="L33" s="1467" t="str">
        <f>IF('Historical DATA'!AO19="","",'Historical DATA'!AO19)</f>
        <v/>
      </c>
      <c r="M33" s="1463"/>
      <c r="N33" s="1462" t="str">
        <f>IF('Historical DATA'!AP19="","",'Historical DATA'!AP19)</f>
        <v/>
      </c>
      <c r="O33" s="1453" t="str">
        <f>IF('Historical DATA'!AQ19="","",'Historical DATA'!AQ19)</f>
        <v/>
      </c>
      <c r="P33" s="1452" t="str">
        <f>IF('Historical DATA'!AR19="","",'Historical DATA'!AR19)</f>
        <v/>
      </c>
      <c r="Q33" s="1270"/>
      <c r="R33" s="1451" t="str">
        <f>IF('Historical DATA'!AS19="","",'Historical DATA'!AS19)</f>
        <v/>
      </c>
      <c r="S33" s="1453" t="str">
        <f>IF('Historical DATA'!AT19="","",'Historical DATA'!AT19)</f>
        <v/>
      </c>
      <c r="T33" s="1452" t="str">
        <f>IF('Historical DATA'!AU19="","",'Historical DATA'!AU19)</f>
        <v/>
      </c>
      <c r="U33" s="1270"/>
      <c r="V33" s="1451" t="str">
        <f>IF('Historical DATA'!AV19="","",'Historical DATA'!AV19)</f>
        <v/>
      </c>
      <c r="W33" s="1453" t="str">
        <f>IF('Historical DATA'!AW19="","",'Historical DATA'!AW19)</f>
        <v/>
      </c>
      <c r="X33" s="1453" t="str">
        <f>IF('Historical DATA'!AX19="","",'Historical DATA'!AX19)</f>
        <v/>
      </c>
      <c r="Y33" s="1452" t="str">
        <f>IF('Historical DATA'!AY19="","",'Historical DATA'!AY19)</f>
        <v/>
      </c>
      <c r="Z33" s="1433"/>
      <c r="AA33" s="1451" t="str">
        <f>IF('Historical DATA'!AZ19="","",'Historical DATA'!AZ19)</f>
        <v/>
      </c>
      <c r="AB33" s="1453" t="str">
        <f>IF('Historical DATA'!BA19="","",'Historical DATA'!BA19)</f>
        <v/>
      </c>
      <c r="AC33" s="1453" t="str">
        <f>IF('Historical DATA'!BB19="","",'Historical DATA'!BB19)</f>
        <v/>
      </c>
      <c r="AD33" s="1452" t="str">
        <f>IF('Historical DATA'!BC19="","",'Historical DATA'!BC19)</f>
        <v/>
      </c>
      <c r="AE33" s="1433"/>
      <c r="AF33" s="1454" t="str">
        <f>IF('Historical DATA'!BD19="","",'Historical DATA'!BD19)</f>
        <v/>
      </c>
      <c r="AG33" s="1448" t="str">
        <f>IF('Historical DATA'!BE19="","",'Historical DATA'!BE19)</f>
        <v/>
      </c>
      <c r="AH33" s="1450" t="str">
        <f>IF('Historical DATA'!BF19="","",'Historical DATA'!BF19)</f>
        <v/>
      </c>
      <c r="AI33" s="1433"/>
      <c r="AJ33" s="1465" t="str">
        <f>IF('Historical DATA'!BG19="","",'Historical DATA'!BG19)</f>
        <v/>
      </c>
      <c r="AK33" s="1455" t="str">
        <f>IF('Historical DATA'!BH19="","",'Historical DATA'!BH19)</f>
        <v/>
      </c>
      <c r="AL33" s="1455" t="str">
        <f>IF('Historical DATA'!BI19="","",'Historical DATA'!BI19)</f>
        <v/>
      </c>
      <c r="AM33" s="1456" t="str">
        <f>IF('Historical DATA'!BJ19="","",'Historical DATA'!BJ19)</f>
        <v/>
      </c>
    </row>
    <row r="34" spans="2:39">
      <c r="B34" s="1674" t="str">
        <f>IF('Historical DATA'!B20="","",'Historical DATA'!B20)</f>
        <v/>
      </c>
      <c r="C34" s="310"/>
      <c r="D34" s="1454" t="str">
        <f>IF('Historical DATA'!AH20="","",'Historical DATA'!AH20)</f>
        <v/>
      </c>
      <c r="E34" s="1448" t="str">
        <f>IF('Historical DATA'!AI20="","",'Historical DATA'!AI20)</f>
        <v/>
      </c>
      <c r="F34" s="1450" t="str">
        <f>IF('Historical DATA'!AJ20="","",'Historical DATA'!AJ20)</f>
        <v/>
      </c>
      <c r="G34" s="1270"/>
      <c r="H34" s="1464" t="str">
        <f>IF('Historical DATA'!AK20="","",'Historical DATA'!AK20)</f>
        <v/>
      </c>
      <c r="I34" s="1448" t="str">
        <f>IF('Historical DATA'!AL20="","",'Historical DATA'!AL20)</f>
        <v/>
      </c>
      <c r="J34" s="1448" t="str">
        <f>IF('Historical DATA'!AM20="","",'Historical DATA'!AM20)</f>
        <v/>
      </c>
      <c r="K34" s="1448" t="str">
        <f>IF('Historical DATA'!AN20="","",'Historical DATA'!AN20)</f>
        <v/>
      </c>
      <c r="L34" s="1467" t="str">
        <f>IF('Historical DATA'!AO20="","",'Historical DATA'!AO20)</f>
        <v/>
      </c>
      <c r="M34" s="1463"/>
      <c r="N34" s="1462" t="str">
        <f>IF('Historical DATA'!AP20="","",'Historical DATA'!AP20)</f>
        <v/>
      </c>
      <c r="O34" s="1453" t="str">
        <f>IF('Historical DATA'!AQ20="","",'Historical DATA'!AQ20)</f>
        <v/>
      </c>
      <c r="P34" s="1452" t="str">
        <f>IF('Historical DATA'!AR20="","",'Historical DATA'!AR20)</f>
        <v/>
      </c>
      <c r="Q34" s="1270"/>
      <c r="R34" s="1451" t="str">
        <f>IF('Historical DATA'!AS20="","",'Historical DATA'!AS20)</f>
        <v/>
      </c>
      <c r="S34" s="1453" t="str">
        <f>IF('Historical DATA'!AT20="","",'Historical DATA'!AT20)</f>
        <v/>
      </c>
      <c r="T34" s="1452" t="str">
        <f>IF('Historical DATA'!AU20="","",'Historical DATA'!AU20)</f>
        <v/>
      </c>
      <c r="U34" s="1270"/>
      <c r="V34" s="1451" t="str">
        <f>IF('Historical DATA'!AV20="","",'Historical DATA'!AV20)</f>
        <v/>
      </c>
      <c r="W34" s="1453" t="str">
        <f>IF('Historical DATA'!AW20="","",'Historical DATA'!AW20)</f>
        <v/>
      </c>
      <c r="X34" s="1453" t="str">
        <f>IF('Historical DATA'!AX20="","",'Historical DATA'!AX20)</f>
        <v/>
      </c>
      <c r="Y34" s="1452" t="str">
        <f>IF('Historical DATA'!AY20="","",'Historical DATA'!AY20)</f>
        <v/>
      </c>
      <c r="Z34" s="1433"/>
      <c r="AA34" s="1451" t="str">
        <f>IF('Historical DATA'!AZ20="","",'Historical DATA'!AZ20)</f>
        <v/>
      </c>
      <c r="AB34" s="1453" t="str">
        <f>IF('Historical DATA'!BA20="","",'Historical DATA'!BA20)</f>
        <v/>
      </c>
      <c r="AC34" s="1453" t="str">
        <f>IF('Historical DATA'!BB20="","",'Historical DATA'!BB20)</f>
        <v/>
      </c>
      <c r="AD34" s="1452" t="str">
        <f>IF('Historical DATA'!BC20="","",'Historical DATA'!BC20)</f>
        <v/>
      </c>
      <c r="AE34" s="1433"/>
      <c r="AF34" s="1454" t="str">
        <f>IF('Historical DATA'!BD20="","",'Historical DATA'!BD20)</f>
        <v/>
      </c>
      <c r="AG34" s="1448" t="str">
        <f>IF('Historical DATA'!BE20="","",'Historical DATA'!BE20)</f>
        <v/>
      </c>
      <c r="AH34" s="1450" t="str">
        <f>IF('Historical DATA'!BF20="","",'Historical DATA'!BF20)</f>
        <v/>
      </c>
      <c r="AI34" s="1433"/>
      <c r="AJ34" s="1465" t="str">
        <f>IF('Historical DATA'!BG20="","",'Historical DATA'!BG20)</f>
        <v/>
      </c>
      <c r="AK34" s="1455" t="str">
        <f>IF('Historical DATA'!BH20="","",'Historical DATA'!BH20)</f>
        <v/>
      </c>
      <c r="AL34" s="1455" t="str">
        <f>IF('Historical DATA'!BI20="","",'Historical DATA'!BI20)</f>
        <v/>
      </c>
      <c r="AM34" s="1456" t="str">
        <f>IF('Historical DATA'!BJ20="","",'Historical DATA'!BJ20)</f>
        <v/>
      </c>
    </row>
    <row r="35" spans="2:39">
      <c r="B35" s="1674" t="str">
        <f>IF('Historical DATA'!B21="","",'Historical DATA'!B21)</f>
        <v/>
      </c>
      <c r="C35" s="310"/>
      <c r="D35" s="1454" t="str">
        <f>IF('Historical DATA'!AH21="","",'Historical DATA'!AH21)</f>
        <v/>
      </c>
      <c r="E35" s="1448" t="str">
        <f>IF('Historical DATA'!AI21="","",'Historical DATA'!AI21)</f>
        <v/>
      </c>
      <c r="F35" s="1450" t="str">
        <f>IF('Historical DATA'!AJ21="","",'Historical DATA'!AJ21)</f>
        <v/>
      </c>
      <c r="G35" s="1270"/>
      <c r="H35" s="1464" t="str">
        <f>IF('Historical DATA'!AK21="","",'Historical DATA'!AK21)</f>
        <v/>
      </c>
      <c r="I35" s="1448" t="str">
        <f>IF('Historical DATA'!AL21="","",'Historical DATA'!AL21)</f>
        <v/>
      </c>
      <c r="J35" s="1448" t="str">
        <f>IF('Historical DATA'!AM21="","",'Historical DATA'!AM21)</f>
        <v/>
      </c>
      <c r="K35" s="1448" t="str">
        <f>IF('Historical DATA'!AN21="","",'Historical DATA'!AN21)</f>
        <v/>
      </c>
      <c r="L35" s="1467" t="str">
        <f>IF('Historical DATA'!AO21="","",'Historical DATA'!AO21)</f>
        <v/>
      </c>
      <c r="M35" s="1463"/>
      <c r="N35" s="1462" t="str">
        <f>IF('Historical DATA'!AP21="","",'Historical DATA'!AP21)</f>
        <v/>
      </c>
      <c r="O35" s="1453" t="str">
        <f>IF('Historical DATA'!AQ21="","",'Historical DATA'!AQ21)</f>
        <v/>
      </c>
      <c r="P35" s="1452" t="str">
        <f>IF('Historical DATA'!AR21="","",'Historical DATA'!AR21)</f>
        <v/>
      </c>
      <c r="Q35" s="1270"/>
      <c r="R35" s="1451" t="str">
        <f>IF('Historical DATA'!AS21="","",'Historical DATA'!AS21)</f>
        <v/>
      </c>
      <c r="S35" s="1453" t="str">
        <f>IF('Historical DATA'!AT21="","",'Historical DATA'!AT21)</f>
        <v/>
      </c>
      <c r="T35" s="1452" t="str">
        <f>IF('Historical DATA'!AU21="","",'Historical DATA'!AU21)</f>
        <v/>
      </c>
      <c r="U35" s="1270"/>
      <c r="V35" s="1451" t="str">
        <f>IF('Historical DATA'!AV21="","",'Historical DATA'!AV21)</f>
        <v/>
      </c>
      <c r="W35" s="1453" t="str">
        <f>IF('Historical DATA'!AW21="","",'Historical DATA'!AW21)</f>
        <v/>
      </c>
      <c r="X35" s="1453" t="str">
        <f>IF('Historical DATA'!AX21="","",'Historical DATA'!AX21)</f>
        <v/>
      </c>
      <c r="Y35" s="1452" t="str">
        <f>IF('Historical DATA'!AY21="","",'Historical DATA'!AY21)</f>
        <v/>
      </c>
      <c r="Z35" s="1433"/>
      <c r="AA35" s="1451" t="str">
        <f>IF('Historical DATA'!AZ21="","",'Historical DATA'!AZ21)</f>
        <v/>
      </c>
      <c r="AB35" s="1453" t="str">
        <f>IF('Historical DATA'!BA21="","",'Historical DATA'!BA21)</f>
        <v/>
      </c>
      <c r="AC35" s="1453" t="str">
        <f>IF('Historical DATA'!BB21="","",'Historical DATA'!BB21)</f>
        <v/>
      </c>
      <c r="AD35" s="1452" t="str">
        <f>IF('Historical DATA'!BC21="","",'Historical DATA'!BC21)</f>
        <v/>
      </c>
      <c r="AE35" s="1433"/>
      <c r="AF35" s="1454" t="str">
        <f>IF('Historical DATA'!BD21="","",'Historical DATA'!BD21)</f>
        <v/>
      </c>
      <c r="AG35" s="1448" t="str">
        <f>IF('Historical DATA'!BE21="","",'Historical DATA'!BE21)</f>
        <v/>
      </c>
      <c r="AH35" s="1450" t="str">
        <f>IF('Historical DATA'!BF21="","",'Historical DATA'!BF21)</f>
        <v/>
      </c>
      <c r="AI35" s="1433"/>
      <c r="AJ35" s="1465" t="str">
        <f>IF('Historical DATA'!BG21="","",'Historical DATA'!BG21)</f>
        <v/>
      </c>
      <c r="AK35" s="1455" t="str">
        <f>IF('Historical DATA'!BH21="","",'Historical DATA'!BH21)</f>
        <v/>
      </c>
      <c r="AL35" s="1455" t="str">
        <f>IF('Historical DATA'!BI21="","",'Historical DATA'!BI21)</f>
        <v/>
      </c>
      <c r="AM35" s="1456" t="str">
        <f>IF('Historical DATA'!BJ21="","",'Historical DATA'!BJ21)</f>
        <v/>
      </c>
    </row>
    <row r="36" spans="2:39">
      <c r="B36" s="1674" t="str">
        <f>IF('Historical DATA'!B22="","",'Historical DATA'!B22)</f>
        <v/>
      </c>
      <c r="C36" s="310"/>
      <c r="D36" s="1454" t="str">
        <f>IF('Historical DATA'!AH22="","",'Historical DATA'!AH22)</f>
        <v/>
      </c>
      <c r="E36" s="1448" t="str">
        <f>IF('Historical DATA'!AI22="","",'Historical DATA'!AI22)</f>
        <v/>
      </c>
      <c r="F36" s="1450" t="str">
        <f>IF('Historical DATA'!AJ22="","",'Historical DATA'!AJ22)</f>
        <v/>
      </c>
      <c r="G36" s="1270"/>
      <c r="H36" s="1464" t="str">
        <f>IF('Historical DATA'!AK22="","",'Historical DATA'!AK22)</f>
        <v/>
      </c>
      <c r="I36" s="1448" t="str">
        <f>IF('Historical DATA'!AL22="","",'Historical DATA'!AL22)</f>
        <v/>
      </c>
      <c r="J36" s="1448" t="str">
        <f>IF('Historical DATA'!AM22="","",'Historical DATA'!AM22)</f>
        <v/>
      </c>
      <c r="K36" s="1448" t="str">
        <f>IF('Historical DATA'!AN22="","",'Historical DATA'!AN22)</f>
        <v/>
      </c>
      <c r="L36" s="1467" t="str">
        <f>IF('Historical DATA'!AO22="","",'Historical DATA'!AO22)</f>
        <v/>
      </c>
      <c r="M36" s="1463"/>
      <c r="N36" s="1462" t="str">
        <f>IF('Historical DATA'!AP22="","",'Historical DATA'!AP22)</f>
        <v/>
      </c>
      <c r="O36" s="1453" t="str">
        <f>IF('Historical DATA'!AQ22="","",'Historical DATA'!AQ22)</f>
        <v/>
      </c>
      <c r="P36" s="1452" t="str">
        <f>IF('Historical DATA'!AR22="","",'Historical DATA'!AR22)</f>
        <v/>
      </c>
      <c r="Q36" s="1270"/>
      <c r="R36" s="1451" t="str">
        <f>IF('Historical DATA'!AS22="","",'Historical DATA'!AS22)</f>
        <v/>
      </c>
      <c r="S36" s="1453" t="str">
        <f>IF('Historical DATA'!AT22="","",'Historical DATA'!AT22)</f>
        <v/>
      </c>
      <c r="T36" s="1452" t="str">
        <f>IF('Historical DATA'!AU22="","",'Historical DATA'!AU22)</f>
        <v/>
      </c>
      <c r="U36" s="1270"/>
      <c r="V36" s="1451" t="str">
        <f>IF('Historical DATA'!AV22="","",'Historical DATA'!AV22)</f>
        <v/>
      </c>
      <c r="W36" s="1453" t="str">
        <f>IF('Historical DATA'!AW22="","",'Historical DATA'!AW22)</f>
        <v/>
      </c>
      <c r="X36" s="1453" t="str">
        <f>IF('Historical DATA'!AX22="","",'Historical DATA'!AX22)</f>
        <v/>
      </c>
      <c r="Y36" s="1452" t="str">
        <f>IF('Historical DATA'!AY22="","",'Historical DATA'!AY22)</f>
        <v/>
      </c>
      <c r="Z36" s="1433"/>
      <c r="AA36" s="1451" t="str">
        <f>IF('Historical DATA'!AZ22="","",'Historical DATA'!AZ22)</f>
        <v/>
      </c>
      <c r="AB36" s="1453" t="str">
        <f>IF('Historical DATA'!BA22="","",'Historical DATA'!BA22)</f>
        <v/>
      </c>
      <c r="AC36" s="1453" t="str">
        <f>IF('Historical DATA'!BB22="","",'Historical DATA'!BB22)</f>
        <v/>
      </c>
      <c r="AD36" s="1452" t="str">
        <f>IF('Historical DATA'!BC22="","",'Historical DATA'!BC22)</f>
        <v/>
      </c>
      <c r="AE36" s="1433"/>
      <c r="AF36" s="1454" t="str">
        <f>IF('Historical DATA'!BD22="","",'Historical DATA'!BD22)</f>
        <v/>
      </c>
      <c r="AG36" s="1448" t="str">
        <f>IF('Historical DATA'!BE22="","",'Historical DATA'!BE22)</f>
        <v/>
      </c>
      <c r="AH36" s="1450" t="str">
        <f>IF('Historical DATA'!BF22="","",'Historical DATA'!BF22)</f>
        <v/>
      </c>
      <c r="AI36" s="1433"/>
      <c r="AJ36" s="1465" t="str">
        <f>IF('Historical DATA'!BG22="","",'Historical DATA'!BG22)</f>
        <v/>
      </c>
      <c r="AK36" s="1455" t="str">
        <f>IF('Historical DATA'!BH22="","",'Historical DATA'!BH22)</f>
        <v/>
      </c>
      <c r="AL36" s="1455" t="str">
        <f>IF('Historical DATA'!BI22="","",'Historical DATA'!BI22)</f>
        <v/>
      </c>
      <c r="AM36" s="1456" t="str">
        <f>IF('Historical DATA'!BJ22="","",'Historical DATA'!BJ22)</f>
        <v/>
      </c>
    </row>
    <row r="37" spans="2:39">
      <c r="B37" s="1674" t="str">
        <f>IF('Historical DATA'!B23="","",'Historical DATA'!B23)</f>
        <v/>
      </c>
      <c r="C37" s="310"/>
      <c r="D37" s="1454" t="str">
        <f>IF('Historical DATA'!AH23="","",'Historical DATA'!AH23)</f>
        <v/>
      </c>
      <c r="E37" s="1448" t="str">
        <f>IF('Historical DATA'!AI23="","",'Historical DATA'!AI23)</f>
        <v/>
      </c>
      <c r="F37" s="1450" t="str">
        <f>IF('Historical DATA'!AJ23="","",'Historical DATA'!AJ23)</f>
        <v/>
      </c>
      <c r="G37" s="1270"/>
      <c r="H37" s="1464" t="str">
        <f>IF('Historical DATA'!AK23="","",'Historical DATA'!AK23)</f>
        <v/>
      </c>
      <c r="I37" s="1448" t="str">
        <f>IF('Historical DATA'!AL23="","",'Historical DATA'!AL23)</f>
        <v/>
      </c>
      <c r="J37" s="1448" t="str">
        <f>IF('Historical DATA'!AM23="","",'Historical DATA'!AM23)</f>
        <v/>
      </c>
      <c r="K37" s="1448" t="str">
        <f>IF('Historical DATA'!AN23="","",'Historical DATA'!AN23)</f>
        <v/>
      </c>
      <c r="L37" s="1467" t="str">
        <f>IF('Historical DATA'!AO23="","",'Historical DATA'!AO23)</f>
        <v/>
      </c>
      <c r="M37" s="1463"/>
      <c r="N37" s="1462" t="str">
        <f>IF('Historical DATA'!AP23="","",'Historical DATA'!AP23)</f>
        <v/>
      </c>
      <c r="O37" s="1453" t="str">
        <f>IF('Historical DATA'!AQ23="","",'Historical DATA'!AQ23)</f>
        <v/>
      </c>
      <c r="P37" s="1452" t="str">
        <f>IF('Historical DATA'!AR23="","",'Historical DATA'!AR23)</f>
        <v/>
      </c>
      <c r="Q37" s="1270"/>
      <c r="R37" s="1451" t="str">
        <f>IF('Historical DATA'!AS23="","",'Historical DATA'!AS23)</f>
        <v/>
      </c>
      <c r="S37" s="1453" t="str">
        <f>IF('Historical DATA'!AT23="","",'Historical DATA'!AT23)</f>
        <v/>
      </c>
      <c r="T37" s="1452" t="str">
        <f>IF('Historical DATA'!AU23="","",'Historical DATA'!AU23)</f>
        <v/>
      </c>
      <c r="U37" s="1270"/>
      <c r="V37" s="1451" t="str">
        <f>IF('Historical DATA'!AV23="","",'Historical DATA'!AV23)</f>
        <v/>
      </c>
      <c r="W37" s="1453" t="str">
        <f>IF('Historical DATA'!AW23="","",'Historical DATA'!AW23)</f>
        <v/>
      </c>
      <c r="X37" s="1453" t="str">
        <f>IF('Historical DATA'!AX23="","",'Historical DATA'!AX23)</f>
        <v/>
      </c>
      <c r="Y37" s="1452" t="str">
        <f>IF('Historical DATA'!AY23="","",'Historical DATA'!AY23)</f>
        <v/>
      </c>
      <c r="Z37" s="1433"/>
      <c r="AA37" s="1451" t="str">
        <f>IF('Historical DATA'!AZ23="","",'Historical DATA'!AZ23)</f>
        <v/>
      </c>
      <c r="AB37" s="1453" t="str">
        <f>IF('Historical DATA'!BA23="","",'Historical DATA'!BA23)</f>
        <v/>
      </c>
      <c r="AC37" s="1453" t="str">
        <f>IF('Historical DATA'!BB23="","",'Historical DATA'!BB23)</f>
        <v/>
      </c>
      <c r="AD37" s="1452" t="str">
        <f>IF('Historical DATA'!BC23="","",'Historical DATA'!BC23)</f>
        <v/>
      </c>
      <c r="AE37" s="1433"/>
      <c r="AF37" s="1454" t="str">
        <f>IF('Historical DATA'!BD23="","",'Historical DATA'!BD23)</f>
        <v/>
      </c>
      <c r="AG37" s="1448" t="str">
        <f>IF('Historical DATA'!BE23="","",'Historical DATA'!BE23)</f>
        <v/>
      </c>
      <c r="AH37" s="1450" t="str">
        <f>IF('Historical DATA'!BF23="","",'Historical DATA'!BF23)</f>
        <v/>
      </c>
      <c r="AI37" s="1433"/>
      <c r="AJ37" s="1465" t="str">
        <f>IF('Historical DATA'!BG23="","",'Historical DATA'!BG23)</f>
        <v/>
      </c>
      <c r="AK37" s="1455" t="str">
        <f>IF('Historical DATA'!BH23="","",'Historical DATA'!BH23)</f>
        <v/>
      </c>
      <c r="AL37" s="1455" t="str">
        <f>IF('Historical DATA'!BI23="","",'Historical DATA'!BI23)</f>
        <v/>
      </c>
      <c r="AM37" s="1456" t="str">
        <f>IF('Historical DATA'!BJ23="","",'Historical DATA'!BJ23)</f>
        <v/>
      </c>
    </row>
    <row r="38" spans="2:39">
      <c r="B38" s="1674" t="str">
        <f>IF('Historical DATA'!B24="","",'Historical DATA'!B24)</f>
        <v/>
      </c>
      <c r="C38" s="310"/>
      <c r="D38" s="1454" t="str">
        <f>IF('Historical DATA'!AH24="","",'Historical DATA'!AH24)</f>
        <v/>
      </c>
      <c r="E38" s="1448" t="str">
        <f>IF('Historical DATA'!AI24="","",'Historical DATA'!AI24)</f>
        <v/>
      </c>
      <c r="F38" s="1450" t="str">
        <f>IF('Historical DATA'!AJ24="","",'Historical DATA'!AJ24)</f>
        <v/>
      </c>
      <c r="G38" s="1270"/>
      <c r="H38" s="1464" t="str">
        <f>IF('Historical DATA'!AK24="","",'Historical DATA'!AK24)</f>
        <v/>
      </c>
      <c r="I38" s="1448" t="str">
        <f>IF('Historical DATA'!AL24="","",'Historical DATA'!AL24)</f>
        <v/>
      </c>
      <c r="J38" s="1448" t="str">
        <f>IF('Historical DATA'!AM24="","",'Historical DATA'!AM24)</f>
        <v/>
      </c>
      <c r="K38" s="1448" t="str">
        <f>IF('Historical DATA'!AN24="","",'Historical DATA'!AN24)</f>
        <v/>
      </c>
      <c r="L38" s="1467" t="str">
        <f>IF('Historical DATA'!AO24="","",'Historical DATA'!AO24)</f>
        <v/>
      </c>
      <c r="M38" s="1463"/>
      <c r="N38" s="1462" t="str">
        <f>IF('Historical DATA'!AP24="","",'Historical DATA'!AP24)</f>
        <v/>
      </c>
      <c r="O38" s="1453" t="str">
        <f>IF('Historical DATA'!AQ24="","",'Historical DATA'!AQ24)</f>
        <v/>
      </c>
      <c r="P38" s="1452" t="str">
        <f>IF('Historical DATA'!AR24="","",'Historical DATA'!AR24)</f>
        <v/>
      </c>
      <c r="Q38" s="1270"/>
      <c r="R38" s="1451" t="str">
        <f>IF('Historical DATA'!AS24="","",'Historical DATA'!AS24)</f>
        <v/>
      </c>
      <c r="S38" s="1453" t="str">
        <f>IF('Historical DATA'!AT24="","",'Historical DATA'!AT24)</f>
        <v/>
      </c>
      <c r="T38" s="1452" t="str">
        <f>IF('Historical DATA'!AU24="","",'Historical DATA'!AU24)</f>
        <v/>
      </c>
      <c r="U38" s="1270"/>
      <c r="V38" s="1451" t="str">
        <f>IF('Historical DATA'!AV24="","",'Historical DATA'!AV24)</f>
        <v/>
      </c>
      <c r="W38" s="1453" t="str">
        <f>IF('Historical DATA'!AW24="","",'Historical DATA'!AW24)</f>
        <v/>
      </c>
      <c r="X38" s="1453" t="str">
        <f>IF('Historical DATA'!AX24="","",'Historical DATA'!AX24)</f>
        <v/>
      </c>
      <c r="Y38" s="1452" t="str">
        <f>IF('Historical DATA'!AY24="","",'Historical DATA'!AY24)</f>
        <v/>
      </c>
      <c r="Z38" s="1433"/>
      <c r="AA38" s="1451" t="str">
        <f>IF('Historical DATA'!AZ24="","",'Historical DATA'!AZ24)</f>
        <v/>
      </c>
      <c r="AB38" s="1453" t="str">
        <f>IF('Historical DATA'!BA24="","",'Historical DATA'!BA24)</f>
        <v/>
      </c>
      <c r="AC38" s="1453" t="str">
        <f>IF('Historical DATA'!BB24="","",'Historical DATA'!BB24)</f>
        <v/>
      </c>
      <c r="AD38" s="1452" t="str">
        <f>IF('Historical DATA'!BC24="","",'Historical DATA'!BC24)</f>
        <v/>
      </c>
      <c r="AE38" s="1433"/>
      <c r="AF38" s="1454" t="str">
        <f>IF('Historical DATA'!BD24="","",'Historical DATA'!BD24)</f>
        <v/>
      </c>
      <c r="AG38" s="1448" t="str">
        <f>IF('Historical DATA'!BE24="","",'Historical DATA'!BE24)</f>
        <v/>
      </c>
      <c r="AH38" s="1450" t="str">
        <f>IF('Historical DATA'!BF24="","",'Historical DATA'!BF24)</f>
        <v/>
      </c>
      <c r="AI38" s="1433"/>
      <c r="AJ38" s="1465" t="str">
        <f>IF('Historical DATA'!BG24="","",'Historical DATA'!BG24)</f>
        <v/>
      </c>
      <c r="AK38" s="1455" t="str">
        <f>IF('Historical DATA'!BH24="","",'Historical DATA'!BH24)</f>
        <v/>
      </c>
      <c r="AL38" s="1455" t="str">
        <f>IF('Historical DATA'!BI24="","",'Historical DATA'!BI24)</f>
        <v/>
      </c>
      <c r="AM38" s="1456" t="str">
        <f>IF('Historical DATA'!BJ24="","",'Historical DATA'!BJ24)</f>
        <v/>
      </c>
    </row>
    <row r="39" spans="2:39">
      <c r="B39" s="1674" t="str">
        <f>IF('Historical DATA'!B25="","",'Historical DATA'!B25)</f>
        <v/>
      </c>
      <c r="C39" s="310"/>
      <c r="D39" s="1454" t="str">
        <f>IF('Historical DATA'!AH25="","",'Historical DATA'!AH25)</f>
        <v/>
      </c>
      <c r="E39" s="1448" t="str">
        <f>IF('Historical DATA'!AI25="","",'Historical DATA'!AI25)</f>
        <v/>
      </c>
      <c r="F39" s="1450" t="str">
        <f>IF('Historical DATA'!AJ25="","",'Historical DATA'!AJ25)</f>
        <v/>
      </c>
      <c r="G39" s="1270"/>
      <c r="H39" s="1464" t="str">
        <f>IF('Historical DATA'!AK25="","",'Historical DATA'!AK25)</f>
        <v/>
      </c>
      <c r="I39" s="1448" t="str">
        <f>IF('Historical DATA'!AL25="","",'Historical DATA'!AL25)</f>
        <v/>
      </c>
      <c r="J39" s="1448" t="str">
        <f>IF('Historical DATA'!AM25="","",'Historical DATA'!AM25)</f>
        <v/>
      </c>
      <c r="K39" s="1448" t="str">
        <f>IF('Historical DATA'!AN25="","",'Historical DATA'!AN25)</f>
        <v/>
      </c>
      <c r="L39" s="1467" t="str">
        <f>IF('Historical DATA'!AO25="","",'Historical DATA'!AO25)</f>
        <v/>
      </c>
      <c r="M39" s="1463"/>
      <c r="N39" s="1462" t="str">
        <f>IF('Historical DATA'!AP25="","",'Historical DATA'!AP25)</f>
        <v/>
      </c>
      <c r="O39" s="1453" t="str">
        <f>IF('Historical DATA'!AQ25="","",'Historical DATA'!AQ25)</f>
        <v/>
      </c>
      <c r="P39" s="1452" t="str">
        <f>IF('Historical DATA'!AR25="","",'Historical DATA'!AR25)</f>
        <v/>
      </c>
      <c r="Q39" s="1270"/>
      <c r="R39" s="1451" t="str">
        <f>IF('Historical DATA'!AS25="","",'Historical DATA'!AS25)</f>
        <v/>
      </c>
      <c r="S39" s="1453" t="str">
        <f>IF('Historical DATA'!AT25="","",'Historical DATA'!AT25)</f>
        <v/>
      </c>
      <c r="T39" s="1452" t="str">
        <f>IF('Historical DATA'!AU25="","",'Historical DATA'!AU25)</f>
        <v/>
      </c>
      <c r="U39" s="1270"/>
      <c r="V39" s="1451" t="str">
        <f>IF('Historical DATA'!AV25="","",'Historical DATA'!AV25)</f>
        <v/>
      </c>
      <c r="W39" s="1453" t="str">
        <f>IF('Historical DATA'!AW25="","",'Historical DATA'!AW25)</f>
        <v/>
      </c>
      <c r="X39" s="1453" t="str">
        <f>IF('Historical DATA'!AX25="","",'Historical DATA'!AX25)</f>
        <v/>
      </c>
      <c r="Y39" s="1452" t="str">
        <f>IF('Historical DATA'!AY25="","",'Historical DATA'!AY25)</f>
        <v/>
      </c>
      <c r="Z39" s="1433"/>
      <c r="AA39" s="1451" t="str">
        <f>IF('Historical DATA'!AZ25="","",'Historical DATA'!AZ25)</f>
        <v/>
      </c>
      <c r="AB39" s="1453" t="str">
        <f>IF('Historical DATA'!BA25="","",'Historical DATA'!BA25)</f>
        <v/>
      </c>
      <c r="AC39" s="1453" t="str">
        <f>IF('Historical DATA'!BB25="","",'Historical DATA'!BB25)</f>
        <v/>
      </c>
      <c r="AD39" s="1452" t="str">
        <f>IF('Historical DATA'!BC25="","",'Historical DATA'!BC25)</f>
        <v/>
      </c>
      <c r="AE39" s="1433"/>
      <c r="AF39" s="1454" t="str">
        <f>IF('Historical DATA'!BD25="","",'Historical DATA'!BD25)</f>
        <v/>
      </c>
      <c r="AG39" s="1448" t="str">
        <f>IF('Historical DATA'!BE25="","",'Historical DATA'!BE25)</f>
        <v/>
      </c>
      <c r="AH39" s="1450" t="str">
        <f>IF('Historical DATA'!BF25="","",'Historical DATA'!BF25)</f>
        <v/>
      </c>
      <c r="AI39" s="1433"/>
      <c r="AJ39" s="1465" t="str">
        <f>IF('Historical DATA'!BG25="","",'Historical DATA'!BG25)</f>
        <v/>
      </c>
      <c r="AK39" s="1455" t="str">
        <f>IF('Historical DATA'!BH25="","",'Historical DATA'!BH25)</f>
        <v/>
      </c>
      <c r="AL39" s="1455" t="str">
        <f>IF('Historical DATA'!BI25="","",'Historical DATA'!BI25)</f>
        <v/>
      </c>
      <c r="AM39" s="1456" t="str">
        <f>IF('Historical DATA'!BJ25="","",'Historical DATA'!BJ25)</f>
        <v/>
      </c>
    </row>
    <row r="40" spans="2:39">
      <c r="B40" s="1674" t="str">
        <f>IF('Historical DATA'!B26="","",'Historical DATA'!B26)</f>
        <v/>
      </c>
      <c r="D40" s="1454" t="str">
        <f>IF('Historical DATA'!AH26="","",'Historical DATA'!AH26)</f>
        <v/>
      </c>
      <c r="E40" s="1448" t="str">
        <f>IF('Historical DATA'!AI26="","",'Historical DATA'!AI26)</f>
        <v/>
      </c>
      <c r="F40" s="1450" t="str">
        <f>IF('Historical DATA'!AJ26="","",'Historical DATA'!AJ26)</f>
        <v/>
      </c>
      <c r="H40" s="1464" t="str">
        <f>IF('Historical DATA'!AK26="","",'Historical DATA'!AK26)</f>
        <v/>
      </c>
      <c r="I40" s="1448" t="str">
        <f>IF('Historical DATA'!AL26="","",'Historical DATA'!AL26)</f>
        <v/>
      </c>
      <c r="J40" s="1448" t="str">
        <f>IF('Historical DATA'!AM26="","",'Historical DATA'!AM26)</f>
        <v/>
      </c>
      <c r="K40" s="1448" t="str">
        <f>IF('Historical DATA'!AN26="","",'Historical DATA'!AN26)</f>
        <v/>
      </c>
      <c r="L40" s="1467" t="str">
        <f>IF('Historical DATA'!AO26="","",'Historical DATA'!AO26)</f>
        <v/>
      </c>
      <c r="N40" s="1462" t="str">
        <f>IF('Historical DATA'!AP26="","",'Historical DATA'!AP26)</f>
        <v/>
      </c>
      <c r="O40" s="1453" t="str">
        <f>IF('Historical DATA'!AQ26="","",'Historical DATA'!AQ26)</f>
        <v/>
      </c>
      <c r="P40" s="1452" t="str">
        <f>IF('Historical DATA'!AR26="","",'Historical DATA'!AR26)</f>
        <v/>
      </c>
      <c r="R40" s="1451" t="str">
        <f>IF('Historical DATA'!AS26="","",'Historical DATA'!AS26)</f>
        <v/>
      </c>
      <c r="S40" s="1453" t="str">
        <f>IF('Historical DATA'!AT26="","",'Historical DATA'!AT26)</f>
        <v/>
      </c>
      <c r="T40" s="1452" t="str">
        <f>IF('Historical DATA'!AU26="","",'Historical DATA'!AU26)</f>
        <v/>
      </c>
      <c r="V40" s="1451" t="str">
        <f>IF('Historical DATA'!AV26="","",'Historical DATA'!AV26)</f>
        <v/>
      </c>
      <c r="W40" s="1453" t="str">
        <f>IF('Historical DATA'!AW26="","",'Historical DATA'!AW26)</f>
        <v/>
      </c>
      <c r="X40" s="1453" t="str">
        <f>IF('Historical DATA'!AX26="","",'Historical DATA'!AX26)</f>
        <v/>
      </c>
      <c r="Y40" s="1452" t="str">
        <f>IF('Historical DATA'!AY26="","",'Historical DATA'!AY26)</f>
        <v/>
      </c>
      <c r="AA40" s="1451" t="str">
        <f>IF('Historical DATA'!AZ26="","",'Historical DATA'!AZ26)</f>
        <v/>
      </c>
      <c r="AB40" s="1453" t="str">
        <f>IF('Historical DATA'!BA26="","",'Historical DATA'!BA26)</f>
        <v/>
      </c>
      <c r="AC40" s="1453" t="str">
        <f>IF('Historical DATA'!BB26="","",'Historical DATA'!BB26)</f>
        <v/>
      </c>
      <c r="AD40" s="1452" t="str">
        <f>IF('Historical DATA'!BC26="","",'Historical DATA'!BC26)</f>
        <v/>
      </c>
      <c r="AF40" s="1454" t="str">
        <f>IF('Historical DATA'!BD26="","",'Historical DATA'!BD26)</f>
        <v/>
      </c>
      <c r="AG40" s="1448" t="str">
        <f>IF('Historical DATA'!BE26="","",'Historical DATA'!BE26)</f>
        <v/>
      </c>
      <c r="AH40" s="1450" t="str">
        <f>IF('Historical DATA'!BF26="","",'Historical DATA'!BF26)</f>
        <v/>
      </c>
      <c r="AJ40" s="1465" t="str">
        <f>IF('Historical DATA'!BG26="","",'Historical DATA'!BG26)</f>
        <v/>
      </c>
      <c r="AK40" s="1455" t="str">
        <f>IF('Historical DATA'!BH26="","",'Historical DATA'!BH26)</f>
        <v/>
      </c>
      <c r="AL40" s="1455" t="str">
        <f>IF('Historical DATA'!BI26="","",'Historical DATA'!BI26)</f>
        <v/>
      </c>
      <c r="AM40" s="1456" t="str">
        <f>IF('Historical DATA'!BJ26="","",'Historical DATA'!BJ26)</f>
        <v/>
      </c>
    </row>
    <row r="41" spans="2:39">
      <c r="B41" s="1674" t="str">
        <f>IF('Historical DATA'!B27="","",'Historical DATA'!B27)</f>
        <v/>
      </c>
      <c r="D41" s="1454" t="str">
        <f>IF('Historical DATA'!AH27="","",'Historical DATA'!AH27)</f>
        <v/>
      </c>
      <c r="E41" s="1448" t="str">
        <f>IF('Historical DATA'!AI27="","",'Historical DATA'!AI27)</f>
        <v/>
      </c>
      <c r="F41" s="1450" t="str">
        <f>IF('Historical DATA'!AJ27="","",'Historical DATA'!AJ27)</f>
        <v/>
      </c>
      <c r="H41" s="1464" t="str">
        <f>IF('Historical DATA'!AK27="","",'Historical DATA'!AK27)</f>
        <v/>
      </c>
      <c r="I41" s="1448" t="str">
        <f>IF('Historical DATA'!AL27="","",'Historical DATA'!AL27)</f>
        <v/>
      </c>
      <c r="J41" s="1448" t="str">
        <f>IF('Historical DATA'!AM27="","",'Historical DATA'!AM27)</f>
        <v/>
      </c>
      <c r="K41" s="1448" t="str">
        <f>IF('Historical DATA'!AN27="","",'Historical DATA'!AN27)</f>
        <v/>
      </c>
      <c r="L41" s="1467" t="str">
        <f>IF('Historical DATA'!AO27="","",'Historical DATA'!AO27)</f>
        <v/>
      </c>
      <c r="N41" s="1462" t="str">
        <f>IF('Historical DATA'!AP27="","",'Historical DATA'!AP27)</f>
        <v/>
      </c>
      <c r="O41" s="1453" t="str">
        <f>IF('Historical DATA'!AQ27="","",'Historical DATA'!AQ27)</f>
        <v/>
      </c>
      <c r="P41" s="1452" t="str">
        <f>IF('Historical DATA'!AR27="","",'Historical DATA'!AR27)</f>
        <v/>
      </c>
      <c r="R41" s="1451" t="str">
        <f>IF('Historical DATA'!AS27="","",'Historical DATA'!AS27)</f>
        <v/>
      </c>
      <c r="S41" s="1453" t="str">
        <f>IF('Historical DATA'!AT27="","",'Historical DATA'!AT27)</f>
        <v/>
      </c>
      <c r="T41" s="1452" t="str">
        <f>IF('Historical DATA'!AU27="","",'Historical DATA'!AU27)</f>
        <v/>
      </c>
      <c r="V41" s="1451" t="str">
        <f>IF('Historical DATA'!AV27="","",'Historical DATA'!AV27)</f>
        <v/>
      </c>
      <c r="W41" s="1453" t="str">
        <f>IF('Historical DATA'!AW27="","",'Historical DATA'!AW27)</f>
        <v/>
      </c>
      <c r="X41" s="1453" t="str">
        <f>IF('Historical DATA'!AX27="","",'Historical DATA'!AX27)</f>
        <v/>
      </c>
      <c r="Y41" s="1452" t="str">
        <f>IF('Historical DATA'!AY27="","",'Historical DATA'!AY27)</f>
        <v/>
      </c>
      <c r="AA41" s="1451" t="str">
        <f>IF('Historical DATA'!AZ27="","",'Historical DATA'!AZ27)</f>
        <v/>
      </c>
      <c r="AB41" s="1453" t="str">
        <f>IF('Historical DATA'!BA27="","",'Historical DATA'!BA27)</f>
        <v/>
      </c>
      <c r="AC41" s="1453" t="str">
        <f>IF('Historical DATA'!BB27="","",'Historical DATA'!BB27)</f>
        <v/>
      </c>
      <c r="AD41" s="1452" t="str">
        <f>IF('Historical DATA'!BC27="","",'Historical DATA'!BC27)</f>
        <v/>
      </c>
      <c r="AF41" s="1454" t="str">
        <f>IF('Historical DATA'!BD27="","",'Historical DATA'!BD27)</f>
        <v/>
      </c>
      <c r="AG41" s="1448" t="str">
        <f>IF('Historical DATA'!BE27="","",'Historical DATA'!BE27)</f>
        <v/>
      </c>
      <c r="AH41" s="1450" t="str">
        <f>IF('Historical DATA'!BF27="","",'Historical DATA'!BF27)</f>
        <v/>
      </c>
      <c r="AJ41" s="1465" t="str">
        <f>IF('Historical DATA'!BG27="","",'Historical DATA'!BG27)</f>
        <v/>
      </c>
      <c r="AK41" s="1455" t="str">
        <f>IF('Historical DATA'!BH27="","",'Historical DATA'!BH27)</f>
        <v/>
      </c>
      <c r="AL41" s="1455" t="str">
        <f>IF('Historical DATA'!BI27="","",'Historical DATA'!BI27)</f>
        <v/>
      </c>
      <c r="AM41" s="1456" t="str">
        <f>IF('Historical DATA'!BJ27="","",'Historical DATA'!BJ27)</f>
        <v/>
      </c>
    </row>
    <row r="42" spans="2:39">
      <c r="B42" s="1674" t="str">
        <f>IF('Historical DATA'!B28="","",'Historical DATA'!B28)</f>
        <v/>
      </c>
      <c r="D42" s="1454" t="str">
        <f>IF('Historical DATA'!AH28="","",'Historical DATA'!AH28)</f>
        <v/>
      </c>
      <c r="E42" s="1448" t="str">
        <f>IF('Historical DATA'!AI28="","",'Historical DATA'!AI28)</f>
        <v/>
      </c>
      <c r="F42" s="1450" t="str">
        <f>IF('Historical DATA'!AJ28="","",'Historical DATA'!AJ28)</f>
        <v/>
      </c>
      <c r="H42" s="1464" t="str">
        <f>IF('Historical DATA'!AK28="","",'Historical DATA'!AK28)</f>
        <v/>
      </c>
      <c r="I42" s="1448" t="str">
        <f>IF('Historical DATA'!AL28="","",'Historical DATA'!AL28)</f>
        <v/>
      </c>
      <c r="J42" s="1448" t="str">
        <f>IF('Historical DATA'!AM28="","",'Historical DATA'!AM28)</f>
        <v/>
      </c>
      <c r="K42" s="1448" t="str">
        <f>IF('Historical DATA'!AN28="","",'Historical DATA'!AN28)</f>
        <v/>
      </c>
      <c r="L42" s="1467" t="str">
        <f>IF('Historical DATA'!AO28="","",'Historical DATA'!AO28)</f>
        <v/>
      </c>
      <c r="N42" s="1462" t="str">
        <f>IF('Historical DATA'!AP28="","",'Historical DATA'!AP28)</f>
        <v/>
      </c>
      <c r="O42" s="1453" t="str">
        <f>IF('Historical DATA'!AQ28="","",'Historical DATA'!AQ28)</f>
        <v/>
      </c>
      <c r="P42" s="1452" t="str">
        <f>IF('Historical DATA'!AR28="","",'Historical DATA'!AR28)</f>
        <v/>
      </c>
      <c r="R42" s="1451" t="str">
        <f>IF('Historical DATA'!AS28="","",'Historical DATA'!AS28)</f>
        <v/>
      </c>
      <c r="S42" s="1453" t="str">
        <f>IF('Historical DATA'!AT28="","",'Historical DATA'!AT28)</f>
        <v/>
      </c>
      <c r="T42" s="1452" t="str">
        <f>IF('Historical DATA'!AU28="","",'Historical DATA'!AU28)</f>
        <v/>
      </c>
      <c r="V42" s="1451" t="str">
        <f>IF('Historical DATA'!AV28="","",'Historical DATA'!AV28)</f>
        <v/>
      </c>
      <c r="W42" s="1453" t="str">
        <f>IF('Historical DATA'!AW28="","",'Historical DATA'!AW28)</f>
        <v/>
      </c>
      <c r="X42" s="1453" t="str">
        <f>IF('Historical DATA'!AX28="","",'Historical DATA'!AX28)</f>
        <v/>
      </c>
      <c r="Y42" s="1452" t="str">
        <f>IF('Historical DATA'!AY28="","",'Historical DATA'!AY28)</f>
        <v/>
      </c>
      <c r="AA42" s="1451" t="str">
        <f>IF('Historical DATA'!AZ28="","",'Historical DATA'!AZ28)</f>
        <v/>
      </c>
      <c r="AB42" s="1453" t="str">
        <f>IF('Historical DATA'!BA28="","",'Historical DATA'!BA28)</f>
        <v/>
      </c>
      <c r="AC42" s="1453" t="str">
        <f>IF('Historical DATA'!BB28="","",'Historical DATA'!BB28)</f>
        <v/>
      </c>
      <c r="AD42" s="1452" t="str">
        <f>IF('Historical DATA'!BC28="","",'Historical DATA'!BC28)</f>
        <v/>
      </c>
      <c r="AF42" s="1454" t="str">
        <f>IF('Historical DATA'!BD28="","",'Historical DATA'!BD28)</f>
        <v/>
      </c>
      <c r="AG42" s="1448" t="str">
        <f>IF('Historical DATA'!BE28="","",'Historical DATA'!BE28)</f>
        <v/>
      </c>
      <c r="AH42" s="1450" t="str">
        <f>IF('Historical DATA'!BF28="","",'Historical DATA'!BF28)</f>
        <v/>
      </c>
      <c r="AJ42" s="1465" t="str">
        <f>IF('Historical DATA'!BG28="","",'Historical DATA'!BG28)</f>
        <v/>
      </c>
      <c r="AK42" s="1455" t="str">
        <f>IF('Historical DATA'!BH28="","",'Historical DATA'!BH28)</f>
        <v/>
      </c>
      <c r="AL42" s="1455" t="str">
        <f>IF('Historical DATA'!BI28="","",'Historical DATA'!BI28)</f>
        <v/>
      </c>
      <c r="AM42" s="1456" t="str">
        <f>IF('Historical DATA'!BJ28="","",'Historical DATA'!BJ28)</f>
        <v/>
      </c>
    </row>
    <row r="43" spans="2:39">
      <c r="B43" s="1674" t="str">
        <f>IF('Historical DATA'!B29="","",'Historical DATA'!B29)</f>
        <v/>
      </c>
      <c r="D43" s="1454" t="str">
        <f>IF('Historical DATA'!AH29="","",'Historical DATA'!AH29)</f>
        <v/>
      </c>
      <c r="E43" s="1448" t="str">
        <f>IF('Historical DATA'!AI29="","",'Historical DATA'!AI29)</f>
        <v/>
      </c>
      <c r="F43" s="1450" t="str">
        <f>IF('Historical DATA'!AJ29="","",'Historical DATA'!AJ29)</f>
        <v/>
      </c>
      <c r="H43" s="1464" t="str">
        <f>IF('Historical DATA'!AK29="","",'Historical DATA'!AK29)</f>
        <v/>
      </c>
      <c r="I43" s="1448" t="str">
        <f>IF('Historical DATA'!AL29="","",'Historical DATA'!AL29)</f>
        <v/>
      </c>
      <c r="J43" s="1448" t="str">
        <f>IF('Historical DATA'!AM29="","",'Historical DATA'!AM29)</f>
        <v/>
      </c>
      <c r="K43" s="1448" t="str">
        <f>IF('Historical DATA'!AN29="","",'Historical DATA'!AN29)</f>
        <v/>
      </c>
      <c r="L43" s="1467" t="str">
        <f>IF('Historical DATA'!AO29="","",'Historical DATA'!AO29)</f>
        <v/>
      </c>
      <c r="N43" s="1462" t="str">
        <f>IF('Historical DATA'!AP29="","",'Historical DATA'!AP29)</f>
        <v/>
      </c>
      <c r="O43" s="1453" t="str">
        <f>IF('Historical DATA'!AQ29="","",'Historical DATA'!AQ29)</f>
        <v/>
      </c>
      <c r="P43" s="1452" t="str">
        <f>IF('Historical DATA'!AR29="","",'Historical DATA'!AR29)</f>
        <v/>
      </c>
      <c r="R43" s="1451" t="str">
        <f>IF('Historical DATA'!AS29="","",'Historical DATA'!AS29)</f>
        <v/>
      </c>
      <c r="S43" s="1453" t="str">
        <f>IF('Historical DATA'!AT29="","",'Historical DATA'!AT29)</f>
        <v/>
      </c>
      <c r="T43" s="1452" t="str">
        <f>IF('Historical DATA'!AU29="","",'Historical DATA'!AU29)</f>
        <v/>
      </c>
      <c r="V43" s="1451" t="str">
        <f>IF('Historical DATA'!AV29="","",'Historical DATA'!AV29)</f>
        <v/>
      </c>
      <c r="W43" s="1453" t="str">
        <f>IF('Historical DATA'!AW29="","",'Historical DATA'!AW29)</f>
        <v/>
      </c>
      <c r="X43" s="1453" t="str">
        <f>IF('Historical DATA'!AX29="","",'Historical DATA'!AX29)</f>
        <v/>
      </c>
      <c r="Y43" s="1452" t="str">
        <f>IF('Historical DATA'!AY29="","",'Historical DATA'!AY29)</f>
        <v/>
      </c>
      <c r="AA43" s="1451" t="str">
        <f>IF('Historical DATA'!AZ29="","",'Historical DATA'!AZ29)</f>
        <v/>
      </c>
      <c r="AB43" s="1453" t="str">
        <f>IF('Historical DATA'!BA29="","",'Historical DATA'!BA29)</f>
        <v/>
      </c>
      <c r="AC43" s="1453" t="str">
        <f>IF('Historical DATA'!BB29="","",'Historical DATA'!BB29)</f>
        <v/>
      </c>
      <c r="AD43" s="1452" t="str">
        <f>IF('Historical DATA'!BC29="","",'Historical DATA'!BC29)</f>
        <v/>
      </c>
      <c r="AF43" s="1454" t="str">
        <f>IF('Historical DATA'!BD29="","",'Historical DATA'!BD29)</f>
        <v/>
      </c>
      <c r="AG43" s="1448" t="str">
        <f>IF('Historical DATA'!BE29="","",'Historical DATA'!BE29)</f>
        <v/>
      </c>
      <c r="AH43" s="1450" t="str">
        <f>IF('Historical DATA'!BF29="","",'Historical DATA'!BF29)</f>
        <v/>
      </c>
      <c r="AJ43" s="1465" t="str">
        <f>IF('Historical DATA'!BG29="","",'Historical DATA'!BG29)</f>
        <v/>
      </c>
      <c r="AK43" s="1455" t="str">
        <f>IF('Historical DATA'!BH29="","",'Historical DATA'!BH29)</f>
        <v/>
      </c>
      <c r="AL43" s="1455" t="str">
        <f>IF('Historical DATA'!BI29="","",'Historical DATA'!BI29)</f>
        <v/>
      </c>
      <c r="AM43" s="1456" t="str">
        <f>IF('Historical DATA'!BJ29="","",'Historical DATA'!BJ29)</f>
        <v/>
      </c>
    </row>
    <row r="44" spans="2:39">
      <c r="B44" s="1674" t="str">
        <f>IF('Historical DATA'!B30="","",'Historical DATA'!B30)</f>
        <v/>
      </c>
      <c r="D44" s="1454" t="str">
        <f>IF('Historical DATA'!AH30="","",'Historical DATA'!AH30)</f>
        <v/>
      </c>
      <c r="E44" s="1448" t="str">
        <f>IF('Historical DATA'!AI30="","",'Historical DATA'!AI30)</f>
        <v/>
      </c>
      <c r="F44" s="1450" t="str">
        <f>IF('Historical DATA'!AJ30="","",'Historical DATA'!AJ30)</f>
        <v/>
      </c>
      <c r="H44" s="1464" t="str">
        <f>IF('Historical DATA'!AK30="","",'Historical DATA'!AK30)</f>
        <v/>
      </c>
      <c r="I44" s="1448" t="str">
        <f>IF('Historical DATA'!AL30="","",'Historical DATA'!AL30)</f>
        <v/>
      </c>
      <c r="J44" s="1448" t="str">
        <f>IF('Historical DATA'!AM30="","",'Historical DATA'!AM30)</f>
        <v/>
      </c>
      <c r="K44" s="1448" t="str">
        <f>IF('Historical DATA'!AN30="","",'Historical DATA'!AN30)</f>
        <v/>
      </c>
      <c r="L44" s="1467" t="str">
        <f>IF('Historical DATA'!AO30="","",'Historical DATA'!AO30)</f>
        <v/>
      </c>
      <c r="N44" s="1462" t="str">
        <f>IF('Historical DATA'!AP30="","",'Historical DATA'!AP30)</f>
        <v/>
      </c>
      <c r="O44" s="1453" t="str">
        <f>IF('Historical DATA'!AQ30="","",'Historical DATA'!AQ30)</f>
        <v/>
      </c>
      <c r="P44" s="1452" t="str">
        <f>IF('Historical DATA'!AR30="","",'Historical DATA'!AR30)</f>
        <v/>
      </c>
      <c r="R44" s="1451" t="str">
        <f>IF('Historical DATA'!AS30="","",'Historical DATA'!AS30)</f>
        <v/>
      </c>
      <c r="S44" s="1453" t="str">
        <f>IF('Historical DATA'!AT30="","",'Historical DATA'!AT30)</f>
        <v/>
      </c>
      <c r="T44" s="1452" t="str">
        <f>IF('Historical DATA'!AU30="","",'Historical DATA'!AU30)</f>
        <v/>
      </c>
      <c r="V44" s="1451" t="str">
        <f>IF('Historical DATA'!AV30="","",'Historical DATA'!AV30)</f>
        <v/>
      </c>
      <c r="W44" s="1453" t="str">
        <f>IF('Historical DATA'!AW30="","",'Historical DATA'!AW30)</f>
        <v/>
      </c>
      <c r="X44" s="1453" t="str">
        <f>IF('Historical DATA'!AX30="","",'Historical DATA'!AX30)</f>
        <v/>
      </c>
      <c r="Y44" s="1452" t="str">
        <f>IF('Historical DATA'!AY30="","",'Historical DATA'!AY30)</f>
        <v/>
      </c>
      <c r="AA44" s="1451" t="str">
        <f>IF('Historical DATA'!AZ30="","",'Historical DATA'!AZ30)</f>
        <v/>
      </c>
      <c r="AB44" s="1453" t="str">
        <f>IF('Historical DATA'!BA30="","",'Historical DATA'!BA30)</f>
        <v/>
      </c>
      <c r="AC44" s="1453" t="str">
        <f>IF('Historical DATA'!BB30="","",'Historical DATA'!BB30)</f>
        <v/>
      </c>
      <c r="AD44" s="1452" t="str">
        <f>IF('Historical DATA'!BC30="","",'Historical DATA'!BC30)</f>
        <v/>
      </c>
      <c r="AF44" s="1454" t="str">
        <f>IF('Historical DATA'!BD30="","",'Historical DATA'!BD30)</f>
        <v/>
      </c>
      <c r="AG44" s="1448" t="str">
        <f>IF('Historical DATA'!BE30="","",'Historical DATA'!BE30)</f>
        <v/>
      </c>
      <c r="AH44" s="1450" t="str">
        <f>IF('Historical DATA'!BF30="","",'Historical DATA'!BF30)</f>
        <v/>
      </c>
      <c r="AJ44" s="1465" t="str">
        <f>IF('Historical DATA'!BG30="","",'Historical DATA'!BG30)</f>
        <v/>
      </c>
      <c r="AK44" s="1455" t="str">
        <f>IF('Historical DATA'!BH30="","",'Historical DATA'!BH30)</f>
        <v/>
      </c>
      <c r="AL44" s="1455" t="str">
        <f>IF('Historical DATA'!BI30="","",'Historical DATA'!BI30)</f>
        <v/>
      </c>
      <c r="AM44" s="1456" t="str">
        <f>IF('Historical DATA'!BJ30="","",'Historical DATA'!BJ30)</f>
        <v/>
      </c>
    </row>
    <row r="45" spans="2:39">
      <c r="B45" s="1674" t="str">
        <f>IF('Historical DATA'!B31="","",'Historical DATA'!B31)</f>
        <v/>
      </c>
      <c r="D45" s="1454" t="str">
        <f>IF('Historical DATA'!AH31="","",'Historical DATA'!AH31)</f>
        <v/>
      </c>
      <c r="E45" s="1448" t="str">
        <f>IF('Historical DATA'!AI31="","",'Historical DATA'!AI31)</f>
        <v/>
      </c>
      <c r="F45" s="1450" t="str">
        <f>IF('Historical DATA'!AJ31="","",'Historical DATA'!AJ31)</f>
        <v/>
      </c>
      <c r="H45" s="1464" t="str">
        <f>IF('Historical DATA'!AK31="","",'Historical DATA'!AK31)</f>
        <v/>
      </c>
      <c r="I45" s="1448" t="str">
        <f>IF('Historical DATA'!AL31="","",'Historical DATA'!AL31)</f>
        <v/>
      </c>
      <c r="J45" s="1448" t="str">
        <f>IF('Historical DATA'!AM31="","",'Historical DATA'!AM31)</f>
        <v/>
      </c>
      <c r="K45" s="1448" t="str">
        <f>IF('Historical DATA'!AN31="","",'Historical DATA'!AN31)</f>
        <v/>
      </c>
      <c r="L45" s="1467" t="str">
        <f>IF('Historical DATA'!AO31="","",'Historical DATA'!AO31)</f>
        <v/>
      </c>
      <c r="N45" s="1462" t="str">
        <f>IF('Historical DATA'!AP31="","",'Historical DATA'!AP31)</f>
        <v/>
      </c>
      <c r="O45" s="1453" t="str">
        <f>IF('Historical DATA'!AQ31="","",'Historical DATA'!AQ31)</f>
        <v/>
      </c>
      <c r="P45" s="1452" t="str">
        <f>IF('Historical DATA'!AR31="","",'Historical DATA'!AR31)</f>
        <v/>
      </c>
      <c r="R45" s="1451" t="str">
        <f>IF('Historical DATA'!AS31="","",'Historical DATA'!AS31)</f>
        <v/>
      </c>
      <c r="S45" s="1453" t="str">
        <f>IF('Historical DATA'!AT31="","",'Historical DATA'!AT31)</f>
        <v/>
      </c>
      <c r="T45" s="1452" t="str">
        <f>IF('Historical DATA'!AU31="","",'Historical DATA'!AU31)</f>
        <v/>
      </c>
      <c r="V45" s="1451" t="str">
        <f>IF('Historical DATA'!AV31="","",'Historical DATA'!AV31)</f>
        <v/>
      </c>
      <c r="W45" s="1453" t="str">
        <f>IF('Historical DATA'!AW31="","",'Historical DATA'!AW31)</f>
        <v/>
      </c>
      <c r="X45" s="1453" t="str">
        <f>IF('Historical DATA'!AX31="","",'Historical DATA'!AX31)</f>
        <v/>
      </c>
      <c r="Y45" s="1452" t="str">
        <f>IF('Historical DATA'!AY31="","",'Historical DATA'!AY31)</f>
        <v/>
      </c>
      <c r="AA45" s="1451" t="str">
        <f>IF('Historical DATA'!AZ31="","",'Historical DATA'!AZ31)</f>
        <v/>
      </c>
      <c r="AB45" s="1453" t="str">
        <f>IF('Historical DATA'!BA31="","",'Historical DATA'!BA31)</f>
        <v/>
      </c>
      <c r="AC45" s="1453" t="str">
        <f>IF('Historical DATA'!BB31="","",'Historical DATA'!BB31)</f>
        <v/>
      </c>
      <c r="AD45" s="1452" t="str">
        <f>IF('Historical DATA'!BC31="","",'Historical DATA'!BC31)</f>
        <v/>
      </c>
      <c r="AF45" s="1454" t="str">
        <f>IF('Historical DATA'!BD31="","",'Historical DATA'!BD31)</f>
        <v/>
      </c>
      <c r="AG45" s="1448" t="str">
        <f>IF('Historical DATA'!BE31="","",'Historical DATA'!BE31)</f>
        <v/>
      </c>
      <c r="AH45" s="1450" t="str">
        <f>IF('Historical DATA'!BF31="","",'Historical DATA'!BF31)</f>
        <v/>
      </c>
      <c r="AJ45" s="1465" t="str">
        <f>IF('Historical DATA'!BG31="","",'Historical DATA'!BG31)</f>
        <v/>
      </c>
      <c r="AK45" s="1455" t="str">
        <f>IF('Historical DATA'!BH31="","",'Historical DATA'!BH31)</f>
        <v/>
      </c>
      <c r="AL45" s="1455" t="str">
        <f>IF('Historical DATA'!BI31="","",'Historical DATA'!BI31)</f>
        <v/>
      </c>
      <c r="AM45" s="1456" t="str">
        <f>IF('Historical DATA'!BJ31="","",'Historical DATA'!BJ31)</f>
        <v/>
      </c>
    </row>
    <row r="46" spans="2:39">
      <c r="B46" s="1674" t="str">
        <f>IF('Historical DATA'!B32="","",'Historical DATA'!B32)</f>
        <v/>
      </c>
      <c r="D46" s="1454" t="str">
        <f>IF('Historical DATA'!AH32="","",'Historical DATA'!AH32)</f>
        <v/>
      </c>
      <c r="E46" s="1448" t="str">
        <f>IF('Historical DATA'!AI32="","",'Historical DATA'!AI32)</f>
        <v/>
      </c>
      <c r="F46" s="1450" t="str">
        <f>IF('Historical DATA'!AJ32="","",'Historical DATA'!AJ32)</f>
        <v/>
      </c>
      <c r="H46" s="1464" t="str">
        <f>IF('Historical DATA'!AK32="","",'Historical DATA'!AK32)</f>
        <v/>
      </c>
      <c r="I46" s="1448" t="str">
        <f>IF('Historical DATA'!AL32="","",'Historical DATA'!AL32)</f>
        <v/>
      </c>
      <c r="J46" s="1448" t="str">
        <f>IF('Historical DATA'!AM32="","",'Historical DATA'!AM32)</f>
        <v/>
      </c>
      <c r="K46" s="1448" t="str">
        <f>IF('Historical DATA'!AN32="","",'Historical DATA'!AN32)</f>
        <v/>
      </c>
      <c r="L46" s="1467" t="str">
        <f>IF('Historical DATA'!AO32="","",'Historical DATA'!AO32)</f>
        <v/>
      </c>
      <c r="N46" s="1462" t="str">
        <f>IF('Historical DATA'!AP32="","",'Historical DATA'!AP32)</f>
        <v/>
      </c>
      <c r="O46" s="1453" t="str">
        <f>IF('Historical DATA'!AQ32="","",'Historical DATA'!AQ32)</f>
        <v/>
      </c>
      <c r="P46" s="1452" t="str">
        <f>IF('Historical DATA'!AR32="","",'Historical DATA'!AR32)</f>
        <v/>
      </c>
      <c r="R46" s="1451" t="str">
        <f>IF('Historical DATA'!AS32="","",'Historical DATA'!AS32)</f>
        <v/>
      </c>
      <c r="S46" s="1453" t="str">
        <f>IF('Historical DATA'!AT32="","",'Historical DATA'!AT32)</f>
        <v/>
      </c>
      <c r="T46" s="1452" t="str">
        <f>IF('Historical DATA'!AU32="","",'Historical DATA'!AU32)</f>
        <v/>
      </c>
      <c r="V46" s="1451" t="str">
        <f>IF('Historical DATA'!AV32="","",'Historical DATA'!AV32)</f>
        <v/>
      </c>
      <c r="W46" s="1453" t="str">
        <f>IF('Historical DATA'!AW32="","",'Historical DATA'!AW32)</f>
        <v/>
      </c>
      <c r="X46" s="1453" t="str">
        <f>IF('Historical DATA'!AX32="","",'Historical DATA'!AX32)</f>
        <v/>
      </c>
      <c r="Y46" s="1452" t="str">
        <f>IF('Historical DATA'!AY32="","",'Historical DATA'!AY32)</f>
        <v/>
      </c>
      <c r="AA46" s="1451" t="str">
        <f>IF('Historical DATA'!AZ32="","",'Historical DATA'!AZ32)</f>
        <v/>
      </c>
      <c r="AB46" s="1453" t="str">
        <f>IF('Historical DATA'!BA32="","",'Historical DATA'!BA32)</f>
        <v/>
      </c>
      <c r="AC46" s="1453" t="str">
        <f>IF('Historical DATA'!BB32="","",'Historical DATA'!BB32)</f>
        <v/>
      </c>
      <c r="AD46" s="1452" t="str">
        <f>IF('Historical DATA'!BC32="","",'Historical DATA'!BC32)</f>
        <v/>
      </c>
      <c r="AF46" s="1454" t="str">
        <f>IF('Historical DATA'!BD32="","",'Historical DATA'!BD32)</f>
        <v/>
      </c>
      <c r="AG46" s="1448" t="str">
        <f>IF('Historical DATA'!BE32="","",'Historical DATA'!BE32)</f>
        <v/>
      </c>
      <c r="AH46" s="1450" t="str">
        <f>IF('Historical DATA'!BF32="","",'Historical DATA'!BF32)</f>
        <v/>
      </c>
      <c r="AJ46" s="1465" t="str">
        <f>IF('Historical DATA'!BG32="","",'Historical DATA'!BG32)</f>
        <v/>
      </c>
      <c r="AK46" s="1455" t="str">
        <f>IF('Historical DATA'!BH32="","",'Historical DATA'!BH32)</f>
        <v/>
      </c>
      <c r="AL46" s="1455" t="str">
        <f>IF('Historical DATA'!BI32="","",'Historical DATA'!BI32)</f>
        <v/>
      </c>
      <c r="AM46" s="1456" t="str">
        <f>IF('Historical DATA'!BJ32="","",'Historical DATA'!BJ32)</f>
        <v/>
      </c>
    </row>
    <row r="47" spans="2:39">
      <c r="B47" s="1674" t="str">
        <f>IF('Historical DATA'!B33="","",'Historical DATA'!B33)</f>
        <v/>
      </c>
      <c r="D47" s="1454" t="str">
        <f>IF('Historical DATA'!AH33="","",'Historical DATA'!AH33)</f>
        <v/>
      </c>
      <c r="E47" s="1448" t="str">
        <f>IF('Historical DATA'!AI33="","",'Historical DATA'!AI33)</f>
        <v/>
      </c>
      <c r="F47" s="1450" t="str">
        <f>IF('Historical DATA'!AJ33="","",'Historical DATA'!AJ33)</f>
        <v/>
      </c>
      <c r="H47" s="1464" t="str">
        <f>IF('Historical DATA'!AK33="","",'Historical DATA'!AK33)</f>
        <v/>
      </c>
      <c r="I47" s="1448" t="str">
        <f>IF('Historical DATA'!AL33="","",'Historical DATA'!AL33)</f>
        <v/>
      </c>
      <c r="J47" s="1448" t="str">
        <f>IF('Historical DATA'!AM33="","",'Historical DATA'!AM33)</f>
        <v/>
      </c>
      <c r="K47" s="1448" t="str">
        <f>IF('Historical DATA'!AN33="","",'Historical DATA'!AN33)</f>
        <v/>
      </c>
      <c r="L47" s="1467" t="str">
        <f>IF('Historical DATA'!AO33="","",'Historical DATA'!AO33)</f>
        <v/>
      </c>
      <c r="N47" s="1462" t="str">
        <f>IF('Historical DATA'!AP33="","",'Historical DATA'!AP33)</f>
        <v/>
      </c>
      <c r="O47" s="1453" t="str">
        <f>IF('Historical DATA'!AQ33="","",'Historical DATA'!AQ33)</f>
        <v/>
      </c>
      <c r="P47" s="1452" t="str">
        <f>IF('Historical DATA'!AR33="","",'Historical DATA'!AR33)</f>
        <v/>
      </c>
      <c r="R47" s="1451" t="str">
        <f>IF('Historical DATA'!AS33="","",'Historical DATA'!AS33)</f>
        <v/>
      </c>
      <c r="S47" s="1453" t="str">
        <f>IF('Historical DATA'!AT33="","",'Historical DATA'!AT33)</f>
        <v/>
      </c>
      <c r="T47" s="1452" t="str">
        <f>IF('Historical DATA'!AU33="","",'Historical DATA'!AU33)</f>
        <v/>
      </c>
      <c r="V47" s="1451" t="str">
        <f>IF('Historical DATA'!AV33="","",'Historical DATA'!AV33)</f>
        <v/>
      </c>
      <c r="W47" s="1453" t="str">
        <f>IF('Historical DATA'!AW33="","",'Historical DATA'!AW33)</f>
        <v/>
      </c>
      <c r="X47" s="1453" t="str">
        <f>IF('Historical DATA'!AX33="","",'Historical DATA'!AX33)</f>
        <v/>
      </c>
      <c r="Y47" s="1452" t="str">
        <f>IF('Historical DATA'!AY33="","",'Historical DATA'!AY33)</f>
        <v/>
      </c>
      <c r="AA47" s="1451" t="str">
        <f>IF('Historical DATA'!AZ33="","",'Historical DATA'!AZ33)</f>
        <v/>
      </c>
      <c r="AB47" s="1453" t="str">
        <f>IF('Historical DATA'!BA33="","",'Historical DATA'!BA33)</f>
        <v/>
      </c>
      <c r="AC47" s="1453" t="str">
        <f>IF('Historical DATA'!BB33="","",'Historical DATA'!BB33)</f>
        <v/>
      </c>
      <c r="AD47" s="1452" t="str">
        <f>IF('Historical DATA'!BC33="","",'Historical DATA'!BC33)</f>
        <v/>
      </c>
      <c r="AF47" s="1454" t="str">
        <f>IF('Historical DATA'!BD33="","",'Historical DATA'!BD33)</f>
        <v/>
      </c>
      <c r="AG47" s="1448" t="str">
        <f>IF('Historical DATA'!BE33="","",'Historical DATA'!BE33)</f>
        <v/>
      </c>
      <c r="AH47" s="1450" t="str">
        <f>IF('Historical DATA'!BF33="","",'Historical DATA'!BF33)</f>
        <v/>
      </c>
      <c r="AJ47" s="1465" t="str">
        <f>IF('Historical DATA'!BG33="","",'Historical DATA'!BG33)</f>
        <v/>
      </c>
      <c r="AK47" s="1455" t="str">
        <f>IF('Historical DATA'!BH33="","",'Historical DATA'!BH33)</f>
        <v/>
      </c>
      <c r="AL47" s="1455" t="str">
        <f>IF('Historical DATA'!BI33="","",'Historical DATA'!BI33)</f>
        <v/>
      </c>
      <c r="AM47" s="1456" t="str">
        <f>IF('Historical DATA'!BJ33="","",'Historical DATA'!BJ33)</f>
        <v/>
      </c>
    </row>
    <row r="48" spans="2:39">
      <c r="B48" s="1674" t="str">
        <f>IF('Historical DATA'!B34="","",'Historical DATA'!B34)</f>
        <v/>
      </c>
      <c r="D48" s="1454" t="str">
        <f>IF('Historical DATA'!AH34="","",'Historical DATA'!AH34)</f>
        <v/>
      </c>
      <c r="E48" s="1448" t="str">
        <f>IF('Historical DATA'!AI34="","",'Historical DATA'!AI34)</f>
        <v/>
      </c>
      <c r="F48" s="1450" t="str">
        <f>IF('Historical DATA'!AJ34="","",'Historical DATA'!AJ34)</f>
        <v/>
      </c>
      <c r="H48" s="1464" t="str">
        <f>IF('Historical DATA'!AK34="","",'Historical DATA'!AK34)</f>
        <v/>
      </c>
      <c r="I48" s="1448" t="str">
        <f>IF('Historical DATA'!AL34="","",'Historical DATA'!AL34)</f>
        <v/>
      </c>
      <c r="J48" s="1448" t="str">
        <f>IF('Historical DATA'!AM34="","",'Historical DATA'!AM34)</f>
        <v/>
      </c>
      <c r="K48" s="1448" t="str">
        <f>IF('Historical DATA'!AN34="","",'Historical DATA'!AN34)</f>
        <v/>
      </c>
      <c r="L48" s="1467" t="str">
        <f>IF('Historical DATA'!AO34="","",'Historical DATA'!AO34)</f>
        <v/>
      </c>
      <c r="N48" s="1462" t="str">
        <f>IF('Historical DATA'!AP34="","",'Historical DATA'!AP34)</f>
        <v/>
      </c>
      <c r="O48" s="1453" t="str">
        <f>IF('Historical DATA'!AQ34="","",'Historical DATA'!AQ34)</f>
        <v/>
      </c>
      <c r="P48" s="1452" t="str">
        <f>IF('Historical DATA'!AR34="","",'Historical DATA'!AR34)</f>
        <v/>
      </c>
      <c r="R48" s="1451" t="str">
        <f>IF('Historical DATA'!AS34="","",'Historical DATA'!AS34)</f>
        <v/>
      </c>
      <c r="S48" s="1453" t="str">
        <f>IF('Historical DATA'!AT34="","",'Historical DATA'!AT34)</f>
        <v/>
      </c>
      <c r="T48" s="1452" t="str">
        <f>IF('Historical DATA'!AU34="","",'Historical DATA'!AU34)</f>
        <v/>
      </c>
      <c r="V48" s="1451" t="str">
        <f>IF('Historical DATA'!AV34="","",'Historical DATA'!AV34)</f>
        <v/>
      </c>
      <c r="W48" s="1453" t="str">
        <f>IF('Historical DATA'!AW34="","",'Historical DATA'!AW34)</f>
        <v/>
      </c>
      <c r="X48" s="1453" t="str">
        <f>IF('Historical DATA'!AX34="","",'Historical DATA'!AX34)</f>
        <v/>
      </c>
      <c r="Y48" s="1452" t="str">
        <f>IF('Historical DATA'!AY34="","",'Historical DATA'!AY34)</f>
        <v/>
      </c>
      <c r="AA48" s="1451" t="str">
        <f>IF('Historical DATA'!AZ34="","",'Historical DATA'!AZ34)</f>
        <v/>
      </c>
      <c r="AB48" s="1453" t="str">
        <f>IF('Historical DATA'!BA34="","",'Historical DATA'!BA34)</f>
        <v/>
      </c>
      <c r="AC48" s="1453" t="str">
        <f>IF('Historical DATA'!BB34="","",'Historical DATA'!BB34)</f>
        <v/>
      </c>
      <c r="AD48" s="1452" t="str">
        <f>IF('Historical DATA'!BC34="","",'Historical DATA'!BC34)</f>
        <v/>
      </c>
      <c r="AF48" s="1454" t="str">
        <f>IF('Historical DATA'!BD34="","",'Historical DATA'!BD34)</f>
        <v/>
      </c>
      <c r="AG48" s="1448" t="str">
        <f>IF('Historical DATA'!BE34="","",'Historical DATA'!BE34)</f>
        <v/>
      </c>
      <c r="AH48" s="1450" t="str">
        <f>IF('Historical DATA'!BF34="","",'Historical DATA'!BF34)</f>
        <v/>
      </c>
      <c r="AJ48" s="1465" t="str">
        <f>IF('Historical DATA'!BG34="","",'Historical DATA'!BG34)</f>
        <v/>
      </c>
      <c r="AK48" s="1455" t="str">
        <f>IF('Historical DATA'!BH34="","",'Historical DATA'!BH34)</f>
        <v/>
      </c>
      <c r="AL48" s="1455" t="str">
        <f>IF('Historical DATA'!BI34="","",'Historical DATA'!BI34)</f>
        <v/>
      </c>
      <c r="AM48" s="1456" t="str">
        <f>IF('Historical DATA'!BJ34="","",'Historical DATA'!BJ34)</f>
        <v/>
      </c>
    </row>
    <row r="49" spans="2:39">
      <c r="B49" s="1674" t="str">
        <f>IF('Historical DATA'!B35="","",'Historical DATA'!B35)</f>
        <v/>
      </c>
      <c r="D49" s="1454" t="str">
        <f>IF('Historical DATA'!AH35="","",'Historical DATA'!AH35)</f>
        <v/>
      </c>
      <c r="E49" s="1448" t="str">
        <f>IF('Historical DATA'!AI35="","",'Historical DATA'!AI35)</f>
        <v/>
      </c>
      <c r="F49" s="1450" t="str">
        <f>IF('Historical DATA'!AJ35="","",'Historical DATA'!AJ35)</f>
        <v/>
      </c>
      <c r="H49" s="1464" t="str">
        <f>IF('Historical DATA'!AK35="","",'Historical DATA'!AK35)</f>
        <v/>
      </c>
      <c r="I49" s="1448" t="str">
        <f>IF('Historical DATA'!AL35="","",'Historical DATA'!AL35)</f>
        <v/>
      </c>
      <c r="J49" s="1448" t="str">
        <f>IF('Historical DATA'!AM35="","",'Historical DATA'!AM35)</f>
        <v/>
      </c>
      <c r="K49" s="1448" t="str">
        <f>IF('Historical DATA'!AN35="","",'Historical DATA'!AN35)</f>
        <v/>
      </c>
      <c r="L49" s="1467" t="str">
        <f>IF('Historical DATA'!AO35="","",'Historical DATA'!AO35)</f>
        <v/>
      </c>
      <c r="N49" s="1462" t="str">
        <f>IF('Historical DATA'!AP35="","",'Historical DATA'!AP35)</f>
        <v/>
      </c>
      <c r="O49" s="1453" t="str">
        <f>IF('Historical DATA'!AQ35="","",'Historical DATA'!AQ35)</f>
        <v/>
      </c>
      <c r="P49" s="1452" t="str">
        <f>IF('Historical DATA'!AR35="","",'Historical DATA'!AR35)</f>
        <v/>
      </c>
      <c r="R49" s="1451" t="str">
        <f>IF('Historical DATA'!AS35="","",'Historical DATA'!AS35)</f>
        <v/>
      </c>
      <c r="S49" s="1453" t="str">
        <f>IF('Historical DATA'!AT35="","",'Historical DATA'!AT35)</f>
        <v/>
      </c>
      <c r="T49" s="1452" t="str">
        <f>IF('Historical DATA'!AU35="","",'Historical DATA'!AU35)</f>
        <v/>
      </c>
      <c r="V49" s="1451" t="str">
        <f>IF('Historical DATA'!AV35="","",'Historical DATA'!AV35)</f>
        <v/>
      </c>
      <c r="W49" s="1453" t="str">
        <f>IF('Historical DATA'!AW35="","",'Historical DATA'!AW35)</f>
        <v/>
      </c>
      <c r="X49" s="1453" t="str">
        <f>IF('Historical DATA'!AX35="","",'Historical DATA'!AX35)</f>
        <v/>
      </c>
      <c r="Y49" s="1452" t="str">
        <f>IF('Historical DATA'!AY35="","",'Historical DATA'!AY35)</f>
        <v/>
      </c>
      <c r="AA49" s="1451" t="str">
        <f>IF('Historical DATA'!AZ35="","",'Historical DATA'!AZ35)</f>
        <v/>
      </c>
      <c r="AB49" s="1453" t="str">
        <f>IF('Historical DATA'!BA35="","",'Historical DATA'!BA35)</f>
        <v/>
      </c>
      <c r="AC49" s="1453" t="str">
        <f>IF('Historical DATA'!BB35="","",'Historical DATA'!BB35)</f>
        <v/>
      </c>
      <c r="AD49" s="1452" t="str">
        <f>IF('Historical DATA'!BC35="","",'Historical DATA'!BC35)</f>
        <v/>
      </c>
      <c r="AF49" s="1454" t="str">
        <f>IF('Historical DATA'!BD35="","",'Historical DATA'!BD35)</f>
        <v/>
      </c>
      <c r="AG49" s="1448" t="str">
        <f>IF('Historical DATA'!BE35="","",'Historical DATA'!BE35)</f>
        <v/>
      </c>
      <c r="AH49" s="1450" t="str">
        <f>IF('Historical DATA'!BF35="","",'Historical DATA'!BF35)</f>
        <v/>
      </c>
      <c r="AJ49" s="1465" t="str">
        <f>IF('Historical DATA'!BG35="","",'Historical DATA'!BG35)</f>
        <v/>
      </c>
      <c r="AK49" s="1455" t="str">
        <f>IF('Historical DATA'!BH35="","",'Historical DATA'!BH35)</f>
        <v/>
      </c>
      <c r="AL49" s="1455" t="str">
        <f>IF('Historical DATA'!BI35="","",'Historical DATA'!BI35)</f>
        <v/>
      </c>
      <c r="AM49" s="1456" t="str">
        <f>IF('Historical DATA'!BJ35="","",'Historical DATA'!BJ35)</f>
        <v/>
      </c>
    </row>
    <row r="50" spans="2:39">
      <c r="B50" s="1674" t="str">
        <f>IF('Historical DATA'!B36="","",'Historical DATA'!B36)</f>
        <v/>
      </c>
      <c r="D50" s="1454" t="str">
        <f>IF('Historical DATA'!AH36="","",'Historical DATA'!AH36)</f>
        <v/>
      </c>
      <c r="E50" s="1448" t="str">
        <f>IF('Historical DATA'!AI36="","",'Historical DATA'!AI36)</f>
        <v/>
      </c>
      <c r="F50" s="1450" t="str">
        <f>IF('Historical DATA'!AJ36="","",'Historical DATA'!AJ36)</f>
        <v/>
      </c>
      <c r="H50" s="1464" t="str">
        <f>IF('Historical DATA'!AK36="","",'Historical DATA'!AK36)</f>
        <v/>
      </c>
      <c r="I50" s="1448" t="str">
        <f>IF('Historical DATA'!AL36="","",'Historical DATA'!AL36)</f>
        <v/>
      </c>
      <c r="J50" s="1448" t="str">
        <f>IF('Historical DATA'!AM36="","",'Historical DATA'!AM36)</f>
        <v/>
      </c>
      <c r="K50" s="1448" t="str">
        <f>IF('Historical DATA'!AN36="","",'Historical DATA'!AN36)</f>
        <v/>
      </c>
      <c r="L50" s="1467" t="str">
        <f>IF('Historical DATA'!AO36="","",'Historical DATA'!AO36)</f>
        <v/>
      </c>
      <c r="N50" s="1462" t="str">
        <f>IF('Historical DATA'!AP36="","",'Historical DATA'!AP36)</f>
        <v/>
      </c>
      <c r="O50" s="1453" t="str">
        <f>IF('Historical DATA'!AQ36="","",'Historical DATA'!AQ36)</f>
        <v/>
      </c>
      <c r="P50" s="1452" t="str">
        <f>IF('Historical DATA'!AR36="","",'Historical DATA'!AR36)</f>
        <v/>
      </c>
      <c r="R50" s="1451" t="str">
        <f>IF('Historical DATA'!AS36="","",'Historical DATA'!AS36)</f>
        <v/>
      </c>
      <c r="S50" s="1453" t="str">
        <f>IF('Historical DATA'!AT36="","",'Historical DATA'!AT36)</f>
        <v/>
      </c>
      <c r="T50" s="1452" t="str">
        <f>IF('Historical DATA'!AU36="","",'Historical DATA'!AU36)</f>
        <v/>
      </c>
      <c r="V50" s="1451" t="str">
        <f>IF('Historical DATA'!AV36="","",'Historical DATA'!AV36)</f>
        <v/>
      </c>
      <c r="W50" s="1453" t="str">
        <f>IF('Historical DATA'!AW36="","",'Historical DATA'!AW36)</f>
        <v/>
      </c>
      <c r="X50" s="1453" t="str">
        <f>IF('Historical DATA'!AX36="","",'Historical DATA'!AX36)</f>
        <v/>
      </c>
      <c r="Y50" s="1452" t="str">
        <f>IF('Historical DATA'!AY36="","",'Historical DATA'!AY36)</f>
        <v/>
      </c>
      <c r="AA50" s="1451" t="str">
        <f>IF('Historical DATA'!AZ36="","",'Historical DATA'!AZ36)</f>
        <v/>
      </c>
      <c r="AB50" s="1453" t="str">
        <f>IF('Historical DATA'!BA36="","",'Historical DATA'!BA36)</f>
        <v/>
      </c>
      <c r="AC50" s="1453" t="str">
        <f>IF('Historical DATA'!BB36="","",'Historical DATA'!BB36)</f>
        <v/>
      </c>
      <c r="AD50" s="1452" t="str">
        <f>IF('Historical DATA'!BC36="","",'Historical DATA'!BC36)</f>
        <v/>
      </c>
      <c r="AF50" s="1454" t="str">
        <f>IF('Historical DATA'!BD36="","",'Historical DATA'!BD36)</f>
        <v/>
      </c>
      <c r="AG50" s="1448" t="str">
        <f>IF('Historical DATA'!BE36="","",'Historical DATA'!BE36)</f>
        <v/>
      </c>
      <c r="AH50" s="1450" t="str">
        <f>IF('Historical DATA'!BF36="","",'Historical DATA'!BF36)</f>
        <v/>
      </c>
      <c r="AJ50" s="1465" t="str">
        <f>IF('Historical DATA'!BG36="","",'Historical DATA'!BG36)</f>
        <v/>
      </c>
      <c r="AK50" s="1455" t="str">
        <f>IF('Historical DATA'!BH36="","",'Historical DATA'!BH36)</f>
        <v/>
      </c>
      <c r="AL50" s="1455" t="str">
        <f>IF('Historical DATA'!BI36="","",'Historical DATA'!BI36)</f>
        <v/>
      </c>
      <c r="AM50" s="1456" t="str">
        <f>IF('Historical DATA'!BJ36="","",'Historical DATA'!BJ36)</f>
        <v/>
      </c>
    </row>
    <row r="51" spans="2:39">
      <c r="B51" s="1674" t="str">
        <f>IF('Historical DATA'!B37="","",'Historical DATA'!B37)</f>
        <v/>
      </c>
      <c r="D51" s="1454" t="str">
        <f>IF('Historical DATA'!AH37="","",'Historical DATA'!AH37)</f>
        <v/>
      </c>
      <c r="E51" s="1448" t="str">
        <f>IF('Historical DATA'!AI37="","",'Historical DATA'!AI37)</f>
        <v/>
      </c>
      <c r="F51" s="1450" t="str">
        <f>IF('Historical DATA'!AJ37="","",'Historical DATA'!AJ37)</f>
        <v/>
      </c>
      <c r="H51" s="1464" t="str">
        <f>IF('Historical DATA'!AK37="","",'Historical DATA'!AK37)</f>
        <v/>
      </c>
      <c r="I51" s="1448" t="str">
        <f>IF('Historical DATA'!AL37="","",'Historical DATA'!AL37)</f>
        <v/>
      </c>
      <c r="J51" s="1448" t="str">
        <f>IF('Historical DATA'!AM37="","",'Historical DATA'!AM37)</f>
        <v/>
      </c>
      <c r="K51" s="1448" t="str">
        <f>IF('Historical DATA'!AN37="","",'Historical DATA'!AN37)</f>
        <v/>
      </c>
      <c r="L51" s="1467" t="str">
        <f>IF('Historical DATA'!AO37="","",'Historical DATA'!AO37)</f>
        <v/>
      </c>
      <c r="N51" s="1462" t="str">
        <f>IF('Historical DATA'!AP37="","",'Historical DATA'!AP37)</f>
        <v/>
      </c>
      <c r="O51" s="1453" t="str">
        <f>IF('Historical DATA'!AQ37="","",'Historical DATA'!AQ37)</f>
        <v/>
      </c>
      <c r="P51" s="1452" t="str">
        <f>IF('Historical DATA'!AR37="","",'Historical DATA'!AR37)</f>
        <v/>
      </c>
      <c r="R51" s="1451" t="str">
        <f>IF('Historical DATA'!AS37="","",'Historical DATA'!AS37)</f>
        <v/>
      </c>
      <c r="S51" s="1453" t="str">
        <f>IF('Historical DATA'!AT37="","",'Historical DATA'!AT37)</f>
        <v/>
      </c>
      <c r="T51" s="1452" t="str">
        <f>IF('Historical DATA'!AU37="","",'Historical DATA'!AU37)</f>
        <v/>
      </c>
      <c r="V51" s="1451" t="str">
        <f>IF('Historical DATA'!AV37="","",'Historical DATA'!AV37)</f>
        <v/>
      </c>
      <c r="W51" s="1453" t="str">
        <f>IF('Historical DATA'!AW37="","",'Historical DATA'!AW37)</f>
        <v/>
      </c>
      <c r="X51" s="1453" t="str">
        <f>IF('Historical DATA'!AX37="","",'Historical DATA'!AX37)</f>
        <v/>
      </c>
      <c r="Y51" s="1452" t="str">
        <f>IF('Historical DATA'!AY37="","",'Historical DATA'!AY37)</f>
        <v/>
      </c>
      <c r="AA51" s="1451" t="str">
        <f>IF('Historical DATA'!AZ37="","",'Historical DATA'!AZ37)</f>
        <v/>
      </c>
      <c r="AB51" s="1453" t="str">
        <f>IF('Historical DATA'!BA37="","",'Historical DATA'!BA37)</f>
        <v/>
      </c>
      <c r="AC51" s="1453" t="str">
        <f>IF('Historical DATA'!BB37="","",'Historical DATA'!BB37)</f>
        <v/>
      </c>
      <c r="AD51" s="1452" t="str">
        <f>IF('Historical DATA'!BC37="","",'Historical DATA'!BC37)</f>
        <v/>
      </c>
      <c r="AF51" s="1454" t="str">
        <f>IF('Historical DATA'!BD37="","",'Historical DATA'!BD37)</f>
        <v/>
      </c>
      <c r="AG51" s="1448" t="str">
        <f>IF('Historical DATA'!BE37="","",'Historical DATA'!BE37)</f>
        <v/>
      </c>
      <c r="AH51" s="1450" t="str">
        <f>IF('Historical DATA'!BF37="","",'Historical DATA'!BF37)</f>
        <v/>
      </c>
      <c r="AJ51" s="1465" t="str">
        <f>IF('Historical DATA'!BG37="","",'Historical DATA'!BG37)</f>
        <v/>
      </c>
      <c r="AK51" s="1455" t="str">
        <f>IF('Historical DATA'!BH37="","",'Historical DATA'!BH37)</f>
        <v/>
      </c>
      <c r="AL51" s="1455" t="str">
        <f>IF('Historical DATA'!BI37="","",'Historical DATA'!BI37)</f>
        <v/>
      </c>
      <c r="AM51" s="1456" t="str">
        <f>IF('Historical DATA'!BJ37="","",'Historical DATA'!BJ37)</f>
        <v/>
      </c>
    </row>
    <row r="52" spans="2:39">
      <c r="B52" s="1674" t="str">
        <f>IF('Historical DATA'!B38="","",'Historical DATA'!B38)</f>
        <v/>
      </c>
      <c r="D52" s="1454" t="str">
        <f>IF('Historical DATA'!AH38="","",'Historical DATA'!AH38)</f>
        <v/>
      </c>
      <c r="E52" s="1448" t="str">
        <f>IF('Historical DATA'!AI38="","",'Historical DATA'!AI38)</f>
        <v/>
      </c>
      <c r="F52" s="1450" t="str">
        <f>IF('Historical DATA'!AJ38="","",'Historical DATA'!AJ38)</f>
        <v/>
      </c>
      <c r="H52" s="1464" t="str">
        <f>IF('Historical DATA'!AK38="","",'Historical DATA'!AK38)</f>
        <v/>
      </c>
      <c r="I52" s="1448" t="str">
        <f>IF('Historical DATA'!AL38="","",'Historical DATA'!AL38)</f>
        <v/>
      </c>
      <c r="J52" s="1448" t="str">
        <f>IF('Historical DATA'!AM38="","",'Historical DATA'!AM38)</f>
        <v/>
      </c>
      <c r="K52" s="1448" t="str">
        <f>IF('Historical DATA'!AN38="","",'Historical DATA'!AN38)</f>
        <v/>
      </c>
      <c r="L52" s="1467" t="str">
        <f>IF('Historical DATA'!AO38="","",'Historical DATA'!AO38)</f>
        <v/>
      </c>
      <c r="N52" s="1462" t="str">
        <f>IF('Historical DATA'!AP38="","",'Historical DATA'!AP38)</f>
        <v/>
      </c>
      <c r="O52" s="1453" t="str">
        <f>IF('Historical DATA'!AQ38="","",'Historical DATA'!AQ38)</f>
        <v/>
      </c>
      <c r="P52" s="1452" t="str">
        <f>IF('Historical DATA'!AR38="","",'Historical DATA'!AR38)</f>
        <v/>
      </c>
      <c r="R52" s="1451" t="str">
        <f>IF('Historical DATA'!AS38="","",'Historical DATA'!AS38)</f>
        <v/>
      </c>
      <c r="S52" s="1453" t="str">
        <f>IF('Historical DATA'!AT38="","",'Historical DATA'!AT38)</f>
        <v/>
      </c>
      <c r="T52" s="1452" t="str">
        <f>IF('Historical DATA'!AU38="","",'Historical DATA'!AU38)</f>
        <v/>
      </c>
      <c r="V52" s="1451" t="str">
        <f>IF('Historical DATA'!AV38="","",'Historical DATA'!AV38)</f>
        <v/>
      </c>
      <c r="W52" s="1453" t="str">
        <f>IF('Historical DATA'!AW38="","",'Historical DATA'!AW38)</f>
        <v/>
      </c>
      <c r="X52" s="1453" t="str">
        <f>IF('Historical DATA'!AX38="","",'Historical DATA'!AX38)</f>
        <v/>
      </c>
      <c r="Y52" s="1452" t="str">
        <f>IF('Historical DATA'!AY38="","",'Historical DATA'!AY38)</f>
        <v/>
      </c>
      <c r="AA52" s="1451" t="str">
        <f>IF('Historical DATA'!AZ38="","",'Historical DATA'!AZ38)</f>
        <v/>
      </c>
      <c r="AB52" s="1453" t="str">
        <f>IF('Historical DATA'!BA38="","",'Historical DATA'!BA38)</f>
        <v/>
      </c>
      <c r="AC52" s="1453" t="str">
        <f>IF('Historical DATA'!BB38="","",'Historical DATA'!BB38)</f>
        <v/>
      </c>
      <c r="AD52" s="1452" t="str">
        <f>IF('Historical DATA'!BC38="","",'Historical DATA'!BC38)</f>
        <v/>
      </c>
      <c r="AF52" s="1454" t="str">
        <f>IF('Historical DATA'!BD38="","",'Historical DATA'!BD38)</f>
        <v/>
      </c>
      <c r="AG52" s="1448" t="str">
        <f>IF('Historical DATA'!BE38="","",'Historical DATA'!BE38)</f>
        <v/>
      </c>
      <c r="AH52" s="1450" t="str">
        <f>IF('Historical DATA'!BF38="","",'Historical DATA'!BF38)</f>
        <v/>
      </c>
      <c r="AJ52" s="1465" t="str">
        <f>IF('Historical DATA'!BG38="","",'Historical DATA'!BG38)</f>
        <v/>
      </c>
      <c r="AK52" s="1455" t="str">
        <f>IF('Historical DATA'!BH38="","",'Historical DATA'!BH38)</f>
        <v/>
      </c>
      <c r="AL52" s="1455" t="str">
        <f>IF('Historical DATA'!BI38="","",'Historical DATA'!BI38)</f>
        <v/>
      </c>
      <c r="AM52" s="1456" t="str">
        <f>IF('Historical DATA'!BJ38="","",'Historical DATA'!BJ38)</f>
        <v/>
      </c>
    </row>
    <row r="53" spans="2:39">
      <c r="B53" s="1674" t="str">
        <f>IF('Historical DATA'!B39="","",'Historical DATA'!B39)</f>
        <v/>
      </c>
      <c r="D53" s="1454" t="str">
        <f>IF('Historical DATA'!AH39="","",'Historical DATA'!AH39)</f>
        <v/>
      </c>
      <c r="E53" s="1448" t="str">
        <f>IF('Historical DATA'!AI39="","",'Historical DATA'!AI39)</f>
        <v/>
      </c>
      <c r="F53" s="1450" t="str">
        <f>IF('Historical DATA'!AJ39="","",'Historical DATA'!AJ39)</f>
        <v/>
      </c>
      <c r="H53" s="1464" t="str">
        <f>IF('Historical DATA'!AK39="","",'Historical DATA'!AK39)</f>
        <v/>
      </c>
      <c r="I53" s="1448" t="str">
        <f>IF('Historical DATA'!AL39="","",'Historical DATA'!AL39)</f>
        <v/>
      </c>
      <c r="J53" s="1448" t="str">
        <f>IF('Historical DATA'!AM39="","",'Historical DATA'!AM39)</f>
        <v/>
      </c>
      <c r="K53" s="1448" t="str">
        <f>IF('Historical DATA'!AN39="","",'Historical DATA'!AN39)</f>
        <v/>
      </c>
      <c r="L53" s="1467" t="str">
        <f>IF('Historical DATA'!AO39="","",'Historical DATA'!AO39)</f>
        <v/>
      </c>
      <c r="N53" s="1462" t="str">
        <f>IF('Historical DATA'!AP39="","",'Historical DATA'!AP39)</f>
        <v/>
      </c>
      <c r="O53" s="1453" t="str">
        <f>IF('Historical DATA'!AQ39="","",'Historical DATA'!AQ39)</f>
        <v/>
      </c>
      <c r="P53" s="1452" t="str">
        <f>IF('Historical DATA'!AR39="","",'Historical DATA'!AR39)</f>
        <v/>
      </c>
      <c r="R53" s="1451" t="str">
        <f>IF('Historical DATA'!AS39="","",'Historical DATA'!AS39)</f>
        <v/>
      </c>
      <c r="S53" s="1453" t="str">
        <f>IF('Historical DATA'!AT39="","",'Historical DATA'!AT39)</f>
        <v/>
      </c>
      <c r="T53" s="1452" t="str">
        <f>IF('Historical DATA'!AU39="","",'Historical DATA'!AU39)</f>
        <v/>
      </c>
      <c r="V53" s="1451" t="str">
        <f>IF('Historical DATA'!AV39="","",'Historical DATA'!AV39)</f>
        <v/>
      </c>
      <c r="W53" s="1453" t="str">
        <f>IF('Historical DATA'!AW39="","",'Historical DATA'!AW39)</f>
        <v/>
      </c>
      <c r="X53" s="1453" t="str">
        <f>IF('Historical DATA'!AX39="","",'Historical DATA'!AX39)</f>
        <v/>
      </c>
      <c r="Y53" s="1452" t="str">
        <f>IF('Historical DATA'!AY39="","",'Historical DATA'!AY39)</f>
        <v/>
      </c>
      <c r="AA53" s="1451" t="str">
        <f>IF('Historical DATA'!AZ39="","",'Historical DATA'!AZ39)</f>
        <v/>
      </c>
      <c r="AB53" s="1453" t="str">
        <f>IF('Historical DATA'!BA39="","",'Historical DATA'!BA39)</f>
        <v/>
      </c>
      <c r="AC53" s="1453" t="str">
        <f>IF('Historical DATA'!BB39="","",'Historical DATA'!BB39)</f>
        <v/>
      </c>
      <c r="AD53" s="1452" t="str">
        <f>IF('Historical DATA'!BC39="","",'Historical DATA'!BC39)</f>
        <v/>
      </c>
      <c r="AF53" s="1454" t="str">
        <f>IF('Historical DATA'!BD39="","",'Historical DATA'!BD39)</f>
        <v/>
      </c>
      <c r="AG53" s="1448" t="str">
        <f>IF('Historical DATA'!BE39="","",'Historical DATA'!BE39)</f>
        <v/>
      </c>
      <c r="AH53" s="1450" t="str">
        <f>IF('Historical DATA'!BF39="","",'Historical DATA'!BF39)</f>
        <v/>
      </c>
      <c r="AJ53" s="1465" t="str">
        <f>IF('Historical DATA'!BG39="","",'Historical DATA'!BG39)</f>
        <v/>
      </c>
      <c r="AK53" s="1455" t="str">
        <f>IF('Historical DATA'!BH39="","",'Historical DATA'!BH39)</f>
        <v/>
      </c>
      <c r="AL53" s="1455" t="str">
        <f>IF('Historical DATA'!BI39="","",'Historical DATA'!BI39)</f>
        <v/>
      </c>
      <c r="AM53" s="1456" t="str">
        <f>IF('Historical DATA'!BJ39="","",'Historical DATA'!BJ39)</f>
        <v/>
      </c>
    </row>
    <row r="54" spans="2:39">
      <c r="B54" s="1674" t="str">
        <f>IF('Historical DATA'!B40="","",'Historical DATA'!B40)</f>
        <v/>
      </c>
      <c r="D54" s="1454" t="str">
        <f>IF('Historical DATA'!AH40="","",'Historical DATA'!AH40)</f>
        <v/>
      </c>
      <c r="E54" s="1448" t="str">
        <f>IF('Historical DATA'!AI40="","",'Historical DATA'!AI40)</f>
        <v/>
      </c>
      <c r="F54" s="1450" t="str">
        <f>IF('Historical DATA'!AJ40="","",'Historical DATA'!AJ40)</f>
        <v/>
      </c>
      <c r="H54" s="1464" t="str">
        <f>IF('Historical DATA'!AK40="","",'Historical DATA'!AK40)</f>
        <v/>
      </c>
      <c r="I54" s="1448" t="str">
        <f>IF('Historical DATA'!AL40="","",'Historical DATA'!AL40)</f>
        <v/>
      </c>
      <c r="J54" s="1448" t="str">
        <f>IF('Historical DATA'!AM40="","",'Historical DATA'!AM40)</f>
        <v/>
      </c>
      <c r="K54" s="1448" t="str">
        <f>IF('Historical DATA'!AN40="","",'Historical DATA'!AN40)</f>
        <v/>
      </c>
      <c r="L54" s="1467" t="str">
        <f>IF('Historical DATA'!AO40="","",'Historical DATA'!AO40)</f>
        <v/>
      </c>
      <c r="N54" s="1462" t="str">
        <f>IF('Historical DATA'!AP40="","",'Historical DATA'!AP40)</f>
        <v/>
      </c>
      <c r="O54" s="1453" t="str">
        <f>IF('Historical DATA'!AQ40="","",'Historical DATA'!AQ40)</f>
        <v/>
      </c>
      <c r="P54" s="1452" t="str">
        <f>IF('Historical DATA'!AR40="","",'Historical DATA'!AR40)</f>
        <v/>
      </c>
      <c r="R54" s="1451" t="str">
        <f>IF('Historical DATA'!AS40="","",'Historical DATA'!AS40)</f>
        <v/>
      </c>
      <c r="S54" s="1453" t="str">
        <f>IF('Historical DATA'!AT40="","",'Historical DATA'!AT40)</f>
        <v/>
      </c>
      <c r="T54" s="1452" t="str">
        <f>IF('Historical DATA'!AU40="","",'Historical DATA'!AU40)</f>
        <v/>
      </c>
      <c r="V54" s="1451" t="str">
        <f>IF('Historical DATA'!AV40="","",'Historical DATA'!AV40)</f>
        <v/>
      </c>
      <c r="W54" s="1453" t="str">
        <f>IF('Historical DATA'!AW40="","",'Historical DATA'!AW40)</f>
        <v/>
      </c>
      <c r="X54" s="1453" t="str">
        <f>IF('Historical DATA'!AX40="","",'Historical DATA'!AX40)</f>
        <v/>
      </c>
      <c r="Y54" s="1452" t="str">
        <f>IF('Historical DATA'!AY40="","",'Historical DATA'!AY40)</f>
        <v/>
      </c>
      <c r="AA54" s="1451" t="str">
        <f>IF('Historical DATA'!AZ40="","",'Historical DATA'!AZ40)</f>
        <v/>
      </c>
      <c r="AB54" s="1453" t="str">
        <f>IF('Historical DATA'!BA40="","",'Historical DATA'!BA40)</f>
        <v/>
      </c>
      <c r="AC54" s="1453" t="str">
        <f>IF('Historical DATA'!BB40="","",'Historical DATA'!BB40)</f>
        <v/>
      </c>
      <c r="AD54" s="1452" t="str">
        <f>IF('Historical DATA'!BC40="","",'Historical DATA'!BC40)</f>
        <v/>
      </c>
      <c r="AF54" s="1454" t="str">
        <f>IF('Historical DATA'!BD40="","",'Historical DATA'!BD40)</f>
        <v/>
      </c>
      <c r="AG54" s="1448" t="str">
        <f>IF('Historical DATA'!BE40="","",'Historical DATA'!BE40)</f>
        <v/>
      </c>
      <c r="AH54" s="1450" t="str">
        <f>IF('Historical DATA'!BF40="","",'Historical DATA'!BF40)</f>
        <v/>
      </c>
      <c r="AJ54" s="1465" t="str">
        <f>IF('Historical DATA'!BG40="","",'Historical DATA'!BG40)</f>
        <v/>
      </c>
      <c r="AK54" s="1455" t="str">
        <f>IF('Historical DATA'!BH40="","",'Historical DATA'!BH40)</f>
        <v/>
      </c>
      <c r="AL54" s="1455" t="str">
        <f>IF('Historical DATA'!BI40="","",'Historical DATA'!BI40)</f>
        <v/>
      </c>
      <c r="AM54" s="1456" t="str">
        <f>IF('Historical DATA'!BJ40="","",'Historical DATA'!BJ40)</f>
        <v/>
      </c>
    </row>
    <row r="55" spans="2:39">
      <c r="B55" s="1674" t="str">
        <f>IF('Historical DATA'!B41="","",'Historical DATA'!B41)</f>
        <v/>
      </c>
      <c r="D55" s="1454" t="str">
        <f>IF('Historical DATA'!AH41="","",'Historical DATA'!AH41)</f>
        <v/>
      </c>
      <c r="E55" s="1448" t="str">
        <f>IF('Historical DATA'!AI41="","",'Historical DATA'!AI41)</f>
        <v/>
      </c>
      <c r="F55" s="1450" t="str">
        <f>IF('Historical DATA'!AJ41="","",'Historical DATA'!AJ41)</f>
        <v/>
      </c>
      <c r="H55" s="1464" t="str">
        <f>IF('Historical DATA'!AK41="","",'Historical DATA'!AK41)</f>
        <v/>
      </c>
      <c r="I55" s="1448" t="str">
        <f>IF('Historical DATA'!AL41="","",'Historical DATA'!AL41)</f>
        <v/>
      </c>
      <c r="J55" s="1448" t="str">
        <f>IF('Historical DATA'!AM41="","",'Historical DATA'!AM41)</f>
        <v/>
      </c>
      <c r="K55" s="1448" t="str">
        <f>IF('Historical DATA'!AN41="","",'Historical DATA'!AN41)</f>
        <v/>
      </c>
      <c r="L55" s="1467" t="str">
        <f>IF('Historical DATA'!AO41="","",'Historical DATA'!AO41)</f>
        <v/>
      </c>
      <c r="N55" s="1462" t="str">
        <f>IF('Historical DATA'!AP41="","",'Historical DATA'!AP41)</f>
        <v/>
      </c>
      <c r="O55" s="1453" t="str">
        <f>IF('Historical DATA'!AQ41="","",'Historical DATA'!AQ41)</f>
        <v/>
      </c>
      <c r="P55" s="1452" t="str">
        <f>IF('Historical DATA'!AR41="","",'Historical DATA'!AR41)</f>
        <v/>
      </c>
      <c r="R55" s="1451" t="str">
        <f>IF('Historical DATA'!AS41="","",'Historical DATA'!AS41)</f>
        <v/>
      </c>
      <c r="S55" s="1453" t="str">
        <f>IF('Historical DATA'!AT41="","",'Historical DATA'!AT41)</f>
        <v/>
      </c>
      <c r="T55" s="1452" t="str">
        <f>IF('Historical DATA'!AU41="","",'Historical DATA'!AU41)</f>
        <v/>
      </c>
      <c r="V55" s="1451" t="str">
        <f>IF('Historical DATA'!AV41="","",'Historical DATA'!AV41)</f>
        <v/>
      </c>
      <c r="W55" s="1453" t="str">
        <f>IF('Historical DATA'!AW41="","",'Historical DATA'!AW41)</f>
        <v/>
      </c>
      <c r="X55" s="1453" t="str">
        <f>IF('Historical DATA'!AX41="","",'Historical DATA'!AX41)</f>
        <v/>
      </c>
      <c r="Y55" s="1452" t="str">
        <f>IF('Historical DATA'!AY41="","",'Historical DATA'!AY41)</f>
        <v/>
      </c>
      <c r="AA55" s="1451" t="str">
        <f>IF('Historical DATA'!AZ41="","",'Historical DATA'!AZ41)</f>
        <v/>
      </c>
      <c r="AB55" s="1453" t="str">
        <f>IF('Historical DATA'!BA41="","",'Historical DATA'!BA41)</f>
        <v/>
      </c>
      <c r="AC55" s="1453" t="str">
        <f>IF('Historical DATA'!BB41="","",'Historical DATA'!BB41)</f>
        <v/>
      </c>
      <c r="AD55" s="1452" t="str">
        <f>IF('Historical DATA'!BC41="","",'Historical DATA'!BC41)</f>
        <v/>
      </c>
      <c r="AF55" s="1454" t="str">
        <f>IF('Historical DATA'!BD41="","",'Historical DATA'!BD41)</f>
        <v/>
      </c>
      <c r="AG55" s="1448" t="str">
        <f>IF('Historical DATA'!BE41="","",'Historical DATA'!BE41)</f>
        <v/>
      </c>
      <c r="AH55" s="1450" t="str">
        <f>IF('Historical DATA'!BF41="","",'Historical DATA'!BF41)</f>
        <v/>
      </c>
      <c r="AJ55" s="1465" t="str">
        <f>IF('Historical DATA'!BG41="","",'Historical DATA'!BG41)</f>
        <v/>
      </c>
      <c r="AK55" s="1455" t="str">
        <f>IF('Historical DATA'!BH41="","",'Historical DATA'!BH41)</f>
        <v/>
      </c>
      <c r="AL55" s="1455" t="str">
        <f>IF('Historical DATA'!BI41="","",'Historical DATA'!BI41)</f>
        <v/>
      </c>
      <c r="AM55" s="1456" t="str">
        <f>IF('Historical DATA'!BJ41="","",'Historical DATA'!BJ41)</f>
        <v/>
      </c>
    </row>
    <row r="56" spans="2:39">
      <c r="B56" s="1674" t="str">
        <f>IF('Historical DATA'!B42="","",'Historical DATA'!B42)</f>
        <v/>
      </c>
      <c r="D56" s="1454" t="str">
        <f>IF('Historical DATA'!AH42="","",'Historical DATA'!AH42)</f>
        <v/>
      </c>
      <c r="E56" s="1448" t="str">
        <f>IF('Historical DATA'!AI42="","",'Historical DATA'!AI42)</f>
        <v/>
      </c>
      <c r="F56" s="1450" t="str">
        <f>IF('Historical DATA'!AJ42="","",'Historical DATA'!AJ42)</f>
        <v/>
      </c>
      <c r="H56" s="1464" t="str">
        <f>IF('Historical DATA'!AK42="","",'Historical DATA'!AK42)</f>
        <v/>
      </c>
      <c r="I56" s="1448" t="str">
        <f>IF('Historical DATA'!AL42="","",'Historical DATA'!AL42)</f>
        <v/>
      </c>
      <c r="J56" s="1448" t="str">
        <f>IF('Historical DATA'!AM42="","",'Historical DATA'!AM42)</f>
        <v/>
      </c>
      <c r="K56" s="1448" t="str">
        <f>IF('Historical DATA'!AN42="","",'Historical DATA'!AN42)</f>
        <v/>
      </c>
      <c r="L56" s="1467" t="str">
        <f>IF('Historical DATA'!AO42="","",'Historical DATA'!AO42)</f>
        <v/>
      </c>
      <c r="N56" s="1462" t="str">
        <f>IF('Historical DATA'!AP42="","",'Historical DATA'!AP42)</f>
        <v/>
      </c>
      <c r="O56" s="1453" t="str">
        <f>IF('Historical DATA'!AQ42="","",'Historical DATA'!AQ42)</f>
        <v/>
      </c>
      <c r="P56" s="1452" t="str">
        <f>IF('Historical DATA'!AR42="","",'Historical DATA'!AR42)</f>
        <v/>
      </c>
      <c r="R56" s="1451" t="str">
        <f>IF('Historical DATA'!AS42="","",'Historical DATA'!AS42)</f>
        <v/>
      </c>
      <c r="S56" s="1453" t="str">
        <f>IF('Historical DATA'!AT42="","",'Historical DATA'!AT42)</f>
        <v/>
      </c>
      <c r="T56" s="1452" t="str">
        <f>IF('Historical DATA'!AU42="","",'Historical DATA'!AU42)</f>
        <v/>
      </c>
      <c r="V56" s="1451" t="str">
        <f>IF('Historical DATA'!AV42="","",'Historical DATA'!AV42)</f>
        <v/>
      </c>
      <c r="W56" s="1453" t="str">
        <f>IF('Historical DATA'!AW42="","",'Historical DATA'!AW42)</f>
        <v/>
      </c>
      <c r="X56" s="1453" t="str">
        <f>IF('Historical DATA'!AX42="","",'Historical DATA'!AX42)</f>
        <v/>
      </c>
      <c r="Y56" s="1452" t="str">
        <f>IF('Historical DATA'!AY42="","",'Historical DATA'!AY42)</f>
        <v/>
      </c>
      <c r="AA56" s="1451" t="str">
        <f>IF('Historical DATA'!AZ42="","",'Historical DATA'!AZ42)</f>
        <v/>
      </c>
      <c r="AB56" s="1453" t="str">
        <f>IF('Historical DATA'!BA42="","",'Historical DATA'!BA42)</f>
        <v/>
      </c>
      <c r="AC56" s="1453" t="str">
        <f>IF('Historical DATA'!BB42="","",'Historical DATA'!BB42)</f>
        <v/>
      </c>
      <c r="AD56" s="1452" t="str">
        <f>IF('Historical DATA'!BC42="","",'Historical DATA'!BC42)</f>
        <v/>
      </c>
      <c r="AF56" s="1454" t="str">
        <f>IF('Historical DATA'!BD42="","",'Historical DATA'!BD42)</f>
        <v/>
      </c>
      <c r="AG56" s="1448" t="str">
        <f>IF('Historical DATA'!BE42="","",'Historical DATA'!BE42)</f>
        <v/>
      </c>
      <c r="AH56" s="1450" t="str">
        <f>IF('Historical DATA'!BF42="","",'Historical DATA'!BF42)</f>
        <v/>
      </c>
      <c r="AJ56" s="1465" t="str">
        <f>IF('Historical DATA'!BG42="","",'Historical DATA'!BG42)</f>
        <v/>
      </c>
      <c r="AK56" s="1455" t="str">
        <f>IF('Historical DATA'!BH42="","",'Historical DATA'!BH42)</f>
        <v/>
      </c>
      <c r="AL56" s="1455" t="str">
        <f>IF('Historical DATA'!BI42="","",'Historical DATA'!BI42)</f>
        <v/>
      </c>
      <c r="AM56" s="1456" t="str">
        <f>IF('Historical DATA'!BJ42="","",'Historical DATA'!BJ42)</f>
        <v/>
      </c>
    </row>
    <row r="57" spans="2:39">
      <c r="B57" s="1674" t="str">
        <f>IF('Historical DATA'!B43="","",'Historical DATA'!B43)</f>
        <v/>
      </c>
      <c r="D57" s="1454" t="str">
        <f>IF('Historical DATA'!AH43="","",'Historical DATA'!AH43)</f>
        <v/>
      </c>
      <c r="E57" s="1448" t="str">
        <f>IF('Historical DATA'!AI43="","",'Historical DATA'!AI43)</f>
        <v/>
      </c>
      <c r="F57" s="1450" t="str">
        <f>IF('Historical DATA'!AJ43="","",'Historical DATA'!AJ43)</f>
        <v/>
      </c>
      <c r="H57" s="1464" t="str">
        <f>IF('Historical DATA'!AK43="","",'Historical DATA'!AK43)</f>
        <v/>
      </c>
      <c r="I57" s="1448" t="str">
        <f>IF('Historical DATA'!AL43="","",'Historical DATA'!AL43)</f>
        <v/>
      </c>
      <c r="J57" s="1448" t="str">
        <f>IF('Historical DATA'!AM43="","",'Historical DATA'!AM43)</f>
        <v/>
      </c>
      <c r="K57" s="1448" t="str">
        <f>IF('Historical DATA'!AN43="","",'Historical DATA'!AN43)</f>
        <v/>
      </c>
      <c r="L57" s="1467" t="str">
        <f>IF('Historical DATA'!AO43="","",'Historical DATA'!AO43)</f>
        <v/>
      </c>
      <c r="N57" s="1462" t="str">
        <f>IF('Historical DATA'!AP43="","",'Historical DATA'!AP43)</f>
        <v/>
      </c>
      <c r="O57" s="1453" t="str">
        <f>IF('Historical DATA'!AQ43="","",'Historical DATA'!AQ43)</f>
        <v/>
      </c>
      <c r="P57" s="1452" t="str">
        <f>IF('Historical DATA'!AR43="","",'Historical DATA'!AR43)</f>
        <v/>
      </c>
      <c r="R57" s="1451" t="str">
        <f>IF('Historical DATA'!AS43="","",'Historical DATA'!AS43)</f>
        <v/>
      </c>
      <c r="S57" s="1453" t="str">
        <f>IF('Historical DATA'!AT43="","",'Historical DATA'!AT43)</f>
        <v/>
      </c>
      <c r="T57" s="1452" t="str">
        <f>IF('Historical DATA'!AU43="","",'Historical DATA'!AU43)</f>
        <v/>
      </c>
      <c r="V57" s="1451" t="str">
        <f>IF('Historical DATA'!AV43="","",'Historical DATA'!AV43)</f>
        <v/>
      </c>
      <c r="W57" s="1453" t="str">
        <f>IF('Historical DATA'!AW43="","",'Historical DATA'!AW43)</f>
        <v/>
      </c>
      <c r="X57" s="1453" t="str">
        <f>IF('Historical DATA'!AX43="","",'Historical DATA'!AX43)</f>
        <v/>
      </c>
      <c r="Y57" s="1452" t="str">
        <f>IF('Historical DATA'!AY43="","",'Historical DATA'!AY43)</f>
        <v/>
      </c>
      <c r="AA57" s="1451" t="str">
        <f>IF('Historical DATA'!AZ43="","",'Historical DATA'!AZ43)</f>
        <v/>
      </c>
      <c r="AB57" s="1453" t="str">
        <f>IF('Historical DATA'!BA43="","",'Historical DATA'!BA43)</f>
        <v/>
      </c>
      <c r="AC57" s="1453" t="str">
        <f>IF('Historical DATA'!BB43="","",'Historical DATA'!BB43)</f>
        <v/>
      </c>
      <c r="AD57" s="1452" t="str">
        <f>IF('Historical DATA'!BC43="","",'Historical DATA'!BC43)</f>
        <v/>
      </c>
      <c r="AF57" s="1454" t="str">
        <f>IF('Historical DATA'!BD43="","",'Historical DATA'!BD43)</f>
        <v/>
      </c>
      <c r="AG57" s="1448" t="str">
        <f>IF('Historical DATA'!BE43="","",'Historical DATA'!BE43)</f>
        <v/>
      </c>
      <c r="AH57" s="1450" t="str">
        <f>IF('Historical DATA'!BF43="","",'Historical DATA'!BF43)</f>
        <v/>
      </c>
      <c r="AJ57" s="1465" t="str">
        <f>IF('Historical DATA'!BG43="","",'Historical DATA'!BG43)</f>
        <v/>
      </c>
      <c r="AK57" s="1455" t="str">
        <f>IF('Historical DATA'!BH43="","",'Historical DATA'!BH43)</f>
        <v/>
      </c>
      <c r="AL57" s="1455" t="str">
        <f>IF('Historical DATA'!BI43="","",'Historical DATA'!BI43)</f>
        <v/>
      </c>
      <c r="AM57" s="1456" t="str">
        <f>IF('Historical DATA'!BJ43="","",'Historical DATA'!BJ43)</f>
        <v/>
      </c>
    </row>
    <row r="58" spans="2:39">
      <c r="B58" s="1674" t="str">
        <f>IF('Historical DATA'!B44="","",'Historical DATA'!B44)</f>
        <v/>
      </c>
      <c r="D58" s="1454" t="str">
        <f>IF('Historical DATA'!AH44="","",'Historical DATA'!AH44)</f>
        <v/>
      </c>
      <c r="E58" s="1448" t="str">
        <f>IF('Historical DATA'!AI44="","",'Historical DATA'!AI44)</f>
        <v/>
      </c>
      <c r="F58" s="1450" t="str">
        <f>IF('Historical DATA'!AJ44="","",'Historical DATA'!AJ44)</f>
        <v/>
      </c>
      <c r="H58" s="1464" t="str">
        <f>IF('Historical DATA'!AK44="","",'Historical DATA'!AK44)</f>
        <v/>
      </c>
      <c r="I58" s="1448" t="str">
        <f>IF('Historical DATA'!AL44="","",'Historical DATA'!AL44)</f>
        <v/>
      </c>
      <c r="J58" s="1448" t="str">
        <f>IF('Historical DATA'!AM44="","",'Historical DATA'!AM44)</f>
        <v/>
      </c>
      <c r="K58" s="1448" t="str">
        <f>IF('Historical DATA'!AN44="","",'Historical DATA'!AN44)</f>
        <v/>
      </c>
      <c r="L58" s="1467" t="str">
        <f>IF('Historical DATA'!AO44="","",'Historical DATA'!AO44)</f>
        <v/>
      </c>
      <c r="N58" s="1462" t="str">
        <f>IF('Historical DATA'!AP44="","",'Historical DATA'!AP44)</f>
        <v/>
      </c>
      <c r="O58" s="1453" t="str">
        <f>IF('Historical DATA'!AQ44="","",'Historical DATA'!AQ44)</f>
        <v/>
      </c>
      <c r="P58" s="1452" t="str">
        <f>IF('Historical DATA'!AR44="","",'Historical DATA'!AR44)</f>
        <v/>
      </c>
      <c r="R58" s="1451" t="str">
        <f>IF('Historical DATA'!AS44="","",'Historical DATA'!AS44)</f>
        <v/>
      </c>
      <c r="S58" s="1453" t="str">
        <f>IF('Historical DATA'!AT44="","",'Historical DATA'!AT44)</f>
        <v/>
      </c>
      <c r="T58" s="1452" t="str">
        <f>IF('Historical DATA'!AU44="","",'Historical DATA'!AU44)</f>
        <v/>
      </c>
      <c r="V58" s="1451" t="str">
        <f>IF('Historical DATA'!AV44="","",'Historical DATA'!AV44)</f>
        <v/>
      </c>
      <c r="W58" s="1453" t="str">
        <f>IF('Historical DATA'!AW44="","",'Historical DATA'!AW44)</f>
        <v/>
      </c>
      <c r="X58" s="1453" t="str">
        <f>IF('Historical DATA'!AX44="","",'Historical DATA'!AX44)</f>
        <v/>
      </c>
      <c r="Y58" s="1452" t="str">
        <f>IF('Historical DATA'!AY44="","",'Historical DATA'!AY44)</f>
        <v/>
      </c>
      <c r="AA58" s="1451" t="str">
        <f>IF('Historical DATA'!AZ44="","",'Historical DATA'!AZ44)</f>
        <v/>
      </c>
      <c r="AB58" s="1453" t="str">
        <f>IF('Historical DATA'!BA44="","",'Historical DATA'!BA44)</f>
        <v/>
      </c>
      <c r="AC58" s="1453" t="str">
        <f>IF('Historical DATA'!BB44="","",'Historical DATA'!BB44)</f>
        <v/>
      </c>
      <c r="AD58" s="1452" t="str">
        <f>IF('Historical DATA'!BC44="","",'Historical DATA'!BC44)</f>
        <v/>
      </c>
      <c r="AF58" s="1454" t="str">
        <f>IF('Historical DATA'!BD44="","",'Historical DATA'!BD44)</f>
        <v/>
      </c>
      <c r="AG58" s="1448" t="str">
        <f>IF('Historical DATA'!BE44="","",'Historical DATA'!BE44)</f>
        <v/>
      </c>
      <c r="AH58" s="1450" t="str">
        <f>IF('Historical DATA'!BF44="","",'Historical DATA'!BF44)</f>
        <v/>
      </c>
      <c r="AJ58" s="1465" t="str">
        <f>IF('Historical DATA'!BG44="","",'Historical DATA'!BG44)</f>
        <v/>
      </c>
      <c r="AK58" s="1455" t="str">
        <f>IF('Historical DATA'!BH44="","",'Historical DATA'!BH44)</f>
        <v/>
      </c>
      <c r="AL58" s="1455" t="str">
        <f>IF('Historical DATA'!BI44="","",'Historical DATA'!BI44)</f>
        <v/>
      </c>
      <c r="AM58" s="1456" t="str">
        <f>IF('Historical DATA'!BJ44="","",'Historical DATA'!BJ44)</f>
        <v/>
      </c>
    </row>
    <row r="59" spans="2:39">
      <c r="B59" s="1674" t="str">
        <f>IF('Historical DATA'!B45="","",'Historical DATA'!B45)</f>
        <v/>
      </c>
      <c r="D59" s="1454" t="str">
        <f>IF('Historical DATA'!AH45="","",'Historical DATA'!AH45)</f>
        <v/>
      </c>
      <c r="E59" s="1448" t="str">
        <f>IF('Historical DATA'!AI45="","",'Historical DATA'!AI45)</f>
        <v/>
      </c>
      <c r="F59" s="1450" t="str">
        <f>IF('Historical DATA'!AJ45="","",'Historical DATA'!AJ45)</f>
        <v/>
      </c>
      <c r="H59" s="1464" t="str">
        <f>IF('Historical DATA'!AK45="","",'Historical DATA'!AK45)</f>
        <v/>
      </c>
      <c r="I59" s="1448" t="str">
        <f>IF('Historical DATA'!AL45="","",'Historical DATA'!AL45)</f>
        <v/>
      </c>
      <c r="J59" s="1448" t="str">
        <f>IF('Historical DATA'!AM45="","",'Historical DATA'!AM45)</f>
        <v/>
      </c>
      <c r="K59" s="1448" t="str">
        <f>IF('Historical DATA'!AN45="","",'Historical DATA'!AN45)</f>
        <v/>
      </c>
      <c r="L59" s="1467" t="str">
        <f>IF('Historical DATA'!AO45="","",'Historical DATA'!AO45)</f>
        <v/>
      </c>
      <c r="N59" s="1462" t="str">
        <f>IF('Historical DATA'!AP45="","",'Historical DATA'!AP45)</f>
        <v/>
      </c>
      <c r="O59" s="1453" t="str">
        <f>IF('Historical DATA'!AQ45="","",'Historical DATA'!AQ45)</f>
        <v/>
      </c>
      <c r="P59" s="1452" t="str">
        <f>IF('Historical DATA'!AR45="","",'Historical DATA'!AR45)</f>
        <v/>
      </c>
      <c r="R59" s="1451" t="str">
        <f>IF('Historical DATA'!AS45="","",'Historical DATA'!AS45)</f>
        <v/>
      </c>
      <c r="S59" s="1453" t="str">
        <f>IF('Historical DATA'!AT45="","",'Historical DATA'!AT45)</f>
        <v/>
      </c>
      <c r="T59" s="1452" t="str">
        <f>IF('Historical DATA'!AU45="","",'Historical DATA'!AU45)</f>
        <v/>
      </c>
      <c r="V59" s="1451" t="str">
        <f>IF('Historical DATA'!AV45="","",'Historical DATA'!AV45)</f>
        <v/>
      </c>
      <c r="W59" s="1453" t="str">
        <f>IF('Historical DATA'!AW45="","",'Historical DATA'!AW45)</f>
        <v/>
      </c>
      <c r="X59" s="1453" t="str">
        <f>IF('Historical DATA'!AX45="","",'Historical DATA'!AX45)</f>
        <v/>
      </c>
      <c r="Y59" s="1452" t="str">
        <f>IF('Historical DATA'!AY45="","",'Historical DATA'!AY45)</f>
        <v/>
      </c>
      <c r="AA59" s="1451" t="str">
        <f>IF('Historical DATA'!AZ45="","",'Historical DATA'!AZ45)</f>
        <v/>
      </c>
      <c r="AB59" s="1453" t="str">
        <f>IF('Historical DATA'!BA45="","",'Historical DATA'!BA45)</f>
        <v/>
      </c>
      <c r="AC59" s="1453" t="str">
        <f>IF('Historical DATA'!BB45="","",'Historical DATA'!BB45)</f>
        <v/>
      </c>
      <c r="AD59" s="1452" t="str">
        <f>IF('Historical DATA'!BC45="","",'Historical DATA'!BC45)</f>
        <v/>
      </c>
      <c r="AF59" s="1454" t="str">
        <f>IF('Historical DATA'!BD45="","",'Historical DATA'!BD45)</f>
        <v/>
      </c>
      <c r="AG59" s="1448" t="str">
        <f>IF('Historical DATA'!BE45="","",'Historical DATA'!BE45)</f>
        <v/>
      </c>
      <c r="AH59" s="1450" t="str">
        <f>IF('Historical DATA'!BF45="","",'Historical DATA'!BF45)</f>
        <v/>
      </c>
      <c r="AJ59" s="1465" t="str">
        <f>IF('Historical DATA'!BG45="","",'Historical DATA'!BG45)</f>
        <v/>
      </c>
      <c r="AK59" s="1455" t="str">
        <f>IF('Historical DATA'!BH45="","",'Historical DATA'!BH45)</f>
        <v/>
      </c>
      <c r="AL59" s="1455" t="str">
        <f>IF('Historical DATA'!BI45="","",'Historical DATA'!BI45)</f>
        <v/>
      </c>
      <c r="AM59" s="1456" t="str">
        <f>IF('Historical DATA'!BJ45="","",'Historical DATA'!BJ45)</f>
        <v/>
      </c>
    </row>
    <row r="60" spans="2:39">
      <c r="B60" s="1674" t="str">
        <f>IF('Historical DATA'!B46="","",'Historical DATA'!B46)</f>
        <v/>
      </c>
      <c r="D60" s="1454" t="str">
        <f>IF('Historical DATA'!AH46="","",'Historical DATA'!AH46)</f>
        <v/>
      </c>
      <c r="E60" s="1448" t="str">
        <f>IF('Historical DATA'!AI46="","",'Historical DATA'!AI46)</f>
        <v/>
      </c>
      <c r="F60" s="1450" t="str">
        <f>IF('Historical DATA'!AJ46="","",'Historical DATA'!AJ46)</f>
        <v/>
      </c>
      <c r="H60" s="1464" t="str">
        <f>IF('Historical DATA'!AK46="","",'Historical DATA'!AK46)</f>
        <v/>
      </c>
      <c r="I60" s="1448" t="str">
        <f>IF('Historical DATA'!AL46="","",'Historical DATA'!AL46)</f>
        <v/>
      </c>
      <c r="J60" s="1448" t="str">
        <f>IF('Historical DATA'!AM46="","",'Historical DATA'!AM46)</f>
        <v/>
      </c>
      <c r="K60" s="1448" t="str">
        <f>IF('Historical DATA'!AN46="","",'Historical DATA'!AN46)</f>
        <v/>
      </c>
      <c r="L60" s="1467" t="str">
        <f>IF('Historical DATA'!AO46="","",'Historical DATA'!AO46)</f>
        <v/>
      </c>
      <c r="N60" s="1462" t="str">
        <f>IF('Historical DATA'!AP46="","",'Historical DATA'!AP46)</f>
        <v/>
      </c>
      <c r="O60" s="1453" t="str">
        <f>IF('Historical DATA'!AQ46="","",'Historical DATA'!AQ46)</f>
        <v/>
      </c>
      <c r="P60" s="1452" t="str">
        <f>IF('Historical DATA'!AR46="","",'Historical DATA'!AR46)</f>
        <v/>
      </c>
      <c r="R60" s="1451" t="str">
        <f>IF('Historical DATA'!AS46="","",'Historical DATA'!AS46)</f>
        <v/>
      </c>
      <c r="S60" s="1453" t="str">
        <f>IF('Historical DATA'!AT46="","",'Historical DATA'!AT46)</f>
        <v/>
      </c>
      <c r="T60" s="1452" t="str">
        <f>IF('Historical DATA'!AU46="","",'Historical DATA'!AU46)</f>
        <v/>
      </c>
      <c r="V60" s="1451" t="str">
        <f>IF('Historical DATA'!AV46="","",'Historical DATA'!AV46)</f>
        <v/>
      </c>
      <c r="W60" s="1453" t="str">
        <f>IF('Historical DATA'!AW46="","",'Historical DATA'!AW46)</f>
        <v/>
      </c>
      <c r="X60" s="1453" t="str">
        <f>IF('Historical DATA'!AX46="","",'Historical DATA'!AX46)</f>
        <v/>
      </c>
      <c r="Y60" s="1452" t="str">
        <f>IF('Historical DATA'!AY46="","",'Historical DATA'!AY46)</f>
        <v/>
      </c>
      <c r="AA60" s="1451" t="str">
        <f>IF('Historical DATA'!AZ46="","",'Historical DATA'!AZ46)</f>
        <v/>
      </c>
      <c r="AB60" s="1453" t="str">
        <f>IF('Historical DATA'!BA46="","",'Historical DATA'!BA46)</f>
        <v/>
      </c>
      <c r="AC60" s="1453" t="str">
        <f>IF('Historical DATA'!BB46="","",'Historical DATA'!BB46)</f>
        <v/>
      </c>
      <c r="AD60" s="1452" t="str">
        <f>IF('Historical DATA'!BC46="","",'Historical DATA'!BC46)</f>
        <v/>
      </c>
      <c r="AF60" s="1454" t="str">
        <f>IF('Historical DATA'!BD46="","",'Historical DATA'!BD46)</f>
        <v/>
      </c>
      <c r="AG60" s="1448" t="str">
        <f>IF('Historical DATA'!BE46="","",'Historical DATA'!BE46)</f>
        <v/>
      </c>
      <c r="AH60" s="1450" t="str">
        <f>IF('Historical DATA'!BF46="","",'Historical DATA'!BF46)</f>
        <v/>
      </c>
      <c r="AJ60" s="1465" t="str">
        <f>IF('Historical DATA'!BG46="","",'Historical DATA'!BG46)</f>
        <v/>
      </c>
      <c r="AK60" s="1455" t="str">
        <f>IF('Historical DATA'!BH46="","",'Historical DATA'!BH46)</f>
        <v/>
      </c>
      <c r="AL60" s="1455" t="str">
        <f>IF('Historical DATA'!BI46="","",'Historical DATA'!BI46)</f>
        <v/>
      </c>
      <c r="AM60" s="1456" t="str">
        <f>IF('Historical DATA'!BJ46="","",'Historical DATA'!BJ46)</f>
        <v/>
      </c>
    </row>
    <row r="61" spans="2:39">
      <c r="B61" s="1674" t="str">
        <f>IF('Historical DATA'!B47="","",'Historical DATA'!B47)</f>
        <v/>
      </c>
      <c r="D61" s="1454" t="str">
        <f>IF('Historical DATA'!AH47="","",'Historical DATA'!AH47)</f>
        <v/>
      </c>
      <c r="E61" s="1448" t="str">
        <f>IF('Historical DATA'!AI47="","",'Historical DATA'!AI47)</f>
        <v/>
      </c>
      <c r="F61" s="1450" t="str">
        <f>IF('Historical DATA'!AJ47="","",'Historical DATA'!AJ47)</f>
        <v/>
      </c>
      <c r="H61" s="1464" t="str">
        <f>IF('Historical DATA'!AK47="","",'Historical DATA'!AK47)</f>
        <v/>
      </c>
      <c r="I61" s="1448" t="str">
        <f>IF('Historical DATA'!AL47="","",'Historical DATA'!AL47)</f>
        <v/>
      </c>
      <c r="J61" s="1448" t="str">
        <f>IF('Historical DATA'!AM47="","",'Historical DATA'!AM47)</f>
        <v/>
      </c>
      <c r="K61" s="1448" t="str">
        <f>IF('Historical DATA'!AN47="","",'Historical DATA'!AN47)</f>
        <v/>
      </c>
      <c r="L61" s="1467" t="str">
        <f>IF('Historical DATA'!AO47="","",'Historical DATA'!AO47)</f>
        <v/>
      </c>
      <c r="N61" s="1462" t="str">
        <f>IF('Historical DATA'!AP47="","",'Historical DATA'!AP47)</f>
        <v/>
      </c>
      <c r="O61" s="1453" t="str">
        <f>IF('Historical DATA'!AQ47="","",'Historical DATA'!AQ47)</f>
        <v/>
      </c>
      <c r="P61" s="1452" t="str">
        <f>IF('Historical DATA'!AR47="","",'Historical DATA'!AR47)</f>
        <v/>
      </c>
      <c r="R61" s="1451" t="str">
        <f>IF('Historical DATA'!AS47="","",'Historical DATA'!AS47)</f>
        <v/>
      </c>
      <c r="S61" s="1453" t="str">
        <f>IF('Historical DATA'!AT47="","",'Historical DATA'!AT47)</f>
        <v/>
      </c>
      <c r="T61" s="1452" t="str">
        <f>IF('Historical DATA'!AU47="","",'Historical DATA'!AU47)</f>
        <v/>
      </c>
      <c r="V61" s="1451" t="str">
        <f>IF('Historical DATA'!AV47="","",'Historical DATA'!AV47)</f>
        <v/>
      </c>
      <c r="W61" s="1453" t="str">
        <f>IF('Historical DATA'!AW47="","",'Historical DATA'!AW47)</f>
        <v/>
      </c>
      <c r="X61" s="1453" t="str">
        <f>IF('Historical DATA'!AX47="","",'Historical DATA'!AX47)</f>
        <v/>
      </c>
      <c r="Y61" s="1452" t="str">
        <f>IF('Historical DATA'!AY47="","",'Historical DATA'!AY47)</f>
        <v/>
      </c>
      <c r="AA61" s="1451" t="str">
        <f>IF('Historical DATA'!AZ47="","",'Historical DATA'!AZ47)</f>
        <v/>
      </c>
      <c r="AB61" s="1453" t="str">
        <f>IF('Historical DATA'!BA47="","",'Historical DATA'!BA47)</f>
        <v/>
      </c>
      <c r="AC61" s="1453" t="str">
        <f>IF('Historical DATA'!BB47="","",'Historical DATA'!BB47)</f>
        <v/>
      </c>
      <c r="AD61" s="1452" t="str">
        <f>IF('Historical DATA'!BC47="","",'Historical DATA'!BC47)</f>
        <v/>
      </c>
      <c r="AF61" s="1454" t="str">
        <f>IF('Historical DATA'!BD47="","",'Historical DATA'!BD47)</f>
        <v/>
      </c>
      <c r="AG61" s="1448" t="str">
        <f>IF('Historical DATA'!BE47="","",'Historical DATA'!BE47)</f>
        <v/>
      </c>
      <c r="AH61" s="1450" t="str">
        <f>IF('Historical DATA'!BF47="","",'Historical DATA'!BF47)</f>
        <v/>
      </c>
      <c r="AJ61" s="1465" t="str">
        <f>IF('Historical DATA'!BG47="","",'Historical DATA'!BG47)</f>
        <v/>
      </c>
      <c r="AK61" s="1455" t="str">
        <f>IF('Historical DATA'!BH47="","",'Historical DATA'!BH47)</f>
        <v/>
      </c>
      <c r="AL61" s="1455" t="str">
        <f>IF('Historical DATA'!BI47="","",'Historical DATA'!BI47)</f>
        <v/>
      </c>
      <c r="AM61" s="1456" t="str">
        <f>IF('Historical DATA'!BJ47="","",'Historical DATA'!BJ47)</f>
        <v/>
      </c>
    </row>
    <row r="62" spans="2:39">
      <c r="B62" s="1674" t="str">
        <f>IF('Historical DATA'!B48="","",'Historical DATA'!B48)</f>
        <v/>
      </c>
      <c r="D62" s="1454" t="str">
        <f>IF('Historical DATA'!AH48="","",'Historical DATA'!AH48)</f>
        <v/>
      </c>
      <c r="E62" s="1448" t="str">
        <f>IF('Historical DATA'!AI48="","",'Historical DATA'!AI48)</f>
        <v/>
      </c>
      <c r="F62" s="1450" t="str">
        <f>IF('Historical DATA'!AJ48="","",'Historical DATA'!AJ48)</f>
        <v/>
      </c>
      <c r="H62" s="1464" t="str">
        <f>IF('Historical DATA'!AK48="","",'Historical DATA'!AK48)</f>
        <v/>
      </c>
      <c r="I62" s="1448" t="str">
        <f>IF('Historical DATA'!AL48="","",'Historical DATA'!AL48)</f>
        <v/>
      </c>
      <c r="J62" s="1448" t="str">
        <f>IF('Historical DATA'!AM48="","",'Historical DATA'!AM48)</f>
        <v/>
      </c>
      <c r="K62" s="1448" t="str">
        <f>IF('Historical DATA'!AN48="","",'Historical DATA'!AN48)</f>
        <v/>
      </c>
      <c r="L62" s="1467" t="str">
        <f>IF('Historical DATA'!AO48="","",'Historical DATA'!AO48)</f>
        <v/>
      </c>
      <c r="N62" s="1462" t="str">
        <f>IF('Historical DATA'!AP48="","",'Historical DATA'!AP48)</f>
        <v/>
      </c>
      <c r="O62" s="1453" t="str">
        <f>IF('Historical DATA'!AQ48="","",'Historical DATA'!AQ48)</f>
        <v/>
      </c>
      <c r="P62" s="1452" t="str">
        <f>IF('Historical DATA'!AR48="","",'Historical DATA'!AR48)</f>
        <v/>
      </c>
      <c r="R62" s="1451" t="str">
        <f>IF('Historical DATA'!AS48="","",'Historical DATA'!AS48)</f>
        <v/>
      </c>
      <c r="S62" s="1453" t="str">
        <f>IF('Historical DATA'!AT48="","",'Historical DATA'!AT48)</f>
        <v/>
      </c>
      <c r="T62" s="1452" t="str">
        <f>IF('Historical DATA'!AU48="","",'Historical DATA'!AU48)</f>
        <v/>
      </c>
      <c r="V62" s="1451" t="str">
        <f>IF('Historical DATA'!AV48="","",'Historical DATA'!AV48)</f>
        <v/>
      </c>
      <c r="W62" s="1453" t="str">
        <f>IF('Historical DATA'!AW48="","",'Historical DATA'!AW48)</f>
        <v/>
      </c>
      <c r="X62" s="1453" t="str">
        <f>IF('Historical DATA'!AX48="","",'Historical DATA'!AX48)</f>
        <v/>
      </c>
      <c r="Y62" s="1452" t="str">
        <f>IF('Historical DATA'!AY48="","",'Historical DATA'!AY48)</f>
        <v/>
      </c>
      <c r="AA62" s="1451" t="str">
        <f>IF('Historical DATA'!AZ48="","",'Historical DATA'!AZ48)</f>
        <v/>
      </c>
      <c r="AB62" s="1453" t="str">
        <f>IF('Historical DATA'!BA48="","",'Historical DATA'!BA48)</f>
        <v/>
      </c>
      <c r="AC62" s="1453" t="str">
        <f>IF('Historical DATA'!BB48="","",'Historical DATA'!BB48)</f>
        <v/>
      </c>
      <c r="AD62" s="1452" t="str">
        <f>IF('Historical DATA'!BC48="","",'Historical DATA'!BC48)</f>
        <v/>
      </c>
      <c r="AF62" s="1454" t="str">
        <f>IF('Historical DATA'!BD48="","",'Historical DATA'!BD48)</f>
        <v/>
      </c>
      <c r="AG62" s="1448" t="str">
        <f>IF('Historical DATA'!BE48="","",'Historical DATA'!BE48)</f>
        <v/>
      </c>
      <c r="AH62" s="1450" t="str">
        <f>IF('Historical DATA'!BF48="","",'Historical DATA'!BF48)</f>
        <v/>
      </c>
      <c r="AJ62" s="1465" t="str">
        <f>IF('Historical DATA'!BG48="","",'Historical DATA'!BG48)</f>
        <v/>
      </c>
      <c r="AK62" s="1455" t="str">
        <f>IF('Historical DATA'!BH48="","",'Historical DATA'!BH48)</f>
        <v/>
      </c>
      <c r="AL62" s="1455" t="str">
        <f>IF('Historical DATA'!BI48="","",'Historical DATA'!BI48)</f>
        <v/>
      </c>
      <c r="AM62" s="1456" t="str">
        <f>IF('Historical DATA'!BJ48="","",'Historical DATA'!BJ48)</f>
        <v/>
      </c>
    </row>
    <row r="63" spans="2:39">
      <c r="B63" s="1674" t="str">
        <f>IF('Historical DATA'!B49="","",'Historical DATA'!B49)</f>
        <v/>
      </c>
      <c r="D63" s="1454" t="str">
        <f>IF('Historical DATA'!AH49="","",'Historical DATA'!AH49)</f>
        <v/>
      </c>
      <c r="E63" s="1448" t="str">
        <f>IF('Historical DATA'!AI49="","",'Historical DATA'!AI49)</f>
        <v/>
      </c>
      <c r="F63" s="1450" t="str">
        <f>IF('Historical DATA'!AJ49="","",'Historical DATA'!AJ49)</f>
        <v/>
      </c>
      <c r="H63" s="1464" t="str">
        <f>IF('Historical DATA'!AK49="","",'Historical DATA'!AK49)</f>
        <v/>
      </c>
      <c r="I63" s="1448" t="str">
        <f>IF('Historical DATA'!AL49="","",'Historical DATA'!AL49)</f>
        <v/>
      </c>
      <c r="J63" s="1448" t="str">
        <f>IF('Historical DATA'!AM49="","",'Historical DATA'!AM49)</f>
        <v/>
      </c>
      <c r="K63" s="1448" t="str">
        <f>IF('Historical DATA'!AN49="","",'Historical DATA'!AN49)</f>
        <v/>
      </c>
      <c r="L63" s="1467" t="str">
        <f>IF('Historical DATA'!AO49="","",'Historical DATA'!AO49)</f>
        <v/>
      </c>
      <c r="N63" s="1462" t="str">
        <f>IF('Historical DATA'!AP49="","",'Historical DATA'!AP49)</f>
        <v/>
      </c>
      <c r="O63" s="1453" t="str">
        <f>IF('Historical DATA'!AQ49="","",'Historical DATA'!AQ49)</f>
        <v/>
      </c>
      <c r="P63" s="1452" t="str">
        <f>IF('Historical DATA'!AR49="","",'Historical DATA'!AR49)</f>
        <v/>
      </c>
      <c r="R63" s="1451" t="str">
        <f>IF('Historical DATA'!AS49="","",'Historical DATA'!AS49)</f>
        <v/>
      </c>
      <c r="S63" s="1453" t="str">
        <f>IF('Historical DATA'!AT49="","",'Historical DATA'!AT49)</f>
        <v/>
      </c>
      <c r="T63" s="1452" t="str">
        <f>IF('Historical DATA'!AU49="","",'Historical DATA'!AU49)</f>
        <v/>
      </c>
      <c r="V63" s="1451" t="str">
        <f>IF('Historical DATA'!AV49="","",'Historical DATA'!AV49)</f>
        <v/>
      </c>
      <c r="W63" s="1453" t="str">
        <f>IF('Historical DATA'!AW49="","",'Historical DATA'!AW49)</f>
        <v/>
      </c>
      <c r="X63" s="1453" t="str">
        <f>IF('Historical DATA'!AX49="","",'Historical DATA'!AX49)</f>
        <v/>
      </c>
      <c r="Y63" s="1452" t="str">
        <f>IF('Historical DATA'!AY49="","",'Historical DATA'!AY49)</f>
        <v/>
      </c>
      <c r="AA63" s="1451" t="str">
        <f>IF('Historical DATA'!AZ49="","",'Historical DATA'!AZ49)</f>
        <v/>
      </c>
      <c r="AB63" s="1453" t="str">
        <f>IF('Historical DATA'!BA49="","",'Historical DATA'!BA49)</f>
        <v/>
      </c>
      <c r="AC63" s="1453" t="str">
        <f>IF('Historical DATA'!BB49="","",'Historical DATA'!BB49)</f>
        <v/>
      </c>
      <c r="AD63" s="1452" t="str">
        <f>IF('Historical DATA'!BC49="","",'Historical DATA'!BC49)</f>
        <v/>
      </c>
      <c r="AF63" s="1454" t="str">
        <f>IF('Historical DATA'!BD49="","",'Historical DATA'!BD49)</f>
        <v/>
      </c>
      <c r="AG63" s="1448" t="str">
        <f>IF('Historical DATA'!BE49="","",'Historical DATA'!BE49)</f>
        <v/>
      </c>
      <c r="AH63" s="1450" t="str">
        <f>IF('Historical DATA'!BF49="","",'Historical DATA'!BF49)</f>
        <v/>
      </c>
      <c r="AJ63" s="1465" t="str">
        <f>IF('Historical DATA'!BG49="","",'Historical DATA'!BG49)</f>
        <v/>
      </c>
      <c r="AK63" s="1455" t="str">
        <f>IF('Historical DATA'!BH49="","",'Historical DATA'!BH49)</f>
        <v/>
      </c>
      <c r="AL63" s="1455" t="str">
        <f>IF('Historical DATA'!BI49="","",'Historical DATA'!BI49)</f>
        <v/>
      </c>
      <c r="AM63" s="1456" t="str">
        <f>IF('Historical DATA'!BJ49="","",'Historical DATA'!BJ49)</f>
        <v/>
      </c>
    </row>
    <row r="64" spans="2:39">
      <c r="B64" s="1674" t="str">
        <f>IF('Historical DATA'!B50="","",'Historical DATA'!B50)</f>
        <v/>
      </c>
      <c r="D64" s="1454" t="str">
        <f>IF('Historical DATA'!AH50="","",'Historical DATA'!AH50)</f>
        <v/>
      </c>
      <c r="E64" s="1448" t="str">
        <f>IF('Historical DATA'!AI50="","",'Historical DATA'!AI50)</f>
        <v/>
      </c>
      <c r="F64" s="1450" t="str">
        <f>IF('Historical DATA'!AJ50="","",'Historical DATA'!AJ50)</f>
        <v/>
      </c>
      <c r="H64" s="1464" t="str">
        <f>IF('Historical DATA'!AK50="","",'Historical DATA'!AK50)</f>
        <v/>
      </c>
      <c r="I64" s="1448" t="str">
        <f>IF('Historical DATA'!AL50="","",'Historical DATA'!AL50)</f>
        <v/>
      </c>
      <c r="J64" s="1448" t="str">
        <f>IF('Historical DATA'!AM50="","",'Historical DATA'!AM50)</f>
        <v/>
      </c>
      <c r="K64" s="1448" t="str">
        <f>IF('Historical DATA'!AN50="","",'Historical DATA'!AN50)</f>
        <v/>
      </c>
      <c r="L64" s="1467" t="str">
        <f>IF('Historical DATA'!AO50="","",'Historical DATA'!AO50)</f>
        <v/>
      </c>
      <c r="N64" s="1462" t="str">
        <f>IF('Historical DATA'!AP50="","",'Historical DATA'!AP50)</f>
        <v/>
      </c>
      <c r="O64" s="1453" t="str">
        <f>IF('Historical DATA'!AQ50="","",'Historical DATA'!AQ50)</f>
        <v/>
      </c>
      <c r="P64" s="1452" t="str">
        <f>IF('Historical DATA'!AR50="","",'Historical DATA'!AR50)</f>
        <v/>
      </c>
      <c r="R64" s="1451" t="str">
        <f>IF('Historical DATA'!AS50="","",'Historical DATA'!AS50)</f>
        <v/>
      </c>
      <c r="S64" s="1453" t="str">
        <f>IF('Historical DATA'!AT50="","",'Historical DATA'!AT50)</f>
        <v/>
      </c>
      <c r="T64" s="1452" t="str">
        <f>IF('Historical DATA'!AU50="","",'Historical DATA'!AU50)</f>
        <v/>
      </c>
      <c r="V64" s="1451" t="str">
        <f>IF('Historical DATA'!AV50="","",'Historical DATA'!AV50)</f>
        <v/>
      </c>
      <c r="W64" s="1453" t="str">
        <f>IF('Historical DATA'!AW50="","",'Historical DATA'!AW50)</f>
        <v/>
      </c>
      <c r="X64" s="1453" t="str">
        <f>IF('Historical DATA'!AX50="","",'Historical DATA'!AX50)</f>
        <v/>
      </c>
      <c r="Y64" s="1452" t="str">
        <f>IF('Historical DATA'!AY50="","",'Historical DATA'!AY50)</f>
        <v/>
      </c>
      <c r="AA64" s="1451" t="str">
        <f>IF('Historical DATA'!AZ50="","",'Historical DATA'!AZ50)</f>
        <v/>
      </c>
      <c r="AB64" s="1453" t="str">
        <f>IF('Historical DATA'!BA50="","",'Historical DATA'!BA50)</f>
        <v/>
      </c>
      <c r="AC64" s="1453" t="str">
        <f>IF('Historical DATA'!BB50="","",'Historical DATA'!BB50)</f>
        <v/>
      </c>
      <c r="AD64" s="1452" t="str">
        <f>IF('Historical DATA'!BC50="","",'Historical DATA'!BC50)</f>
        <v/>
      </c>
      <c r="AF64" s="1454" t="str">
        <f>IF('Historical DATA'!BD50="","",'Historical DATA'!BD50)</f>
        <v/>
      </c>
      <c r="AG64" s="1448" t="str">
        <f>IF('Historical DATA'!BE50="","",'Historical DATA'!BE50)</f>
        <v/>
      </c>
      <c r="AH64" s="1450" t="str">
        <f>IF('Historical DATA'!BF50="","",'Historical DATA'!BF50)</f>
        <v/>
      </c>
      <c r="AJ64" s="1465" t="str">
        <f>IF('Historical DATA'!BG50="","",'Historical DATA'!BG50)</f>
        <v/>
      </c>
      <c r="AK64" s="1455" t="str">
        <f>IF('Historical DATA'!BH50="","",'Historical DATA'!BH50)</f>
        <v/>
      </c>
      <c r="AL64" s="1455" t="str">
        <f>IF('Historical DATA'!BI50="","",'Historical DATA'!BI50)</f>
        <v/>
      </c>
      <c r="AM64" s="1456" t="str">
        <f>IF('Historical DATA'!BJ50="","",'Historical DATA'!BJ50)</f>
        <v/>
      </c>
    </row>
    <row r="65" spans="2:39">
      <c r="B65" s="1674" t="str">
        <f>IF('Historical DATA'!B51="","",'Historical DATA'!B51)</f>
        <v/>
      </c>
      <c r="D65" s="1454" t="str">
        <f>IF('Historical DATA'!AH51="","",'Historical DATA'!AH51)</f>
        <v/>
      </c>
      <c r="E65" s="1448" t="str">
        <f>IF('Historical DATA'!AI51="","",'Historical DATA'!AI51)</f>
        <v/>
      </c>
      <c r="F65" s="1450" t="str">
        <f>IF('Historical DATA'!AJ51="","",'Historical DATA'!AJ51)</f>
        <v/>
      </c>
      <c r="H65" s="1464" t="str">
        <f>IF('Historical DATA'!AK51="","",'Historical DATA'!AK51)</f>
        <v/>
      </c>
      <c r="I65" s="1448" t="str">
        <f>IF('Historical DATA'!AL51="","",'Historical DATA'!AL51)</f>
        <v/>
      </c>
      <c r="J65" s="1448" t="str">
        <f>IF('Historical DATA'!AM51="","",'Historical DATA'!AM51)</f>
        <v/>
      </c>
      <c r="K65" s="1448" t="str">
        <f>IF('Historical DATA'!AN51="","",'Historical DATA'!AN51)</f>
        <v/>
      </c>
      <c r="L65" s="1467" t="str">
        <f>IF('Historical DATA'!AO51="","",'Historical DATA'!AO51)</f>
        <v/>
      </c>
      <c r="N65" s="1462" t="str">
        <f>IF('Historical DATA'!AP51="","",'Historical DATA'!AP51)</f>
        <v/>
      </c>
      <c r="O65" s="1453" t="str">
        <f>IF('Historical DATA'!AQ51="","",'Historical DATA'!AQ51)</f>
        <v/>
      </c>
      <c r="P65" s="1452" t="str">
        <f>IF('Historical DATA'!AR51="","",'Historical DATA'!AR51)</f>
        <v/>
      </c>
      <c r="R65" s="1451" t="str">
        <f>IF('Historical DATA'!AS51="","",'Historical DATA'!AS51)</f>
        <v/>
      </c>
      <c r="S65" s="1453" t="str">
        <f>IF('Historical DATA'!AT51="","",'Historical DATA'!AT51)</f>
        <v/>
      </c>
      <c r="T65" s="1452" t="str">
        <f>IF('Historical DATA'!AU51="","",'Historical DATA'!AU51)</f>
        <v/>
      </c>
      <c r="V65" s="1451" t="str">
        <f>IF('Historical DATA'!AV51="","",'Historical DATA'!AV51)</f>
        <v/>
      </c>
      <c r="W65" s="1453" t="str">
        <f>IF('Historical DATA'!AW51="","",'Historical DATA'!AW51)</f>
        <v/>
      </c>
      <c r="X65" s="1453" t="str">
        <f>IF('Historical DATA'!AX51="","",'Historical DATA'!AX51)</f>
        <v/>
      </c>
      <c r="Y65" s="1452" t="str">
        <f>IF('Historical DATA'!AY51="","",'Historical DATA'!AY51)</f>
        <v/>
      </c>
      <c r="AA65" s="1451" t="str">
        <f>IF('Historical DATA'!AZ51="","",'Historical DATA'!AZ51)</f>
        <v/>
      </c>
      <c r="AB65" s="1453" t="str">
        <f>IF('Historical DATA'!BA51="","",'Historical DATA'!BA51)</f>
        <v/>
      </c>
      <c r="AC65" s="1453" t="str">
        <f>IF('Historical DATA'!BB51="","",'Historical DATA'!BB51)</f>
        <v/>
      </c>
      <c r="AD65" s="1452" t="str">
        <f>IF('Historical DATA'!BC51="","",'Historical DATA'!BC51)</f>
        <v/>
      </c>
      <c r="AF65" s="1454" t="str">
        <f>IF('Historical DATA'!BD51="","",'Historical DATA'!BD51)</f>
        <v/>
      </c>
      <c r="AG65" s="1448" t="str">
        <f>IF('Historical DATA'!BE51="","",'Historical DATA'!BE51)</f>
        <v/>
      </c>
      <c r="AH65" s="1450" t="str">
        <f>IF('Historical DATA'!BF51="","",'Historical DATA'!BF51)</f>
        <v/>
      </c>
      <c r="AJ65" s="1465" t="str">
        <f>IF('Historical DATA'!BG51="","",'Historical DATA'!BG51)</f>
        <v/>
      </c>
      <c r="AK65" s="1455" t="str">
        <f>IF('Historical DATA'!BH51="","",'Historical DATA'!BH51)</f>
        <v/>
      </c>
      <c r="AL65" s="1455" t="str">
        <f>IF('Historical DATA'!BI51="","",'Historical DATA'!BI51)</f>
        <v/>
      </c>
      <c r="AM65" s="1456" t="str">
        <f>IF('Historical DATA'!BJ51="","",'Historical DATA'!BJ51)</f>
        <v/>
      </c>
    </row>
    <row r="66" spans="2:39">
      <c r="B66" s="1674" t="str">
        <f>IF('Historical DATA'!B52="","",'Historical DATA'!B52)</f>
        <v/>
      </c>
      <c r="D66" s="1454" t="str">
        <f>IF('Historical DATA'!AH52="","",'Historical DATA'!AH52)</f>
        <v/>
      </c>
      <c r="E66" s="1448" t="str">
        <f>IF('Historical DATA'!AI52="","",'Historical DATA'!AI52)</f>
        <v/>
      </c>
      <c r="F66" s="1450" t="str">
        <f>IF('Historical DATA'!AJ52="","",'Historical DATA'!AJ52)</f>
        <v/>
      </c>
      <c r="H66" s="1464" t="str">
        <f>IF('Historical DATA'!AK52="","",'Historical DATA'!AK52)</f>
        <v/>
      </c>
      <c r="I66" s="1448" t="str">
        <f>IF('Historical DATA'!AL52="","",'Historical DATA'!AL52)</f>
        <v/>
      </c>
      <c r="J66" s="1448" t="str">
        <f>IF('Historical DATA'!AM52="","",'Historical DATA'!AM52)</f>
        <v/>
      </c>
      <c r="K66" s="1448" t="str">
        <f>IF('Historical DATA'!AN52="","",'Historical DATA'!AN52)</f>
        <v/>
      </c>
      <c r="L66" s="1467" t="str">
        <f>IF('Historical DATA'!AO52="","",'Historical DATA'!AO52)</f>
        <v/>
      </c>
      <c r="N66" s="1462" t="str">
        <f>IF('Historical DATA'!AP52="","",'Historical DATA'!AP52)</f>
        <v/>
      </c>
      <c r="O66" s="1453" t="str">
        <f>IF('Historical DATA'!AQ52="","",'Historical DATA'!AQ52)</f>
        <v/>
      </c>
      <c r="P66" s="1452" t="str">
        <f>IF('Historical DATA'!AR52="","",'Historical DATA'!AR52)</f>
        <v/>
      </c>
      <c r="R66" s="1451" t="str">
        <f>IF('Historical DATA'!AS52="","",'Historical DATA'!AS52)</f>
        <v/>
      </c>
      <c r="S66" s="1453" t="str">
        <f>IF('Historical DATA'!AT52="","",'Historical DATA'!AT52)</f>
        <v/>
      </c>
      <c r="T66" s="1452" t="str">
        <f>IF('Historical DATA'!AU52="","",'Historical DATA'!AU52)</f>
        <v/>
      </c>
      <c r="V66" s="1451" t="str">
        <f>IF('Historical DATA'!AV52="","",'Historical DATA'!AV52)</f>
        <v/>
      </c>
      <c r="W66" s="1453" t="str">
        <f>IF('Historical DATA'!AW52="","",'Historical DATA'!AW52)</f>
        <v/>
      </c>
      <c r="X66" s="1453" t="str">
        <f>IF('Historical DATA'!AX52="","",'Historical DATA'!AX52)</f>
        <v/>
      </c>
      <c r="Y66" s="1452" t="str">
        <f>IF('Historical DATA'!AY52="","",'Historical DATA'!AY52)</f>
        <v/>
      </c>
      <c r="AA66" s="1451" t="str">
        <f>IF('Historical DATA'!AZ52="","",'Historical DATA'!AZ52)</f>
        <v/>
      </c>
      <c r="AB66" s="1453" t="str">
        <f>IF('Historical DATA'!BA52="","",'Historical DATA'!BA52)</f>
        <v/>
      </c>
      <c r="AC66" s="1453" t="str">
        <f>IF('Historical DATA'!BB52="","",'Historical DATA'!BB52)</f>
        <v/>
      </c>
      <c r="AD66" s="1452" t="str">
        <f>IF('Historical DATA'!BC52="","",'Historical DATA'!BC52)</f>
        <v/>
      </c>
      <c r="AF66" s="1454" t="str">
        <f>IF('Historical DATA'!BD52="","",'Historical DATA'!BD52)</f>
        <v/>
      </c>
      <c r="AG66" s="1448" t="str">
        <f>IF('Historical DATA'!BE52="","",'Historical DATA'!BE52)</f>
        <v/>
      </c>
      <c r="AH66" s="1450" t="str">
        <f>IF('Historical DATA'!BF52="","",'Historical DATA'!BF52)</f>
        <v/>
      </c>
      <c r="AJ66" s="1465" t="str">
        <f>IF('Historical DATA'!BG52="","",'Historical DATA'!BG52)</f>
        <v/>
      </c>
      <c r="AK66" s="1455" t="str">
        <f>IF('Historical DATA'!BH52="","",'Historical DATA'!BH52)</f>
        <v/>
      </c>
      <c r="AL66" s="1455" t="str">
        <f>IF('Historical DATA'!BI52="","",'Historical DATA'!BI52)</f>
        <v/>
      </c>
      <c r="AM66" s="1456" t="str">
        <f>IF('Historical DATA'!BJ52="","",'Historical DATA'!BJ52)</f>
        <v/>
      </c>
    </row>
    <row r="67" spans="2:39">
      <c r="B67" s="1674" t="str">
        <f>IF('Historical DATA'!B53="","",'Historical DATA'!B53)</f>
        <v/>
      </c>
      <c r="D67" s="1454" t="str">
        <f>IF('Historical DATA'!AH53="","",'Historical DATA'!AH53)</f>
        <v/>
      </c>
      <c r="E67" s="1448" t="str">
        <f>IF('Historical DATA'!AI53="","",'Historical DATA'!AI53)</f>
        <v/>
      </c>
      <c r="F67" s="1450" t="str">
        <f>IF('Historical DATA'!AJ53="","",'Historical DATA'!AJ53)</f>
        <v/>
      </c>
      <c r="H67" s="1464" t="str">
        <f>IF('Historical DATA'!AK53="","",'Historical DATA'!AK53)</f>
        <v/>
      </c>
      <c r="I67" s="1448" t="str">
        <f>IF('Historical DATA'!AL53="","",'Historical DATA'!AL53)</f>
        <v/>
      </c>
      <c r="J67" s="1448" t="str">
        <f>IF('Historical DATA'!AM53="","",'Historical DATA'!AM53)</f>
        <v/>
      </c>
      <c r="K67" s="1448" t="str">
        <f>IF('Historical DATA'!AN53="","",'Historical DATA'!AN53)</f>
        <v/>
      </c>
      <c r="L67" s="1467" t="str">
        <f>IF('Historical DATA'!AO53="","",'Historical DATA'!AO53)</f>
        <v/>
      </c>
      <c r="N67" s="1462" t="str">
        <f>IF('Historical DATA'!AP53="","",'Historical DATA'!AP53)</f>
        <v/>
      </c>
      <c r="O67" s="1453" t="str">
        <f>IF('Historical DATA'!AQ53="","",'Historical DATA'!AQ53)</f>
        <v/>
      </c>
      <c r="P67" s="1452" t="str">
        <f>IF('Historical DATA'!AR53="","",'Historical DATA'!AR53)</f>
        <v/>
      </c>
      <c r="R67" s="1451" t="str">
        <f>IF('Historical DATA'!AS53="","",'Historical DATA'!AS53)</f>
        <v/>
      </c>
      <c r="S67" s="1453" t="str">
        <f>IF('Historical DATA'!AT53="","",'Historical DATA'!AT53)</f>
        <v/>
      </c>
      <c r="T67" s="1452" t="str">
        <f>IF('Historical DATA'!AU53="","",'Historical DATA'!AU53)</f>
        <v/>
      </c>
      <c r="V67" s="1451" t="str">
        <f>IF('Historical DATA'!AV53="","",'Historical DATA'!AV53)</f>
        <v/>
      </c>
      <c r="W67" s="1453" t="str">
        <f>IF('Historical DATA'!AW53="","",'Historical DATA'!AW53)</f>
        <v/>
      </c>
      <c r="X67" s="1453" t="str">
        <f>IF('Historical DATA'!AX53="","",'Historical DATA'!AX53)</f>
        <v/>
      </c>
      <c r="Y67" s="1452" t="str">
        <f>IF('Historical DATA'!AY53="","",'Historical DATA'!AY53)</f>
        <v/>
      </c>
      <c r="AA67" s="1451" t="str">
        <f>IF('Historical DATA'!AZ53="","",'Historical DATA'!AZ53)</f>
        <v/>
      </c>
      <c r="AB67" s="1453" t="str">
        <f>IF('Historical DATA'!BA53="","",'Historical DATA'!BA53)</f>
        <v/>
      </c>
      <c r="AC67" s="1453" t="str">
        <f>IF('Historical DATA'!BB53="","",'Historical DATA'!BB53)</f>
        <v/>
      </c>
      <c r="AD67" s="1452" t="str">
        <f>IF('Historical DATA'!BC53="","",'Historical DATA'!BC53)</f>
        <v/>
      </c>
      <c r="AF67" s="1454" t="str">
        <f>IF('Historical DATA'!BD53="","",'Historical DATA'!BD53)</f>
        <v/>
      </c>
      <c r="AG67" s="1448" t="str">
        <f>IF('Historical DATA'!BE53="","",'Historical DATA'!BE53)</f>
        <v/>
      </c>
      <c r="AH67" s="1450" t="str">
        <f>IF('Historical DATA'!BF53="","",'Historical DATA'!BF53)</f>
        <v/>
      </c>
      <c r="AJ67" s="1465" t="str">
        <f>IF('Historical DATA'!BG53="","",'Historical DATA'!BG53)</f>
        <v/>
      </c>
      <c r="AK67" s="1455" t="str">
        <f>IF('Historical DATA'!BH53="","",'Historical DATA'!BH53)</f>
        <v/>
      </c>
      <c r="AL67" s="1455" t="str">
        <f>IF('Historical DATA'!BI53="","",'Historical DATA'!BI53)</f>
        <v/>
      </c>
      <c r="AM67" s="1456" t="str">
        <f>IF('Historical DATA'!BJ53="","",'Historical DATA'!BJ53)</f>
        <v/>
      </c>
    </row>
    <row r="68" spans="2:39">
      <c r="B68" s="1674" t="str">
        <f>IF('Historical DATA'!B54="","",'Historical DATA'!B54)</f>
        <v/>
      </c>
      <c r="D68" s="1454" t="str">
        <f>IF('Historical DATA'!AH54="","",'Historical DATA'!AH54)</f>
        <v/>
      </c>
      <c r="E68" s="1448" t="str">
        <f>IF('Historical DATA'!AI54="","",'Historical DATA'!AI54)</f>
        <v/>
      </c>
      <c r="F68" s="1450" t="str">
        <f>IF('Historical DATA'!AJ54="","",'Historical DATA'!AJ54)</f>
        <v/>
      </c>
      <c r="H68" s="1464" t="str">
        <f>IF('Historical DATA'!AK54="","",'Historical DATA'!AK54)</f>
        <v/>
      </c>
      <c r="I68" s="1448" t="str">
        <f>IF('Historical DATA'!AL54="","",'Historical DATA'!AL54)</f>
        <v/>
      </c>
      <c r="J68" s="1448" t="str">
        <f>IF('Historical DATA'!AM54="","",'Historical DATA'!AM54)</f>
        <v/>
      </c>
      <c r="K68" s="1448" t="str">
        <f>IF('Historical DATA'!AN54="","",'Historical DATA'!AN54)</f>
        <v/>
      </c>
      <c r="L68" s="1467" t="str">
        <f>IF('Historical DATA'!AO54="","",'Historical DATA'!AO54)</f>
        <v/>
      </c>
      <c r="N68" s="1462" t="str">
        <f>IF('Historical DATA'!AP54="","",'Historical DATA'!AP54)</f>
        <v/>
      </c>
      <c r="O68" s="1453" t="str">
        <f>IF('Historical DATA'!AQ54="","",'Historical DATA'!AQ54)</f>
        <v/>
      </c>
      <c r="P68" s="1452" t="str">
        <f>IF('Historical DATA'!AR54="","",'Historical DATA'!AR54)</f>
        <v/>
      </c>
      <c r="R68" s="1451" t="str">
        <f>IF('Historical DATA'!AS54="","",'Historical DATA'!AS54)</f>
        <v/>
      </c>
      <c r="S68" s="1453" t="str">
        <f>IF('Historical DATA'!AT54="","",'Historical DATA'!AT54)</f>
        <v/>
      </c>
      <c r="T68" s="1452" t="str">
        <f>IF('Historical DATA'!AU54="","",'Historical DATA'!AU54)</f>
        <v/>
      </c>
      <c r="V68" s="1451" t="str">
        <f>IF('Historical DATA'!AV54="","",'Historical DATA'!AV54)</f>
        <v/>
      </c>
      <c r="W68" s="1453" t="str">
        <f>IF('Historical DATA'!AW54="","",'Historical DATA'!AW54)</f>
        <v/>
      </c>
      <c r="X68" s="1453" t="str">
        <f>IF('Historical DATA'!AX54="","",'Historical DATA'!AX54)</f>
        <v/>
      </c>
      <c r="Y68" s="1452" t="str">
        <f>IF('Historical DATA'!AY54="","",'Historical DATA'!AY54)</f>
        <v/>
      </c>
      <c r="AA68" s="1451" t="str">
        <f>IF('Historical DATA'!AZ54="","",'Historical DATA'!AZ54)</f>
        <v/>
      </c>
      <c r="AB68" s="1453" t="str">
        <f>IF('Historical DATA'!BA54="","",'Historical DATA'!BA54)</f>
        <v/>
      </c>
      <c r="AC68" s="1453" t="str">
        <f>IF('Historical DATA'!BB54="","",'Historical DATA'!BB54)</f>
        <v/>
      </c>
      <c r="AD68" s="1452" t="str">
        <f>IF('Historical DATA'!BC54="","",'Historical DATA'!BC54)</f>
        <v/>
      </c>
      <c r="AF68" s="1454" t="str">
        <f>IF('Historical DATA'!BD54="","",'Historical DATA'!BD54)</f>
        <v/>
      </c>
      <c r="AG68" s="1448" t="str">
        <f>IF('Historical DATA'!BE54="","",'Historical DATA'!BE54)</f>
        <v/>
      </c>
      <c r="AH68" s="1450" t="str">
        <f>IF('Historical DATA'!BF54="","",'Historical DATA'!BF54)</f>
        <v/>
      </c>
      <c r="AJ68" s="1465" t="str">
        <f>IF('Historical DATA'!BG54="","",'Historical DATA'!BG54)</f>
        <v/>
      </c>
      <c r="AK68" s="1455" t="str">
        <f>IF('Historical DATA'!BH54="","",'Historical DATA'!BH54)</f>
        <v/>
      </c>
      <c r="AL68" s="1455" t="str">
        <f>IF('Historical DATA'!BI54="","",'Historical DATA'!BI54)</f>
        <v/>
      </c>
      <c r="AM68" s="1456" t="str">
        <f>IF('Historical DATA'!BJ54="","",'Historical DATA'!BJ54)</f>
        <v/>
      </c>
    </row>
    <row r="69" spans="2:39">
      <c r="B69" s="1674" t="str">
        <f>IF('Historical DATA'!B55="","",'Historical DATA'!B55)</f>
        <v/>
      </c>
      <c r="D69" s="1454" t="str">
        <f>IF('Historical DATA'!AH55="","",'Historical DATA'!AH55)</f>
        <v/>
      </c>
      <c r="E69" s="1448" t="str">
        <f>IF('Historical DATA'!AI55="","",'Historical DATA'!AI55)</f>
        <v/>
      </c>
      <c r="F69" s="1450" t="str">
        <f>IF('Historical DATA'!AJ55="","",'Historical DATA'!AJ55)</f>
        <v/>
      </c>
      <c r="H69" s="1464" t="str">
        <f>IF('Historical DATA'!AK55="","",'Historical DATA'!AK55)</f>
        <v/>
      </c>
      <c r="I69" s="1448" t="str">
        <f>IF('Historical DATA'!AL55="","",'Historical DATA'!AL55)</f>
        <v/>
      </c>
      <c r="J69" s="1448" t="str">
        <f>IF('Historical DATA'!AM55="","",'Historical DATA'!AM55)</f>
        <v/>
      </c>
      <c r="K69" s="1448" t="str">
        <f>IF('Historical DATA'!AN55="","",'Historical DATA'!AN55)</f>
        <v/>
      </c>
      <c r="L69" s="1467" t="str">
        <f>IF('Historical DATA'!AO55="","",'Historical DATA'!AO55)</f>
        <v/>
      </c>
      <c r="N69" s="1462" t="str">
        <f>IF('Historical DATA'!AP55="","",'Historical DATA'!AP55)</f>
        <v/>
      </c>
      <c r="O69" s="1453" t="str">
        <f>IF('Historical DATA'!AQ55="","",'Historical DATA'!AQ55)</f>
        <v/>
      </c>
      <c r="P69" s="1452" t="str">
        <f>IF('Historical DATA'!AR55="","",'Historical DATA'!AR55)</f>
        <v/>
      </c>
      <c r="R69" s="1451" t="str">
        <f>IF('Historical DATA'!AS55="","",'Historical DATA'!AS55)</f>
        <v/>
      </c>
      <c r="S69" s="1453" t="str">
        <f>IF('Historical DATA'!AT55="","",'Historical DATA'!AT55)</f>
        <v/>
      </c>
      <c r="T69" s="1452" t="str">
        <f>IF('Historical DATA'!AU55="","",'Historical DATA'!AU55)</f>
        <v/>
      </c>
      <c r="V69" s="1451" t="str">
        <f>IF('Historical DATA'!AV55="","",'Historical DATA'!AV55)</f>
        <v/>
      </c>
      <c r="W69" s="1453" t="str">
        <f>IF('Historical DATA'!AW55="","",'Historical DATA'!AW55)</f>
        <v/>
      </c>
      <c r="X69" s="1453" t="str">
        <f>IF('Historical DATA'!AX55="","",'Historical DATA'!AX55)</f>
        <v/>
      </c>
      <c r="Y69" s="1452" t="str">
        <f>IF('Historical DATA'!AY55="","",'Historical DATA'!AY55)</f>
        <v/>
      </c>
      <c r="AA69" s="1451" t="str">
        <f>IF('Historical DATA'!AZ55="","",'Historical DATA'!AZ55)</f>
        <v/>
      </c>
      <c r="AB69" s="1453" t="str">
        <f>IF('Historical DATA'!BA55="","",'Historical DATA'!BA55)</f>
        <v/>
      </c>
      <c r="AC69" s="1453" t="str">
        <f>IF('Historical DATA'!BB55="","",'Historical DATA'!BB55)</f>
        <v/>
      </c>
      <c r="AD69" s="1452" t="str">
        <f>IF('Historical DATA'!BC55="","",'Historical DATA'!BC55)</f>
        <v/>
      </c>
      <c r="AF69" s="1454" t="str">
        <f>IF('Historical DATA'!BD55="","",'Historical DATA'!BD55)</f>
        <v/>
      </c>
      <c r="AG69" s="1448" t="str">
        <f>IF('Historical DATA'!BE55="","",'Historical DATA'!BE55)</f>
        <v/>
      </c>
      <c r="AH69" s="1450" t="str">
        <f>IF('Historical DATA'!BF55="","",'Historical DATA'!BF55)</f>
        <v/>
      </c>
      <c r="AJ69" s="1465" t="str">
        <f>IF('Historical DATA'!BG55="","",'Historical DATA'!BG55)</f>
        <v/>
      </c>
      <c r="AK69" s="1455" t="str">
        <f>IF('Historical DATA'!BH55="","",'Historical DATA'!BH55)</f>
        <v/>
      </c>
      <c r="AL69" s="1455" t="str">
        <f>IF('Historical DATA'!BI55="","",'Historical DATA'!BI55)</f>
        <v/>
      </c>
      <c r="AM69" s="1456" t="str">
        <f>IF('Historical DATA'!BJ55="","",'Historical DATA'!BJ55)</f>
        <v/>
      </c>
    </row>
    <row r="70" spans="2:39">
      <c r="B70" s="1674" t="str">
        <f>IF('Historical DATA'!B56="","",'Historical DATA'!B56)</f>
        <v/>
      </c>
      <c r="D70" s="1454" t="str">
        <f>IF('Historical DATA'!AH56="","",'Historical DATA'!AH56)</f>
        <v/>
      </c>
      <c r="E70" s="1448" t="str">
        <f>IF('Historical DATA'!AI56="","",'Historical DATA'!AI56)</f>
        <v/>
      </c>
      <c r="F70" s="1450" t="str">
        <f>IF('Historical DATA'!AJ56="","",'Historical DATA'!AJ56)</f>
        <v/>
      </c>
      <c r="H70" s="1464" t="str">
        <f>IF('Historical DATA'!AK56="","",'Historical DATA'!AK56)</f>
        <v/>
      </c>
      <c r="I70" s="1448" t="str">
        <f>IF('Historical DATA'!AL56="","",'Historical DATA'!AL56)</f>
        <v/>
      </c>
      <c r="J70" s="1448" t="str">
        <f>IF('Historical DATA'!AM56="","",'Historical DATA'!AM56)</f>
        <v/>
      </c>
      <c r="K70" s="1448" t="str">
        <f>IF('Historical DATA'!AN56="","",'Historical DATA'!AN56)</f>
        <v/>
      </c>
      <c r="L70" s="1467" t="str">
        <f>IF('Historical DATA'!AO56="","",'Historical DATA'!AO56)</f>
        <v/>
      </c>
      <c r="N70" s="1462" t="str">
        <f>IF('Historical DATA'!AP56="","",'Historical DATA'!AP56)</f>
        <v/>
      </c>
      <c r="O70" s="1453" t="str">
        <f>IF('Historical DATA'!AQ56="","",'Historical DATA'!AQ56)</f>
        <v/>
      </c>
      <c r="P70" s="1452" t="str">
        <f>IF('Historical DATA'!AR56="","",'Historical DATA'!AR56)</f>
        <v/>
      </c>
      <c r="R70" s="1451" t="str">
        <f>IF('Historical DATA'!AS56="","",'Historical DATA'!AS56)</f>
        <v/>
      </c>
      <c r="S70" s="1453" t="str">
        <f>IF('Historical DATA'!AT56="","",'Historical DATA'!AT56)</f>
        <v/>
      </c>
      <c r="T70" s="1452" t="str">
        <f>IF('Historical DATA'!AU56="","",'Historical DATA'!AU56)</f>
        <v/>
      </c>
      <c r="V70" s="1451" t="str">
        <f>IF('Historical DATA'!AV56="","",'Historical DATA'!AV56)</f>
        <v/>
      </c>
      <c r="W70" s="1453" t="str">
        <f>IF('Historical DATA'!AW56="","",'Historical DATA'!AW56)</f>
        <v/>
      </c>
      <c r="X70" s="1453" t="str">
        <f>IF('Historical DATA'!AX56="","",'Historical DATA'!AX56)</f>
        <v/>
      </c>
      <c r="Y70" s="1452" t="str">
        <f>IF('Historical DATA'!AY56="","",'Historical DATA'!AY56)</f>
        <v/>
      </c>
      <c r="AA70" s="1451" t="str">
        <f>IF('Historical DATA'!AZ56="","",'Historical DATA'!AZ56)</f>
        <v/>
      </c>
      <c r="AB70" s="1453" t="str">
        <f>IF('Historical DATA'!BA56="","",'Historical DATA'!BA56)</f>
        <v/>
      </c>
      <c r="AC70" s="1453" t="str">
        <f>IF('Historical DATA'!BB56="","",'Historical DATA'!BB56)</f>
        <v/>
      </c>
      <c r="AD70" s="1452" t="str">
        <f>IF('Historical DATA'!BC56="","",'Historical DATA'!BC56)</f>
        <v/>
      </c>
      <c r="AF70" s="1454" t="str">
        <f>IF('Historical DATA'!BD56="","",'Historical DATA'!BD56)</f>
        <v/>
      </c>
      <c r="AG70" s="1448" t="str">
        <f>IF('Historical DATA'!BE56="","",'Historical DATA'!BE56)</f>
        <v/>
      </c>
      <c r="AH70" s="1450" t="str">
        <f>IF('Historical DATA'!BF56="","",'Historical DATA'!BF56)</f>
        <v/>
      </c>
      <c r="AJ70" s="1465" t="str">
        <f>IF('Historical DATA'!BG56="","",'Historical DATA'!BG56)</f>
        <v/>
      </c>
      <c r="AK70" s="1455" t="str">
        <f>IF('Historical DATA'!BH56="","",'Historical DATA'!BH56)</f>
        <v/>
      </c>
      <c r="AL70" s="1455" t="str">
        <f>IF('Historical DATA'!BI56="","",'Historical DATA'!BI56)</f>
        <v/>
      </c>
      <c r="AM70" s="1456" t="str">
        <f>IF('Historical DATA'!BJ56="","",'Historical DATA'!BJ56)</f>
        <v/>
      </c>
    </row>
    <row r="71" spans="2:39">
      <c r="B71" s="1674" t="str">
        <f>IF('Historical DATA'!B57="","",'Historical DATA'!B57)</f>
        <v/>
      </c>
      <c r="D71" s="1454" t="str">
        <f>IF('Historical DATA'!AH57="","",'Historical DATA'!AH57)</f>
        <v/>
      </c>
      <c r="E71" s="1448" t="str">
        <f>IF('Historical DATA'!AI57="","",'Historical DATA'!AI57)</f>
        <v/>
      </c>
      <c r="F71" s="1450" t="str">
        <f>IF('Historical DATA'!AJ57="","",'Historical DATA'!AJ57)</f>
        <v/>
      </c>
      <c r="H71" s="1464" t="str">
        <f>IF('Historical DATA'!AK57="","",'Historical DATA'!AK57)</f>
        <v/>
      </c>
      <c r="I71" s="1448" t="str">
        <f>IF('Historical DATA'!AL57="","",'Historical DATA'!AL57)</f>
        <v/>
      </c>
      <c r="J71" s="1448" t="str">
        <f>IF('Historical DATA'!AM57="","",'Historical DATA'!AM57)</f>
        <v/>
      </c>
      <c r="K71" s="1448" t="str">
        <f>IF('Historical DATA'!AN57="","",'Historical DATA'!AN57)</f>
        <v/>
      </c>
      <c r="L71" s="1467" t="str">
        <f>IF('Historical DATA'!AO57="","",'Historical DATA'!AO57)</f>
        <v/>
      </c>
      <c r="N71" s="1462" t="str">
        <f>IF('Historical DATA'!AP57="","",'Historical DATA'!AP57)</f>
        <v/>
      </c>
      <c r="O71" s="1453" t="str">
        <f>IF('Historical DATA'!AQ57="","",'Historical DATA'!AQ57)</f>
        <v/>
      </c>
      <c r="P71" s="1452" t="str">
        <f>IF('Historical DATA'!AR57="","",'Historical DATA'!AR57)</f>
        <v/>
      </c>
      <c r="R71" s="1451" t="str">
        <f>IF('Historical DATA'!AS57="","",'Historical DATA'!AS57)</f>
        <v/>
      </c>
      <c r="S71" s="1453" t="str">
        <f>IF('Historical DATA'!AT57="","",'Historical DATA'!AT57)</f>
        <v/>
      </c>
      <c r="T71" s="1452" t="str">
        <f>IF('Historical DATA'!AU57="","",'Historical DATA'!AU57)</f>
        <v/>
      </c>
      <c r="V71" s="1451" t="str">
        <f>IF('Historical DATA'!AV57="","",'Historical DATA'!AV57)</f>
        <v/>
      </c>
      <c r="W71" s="1453" t="str">
        <f>IF('Historical DATA'!AW57="","",'Historical DATA'!AW57)</f>
        <v/>
      </c>
      <c r="X71" s="1453" t="str">
        <f>IF('Historical DATA'!AX57="","",'Historical DATA'!AX57)</f>
        <v/>
      </c>
      <c r="Y71" s="1452" t="str">
        <f>IF('Historical DATA'!AY57="","",'Historical DATA'!AY57)</f>
        <v/>
      </c>
      <c r="AA71" s="1451" t="str">
        <f>IF('Historical DATA'!AZ57="","",'Historical DATA'!AZ57)</f>
        <v/>
      </c>
      <c r="AB71" s="1453" t="str">
        <f>IF('Historical DATA'!BA57="","",'Historical DATA'!BA57)</f>
        <v/>
      </c>
      <c r="AC71" s="1453" t="str">
        <f>IF('Historical DATA'!BB57="","",'Historical DATA'!BB57)</f>
        <v/>
      </c>
      <c r="AD71" s="1452" t="str">
        <f>IF('Historical DATA'!BC57="","",'Historical DATA'!BC57)</f>
        <v/>
      </c>
      <c r="AF71" s="1454" t="str">
        <f>IF('Historical DATA'!BD57="","",'Historical DATA'!BD57)</f>
        <v/>
      </c>
      <c r="AG71" s="1448" t="str">
        <f>IF('Historical DATA'!BE57="","",'Historical DATA'!BE57)</f>
        <v/>
      </c>
      <c r="AH71" s="1450" t="str">
        <f>IF('Historical DATA'!BF57="","",'Historical DATA'!BF57)</f>
        <v/>
      </c>
      <c r="AJ71" s="1465" t="str">
        <f>IF('Historical DATA'!BG57="","",'Historical DATA'!BG57)</f>
        <v/>
      </c>
      <c r="AK71" s="1455" t="str">
        <f>IF('Historical DATA'!BH57="","",'Historical DATA'!BH57)</f>
        <v/>
      </c>
      <c r="AL71" s="1455" t="str">
        <f>IF('Historical DATA'!BI57="","",'Historical DATA'!BI57)</f>
        <v/>
      </c>
      <c r="AM71" s="1456" t="str">
        <f>IF('Historical DATA'!BJ57="","",'Historical DATA'!BJ57)</f>
        <v/>
      </c>
    </row>
    <row r="72" spans="2:39">
      <c r="B72" s="1674" t="str">
        <f>IF('Historical DATA'!B58="","",'Historical DATA'!B58)</f>
        <v/>
      </c>
      <c r="D72" s="1454" t="str">
        <f>IF('Historical DATA'!AH58="","",'Historical DATA'!AH58)</f>
        <v/>
      </c>
      <c r="E72" s="1448" t="str">
        <f>IF('Historical DATA'!AI58="","",'Historical DATA'!AI58)</f>
        <v/>
      </c>
      <c r="F72" s="1450" t="str">
        <f>IF('Historical DATA'!AJ58="","",'Historical DATA'!AJ58)</f>
        <v/>
      </c>
      <c r="H72" s="1464" t="str">
        <f>IF('Historical DATA'!AK58="","",'Historical DATA'!AK58)</f>
        <v/>
      </c>
      <c r="I72" s="1448" t="str">
        <f>IF('Historical DATA'!AL58="","",'Historical DATA'!AL58)</f>
        <v/>
      </c>
      <c r="J72" s="1448" t="str">
        <f>IF('Historical DATA'!AM58="","",'Historical DATA'!AM58)</f>
        <v/>
      </c>
      <c r="K72" s="1448" t="str">
        <f>IF('Historical DATA'!AN58="","",'Historical DATA'!AN58)</f>
        <v/>
      </c>
      <c r="L72" s="1467" t="str">
        <f>IF('Historical DATA'!AO58="","",'Historical DATA'!AO58)</f>
        <v/>
      </c>
      <c r="N72" s="1462" t="str">
        <f>IF('Historical DATA'!AP58="","",'Historical DATA'!AP58)</f>
        <v/>
      </c>
      <c r="O72" s="1453" t="str">
        <f>IF('Historical DATA'!AQ58="","",'Historical DATA'!AQ58)</f>
        <v/>
      </c>
      <c r="P72" s="1452" t="str">
        <f>IF('Historical DATA'!AR58="","",'Historical DATA'!AR58)</f>
        <v/>
      </c>
      <c r="R72" s="1451" t="str">
        <f>IF('Historical DATA'!AS58="","",'Historical DATA'!AS58)</f>
        <v/>
      </c>
      <c r="S72" s="1453" t="str">
        <f>IF('Historical DATA'!AT58="","",'Historical DATA'!AT58)</f>
        <v/>
      </c>
      <c r="T72" s="1452" t="str">
        <f>IF('Historical DATA'!AU58="","",'Historical DATA'!AU58)</f>
        <v/>
      </c>
      <c r="V72" s="1451" t="str">
        <f>IF('Historical DATA'!AV58="","",'Historical DATA'!AV58)</f>
        <v/>
      </c>
      <c r="W72" s="1453" t="str">
        <f>IF('Historical DATA'!AW58="","",'Historical DATA'!AW58)</f>
        <v/>
      </c>
      <c r="X72" s="1453" t="str">
        <f>IF('Historical DATA'!AX58="","",'Historical DATA'!AX58)</f>
        <v/>
      </c>
      <c r="Y72" s="1452" t="str">
        <f>IF('Historical DATA'!AY58="","",'Historical DATA'!AY58)</f>
        <v/>
      </c>
      <c r="AA72" s="1451" t="str">
        <f>IF('Historical DATA'!AZ58="","",'Historical DATA'!AZ58)</f>
        <v/>
      </c>
      <c r="AB72" s="1453" t="str">
        <f>IF('Historical DATA'!BA58="","",'Historical DATA'!BA58)</f>
        <v/>
      </c>
      <c r="AC72" s="1453" t="str">
        <f>IF('Historical DATA'!BB58="","",'Historical DATA'!BB58)</f>
        <v/>
      </c>
      <c r="AD72" s="1452" t="str">
        <f>IF('Historical DATA'!BC58="","",'Historical DATA'!BC58)</f>
        <v/>
      </c>
      <c r="AF72" s="1454" t="str">
        <f>IF('Historical DATA'!BD58="","",'Historical DATA'!BD58)</f>
        <v/>
      </c>
      <c r="AG72" s="1448" t="str">
        <f>IF('Historical DATA'!BE58="","",'Historical DATA'!BE58)</f>
        <v/>
      </c>
      <c r="AH72" s="1450" t="str">
        <f>IF('Historical DATA'!BF58="","",'Historical DATA'!BF58)</f>
        <v/>
      </c>
      <c r="AJ72" s="1465" t="str">
        <f>IF('Historical DATA'!BG58="","",'Historical DATA'!BG58)</f>
        <v/>
      </c>
      <c r="AK72" s="1455" t="str">
        <f>IF('Historical DATA'!BH58="","",'Historical DATA'!BH58)</f>
        <v/>
      </c>
      <c r="AL72" s="1455" t="str">
        <f>IF('Historical DATA'!BI58="","",'Historical DATA'!BI58)</f>
        <v/>
      </c>
      <c r="AM72" s="1456" t="str">
        <f>IF('Historical DATA'!BJ58="","",'Historical DATA'!BJ58)</f>
        <v/>
      </c>
    </row>
    <row r="73" spans="2:39">
      <c r="B73" s="1674" t="str">
        <f>IF('Historical DATA'!B59="","",'Historical DATA'!B59)</f>
        <v/>
      </c>
      <c r="D73" s="1454" t="str">
        <f>IF('Historical DATA'!AH59="","",'Historical DATA'!AH59)</f>
        <v/>
      </c>
      <c r="E73" s="1448" t="str">
        <f>IF('Historical DATA'!AI59="","",'Historical DATA'!AI59)</f>
        <v/>
      </c>
      <c r="F73" s="1450" t="str">
        <f>IF('Historical DATA'!AJ59="","",'Historical DATA'!AJ59)</f>
        <v/>
      </c>
      <c r="H73" s="1464" t="str">
        <f>IF('Historical DATA'!AK59="","",'Historical DATA'!AK59)</f>
        <v/>
      </c>
      <c r="I73" s="1448" t="str">
        <f>IF('Historical DATA'!AL59="","",'Historical DATA'!AL59)</f>
        <v/>
      </c>
      <c r="J73" s="1448" t="str">
        <f>IF('Historical DATA'!AM59="","",'Historical DATA'!AM59)</f>
        <v/>
      </c>
      <c r="K73" s="1448" t="str">
        <f>IF('Historical DATA'!AN59="","",'Historical DATA'!AN59)</f>
        <v/>
      </c>
      <c r="L73" s="1467" t="str">
        <f>IF('Historical DATA'!AO59="","",'Historical DATA'!AO59)</f>
        <v/>
      </c>
      <c r="N73" s="1462" t="str">
        <f>IF('Historical DATA'!AP59="","",'Historical DATA'!AP59)</f>
        <v/>
      </c>
      <c r="O73" s="1453" t="str">
        <f>IF('Historical DATA'!AQ59="","",'Historical DATA'!AQ59)</f>
        <v/>
      </c>
      <c r="P73" s="1452" t="str">
        <f>IF('Historical DATA'!AR59="","",'Historical DATA'!AR59)</f>
        <v/>
      </c>
      <c r="R73" s="1451" t="str">
        <f>IF('Historical DATA'!AS59="","",'Historical DATA'!AS59)</f>
        <v/>
      </c>
      <c r="S73" s="1453" t="str">
        <f>IF('Historical DATA'!AT59="","",'Historical DATA'!AT59)</f>
        <v/>
      </c>
      <c r="T73" s="1452" t="str">
        <f>IF('Historical DATA'!AU59="","",'Historical DATA'!AU59)</f>
        <v/>
      </c>
      <c r="V73" s="1451" t="str">
        <f>IF('Historical DATA'!AV59="","",'Historical DATA'!AV59)</f>
        <v/>
      </c>
      <c r="W73" s="1453" t="str">
        <f>IF('Historical DATA'!AW59="","",'Historical DATA'!AW59)</f>
        <v/>
      </c>
      <c r="X73" s="1453" t="str">
        <f>IF('Historical DATA'!AX59="","",'Historical DATA'!AX59)</f>
        <v/>
      </c>
      <c r="Y73" s="1452" t="str">
        <f>IF('Historical DATA'!AY59="","",'Historical DATA'!AY59)</f>
        <v/>
      </c>
      <c r="AA73" s="1451" t="str">
        <f>IF('Historical DATA'!AZ59="","",'Historical DATA'!AZ59)</f>
        <v/>
      </c>
      <c r="AB73" s="1453" t="str">
        <f>IF('Historical DATA'!BA59="","",'Historical DATA'!BA59)</f>
        <v/>
      </c>
      <c r="AC73" s="1453" t="str">
        <f>IF('Historical DATA'!BB59="","",'Historical DATA'!BB59)</f>
        <v/>
      </c>
      <c r="AD73" s="1452" t="str">
        <f>IF('Historical DATA'!BC59="","",'Historical DATA'!BC59)</f>
        <v/>
      </c>
      <c r="AF73" s="1454" t="str">
        <f>IF('Historical DATA'!BD59="","",'Historical DATA'!BD59)</f>
        <v/>
      </c>
      <c r="AG73" s="1448" t="str">
        <f>IF('Historical DATA'!BE59="","",'Historical DATA'!BE59)</f>
        <v/>
      </c>
      <c r="AH73" s="1450" t="str">
        <f>IF('Historical DATA'!BF59="","",'Historical DATA'!BF59)</f>
        <v/>
      </c>
      <c r="AJ73" s="1465" t="str">
        <f>IF('Historical DATA'!BG59="","",'Historical DATA'!BG59)</f>
        <v/>
      </c>
      <c r="AK73" s="1455" t="str">
        <f>IF('Historical DATA'!BH59="","",'Historical DATA'!BH59)</f>
        <v/>
      </c>
      <c r="AL73" s="1455" t="str">
        <f>IF('Historical DATA'!BI59="","",'Historical DATA'!BI59)</f>
        <v/>
      </c>
      <c r="AM73" s="1456" t="str">
        <f>IF('Historical DATA'!BJ59="","",'Historical DATA'!BJ59)</f>
        <v/>
      </c>
    </row>
    <row r="74" spans="2:39">
      <c r="B74" s="1674" t="str">
        <f>IF('Historical DATA'!B60="","",'Historical DATA'!B60)</f>
        <v/>
      </c>
      <c r="D74" s="1454" t="str">
        <f>IF('Historical DATA'!AH60="","",'Historical DATA'!AH60)</f>
        <v/>
      </c>
      <c r="E74" s="1448" t="str">
        <f>IF('Historical DATA'!AI60="","",'Historical DATA'!AI60)</f>
        <v/>
      </c>
      <c r="F74" s="1450" t="str">
        <f>IF('Historical DATA'!AJ60="","",'Historical DATA'!AJ60)</f>
        <v/>
      </c>
      <c r="H74" s="1464" t="str">
        <f>IF('Historical DATA'!AK60="","",'Historical DATA'!AK60)</f>
        <v/>
      </c>
      <c r="I74" s="1448" t="str">
        <f>IF('Historical DATA'!AL60="","",'Historical DATA'!AL60)</f>
        <v/>
      </c>
      <c r="J74" s="1448" t="str">
        <f>IF('Historical DATA'!AM60="","",'Historical DATA'!AM60)</f>
        <v/>
      </c>
      <c r="K74" s="1448" t="str">
        <f>IF('Historical DATA'!AN60="","",'Historical DATA'!AN60)</f>
        <v/>
      </c>
      <c r="L74" s="1467" t="str">
        <f>IF('Historical DATA'!AO60="","",'Historical DATA'!AO60)</f>
        <v/>
      </c>
      <c r="N74" s="1462" t="str">
        <f>IF('Historical DATA'!AP60="","",'Historical DATA'!AP60)</f>
        <v/>
      </c>
      <c r="O74" s="1453" t="str">
        <f>IF('Historical DATA'!AQ60="","",'Historical DATA'!AQ60)</f>
        <v/>
      </c>
      <c r="P74" s="1452" t="str">
        <f>IF('Historical DATA'!AR60="","",'Historical DATA'!AR60)</f>
        <v/>
      </c>
      <c r="R74" s="1451" t="str">
        <f>IF('Historical DATA'!AS60="","",'Historical DATA'!AS60)</f>
        <v/>
      </c>
      <c r="S74" s="1453" t="str">
        <f>IF('Historical DATA'!AT60="","",'Historical DATA'!AT60)</f>
        <v/>
      </c>
      <c r="T74" s="1452" t="str">
        <f>IF('Historical DATA'!AU60="","",'Historical DATA'!AU60)</f>
        <v/>
      </c>
      <c r="V74" s="1451" t="str">
        <f>IF('Historical DATA'!AV60="","",'Historical DATA'!AV60)</f>
        <v/>
      </c>
      <c r="W74" s="1453" t="str">
        <f>IF('Historical DATA'!AW60="","",'Historical DATA'!AW60)</f>
        <v/>
      </c>
      <c r="X74" s="1453" t="str">
        <f>IF('Historical DATA'!AX60="","",'Historical DATA'!AX60)</f>
        <v/>
      </c>
      <c r="Y74" s="1452" t="str">
        <f>IF('Historical DATA'!AY60="","",'Historical DATA'!AY60)</f>
        <v/>
      </c>
      <c r="AA74" s="1451" t="str">
        <f>IF('Historical DATA'!AZ60="","",'Historical DATA'!AZ60)</f>
        <v/>
      </c>
      <c r="AB74" s="1453" t="str">
        <f>IF('Historical DATA'!BA60="","",'Historical DATA'!BA60)</f>
        <v/>
      </c>
      <c r="AC74" s="1453" t="str">
        <f>IF('Historical DATA'!BB60="","",'Historical DATA'!BB60)</f>
        <v/>
      </c>
      <c r="AD74" s="1452" t="str">
        <f>IF('Historical DATA'!BC60="","",'Historical DATA'!BC60)</f>
        <v/>
      </c>
      <c r="AF74" s="1454" t="str">
        <f>IF('Historical DATA'!BD60="","",'Historical DATA'!BD60)</f>
        <v/>
      </c>
      <c r="AG74" s="1448" t="str">
        <f>IF('Historical DATA'!BE60="","",'Historical DATA'!BE60)</f>
        <v/>
      </c>
      <c r="AH74" s="1450" t="str">
        <f>IF('Historical DATA'!BF60="","",'Historical DATA'!BF60)</f>
        <v/>
      </c>
      <c r="AJ74" s="1465" t="str">
        <f>IF('Historical DATA'!BG60="","",'Historical DATA'!BG60)</f>
        <v/>
      </c>
      <c r="AK74" s="1455" t="str">
        <f>IF('Historical DATA'!BH60="","",'Historical DATA'!BH60)</f>
        <v/>
      </c>
      <c r="AL74" s="1455" t="str">
        <f>IF('Historical DATA'!BI60="","",'Historical DATA'!BI60)</f>
        <v/>
      </c>
      <c r="AM74" s="1456" t="str">
        <f>IF('Historical DATA'!BJ60="","",'Historical DATA'!BJ60)</f>
        <v/>
      </c>
    </row>
    <row r="75" spans="2:39">
      <c r="B75" s="1674" t="str">
        <f>IF('Historical DATA'!B61="","",'Historical DATA'!B61)</f>
        <v/>
      </c>
      <c r="D75" s="1454" t="str">
        <f>IF('Historical DATA'!AH61="","",'Historical DATA'!AH61)</f>
        <v/>
      </c>
      <c r="E75" s="1448" t="str">
        <f>IF('Historical DATA'!AI61="","",'Historical DATA'!AI61)</f>
        <v/>
      </c>
      <c r="F75" s="1450" t="str">
        <f>IF('Historical DATA'!AJ61="","",'Historical DATA'!AJ61)</f>
        <v/>
      </c>
      <c r="H75" s="1464" t="str">
        <f>IF('Historical DATA'!AK61="","",'Historical DATA'!AK61)</f>
        <v/>
      </c>
      <c r="I75" s="1448" t="str">
        <f>IF('Historical DATA'!AL61="","",'Historical DATA'!AL61)</f>
        <v/>
      </c>
      <c r="J75" s="1448" t="str">
        <f>IF('Historical DATA'!AM61="","",'Historical DATA'!AM61)</f>
        <v/>
      </c>
      <c r="K75" s="1448" t="str">
        <f>IF('Historical DATA'!AN61="","",'Historical DATA'!AN61)</f>
        <v/>
      </c>
      <c r="L75" s="1467" t="str">
        <f>IF('Historical DATA'!AO61="","",'Historical DATA'!AO61)</f>
        <v/>
      </c>
      <c r="N75" s="1462" t="str">
        <f>IF('Historical DATA'!AP61="","",'Historical DATA'!AP61)</f>
        <v/>
      </c>
      <c r="O75" s="1453" t="str">
        <f>IF('Historical DATA'!AQ61="","",'Historical DATA'!AQ61)</f>
        <v/>
      </c>
      <c r="P75" s="1452" t="str">
        <f>IF('Historical DATA'!AR61="","",'Historical DATA'!AR61)</f>
        <v/>
      </c>
      <c r="R75" s="1451" t="str">
        <f>IF('Historical DATA'!AS61="","",'Historical DATA'!AS61)</f>
        <v/>
      </c>
      <c r="S75" s="1453" t="str">
        <f>IF('Historical DATA'!AT61="","",'Historical DATA'!AT61)</f>
        <v/>
      </c>
      <c r="T75" s="1452" t="str">
        <f>IF('Historical DATA'!AU61="","",'Historical DATA'!AU61)</f>
        <v/>
      </c>
      <c r="V75" s="1451" t="str">
        <f>IF('Historical DATA'!AV61="","",'Historical DATA'!AV61)</f>
        <v/>
      </c>
      <c r="W75" s="1453" t="str">
        <f>IF('Historical DATA'!AW61="","",'Historical DATA'!AW61)</f>
        <v/>
      </c>
      <c r="X75" s="1453" t="str">
        <f>IF('Historical DATA'!AX61="","",'Historical DATA'!AX61)</f>
        <v/>
      </c>
      <c r="Y75" s="1452" t="str">
        <f>IF('Historical DATA'!AY61="","",'Historical DATA'!AY61)</f>
        <v/>
      </c>
      <c r="AA75" s="1451" t="str">
        <f>IF('Historical DATA'!AZ61="","",'Historical DATA'!AZ61)</f>
        <v/>
      </c>
      <c r="AB75" s="1453" t="str">
        <f>IF('Historical DATA'!BA61="","",'Historical DATA'!BA61)</f>
        <v/>
      </c>
      <c r="AC75" s="1453" t="str">
        <f>IF('Historical DATA'!BB61="","",'Historical DATA'!BB61)</f>
        <v/>
      </c>
      <c r="AD75" s="1452" t="str">
        <f>IF('Historical DATA'!BC61="","",'Historical DATA'!BC61)</f>
        <v/>
      </c>
      <c r="AF75" s="1454" t="str">
        <f>IF('Historical DATA'!BD61="","",'Historical DATA'!BD61)</f>
        <v/>
      </c>
      <c r="AG75" s="1448" t="str">
        <f>IF('Historical DATA'!BE61="","",'Historical DATA'!BE61)</f>
        <v/>
      </c>
      <c r="AH75" s="1450" t="str">
        <f>IF('Historical DATA'!BF61="","",'Historical DATA'!BF61)</f>
        <v/>
      </c>
      <c r="AJ75" s="1465" t="str">
        <f>IF('Historical DATA'!BG61="","",'Historical DATA'!BG61)</f>
        <v/>
      </c>
      <c r="AK75" s="1455" t="str">
        <f>IF('Historical DATA'!BH61="","",'Historical DATA'!BH61)</f>
        <v/>
      </c>
      <c r="AL75" s="1455" t="str">
        <f>IF('Historical DATA'!BI61="","",'Historical DATA'!BI61)</f>
        <v/>
      </c>
      <c r="AM75" s="1456" t="str">
        <f>IF('Historical DATA'!BJ61="","",'Historical DATA'!BJ61)</f>
        <v/>
      </c>
    </row>
    <row r="76" spans="2:39">
      <c r="B76" s="1674" t="str">
        <f>IF('Historical DATA'!B62="","",'Historical DATA'!B62)</f>
        <v/>
      </c>
      <c r="D76" s="1454" t="str">
        <f>IF('Historical DATA'!AH62="","",'Historical DATA'!AH62)</f>
        <v/>
      </c>
      <c r="E76" s="1448" t="str">
        <f>IF('Historical DATA'!AI62="","",'Historical DATA'!AI62)</f>
        <v/>
      </c>
      <c r="F76" s="1450" t="str">
        <f>IF('Historical DATA'!AJ62="","",'Historical DATA'!AJ62)</f>
        <v/>
      </c>
      <c r="H76" s="1464" t="str">
        <f>IF('Historical DATA'!AK62="","",'Historical DATA'!AK62)</f>
        <v/>
      </c>
      <c r="I76" s="1448" t="str">
        <f>IF('Historical DATA'!AL62="","",'Historical DATA'!AL62)</f>
        <v/>
      </c>
      <c r="J76" s="1448" t="str">
        <f>IF('Historical DATA'!AM62="","",'Historical DATA'!AM62)</f>
        <v/>
      </c>
      <c r="K76" s="1448" t="str">
        <f>IF('Historical DATA'!AN62="","",'Historical DATA'!AN62)</f>
        <v/>
      </c>
      <c r="L76" s="1467" t="str">
        <f>IF('Historical DATA'!AO62="","",'Historical DATA'!AO62)</f>
        <v/>
      </c>
      <c r="N76" s="1462" t="str">
        <f>IF('Historical DATA'!AP62="","",'Historical DATA'!AP62)</f>
        <v/>
      </c>
      <c r="O76" s="1453" t="str">
        <f>IF('Historical DATA'!AQ62="","",'Historical DATA'!AQ62)</f>
        <v/>
      </c>
      <c r="P76" s="1452" t="str">
        <f>IF('Historical DATA'!AR62="","",'Historical DATA'!AR62)</f>
        <v/>
      </c>
      <c r="R76" s="1451" t="str">
        <f>IF('Historical DATA'!AS62="","",'Historical DATA'!AS62)</f>
        <v/>
      </c>
      <c r="S76" s="1453" t="str">
        <f>IF('Historical DATA'!AT62="","",'Historical DATA'!AT62)</f>
        <v/>
      </c>
      <c r="T76" s="1452" t="str">
        <f>IF('Historical DATA'!AU62="","",'Historical DATA'!AU62)</f>
        <v/>
      </c>
      <c r="V76" s="1451" t="str">
        <f>IF('Historical DATA'!AV62="","",'Historical DATA'!AV62)</f>
        <v/>
      </c>
      <c r="W76" s="1453" t="str">
        <f>IF('Historical DATA'!AW62="","",'Historical DATA'!AW62)</f>
        <v/>
      </c>
      <c r="X76" s="1453" t="str">
        <f>IF('Historical DATA'!AX62="","",'Historical DATA'!AX62)</f>
        <v/>
      </c>
      <c r="Y76" s="1452" t="str">
        <f>IF('Historical DATA'!AY62="","",'Historical DATA'!AY62)</f>
        <v/>
      </c>
      <c r="AA76" s="1451" t="str">
        <f>IF('Historical DATA'!AZ62="","",'Historical DATA'!AZ62)</f>
        <v/>
      </c>
      <c r="AB76" s="1453" t="str">
        <f>IF('Historical DATA'!BA62="","",'Historical DATA'!BA62)</f>
        <v/>
      </c>
      <c r="AC76" s="1453" t="str">
        <f>IF('Historical DATA'!BB62="","",'Historical DATA'!BB62)</f>
        <v/>
      </c>
      <c r="AD76" s="1452" t="str">
        <f>IF('Historical DATA'!BC62="","",'Historical DATA'!BC62)</f>
        <v/>
      </c>
      <c r="AF76" s="1454" t="str">
        <f>IF('Historical DATA'!BD62="","",'Historical DATA'!BD62)</f>
        <v/>
      </c>
      <c r="AG76" s="1448" t="str">
        <f>IF('Historical DATA'!BE62="","",'Historical DATA'!BE62)</f>
        <v/>
      </c>
      <c r="AH76" s="1450" t="str">
        <f>IF('Historical DATA'!BF62="","",'Historical DATA'!BF62)</f>
        <v/>
      </c>
      <c r="AJ76" s="1465" t="str">
        <f>IF('Historical DATA'!BG62="","",'Historical DATA'!BG62)</f>
        <v/>
      </c>
      <c r="AK76" s="1455" t="str">
        <f>IF('Historical DATA'!BH62="","",'Historical DATA'!BH62)</f>
        <v/>
      </c>
      <c r="AL76" s="1455" t="str">
        <f>IF('Historical DATA'!BI62="","",'Historical DATA'!BI62)</f>
        <v/>
      </c>
      <c r="AM76" s="1456" t="str">
        <f>IF('Historical DATA'!BJ62="","",'Historical DATA'!BJ62)</f>
        <v/>
      </c>
    </row>
    <row r="77" spans="2:39">
      <c r="B77" s="1674" t="str">
        <f>IF('Historical DATA'!B63="","",'Historical DATA'!B63)</f>
        <v/>
      </c>
      <c r="D77" s="1454" t="str">
        <f>IF('Historical DATA'!AH63="","",'Historical DATA'!AH63)</f>
        <v/>
      </c>
      <c r="E77" s="1448" t="str">
        <f>IF('Historical DATA'!AI63="","",'Historical DATA'!AI63)</f>
        <v/>
      </c>
      <c r="F77" s="1450" t="str">
        <f>IF('Historical DATA'!AJ63="","",'Historical DATA'!AJ63)</f>
        <v/>
      </c>
      <c r="H77" s="1464" t="str">
        <f>IF('Historical DATA'!AK63="","",'Historical DATA'!AK63)</f>
        <v/>
      </c>
      <c r="I77" s="1448" t="str">
        <f>IF('Historical DATA'!AL63="","",'Historical DATA'!AL63)</f>
        <v/>
      </c>
      <c r="J77" s="1448" t="str">
        <f>IF('Historical DATA'!AM63="","",'Historical DATA'!AM63)</f>
        <v/>
      </c>
      <c r="K77" s="1448" t="str">
        <f>IF('Historical DATA'!AN63="","",'Historical DATA'!AN63)</f>
        <v/>
      </c>
      <c r="L77" s="1467" t="str">
        <f>IF('Historical DATA'!AO63="","",'Historical DATA'!AO63)</f>
        <v/>
      </c>
      <c r="N77" s="1462" t="str">
        <f>IF('Historical DATA'!AP63="","",'Historical DATA'!AP63)</f>
        <v/>
      </c>
      <c r="O77" s="1453" t="str">
        <f>IF('Historical DATA'!AQ63="","",'Historical DATA'!AQ63)</f>
        <v/>
      </c>
      <c r="P77" s="1452" t="str">
        <f>IF('Historical DATA'!AR63="","",'Historical DATA'!AR63)</f>
        <v/>
      </c>
      <c r="R77" s="1451" t="str">
        <f>IF('Historical DATA'!AS63="","",'Historical DATA'!AS63)</f>
        <v/>
      </c>
      <c r="S77" s="1453" t="str">
        <f>IF('Historical DATA'!AT63="","",'Historical DATA'!AT63)</f>
        <v/>
      </c>
      <c r="T77" s="1452" t="str">
        <f>IF('Historical DATA'!AU63="","",'Historical DATA'!AU63)</f>
        <v/>
      </c>
      <c r="V77" s="1451" t="str">
        <f>IF('Historical DATA'!AV63="","",'Historical DATA'!AV63)</f>
        <v/>
      </c>
      <c r="W77" s="1453" t="str">
        <f>IF('Historical DATA'!AW63="","",'Historical DATA'!AW63)</f>
        <v/>
      </c>
      <c r="X77" s="1453" t="str">
        <f>IF('Historical DATA'!AX63="","",'Historical DATA'!AX63)</f>
        <v/>
      </c>
      <c r="Y77" s="1452" t="str">
        <f>IF('Historical DATA'!AY63="","",'Historical DATA'!AY63)</f>
        <v/>
      </c>
      <c r="AA77" s="1451" t="str">
        <f>IF('Historical DATA'!AZ63="","",'Historical DATA'!AZ63)</f>
        <v/>
      </c>
      <c r="AB77" s="1453" t="str">
        <f>IF('Historical DATA'!BA63="","",'Historical DATA'!BA63)</f>
        <v/>
      </c>
      <c r="AC77" s="1453" t="str">
        <f>IF('Historical DATA'!BB63="","",'Historical DATA'!BB63)</f>
        <v/>
      </c>
      <c r="AD77" s="1452" t="str">
        <f>IF('Historical DATA'!BC63="","",'Historical DATA'!BC63)</f>
        <v/>
      </c>
      <c r="AF77" s="1454" t="str">
        <f>IF('Historical DATA'!BD63="","",'Historical DATA'!BD63)</f>
        <v/>
      </c>
      <c r="AG77" s="1448" t="str">
        <f>IF('Historical DATA'!BE63="","",'Historical DATA'!BE63)</f>
        <v/>
      </c>
      <c r="AH77" s="1450" t="str">
        <f>IF('Historical DATA'!BF63="","",'Historical DATA'!BF63)</f>
        <v/>
      </c>
      <c r="AJ77" s="1465" t="str">
        <f>IF('Historical DATA'!BG63="","",'Historical DATA'!BG63)</f>
        <v/>
      </c>
      <c r="AK77" s="1455" t="str">
        <f>IF('Historical DATA'!BH63="","",'Historical DATA'!BH63)</f>
        <v/>
      </c>
      <c r="AL77" s="1455" t="str">
        <f>IF('Historical DATA'!BI63="","",'Historical DATA'!BI63)</f>
        <v/>
      </c>
      <c r="AM77" s="1456" t="str">
        <f>IF('Historical DATA'!BJ63="","",'Historical DATA'!BJ63)</f>
        <v/>
      </c>
    </row>
    <row r="78" spans="2:39">
      <c r="B78" s="1674" t="str">
        <f>IF('Historical DATA'!B64="","",'Historical DATA'!B64)</f>
        <v/>
      </c>
      <c r="D78" s="1454" t="str">
        <f>IF('Historical DATA'!AH64="","",'Historical DATA'!AH64)</f>
        <v/>
      </c>
      <c r="E78" s="1448" t="str">
        <f>IF('Historical DATA'!AI64="","",'Historical DATA'!AI64)</f>
        <v/>
      </c>
      <c r="F78" s="1450" t="str">
        <f>IF('Historical DATA'!AJ64="","",'Historical DATA'!AJ64)</f>
        <v/>
      </c>
      <c r="H78" s="1464" t="str">
        <f>IF('Historical DATA'!AK64="","",'Historical DATA'!AK64)</f>
        <v/>
      </c>
      <c r="I78" s="1448" t="str">
        <f>IF('Historical DATA'!AL64="","",'Historical DATA'!AL64)</f>
        <v/>
      </c>
      <c r="J78" s="1448" t="str">
        <f>IF('Historical DATA'!AM64="","",'Historical DATA'!AM64)</f>
        <v/>
      </c>
      <c r="K78" s="1448" t="str">
        <f>IF('Historical DATA'!AN64="","",'Historical DATA'!AN64)</f>
        <v/>
      </c>
      <c r="L78" s="1467" t="str">
        <f>IF('Historical DATA'!AO64="","",'Historical DATA'!AO64)</f>
        <v/>
      </c>
      <c r="N78" s="1462" t="str">
        <f>IF('Historical DATA'!AP64="","",'Historical DATA'!AP64)</f>
        <v/>
      </c>
      <c r="O78" s="1453" t="str">
        <f>IF('Historical DATA'!AQ64="","",'Historical DATA'!AQ64)</f>
        <v/>
      </c>
      <c r="P78" s="1452" t="str">
        <f>IF('Historical DATA'!AR64="","",'Historical DATA'!AR64)</f>
        <v/>
      </c>
      <c r="R78" s="1451" t="str">
        <f>IF('Historical DATA'!AS64="","",'Historical DATA'!AS64)</f>
        <v/>
      </c>
      <c r="S78" s="1453" t="str">
        <f>IF('Historical DATA'!AT64="","",'Historical DATA'!AT64)</f>
        <v/>
      </c>
      <c r="T78" s="1452" t="str">
        <f>IF('Historical DATA'!AU64="","",'Historical DATA'!AU64)</f>
        <v/>
      </c>
      <c r="V78" s="1451" t="str">
        <f>IF('Historical DATA'!AV64="","",'Historical DATA'!AV64)</f>
        <v/>
      </c>
      <c r="W78" s="1453" t="str">
        <f>IF('Historical DATA'!AW64="","",'Historical DATA'!AW64)</f>
        <v/>
      </c>
      <c r="X78" s="1453" t="str">
        <f>IF('Historical DATA'!AX64="","",'Historical DATA'!AX64)</f>
        <v/>
      </c>
      <c r="Y78" s="1452" t="str">
        <f>IF('Historical DATA'!AY64="","",'Historical DATA'!AY64)</f>
        <v/>
      </c>
      <c r="AA78" s="1451" t="str">
        <f>IF('Historical DATA'!AZ64="","",'Historical DATA'!AZ64)</f>
        <v/>
      </c>
      <c r="AB78" s="1453" t="str">
        <f>IF('Historical DATA'!BA64="","",'Historical DATA'!BA64)</f>
        <v/>
      </c>
      <c r="AC78" s="1453" t="str">
        <f>IF('Historical DATA'!BB64="","",'Historical DATA'!BB64)</f>
        <v/>
      </c>
      <c r="AD78" s="1452" t="str">
        <f>IF('Historical DATA'!BC64="","",'Historical DATA'!BC64)</f>
        <v/>
      </c>
      <c r="AF78" s="1454" t="str">
        <f>IF('Historical DATA'!BD64="","",'Historical DATA'!BD64)</f>
        <v/>
      </c>
      <c r="AG78" s="1448" t="str">
        <f>IF('Historical DATA'!BE64="","",'Historical DATA'!BE64)</f>
        <v/>
      </c>
      <c r="AH78" s="1450" t="str">
        <f>IF('Historical DATA'!BF64="","",'Historical DATA'!BF64)</f>
        <v/>
      </c>
      <c r="AJ78" s="1465" t="str">
        <f>IF('Historical DATA'!BG64="","",'Historical DATA'!BG64)</f>
        <v/>
      </c>
      <c r="AK78" s="1455" t="str">
        <f>IF('Historical DATA'!BH64="","",'Historical DATA'!BH64)</f>
        <v/>
      </c>
      <c r="AL78" s="1455" t="str">
        <f>IF('Historical DATA'!BI64="","",'Historical DATA'!BI64)</f>
        <v/>
      </c>
      <c r="AM78" s="1456" t="str">
        <f>IF('Historical DATA'!BJ64="","",'Historical DATA'!BJ64)</f>
        <v/>
      </c>
    </row>
    <row r="79" spans="2:39">
      <c r="B79" s="1674" t="str">
        <f>IF('Historical DATA'!B65="","",'Historical DATA'!B65)</f>
        <v/>
      </c>
      <c r="D79" s="1454" t="str">
        <f>IF('Historical DATA'!AH65="","",'Historical DATA'!AH65)</f>
        <v/>
      </c>
      <c r="E79" s="1448" t="str">
        <f>IF('Historical DATA'!AI65="","",'Historical DATA'!AI65)</f>
        <v/>
      </c>
      <c r="F79" s="1450" t="str">
        <f>IF('Historical DATA'!AJ65="","",'Historical DATA'!AJ65)</f>
        <v/>
      </c>
      <c r="H79" s="1464" t="str">
        <f>IF('Historical DATA'!AK65="","",'Historical DATA'!AK65)</f>
        <v/>
      </c>
      <c r="I79" s="1448" t="str">
        <f>IF('Historical DATA'!AL65="","",'Historical DATA'!AL65)</f>
        <v/>
      </c>
      <c r="J79" s="1448" t="str">
        <f>IF('Historical DATA'!AM65="","",'Historical DATA'!AM65)</f>
        <v/>
      </c>
      <c r="K79" s="1448" t="str">
        <f>IF('Historical DATA'!AN65="","",'Historical DATA'!AN65)</f>
        <v/>
      </c>
      <c r="L79" s="1467" t="str">
        <f>IF('Historical DATA'!AO65="","",'Historical DATA'!AO65)</f>
        <v/>
      </c>
      <c r="N79" s="1462" t="str">
        <f>IF('Historical DATA'!AP65="","",'Historical DATA'!AP65)</f>
        <v/>
      </c>
      <c r="O79" s="1453" t="str">
        <f>IF('Historical DATA'!AQ65="","",'Historical DATA'!AQ65)</f>
        <v/>
      </c>
      <c r="P79" s="1452" t="str">
        <f>IF('Historical DATA'!AR65="","",'Historical DATA'!AR65)</f>
        <v/>
      </c>
      <c r="R79" s="1451" t="str">
        <f>IF('Historical DATA'!AS65="","",'Historical DATA'!AS65)</f>
        <v/>
      </c>
      <c r="S79" s="1453" t="str">
        <f>IF('Historical DATA'!AT65="","",'Historical DATA'!AT65)</f>
        <v/>
      </c>
      <c r="T79" s="1452" t="str">
        <f>IF('Historical DATA'!AU65="","",'Historical DATA'!AU65)</f>
        <v/>
      </c>
      <c r="V79" s="1451" t="str">
        <f>IF('Historical DATA'!AV65="","",'Historical DATA'!AV65)</f>
        <v/>
      </c>
      <c r="W79" s="1453" t="str">
        <f>IF('Historical DATA'!AW65="","",'Historical DATA'!AW65)</f>
        <v/>
      </c>
      <c r="X79" s="1453" t="str">
        <f>IF('Historical DATA'!AX65="","",'Historical DATA'!AX65)</f>
        <v/>
      </c>
      <c r="Y79" s="1452" t="str">
        <f>IF('Historical DATA'!AY65="","",'Historical DATA'!AY65)</f>
        <v/>
      </c>
      <c r="AA79" s="1451" t="str">
        <f>IF('Historical DATA'!AZ65="","",'Historical DATA'!AZ65)</f>
        <v/>
      </c>
      <c r="AB79" s="1453" t="str">
        <f>IF('Historical DATA'!BA65="","",'Historical DATA'!BA65)</f>
        <v/>
      </c>
      <c r="AC79" s="1453" t="str">
        <f>IF('Historical DATA'!BB65="","",'Historical DATA'!BB65)</f>
        <v/>
      </c>
      <c r="AD79" s="1452" t="str">
        <f>IF('Historical DATA'!BC65="","",'Historical DATA'!BC65)</f>
        <v/>
      </c>
      <c r="AF79" s="1454" t="str">
        <f>IF('Historical DATA'!BD65="","",'Historical DATA'!BD65)</f>
        <v/>
      </c>
      <c r="AG79" s="1448" t="str">
        <f>IF('Historical DATA'!BE65="","",'Historical DATA'!BE65)</f>
        <v/>
      </c>
      <c r="AH79" s="1450" t="str">
        <f>IF('Historical DATA'!BF65="","",'Historical DATA'!BF65)</f>
        <v/>
      </c>
      <c r="AJ79" s="1465" t="str">
        <f>IF('Historical DATA'!BG65="","",'Historical DATA'!BG65)</f>
        <v/>
      </c>
      <c r="AK79" s="1455" t="str">
        <f>IF('Historical DATA'!BH65="","",'Historical DATA'!BH65)</f>
        <v/>
      </c>
      <c r="AL79" s="1455" t="str">
        <f>IF('Historical DATA'!BI65="","",'Historical DATA'!BI65)</f>
        <v/>
      </c>
      <c r="AM79" s="1456" t="str">
        <f>IF('Historical DATA'!BJ65="","",'Historical DATA'!BJ65)</f>
        <v/>
      </c>
    </row>
    <row r="80" spans="2:39">
      <c r="B80" s="1674" t="str">
        <f>IF('Historical DATA'!B66="","",'Historical DATA'!B66)</f>
        <v/>
      </c>
      <c r="D80" s="1454" t="str">
        <f>IF('Historical DATA'!AH66="","",'Historical DATA'!AH66)</f>
        <v/>
      </c>
      <c r="E80" s="1448" t="str">
        <f>IF('Historical DATA'!AI66="","",'Historical DATA'!AI66)</f>
        <v/>
      </c>
      <c r="F80" s="1450" t="str">
        <f>IF('Historical DATA'!AJ66="","",'Historical DATA'!AJ66)</f>
        <v/>
      </c>
      <c r="H80" s="1464" t="str">
        <f>IF('Historical DATA'!AK66="","",'Historical DATA'!AK66)</f>
        <v/>
      </c>
      <c r="I80" s="1448" t="str">
        <f>IF('Historical DATA'!AL66="","",'Historical DATA'!AL66)</f>
        <v/>
      </c>
      <c r="J80" s="1448" t="str">
        <f>IF('Historical DATA'!AM66="","",'Historical DATA'!AM66)</f>
        <v/>
      </c>
      <c r="K80" s="1448" t="str">
        <f>IF('Historical DATA'!AN66="","",'Historical DATA'!AN66)</f>
        <v/>
      </c>
      <c r="L80" s="1467" t="str">
        <f>IF('Historical DATA'!AO66="","",'Historical DATA'!AO66)</f>
        <v/>
      </c>
      <c r="N80" s="1462" t="str">
        <f>IF('Historical DATA'!AP66="","",'Historical DATA'!AP66)</f>
        <v/>
      </c>
      <c r="O80" s="1453" t="str">
        <f>IF('Historical DATA'!AQ66="","",'Historical DATA'!AQ66)</f>
        <v/>
      </c>
      <c r="P80" s="1452" t="str">
        <f>IF('Historical DATA'!AR66="","",'Historical DATA'!AR66)</f>
        <v/>
      </c>
      <c r="R80" s="1451" t="str">
        <f>IF('Historical DATA'!AS66="","",'Historical DATA'!AS66)</f>
        <v/>
      </c>
      <c r="S80" s="1453" t="str">
        <f>IF('Historical DATA'!AT66="","",'Historical DATA'!AT66)</f>
        <v/>
      </c>
      <c r="T80" s="1452" t="str">
        <f>IF('Historical DATA'!AU66="","",'Historical DATA'!AU66)</f>
        <v/>
      </c>
      <c r="V80" s="1451" t="str">
        <f>IF('Historical DATA'!AV66="","",'Historical DATA'!AV66)</f>
        <v/>
      </c>
      <c r="W80" s="1453" t="str">
        <f>IF('Historical DATA'!AW66="","",'Historical DATA'!AW66)</f>
        <v/>
      </c>
      <c r="X80" s="1453" t="str">
        <f>IF('Historical DATA'!AX66="","",'Historical DATA'!AX66)</f>
        <v/>
      </c>
      <c r="Y80" s="1452" t="str">
        <f>IF('Historical DATA'!AY66="","",'Historical DATA'!AY66)</f>
        <v/>
      </c>
      <c r="AA80" s="1451" t="str">
        <f>IF('Historical DATA'!AZ66="","",'Historical DATA'!AZ66)</f>
        <v/>
      </c>
      <c r="AB80" s="1453" t="str">
        <f>IF('Historical DATA'!BA66="","",'Historical DATA'!BA66)</f>
        <v/>
      </c>
      <c r="AC80" s="1453" t="str">
        <f>IF('Historical DATA'!BB66="","",'Historical DATA'!BB66)</f>
        <v/>
      </c>
      <c r="AD80" s="1452" t="str">
        <f>IF('Historical DATA'!BC66="","",'Historical DATA'!BC66)</f>
        <v/>
      </c>
      <c r="AF80" s="1454" t="str">
        <f>IF('Historical DATA'!BD66="","",'Historical DATA'!BD66)</f>
        <v/>
      </c>
      <c r="AG80" s="1448" t="str">
        <f>IF('Historical DATA'!BE66="","",'Historical DATA'!BE66)</f>
        <v/>
      </c>
      <c r="AH80" s="1450" t="str">
        <f>IF('Historical DATA'!BF66="","",'Historical DATA'!BF66)</f>
        <v/>
      </c>
      <c r="AJ80" s="1465" t="str">
        <f>IF('Historical DATA'!BG66="","",'Historical DATA'!BG66)</f>
        <v/>
      </c>
      <c r="AK80" s="1455" t="str">
        <f>IF('Historical DATA'!BH66="","",'Historical DATA'!BH66)</f>
        <v/>
      </c>
      <c r="AL80" s="1455" t="str">
        <f>IF('Historical DATA'!BI66="","",'Historical DATA'!BI66)</f>
        <v/>
      </c>
      <c r="AM80" s="1456" t="str">
        <f>IF('Historical DATA'!BJ66="","",'Historical DATA'!BJ66)</f>
        <v/>
      </c>
    </row>
    <row r="81" spans="2:39">
      <c r="B81" s="1674" t="str">
        <f>IF('Historical DATA'!B67="","",'Historical DATA'!B67)</f>
        <v/>
      </c>
      <c r="D81" s="1454" t="str">
        <f>IF('Historical DATA'!AH67="","",'Historical DATA'!AH67)</f>
        <v/>
      </c>
      <c r="E81" s="1448" t="str">
        <f>IF('Historical DATA'!AI67="","",'Historical DATA'!AI67)</f>
        <v/>
      </c>
      <c r="F81" s="1450" t="str">
        <f>IF('Historical DATA'!AJ67="","",'Historical DATA'!AJ67)</f>
        <v/>
      </c>
      <c r="H81" s="1464" t="str">
        <f>IF('Historical DATA'!AK67="","",'Historical DATA'!AK67)</f>
        <v/>
      </c>
      <c r="I81" s="1448" t="str">
        <f>IF('Historical DATA'!AL67="","",'Historical DATA'!AL67)</f>
        <v/>
      </c>
      <c r="J81" s="1448" t="str">
        <f>IF('Historical DATA'!AM67="","",'Historical DATA'!AM67)</f>
        <v/>
      </c>
      <c r="K81" s="1448" t="str">
        <f>IF('Historical DATA'!AN67="","",'Historical DATA'!AN67)</f>
        <v/>
      </c>
      <c r="L81" s="1467" t="str">
        <f>IF('Historical DATA'!AO67="","",'Historical DATA'!AO67)</f>
        <v/>
      </c>
      <c r="N81" s="1462" t="str">
        <f>IF('Historical DATA'!AP67="","",'Historical DATA'!AP67)</f>
        <v/>
      </c>
      <c r="O81" s="1453" t="str">
        <f>IF('Historical DATA'!AQ67="","",'Historical DATA'!AQ67)</f>
        <v/>
      </c>
      <c r="P81" s="1452" t="str">
        <f>IF('Historical DATA'!AR67="","",'Historical DATA'!AR67)</f>
        <v/>
      </c>
      <c r="R81" s="1451" t="str">
        <f>IF('Historical DATA'!AS67="","",'Historical DATA'!AS67)</f>
        <v/>
      </c>
      <c r="S81" s="1453" t="str">
        <f>IF('Historical DATA'!AT67="","",'Historical DATA'!AT67)</f>
        <v/>
      </c>
      <c r="T81" s="1452" t="str">
        <f>IF('Historical DATA'!AU67="","",'Historical DATA'!AU67)</f>
        <v/>
      </c>
      <c r="V81" s="1451" t="str">
        <f>IF('Historical DATA'!AV67="","",'Historical DATA'!AV67)</f>
        <v/>
      </c>
      <c r="W81" s="1453" t="str">
        <f>IF('Historical DATA'!AW67="","",'Historical DATA'!AW67)</f>
        <v/>
      </c>
      <c r="X81" s="1453" t="str">
        <f>IF('Historical DATA'!AX67="","",'Historical DATA'!AX67)</f>
        <v/>
      </c>
      <c r="Y81" s="1452" t="str">
        <f>IF('Historical DATA'!AY67="","",'Historical DATA'!AY67)</f>
        <v/>
      </c>
      <c r="AA81" s="1451" t="str">
        <f>IF('Historical DATA'!AZ67="","",'Historical DATA'!AZ67)</f>
        <v/>
      </c>
      <c r="AB81" s="1453" t="str">
        <f>IF('Historical DATA'!BA67="","",'Historical DATA'!BA67)</f>
        <v/>
      </c>
      <c r="AC81" s="1453" t="str">
        <f>IF('Historical DATA'!BB67="","",'Historical DATA'!BB67)</f>
        <v/>
      </c>
      <c r="AD81" s="1452" t="str">
        <f>IF('Historical DATA'!BC67="","",'Historical DATA'!BC67)</f>
        <v/>
      </c>
      <c r="AF81" s="1454" t="str">
        <f>IF('Historical DATA'!BD67="","",'Historical DATA'!BD67)</f>
        <v/>
      </c>
      <c r="AG81" s="1448" t="str">
        <f>IF('Historical DATA'!BE67="","",'Historical DATA'!BE67)</f>
        <v/>
      </c>
      <c r="AH81" s="1450" t="str">
        <f>IF('Historical DATA'!BF67="","",'Historical DATA'!BF67)</f>
        <v/>
      </c>
      <c r="AJ81" s="1465" t="str">
        <f>IF('Historical DATA'!BG67="","",'Historical DATA'!BG67)</f>
        <v/>
      </c>
      <c r="AK81" s="1455" t="str">
        <f>IF('Historical DATA'!BH67="","",'Historical DATA'!BH67)</f>
        <v/>
      </c>
      <c r="AL81" s="1455" t="str">
        <f>IF('Historical DATA'!BI67="","",'Historical DATA'!BI67)</f>
        <v/>
      </c>
      <c r="AM81" s="1456" t="str">
        <f>IF('Historical DATA'!BJ67="","",'Historical DATA'!BJ67)</f>
        <v/>
      </c>
    </row>
    <row r="82" spans="2:39">
      <c r="B82" s="1674" t="str">
        <f>IF('Historical DATA'!B68="","",'Historical DATA'!B68)</f>
        <v/>
      </c>
      <c r="D82" s="1454" t="str">
        <f>IF('Historical DATA'!AH68="","",'Historical DATA'!AH68)</f>
        <v/>
      </c>
      <c r="E82" s="1448" t="str">
        <f>IF('Historical DATA'!AI68="","",'Historical DATA'!AI68)</f>
        <v/>
      </c>
      <c r="F82" s="1450" t="str">
        <f>IF('Historical DATA'!AJ68="","",'Historical DATA'!AJ68)</f>
        <v/>
      </c>
      <c r="H82" s="1464" t="str">
        <f>IF('Historical DATA'!AK68="","",'Historical DATA'!AK68)</f>
        <v/>
      </c>
      <c r="I82" s="1448" t="str">
        <f>IF('Historical DATA'!AL68="","",'Historical DATA'!AL68)</f>
        <v/>
      </c>
      <c r="J82" s="1448" t="str">
        <f>IF('Historical DATA'!AM68="","",'Historical DATA'!AM68)</f>
        <v/>
      </c>
      <c r="K82" s="1448" t="str">
        <f>IF('Historical DATA'!AN68="","",'Historical DATA'!AN68)</f>
        <v/>
      </c>
      <c r="L82" s="1467" t="str">
        <f>IF('Historical DATA'!AO68="","",'Historical DATA'!AO68)</f>
        <v/>
      </c>
      <c r="N82" s="1462" t="str">
        <f>IF('Historical DATA'!AP68="","",'Historical DATA'!AP68)</f>
        <v/>
      </c>
      <c r="O82" s="1453" t="str">
        <f>IF('Historical DATA'!AQ68="","",'Historical DATA'!AQ68)</f>
        <v/>
      </c>
      <c r="P82" s="1452" t="str">
        <f>IF('Historical DATA'!AR68="","",'Historical DATA'!AR68)</f>
        <v/>
      </c>
      <c r="R82" s="1451" t="str">
        <f>IF('Historical DATA'!AS68="","",'Historical DATA'!AS68)</f>
        <v/>
      </c>
      <c r="S82" s="1453" t="str">
        <f>IF('Historical DATA'!AT68="","",'Historical DATA'!AT68)</f>
        <v/>
      </c>
      <c r="T82" s="1452" t="str">
        <f>IF('Historical DATA'!AU68="","",'Historical DATA'!AU68)</f>
        <v/>
      </c>
      <c r="V82" s="1451" t="str">
        <f>IF('Historical DATA'!AV68="","",'Historical DATA'!AV68)</f>
        <v/>
      </c>
      <c r="W82" s="1453" t="str">
        <f>IF('Historical DATA'!AW68="","",'Historical DATA'!AW68)</f>
        <v/>
      </c>
      <c r="X82" s="1453" t="str">
        <f>IF('Historical DATA'!AX68="","",'Historical DATA'!AX68)</f>
        <v/>
      </c>
      <c r="Y82" s="1452" t="str">
        <f>IF('Historical DATA'!AY68="","",'Historical DATA'!AY68)</f>
        <v/>
      </c>
      <c r="AA82" s="1451" t="str">
        <f>IF('Historical DATA'!AZ68="","",'Historical DATA'!AZ68)</f>
        <v/>
      </c>
      <c r="AB82" s="1453" t="str">
        <f>IF('Historical DATA'!BA68="","",'Historical DATA'!BA68)</f>
        <v/>
      </c>
      <c r="AC82" s="1453" t="str">
        <f>IF('Historical DATA'!BB68="","",'Historical DATA'!BB68)</f>
        <v/>
      </c>
      <c r="AD82" s="1452" t="str">
        <f>IF('Historical DATA'!BC68="","",'Historical DATA'!BC68)</f>
        <v/>
      </c>
      <c r="AF82" s="1454" t="str">
        <f>IF('Historical DATA'!BD68="","",'Historical DATA'!BD68)</f>
        <v/>
      </c>
      <c r="AG82" s="1448" t="str">
        <f>IF('Historical DATA'!BE68="","",'Historical DATA'!BE68)</f>
        <v/>
      </c>
      <c r="AH82" s="1450" t="str">
        <f>IF('Historical DATA'!BF68="","",'Historical DATA'!BF68)</f>
        <v/>
      </c>
      <c r="AJ82" s="1465" t="str">
        <f>IF('Historical DATA'!BG68="","",'Historical DATA'!BG68)</f>
        <v/>
      </c>
      <c r="AK82" s="1455" t="str">
        <f>IF('Historical DATA'!BH68="","",'Historical DATA'!BH68)</f>
        <v/>
      </c>
      <c r="AL82" s="1455" t="str">
        <f>IF('Historical DATA'!BI68="","",'Historical DATA'!BI68)</f>
        <v/>
      </c>
      <c r="AM82" s="1456" t="str">
        <f>IF('Historical DATA'!BJ68="","",'Historical DATA'!BJ68)</f>
        <v/>
      </c>
    </row>
    <row r="83" spans="2:39">
      <c r="B83" s="1674" t="str">
        <f>IF('Historical DATA'!B69="","",'Historical DATA'!B69)</f>
        <v/>
      </c>
      <c r="D83" s="1454" t="str">
        <f>IF('Historical DATA'!AH69="","",'Historical DATA'!AH69)</f>
        <v/>
      </c>
      <c r="E83" s="1448" t="str">
        <f>IF('Historical DATA'!AI69="","",'Historical DATA'!AI69)</f>
        <v/>
      </c>
      <c r="F83" s="1450" t="str">
        <f>IF('Historical DATA'!AJ69="","",'Historical DATA'!AJ69)</f>
        <v/>
      </c>
      <c r="H83" s="1464" t="str">
        <f>IF('Historical DATA'!AK69="","",'Historical DATA'!AK69)</f>
        <v/>
      </c>
      <c r="I83" s="1448" t="str">
        <f>IF('Historical DATA'!AL69="","",'Historical DATA'!AL69)</f>
        <v/>
      </c>
      <c r="J83" s="1448" t="str">
        <f>IF('Historical DATA'!AM69="","",'Historical DATA'!AM69)</f>
        <v/>
      </c>
      <c r="K83" s="1448" t="str">
        <f>IF('Historical DATA'!AN69="","",'Historical DATA'!AN69)</f>
        <v/>
      </c>
      <c r="L83" s="1467" t="str">
        <f>IF('Historical DATA'!AO69="","",'Historical DATA'!AO69)</f>
        <v/>
      </c>
      <c r="N83" s="1462" t="str">
        <f>IF('Historical DATA'!AP69="","",'Historical DATA'!AP69)</f>
        <v/>
      </c>
      <c r="O83" s="1453" t="str">
        <f>IF('Historical DATA'!AQ69="","",'Historical DATA'!AQ69)</f>
        <v/>
      </c>
      <c r="P83" s="1452" t="str">
        <f>IF('Historical DATA'!AR69="","",'Historical DATA'!AR69)</f>
        <v/>
      </c>
      <c r="R83" s="1451" t="str">
        <f>IF('Historical DATA'!AS69="","",'Historical DATA'!AS69)</f>
        <v/>
      </c>
      <c r="S83" s="1453" t="str">
        <f>IF('Historical DATA'!AT69="","",'Historical DATA'!AT69)</f>
        <v/>
      </c>
      <c r="T83" s="1452" t="str">
        <f>IF('Historical DATA'!AU69="","",'Historical DATA'!AU69)</f>
        <v/>
      </c>
      <c r="V83" s="1451" t="str">
        <f>IF('Historical DATA'!AV69="","",'Historical DATA'!AV69)</f>
        <v/>
      </c>
      <c r="W83" s="1453" t="str">
        <f>IF('Historical DATA'!AW69="","",'Historical DATA'!AW69)</f>
        <v/>
      </c>
      <c r="X83" s="1453" t="str">
        <f>IF('Historical DATA'!AX69="","",'Historical DATA'!AX69)</f>
        <v/>
      </c>
      <c r="Y83" s="1452" t="str">
        <f>IF('Historical DATA'!AY69="","",'Historical DATA'!AY69)</f>
        <v/>
      </c>
      <c r="AA83" s="1451" t="str">
        <f>IF('Historical DATA'!AZ69="","",'Historical DATA'!AZ69)</f>
        <v/>
      </c>
      <c r="AB83" s="1453" t="str">
        <f>IF('Historical DATA'!BA69="","",'Historical DATA'!BA69)</f>
        <v/>
      </c>
      <c r="AC83" s="1453" t="str">
        <f>IF('Historical DATA'!BB69="","",'Historical DATA'!BB69)</f>
        <v/>
      </c>
      <c r="AD83" s="1452" t="str">
        <f>IF('Historical DATA'!BC69="","",'Historical DATA'!BC69)</f>
        <v/>
      </c>
      <c r="AF83" s="1454" t="str">
        <f>IF('Historical DATA'!BD69="","",'Historical DATA'!BD69)</f>
        <v/>
      </c>
      <c r="AG83" s="1448" t="str">
        <f>IF('Historical DATA'!BE69="","",'Historical DATA'!BE69)</f>
        <v/>
      </c>
      <c r="AH83" s="1450" t="str">
        <f>IF('Historical DATA'!BF69="","",'Historical DATA'!BF69)</f>
        <v/>
      </c>
      <c r="AJ83" s="1465" t="str">
        <f>IF('Historical DATA'!BG69="","",'Historical DATA'!BG69)</f>
        <v/>
      </c>
      <c r="AK83" s="1455" t="str">
        <f>IF('Historical DATA'!BH69="","",'Historical DATA'!BH69)</f>
        <v/>
      </c>
      <c r="AL83" s="1455" t="str">
        <f>IF('Historical DATA'!BI69="","",'Historical DATA'!BI69)</f>
        <v/>
      </c>
      <c r="AM83" s="1456" t="str">
        <f>IF('Historical DATA'!BJ69="","",'Historical DATA'!BJ69)</f>
        <v/>
      </c>
    </row>
    <row r="84" spans="2:39">
      <c r="B84" s="1674" t="str">
        <f>IF('Historical DATA'!B70="","",'Historical DATA'!B70)</f>
        <v/>
      </c>
      <c r="D84" s="1454" t="str">
        <f>IF('Historical DATA'!AH70="","",'Historical DATA'!AH70)</f>
        <v/>
      </c>
      <c r="E84" s="1448" t="str">
        <f>IF('Historical DATA'!AI70="","",'Historical DATA'!AI70)</f>
        <v/>
      </c>
      <c r="F84" s="1450" t="str">
        <f>IF('Historical DATA'!AJ70="","",'Historical DATA'!AJ70)</f>
        <v/>
      </c>
      <c r="H84" s="1464" t="str">
        <f>IF('Historical DATA'!AK70="","",'Historical DATA'!AK70)</f>
        <v/>
      </c>
      <c r="I84" s="1448" t="str">
        <f>IF('Historical DATA'!AL70="","",'Historical DATA'!AL70)</f>
        <v/>
      </c>
      <c r="J84" s="1448" t="str">
        <f>IF('Historical DATA'!AM70="","",'Historical DATA'!AM70)</f>
        <v/>
      </c>
      <c r="K84" s="1448" t="str">
        <f>IF('Historical DATA'!AN70="","",'Historical DATA'!AN70)</f>
        <v/>
      </c>
      <c r="L84" s="1467" t="str">
        <f>IF('Historical DATA'!AO70="","",'Historical DATA'!AO70)</f>
        <v/>
      </c>
      <c r="N84" s="1462" t="str">
        <f>IF('Historical DATA'!AP70="","",'Historical DATA'!AP70)</f>
        <v/>
      </c>
      <c r="O84" s="1453" t="str">
        <f>IF('Historical DATA'!AQ70="","",'Historical DATA'!AQ70)</f>
        <v/>
      </c>
      <c r="P84" s="1452" t="str">
        <f>IF('Historical DATA'!AR70="","",'Historical DATA'!AR70)</f>
        <v/>
      </c>
      <c r="R84" s="1451" t="str">
        <f>IF('Historical DATA'!AS70="","",'Historical DATA'!AS70)</f>
        <v/>
      </c>
      <c r="S84" s="1453" t="str">
        <f>IF('Historical DATA'!AT70="","",'Historical DATA'!AT70)</f>
        <v/>
      </c>
      <c r="T84" s="1452" t="str">
        <f>IF('Historical DATA'!AU70="","",'Historical DATA'!AU70)</f>
        <v/>
      </c>
      <c r="V84" s="1451" t="str">
        <f>IF('Historical DATA'!AV70="","",'Historical DATA'!AV70)</f>
        <v/>
      </c>
      <c r="W84" s="1453" t="str">
        <f>IF('Historical DATA'!AW70="","",'Historical DATA'!AW70)</f>
        <v/>
      </c>
      <c r="X84" s="1453" t="str">
        <f>IF('Historical DATA'!AX70="","",'Historical DATA'!AX70)</f>
        <v/>
      </c>
      <c r="Y84" s="1452" t="str">
        <f>IF('Historical DATA'!AY70="","",'Historical DATA'!AY70)</f>
        <v/>
      </c>
      <c r="AA84" s="1451" t="str">
        <f>IF('Historical DATA'!AZ70="","",'Historical DATA'!AZ70)</f>
        <v/>
      </c>
      <c r="AB84" s="1453" t="str">
        <f>IF('Historical DATA'!BA70="","",'Historical DATA'!BA70)</f>
        <v/>
      </c>
      <c r="AC84" s="1453" t="str">
        <f>IF('Historical DATA'!BB70="","",'Historical DATA'!BB70)</f>
        <v/>
      </c>
      <c r="AD84" s="1452" t="str">
        <f>IF('Historical DATA'!BC70="","",'Historical DATA'!BC70)</f>
        <v/>
      </c>
      <c r="AF84" s="1454" t="str">
        <f>IF('Historical DATA'!BD70="","",'Historical DATA'!BD70)</f>
        <v/>
      </c>
      <c r="AG84" s="1448" t="str">
        <f>IF('Historical DATA'!BE70="","",'Historical DATA'!BE70)</f>
        <v/>
      </c>
      <c r="AH84" s="1450" t="str">
        <f>IF('Historical DATA'!BF70="","",'Historical DATA'!BF70)</f>
        <v/>
      </c>
      <c r="AJ84" s="1465" t="str">
        <f>IF('Historical DATA'!BG70="","",'Historical DATA'!BG70)</f>
        <v/>
      </c>
      <c r="AK84" s="1455" t="str">
        <f>IF('Historical DATA'!BH70="","",'Historical DATA'!BH70)</f>
        <v/>
      </c>
      <c r="AL84" s="1455" t="str">
        <f>IF('Historical DATA'!BI70="","",'Historical DATA'!BI70)</f>
        <v/>
      </c>
      <c r="AM84" s="1456" t="str">
        <f>IF('Historical DATA'!BJ70="","",'Historical DATA'!BJ70)</f>
        <v/>
      </c>
    </row>
    <row r="85" spans="2:39">
      <c r="B85" s="1674" t="str">
        <f>IF('Historical DATA'!B71="","",'Historical DATA'!B71)</f>
        <v/>
      </c>
      <c r="D85" s="1454" t="str">
        <f>IF('Historical DATA'!AH71="","",'Historical DATA'!AH71)</f>
        <v/>
      </c>
      <c r="E85" s="1448" t="str">
        <f>IF('Historical DATA'!AI71="","",'Historical DATA'!AI71)</f>
        <v/>
      </c>
      <c r="F85" s="1450" t="str">
        <f>IF('Historical DATA'!AJ71="","",'Historical DATA'!AJ71)</f>
        <v/>
      </c>
      <c r="H85" s="1464" t="str">
        <f>IF('Historical DATA'!AK71="","",'Historical DATA'!AK71)</f>
        <v/>
      </c>
      <c r="I85" s="1448" t="str">
        <f>IF('Historical DATA'!AL71="","",'Historical DATA'!AL71)</f>
        <v/>
      </c>
      <c r="J85" s="1448" t="str">
        <f>IF('Historical DATA'!AM71="","",'Historical DATA'!AM71)</f>
        <v/>
      </c>
      <c r="K85" s="1448" t="str">
        <f>IF('Historical DATA'!AN71="","",'Historical DATA'!AN71)</f>
        <v/>
      </c>
      <c r="L85" s="1467" t="str">
        <f>IF('Historical DATA'!AO71="","",'Historical DATA'!AO71)</f>
        <v/>
      </c>
      <c r="N85" s="1462" t="str">
        <f>IF('Historical DATA'!AP71="","",'Historical DATA'!AP71)</f>
        <v/>
      </c>
      <c r="O85" s="1453" t="str">
        <f>IF('Historical DATA'!AQ71="","",'Historical DATA'!AQ71)</f>
        <v/>
      </c>
      <c r="P85" s="1452" t="str">
        <f>IF('Historical DATA'!AR71="","",'Historical DATA'!AR71)</f>
        <v/>
      </c>
      <c r="R85" s="1451" t="str">
        <f>IF('Historical DATA'!AS71="","",'Historical DATA'!AS71)</f>
        <v/>
      </c>
      <c r="S85" s="1453" t="str">
        <f>IF('Historical DATA'!AT71="","",'Historical DATA'!AT71)</f>
        <v/>
      </c>
      <c r="T85" s="1452" t="str">
        <f>IF('Historical DATA'!AU71="","",'Historical DATA'!AU71)</f>
        <v/>
      </c>
      <c r="V85" s="1451" t="str">
        <f>IF('Historical DATA'!AV71="","",'Historical DATA'!AV71)</f>
        <v/>
      </c>
      <c r="W85" s="1453" t="str">
        <f>IF('Historical DATA'!AW71="","",'Historical DATA'!AW71)</f>
        <v/>
      </c>
      <c r="X85" s="1453" t="str">
        <f>IF('Historical DATA'!AX71="","",'Historical DATA'!AX71)</f>
        <v/>
      </c>
      <c r="Y85" s="1452" t="str">
        <f>IF('Historical DATA'!AY71="","",'Historical DATA'!AY71)</f>
        <v/>
      </c>
      <c r="AA85" s="1451" t="str">
        <f>IF('Historical DATA'!AZ71="","",'Historical DATA'!AZ71)</f>
        <v/>
      </c>
      <c r="AB85" s="1453" t="str">
        <f>IF('Historical DATA'!BA71="","",'Historical DATA'!BA71)</f>
        <v/>
      </c>
      <c r="AC85" s="1453" t="str">
        <f>IF('Historical DATA'!BB71="","",'Historical DATA'!BB71)</f>
        <v/>
      </c>
      <c r="AD85" s="1452" t="str">
        <f>IF('Historical DATA'!BC71="","",'Historical DATA'!BC71)</f>
        <v/>
      </c>
      <c r="AF85" s="1454" t="str">
        <f>IF('Historical DATA'!BD71="","",'Historical DATA'!BD71)</f>
        <v/>
      </c>
      <c r="AG85" s="1448" t="str">
        <f>IF('Historical DATA'!BE71="","",'Historical DATA'!BE71)</f>
        <v/>
      </c>
      <c r="AH85" s="1450" t="str">
        <f>IF('Historical DATA'!BF71="","",'Historical DATA'!BF71)</f>
        <v/>
      </c>
      <c r="AJ85" s="1465" t="str">
        <f>IF('Historical DATA'!BG71="","",'Historical DATA'!BG71)</f>
        <v/>
      </c>
      <c r="AK85" s="1455" t="str">
        <f>IF('Historical DATA'!BH71="","",'Historical DATA'!BH71)</f>
        <v/>
      </c>
      <c r="AL85" s="1455" t="str">
        <f>IF('Historical DATA'!BI71="","",'Historical DATA'!BI71)</f>
        <v/>
      </c>
      <c r="AM85" s="1456" t="str">
        <f>IF('Historical DATA'!BJ71="","",'Historical DATA'!BJ71)</f>
        <v/>
      </c>
    </row>
    <row r="86" spans="2:39">
      <c r="B86" s="1674" t="str">
        <f>IF('Historical DATA'!B72="","",'Historical DATA'!B72)</f>
        <v/>
      </c>
      <c r="D86" s="1454" t="str">
        <f>IF('Historical DATA'!AH72="","",'Historical DATA'!AH72)</f>
        <v/>
      </c>
      <c r="E86" s="1448" t="str">
        <f>IF('Historical DATA'!AI72="","",'Historical DATA'!AI72)</f>
        <v/>
      </c>
      <c r="F86" s="1450" t="str">
        <f>IF('Historical DATA'!AJ72="","",'Historical DATA'!AJ72)</f>
        <v/>
      </c>
      <c r="H86" s="1464" t="str">
        <f>IF('Historical DATA'!AK72="","",'Historical DATA'!AK72)</f>
        <v/>
      </c>
      <c r="I86" s="1448" t="str">
        <f>IF('Historical DATA'!AL72="","",'Historical DATA'!AL72)</f>
        <v/>
      </c>
      <c r="J86" s="1448" t="str">
        <f>IF('Historical DATA'!AM72="","",'Historical DATA'!AM72)</f>
        <v/>
      </c>
      <c r="K86" s="1448" t="str">
        <f>IF('Historical DATA'!AN72="","",'Historical DATA'!AN72)</f>
        <v/>
      </c>
      <c r="L86" s="1467" t="str">
        <f>IF('Historical DATA'!AO72="","",'Historical DATA'!AO72)</f>
        <v/>
      </c>
      <c r="N86" s="1462" t="str">
        <f>IF('Historical DATA'!AP72="","",'Historical DATA'!AP72)</f>
        <v/>
      </c>
      <c r="O86" s="1453" t="str">
        <f>IF('Historical DATA'!AQ72="","",'Historical DATA'!AQ72)</f>
        <v/>
      </c>
      <c r="P86" s="1452" t="str">
        <f>IF('Historical DATA'!AR72="","",'Historical DATA'!AR72)</f>
        <v/>
      </c>
      <c r="R86" s="1451" t="str">
        <f>IF('Historical DATA'!AS72="","",'Historical DATA'!AS72)</f>
        <v/>
      </c>
      <c r="S86" s="1453" t="str">
        <f>IF('Historical DATA'!AT72="","",'Historical DATA'!AT72)</f>
        <v/>
      </c>
      <c r="T86" s="1452" t="str">
        <f>IF('Historical DATA'!AU72="","",'Historical DATA'!AU72)</f>
        <v/>
      </c>
      <c r="V86" s="1451" t="str">
        <f>IF('Historical DATA'!AV72="","",'Historical DATA'!AV72)</f>
        <v/>
      </c>
      <c r="W86" s="1453" t="str">
        <f>IF('Historical DATA'!AW72="","",'Historical DATA'!AW72)</f>
        <v/>
      </c>
      <c r="X86" s="1453" t="str">
        <f>IF('Historical DATA'!AX72="","",'Historical DATA'!AX72)</f>
        <v/>
      </c>
      <c r="Y86" s="1452" t="str">
        <f>IF('Historical DATA'!AY72="","",'Historical DATA'!AY72)</f>
        <v/>
      </c>
      <c r="AA86" s="1451" t="str">
        <f>IF('Historical DATA'!AZ72="","",'Historical DATA'!AZ72)</f>
        <v/>
      </c>
      <c r="AB86" s="1453" t="str">
        <f>IF('Historical DATA'!BA72="","",'Historical DATA'!BA72)</f>
        <v/>
      </c>
      <c r="AC86" s="1453" t="str">
        <f>IF('Historical DATA'!BB72="","",'Historical DATA'!BB72)</f>
        <v/>
      </c>
      <c r="AD86" s="1452" t="str">
        <f>IF('Historical DATA'!BC72="","",'Historical DATA'!BC72)</f>
        <v/>
      </c>
      <c r="AF86" s="1454" t="str">
        <f>IF('Historical DATA'!BD72="","",'Historical DATA'!BD72)</f>
        <v/>
      </c>
      <c r="AG86" s="1448" t="str">
        <f>IF('Historical DATA'!BE72="","",'Historical DATA'!BE72)</f>
        <v/>
      </c>
      <c r="AH86" s="1450" t="str">
        <f>IF('Historical DATA'!BF72="","",'Historical DATA'!BF72)</f>
        <v/>
      </c>
      <c r="AJ86" s="1465" t="str">
        <f>IF('Historical DATA'!BG72="","",'Historical DATA'!BG72)</f>
        <v/>
      </c>
      <c r="AK86" s="1455" t="str">
        <f>IF('Historical DATA'!BH72="","",'Historical DATA'!BH72)</f>
        <v/>
      </c>
      <c r="AL86" s="1455" t="str">
        <f>IF('Historical DATA'!BI72="","",'Historical DATA'!BI72)</f>
        <v/>
      </c>
      <c r="AM86" s="1456" t="str">
        <f>IF('Historical DATA'!BJ72="","",'Historical DATA'!BJ72)</f>
        <v/>
      </c>
    </row>
    <row r="87" spans="2:39">
      <c r="B87" s="1674" t="str">
        <f>IF('Historical DATA'!B73="","",'Historical DATA'!B73)</f>
        <v/>
      </c>
      <c r="D87" s="1454" t="str">
        <f>IF('Historical DATA'!AH73="","",'Historical DATA'!AH73)</f>
        <v/>
      </c>
      <c r="E87" s="1448" t="str">
        <f>IF('Historical DATA'!AI73="","",'Historical DATA'!AI73)</f>
        <v/>
      </c>
      <c r="F87" s="1450" t="str">
        <f>IF('Historical DATA'!AJ73="","",'Historical DATA'!AJ73)</f>
        <v/>
      </c>
      <c r="H87" s="1464" t="str">
        <f>IF('Historical DATA'!AK73="","",'Historical DATA'!AK73)</f>
        <v/>
      </c>
      <c r="I87" s="1448" t="str">
        <f>IF('Historical DATA'!AL73="","",'Historical DATA'!AL73)</f>
        <v/>
      </c>
      <c r="J87" s="1448" t="str">
        <f>IF('Historical DATA'!AM73="","",'Historical DATA'!AM73)</f>
        <v/>
      </c>
      <c r="K87" s="1448" t="str">
        <f>IF('Historical DATA'!AN73="","",'Historical DATA'!AN73)</f>
        <v/>
      </c>
      <c r="L87" s="1467" t="str">
        <f>IF('Historical DATA'!AO73="","",'Historical DATA'!AO73)</f>
        <v/>
      </c>
      <c r="N87" s="1462" t="str">
        <f>IF('Historical DATA'!AP73="","",'Historical DATA'!AP73)</f>
        <v/>
      </c>
      <c r="O87" s="1453" t="str">
        <f>IF('Historical DATA'!AQ73="","",'Historical DATA'!AQ73)</f>
        <v/>
      </c>
      <c r="P87" s="1452" t="str">
        <f>IF('Historical DATA'!AR73="","",'Historical DATA'!AR73)</f>
        <v/>
      </c>
      <c r="R87" s="1451" t="str">
        <f>IF('Historical DATA'!AS73="","",'Historical DATA'!AS73)</f>
        <v/>
      </c>
      <c r="S87" s="1453" t="str">
        <f>IF('Historical DATA'!AT73="","",'Historical DATA'!AT73)</f>
        <v/>
      </c>
      <c r="T87" s="1452" t="str">
        <f>IF('Historical DATA'!AU73="","",'Historical DATA'!AU73)</f>
        <v/>
      </c>
      <c r="V87" s="1451" t="str">
        <f>IF('Historical DATA'!AV73="","",'Historical DATA'!AV73)</f>
        <v/>
      </c>
      <c r="W87" s="1453" t="str">
        <f>IF('Historical DATA'!AW73="","",'Historical DATA'!AW73)</f>
        <v/>
      </c>
      <c r="X87" s="1453" t="str">
        <f>IF('Historical DATA'!AX73="","",'Historical DATA'!AX73)</f>
        <v/>
      </c>
      <c r="Y87" s="1452" t="str">
        <f>IF('Historical DATA'!AY73="","",'Historical DATA'!AY73)</f>
        <v/>
      </c>
      <c r="AA87" s="1451" t="str">
        <f>IF('Historical DATA'!AZ73="","",'Historical DATA'!AZ73)</f>
        <v/>
      </c>
      <c r="AB87" s="1453" t="str">
        <f>IF('Historical DATA'!BA73="","",'Historical DATA'!BA73)</f>
        <v/>
      </c>
      <c r="AC87" s="1453" t="str">
        <f>IF('Historical DATA'!BB73="","",'Historical DATA'!BB73)</f>
        <v/>
      </c>
      <c r="AD87" s="1452" t="str">
        <f>IF('Historical DATA'!BC73="","",'Historical DATA'!BC73)</f>
        <v/>
      </c>
      <c r="AF87" s="1454" t="str">
        <f>IF('Historical DATA'!BD73="","",'Historical DATA'!BD73)</f>
        <v/>
      </c>
      <c r="AG87" s="1448" t="str">
        <f>IF('Historical DATA'!BE73="","",'Historical DATA'!BE73)</f>
        <v/>
      </c>
      <c r="AH87" s="1450" t="str">
        <f>IF('Historical DATA'!BF73="","",'Historical DATA'!BF73)</f>
        <v/>
      </c>
      <c r="AJ87" s="1465" t="str">
        <f>IF('Historical DATA'!BG73="","",'Historical DATA'!BG73)</f>
        <v/>
      </c>
      <c r="AK87" s="1455" t="str">
        <f>IF('Historical DATA'!BH73="","",'Historical DATA'!BH73)</f>
        <v/>
      </c>
      <c r="AL87" s="1455" t="str">
        <f>IF('Historical DATA'!BI73="","",'Historical DATA'!BI73)</f>
        <v/>
      </c>
      <c r="AM87" s="1456" t="str">
        <f>IF('Historical DATA'!BJ73="","",'Historical DATA'!BJ73)</f>
        <v/>
      </c>
    </row>
    <row r="88" spans="2:39">
      <c r="B88" s="1674" t="str">
        <f>IF('Historical DATA'!B74="","",'Historical DATA'!B74)</f>
        <v/>
      </c>
      <c r="D88" s="1454" t="str">
        <f>IF('Historical DATA'!AH74="","",'Historical DATA'!AH74)</f>
        <v/>
      </c>
      <c r="E88" s="1448" t="str">
        <f>IF('Historical DATA'!AI74="","",'Historical DATA'!AI74)</f>
        <v/>
      </c>
      <c r="F88" s="1450" t="str">
        <f>IF('Historical DATA'!AJ74="","",'Historical DATA'!AJ74)</f>
        <v/>
      </c>
      <c r="H88" s="1464" t="str">
        <f>IF('Historical DATA'!AK74="","",'Historical DATA'!AK74)</f>
        <v/>
      </c>
      <c r="I88" s="1448" t="str">
        <f>IF('Historical DATA'!AL74="","",'Historical DATA'!AL74)</f>
        <v/>
      </c>
      <c r="J88" s="1448" t="str">
        <f>IF('Historical DATA'!AM74="","",'Historical DATA'!AM74)</f>
        <v/>
      </c>
      <c r="K88" s="1448" t="str">
        <f>IF('Historical DATA'!AN74="","",'Historical DATA'!AN74)</f>
        <v/>
      </c>
      <c r="L88" s="1467" t="str">
        <f>IF('Historical DATA'!AO74="","",'Historical DATA'!AO74)</f>
        <v/>
      </c>
      <c r="N88" s="1462" t="str">
        <f>IF('Historical DATA'!AP74="","",'Historical DATA'!AP74)</f>
        <v/>
      </c>
      <c r="O88" s="1453" t="str">
        <f>IF('Historical DATA'!AQ74="","",'Historical DATA'!AQ74)</f>
        <v/>
      </c>
      <c r="P88" s="1452" t="str">
        <f>IF('Historical DATA'!AR74="","",'Historical DATA'!AR74)</f>
        <v/>
      </c>
      <c r="R88" s="1451" t="str">
        <f>IF('Historical DATA'!AS74="","",'Historical DATA'!AS74)</f>
        <v/>
      </c>
      <c r="S88" s="1453" t="str">
        <f>IF('Historical DATA'!AT74="","",'Historical DATA'!AT74)</f>
        <v/>
      </c>
      <c r="T88" s="1452" t="str">
        <f>IF('Historical DATA'!AU74="","",'Historical DATA'!AU74)</f>
        <v/>
      </c>
      <c r="V88" s="1451" t="str">
        <f>IF('Historical DATA'!AV74="","",'Historical DATA'!AV74)</f>
        <v/>
      </c>
      <c r="W88" s="1453" t="str">
        <f>IF('Historical DATA'!AW74="","",'Historical DATA'!AW74)</f>
        <v/>
      </c>
      <c r="X88" s="1453" t="str">
        <f>IF('Historical DATA'!AX74="","",'Historical DATA'!AX74)</f>
        <v/>
      </c>
      <c r="Y88" s="1452" t="str">
        <f>IF('Historical DATA'!AY74="","",'Historical DATA'!AY74)</f>
        <v/>
      </c>
      <c r="AA88" s="1451" t="str">
        <f>IF('Historical DATA'!AZ74="","",'Historical DATA'!AZ74)</f>
        <v/>
      </c>
      <c r="AB88" s="1453" t="str">
        <f>IF('Historical DATA'!BA74="","",'Historical DATA'!BA74)</f>
        <v/>
      </c>
      <c r="AC88" s="1453" t="str">
        <f>IF('Historical DATA'!BB74="","",'Historical DATA'!BB74)</f>
        <v/>
      </c>
      <c r="AD88" s="1452" t="str">
        <f>IF('Historical DATA'!BC74="","",'Historical DATA'!BC74)</f>
        <v/>
      </c>
      <c r="AF88" s="1454" t="str">
        <f>IF('Historical DATA'!BD74="","",'Historical DATA'!BD74)</f>
        <v/>
      </c>
      <c r="AG88" s="1448" t="str">
        <f>IF('Historical DATA'!BE74="","",'Historical DATA'!BE74)</f>
        <v/>
      </c>
      <c r="AH88" s="1450" t="str">
        <f>IF('Historical DATA'!BF74="","",'Historical DATA'!BF74)</f>
        <v/>
      </c>
      <c r="AJ88" s="1465" t="str">
        <f>IF('Historical DATA'!BG74="","",'Historical DATA'!BG74)</f>
        <v/>
      </c>
      <c r="AK88" s="1455" t="str">
        <f>IF('Historical DATA'!BH74="","",'Historical DATA'!BH74)</f>
        <v/>
      </c>
      <c r="AL88" s="1455" t="str">
        <f>IF('Historical DATA'!BI74="","",'Historical DATA'!BI74)</f>
        <v/>
      </c>
      <c r="AM88" s="1456" t="str">
        <f>IF('Historical DATA'!BJ74="","",'Historical DATA'!BJ74)</f>
        <v/>
      </c>
    </row>
    <row r="89" spans="2:39">
      <c r="B89" s="1674" t="str">
        <f>IF('Historical DATA'!B75="","",'Historical DATA'!B75)</f>
        <v/>
      </c>
      <c r="D89" s="1454" t="str">
        <f>IF('Historical DATA'!AH75="","",'Historical DATA'!AH75)</f>
        <v/>
      </c>
      <c r="E89" s="1448" t="str">
        <f>IF('Historical DATA'!AI75="","",'Historical DATA'!AI75)</f>
        <v/>
      </c>
      <c r="F89" s="1450" t="str">
        <f>IF('Historical DATA'!AJ75="","",'Historical DATA'!AJ75)</f>
        <v/>
      </c>
      <c r="H89" s="1464" t="str">
        <f>IF('Historical DATA'!AK75="","",'Historical DATA'!AK75)</f>
        <v/>
      </c>
      <c r="I89" s="1448" t="str">
        <f>IF('Historical DATA'!AL75="","",'Historical DATA'!AL75)</f>
        <v/>
      </c>
      <c r="J89" s="1448" t="str">
        <f>IF('Historical DATA'!AM75="","",'Historical DATA'!AM75)</f>
        <v/>
      </c>
      <c r="K89" s="1448" t="str">
        <f>IF('Historical DATA'!AN75="","",'Historical DATA'!AN75)</f>
        <v/>
      </c>
      <c r="L89" s="1467" t="str">
        <f>IF('Historical DATA'!AO75="","",'Historical DATA'!AO75)</f>
        <v/>
      </c>
      <c r="N89" s="1462" t="str">
        <f>IF('Historical DATA'!AP75="","",'Historical DATA'!AP75)</f>
        <v/>
      </c>
      <c r="O89" s="1453" t="str">
        <f>IF('Historical DATA'!AQ75="","",'Historical DATA'!AQ75)</f>
        <v/>
      </c>
      <c r="P89" s="1452" t="str">
        <f>IF('Historical DATA'!AR75="","",'Historical DATA'!AR75)</f>
        <v/>
      </c>
      <c r="R89" s="1451" t="str">
        <f>IF('Historical DATA'!AS75="","",'Historical DATA'!AS75)</f>
        <v/>
      </c>
      <c r="S89" s="1453" t="str">
        <f>IF('Historical DATA'!AT75="","",'Historical DATA'!AT75)</f>
        <v/>
      </c>
      <c r="T89" s="1452" t="str">
        <f>IF('Historical DATA'!AU75="","",'Historical DATA'!AU75)</f>
        <v/>
      </c>
      <c r="V89" s="1451" t="str">
        <f>IF('Historical DATA'!AV75="","",'Historical DATA'!AV75)</f>
        <v/>
      </c>
      <c r="W89" s="1453" t="str">
        <f>IF('Historical DATA'!AW75="","",'Historical DATA'!AW75)</f>
        <v/>
      </c>
      <c r="X89" s="1453" t="str">
        <f>IF('Historical DATA'!AX75="","",'Historical DATA'!AX75)</f>
        <v/>
      </c>
      <c r="Y89" s="1452" t="str">
        <f>IF('Historical DATA'!AY75="","",'Historical DATA'!AY75)</f>
        <v/>
      </c>
      <c r="AA89" s="1451" t="str">
        <f>IF('Historical DATA'!AZ75="","",'Historical DATA'!AZ75)</f>
        <v/>
      </c>
      <c r="AB89" s="1453" t="str">
        <f>IF('Historical DATA'!BA75="","",'Historical DATA'!BA75)</f>
        <v/>
      </c>
      <c r="AC89" s="1453" t="str">
        <f>IF('Historical DATA'!BB75="","",'Historical DATA'!BB75)</f>
        <v/>
      </c>
      <c r="AD89" s="1452" t="str">
        <f>IF('Historical DATA'!BC75="","",'Historical DATA'!BC75)</f>
        <v/>
      </c>
      <c r="AF89" s="1454" t="str">
        <f>IF('Historical DATA'!BD75="","",'Historical DATA'!BD75)</f>
        <v/>
      </c>
      <c r="AG89" s="1448" t="str">
        <f>IF('Historical DATA'!BE75="","",'Historical DATA'!BE75)</f>
        <v/>
      </c>
      <c r="AH89" s="1450" t="str">
        <f>IF('Historical DATA'!BF75="","",'Historical DATA'!BF75)</f>
        <v/>
      </c>
      <c r="AJ89" s="1465" t="str">
        <f>IF('Historical DATA'!BG75="","",'Historical DATA'!BG75)</f>
        <v/>
      </c>
      <c r="AK89" s="1455" t="str">
        <f>IF('Historical DATA'!BH75="","",'Historical DATA'!BH75)</f>
        <v/>
      </c>
      <c r="AL89" s="1455" t="str">
        <f>IF('Historical DATA'!BI75="","",'Historical DATA'!BI75)</f>
        <v/>
      </c>
      <c r="AM89" s="1456" t="str">
        <f>IF('Historical DATA'!BJ75="","",'Historical DATA'!BJ75)</f>
        <v/>
      </c>
    </row>
    <row r="90" spans="2:39">
      <c r="B90" s="1674" t="str">
        <f>IF('Historical DATA'!B76="","",'Historical DATA'!B76)</f>
        <v/>
      </c>
      <c r="D90" s="1454" t="str">
        <f>IF('Historical DATA'!AH76="","",'Historical DATA'!AH76)</f>
        <v/>
      </c>
      <c r="E90" s="1448" t="str">
        <f>IF('Historical DATA'!AI76="","",'Historical DATA'!AI76)</f>
        <v/>
      </c>
      <c r="F90" s="1450" t="str">
        <f>IF('Historical DATA'!AJ76="","",'Historical DATA'!AJ76)</f>
        <v/>
      </c>
      <c r="H90" s="1464" t="str">
        <f>IF('Historical DATA'!AK76="","",'Historical DATA'!AK76)</f>
        <v/>
      </c>
      <c r="I90" s="1448" t="str">
        <f>IF('Historical DATA'!AL76="","",'Historical DATA'!AL76)</f>
        <v/>
      </c>
      <c r="J90" s="1448" t="str">
        <f>IF('Historical DATA'!AM76="","",'Historical DATA'!AM76)</f>
        <v/>
      </c>
      <c r="K90" s="1448" t="str">
        <f>IF('Historical DATA'!AN76="","",'Historical DATA'!AN76)</f>
        <v/>
      </c>
      <c r="L90" s="1467" t="str">
        <f>IF('Historical DATA'!AO76="","",'Historical DATA'!AO76)</f>
        <v/>
      </c>
      <c r="N90" s="1462" t="str">
        <f>IF('Historical DATA'!AP76="","",'Historical DATA'!AP76)</f>
        <v/>
      </c>
      <c r="O90" s="1453" t="str">
        <f>IF('Historical DATA'!AQ76="","",'Historical DATA'!AQ76)</f>
        <v/>
      </c>
      <c r="P90" s="1452" t="str">
        <f>IF('Historical DATA'!AR76="","",'Historical DATA'!AR76)</f>
        <v/>
      </c>
      <c r="R90" s="1451" t="str">
        <f>IF('Historical DATA'!AS76="","",'Historical DATA'!AS76)</f>
        <v/>
      </c>
      <c r="S90" s="1453" t="str">
        <f>IF('Historical DATA'!AT76="","",'Historical DATA'!AT76)</f>
        <v/>
      </c>
      <c r="T90" s="1452" t="str">
        <f>IF('Historical DATA'!AU76="","",'Historical DATA'!AU76)</f>
        <v/>
      </c>
      <c r="V90" s="1451" t="str">
        <f>IF('Historical DATA'!AV76="","",'Historical DATA'!AV76)</f>
        <v/>
      </c>
      <c r="W90" s="1453" t="str">
        <f>IF('Historical DATA'!AW76="","",'Historical DATA'!AW76)</f>
        <v/>
      </c>
      <c r="X90" s="1453" t="str">
        <f>IF('Historical DATA'!AX76="","",'Historical DATA'!AX76)</f>
        <v/>
      </c>
      <c r="Y90" s="1452" t="str">
        <f>IF('Historical DATA'!AY76="","",'Historical DATA'!AY76)</f>
        <v/>
      </c>
      <c r="AA90" s="1451" t="str">
        <f>IF('Historical DATA'!AZ76="","",'Historical DATA'!AZ76)</f>
        <v/>
      </c>
      <c r="AB90" s="1453" t="str">
        <f>IF('Historical DATA'!BA76="","",'Historical DATA'!BA76)</f>
        <v/>
      </c>
      <c r="AC90" s="1453" t="str">
        <f>IF('Historical DATA'!BB76="","",'Historical DATA'!BB76)</f>
        <v/>
      </c>
      <c r="AD90" s="1452" t="str">
        <f>IF('Historical DATA'!BC76="","",'Historical DATA'!BC76)</f>
        <v/>
      </c>
      <c r="AF90" s="1454" t="str">
        <f>IF('Historical DATA'!BD76="","",'Historical DATA'!BD76)</f>
        <v/>
      </c>
      <c r="AG90" s="1448" t="str">
        <f>IF('Historical DATA'!BE76="","",'Historical DATA'!BE76)</f>
        <v/>
      </c>
      <c r="AH90" s="1450" t="str">
        <f>IF('Historical DATA'!BF76="","",'Historical DATA'!BF76)</f>
        <v/>
      </c>
      <c r="AJ90" s="1465" t="str">
        <f>IF('Historical DATA'!BG76="","",'Historical DATA'!BG76)</f>
        <v/>
      </c>
      <c r="AK90" s="1455" t="str">
        <f>IF('Historical DATA'!BH76="","",'Historical DATA'!BH76)</f>
        <v/>
      </c>
      <c r="AL90" s="1455" t="str">
        <f>IF('Historical DATA'!BI76="","",'Historical DATA'!BI76)</f>
        <v/>
      </c>
      <c r="AM90" s="1456" t="str">
        <f>IF('Historical DATA'!BJ76="","",'Historical DATA'!BJ76)</f>
        <v/>
      </c>
    </row>
    <row r="91" spans="2:39">
      <c r="B91" s="1674" t="str">
        <f>IF('Historical DATA'!B77="","",'Historical DATA'!B77)</f>
        <v/>
      </c>
      <c r="D91" s="1454" t="str">
        <f>IF('Historical DATA'!AH77="","",'Historical DATA'!AH77)</f>
        <v/>
      </c>
      <c r="E91" s="1448" t="str">
        <f>IF('Historical DATA'!AI77="","",'Historical DATA'!AI77)</f>
        <v/>
      </c>
      <c r="F91" s="1450" t="str">
        <f>IF('Historical DATA'!AJ77="","",'Historical DATA'!AJ77)</f>
        <v/>
      </c>
      <c r="H91" s="1464" t="str">
        <f>IF('Historical DATA'!AK77="","",'Historical DATA'!AK77)</f>
        <v/>
      </c>
      <c r="I91" s="1448" t="str">
        <f>IF('Historical DATA'!AL77="","",'Historical DATA'!AL77)</f>
        <v/>
      </c>
      <c r="J91" s="1448" t="str">
        <f>IF('Historical DATA'!AM77="","",'Historical DATA'!AM77)</f>
        <v/>
      </c>
      <c r="K91" s="1448" t="str">
        <f>IF('Historical DATA'!AN77="","",'Historical DATA'!AN77)</f>
        <v/>
      </c>
      <c r="L91" s="1467" t="str">
        <f>IF('Historical DATA'!AO77="","",'Historical DATA'!AO77)</f>
        <v/>
      </c>
      <c r="N91" s="1462" t="str">
        <f>IF('Historical DATA'!AP77="","",'Historical DATA'!AP77)</f>
        <v/>
      </c>
      <c r="O91" s="1453" t="str">
        <f>IF('Historical DATA'!AQ77="","",'Historical DATA'!AQ77)</f>
        <v/>
      </c>
      <c r="P91" s="1452" t="str">
        <f>IF('Historical DATA'!AR77="","",'Historical DATA'!AR77)</f>
        <v/>
      </c>
      <c r="R91" s="1451" t="str">
        <f>IF('Historical DATA'!AS77="","",'Historical DATA'!AS77)</f>
        <v/>
      </c>
      <c r="S91" s="1453" t="str">
        <f>IF('Historical DATA'!AT77="","",'Historical DATA'!AT77)</f>
        <v/>
      </c>
      <c r="T91" s="1452" t="str">
        <f>IF('Historical DATA'!AU77="","",'Historical DATA'!AU77)</f>
        <v/>
      </c>
      <c r="V91" s="1451" t="str">
        <f>IF('Historical DATA'!AV77="","",'Historical DATA'!AV77)</f>
        <v/>
      </c>
      <c r="W91" s="1453" t="str">
        <f>IF('Historical DATA'!AW77="","",'Historical DATA'!AW77)</f>
        <v/>
      </c>
      <c r="X91" s="1453" t="str">
        <f>IF('Historical DATA'!AX77="","",'Historical DATA'!AX77)</f>
        <v/>
      </c>
      <c r="Y91" s="1452" t="str">
        <f>IF('Historical DATA'!AY77="","",'Historical DATA'!AY77)</f>
        <v/>
      </c>
      <c r="AA91" s="1451" t="str">
        <f>IF('Historical DATA'!AZ77="","",'Historical DATA'!AZ77)</f>
        <v/>
      </c>
      <c r="AB91" s="1453" t="str">
        <f>IF('Historical DATA'!BA77="","",'Historical DATA'!BA77)</f>
        <v/>
      </c>
      <c r="AC91" s="1453" t="str">
        <f>IF('Historical DATA'!BB77="","",'Historical DATA'!BB77)</f>
        <v/>
      </c>
      <c r="AD91" s="1452" t="str">
        <f>IF('Historical DATA'!BC77="","",'Historical DATA'!BC77)</f>
        <v/>
      </c>
      <c r="AF91" s="1454" t="str">
        <f>IF('Historical DATA'!BD77="","",'Historical DATA'!BD77)</f>
        <v/>
      </c>
      <c r="AG91" s="1448" t="str">
        <f>IF('Historical DATA'!BE77="","",'Historical DATA'!BE77)</f>
        <v/>
      </c>
      <c r="AH91" s="1450" t="str">
        <f>IF('Historical DATA'!BF77="","",'Historical DATA'!BF77)</f>
        <v/>
      </c>
      <c r="AJ91" s="1465" t="str">
        <f>IF('Historical DATA'!BG77="","",'Historical DATA'!BG77)</f>
        <v/>
      </c>
      <c r="AK91" s="1455" t="str">
        <f>IF('Historical DATA'!BH77="","",'Historical DATA'!BH77)</f>
        <v/>
      </c>
      <c r="AL91" s="1455" t="str">
        <f>IF('Historical DATA'!BI77="","",'Historical DATA'!BI77)</f>
        <v/>
      </c>
      <c r="AM91" s="1456" t="str">
        <f>IF('Historical DATA'!BJ77="","",'Historical DATA'!BJ77)</f>
        <v/>
      </c>
    </row>
    <row r="92" spans="2:39">
      <c r="B92" s="1674" t="str">
        <f>IF('Historical DATA'!B78="","",'Historical DATA'!B78)</f>
        <v/>
      </c>
      <c r="D92" s="1454" t="str">
        <f>IF('Historical DATA'!AH78="","",'Historical DATA'!AH78)</f>
        <v/>
      </c>
      <c r="E92" s="1448" t="str">
        <f>IF('Historical DATA'!AI78="","",'Historical DATA'!AI78)</f>
        <v/>
      </c>
      <c r="F92" s="1450" t="str">
        <f>IF('Historical DATA'!AJ78="","",'Historical DATA'!AJ78)</f>
        <v/>
      </c>
      <c r="H92" s="1464" t="str">
        <f>IF('Historical DATA'!AK78="","",'Historical DATA'!AK78)</f>
        <v/>
      </c>
      <c r="I92" s="1448" t="str">
        <f>IF('Historical DATA'!AL78="","",'Historical DATA'!AL78)</f>
        <v/>
      </c>
      <c r="J92" s="1448" t="str">
        <f>IF('Historical DATA'!AM78="","",'Historical DATA'!AM78)</f>
        <v/>
      </c>
      <c r="K92" s="1448" t="str">
        <f>IF('Historical DATA'!AN78="","",'Historical DATA'!AN78)</f>
        <v/>
      </c>
      <c r="L92" s="1467" t="str">
        <f>IF('Historical DATA'!AO78="","",'Historical DATA'!AO78)</f>
        <v/>
      </c>
      <c r="N92" s="1462" t="str">
        <f>IF('Historical DATA'!AP78="","",'Historical DATA'!AP78)</f>
        <v/>
      </c>
      <c r="O92" s="1453" t="str">
        <f>IF('Historical DATA'!AQ78="","",'Historical DATA'!AQ78)</f>
        <v/>
      </c>
      <c r="P92" s="1452" t="str">
        <f>IF('Historical DATA'!AR78="","",'Historical DATA'!AR78)</f>
        <v/>
      </c>
      <c r="R92" s="1451" t="str">
        <f>IF('Historical DATA'!AS78="","",'Historical DATA'!AS78)</f>
        <v/>
      </c>
      <c r="S92" s="1453" t="str">
        <f>IF('Historical DATA'!AT78="","",'Historical DATA'!AT78)</f>
        <v/>
      </c>
      <c r="T92" s="1452" t="str">
        <f>IF('Historical DATA'!AU78="","",'Historical DATA'!AU78)</f>
        <v/>
      </c>
      <c r="V92" s="1451" t="str">
        <f>IF('Historical DATA'!AV78="","",'Historical DATA'!AV78)</f>
        <v/>
      </c>
      <c r="W92" s="1453" t="str">
        <f>IF('Historical DATA'!AW78="","",'Historical DATA'!AW78)</f>
        <v/>
      </c>
      <c r="X92" s="1453" t="str">
        <f>IF('Historical DATA'!AX78="","",'Historical DATA'!AX78)</f>
        <v/>
      </c>
      <c r="Y92" s="1452" t="str">
        <f>IF('Historical DATA'!AY78="","",'Historical DATA'!AY78)</f>
        <v/>
      </c>
      <c r="AA92" s="1451" t="str">
        <f>IF('Historical DATA'!AZ78="","",'Historical DATA'!AZ78)</f>
        <v/>
      </c>
      <c r="AB92" s="1453" t="str">
        <f>IF('Historical DATA'!BA78="","",'Historical DATA'!BA78)</f>
        <v/>
      </c>
      <c r="AC92" s="1453" t="str">
        <f>IF('Historical DATA'!BB78="","",'Historical DATA'!BB78)</f>
        <v/>
      </c>
      <c r="AD92" s="1452" t="str">
        <f>IF('Historical DATA'!BC78="","",'Historical DATA'!BC78)</f>
        <v/>
      </c>
      <c r="AF92" s="1454" t="str">
        <f>IF('Historical DATA'!BD78="","",'Historical DATA'!BD78)</f>
        <v/>
      </c>
      <c r="AG92" s="1448" t="str">
        <f>IF('Historical DATA'!BE78="","",'Historical DATA'!BE78)</f>
        <v/>
      </c>
      <c r="AH92" s="1450" t="str">
        <f>IF('Historical DATA'!BF78="","",'Historical DATA'!BF78)</f>
        <v/>
      </c>
      <c r="AJ92" s="1465" t="str">
        <f>IF('Historical DATA'!BG78="","",'Historical DATA'!BG78)</f>
        <v/>
      </c>
      <c r="AK92" s="1455" t="str">
        <f>IF('Historical DATA'!BH78="","",'Historical DATA'!BH78)</f>
        <v/>
      </c>
      <c r="AL92" s="1455" t="str">
        <f>IF('Historical DATA'!BI78="","",'Historical DATA'!BI78)</f>
        <v/>
      </c>
      <c r="AM92" s="1456" t="str">
        <f>IF('Historical DATA'!BJ78="","",'Historical DATA'!BJ78)</f>
        <v/>
      </c>
    </row>
    <row r="93" spans="2:39">
      <c r="B93" s="1674" t="str">
        <f>IF('Historical DATA'!B79="","",'Historical DATA'!B79)</f>
        <v/>
      </c>
      <c r="D93" s="1454" t="str">
        <f>IF('Historical DATA'!AH79="","",'Historical DATA'!AH79)</f>
        <v/>
      </c>
      <c r="E93" s="1448" t="str">
        <f>IF('Historical DATA'!AI79="","",'Historical DATA'!AI79)</f>
        <v/>
      </c>
      <c r="F93" s="1450" t="str">
        <f>IF('Historical DATA'!AJ79="","",'Historical DATA'!AJ79)</f>
        <v/>
      </c>
      <c r="H93" s="1464" t="str">
        <f>IF('Historical DATA'!AK79="","",'Historical DATA'!AK79)</f>
        <v/>
      </c>
      <c r="I93" s="1448" t="str">
        <f>IF('Historical DATA'!AL79="","",'Historical DATA'!AL79)</f>
        <v/>
      </c>
      <c r="J93" s="1448" t="str">
        <f>IF('Historical DATA'!AM79="","",'Historical DATA'!AM79)</f>
        <v/>
      </c>
      <c r="K93" s="1448" t="str">
        <f>IF('Historical DATA'!AN79="","",'Historical DATA'!AN79)</f>
        <v/>
      </c>
      <c r="L93" s="1467" t="str">
        <f>IF('Historical DATA'!AO79="","",'Historical DATA'!AO79)</f>
        <v/>
      </c>
      <c r="N93" s="1462" t="str">
        <f>IF('Historical DATA'!AP79="","",'Historical DATA'!AP79)</f>
        <v/>
      </c>
      <c r="O93" s="1453" t="str">
        <f>IF('Historical DATA'!AQ79="","",'Historical DATA'!AQ79)</f>
        <v/>
      </c>
      <c r="P93" s="1452" t="str">
        <f>IF('Historical DATA'!AR79="","",'Historical DATA'!AR79)</f>
        <v/>
      </c>
      <c r="R93" s="1451" t="str">
        <f>IF('Historical DATA'!AS79="","",'Historical DATA'!AS79)</f>
        <v/>
      </c>
      <c r="S93" s="1453" t="str">
        <f>IF('Historical DATA'!AT79="","",'Historical DATA'!AT79)</f>
        <v/>
      </c>
      <c r="T93" s="1452" t="str">
        <f>IF('Historical DATA'!AU79="","",'Historical DATA'!AU79)</f>
        <v/>
      </c>
      <c r="V93" s="1451" t="str">
        <f>IF('Historical DATA'!AV79="","",'Historical DATA'!AV79)</f>
        <v/>
      </c>
      <c r="W93" s="1453" t="str">
        <f>IF('Historical DATA'!AW79="","",'Historical DATA'!AW79)</f>
        <v/>
      </c>
      <c r="X93" s="1453" t="str">
        <f>IF('Historical DATA'!AX79="","",'Historical DATA'!AX79)</f>
        <v/>
      </c>
      <c r="Y93" s="1452" t="str">
        <f>IF('Historical DATA'!AY79="","",'Historical DATA'!AY79)</f>
        <v/>
      </c>
      <c r="AA93" s="1451" t="str">
        <f>IF('Historical DATA'!AZ79="","",'Historical DATA'!AZ79)</f>
        <v/>
      </c>
      <c r="AB93" s="1453" t="str">
        <f>IF('Historical DATA'!BA79="","",'Historical DATA'!BA79)</f>
        <v/>
      </c>
      <c r="AC93" s="1453" t="str">
        <f>IF('Historical DATA'!BB79="","",'Historical DATA'!BB79)</f>
        <v/>
      </c>
      <c r="AD93" s="1452" t="str">
        <f>IF('Historical DATA'!BC79="","",'Historical DATA'!BC79)</f>
        <v/>
      </c>
      <c r="AF93" s="1454" t="str">
        <f>IF('Historical DATA'!BD79="","",'Historical DATA'!BD79)</f>
        <v/>
      </c>
      <c r="AG93" s="1448" t="str">
        <f>IF('Historical DATA'!BE79="","",'Historical DATA'!BE79)</f>
        <v/>
      </c>
      <c r="AH93" s="1450" t="str">
        <f>IF('Historical DATA'!BF79="","",'Historical DATA'!BF79)</f>
        <v/>
      </c>
      <c r="AJ93" s="1465" t="str">
        <f>IF('Historical DATA'!BG79="","",'Historical DATA'!BG79)</f>
        <v/>
      </c>
      <c r="AK93" s="1455" t="str">
        <f>IF('Historical DATA'!BH79="","",'Historical DATA'!BH79)</f>
        <v/>
      </c>
      <c r="AL93" s="1455" t="str">
        <f>IF('Historical DATA'!BI79="","",'Historical DATA'!BI79)</f>
        <v/>
      </c>
      <c r="AM93" s="1456" t="str">
        <f>IF('Historical DATA'!BJ79="","",'Historical DATA'!BJ79)</f>
        <v/>
      </c>
    </row>
    <row r="94" spans="2:39">
      <c r="B94" s="1674" t="str">
        <f>IF('Historical DATA'!B80="","",'Historical DATA'!B80)</f>
        <v/>
      </c>
      <c r="D94" s="1454" t="str">
        <f>IF('Historical DATA'!AH80="","",'Historical DATA'!AH80)</f>
        <v/>
      </c>
      <c r="E94" s="1448" t="str">
        <f>IF('Historical DATA'!AI80="","",'Historical DATA'!AI80)</f>
        <v/>
      </c>
      <c r="F94" s="1450" t="str">
        <f>IF('Historical DATA'!AJ80="","",'Historical DATA'!AJ80)</f>
        <v/>
      </c>
      <c r="H94" s="1464" t="str">
        <f>IF('Historical DATA'!AK80="","",'Historical DATA'!AK80)</f>
        <v/>
      </c>
      <c r="I94" s="1448" t="str">
        <f>IF('Historical DATA'!AL80="","",'Historical DATA'!AL80)</f>
        <v/>
      </c>
      <c r="J94" s="1448" t="str">
        <f>IF('Historical DATA'!AM80="","",'Historical DATA'!AM80)</f>
        <v/>
      </c>
      <c r="K94" s="1448" t="str">
        <f>IF('Historical DATA'!AN80="","",'Historical DATA'!AN80)</f>
        <v/>
      </c>
      <c r="L94" s="1467" t="str">
        <f>IF('Historical DATA'!AO80="","",'Historical DATA'!AO80)</f>
        <v/>
      </c>
      <c r="N94" s="1462" t="str">
        <f>IF('Historical DATA'!AP80="","",'Historical DATA'!AP80)</f>
        <v/>
      </c>
      <c r="O94" s="1453" t="str">
        <f>IF('Historical DATA'!AQ80="","",'Historical DATA'!AQ80)</f>
        <v/>
      </c>
      <c r="P94" s="1452" t="str">
        <f>IF('Historical DATA'!AR80="","",'Historical DATA'!AR80)</f>
        <v/>
      </c>
      <c r="R94" s="1451" t="str">
        <f>IF('Historical DATA'!AS80="","",'Historical DATA'!AS80)</f>
        <v/>
      </c>
      <c r="S94" s="1453" t="str">
        <f>IF('Historical DATA'!AT80="","",'Historical DATA'!AT80)</f>
        <v/>
      </c>
      <c r="T94" s="1452" t="str">
        <f>IF('Historical DATA'!AU80="","",'Historical DATA'!AU80)</f>
        <v/>
      </c>
      <c r="V94" s="1451" t="str">
        <f>IF('Historical DATA'!AV80="","",'Historical DATA'!AV80)</f>
        <v/>
      </c>
      <c r="W94" s="1453" t="str">
        <f>IF('Historical DATA'!AW80="","",'Historical DATA'!AW80)</f>
        <v/>
      </c>
      <c r="X94" s="1453" t="str">
        <f>IF('Historical DATA'!AX80="","",'Historical DATA'!AX80)</f>
        <v/>
      </c>
      <c r="Y94" s="1452" t="str">
        <f>IF('Historical DATA'!AY80="","",'Historical DATA'!AY80)</f>
        <v/>
      </c>
      <c r="AA94" s="1451" t="str">
        <f>IF('Historical DATA'!AZ80="","",'Historical DATA'!AZ80)</f>
        <v/>
      </c>
      <c r="AB94" s="1453" t="str">
        <f>IF('Historical DATA'!BA80="","",'Historical DATA'!BA80)</f>
        <v/>
      </c>
      <c r="AC94" s="1453" t="str">
        <f>IF('Historical DATA'!BB80="","",'Historical DATA'!BB80)</f>
        <v/>
      </c>
      <c r="AD94" s="1452" t="str">
        <f>IF('Historical DATA'!BC80="","",'Historical DATA'!BC80)</f>
        <v/>
      </c>
      <c r="AF94" s="1454" t="str">
        <f>IF('Historical DATA'!BD80="","",'Historical DATA'!BD80)</f>
        <v/>
      </c>
      <c r="AG94" s="1448" t="str">
        <f>IF('Historical DATA'!BE80="","",'Historical DATA'!BE80)</f>
        <v/>
      </c>
      <c r="AH94" s="1450" t="str">
        <f>IF('Historical DATA'!BF80="","",'Historical DATA'!BF80)</f>
        <v/>
      </c>
      <c r="AJ94" s="1465" t="str">
        <f>IF('Historical DATA'!BG80="","",'Historical DATA'!BG80)</f>
        <v/>
      </c>
      <c r="AK94" s="1455" t="str">
        <f>IF('Historical DATA'!BH80="","",'Historical DATA'!BH80)</f>
        <v/>
      </c>
      <c r="AL94" s="1455" t="str">
        <f>IF('Historical DATA'!BI80="","",'Historical DATA'!BI80)</f>
        <v/>
      </c>
      <c r="AM94" s="1456" t="str">
        <f>IF('Historical DATA'!BJ80="","",'Historical DATA'!BJ80)</f>
        <v/>
      </c>
    </row>
    <row r="95" spans="2:39">
      <c r="B95" s="1674" t="str">
        <f>IF('Historical DATA'!B81="","",'Historical DATA'!B81)</f>
        <v/>
      </c>
      <c r="D95" s="1454" t="str">
        <f>IF('Historical DATA'!AH81="","",'Historical DATA'!AH81)</f>
        <v/>
      </c>
      <c r="E95" s="1448" t="str">
        <f>IF('Historical DATA'!AI81="","",'Historical DATA'!AI81)</f>
        <v/>
      </c>
      <c r="F95" s="1450" t="str">
        <f>IF('Historical DATA'!AJ81="","",'Historical DATA'!AJ81)</f>
        <v/>
      </c>
      <c r="H95" s="1464" t="str">
        <f>IF('Historical DATA'!AK81="","",'Historical DATA'!AK81)</f>
        <v/>
      </c>
      <c r="I95" s="1448" t="str">
        <f>IF('Historical DATA'!AL81="","",'Historical DATA'!AL81)</f>
        <v/>
      </c>
      <c r="J95" s="1448" t="str">
        <f>IF('Historical DATA'!AM81="","",'Historical DATA'!AM81)</f>
        <v/>
      </c>
      <c r="K95" s="1448" t="str">
        <f>IF('Historical DATA'!AN81="","",'Historical DATA'!AN81)</f>
        <v/>
      </c>
      <c r="L95" s="1467" t="str">
        <f>IF('Historical DATA'!AO81="","",'Historical DATA'!AO81)</f>
        <v/>
      </c>
      <c r="N95" s="1462" t="str">
        <f>IF('Historical DATA'!AP81="","",'Historical DATA'!AP81)</f>
        <v/>
      </c>
      <c r="O95" s="1453" t="str">
        <f>IF('Historical DATA'!AQ81="","",'Historical DATA'!AQ81)</f>
        <v/>
      </c>
      <c r="P95" s="1452" t="str">
        <f>IF('Historical DATA'!AR81="","",'Historical DATA'!AR81)</f>
        <v/>
      </c>
      <c r="R95" s="1451" t="str">
        <f>IF('Historical DATA'!AS81="","",'Historical DATA'!AS81)</f>
        <v/>
      </c>
      <c r="S95" s="1453" t="str">
        <f>IF('Historical DATA'!AT81="","",'Historical DATA'!AT81)</f>
        <v/>
      </c>
      <c r="T95" s="1452" t="str">
        <f>IF('Historical DATA'!AU81="","",'Historical DATA'!AU81)</f>
        <v/>
      </c>
      <c r="V95" s="1451" t="str">
        <f>IF('Historical DATA'!AV81="","",'Historical DATA'!AV81)</f>
        <v/>
      </c>
      <c r="W95" s="1453" t="str">
        <f>IF('Historical DATA'!AW81="","",'Historical DATA'!AW81)</f>
        <v/>
      </c>
      <c r="X95" s="1453" t="str">
        <f>IF('Historical DATA'!AX81="","",'Historical DATA'!AX81)</f>
        <v/>
      </c>
      <c r="Y95" s="1452" t="str">
        <f>IF('Historical DATA'!AY81="","",'Historical DATA'!AY81)</f>
        <v/>
      </c>
      <c r="AA95" s="1451" t="str">
        <f>IF('Historical DATA'!AZ81="","",'Historical DATA'!AZ81)</f>
        <v/>
      </c>
      <c r="AB95" s="1453" t="str">
        <f>IF('Historical DATA'!BA81="","",'Historical DATA'!BA81)</f>
        <v/>
      </c>
      <c r="AC95" s="1453" t="str">
        <f>IF('Historical DATA'!BB81="","",'Historical DATA'!BB81)</f>
        <v/>
      </c>
      <c r="AD95" s="1452" t="str">
        <f>IF('Historical DATA'!BC81="","",'Historical DATA'!BC81)</f>
        <v/>
      </c>
      <c r="AF95" s="1454" t="str">
        <f>IF('Historical DATA'!BD81="","",'Historical DATA'!BD81)</f>
        <v/>
      </c>
      <c r="AG95" s="1448" t="str">
        <f>IF('Historical DATA'!BE81="","",'Historical DATA'!BE81)</f>
        <v/>
      </c>
      <c r="AH95" s="1450" t="str">
        <f>IF('Historical DATA'!BF81="","",'Historical DATA'!BF81)</f>
        <v/>
      </c>
      <c r="AJ95" s="1465" t="str">
        <f>IF('Historical DATA'!BG81="","",'Historical DATA'!BG81)</f>
        <v/>
      </c>
      <c r="AK95" s="1455" t="str">
        <f>IF('Historical DATA'!BH81="","",'Historical DATA'!BH81)</f>
        <v/>
      </c>
      <c r="AL95" s="1455" t="str">
        <f>IF('Historical DATA'!BI81="","",'Historical DATA'!BI81)</f>
        <v/>
      </c>
      <c r="AM95" s="1456" t="str">
        <f>IF('Historical DATA'!BJ81="","",'Historical DATA'!BJ81)</f>
        <v/>
      </c>
    </row>
    <row r="96" spans="2:39">
      <c r="B96" s="1674" t="str">
        <f>IF('Historical DATA'!B82="","",'Historical DATA'!B82)</f>
        <v/>
      </c>
      <c r="D96" s="1454" t="str">
        <f>IF('Historical DATA'!AH82="","",'Historical DATA'!AH82)</f>
        <v/>
      </c>
      <c r="E96" s="1448" t="str">
        <f>IF('Historical DATA'!AI82="","",'Historical DATA'!AI82)</f>
        <v/>
      </c>
      <c r="F96" s="1450" t="str">
        <f>IF('Historical DATA'!AJ82="","",'Historical DATA'!AJ82)</f>
        <v/>
      </c>
      <c r="H96" s="1464" t="str">
        <f>IF('Historical DATA'!AK82="","",'Historical DATA'!AK82)</f>
        <v/>
      </c>
      <c r="I96" s="1448" t="str">
        <f>IF('Historical DATA'!AL82="","",'Historical DATA'!AL82)</f>
        <v/>
      </c>
      <c r="J96" s="1448" t="str">
        <f>IF('Historical DATA'!AM82="","",'Historical DATA'!AM82)</f>
        <v/>
      </c>
      <c r="K96" s="1448" t="str">
        <f>IF('Historical DATA'!AN82="","",'Historical DATA'!AN82)</f>
        <v/>
      </c>
      <c r="L96" s="1467" t="str">
        <f>IF('Historical DATA'!AO82="","",'Historical DATA'!AO82)</f>
        <v/>
      </c>
      <c r="N96" s="1462" t="str">
        <f>IF('Historical DATA'!AP82="","",'Historical DATA'!AP82)</f>
        <v/>
      </c>
      <c r="O96" s="1453" t="str">
        <f>IF('Historical DATA'!AQ82="","",'Historical DATA'!AQ82)</f>
        <v/>
      </c>
      <c r="P96" s="1452" t="str">
        <f>IF('Historical DATA'!AR82="","",'Historical DATA'!AR82)</f>
        <v/>
      </c>
      <c r="R96" s="1451" t="str">
        <f>IF('Historical DATA'!AS82="","",'Historical DATA'!AS82)</f>
        <v/>
      </c>
      <c r="S96" s="1453" t="str">
        <f>IF('Historical DATA'!AT82="","",'Historical DATA'!AT82)</f>
        <v/>
      </c>
      <c r="T96" s="1452" t="str">
        <f>IF('Historical DATA'!AU82="","",'Historical DATA'!AU82)</f>
        <v/>
      </c>
      <c r="V96" s="1451" t="str">
        <f>IF('Historical DATA'!AV82="","",'Historical DATA'!AV82)</f>
        <v/>
      </c>
      <c r="W96" s="1453" t="str">
        <f>IF('Historical DATA'!AW82="","",'Historical DATA'!AW82)</f>
        <v/>
      </c>
      <c r="X96" s="1453" t="str">
        <f>IF('Historical DATA'!AX82="","",'Historical DATA'!AX82)</f>
        <v/>
      </c>
      <c r="Y96" s="1452" t="str">
        <f>IF('Historical DATA'!AY82="","",'Historical DATA'!AY82)</f>
        <v/>
      </c>
      <c r="AA96" s="1451" t="str">
        <f>IF('Historical DATA'!AZ82="","",'Historical DATA'!AZ82)</f>
        <v/>
      </c>
      <c r="AB96" s="1453" t="str">
        <f>IF('Historical DATA'!BA82="","",'Historical DATA'!BA82)</f>
        <v/>
      </c>
      <c r="AC96" s="1453" t="str">
        <f>IF('Historical DATA'!BB82="","",'Historical DATA'!BB82)</f>
        <v/>
      </c>
      <c r="AD96" s="1452" t="str">
        <f>IF('Historical DATA'!BC82="","",'Historical DATA'!BC82)</f>
        <v/>
      </c>
      <c r="AF96" s="1454" t="str">
        <f>IF('Historical DATA'!BD82="","",'Historical DATA'!BD82)</f>
        <v/>
      </c>
      <c r="AG96" s="1448" t="str">
        <f>IF('Historical DATA'!BE82="","",'Historical DATA'!BE82)</f>
        <v/>
      </c>
      <c r="AH96" s="1450" t="str">
        <f>IF('Historical DATA'!BF82="","",'Historical DATA'!BF82)</f>
        <v/>
      </c>
      <c r="AJ96" s="1465" t="str">
        <f>IF('Historical DATA'!BG82="","",'Historical DATA'!BG82)</f>
        <v/>
      </c>
      <c r="AK96" s="1455" t="str">
        <f>IF('Historical DATA'!BH82="","",'Historical DATA'!BH82)</f>
        <v/>
      </c>
      <c r="AL96" s="1455" t="str">
        <f>IF('Historical DATA'!BI82="","",'Historical DATA'!BI82)</f>
        <v/>
      </c>
      <c r="AM96" s="1456" t="str">
        <f>IF('Historical DATA'!BJ82="","",'Historical DATA'!BJ82)</f>
        <v/>
      </c>
    </row>
    <row r="97" spans="2:39">
      <c r="B97" s="1674" t="str">
        <f>IF('Historical DATA'!B83="","",'Historical DATA'!B83)</f>
        <v/>
      </c>
      <c r="D97" s="1454" t="str">
        <f>IF('Historical DATA'!AH83="","",'Historical DATA'!AH83)</f>
        <v/>
      </c>
      <c r="E97" s="1448" t="str">
        <f>IF('Historical DATA'!AI83="","",'Historical DATA'!AI83)</f>
        <v/>
      </c>
      <c r="F97" s="1450" t="str">
        <f>IF('Historical DATA'!AJ83="","",'Historical DATA'!AJ83)</f>
        <v/>
      </c>
      <c r="H97" s="1464" t="str">
        <f>IF('Historical DATA'!AK83="","",'Historical DATA'!AK83)</f>
        <v/>
      </c>
      <c r="I97" s="1448" t="str">
        <f>IF('Historical DATA'!AL83="","",'Historical DATA'!AL83)</f>
        <v/>
      </c>
      <c r="J97" s="1448" t="str">
        <f>IF('Historical DATA'!AM83="","",'Historical DATA'!AM83)</f>
        <v/>
      </c>
      <c r="K97" s="1448" t="str">
        <f>IF('Historical DATA'!AN83="","",'Historical DATA'!AN83)</f>
        <v/>
      </c>
      <c r="L97" s="1467" t="str">
        <f>IF('Historical DATA'!AO83="","",'Historical DATA'!AO83)</f>
        <v/>
      </c>
      <c r="N97" s="1462" t="str">
        <f>IF('Historical DATA'!AP83="","",'Historical DATA'!AP83)</f>
        <v/>
      </c>
      <c r="O97" s="1453" t="str">
        <f>IF('Historical DATA'!AQ83="","",'Historical DATA'!AQ83)</f>
        <v/>
      </c>
      <c r="P97" s="1452" t="str">
        <f>IF('Historical DATA'!AR83="","",'Historical DATA'!AR83)</f>
        <v/>
      </c>
      <c r="R97" s="1451" t="str">
        <f>IF('Historical DATA'!AS83="","",'Historical DATA'!AS83)</f>
        <v/>
      </c>
      <c r="S97" s="1453" t="str">
        <f>IF('Historical DATA'!AT83="","",'Historical DATA'!AT83)</f>
        <v/>
      </c>
      <c r="T97" s="1452" t="str">
        <f>IF('Historical DATA'!AU83="","",'Historical DATA'!AU83)</f>
        <v/>
      </c>
      <c r="V97" s="1451" t="str">
        <f>IF('Historical DATA'!AV83="","",'Historical DATA'!AV83)</f>
        <v/>
      </c>
      <c r="W97" s="1453" t="str">
        <f>IF('Historical DATA'!AW83="","",'Historical DATA'!AW83)</f>
        <v/>
      </c>
      <c r="X97" s="1453" t="str">
        <f>IF('Historical DATA'!AX83="","",'Historical DATA'!AX83)</f>
        <v/>
      </c>
      <c r="Y97" s="1452" t="str">
        <f>IF('Historical DATA'!AY83="","",'Historical DATA'!AY83)</f>
        <v/>
      </c>
      <c r="AA97" s="1451" t="str">
        <f>IF('Historical DATA'!AZ83="","",'Historical DATA'!AZ83)</f>
        <v/>
      </c>
      <c r="AB97" s="1453" t="str">
        <f>IF('Historical DATA'!BA83="","",'Historical DATA'!BA83)</f>
        <v/>
      </c>
      <c r="AC97" s="1453" t="str">
        <f>IF('Historical DATA'!BB83="","",'Historical DATA'!BB83)</f>
        <v/>
      </c>
      <c r="AD97" s="1452" t="str">
        <f>IF('Historical DATA'!BC83="","",'Historical DATA'!BC83)</f>
        <v/>
      </c>
      <c r="AF97" s="1454" t="str">
        <f>IF('Historical DATA'!BD83="","",'Historical DATA'!BD83)</f>
        <v/>
      </c>
      <c r="AG97" s="1448" t="str">
        <f>IF('Historical DATA'!BE83="","",'Historical DATA'!BE83)</f>
        <v/>
      </c>
      <c r="AH97" s="1450" t="str">
        <f>IF('Historical DATA'!BF83="","",'Historical DATA'!BF83)</f>
        <v/>
      </c>
      <c r="AJ97" s="1465" t="str">
        <f>IF('Historical DATA'!BG83="","",'Historical DATA'!BG83)</f>
        <v/>
      </c>
      <c r="AK97" s="1455" t="str">
        <f>IF('Historical DATA'!BH83="","",'Historical DATA'!BH83)</f>
        <v/>
      </c>
      <c r="AL97" s="1455" t="str">
        <f>IF('Historical DATA'!BI83="","",'Historical DATA'!BI83)</f>
        <v/>
      </c>
      <c r="AM97" s="1456" t="str">
        <f>IF('Historical DATA'!BJ83="","",'Historical DATA'!BJ83)</f>
        <v/>
      </c>
    </row>
    <row r="98" spans="2:39">
      <c r="B98" s="1674" t="str">
        <f>IF('Historical DATA'!B84="","",'Historical DATA'!B84)</f>
        <v/>
      </c>
      <c r="D98" s="1454" t="str">
        <f>IF('Historical DATA'!AH84="","",'Historical DATA'!AH84)</f>
        <v/>
      </c>
      <c r="E98" s="1448" t="str">
        <f>IF('Historical DATA'!AI84="","",'Historical DATA'!AI84)</f>
        <v/>
      </c>
      <c r="F98" s="1450" t="str">
        <f>IF('Historical DATA'!AJ84="","",'Historical DATA'!AJ84)</f>
        <v/>
      </c>
      <c r="H98" s="1464" t="str">
        <f>IF('Historical DATA'!AK84="","",'Historical DATA'!AK84)</f>
        <v/>
      </c>
      <c r="I98" s="1448" t="str">
        <f>IF('Historical DATA'!AL84="","",'Historical DATA'!AL84)</f>
        <v/>
      </c>
      <c r="J98" s="1448" t="str">
        <f>IF('Historical DATA'!AM84="","",'Historical DATA'!AM84)</f>
        <v/>
      </c>
      <c r="K98" s="1448" t="str">
        <f>IF('Historical DATA'!AN84="","",'Historical DATA'!AN84)</f>
        <v/>
      </c>
      <c r="L98" s="1467" t="str">
        <f>IF('Historical DATA'!AO84="","",'Historical DATA'!AO84)</f>
        <v/>
      </c>
      <c r="N98" s="1462" t="str">
        <f>IF('Historical DATA'!AP84="","",'Historical DATA'!AP84)</f>
        <v/>
      </c>
      <c r="O98" s="1453" t="str">
        <f>IF('Historical DATA'!AQ84="","",'Historical DATA'!AQ84)</f>
        <v/>
      </c>
      <c r="P98" s="1452" t="str">
        <f>IF('Historical DATA'!AR84="","",'Historical DATA'!AR84)</f>
        <v/>
      </c>
      <c r="R98" s="1451" t="str">
        <f>IF('Historical DATA'!AS84="","",'Historical DATA'!AS84)</f>
        <v/>
      </c>
      <c r="S98" s="1453" t="str">
        <f>IF('Historical DATA'!AT84="","",'Historical DATA'!AT84)</f>
        <v/>
      </c>
      <c r="T98" s="1452" t="str">
        <f>IF('Historical DATA'!AU84="","",'Historical DATA'!AU84)</f>
        <v/>
      </c>
      <c r="V98" s="1451" t="str">
        <f>IF('Historical DATA'!AV84="","",'Historical DATA'!AV84)</f>
        <v/>
      </c>
      <c r="W98" s="1453" t="str">
        <f>IF('Historical DATA'!AW84="","",'Historical DATA'!AW84)</f>
        <v/>
      </c>
      <c r="X98" s="1453" t="str">
        <f>IF('Historical DATA'!AX84="","",'Historical DATA'!AX84)</f>
        <v/>
      </c>
      <c r="Y98" s="1452" t="str">
        <f>IF('Historical DATA'!AY84="","",'Historical DATA'!AY84)</f>
        <v/>
      </c>
      <c r="AA98" s="1451" t="str">
        <f>IF('Historical DATA'!AZ84="","",'Historical DATA'!AZ84)</f>
        <v/>
      </c>
      <c r="AB98" s="1453" t="str">
        <f>IF('Historical DATA'!BA84="","",'Historical DATA'!BA84)</f>
        <v/>
      </c>
      <c r="AC98" s="1453" t="str">
        <f>IF('Historical DATA'!BB84="","",'Historical DATA'!BB84)</f>
        <v/>
      </c>
      <c r="AD98" s="1452" t="str">
        <f>IF('Historical DATA'!BC84="","",'Historical DATA'!BC84)</f>
        <v/>
      </c>
      <c r="AF98" s="1454" t="str">
        <f>IF('Historical DATA'!BD84="","",'Historical DATA'!BD84)</f>
        <v/>
      </c>
      <c r="AG98" s="1448" t="str">
        <f>IF('Historical DATA'!BE84="","",'Historical DATA'!BE84)</f>
        <v/>
      </c>
      <c r="AH98" s="1450" t="str">
        <f>IF('Historical DATA'!BF84="","",'Historical DATA'!BF84)</f>
        <v/>
      </c>
      <c r="AJ98" s="1465" t="str">
        <f>IF('Historical DATA'!BG84="","",'Historical DATA'!BG84)</f>
        <v/>
      </c>
      <c r="AK98" s="1455" t="str">
        <f>IF('Historical DATA'!BH84="","",'Historical DATA'!BH84)</f>
        <v/>
      </c>
      <c r="AL98" s="1455" t="str">
        <f>IF('Historical DATA'!BI84="","",'Historical DATA'!BI84)</f>
        <v/>
      </c>
      <c r="AM98" s="1456" t="str">
        <f>IF('Historical DATA'!BJ84="","",'Historical DATA'!BJ84)</f>
        <v/>
      </c>
    </row>
    <row r="99" spans="2:39">
      <c r="B99" s="1674" t="str">
        <f>IF('Historical DATA'!B85="","",'Historical DATA'!B85)</f>
        <v/>
      </c>
      <c r="D99" s="1454" t="str">
        <f>IF('Historical DATA'!AH85="","",'Historical DATA'!AH85)</f>
        <v/>
      </c>
      <c r="E99" s="1448" t="str">
        <f>IF('Historical DATA'!AI85="","",'Historical DATA'!AI85)</f>
        <v/>
      </c>
      <c r="F99" s="1450" t="str">
        <f>IF('Historical DATA'!AJ85="","",'Historical DATA'!AJ85)</f>
        <v/>
      </c>
      <c r="H99" s="1464" t="str">
        <f>IF('Historical DATA'!AK85="","",'Historical DATA'!AK85)</f>
        <v/>
      </c>
      <c r="I99" s="1448" t="str">
        <f>IF('Historical DATA'!AL85="","",'Historical DATA'!AL85)</f>
        <v/>
      </c>
      <c r="J99" s="1448" t="str">
        <f>IF('Historical DATA'!AM85="","",'Historical DATA'!AM85)</f>
        <v/>
      </c>
      <c r="K99" s="1448" t="str">
        <f>IF('Historical DATA'!AN85="","",'Historical DATA'!AN85)</f>
        <v/>
      </c>
      <c r="L99" s="1467" t="str">
        <f>IF('Historical DATA'!AO85="","",'Historical DATA'!AO85)</f>
        <v/>
      </c>
      <c r="N99" s="1462" t="str">
        <f>IF('Historical DATA'!AP85="","",'Historical DATA'!AP85)</f>
        <v/>
      </c>
      <c r="O99" s="1453" t="str">
        <f>IF('Historical DATA'!AQ85="","",'Historical DATA'!AQ85)</f>
        <v/>
      </c>
      <c r="P99" s="1452" t="str">
        <f>IF('Historical DATA'!AR85="","",'Historical DATA'!AR85)</f>
        <v/>
      </c>
      <c r="R99" s="1451" t="str">
        <f>IF('Historical DATA'!AS85="","",'Historical DATA'!AS85)</f>
        <v/>
      </c>
      <c r="S99" s="1453" t="str">
        <f>IF('Historical DATA'!AT85="","",'Historical DATA'!AT85)</f>
        <v/>
      </c>
      <c r="T99" s="1452" t="str">
        <f>IF('Historical DATA'!AU85="","",'Historical DATA'!AU85)</f>
        <v/>
      </c>
      <c r="V99" s="1451" t="str">
        <f>IF('Historical DATA'!AV85="","",'Historical DATA'!AV85)</f>
        <v/>
      </c>
      <c r="W99" s="1453" t="str">
        <f>IF('Historical DATA'!AW85="","",'Historical DATA'!AW85)</f>
        <v/>
      </c>
      <c r="X99" s="1453" t="str">
        <f>IF('Historical DATA'!AX85="","",'Historical DATA'!AX85)</f>
        <v/>
      </c>
      <c r="Y99" s="1452" t="str">
        <f>IF('Historical DATA'!AY85="","",'Historical DATA'!AY85)</f>
        <v/>
      </c>
      <c r="AA99" s="1451" t="str">
        <f>IF('Historical DATA'!AZ85="","",'Historical DATA'!AZ85)</f>
        <v/>
      </c>
      <c r="AB99" s="1453" t="str">
        <f>IF('Historical DATA'!BA85="","",'Historical DATA'!BA85)</f>
        <v/>
      </c>
      <c r="AC99" s="1453" t="str">
        <f>IF('Historical DATA'!BB85="","",'Historical DATA'!BB85)</f>
        <v/>
      </c>
      <c r="AD99" s="1452" t="str">
        <f>IF('Historical DATA'!BC85="","",'Historical DATA'!BC85)</f>
        <v/>
      </c>
      <c r="AF99" s="1454" t="str">
        <f>IF('Historical DATA'!BD85="","",'Historical DATA'!BD85)</f>
        <v/>
      </c>
      <c r="AG99" s="1448" t="str">
        <f>IF('Historical DATA'!BE85="","",'Historical DATA'!BE85)</f>
        <v/>
      </c>
      <c r="AH99" s="1450" t="str">
        <f>IF('Historical DATA'!BF85="","",'Historical DATA'!BF85)</f>
        <v/>
      </c>
      <c r="AJ99" s="1465" t="str">
        <f>IF('Historical DATA'!BG85="","",'Historical DATA'!BG85)</f>
        <v/>
      </c>
      <c r="AK99" s="1455" t="str">
        <f>IF('Historical DATA'!BH85="","",'Historical DATA'!BH85)</f>
        <v/>
      </c>
      <c r="AL99" s="1455" t="str">
        <f>IF('Historical DATA'!BI85="","",'Historical DATA'!BI85)</f>
        <v/>
      </c>
      <c r="AM99" s="1456" t="str">
        <f>IF('Historical DATA'!BJ85="","",'Historical DATA'!BJ85)</f>
        <v/>
      </c>
    </row>
    <row r="100" spans="2:39">
      <c r="B100" s="1674" t="str">
        <f>IF('Historical DATA'!B86="","",'Historical DATA'!B86)</f>
        <v/>
      </c>
      <c r="D100" s="1454" t="str">
        <f>IF('Historical DATA'!AH86="","",'Historical DATA'!AH86)</f>
        <v/>
      </c>
      <c r="E100" s="1448" t="str">
        <f>IF('Historical DATA'!AI86="","",'Historical DATA'!AI86)</f>
        <v/>
      </c>
      <c r="F100" s="1450" t="str">
        <f>IF('Historical DATA'!AJ86="","",'Historical DATA'!AJ86)</f>
        <v/>
      </c>
      <c r="H100" s="1464" t="str">
        <f>IF('Historical DATA'!AK86="","",'Historical DATA'!AK86)</f>
        <v/>
      </c>
      <c r="I100" s="1448" t="str">
        <f>IF('Historical DATA'!AL86="","",'Historical DATA'!AL86)</f>
        <v/>
      </c>
      <c r="J100" s="1448" t="str">
        <f>IF('Historical DATA'!AM86="","",'Historical DATA'!AM86)</f>
        <v/>
      </c>
      <c r="K100" s="1448" t="str">
        <f>IF('Historical DATA'!AN86="","",'Historical DATA'!AN86)</f>
        <v/>
      </c>
      <c r="L100" s="1467" t="str">
        <f>IF('Historical DATA'!AO86="","",'Historical DATA'!AO86)</f>
        <v/>
      </c>
      <c r="N100" s="1462" t="str">
        <f>IF('Historical DATA'!AP86="","",'Historical DATA'!AP86)</f>
        <v/>
      </c>
      <c r="O100" s="1453" t="str">
        <f>IF('Historical DATA'!AQ86="","",'Historical DATA'!AQ86)</f>
        <v/>
      </c>
      <c r="P100" s="1452" t="str">
        <f>IF('Historical DATA'!AR86="","",'Historical DATA'!AR86)</f>
        <v/>
      </c>
      <c r="R100" s="1451" t="str">
        <f>IF('Historical DATA'!AS86="","",'Historical DATA'!AS86)</f>
        <v/>
      </c>
      <c r="S100" s="1453" t="str">
        <f>IF('Historical DATA'!AT86="","",'Historical DATA'!AT86)</f>
        <v/>
      </c>
      <c r="T100" s="1452" t="str">
        <f>IF('Historical DATA'!AU86="","",'Historical DATA'!AU86)</f>
        <v/>
      </c>
      <c r="V100" s="1451" t="str">
        <f>IF('Historical DATA'!AV86="","",'Historical DATA'!AV86)</f>
        <v/>
      </c>
      <c r="W100" s="1453" t="str">
        <f>IF('Historical DATA'!AW86="","",'Historical DATA'!AW86)</f>
        <v/>
      </c>
      <c r="X100" s="1453" t="str">
        <f>IF('Historical DATA'!AX86="","",'Historical DATA'!AX86)</f>
        <v/>
      </c>
      <c r="Y100" s="1452" t="str">
        <f>IF('Historical DATA'!AY86="","",'Historical DATA'!AY86)</f>
        <v/>
      </c>
      <c r="AA100" s="1451" t="str">
        <f>IF('Historical DATA'!AZ86="","",'Historical DATA'!AZ86)</f>
        <v/>
      </c>
      <c r="AB100" s="1453" t="str">
        <f>IF('Historical DATA'!BA86="","",'Historical DATA'!BA86)</f>
        <v/>
      </c>
      <c r="AC100" s="1453" t="str">
        <f>IF('Historical DATA'!BB86="","",'Historical DATA'!BB86)</f>
        <v/>
      </c>
      <c r="AD100" s="1452" t="str">
        <f>IF('Historical DATA'!BC86="","",'Historical DATA'!BC86)</f>
        <v/>
      </c>
      <c r="AF100" s="1454" t="str">
        <f>IF('Historical DATA'!BD86="","",'Historical DATA'!BD86)</f>
        <v/>
      </c>
      <c r="AG100" s="1448" t="str">
        <f>IF('Historical DATA'!BE86="","",'Historical DATA'!BE86)</f>
        <v/>
      </c>
      <c r="AH100" s="1450" t="str">
        <f>IF('Historical DATA'!BF86="","",'Historical DATA'!BF86)</f>
        <v/>
      </c>
      <c r="AJ100" s="1465" t="str">
        <f>IF('Historical DATA'!BG86="","",'Historical DATA'!BG86)</f>
        <v/>
      </c>
      <c r="AK100" s="1455" t="str">
        <f>IF('Historical DATA'!BH86="","",'Historical DATA'!BH86)</f>
        <v/>
      </c>
      <c r="AL100" s="1455" t="str">
        <f>IF('Historical DATA'!BI86="","",'Historical DATA'!BI86)</f>
        <v/>
      </c>
      <c r="AM100" s="1456" t="str">
        <f>IF('Historical DATA'!BJ86="","",'Historical DATA'!BJ86)</f>
        <v/>
      </c>
    </row>
    <row r="101" spans="2:39">
      <c r="B101" s="1674" t="str">
        <f>IF('Historical DATA'!B87="","",'Historical DATA'!B87)</f>
        <v/>
      </c>
      <c r="D101" s="1454" t="str">
        <f>IF('Historical DATA'!AH87="","",'Historical DATA'!AH87)</f>
        <v/>
      </c>
      <c r="E101" s="1448" t="str">
        <f>IF('Historical DATA'!AI87="","",'Historical DATA'!AI87)</f>
        <v/>
      </c>
      <c r="F101" s="1450" t="str">
        <f>IF('Historical DATA'!AJ87="","",'Historical DATA'!AJ87)</f>
        <v/>
      </c>
      <c r="H101" s="1464" t="str">
        <f>IF('Historical DATA'!AK87="","",'Historical DATA'!AK87)</f>
        <v/>
      </c>
      <c r="I101" s="1448" t="str">
        <f>IF('Historical DATA'!AL87="","",'Historical DATA'!AL87)</f>
        <v/>
      </c>
      <c r="J101" s="1448" t="str">
        <f>IF('Historical DATA'!AM87="","",'Historical DATA'!AM87)</f>
        <v/>
      </c>
      <c r="K101" s="1448" t="str">
        <f>IF('Historical DATA'!AN87="","",'Historical DATA'!AN87)</f>
        <v/>
      </c>
      <c r="L101" s="1467" t="str">
        <f>IF('Historical DATA'!AO87="","",'Historical DATA'!AO87)</f>
        <v/>
      </c>
      <c r="N101" s="1462" t="str">
        <f>IF('Historical DATA'!AP87="","",'Historical DATA'!AP87)</f>
        <v/>
      </c>
      <c r="O101" s="1453" t="str">
        <f>IF('Historical DATA'!AQ87="","",'Historical DATA'!AQ87)</f>
        <v/>
      </c>
      <c r="P101" s="1452" t="str">
        <f>IF('Historical DATA'!AR87="","",'Historical DATA'!AR87)</f>
        <v/>
      </c>
      <c r="R101" s="1451" t="str">
        <f>IF('Historical DATA'!AS87="","",'Historical DATA'!AS87)</f>
        <v/>
      </c>
      <c r="S101" s="1453" t="str">
        <f>IF('Historical DATA'!AT87="","",'Historical DATA'!AT87)</f>
        <v/>
      </c>
      <c r="T101" s="1452" t="str">
        <f>IF('Historical DATA'!AU87="","",'Historical DATA'!AU87)</f>
        <v/>
      </c>
      <c r="V101" s="1451" t="str">
        <f>IF('Historical DATA'!AV87="","",'Historical DATA'!AV87)</f>
        <v/>
      </c>
      <c r="W101" s="1453" t="str">
        <f>IF('Historical DATA'!AW87="","",'Historical DATA'!AW87)</f>
        <v/>
      </c>
      <c r="X101" s="1453" t="str">
        <f>IF('Historical DATA'!AX87="","",'Historical DATA'!AX87)</f>
        <v/>
      </c>
      <c r="Y101" s="1452" t="str">
        <f>IF('Historical DATA'!AY87="","",'Historical DATA'!AY87)</f>
        <v/>
      </c>
      <c r="AA101" s="1451" t="str">
        <f>IF('Historical DATA'!AZ87="","",'Historical DATA'!AZ87)</f>
        <v/>
      </c>
      <c r="AB101" s="1453" t="str">
        <f>IF('Historical DATA'!BA87="","",'Historical DATA'!BA87)</f>
        <v/>
      </c>
      <c r="AC101" s="1453" t="str">
        <f>IF('Historical DATA'!BB87="","",'Historical DATA'!BB87)</f>
        <v/>
      </c>
      <c r="AD101" s="1452" t="str">
        <f>IF('Historical DATA'!BC87="","",'Historical DATA'!BC87)</f>
        <v/>
      </c>
      <c r="AF101" s="1454" t="str">
        <f>IF('Historical DATA'!BD87="","",'Historical DATA'!BD87)</f>
        <v/>
      </c>
      <c r="AG101" s="1448" t="str">
        <f>IF('Historical DATA'!BE87="","",'Historical DATA'!BE87)</f>
        <v/>
      </c>
      <c r="AH101" s="1450" t="str">
        <f>IF('Historical DATA'!BF87="","",'Historical DATA'!BF87)</f>
        <v/>
      </c>
      <c r="AJ101" s="1465" t="str">
        <f>IF('Historical DATA'!BG87="","",'Historical DATA'!BG87)</f>
        <v/>
      </c>
      <c r="AK101" s="1455" t="str">
        <f>IF('Historical DATA'!BH87="","",'Historical DATA'!BH87)</f>
        <v/>
      </c>
      <c r="AL101" s="1455" t="str">
        <f>IF('Historical DATA'!BI87="","",'Historical DATA'!BI87)</f>
        <v/>
      </c>
      <c r="AM101" s="1456" t="str">
        <f>IF('Historical DATA'!BJ87="","",'Historical DATA'!BJ87)</f>
        <v/>
      </c>
    </row>
    <row r="102" spans="2:39">
      <c r="B102" s="1674" t="str">
        <f>IF('Historical DATA'!B88="","",'Historical DATA'!B88)</f>
        <v/>
      </c>
      <c r="D102" s="1454" t="str">
        <f>IF('Historical DATA'!AH88="","",'Historical DATA'!AH88)</f>
        <v/>
      </c>
      <c r="E102" s="1448" t="str">
        <f>IF('Historical DATA'!AI88="","",'Historical DATA'!AI88)</f>
        <v/>
      </c>
      <c r="F102" s="1450" t="str">
        <f>IF('Historical DATA'!AJ88="","",'Historical DATA'!AJ88)</f>
        <v/>
      </c>
      <c r="H102" s="1464" t="str">
        <f>IF('Historical DATA'!AK88="","",'Historical DATA'!AK88)</f>
        <v/>
      </c>
      <c r="I102" s="1448" t="str">
        <f>IF('Historical DATA'!AL88="","",'Historical DATA'!AL88)</f>
        <v/>
      </c>
      <c r="J102" s="1448" t="str">
        <f>IF('Historical DATA'!AM88="","",'Historical DATA'!AM88)</f>
        <v/>
      </c>
      <c r="K102" s="1448" t="str">
        <f>IF('Historical DATA'!AN88="","",'Historical DATA'!AN88)</f>
        <v/>
      </c>
      <c r="L102" s="1467" t="str">
        <f>IF('Historical DATA'!AO88="","",'Historical DATA'!AO88)</f>
        <v/>
      </c>
      <c r="N102" s="1462" t="str">
        <f>IF('Historical DATA'!AP88="","",'Historical DATA'!AP88)</f>
        <v/>
      </c>
      <c r="O102" s="1453" t="str">
        <f>IF('Historical DATA'!AQ88="","",'Historical DATA'!AQ88)</f>
        <v/>
      </c>
      <c r="P102" s="1452" t="str">
        <f>IF('Historical DATA'!AR88="","",'Historical DATA'!AR88)</f>
        <v/>
      </c>
      <c r="R102" s="1451" t="str">
        <f>IF('Historical DATA'!AS88="","",'Historical DATA'!AS88)</f>
        <v/>
      </c>
      <c r="S102" s="1453" t="str">
        <f>IF('Historical DATA'!AT88="","",'Historical DATA'!AT88)</f>
        <v/>
      </c>
      <c r="T102" s="1452" t="str">
        <f>IF('Historical DATA'!AU88="","",'Historical DATA'!AU88)</f>
        <v/>
      </c>
      <c r="V102" s="1451" t="str">
        <f>IF('Historical DATA'!AV88="","",'Historical DATA'!AV88)</f>
        <v/>
      </c>
      <c r="W102" s="1453" t="str">
        <f>IF('Historical DATA'!AW88="","",'Historical DATA'!AW88)</f>
        <v/>
      </c>
      <c r="X102" s="1453" t="str">
        <f>IF('Historical DATA'!AX88="","",'Historical DATA'!AX88)</f>
        <v/>
      </c>
      <c r="Y102" s="1452" t="str">
        <f>IF('Historical DATA'!AY88="","",'Historical DATA'!AY88)</f>
        <v/>
      </c>
      <c r="AA102" s="1451" t="str">
        <f>IF('Historical DATA'!AZ88="","",'Historical DATA'!AZ88)</f>
        <v/>
      </c>
      <c r="AB102" s="1453" t="str">
        <f>IF('Historical DATA'!BA88="","",'Historical DATA'!BA88)</f>
        <v/>
      </c>
      <c r="AC102" s="1453" t="str">
        <f>IF('Historical DATA'!BB88="","",'Historical DATA'!BB88)</f>
        <v/>
      </c>
      <c r="AD102" s="1452" t="str">
        <f>IF('Historical DATA'!BC88="","",'Historical DATA'!BC88)</f>
        <v/>
      </c>
      <c r="AF102" s="1454" t="str">
        <f>IF('Historical DATA'!BD88="","",'Historical DATA'!BD88)</f>
        <v/>
      </c>
      <c r="AG102" s="1448" t="str">
        <f>IF('Historical DATA'!BE88="","",'Historical DATA'!BE88)</f>
        <v/>
      </c>
      <c r="AH102" s="1450" t="str">
        <f>IF('Historical DATA'!BF88="","",'Historical DATA'!BF88)</f>
        <v/>
      </c>
      <c r="AJ102" s="1465" t="str">
        <f>IF('Historical DATA'!BG88="","",'Historical DATA'!BG88)</f>
        <v/>
      </c>
      <c r="AK102" s="1455" t="str">
        <f>IF('Historical DATA'!BH88="","",'Historical DATA'!BH88)</f>
        <v/>
      </c>
      <c r="AL102" s="1455" t="str">
        <f>IF('Historical DATA'!BI88="","",'Historical DATA'!BI88)</f>
        <v/>
      </c>
      <c r="AM102" s="1456" t="str">
        <f>IF('Historical DATA'!BJ88="","",'Historical DATA'!BJ88)</f>
        <v/>
      </c>
    </row>
    <row r="103" spans="2:39">
      <c r="B103" s="1674" t="str">
        <f>IF('Historical DATA'!B89="","",'Historical DATA'!B89)</f>
        <v/>
      </c>
      <c r="D103" s="1454" t="str">
        <f>IF('Historical DATA'!AH89="","",'Historical DATA'!AH89)</f>
        <v/>
      </c>
      <c r="E103" s="1448" t="str">
        <f>IF('Historical DATA'!AI89="","",'Historical DATA'!AI89)</f>
        <v/>
      </c>
      <c r="F103" s="1450" t="str">
        <f>IF('Historical DATA'!AJ89="","",'Historical DATA'!AJ89)</f>
        <v/>
      </c>
      <c r="H103" s="1464" t="str">
        <f>IF('Historical DATA'!AK89="","",'Historical DATA'!AK89)</f>
        <v/>
      </c>
      <c r="I103" s="1448" t="str">
        <f>IF('Historical DATA'!AL89="","",'Historical DATA'!AL89)</f>
        <v/>
      </c>
      <c r="J103" s="1448" t="str">
        <f>IF('Historical DATA'!AM89="","",'Historical DATA'!AM89)</f>
        <v/>
      </c>
      <c r="K103" s="1448" t="str">
        <f>IF('Historical DATA'!AN89="","",'Historical DATA'!AN89)</f>
        <v/>
      </c>
      <c r="L103" s="1467" t="str">
        <f>IF('Historical DATA'!AO89="","",'Historical DATA'!AO89)</f>
        <v/>
      </c>
      <c r="N103" s="1462" t="str">
        <f>IF('Historical DATA'!AP89="","",'Historical DATA'!AP89)</f>
        <v/>
      </c>
      <c r="O103" s="1453" t="str">
        <f>IF('Historical DATA'!AQ89="","",'Historical DATA'!AQ89)</f>
        <v/>
      </c>
      <c r="P103" s="1452" t="str">
        <f>IF('Historical DATA'!AR89="","",'Historical DATA'!AR89)</f>
        <v/>
      </c>
      <c r="R103" s="1451" t="str">
        <f>IF('Historical DATA'!AS89="","",'Historical DATA'!AS89)</f>
        <v/>
      </c>
      <c r="S103" s="1453" t="str">
        <f>IF('Historical DATA'!AT89="","",'Historical DATA'!AT89)</f>
        <v/>
      </c>
      <c r="T103" s="1452" t="str">
        <f>IF('Historical DATA'!AU89="","",'Historical DATA'!AU89)</f>
        <v/>
      </c>
      <c r="V103" s="1451" t="str">
        <f>IF('Historical DATA'!AV89="","",'Historical DATA'!AV89)</f>
        <v/>
      </c>
      <c r="W103" s="1453" t="str">
        <f>IF('Historical DATA'!AW89="","",'Historical DATA'!AW89)</f>
        <v/>
      </c>
      <c r="X103" s="1453" t="str">
        <f>IF('Historical DATA'!AX89="","",'Historical DATA'!AX89)</f>
        <v/>
      </c>
      <c r="Y103" s="1452" t="str">
        <f>IF('Historical DATA'!AY89="","",'Historical DATA'!AY89)</f>
        <v/>
      </c>
      <c r="AA103" s="1451" t="str">
        <f>IF('Historical DATA'!AZ89="","",'Historical DATA'!AZ89)</f>
        <v/>
      </c>
      <c r="AB103" s="1453" t="str">
        <f>IF('Historical DATA'!BA89="","",'Historical DATA'!BA89)</f>
        <v/>
      </c>
      <c r="AC103" s="1453" t="str">
        <f>IF('Historical DATA'!BB89="","",'Historical DATA'!BB89)</f>
        <v/>
      </c>
      <c r="AD103" s="1452" t="str">
        <f>IF('Historical DATA'!BC89="","",'Historical DATA'!BC89)</f>
        <v/>
      </c>
      <c r="AF103" s="1454" t="str">
        <f>IF('Historical DATA'!BD89="","",'Historical DATA'!BD89)</f>
        <v/>
      </c>
      <c r="AG103" s="1448" t="str">
        <f>IF('Historical DATA'!BE89="","",'Historical DATA'!BE89)</f>
        <v/>
      </c>
      <c r="AH103" s="1450" t="str">
        <f>IF('Historical DATA'!BF89="","",'Historical DATA'!BF89)</f>
        <v/>
      </c>
      <c r="AJ103" s="1465" t="str">
        <f>IF('Historical DATA'!BG89="","",'Historical DATA'!BG89)</f>
        <v/>
      </c>
      <c r="AK103" s="1455" t="str">
        <f>IF('Historical DATA'!BH89="","",'Historical DATA'!BH89)</f>
        <v/>
      </c>
      <c r="AL103" s="1455" t="str">
        <f>IF('Historical DATA'!BI89="","",'Historical DATA'!BI89)</f>
        <v/>
      </c>
      <c r="AM103" s="1456" t="str">
        <f>IF('Historical DATA'!BJ89="","",'Historical DATA'!BJ89)</f>
        <v/>
      </c>
    </row>
    <row r="104" spans="2:39">
      <c r="B104" s="1674" t="str">
        <f>IF('Historical DATA'!B90="","",'Historical DATA'!B90)</f>
        <v/>
      </c>
      <c r="D104" s="1454" t="str">
        <f>IF('Historical DATA'!AH90="","",'Historical DATA'!AH90)</f>
        <v/>
      </c>
      <c r="E104" s="1448" t="str">
        <f>IF('Historical DATA'!AI90="","",'Historical DATA'!AI90)</f>
        <v/>
      </c>
      <c r="F104" s="1450" t="str">
        <f>IF('Historical DATA'!AJ90="","",'Historical DATA'!AJ90)</f>
        <v/>
      </c>
      <c r="H104" s="1464" t="str">
        <f>IF('Historical DATA'!AK90="","",'Historical DATA'!AK90)</f>
        <v/>
      </c>
      <c r="I104" s="1448" t="str">
        <f>IF('Historical DATA'!AL90="","",'Historical DATA'!AL90)</f>
        <v/>
      </c>
      <c r="J104" s="1448" t="str">
        <f>IF('Historical DATA'!AM90="","",'Historical DATA'!AM90)</f>
        <v/>
      </c>
      <c r="K104" s="1448" t="str">
        <f>IF('Historical DATA'!AN90="","",'Historical DATA'!AN90)</f>
        <v/>
      </c>
      <c r="L104" s="1467" t="str">
        <f>IF('Historical DATA'!AO90="","",'Historical DATA'!AO90)</f>
        <v/>
      </c>
      <c r="N104" s="1462" t="str">
        <f>IF('Historical DATA'!AP90="","",'Historical DATA'!AP90)</f>
        <v/>
      </c>
      <c r="O104" s="1453" t="str">
        <f>IF('Historical DATA'!AQ90="","",'Historical DATA'!AQ90)</f>
        <v/>
      </c>
      <c r="P104" s="1452" t="str">
        <f>IF('Historical DATA'!AR90="","",'Historical DATA'!AR90)</f>
        <v/>
      </c>
      <c r="R104" s="1451" t="str">
        <f>IF('Historical DATA'!AS90="","",'Historical DATA'!AS90)</f>
        <v/>
      </c>
      <c r="S104" s="1453" t="str">
        <f>IF('Historical DATA'!AT90="","",'Historical DATA'!AT90)</f>
        <v/>
      </c>
      <c r="T104" s="1452" t="str">
        <f>IF('Historical DATA'!AU90="","",'Historical DATA'!AU90)</f>
        <v/>
      </c>
      <c r="V104" s="1451" t="str">
        <f>IF('Historical DATA'!AV90="","",'Historical DATA'!AV90)</f>
        <v/>
      </c>
      <c r="W104" s="1453" t="str">
        <f>IF('Historical DATA'!AW90="","",'Historical DATA'!AW90)</f>
        <v/>
      </c>
      <c r="X104" s="1453" t="str">
        <f>IF('Historical DATA'!AX90="","",'Historical DATA'!AX90)</f>
        <v/>
      </c>
      <c r="Y104" s="1452" t="str">
        <f>IF('Historical DATA'!AY90="","",'Historical DATA'!AY90)</f>
        <v/>
      </c>
      <c r="AA104" s="1451" t="str">
        <f>IF('Historical DATA'!AZ90="","",'Historical DATA'!AZ90)</f>
        <v/>
      </c>
      <c r="AB104" s="1453" t="str">
        <f>IF('Historical DATA'!BA90="","",'Historical DATA'!BA90)</f>
        <v/>
      </c>
      <c r="AC104" s="1453" t="str">
        <f>IF('Historical DATA'!BB90="","",'Historical DATA'!BB90)</f>
        <v/>
      </c>
      <c r="AD104" s="1452" t="str">
        <f>IF('Historical DATA'!BC90="","",'Historical DATA'!BC90)</f>
        <v/>
      </c>
      <c r="AF104" s="1454" t="str">
        <f>IF('Historical DATA'!BD90="","",'Historical DATA'!BD90)</f>
        <v/>
      </c>
      <c r="AG104" s="1448" t="str">
        <f>IF('Historical DATA'!BE90="","",'Historical DATA'!BE90)</f>
        <v/>
      </c>
      <c r="AH104" s="1450" t="str">
        <f>IF('Historical DATA'!BF90="","",'Historical DATA'!BF90)</f>
        <v/>
      </c>
      <c r="AJ104" s="1465" t="str">
        <f>IF('Historical DATA'!BG90="","",'Historical DATA'!BG90)</f>
        <v/>
      </c>
      <c r="AK104" s="1455" t="str">
        <f>IF('Historical DATA'!BH90="","",'Historical DATA'!BH90)</f>
        <v/>
      </c>
      <c r="AL104" s="1455" t="str">
        <f>IF('Historical DATA'!BI90="","",'Historical DATA'!BI90)</f>
        <v/>
      </c>
      <c r="AM104" s="1456" t="str">
        <f>IF('Historical DATA'!BJ90="","",'Historical DATA'!BJ90)</f>
        <v/>
      </c>
    </row>
    <row r="105" spans="2:39">
      <c r="B105" s="1674" t="str">
        <f>IF('Historical DATA'!B91="","",'Historical DATA'!B91)</f>
        <v/>
      </c>
      <c r="D105" s="1454" t="str">
        <f>IF('Historical DATA'!AH91="","",'Historical DATA'!AH91)</f>
        <v/>
      </c>
      <c r="E105" s="1448" t="str">
        <f>IF('Historical DATA'!AI91="","",'Historical DATA'!AI91)</f>
        <v/>
      </c>
      <c r="F105" s="1450" t="str">
        <f>IF('Historical DATA'!AJ91="","",'Historical DATA'!AJ91)</f>
        <v/>
      </c>
      <c r="H105" s="1464" t="str">
        <f>IF('Historical DATA'!AK91="","",'Historical DATA'!AK91)</f>
        <v/>
      </c>
      <c r="I105" s="1448" t="str">
        <f>IF('Historical DATA'!AL91="","",'Historical DATA'!AL91)</f>
        <v/>
      </c>
      <c r="J105" s="1448" t="str">
        <f>IF('Historical DATA'!AM91="","",'Historical DATA'!AM91)</f>
        <v/>
      </c>
      <c r="K105" s="1448" t="str">
        <f>IF('Historical DATA'!AN91="","",'Historical DATA'!AN91)</f>
        <v/>
      </c>
      <c r="L105" s="1467" t="str">
        <f>IF('Historical DATA'!AO91="","",'Historical DATA'!AO91)</f>
        <v/>
      </c>
      <c r="N105" s="1462" t="str">
        <f>IF('Historical DATA'!AP91="","",'Historical DATA'!AP91)</f>
        <v/>
      </c>
      <c r="O105" s="1453" t="str">
        <f>IF('Historical DATA'!AQ91="","",'Historical DATA'!AQ91)</f>
        <v/>
      </c>
      <c r="P105" s="1452" t="str">
        <f>IF('Historical DATA'!AR91="","",'Historical DATA'!AR91)</f>
        <v/>
      </c>
      <c r="R105" s="1451" t="str">
        <f>IF('Historical DATA'!AS91="","",'Historical DATA'!AS91)</f>
        <v/>
      </c>
      <c r="S105" s="1453" t="str">
        <f>IF('Historical DATA'!AT91="","",'Historical DATA'!AT91)</f>
        <v/>
      </c>
      <c r="T105" s="1452" t="str">
        <f>IF('Historical DATA'!AU91="","",'Historical DATA'!AU91)</f>
        <v/>
      </c>
      <c r="V105" s="1451" t="str">
        <f>IF('Historical DATA'!AV91="","",'Historical DATA'!AV91)</f>
        <v/>
      </c>
      <c r="W105" s="1453" t="str">
        <f>IF('Historical DATA'!AW91="","",'Historical DATA'!AW91)</f>
        <v/>
      </c>
      <c r="X105" s="1453" t="str">
        <f>IF('Historical DATA'!AX91="","",'Historical DATA'!AX91)</f>
        <v/>
      </c>
      <c r="Y105" s="1452" t="str">
        <f>IF('Historical DATA'!AY91="","",'Historical DATA'!AY91)</f>
        <v/>
      </c>
      <c r="AA105" s="1451" t="str">
        <f>IF('Historical DATA'!AZ91="","",'Historical DATA'!AZ91)</f>
        <v/>
      </c>
      <c r="AB105" s="1453" t="str">
        <f>IF('Historical DATA'!BA91="","",'Historical DATA'!BA91)</f>
        <v/>
      </c>
      <c r="AC105" s="1453" t="str">
        <f>IF('Historical DATA'!BB91="","",'Historical DATA'!BB91)</f>
        <v/>
      </c>
      <c r="AD105" s="1452" t="str">
        <f>IF('Historical DATA'!BC91="","",'Historical DATA'!BC91)</f>
        <v/>
      </c>
      <c r="AF105" s="1454" t="str">
        <f>IF('Historical DATA'!BD91="","",'Historical DATA'!BD91)</f>
        <v/>
      </c>
      <c r="AG105" s="1448" t="str">
        <f>IF('Historical DATA'!BE91="","",'Historical DATA'!BE91)</f>
        <v/>
      </c>
      <c r="AH105" s="1450" t="str">
        <f>IF('Historical DATA'!BF91="","",'Historical DATA'!BF91)</f>
        <v/>
      </c>
      <c r="AJ105" s="1465" t="str">
        <f>IF('Historical DATA'!BG91="","",'Historical DATA'!BG91)</f>
        <v/>
      </c>
      <c r="AK105" s="1455" t="str">
        <f>IF('Historical DATA'!BH91="","",'Historical DATA'!BH91)</f>
        <v/>
      </c>
      <c r="AL105" s="1455" t="str">
        <f>IF('Historical DATA'!BI91="","",'Historical DATA'!BI91)</f>
        <v/>
      </c>
      <c r="AM105" s="1456" t="str">
        <f>IF('Historical DATA'!BJ91="","",'Historical DATA'!BJ91)</f>
        <v/>
      </c>
    </row>
    <row r="106" spans="2:39">
      <c r="B106" s="1674" t="str">
        <f>IF('Historical DATA'!B92="","",'Historical DATA'!B92)</f>
        <v/>
      </c>
      <c r="D106" s="1454" t="str">
        <f>IF('Historical DATA'!AH92="","",'Historical DATA'!AH92)</f>
        <v/>
      </c>
      <c r="E106" s="1448" t="str">
        <f>IF('Historical DATA'!AI92="","",'Historical DATA'!AI92)</f>
        <v/>
      </c>
      <c r="F106" s="1450" t="str">
        <f>IF('Historical DATA'!AJ92="","",'Historical DATA'!AJ92)</f>
        <v/>
      </c>
      <c r="H106" s="1464" t="str">
        <f>IF('Historical DATA'!AK92="","",'Historical DATA'!AK92)</f>
        <v/>
      </c>
      <c r="I106" s="1448" t="str">
        <f>IF('Historical DATA'!AL92="","",'Historical DATA'!AL92)</f>
        <v/>
      </c>
      <c r="J106" s="1448" t="str">
        <f>IF('Historical DATA'!AM92="","",'Historical DATA'!AM92)</f>
        <v/>
      </c>
      <c r="K106" s="1448" t="str">
        <f>IF('Historical DATA'!AN92="","",'Historical DATA'!AN92)</f>
        <v/>
      </c>
      <c r="L106" s="1467" t="str">
        <f>IF('Historical DATA'!AO92="","",'Historical DATA'!AO92)</f>
        <v/>
      </c>
      <c r="N106" s="1462" t="str">
        <f>IF('Historical DATA'!AP92="","",'Historical DATA'!AP92)</f>
        <v/>
      </c>
      <c r="O106" s="1453" t="str">
        <f>IF('Historical DATA'!AQ92="","",'Historical DATA'!AQ92)</f>
        <v/>
      </c>
      <c r="P106" s="1452" t="str">
        <f>IF('Historical DATA'!AR92="","",'Historical DATA'!AR92)</f>
        <v/>
      </c>
      <c r="R106" s="1451" t="str">
        <f>IF('Historical DATA'!AS92="","",'Historical DATA'!AS92)</f>
        <v/>
      </c>
      <c r="S106" s="1453" t="str">
        <f>IF('Historical DATA'!AT92="","",'Historical DATA'!AT92)</f>
        <v/>
      </c>
      <c r="T106" s="1452" t="str">
        <f>IF('Historical DATA'!AU92="","",'Historical DATA'!AU92)</f>
        <v/>
      </c>
      <c r="V106" s="1451" t="str">
        <f>IF('Historical DATA'!AV92="","",'Historical DATA'!AV92)</f>
        <v/>
      </c>
      <c r="W106" s="1453" t="str">
        <f>IF('Historical DATA'!AW92="","",'Historical DATA'!AW92)</f>
        <v/>
      </c>
      <c r="X106" s="1453" t="str">
        <f>IF('Historical DATA'!AX92="","",'Historical DATA'!AX92)</f>
        <v/>
      </c>
      <c r="Y106" s="1452" t="str">
        <f>IF('Historical DATA'!AY92="","",'Historical DATA'!AY92)</f>
        <v/>
      </c>
      <c r="AA106" s="1451" t="str">
        <f>IF('Historical DATA'!AZ92="","",'Historical DATA'!AZ92)</f>
        <v/>
      </c>
      <c r="AB106" s="1453" t="str">
        <f>IF('Historical DATA'!BA92="","",'Historical DATA'!BA92)</f>
        <v/>
      </c>
      <c r="AC106" s="1453" t="str">
        <f>IF('Historical DATA'!BB92="","",'Historical DATA'!BB92)</f>
        <v/>
      </c>
      <c r="AD106" s="1452" t="str">
        <f>IF('Historical DATA'!BC92="","",'Historical DATA'!BC92)</f>
        <v/>
      </c>
      <c r="AF106" s="1454" t="str">
        <f>IF('Historical DATA'!BD92="","",'Historical DATA'!BD92)</f>
        <v/>
      </c>
      <c r="AG106" s="1448" t="str">
        <f>IF('Historical DATA'!BE92="","",'Historical DATA'!BE92)</f>
        <v/>
      </c>
      <c r="AH106" s="1450" t="str">
        <f>IF('Historical DATA'!BF92="","",'Historical DATA'!BF92)</f>
        <v/>
      </c>
      <c r="AJ106" s="1465" t="str">
        <f>IF('Historical DATA'!BG92="","",'Historical DATA'!BG92)</f>
        <v/>
      </c>
      <c r="AK106" s="1455" t="str">
        <f>IF('Historical DATA'!BH92="","",'Historical DATA'!BH92)</f>
        <v/>
      </c>
      <c r="AL106" s="1455" t="str">
        <f>IF('Historical DATA'!BI92="","",'Historical DATA'!BI92)</f>
        <v/>
      </c>
      <c r="AM106" s="1456" t="str">
        <f>IF('Historical DATA'!BJ92="","",'Historical DATA'!BJ92)</f>
        <v/>
      </c>
    </row>
    <row r="107" spans="2:39">
      <c r="B107" s="1674" t="str">
        <f>IF('Historical DATA'!B93="","",'Historical DATA'!B93)</f>
        <v/>
      </c>
      <c r="D107" s="1454" t="str">
        <f>IF('Historical DATA'!AH93="","",'Historical DATA'!AH93)</f>
        <v/>
      </c>
      <c r="E107" s="1448" t="str">
        <f>IF('Historical DATA'!AI93="","",'Historical DATA'!AI93)</f>
        <v/>
      </c>
      <c r="F107" s="1450" t="str">
        <f>IF('Historical DATA'!AJ93="","",'Historical DATA'!AJ93)</f>
        <v/>
      </c>
      <c r="H107" s="1464" t="str">
        <f>IF('Historical DATA'!AK93="","",'Historical DATA'!AK93)</f>
        <v/>
      </c>
      <c r="I107" s="1448" t="str">
        <f>IF('Historical DATA'!AL93="","",'Historical DATA'!AL93)</f>
        <v/>
      </c>
      <c r="J107" s="1448" t="str">
        <f>IF('Historical DATA'!AM93="","",'Historical DATA'!AM93)</f>
        <v/>
      </c>
      <c r="K107" s="1448" t="str">
        <f>IF('Historical DATA'!AN93="","",'Historical DATA'!AN93)</f>
        <v/>
      </c>
      <c r="L107" s="1467" t="str">
        <f>IF('Historical DATA'!AO93="","",'Historical DATA'!AO93)</f>
        <v/>
      </c>
      <c r="N107" s="1462" t="str">
        <f>IF('Historical DATA'!AP93="","",'Historical DATA'!AP93)</f>
        <v/>
      </c>
      <c r="O107" s="1453" t="str">
        <f>IF('Historical DATA'!AQ93="","",'Historical DATA'!AQ93)</f>
        <v/>
      </c>
      <c r="P107" s="1452" t="str">
        <f>IF('Historical DATA'!AR93="","",'Historical DATA'!AR93)</f>
        <v/>
      </c>
      <c r="R107" s="1451" t="str">
        <f>IF('Historical DATA'!AS93="","",'Historical DATA'!AS93)</f>
        <v/>
      </c>
      <c r="S107" s="1453" t="str">
        <f>IF('Historical DATA'!AT93="","",'Historical DATA'!AT93)</f>
        <v/>
      </c>
      <c r="T107" s="1452" t="str">
        <f>IF('Historical DATA'!AU93="","",'Historical DATA'!AU93)</f>
        <v/>
      </c>
      <c r="V107" s="1451" t="str">
        <f>IF('Historical DATA'!AV93="","",'Historical DATA'!AV93)</f>
        <v/>
      </c>
      <c r="W107" s="1453" t="str">
        <f>IF('Historical DATA'!AW93="","",'Historical DATA'!AW93)</f>
        <v/>
      </c>
      <c r="X107" s="1453" t="str">
        <f>IF('Historical DATA'!AX93="","",'Historical DATA'!AX93)</f>
        <v/>
      </c>
      <c r="Y107" s="1452" t="str">
        <f>IF('Historical DATA'!AY93="","",'Historical DATA'!AY93)</f>
        <v/>
      </c>
      <c r="AA107" s="1451" t="str">
        <f>IF('Historical DATA'!AZ93="","",'Historical DATA'!AZ93)</f>
        <v/>
      </c>
      <c r="AB107" s="1453" t="str">
        <f>IF('Historical DATA'!BA93="","",'Historical DATA'!BA93)</f>
        <v/>
      </c>
      <c r="AC107" s="1453" t="str">
        <f>IF('Historical DATA'!BB93="","",'Historical DATA'!BB93)</f>
        <v/>
      </c>
      <c r="AD107" s="1452" t="str">
        <f>IF('Historical DATA'!BC93="","",'Historical DATA'!BC93)</f>
        <v/>
      </c>
      <c r="AF107" s="1454" t="str">
        <f>IF('Historical DATA'!BD93="","",'Historical DATA'!BD93)</f>
        <v/>
      </c>
      <c r="AG107" s="1448" t="str">
        <f>IF('Historical DATA'!BE93="","",'Historical DATA'!BE93)</f>
        <v/>
      </c>
      <c r="AH107" s="1450" t="str">
        <f>IF('Historical DATA'!BF93="","",'Historical DATA'!BF93)</f>
        <v/>
      </c>
      <c r="AJ107" s="1465" t="str">
        <f>IF('Historical DATA'!BG93="","",'Historical DATA'!BG93)</f>
        <v/>
      </c>
      <c r="AK107" s="1455" t="str">
        <f>IF('Historical DATA'!BH93="","",'Historical DATA'!BH93)</f>
        <v/>
      </c>
      <c r="AL107" s="1455" t="str">
        <f>IF('Historical DATA'!BI93="","",'Historical DATA'!BI93)</f>
        <v/>
      </c>
      <c r="AM107" s="1456" t="str">
        <f>IF('Historical DATA'!BJ93="","",'Historical DATA'!BJ93)</f>
        <v/>
      </c>
    </row>
    <row r="108" spans="2:39">
      <c r="B108" s="1674" t="str">
        <f>IF('Historical DATA'!B94="","",'Historical DATA'!B94)</f>
        <v/>
      </c>
      <c r="D108" s="1454" t="str">
        <f>IF('Historical DATA'!AH94="","",'Historical DATA'!AH94)</f>
        <v/>
      </c>
      <c r="E108" s="1448" t="str">
        <f>IF('Historical DATA'!AI94="","",'Historical DATA'!AI94)</f>
        <v/>
      </c>
      <c r="F108" s="1450" t="str">
        <f>IF('Historical DATA'!AJ94="","",'Historical DATA'!AJ94)</f>
        <v/>
      </c>
      <c r="H108" s="1464" t="str">
        <f>IF('Historical DATA'!AK94="","",'Historical DATA'!AK94)</f>
        <v/>
      </c>
      <c r="I108" s="1448" t="str">
        <f>IF('Historical DATA'!AL94="","",'Historical DATA'!AL94)</f>
        <v/>
      </c>
      <c r="J108" s="1448" t="str">
        <f>IF('Historical DATA'!AM94="","",'Historical DATA'!AM94)</f>
        <v/>
      </c>
      <c r="K108" s="1448" t="str">
        <f>IF('Historical DATA'!AN94="","",'Historical DATA'!AN94)</f>
        <v/>
      </c>
      <c r="L108" s="1467" t="str">
        <f>IF('Historical DATA'!AO94="","",'Historical DATA'!AO94)</f>
        <v/>
      </c>
      <c r="N108" s="1462" t="str">
        <f>IF('Historical DATA'!AP94="","",'Historical DATA'!AP94)</f>
        <v/>
      </c>
      <c r="O108" s="1453" t="str">
        <f>IF('Historical DATA'!AQ94="","",'Historical DATA'!AQ94)</f>
        <v/>
      </c>
      <c r="P108" s="1452" t="str">
        <f>IF('Historical DATA'!AR94="","",'Historical DATA'!AR94)</f>
        <v/>
      </c>
      <c r="R108" s="1451" t="str">
        <f>IF('Historical DATA'!AS94="","",'Historical DATA'!AS94)</f>
        <v/>
      </c>
      <c r="S108" s="1453" t="str">
        <f>IF('Historical DATA'!AT94="","",'Historical DATA'!AT94)</f>
        <v/>
      </c>
      <c r="T108" s="1452" t="str">
        <f>IF('Historical DATA'!AU94="","",'Historical DATA'!AU94)</f>
        <v/>
      </c>
      <c r="V108" s="1451" t="str">
        <f>IF('Historical DATA'!AV94="","",'Historical DATA'!AV94)</f>
        <v/>
      </c>
      <c r="W108" s="1453" t="str">
        <f>IF('Historical DATA'!AW94="","",'Historical DATA'!AW94)</f>
        <v/>
      </c>
      <c r="X108" s="1453" t="str">
        <f>IF('Historical DATA'!AX94="","",'Historical DATA'!AX94)</f>
        <v/>
      </c>
      <c r="Y108" s="1452" t="str">
        <f>IF('Historical DATA'!AY94="","",'Historical DATA'!AY94)</f>
        <v/>
      </c>
      <c r="AA108" s="1451" t="str">
        <f>IF('Historical DATA'!AZ94="","",'Historical DATA'!AZ94)</f>
        <v/>
      </c>
      <c r="AB108" s="1453" t="str">
        <f>IF('Historical DATA'!BA94="","",'Historical DATA'!BA94)</f>
        <v/>
      </c>
      <c r="AC108" s="1453" t="str">
        <f>IF('Historical DATA'!BB94="","",'Historical DATA'!BB94)</f>
        <v/>
      </c>
      <c r="AD108" s="1452" t="str">
        <f>IF('Historical DATA'!BC94="","",'Historical DATA'!BC94)</f>
        <v/>
      </c>
      <c r="AF108" s="1454" t="str">
        <f>IF('Historical DATA'!BD94="","",'Historical DATA'!BD94)</f>
        <v/>
      </c>
      <c r="AG108" s="1448" t="str">
        <f>IF('Historical DATA'!BE94="","",'Historical DATA'!BE94)</f>
        <v/>
      </c>
      <c r="AH108" s="1450" t="str">
        <f>IF('Historical DATA'!BF94="","",'Historical DATA'!BF94)</f>
        <v/>
      </c>
      <c r="AJ108" s="1465" t="str">
        <f>IF('Historical DATA'!BG94="","",'Historical DATA'!BG94)</f>
        <v/>
      </c>
      <c r="AK108" s="1455" t="str">
        <f>IF('Historical DATA'!BH94="","",'Historical DATA'!BH94)</f>
        <v/>
      </c>
      <c r="AL108" s="1455" t="str">
        <f>IF('Historical DATA'!BI94="","",'Historical DATA'!BI94)</f>
        <v/>
      </c>
      <c r="AM108" s="1456" t="str">
        <f>IF('Historical DATA'!BJ94="","",'Historical DATA'!BJ94)</f>
        <v/>
      </c>
    </row>
    <row r="109" spans="2:39">
      <c r="B109" s="1674" t="str">
        <f>IF('Historical DATA'!B95="","",'Historical DATA'!B95)</f>
        <v/>
      </c>
      <c r="D109" s="1454" t="str">
        <f>IF('Historical DATA'!AH95="","",'Historical DATA'!AH95)</f>
        <v/>
      </c>
      <c r="E109" s="1448" t="str">
        <f>IF('Historical DATA'!AI95="","",'Historical DATA'!AI95)</f>
        <v/>
      </c>
      <c r="F109" s="1450" t="str">
        <f>IF('Historical DATA'!AJ95="","",'Historical DATA'!AJ95)</f>
        <v/>
      </c>
      <c r="H109" s="1464" t="str">
        <f>IF('Historical DATA'!AK95="","",'Historical DATA'!AK95)</f>
        <v/>
      </c>
      <c r="I109" s="1448" t="str">
        <f>IF('Historical DATA'!AL95="","",'Historical DATA'!AL95)</f>
        <v/>
      </c>
      <c r="J109" s="1448" t="str">
        <f>IF('Historical DATA'!AM95="","",'Historical DATA'!AM95)</f>
        <v/>
      </c>
      <c r="K109" s="1448" t="str">
        <f>IF('Historical DATA'!AN95="","",'Historical DATA'!AN95)</f>
        <v/>
      </c>
      <c r="L109" s="1467" t="str">
        <f>IF('Historical DATA'!AO95="","",'Historical DATA'!AO95)</f>
        <v/>
      </c>
      <c r="N109" s="1462" t="str">
        <f>IF('Historical DATA'!AP95="","",'Historical DATA'!AP95)</f>
        <v/>
      </c>
      <c r="O109" s="1453" t="str">
        <f>IF('Historical DATA'!AQ95="","",'Historical DATA'!AQ95)</f>
        <v/>
      </c>
      <c r="P109" s="1452" t="str">
        <f>IF('Historical DATA'!AR95="","",'Historical DATA'!AR95)</f>
        <v/>
      </c>
      <c r="R109" s="1451" t="str">
        <f>IF('Historical DATA'!AS95="","",'Historical DATA'!AS95)</f>
        <v/>
      </c>
      <c r="S109" s="1453" t="str">
        <f>IF('Historical DATA'!AT95="","",'Historical DATA'!AT95)</f>
        <v/>
      </c>
      <c r="T109" s="1452" t="str">
        <f>IF('Historical DATA'!AU95="","",'Historical DATA'!AU95)</f>
        <v/>
      </c>
      <c r="V109" s="1451" t="str">
        <f>IF('Historical DATA'!AV95="","",'Historical DATA'!AV95)</f>
        <v/>
      </c>
      <c r="W109" s="1453" t="str">
        <f>IF('Historical DATA'!AW95="","",'Historical DATA'!AW95)</f>
        <v/>
      </c>
      <c r="X109" s="1453" t="str">
        <f>IF('Historical DATA'!AX95="","",'Historical DATA'!AX95)</f>
        <v/>
      </c>
      <c r="Y109" s="1452" t="str">
        <f>IF('Historical DATA'!AY95="","",'Historical DATA'!AY95)</f>
        <v/>
      </c>
      <c r="AA109" s="1451" t="str">
        <f>IF('Historical DATA'!AZ95="","",'Historical DATA'!AZ95)</f>
        <v/>
      </c>
      <c r="AB109" s="1453" t="str">
        <f>IF('Historical DATA'!BA95="","",'Historical DATA'!BA95)</f>
        <v/>
      </c>
      <c r="AC109" s="1453" t="str">
        <f>IF('Historical DATA'!BB95="","",'Historical DATA'!BB95)</f>
        <v/>
      </c>
      <c r="AD109" s="1452" t="str">
        <f>IF('Historical DATA'!BC95="","",'Historical DATA'!BC95)</f>
        <v/>
      </c>
      <c r="AF109" s="1454" t="str">
        <f>IF('Historical DATA'!BD95="","",'Historical DATA'!BD95)</f>
        <v/>
      </c>
      <c r="AG109" s="1448" t="str">
        <f>IF('Historical DATA'!BE95="","",'Historical DATA'!BE95)</f>
        <v/>
      </c>
      <c r="AH109" s="1450" t="str">
        <f>IF('Historical DATA'!BF95="","",'Historical DATA'!BF95)</f>
        <v/>
      </c>
      <c r="AJ109" s="1465" t="str">
        <f>IF('Historical DATA'!BG95="","",'Historical DATA'!BG95)</f>
        <v/>
      </c>
      <c r="AK109" s="1455" t="str">
        <f>IF('Historical DATA'!BH95="","",'Historical DATA'!BH95)</f>
        <v/>
      </c>
      <c r="AL109" s="1455" t="str">
        <f>IF('Historical DATA'!BI95="","",'Historical DATA'!BI95)</f>
        <v/>
      </c>
      <c r="AM109" s="1456" t="str">
        <f>IF('Historical DATA'!BJ95="","",'Historical DATA'!BJ95)</f>
        <v/>
      </c>
    </row>
    <row r="110" spans="2:39">
      <c r="B110" s="1674" t="str">
        <f>IF('Historical DATA'!B96="","",'Historical DATA'!B96)</f>
        <v/>
      </c>
      <c r="D110" s="1454" t="str">
        <f>IF('Historical DATA'!AH96="","",'Historical DATA'!AH96)</f>
        <v/>
      </c>
      <c r="E110" s="1448" t="str">
        <f>IF('Historical DATA'!AI96="","",'Historical DATA'!AI96)</f>
        <v/>
      </c>
      <c r="F110" s="1450" t="str">
        <f>IF('Historical DATA'!AJ96="","",'Historical DATA'!AJ96)</f>
        <v/>
      </c>
      <c r="H110" s="1464" t="str">
        <f>IF('Historical DATA'!AK96="","",'Historical DATA'!AK96)</f>
        <v/>
      </c>
      <c r="I110" s="1448" t="str">
        <f>IF('Historical DATA'!AL96="","",'Historical DATA'!AL96)</f>
        <v/>
      </c>
      <c r="J110" s="1448" t="str">
        <f>IF('Historical DATA'!AM96="","",'Historical DATA'!AM96)</f>
        <v/>
      </c>
      <c r="K110" s="1448" t="str">
        <f>IF('Historical DATA'!AN96="","",'Historical DATA'!AN96)</f>
        <v/>
      </c>
      <c r="L110" s="1467" t="str">
        <f>IF('Historical DATA'!AO96="","",'Historical DATA'!AO96)</f>
        <v/>
      </c>
      <c r="N110" s="1462" t="str">
        <f>IF('Historical DATA'!AP96="","",'Historical DATA'!AP96)</f>
        <v/>
      </c>
      <c r="O110" s="1453" t="str">
        <f>IF('Historical DATA'!AQ96="","",'Historical DATA'!AQ96)</f>
        <v/>
      </c>
      <c r="P110" s="1452" t="str">
        <f>IF('Historical DATA'!AR96="","",'Historical DATA'!AR96)</f>
        <v/>
      </c>
      <c r="R110" s="1451" t="str">
        <f>IF('Historical DATA'!AS96="","",'Historical DATA'!AS96)</f>
        <v/>
      </c>
      <c r="S110" s="1453" t="str">
        <f>IF('Historical DATA'!AT96="","",'Historical DATA'!AT96)</f>
        <v/>
      </c>
      <c r="T110" s="1452" t="str">
        <f>IF('Historical DATA'!AU96="","",'Historical DATA'!AU96)</f>
        <v/>
      </c>
      <c r="V110" s="1451" t="str">
        <f>IF('Historical DATA'!AV96="","",'Historical DATA'!AV96)</f>
        <v/>
      </c>
      <c r="W110" s="1453" t="str">
        <f>IF('Historical DATA'!AW96="","",'Historical DATA'!AW96)</f>
        <v/>
      </c>
      <c r="X110" s="1453" t="str">
        <f>IF('Historical DATA'!AX96="","",'Historical DATA'!AX96)</f>
        <v/>
      </c>
      <c r="Y110" s="1452" t="str">
        <f>IF('Historical DATA'!AY96="","",'Historical DATA'!AY96)</f>
        <v/>
      </c>
      <c r="AA110" s="1451" t="str">
        <f>IF('Historical DATA'!AZ96="","",'Historical DATA'!AZ96)</f>
        <v/>
      </c>
      <c r="AB110" s="1453" t="str">
        <f>IF('Historical DATA'!BA96="","",'Historical DATA'!BA96)</f>
        <v/>
      </c>
      <c r="AC110" s="1453" t="str">
        <f>IF('Historical DATA'!BB96="","",'Historical DATA'!BB96)</f>
        <v/>
      </c>
      <c r="AD110" s="1452" t="str">
        <f>IF('Historical DATA'!BC96="","",'Historical DATA'!BC96)</f>
        <v/>
      </c>
      <c r="AF110" s="1454" t="str">
        <f>IF('Historical DATA'!BD96="","",'Historical DATA'!BD96)</f>
        <v/>
      </c>
      <c r="AG110" s="1448" t="str">
        <f>IF('Historical DATA'!BE96="","",'Historical DATA'!BE96)</f>
        <v/>
      </c>
      <c r="AH110" s="1450" t="str">
        <f>IF('Historical DATA'!BF96="","",'Historical DATA'!BF96)</f>
        <v/>
      </c>
      <c r="AJ110" s="1465" t="str">
        <f>IF('Historical DATA'!BG96="","",'Historical DATA'!BG96)</f>
        <v/>
      </c>
      <c r="AK110" s="1455" t="str">
        <f>IF('Historical DATA'!BH96="","",'Historical DATA'!BH96)</f>
        <v/>
      </c>
      <c r="AL110" s="1455" t="str">
        <f>IF('Historical DATA'!BI96="","",'Historical DATA'!BI96)</f>
        <v/>
      </c>
      <c r="AM110" s="1456" t="str">
        <f>IF('Historical DATA'!BJ96="","",'Historical DATA'!BJ96)</f>
        <v/>
      </c>
    </row>
    <row r="111" spans="2:39">
      <c r="B111" s="1674" t="str">
        <f>IF('Historical DATA'!B97="","",'Historical DATA'!B97)</f>
        <v/>
      </c>
      <c r="D111" s="1454" t="str">
        <f>IF('Historical DATA'!AH97="","",'Historical DATA'!AH97)</f>
        <v/>
      </c>
      <c r="E111" s="1448" t="str">
        <f>IF('Historical DATA'!AI97="","",'Historical DATA'!AI97)</f>
        <v/>
      </c>
      <c r="F111" s="1450" t="str">
        <f>IF('Historical DATA'!AJ97="","",'Historical DATA'!AJ97)</f>
        <v/>
      </c>
      <c r="H111" s="1464" t="str">
        <f>IF('Historical DATA'!AK97="","",'Historical DATA'!AK97)</f>
        <v/>
      </c>
      <c r="I111" s="1448" t="str">
        <f>IF('Historical DATA'!AL97="","",'Historical DATA'!AL97)</f>
        <v/>
      </c>
      <c r="J111" s="1448" t="str">
        <f>IF('Historical DATA'!AM97="","",'Historical DATA'!AM97)</f>
        <v/>
      </c>
      <c r="K111" s="1448" t="str">
        <f>IF('Historical DATA'!AN97="","",'Historical DATA'!AN97)</f>
        <v/>
      </c>
      <c r="L111" s="1467" t="str">
        <f>IF('Historical DATA'!AO97="","",'Historical DATA'!AO97)</f>
        <v/>
      </c>
      <c r="N111" s="1462" t="str">
        <f>IF('Historical DATA'!AP97="","",'Historical DATA'!AP97)</f>
        <v/>
      </c>
      <c r="O111" s="1453" t="str">
        <f>IF('Historical DATA'!AQ97="","",'Historical DATA'!AQ97)</f>
        <v/>
      </c>
      <c r="P111" s="1452" t="str">
        <f>IF('Historical DATA'!AR97="","",'Historical DATA'!AR97)</f>
        <v/>
      </c>
      <c r="R111" s="1451" t="str">
        <f>IF('Historical DATA'!AS97="","",'Historical DATA'!AS97)</f>
        <v/>
      </c>
      <c r="S111" s="1453" t="str">
        <f>IF('Historical DATA'!AT97="","",'Historical DATA'!AT97)</f>
        <v/>
      </c>
      <c r="T111" s="1452" t="str">
        <f>IF('Historical DATA'!AU97="","",'Historical DATA'!AU97)</f>
        <v/>
      </c>
      <c r="V111" s="1451" t="str">
        <f>IF('Historical DATA'!AV97="","",'Historical DATA'!AV97)</f>
        <v/>
      </c>
      <c r="W111" s="1453" t="str">
        <f>IF('Historical DATA'!AW97="","",'Historical DATA'!AW97)</f>
        <v/>
      </c>
      <c r="X111" s="1453" t="str">
        <f>IF('Historical DATA'!AX97="","",'Historical DATA'!AX97)</f>
        <v/>
      </c>
      <c r="Y111" s="1452" t="str">
        <f>IF('Historical DATA'!AY97="","",'Historical DATA'!AY97)</f>
        <v/>
      </c>
      <c r="AA111" s="1451" t="str">
        <f>IF('Historical DATA'!AZ97="","",'Historical DATA'!AZ97)</f>
        <v/>
      </c>
      <c r="AB111" s="1453" t="str">
        <f>IF('Historical DATA'!BA97="","",'Historical DATA'!BA97)</f>
        <v/>
      </c>
      <c r="AC111" s="1453" t="str">
        <f>IF('Historical DATA'!BB97="","",'Historical DATA'!BB97)</f>
        <v/>
      </c>
      <c r="AD111" s="1452" t="str">
        <f>IF('Historical DATA'!BC97="","",'Historical DATA'!BC97)</f>
        <v/>
      </c>
      <c r="AF111" s="1454" t="str">
        <f>IF('Historical DATA'!BD97="","",'Historical DATA'!BD97)</f>
        <v/>
      </c>
      <c r="AG111" s="1448" t="str">
        <f>IF('Historical DATA'!BE97="","",'Historical DATA'!BE97)</f>
        <v/>
      </c>
      <c r="AH111" s="1450" t="str">
        <f>IF('Historical DATA'!BF97="","",'Historical DATA'!BF97)</f>
        <v/>
      </c>
      <c r="AJ111" s="1465" t="str">
        <f>IF('Historical DATA'!BG97="","",'Historical DATA'!BG97)</f>
        <v/>
      </c>
      <c r="AK111" s="1455" t="str">
        <f>IF('Historical DATA'!BH97="","",'Historical DATA'!BH97)</f>
        <v/>
      </c>
      <c r="AL111" s="1455" t="str">
        <f>IF('Historical DATA'!BI97="","",'Historical DATA'!BI97)</f>
        <v/>
      </c>
      <c r="AM111" s="1456" t="str">
        <f>IF('Historical DATA'!BJ97="","",'Historical DATA'!BJ97)</f>
        <v/>
      </c>
    </row>
    <row r="112" spans="2:39">
      <c r="B112" s="1674" t="str">
        <f>IF('Historical DATA'!B98="","",'Historical DATA'!B98)</f>
        <v/>
      </c>
      <c r="D112" s="1454" t="str">
        <f>IF('Historical DATA'!AH98="","",'Historical DATA'!AH98)</f>
        <v/>
      </c>
      <c r="E112" s="1448" t="str">
        <f>IF('Historical DATA'!AI98="","",'Historical DATA'!AI98)</f>
        <v/>
      </c>
      <c r="F112" s="1450" t="str">
        <f>IF('Historical DATA'!AJ98="","",'Historical DATA'!AJ98)</f>
        <v/>
      </c>
      <c r="H112" s="1464" t="str">
        <f>IF('Historical DATA'!AK98="","",'Historical DATA'!AK98)</f>
        <v/>
      </c>
      <c r="I112" s="1448" t="str">
        <f>IF('Historical DATA'!AL98="","",'Historical DATA'!AL98)</f>
        <v/>
      </c>
      <c r="J112" s="1448" t="str">
        <f>IF('Historical DATA'!AM98="","",'Historical DATA'!AM98)</f>
        <v/>
      </c>
      <c r="K112" s="1448" t="str">
        <f>IF('Historical DATA'!AN98="","",'Historical DATA'!AN98)</f>
        <v/>
      </c>
      <c r="L112" s="1467" t="str">
        <f>IF('Historical DATA'!AO98="","",'Historical DATA'!AO98)</f>
        <v/>
      </c>
      <c r="N112" s="1462" t="str">
        <f>IF('Historical DATA'!AP98="","",'Historical DATA'!AP98)</f>
        <v/>
      </c>
      <c r="O112" s="1453" t="str">
        <f>IF('Historical DATA'!AQ98="","",'Historical DATA'!AQ98)</f>
        <v/>
      </c>
      <c r="P112" s="1452" t="str">
        <f>IF('Historical DATA'!AR98="","",'Historical DATA'!AR98)</f>
        <v/>
      </c>
      <c r="R112" s="1451" t="str">
        <f>IF('Historical DATA'!AS98="","",'Historical DATA'!AS98)</f>
        <v/>
      </c>
      <c r="S112" s="1453" t="str">
        <f>IF('Historical DATA'!AT98="","",'Historical DATA'!AT98)</f>
        <v/>
      </c>
      <c r="T112" s="1452" t="str">
        <f>IF('Historical DATA'!AU98="","",'Historical DATA'!AU98)</f>
        <v/>
      </c>
      <c r="V112" s="1451" t="str">
        <f>IF('Historical DATA'!AV98="","",'Historical DATA'!AV98)</f>
        <v/>
      </c>
      <c r="W112" s="1453" t="str">
        <f>IF('Historical DATA'!AW98="","",'Historical DATA'!AW98)</f>
        <v/>
      </c>
      <c r="X112" s="1453" t="str">
        <f>IF('Historical DATA'!AX98="","",'Historical DATA'!AX98)</f>
        <v/>
      </c>
      <c r="Y112" s="1452" t="str">
        <f>IF('Historical DATA'!AY98="","",'Historical DATA'!AY98)</f>
        <v/>
      </c>
      <c r="AA112" s="1451" t="str">
        <f>IF('Historical DATA'!AZ98="","",'Historical DATA'!AZ98)</f>
        <v/>
      </c>
      <c r="AB112" s="1453" t="str">
        <f>IF('Historical DATA'!BA98="","",'Historical DATA'!BA98)</f>
        <v/>
      </c>
      <c r="AC112" s="1453" t="str">
        <f>IF('Historical DATA'!BB98="","",'Historical DATA'!BB98)</f>
        <v/>
      </c>
      <c r="AD112" s="1452" t="str">
        <f>IF('Historical DATA'!BC98="","",'Historical DATA'!BC98)</f>
        <v/>
      </c>
      <c r="AF112" s="1454" t="str">
        <f>IF('Historical DATA'!BD98="","",'Historical DATA'!BD98)</f>
        <v/>
      </c>
      <c r="AG112" s="1448" t="str">
        <f>IF('Historical DATA'!BE98="","",'Historical DATA'!BE98)</f>
        <v/>
      </c>
      <c r="AH112" s="1450" t="str">
        <f>IF('Historical DATA'!BF98="","",'Historical DATA'!BF98)</f>
        <v/>
      </c>
      <c r="AJ112" s="1465" t="str">
        <f>IF('Historical DATA'!BG98="","",'Historical DATA'!BG98)</f>
        <v/>
      </c>
      <c r="AK112" s="1455" t="str">
        <f>IF('Historical DATA'!BH98="","",'Historical DATA'!BH98)</f>
        <v/>
      </c>
      <c r="AL112" s="1455" t="str">
        <f>IF('Historical DATA'!BI98="","",'Historical DATA'!BI98)</f>
        <v/>
      </c>
      <c r="AM112" s="1456" t="str">
        <f>IF('Historical DATA'!BJ98="","",'Historical DATA'!BJ98)</f>
        <v/>
      </c>
    </row>
    <row r="113" spans="2:39">
      <c r="B113" s="1674" t="str">
        <f>IF('Historical DATA'!B99="","",'Historical DATA'!B99)</f>
        <v/>
      </c>
      <c r="D113" s="1454" t="str">
        <f>IF('Historical DATA'!AH99="","",'Historical DATA'!AH99)</f>
        <v/>
      </c>
      <c r="E113" s="1448" t="str">
        <f>IF('Historical DATA'!AI99="","",'Historical DATA'!AI99)</f>
        <v/>
      </c>
      <c r="F113" s="1450" t="str">
        <f>IF('Historical DATA'!AJ99="","",'Historical DATA'!AJ99)</f>
        <v/>
      </c>
      <c r="H113" s="1464" t="str">
        <f>IF('Historical DATA'!AK99="","",'Historical DATA'!AK99)</f>
        <v/>
      </c>
      <c r="I113" s="1448" t="str">
        <f>IF('Historical DATA'!AL99="","",'Historical DATA'!AL99)</f>
        <v/>
      </c>
      <c r="J113" s="1448" t="str">
        <f>IF('Historical DATA'!AM99="","",'Historical DATA'!AM99)</f>
        <v/>
      </c>
      <c r="K113" s="1448" t="str">
        <f>IF('Historical DATA'!AN99="","",'Historical DATA'!AN99)</f>
        <v/>
      </c>
      <c r="L113" s="1467" t="str">
        <f>IF('Historical DATA'!AO99="","",'Historical DATA'!AO99)</f>
        <v/>
      </c>
      <c r="N113" s="1462" t="str">
        <f>IF('Historical DATA'!AP99="","",'Historical DATA'!AP99)</f>
        <v/>
      </c>
      <c r="O113" s="1453" t="str">
        <f>IF('Historical DATA'!AQ99="","",'Historical DATA'!AQ99)</f>
        <v/>
      </c>
      <c r="P113" s="1452" t="str">
        <f>IF('Historical DATA'!AR99="","",'Historical DATA'!AR99)</f>
        <v/>
      </c>
      <c r="R113" s="1451" t="str">
        <f>IF('Historical DATA'!AS99="","",'Historical DATA'!AS99)</f>
        <v/>
      </c>
      <c r="S113" s="1453" t="str">
        <f>IF('Historical DATA'!AT99="","",'Historical DATA'!AT99)</f>
        <v/>
      </c>
      <c r="T113" s="1452" t="str">
        <f>IF('Historical DATA'!AU99="","",'Historical DATA'!AU99)</f>
        <v/>
      </c>
      <c r="V113" s="1451" t="str">
        <f>IF('Historical DATA'!AV99="","",'Historical DATA'!AV99)</f>
        <v/>
      </c>
      <c r="W113" s="1453" t="str">
        <f>IF('Historical DATA'!AW99="","",'Historical DATA'!AW99)</f>
        <v/>
      </c>
      <c r="X113" s="1453" t="str">
        <f>IF('Historical DATA'!AX99="","",'Historical DATA'!AX99)</f>
        <v/>
      </c>
      <c r="Y113" s="1452" t="str">
        <f>IF('Historical DATA'!AY99="","",'Historical DATA'!AY99)</f>
        <v/>
      </c>
      <c r="AA113" s="1451" t="str">
        <f>IF('Historical DATA'!AZ99="","",'Historical DATA'!AZ99)</f>
        <v/>
      </c>
      <c r="AB113" s="1453" t="str">
        <f>IF('Historical DATA'!BA99="","",'Historical DATA'!BA99)</f>
        <v/>
      </c>
      <c r="AC113" s="1453" t="str">
        <f>IF('Historical DATA'!BB99="","",'Historical DATA'!BB99)</f>
        <v/>
      </c>
      <c r="AD113" s="1452" t="str">
        <f>IF('Historical DATA'!BC99="","",'Historical DATA'!BC99)</f>
        <v/>
      </c>
      <c r="AF113" s="1454" t="str">
        <f>IF('Historical DATA'!BD99="","",'Historical DATA'!BD99)</f>
        <v/>
      </c>
      <c r="AG113" s="1448" t="str">
        <f>IF('Historical DATA'!BE99="","",'Historical DATA'!BE99)</f>
        <v/>
      </c>
      <c r="AH113" s="1450" t="str">
        <f>IF('Historical DATA'!BF99="","",'Historical DATA'!BF99)</f>
        <v/>
      </c>
      <c r="AJ113" s="1465" t="str">
        <f>IF('Historical DATA'!BG99="","",'Historical DATA'!BG99)</f>
        <v/>
      </c>
      <c r="AK113" s="1455" t="str">
        <f>IF('Historical DATA'!BH99="","",'Historical DATA'!BH99)</f>
        <v/>
      </c>
      <c r="AL113" s="1455" t="str">
        <f>IF('Historical DATA'!BI99="","",'Historical DATA'!BI99)</f>
        <v/>
      </c>
      <c r="AM113" s="1456" t="str">
        <f>IF('Historical DATA'!BJ99="","",'Historical DATA'!BJ99)</f>
        <v/>
      </c>
    </row>
    <row r="114" spans="2:39">
      <c r="B114" s="1674" t="str">
        <f>IF('Historical DATA'!B100="","",'Historical DATA'!B100)</f>
        <v/>
      </c>
      <c r="D114" s="1454" t="str">
        <f>IF('Historical DATA'!AH100="","",'Historical DATA'!AH100)</f>
        <v/>
      </c>
      <c r="E114" s="1448" t="str">
        <f>IF('Historical DATA'!AI100="","",'Historical DATA'!AI100)</f>
        <v/>
      </c>
      <c r="F114" s="1450" t="str">
        <f>IF('Historical DATA'!AJ100="","",'Historical DATA'!AJ100)</f>
        <v/>
      </c>
      <c r="H114" s="1464" t="str">
        <f>IF('Historical DATA'!AK100="","",'Historical DATA'!AK100)</f>
        <v/>
      </c>
      <c r="I114" s="1448" t="str">
        <f>IF('Historical DATA'!AL100="","",'Historical DATA'!AL100)</f>
        <v/>
      </c>
      <c r="J114" s="1448" t="str">
        <f>IF('Historical DATA'!AM100="","",'Historical DATA'!AM100)</f>
        <v/>
      </c>
      <c r="K114" s="1448" t="str">
        <f>IF('Historical DATA'!AN100="","",'Historical DATA'!AN100)</f>
        <v/>
      </c>
      <c r="L114" s="1467" t="str">
        <f>IF('Historical DATA'!AO100="","",'Historical DATA'!AO100)</f>
        <v/>
      </c>
      <c r="N114" s="1462" t="str">
        <f>IF('Historical DATA'!AP100="","",'Historical DATA'!AP100)</f>
        <v/>
      </c>
      <c r="O114" s="1453" t="str">
        <f>IF('Historical DATA'!AQ100="","",'Historical DATA'!AQ100)</f>
        <v/>
      </c>
      <c r="P114" s="1452" t="str">
        <f>IF('Historical DATA'!AR100="","",'Historical DATA'!AR100)</f>
        <v/>
      </c>
      <c r="R114" s="1451" t="str">
        <f>IF('Historical DATA'!AS100="","",'Historical DATA'!AS100)</f>
        <v/>
      </c>
      <c r="S114" s="1453" t="str">
        <f>IF('Historical DATA'!AT100="","",'Historical DATA'!AT100)</f>
        <v/>
      </c>
      <c r="T114" s="1452" t="str">
        <f>IF('Historical DATA'!AU100="","",'Historical DATA'!AU100)</f>
        <v/>
      </c>
      <c r="V114" s="1451" t="str">
        <f>IF('Historical DATA'!AV100="","",'Historical DATA'!AV100)</f>
        <v/>
      </c>
      <c r="W114" s="1453" t="str">
        <f>IF('Historical DATA'!AW100="","",'Historical DATA'!AW100)</f>
        <v/>
      </c>
      <c r="X114" s="1453" t="str">
        <f>IF('Historical DATA'!AX100="","",'Historical DATA'!AX100)</f>
        <v/>
      </c>
      <c r="Y114" s="1452" t="str">
        <f>IF('Historical DATA'!AY100="","",'Historical DATA'!AY100)</f>
        <v/>
      </c>
      <c r="AA114" s="1451" t="str">
        <f>IF('Historical DATA'!AZ100="","",'Historical DATA'!AZ100)</f>
        <v/>
      </c>
      <c r="AB114" s="1453" t="str">
        <f>IF('Historical DATA'!BA100="","",'Historical DATA'!BA100)</f>
        <v/>
      </c>
      <c r="AC114" s="1453" t="str">
        <f>IF('Historical DATA'!BB100="","",'Historical DATA'!BB100)</f>
        <v/>
      </c>
      <c r="AD114" s="1452" t="str">
        <f>IF('Historical DATA'!BC100="","",'Historical DATA'!BC100)</f>
        <v/>
      </c>
      <c r="AF114" s="1454" t="str">
        <f>IF('Historical DATA'!BD100="","",'Historical DATA'!BD100)</f>
        <v/>
      </c>
      <c r="AG114" s="1448" t="str">
        <f>IF('Historical DATA'!BE100="","",'Historical DATA'!BE100)</f>
        <v/>
      </c>
      <c r="AH114" s="1450" t="str">
        <f>IF('Historical DATA'!BF100="","",'Historical DATA'!BF100)</f>
        <v/>
      </c>
      <c r="AJ114" s="1465" t="str">
        <f>IF('Historical DATA'!BG100="","",'Historical DATA'!BG100)</f>
        <v/>
      </c>
      <c r="AK114" s="1455" t="str">
        <f>IF('Historical DATA'!BH100="","",'Historical DATA'!BH100)</f>
        <v/>
      </c>
      <c r="AL114" s="1455" t="str">
        <f>IF('Historical DATA'!BI100="","",'Historical DATA'!BI100)</f>
        <v/>
      </c>
      <c r="AM114" s="1456" t="str">
        <f>IF('Historical DATA'!BJ100="","",'Historical DATA'!BJ100)</f>
        <v/>
      </c>
    </row>
    <row r="115" spans="2:39">
      <c r="B115" s="1674" t="str">
        <f>IF('Historical DATA'!B101="","",'Historical DATA'!B101)</f>
        <v/>
      </c>
      <c r="D115" s="1454" t="str">
        <f>IF('Historical DATA'!AH101="","",'Historical DATA'!AH101)</f>
        <v/>
      </c>
      <c r="E115" s="1448" t="str">
        <f>IF('Historical DATA'!AI101="","",'Historical DATA'!AI101)</f>
        <v/>
      </c>
      <c r="F115" s="1450" t="str">
        <f>IF('Historical DATA'!AJ101="","",'Historical DATA'!AJ101)</f>
        <v/>
      </c>
      <c r="H115" s="1464" t="str">
        <f>IF('Historical DATA'!AK101="","",'Historical DATA'!AK101)</f>
        <v/>
      </c>
      <c r="I115" s="1448" t="str">
        <f>IF('Historical DATA'!AL101="","",'Historical DATA'!AL101)</f>
        <v/>
      </c>
      <c r="J115" s="1448" t="str">
        <f>IF('Historical DATA'!AM101="","",'Historical DATA'!AM101)</f>
        <v/>
      </c>
      <c r="K115" s="1448" t="str">
        <f>IF('Historical DATA'!AN101="","",'Historical DATA'!AN101)</f>
        <v/>
      </c>
      <c r="L115" s="1467" t="str">
        <f>IF('Historical DATA'!AO101="","",'Historical DATA'!AO101)</f>
        <v/>
      </c>
      <c r="N115" s="1462" t="str">
        <f>IF('Historical DATA'!AP101="","",'Historical DATA'!AP101)</f>
        <v/>
      </c>
      <c r="O115" s="1453" t="str">
        <f>IF('Historical DATA'!AQ101="","",'Historical DATA'!AQ101)</f>
        <v/>
      </c>
      <c r="P115" s="1452" t="str">
        <f>IF('Historical DATA'!AR101="","",'Historical DATA'!AR101)</f>
        <v/>
      </c>
      <c r="R115" s="1451" t="str">
        <f>IF('Historical DATA'!AS101="","",'Historical DATA'!AS101)</f>
        <v/>
      </c>
      <c r="S115" s="1453" t="str">
        <f>IF('Historical DATA'!AT101="","",'Historical DATA'!AT101)</f>
        <v/>
      </c>
      <c r="T115" s="1452" t="str">
        <f>IF('Historical DATA'!AU101="","",'Historical DATA'!AU101)</f>
        <v/>
      </c>
      <c r="V115" s="1451" t="str">
        <f>IF('Historical DATA'!AV101="","",'Historical DATA'!AV101)</f>
        <v/>
      </c>
      <c r="W115" s="1453" t="str">
        <f>IF('Historical DATA'!AW101="","",'Historical DATA'!AW101)</f>
        <v/>
      </c>
      <c r="X115" s="1453" t="str">
        <f>IF('Historical DATA'!AX101="","",'Historical DATA'!AX101)</f>
        <v/>
      </c>
      <c r="Y115" s="1452" t="str">
        <f>IF('Historical DATA'!AY101="","",'Historical DATA'!AY101)</f>
        <v/>
      </c>
      <c r="AA115" s="1451" t="str">
        <f>IF('Historical DATA'!AZ101="","",'Historical DATA'!AZ101)</f>
        <v/>
      </c>
      <c r="AB115" s="1453" t="str">
        <f>IF('Historical DATA'!BA101="","",'Historical DATA'!BA101)</f>
        <v/>
      </c>
      <c r="AC115" s="1453" t="str">
        <f>IF('Historical DATA'!BB101="","",'Historical DATA'!BB101)</f>
        <v/>
      </c>
      <c r="AD115" s="1452" t="str">
        <f>IF('Historical DATA'!BC101="","",'Historical DATA'!BC101)</f>
        <v/>
      </c>
      <c r="AF115" s="1454" t="str">
        <f>IF('Historical DATA'!BD101="","",'Historical DATA'!BD101)</f>
        <v/>
      </c>
      <c r="AG115" s="1448" t="str">
        <f>IF('Historical DATA'!BE101="","",'Historical DATA'!BE101)</f>
        <v/>
      </c>
      <c r="AH115" s="1450" t="str">
        <f>IF('Historical DATA'!BF101="","",'Historical DATA'!BF101)</f>
        <v/>
      </c>
      <c r="AJ115" s="1465" t="str">
        <f>IF('Historical DATA'!BG101="","",'Historical DATA'!BG101)</f>
        <v/>
      </c>
      <c r="AK115" s="1455" t="str">
        <f>IF('Historical DATA'!BH101="","",'Historical DATA'!BH101)</f>
        <v/>
      </c>
      <c r="AL115" s="1455" t="str">
        <f>IF('Historical DATA'!BI101="","",'Historical DATA'!BI101)</f>
        <v/>
      </c>
      <c r="AM115" s="1456" t="str">
        <f>IF('Historical DATA'!BJ101="","",'Historical DATA'!BJ101)</f>
        <v/>
      </c>
    </row>
    <row r="116" spans="2:39">
      <c r="B116" s="1674" t="str">
        <f>IF('Historical DATA'!B102="","",'Historical DATA'!B102)</f>
        <v/>
      </c>
      <c r="D116" s="1454" t="str">
        <f>IF('Historical DATA'!AH102="","",'Historical DATA'!AH102)</f>
        <v/>
      </c>
      <c r="E116" s="1448" t="str">
        <f>IF('Historical DATA'!AI102="","",'Historical DATA'!AI102)</f>
        <v/>
      </c>
      <c r="F116" s="1450" t="str">
        <f>IF('Historical DATA'!AJ102="","",'Historical DATA'!AJ102)</f>
        <v/>
      </c>
      <c r="H116" s="1464" t="str">
        <f>IF('Historical DATA'!AK102="","",'Historical DATA'!AK102)</f>
        <v/>
      </c>
      <c r="I116" s="1448" t="str">
        <f>IF('Historical DATA'!AL102="","",'Historical DATA'!AL102)</f>
        <v/>
      </c>
      <c r="J116" s="1448" t="str">
        <f>IF('Historical DATA'!AM102="","",'Historical DATA'!AM102)</f>
        <v/>
      </c>
      <c r="K116" s="1448" t="str">
        <f>IF('Historical DATA'!AN102="","",'Historical DATA'!AN102)</f>
        <v/>
      </c>
      <c r="L116" s="1467" t="str">
        <f>IF('Historical DATA'!AO102="","",'Historical DATA'!AO102)</f>
        <v/>
      </c>
      <c r="N116" s="1462" t="str">
        <f>IF('Historical DATA'!AP102="","",'Historical DATA'!AP102)</f>
        <v/>
      </c>
      <c r="O116" s="1453" t="str">
        <f>IF('Historical DATA'!AQ102="","",'Historical DATA'!AQ102)</f>
        <v/>
      </c>
      <c r="P116" s="1452" t="str">
        <f>IF('Historical DATA'!AR102="","",'Historical DATA'!AR102)</f>
        <v/>
      </c>
      <c r="R116" s="1451" t="str">
        <f>IF('Historical DATA'!AS102="","",'Historical DATA'!AS102)</f>
        <v/>
      </c>
      <c r="S116" s="1453" t="str">
        <f>IF('Historical DATA'!AT102="","",'Historical DATA'!AT102)</f>
        <v/>
      </c>
      <c r="T116" s="1452" t="str">
        <f>IF('Historical DATA'!AU102="","",'Historical DATA'!AU102)</f>
        <v/>
      </c>
      <c r="V116" s="1451" t="str">
        <f>IF('Historical DATA'!AV102="","",'Historical DATA'!AV102)</f>
        <v/>
      </c>
      <c r="W116" s="1453" t="str">
        <f>IF('Historical DATA'!AW102="","",'Historical DATA'!AW102)</f>
        <v/>
      </c>
      <c r="X116" s="1453" t="str">
        <f>IF('Historical DATA'!AX102="","",'Historical DATA'!AX102)</f>
        <v/>
      </c>
      <c r="Y116" s="1452" t="str">
        <f>IF('Historical DATA'!AY102="","",'Historical DATA'!AY102)</f>
        <v/>
      </c>
      <c r="AA116" s="1451" t="str">
        <f>IF('Historical DATA'!AZ102="","",'Historical DATA'!AZ102)</f>
        <v/>
      </c>
      <c r="AB116" s="1453" t="str">
        <f>IF('Historical DATA'!BA102="","",'Historical DATA'!BA102)</f>
        <v/>
      </c>
      <c r="AC116" s="1453" t="str">
        <f>IF('Historical DATA'!BB102="","",'Historical DATA'!BB102)</f>
        <v/>
      </c>
      <c r="AD116" s="1452" t="str">
        <f>IF('Historical DATA'!BC102="","",'Historical DATA'!BC102)</f>
        <v/>
      </c>
      <c r="AF116" s="1454" t="str">
        <f>IF('Historical DATA'!BD102="","",'Historical DATA'!BD102)</f>
        <v/>
      </c>
      <c r="AG116" s="1448" t="str">
        <f>IF('Historical DATA'!BE102="","",'Historical DATA'!BE102)</f>
        <v/>
      </c>
      <c r="AH116" s="1450" t="str">
        <f>IF('Historical DATA'!BF102="","",'Historical DATA'!BF102)</f>
        <v/>
      </c>
      <c r="AJ116" s="1465" t="str">
        <f>IF('Historical DATA'!BG102="","",'Historical DATA'!BG102)</f>
        <v/>
      </c>
      <c r="AK116" s="1455" t="str">
        <f>IF('Historical DATA'!BH102="","",'Historical DATA'!BH102)</f>
        <v/>
      </c>
      <c r="AL116" s="1455" t="str">
        <f>IF('Historical DATA'!BI102="","",'Historical DATA'!BI102)</f>
        <v/>
      </c>
      <c r="AM116" s="1456" t="str">
        <f>IF('Historical DATA'!BJ102="","",'Historical DATA'!BJ102)</f>
        <v/>
      </c>
    </row>
    <row r="117" spans="2:39">
      <c r="B117" s="1674" t="str">
        <f>IF('Historical DATA'!B103="","",'Historical DATA'!B103)</f>
        <v/>
      </c>
      <c r="D117" s="1454" t="str">
        <f>IF('Historical DATA'!AH103="","",'Historical DATA'!AH103)</f>
        <v/>
      </c>
      <c r="E117" s="1448" t="str">
        <f>IF('Historical DATA'!AI103="","",'Historical DATA'!AI103)</f>
        <v/>
      </c>
      <c r="F117" s="1450" t="str">
        <f>IF('Historical DATA'!AJ103="","",'Historical DATA'!AJ103)</f>
        <v/>
      </c>
      <c r="H117" s="1464" t="str">
        <f>IF('Historical DATA'!AK103="","",'Historical DATA'!AK103)</f>
        <v/>
      </c>
      <c r="I117" s="1448" t="str">
        <f>IF('Historical DATA'!AL103="","",'Historical DATA'!AL103)</f>
        <v/>
      </c>
      <c r="J117" s="1448" t="str">
        <f>IF('Historical DATA'!AM103="","",'Historical DATA'!AM103)</f>
        <v/>
      </c>
      <c r="K117" s="1448" t="str">
        <f>IF('Historical DATA'!AN103="","",'Historical DATA'!AN103)</f>
        <v/>
      </c>
      <c r="L117" s="1467" t="str">
        <f>IF('Historical DATA'!AO103="","",'Historical DATA'!AO103)</f>
        <v/>
      </c>
      <c r="N117" s="1462" t="str">
        <f>IF('Historical DATA'!AP103="","",'Historical DATA'!AP103)</f>
        <v/>
      </c>
      <c r="O117" s="1453" t="str">
        <f>IF('Historical DATA'!AQ103="","",'Historical DATA'!AQ103)</f>
        <v/>
      </c>
      <c r="P117" s="1452" t="str">
        <f>IF('Historical DATA'!AR103="","",'Historical DATA'!AR103)</f>
        <v/>
      </c>
      <c r="R117" s="1451" t="str">
        <f>IF('Historical DATA'!AS103="","",'Historical DATA'!AS103)</f>
        <v/>
      </c>
      <c r="S117" s="1453" t="str">
        <f>IF('Historical DATA'!AT103="","",'Historical DATA'!AT103)</f>
        <v/>
      </c>
      <c r="T117" s="1452" t="str">
        <f>IF('Historical DATA'!AU103="","",'Historical DATA'!AU103)</f>
        <v/>
      </c>
      <c r="V117" s="1451" t="str">
        <f>IF('Historical DATA'!AV103="","",'Historical DATA'!AV103)</f>
        <v/>
      </c>
      <c r="W117" s="1453" t="str">
        <f>IF('Historical DATA'!AW103="","",'Historical DATA'!AW103)</f>
        <v/>
      </c>
      <c r="X117" s="1453" t="str">
        <f>IF('Historical DATA'!AX103="","",'Historical DATA'!AX103)</f>
        <v/>
      </c>
      <c r="Y117" s="1452" t="str">
        <f>IF('Historical DATA'!AY103="","",'Historical DATA'!AY103)</f>
        <v/>
      </c>
      <c r="AA117" s="1451" t="str">
        <f>IF('Historical DATA'!AZ103="","",'Historical DATA'!AZ103)</f>
        <v/>
      </c>
      <c r="AB117" s="1453" t="str">
        <f>IF('Historical DATA'!BA103="","",'Historical DATA'!BA103)</f>
        <v/>
      </c>
      <c r="AC117" s="1453" t="str">
        <f>IF('Historical DATA'!BB103="","",'Historical DATA'!BB103)</f>
        <v/>
      </c>
      <c r="AD117" s="1452" t="str">
        <f>IF('Historical DATA'!BC103="","",'Historical DATA'!BC103)</f>
        <v/>
      </c>
      <c r="AF117" s="1454" t="str">
        <f>IF('Historical DATA'!BD103="","",'Historical DATA'!BD103)</f>
        <v/>
      </c>
      <c r="AG117" s="1448" t="str">
        <f>IF('Historical DATA'!BE103="","",'Historical DATA'!BE103)</f>
        <v/>
      </c>
      <c r="AH117" s="1450" t="str">
        <f>IF('Historical DATA'!BF103="","",'Historical DATA'!BF103)</f>
        <v/>
      </c>
      <c r="AJ117" s="1465" t="str">
        <f>IF('Historical DATA'!BG103="","",'Historical DATA'!BG103)</f>
        <v/>
      </c>
      <c r="AK117" s="1455" t="str">
        <f>IF('Historical DATA'!BH103="","",'Historical DATA'!BH103)</f>
        <v/>
      </c>
      <c r="AL117" s="1455" t="str">
        <f>IF('Historical DATA'!BI103="","",'Historical DATA'!BI103)</f>
        <v/>
      </c>
      <c r="AM117" s="1456" t="str">
        <f>IF('Historical DATA'!BJ103="","",'Historical DATA'!BJ103)</f>
        <v/>
      </c>
    </row>
    <row r="118" spans="2:39">
      <c r="B118" s="1674" t="str">
        <f>IF('Historical DATA'!B104="","",'Historical DATA'!B104)</f>
        <v/>
      </c>
      <c r="D118" s="1454" t="str">
        <f>IF('Historical DATA'!AH104="","",'Historical DATA'!AH104)</f>
        <v/>
      </c>
      <c r="E118" s="1448" t="str">
        <f>IF('Historical DATA'!AI104="","",'Historical DATA'!AI104)</f>
        <v/>
      </c>
      <c r="F118" s="1450" t="str">
        <f>IF('Historical DATA'!AJ104="","",'Historical DATA'!AJ104)</f>
        <v/>
      </c>
      <c r="H118" s="1464" t="str">
        <f>IF('Historical DATA'!AK104="","",'Historical DATA'!AK104)</f>
        <v/>
      </c>
      <c r="I118" s="1448" t="str">
        <f>IF('Historical DATA'!AL104="","",'Historical DATA'!AL104)</f>
        <v/>
      </c>
      <c r="J118" s="1448" t="str">
        <f>IF('Historical DATA'!AM104="","",'Historical DATA'!AM104)</f>
        <v/>
      </c>
      <c r="K118" s="1448" t="str">
        <f>IF('Historical DATA'!AN104="","",'Historical DATA'!AN104)</f>
        <v/>
      </c>
      <c r="L118" s="1467" t="str">
        <f>IF('Historical DATA'!AO104="","",'Historical DATA'!AO104)</f>
        <v/>
      </c>
      <c r="N118" s="1462" t="str">
        <f>IF('Historical DATA'!AP104="","",'Historical DATA'!AP104)</f>
        <v/>
      </c>
      <c r="O118" s="1453" t="str">
        <f>IF('Historical DATA'!AQ104="","",'Historical DATA'!AQ104)</f>
        <v/>
      </c>
      <c r="P118" s="1452" t="str">
        <f>IF('Historical DATA'!AR104="","",'Historical DATA'!AR104)</f>
        <v/>
      </c>
      <c r="R118" s="1451" t="str">
        <f>IF('Historical DATA'!AS104="","",'Historical DATA'!AS104)</f>
        <v/>
      </c>
      <c r="S118" s="1453" t="str">
        <f>IF('Historical DATA'!AT104="","",'Historical DATA'!AT104)</f>
        <v/>
      </c>
      <c r="T118" s="1452" t="str">
        <f>IF('Historical DATA'!AU104="","",'Historical DATA'!AU104)</f>
        <v/>
      </c>
      <c r="V118" s="1451" t="str">
        <f>IF('Historical DATA'!AV104="","",'Historical DATA'!AV104)</f>
        <v/>
      </c>
      <c r="W118" s="1453" t="str">
        <f>IF('Historical DATA'!AW104="","",'Historical DATA'!AW104)</f>
        <v/>
      </c>
      <c r="X118" s="1453" t="str">
        <f>IF('Historical DATA'!AX104="","",'Historical DATA'!AX104)</f>
        <v/>
      </c>
      <c r="Y118" s="1452" t="str">
        <f>IF('Historical DATA'!AY104="","",'Historical DATA'!AY104)</f>
        <v/>
      </c>
      <c r="AA118" s="1451" t="str">
        <f>IF('Historical DATA'!AZ104="","",'Historical DATA'!AZ104)</f>
        <v/>
      </c>
      <c r="AB118" s="1453" t="str">
        <f>IF('Historical DATA'!BA104="","",'Historical DATA'!BA104)</f>
        <v/>
      </c>
      <c r="AC118" s="1453" t="str">
        <f>IF('Historical DATA'!BB104="","",'Historical DATA'!BB104)</f>
        <v/>
      </c>
      <c r="AD118" s="1452" t="str">
        <f>IF('Historical DATA'!BC104="","",'Historical DATA'!BC104)</f>
        <v/>
      </c>
      <c r="AF118" s="1454" t="str">
        <f>IF('Historical DATA'!BD104="","",'Historical DATA'!BD104)</f>
        <v/>
      </c>
      <c r="AG118" s="1448" t="str">
        <f>IF('Historical DATA'!BE104="","",'Historical DATA'!BE104)</f>
        <v/>
      </c>
      <c r="AH118" s="1450" t="str">
        <f>IF('Historical DATA'!BF104="","",'Historical DATA'!BF104)</f>
        <v/>
      </c>
      <c r="AJ118" s="1465" t="str">
        <f>IF('Historical DATA'!BG104="","",'Historical DATA'!BG104)</f>
        <v/>
      </c>
      <c r="AK118" s="1455" t="str">
        <f>IF('Historical DATA'!BH104="","",'Historical DATA'!BH104)</f>
        <v/>
      </c>
      <c r="AL118" s="1455" t="str">
        <f>IF('Historical DATA'!BI104="","",'Historical DATA'!BI104)</f>
        <v/>
      </c>
      <c r="AM118" s="1456" t="str">
        <f>IF('Historical DATA'!BJ104="","",'Historical DATA'!BJ104)</f>
        <v/>
      </c>
    </row>
    <row r="119" spans="2:39">
      <c r="B119" s="1674" t="str">
        <f>IF('Historical DATA'!B105="","",'Historical DATA'!B105)</f>
        <v/>
      </c>
      <c r="D119" s="1454" t="str">
        <f>IF('Historical DATA'!AH105="","",'Historical DATA'!AH105)</f>
        <v/>
      </c>
      <c r="E119" s="1448" t="str">
        <f>IF('Historical DATA'!AI105="","",'Historical DATA'!AI105)</f>
        <v/>
      </c>
      <c r="F119" s="1450" t="str">
        <f>IF('Historical DATA'!AJ105="","",'Historical DATA'!AJ105)</f>
        <v/>
      </c>
      <c r="H119" s="1464" t="str">
        <f>IF('Historical DATA'!AK105="","",'Historical DATA'!AK105)</f>
        <v/>
      </c>
      <c r="I119" s="1448" t="str">
        <f>IF('Historical DATA'!AL105="","",'Historical DATA'!AL105)</f>
        <v/>
      </c>
      <c r="J119" s="1448" t="str">
        <f>IF('Historical DATA'!AM105="","",'Historical DATA'!AM105)</f>
        <v/>
      </c>
      <c r="K119" s="1448" t="str">
        <f>IF('Historical DATA'!AN105="","",'Historical DATA'!AN105)</f>
        <v/>
      </c>
      <c r="L119" s="1467" t="str">
        <f>IF('Historical DATA'!AO105="","",'Historical DATA'!AO105)</f>
        <v/>
      </c>
      <c r="N119" s="1462" t="str">
        <f>IF('Historical DATA'!AP105="","",'Historical DATA'!AP105)</f>
        <v/>
      </c>
      <c r="O119" s="1453" t="str">
        <f>IF('Historical DATA'!AQ105="","",'Historical DATA'!AQ105)</f>
        <v/>
      </c>
      <c r="P119" s="1452" t="str">
        <f>IF('Historical DATA'!AR105="","",'Historical DATA'!AR105)</f>
        <v/>
      </c>
      <c r="R119" s="1451" t="str">
        <f>IF('Historical DATA'!AS105="","",'Historical DATA'!AS105)</f>
        <v/>
      </c>
      <c r="S119" s="1453" t="str">
        <f>IF('Historical DATA'!AT105="","",'Historical DATA'!AT105)</f>
        <v/>
      </c>
      <c r="T119" s="1452" t="str">
        <f>IF('Historical DATA'!AU105="","",'Historical DATA'!AU105)</f>
        <v/>
      </c>
      <c r="V119" s="1451" t="str">
        <f>IF('Historical DATA'!AV105="","",'Historical DATA'!AV105)</f>
        <v/>
      </c>
      <c r="W119" s="1453" t="str">
        <f>IF('Historical DATA'!AW105="","",'Historical DATA'!AW105)</f>
        <v/>
      </c>
      <c r="X119" s="1453" t="str">
        <f>IF('Historical DATA'!AX105="","",'Historical DATA'!AX105)</f>
        <v/>
      </c>
      <c r="Y119" s="1452" t="str">
        <f>IF('Historical DATA'!AY105="","",'Historical DATA'!AY105)</f>
        <v/>
      </c>
      <c r="AA119" s="1451" t="str">
        <f>IF('Historical DATA'!AZ105="","",'Historical DATA'!AZ105)</f>
        <v/>
      </c>
      <c r="AB119" s="1453" t="str">
        <f>IF('Historical DATA'!BA105="","",'Historical DATA'!BA105)</f>
        <v/>
      </c>
      <c r="AC119" s="1453" t="str">
        <f>IF('Historical DATA'!BB105="","",'Historical DATA'!BB105)</f>
        <v/>
      </c>
      <c r="AD119" s="1452" t="str">
        <f>IF('Historical DATA'!BC105="","",'Historical DATA'!BC105)</f>
        <v/>
      </c>
      <c r="AF119" s="1454" t="str">
        <f>IF('Historical DATA'!BD105="","",'Historical DATA'!BD105)</f>
        <v/>
      </c>
      <c r="AG119" s="1448" t="str">
        <f>IF('Historical DATA'!BE105="","",'Historical DATA'!BE105)</f>
        <v/>
      </c>
      <c r="AH119" s="1450" t="str">
        <f>IF('Historical DATA'!BF105="","",'Historical DATA'!BF105)</f>
        <v/>
      </c>
      <c r="AJ119" s="1465" t="str">
        <f>IF('Historical DATA'!BG105="","",'Historical DATA'!BG105)</f>
        <v/>
      </c>
      <c r="AK119" s="1455" t="str">
        <f>IF('Historical DATA'!BH105="","",'Historical DATA'!BH105)</f>
        <v/>
      </c>
      <c r="AL119" s="1455" t="str">
        <f>IF('Historical DATA'!BI105="","",'Historical DATA'!BI105)</f>
        <v/>
      </c>
      <c r="AM119" s="1456" t="str">
        <f>IF('Historical DATA'!BJ105="","",'Historical DATA'!BJ105)</f>
        <v/>
      </c>
    </row>
    <row r="120" spans="2:39">
      <c r="B120" s="1674" t="str">
        <f>IF('Historical DATA'!B106="","",'Historical DATA'!B106)</f>
        <v/>
      </c>
      <c r="D120" s="1454" t="str">
        <f>IF('Historical DATA'!AH106="","",'Historical DATA'!AH106)</f>
        <v/>
      </c>
      <c r="E120" s="1448" t="str">
        <f>IF('Historical DATA'!AI106="","",'Historical DATA'!AI106)</f>
        <v/>
      </c>
      <c r="F120" s="1450" t="str">
        <f>IF('Historical DATA'!AJ106="","",'Historical DATA'!AJ106)</f>
        <v/>
      </c>
      <c r="H120" s="1464" t="str">
        <f>IF('Historical DATA'!AK106="","",'Historical DATA'!AK106)</f>
        <v/>
      </c>
      <c r="I120" s="1448" t="str">
        <f>IF('Historical DATA'!AL106="","",'Historical DATA'!AL106)</f>
        <v/>
      </c>
      <c r="J120" s="1448" t="str">
        <f>IF('Historical DATA'!AM106="","",'Historical DATA'!AM106)</f>
        <v/>
      </c>
      <c r="K120" s="1448" t="str">
        <f>IF('Historical DATA'!AN106="","",'Historical DATA'!AN106)</f>
        <v/>
      </c>
      <c r="L120" s="1467" t="str">
        <f>IF('Historical DATA'!AO106="","",'Historical DATA'!AO106)</f>
        <v/>
      </c>
      <c r="N120" s="1462" t="str">
        <f>IF('Historical DATA'!AP106="","",'Historical DATA'!AP106)</f>
        <v/>
      </c>
      <c r="O120" s="1453" t="str">
        <f>IF('Historical DATA'!AQ106="","",'Historical DATA'!AQ106)</f>
        <v/>
      </c>
      <c r="P120" s="1452" t="str">
        <f>IF('Historical DATA'!AR106="","",'Historical DATA'!AR106)</f>
        <v/>
      </c>
      <c r="R120" s="1451" t="str">
        <f>IF('Historical DATA'!AS106="","",'Historical DATA'!AS106)</f>
        <v/>
      </c>
      <c r="S120" s="1453" t="str">
        <f>IF('Historical DATA'!AT106="","",'Historical DATA'!AT106)</f>
        <v/>
      </c>
      <c r="T120" s="1452" t="str">
        <f>IF('Historical DATA'!AU106="","",'Historical DATA'!AU106)</f>
        <v/>
      </c>
      <c r="V120" s="1451" t="str">
        <f>IF('Historical DATA'!AV106="","",'Historical DATA'!AV106)</f>
        <v/>
      </c>
      <c r="W120" s="1453" t="str">
        <f>IF('Historical DATA'!AW106="","",'Historical DATA'!AW106)</f>
        <v/>
      </c>
      <c r="X120" s="1453" t="str">
        <f>IF('Historical DATA'!AX106="","",'Historical DATA'!AX106)</f>
        <v/>
      </c>
      <c r="Y120" s="1452" t="str">
        <f>IF('Historical DATA'!AY106="","",'Historical DATA'!AY106)</f>
        <v/>
      </c>
      <c r="AA120" s="1451" t="str">
        <f>IF('Historical DATA'!AZ106="","",'Historical DATA'!AZ106)</f>
        <v/>
      </c>
      <c r="AB120" s="1453" t="str">
        <f>IF('Historical DATA'!BA106="","",'Historical DATA'!BA106)</f>
        <v/>
      </c>
      <c r="AC120" s="1453" t="str">
        <f>IF('Historical DATA'!BB106="","",'Historical DATA'!BB106)</f>
        <v/>
      </c>
      <c r="AD120" s="1452" t="str">
        <f>IF('Historical DATA'!BC106="","",'Historical DATA'!BC106)</f>
        <v/>
      </c>
      <c r="AF120" s="1454" t="str">
        <f>IF('Historical DATA'!BD106="","",'Historical DATA'!BD106)</f>
        <v/>
      </c>
      <c r="AG120" s="1448" t="str">
        <f>IF('Historical DATA'!BE106="","",'Historical DATA'!BE106)</f>
        <v/>
      </c>
      <c r="AH120" s="1450" t="str">
        <f>IF('Historical DATA'!BF106="","",'Historical DATA'!BF106)</f>
        <v/>
      </c>
      <c r="AJ120" s="1465" t="str">
        <f>IF('Historical DATA'!BG106="","",'Historical DATA'!BG106)</f>
        <v/>
      </c>
      <c r="AK120" s="1455" t="str">
        <f>IF('Historical DATA'!BH106="","",'Historical DATA'!BH106)</f>
        <v/>
      </c>
      <c r="AL120" s="1455" t="str">
        <f>IF('Historical DATA'!BI106="","",'Historical DATA'!BI106)</f>
        <v/>
      </c>
      <c r="AM120" s="1456" t="str">
        <f>IF('Historical DATA'!BJ106="","",'Historical DATA'!BJ106)</f>
        <v/>
      </c>
    </row>
    <row r="121" spans="2:39">
      <c r="B121" s="1674" t="str">
        <f>IF('Historical DATA'!B107="","",'Historical DATA'!B107)</f>
        <v/>
      </c>
      <c r="D121" s="1454" t="str">
        <f>IF('Historical DATA'!AH107="","",'Historical DATA'!AH107)</f>
        <v/>
      </c>
      <c r="E121" s="1448" t="str">
        <f>IF('Historical DATA'!AI107="","",'Historical DATA'!AI107)</f>
        <v/>
      </c>
      <c r="F121" s="1450" t="str">
        <f>IF('Historical DATA'!AJ107="","",'Historical DATA'!AJ107)</f>
        <v/>
      </c>
      <c r="H121" s="1464" t="str">
        <f>IF('Historical DATA'!AK107="","",'Historical DATA'!AK107)</f>
        <v/>
      </c>
      <c r="I121" s="1448" t="str">
        <f>IF('Historical DATA'!AL107="","",'Historical DATA'!AL107)</f>
        <v/>
      </c>
      <c r="J121" s="1448" t="str">
        <f>IF('Historical DATA'!AM107="","",'Historical DATA'!AM107)</f>
        <v/>
      </c>
      <c r="K121" s="1448" t="str">
        <f>IF('Historical DATA'!AN107="","",'Historical DATA'!AN107)</f>
        <v/>
      </c>
      <c r="L121" s="1467" t="str">
        <f>IF('Historical DATA'!AO107="","",'Historical DATA'!AO107)</f>
        <v/>
      </c>
      <c r="N121" s="1462" t="str">
        <f>IF('Historical DATA'!AP107="","",'Historical DATA'!AP107)</f>
        <v/>
      </c>
      <c r="O121" s="1453" t="str">
        <f>IF('Historical DATA'!AQ107="","",'Historical DATA'!AQ107)</f>
        <v/>
      </c>
      <c r="P121" s="1452" t="str">
        <f>IF('Historical DATA'!AR107="","",'Historical DATA'!AR107)</f>
        <v/>
      </c>
      <c r="R121" s="1451" t="str">
        <f>IF('Historical DATA'!AS107="","",'Historical DATA'!AS107)</f>
        <v/>
      </c>
      <c r="S121" s="1453" t="str">
        <f>IF('Historical DATA'!AT107="","",'Historical DATA'!AT107)</f>
        <v/>
      </c>
      <c r="T121" s="1452" t="str">
        <f>IF('Historical DATA'!AU107="","",'Historical DATA'!AU107)</f>
        <v/>
      </c>
      <c r="V121" s="1451" t="str">
        <f>IF('Historical DATA'!AV107="","",'Historical DATA'!AV107)</f>
        <v/>
      </c>
      <c r="W121" s="1453" t="str">
        <f>IF('Historical DATA'!AW107="","",'Historical DATA'!AW107)</f>
        <v/>
      </c>
      <c r="X121" s="1453" t="str">
        <f>IF('Historical DATA'!AX107="","",'Historical DATA'!AX107)</f>
        <v/>
      </c>
      <c r="Y121" s="1452" t="str">
        <f>IF('Historical DATA'!AY107="","",'Historical DATA'!AY107)</f>
        <v/>
      </c>
      <c r="AA121" s="1451" t="str">
        <f>IF('Historical DATA'!AZ107="","",'Historical DATA'!AZ107)</f>
        <v/>
      </c>
      <c r="AB121" s="1453" t="str">
        <f>IF('Historical DATA'!BA107="","",'Historical DATA'!BA107)</f>
        <v/>
      </c>
      <c r="AC121" s="1453" t="str">
        <f>IF('Historical DATA'!BB107="","",'Historical DATA'!BB107)</f>
        <v/>
      </c>
      <c r="AD121" s="1452" t="str">
        <f>IF('Historical DATA'!BC107="","",'Historical DATA'!BC107)</f>
        <v/>
      </c>
      <c r="AF121" s="1454" t="str">
        <f>IF('Historical DATA'!BD107="","",'Historical DATA'!BD107)</f>
        <v/>
      </c>
      <c r="AG121" s="1448" t="str">
        <f>IF('Historical DATA'!BE107="","",'Historical DATA'!BE107)</f>
        <v/>
      </c>
      <c r="AH121" s="1450" t="str">
        <f>IF('Historical DATA'!BF107="","",'Historical DATA'!BF107)</f>
        <v/>
      </c>
      <c r="AJ121" s="1465" t="str">
        <f>IF('Historical DATA'!BG107="","",'Historical DATA'!BG107)</f>
        <v/>
      </c>
      <c r="AK121" s="1455" t="str">
        <f>IF('Historical DATA'!BH107="","",'Historical DATA'!BH107)</f>
        <v/>
      </c>
      <c r="AL121" s="1455" t="str">
        <f>IF('Historical DATA'!BI107="","",'Historical DATA'!BI107)</f>
        <v/>
      </c>
      <c r="AM121" s="1456" t="str">
        <f>IF('Historical DATA'!BJ107="","",'Historical DATA'!BJ107)</f>
        <v/>
      </c>
    </row>
    <row r="122" spans="2:39">
      <c r="B122" s="1674" t="str">
        <f>IF('Historical DATA'!B108="","",'Historical DATA'!B108)</f>
        <v/>
      </c>
      <c r="D122" s="1454" t="str">
        <f>IF('Historical DATA'!AH108="","",'Historical DATA'!AH108)</f>
        <v/>
      </c>
      <c r="E122" s="1448" t="str">
        <f>IF('Historical DATA'!AI108="","",'Historical DATA'!AI108)</f>
        <v/>
      </c>
      <c r="F122" s="1450" t="str">
        <f>IF('Historical DATA'!AJ108="","",'Historical DATA'!AJ108)</f>
        <v/>
      </c>
      <c r="H122" s="1464" t="str">
        <f>IF('Historical DATA'!AK108="","",'Historical DATA'!AK108)</f>
        <v/>
      </c>
      <c r="I122" s="1448" t="str">
        <f>IF('Historical DATA'!AL108="","",'Historical DATA'!AL108)</f>
        <v/>
      </c>
      <c r="J122" s="1448" t="str">
        <f>IF('Historical DATA'!AM108="","",'Historical DATA'!AM108)</f>
        <v/>
      </c>
      <c r="K122" s="1448" t="str">
        <f>IF('Historical DATA'!AN108="","",'Historical DATA'!AN108)</f>
        <v/>
      </c>
      <c r="L122" s="1467" t="str">
        <f>IF('Historical DATA'!AO108="","",'Historical DATA'!AO108)</f>
        <v/>
      </c>
      <c r="N122" s="1462" t="str">
        <f>IF('Historical DATA'!AP108="","",'Historical DATA'!AP108)</f>
        <v/>
      </c>
      <c r="O122" s="1453" t="str">
        <f>IF('Historical DATA'!AQ108="","",'Historical DATA'!AQ108)</f>
        <v/>
      </c>
      <c r="P122" s="1452" t="str">
        <f>IF('Historical DATA'!AR108="","",'Historical DATA'!AR108)</f>
        <v/>
      </c>
      <c r="R122" s="1451" t="str">
        <f>IF('Historical DATA'!AS108="","",'Historical DATA'!AS108)</f>
        <v/>
      </c>
      <c r="S122" s="1453" t="str">
        <f>IF('Historical DATA'!AT108="","",'Historical DATA'!AT108)</f>
        <v/>
      </c>
      <c r="T122" s="1452" t="str">
        <f>IF('Historical DATA'!AU108="","",'Historical DATA'!AU108)</f>
        <v/>
      </c>
      <c r="V122" s="1451" t="str">
        <f>IF('Historical DATA'!AV108="","",'Historical DATA'!AV108)</f>
        <v/>
      </c>
      <c r="W122" s="1453" t="str">
        <f>IF('Historical DATA'!AW108="","",'Historical DATA'!AW108)</f>
        <v/>
      </c>
      <c r="X122" s="1453" t="str">
        <f>IF('Historical DATA'!AX108="","",'Historical DATA'!AX108)</f>
        <v/>
      </c>
      <c r="Y122" s="1452" t="str">
        <f>IF('Historical DATA'!AY108="","",'Historical DATA'!AY108)</f>
        <v/>
      </c>
      <c r="AA122" s="1451" t="str">
        <f>IF('Historical DATA'!AZ108="","",'Historical DATA'!AZ108)</f>
        <v/>
      </c>
      <c r="AB122" s="1453" t="str">
        <f>IF('Historical DATA'!BA108="","",'Historical DATA'!BA108)</f>
        <v/>
      </c>
      <c r="AC122" s="1453" t="str">
        <f>IF('Historical DATA'!BB108="","",'Historical DATA'!BB108)</f>
        <v/>
      </c>
      <c r="AD122" s="1452" t="str">
        <f>IF('Historical DATA'!BC108="","",'Historical DATA'!BC108)</f>
        <v/>
      </c>
      <c r="AF122" s="1454" t="str">
        <f>IF('Historical DATA'!BD108="","",'Historical DATA'!BD108)</f>
        <v/>
      </c>
      <c r="AG122" s="1448" t="str">
        <f>IF('Historical DATA'!BE108="","",'Historical DATA'!BE108)</f>
        <v/>
      </c>
      <c r="AH122" s="1450" t="str">
        <f>IF('Historical DATA'!BF108="","",'Historical DATA'!BF108)</f>
        <v/>
      </c>
      <c r="AJ122" s="1465" t="str">
        <f>IF('Historical DATA'!BG108="","",'Historical DATA'!BG108)</f>
        <v/>
      </c>
      <c r="AK122" s="1455" t="str">
        <f>IF('Historical DATA'!BH108="","",'Historical DATA'!BH108)</f>
        <v/>
      </c>
      <c r="AL122" s="1455" t="str">
        <f>IF('Historical DATA'!BI108="","",'Historical DATA'!BI108)</f>
        <v/>
      </c>
      <c r="AM122" s="1456" t="str">
        <f>IF('Historical DATA'!BJ108="","",'Historical DATA'!BJ108)</f>
        <v/>
      </c>
    </row>
    <row r="123" spans="2:39">
      <c r="B123" s="1674" t="str">
        <f>IF('Historical DATA'!B109="","",'Historical DATA'!B109)</f>
        <v/>
      </c>
      <c r="D123" s="1454" t="str">
        <f>IF('Historical DATA'!AH109="","",'Historical DATA'!AH109)</f>
        <v/>
      </c>
      <c r="E123" s="1448" t="str">
        <f>IF('Historical DATA'!AI109="","",'Historical DATA'!AI109)</f>
        <v/>
      </c>
      <c r="F123" s="1450" t="str">
        <f>IF('Historical DATA'!AJ109="","",'Historical DATA'!AJ109)</f>
        <v/>
      </c>
      <c r="H123" s="1464" t="str">
        <f>IF('Historical DATA'!AK109="","",'Historical DATA'!AK109)</f>
        <v/>
      </c>
      <c r="I123" s="1448" t="str">
        <f>IF('Historical DATA'!AL109="","",'Historical DATA'!AL109)</f>
        <v/>
      </c>
      <c r="J123" s="1448" t="str">
        <f>IF('Historical DATA'!AM109="","",'Historical DATA'!AM109)</f>
        <v/>
      </c>
      <c r="K123" s="1448" t="str">
        <f>IF('Historical DATA'!AN109="","",'Historical DATA'!AN109)</f>
        <v/>
      </c>
      <c r="L123" s="1467" t="str">
        <f>IF('Historical DATA'!AO109="","",'Historical DATA'!AO109)</f>
        <v/>
      </c>
      <c r="N123" s="1462" t="str">
        <f>IF('Historical DATA'!AP109="","",'Historical DATA'!AP109)</f>
        <v/>
      </c>
      <c r="O123" s="1453" t="str">
        <f>IF('Historical DATA'!AQ109="","",'Historical DATA'!AQ109)</f>
        <v/>
      </c>
      <c r="P123" s="1452" t="str">
        <f>IF('Historical DATA'!AR109="","",'Historical DATA'!AR109)</f>
        <v/>
      </c>
      <c r="R123" s="1451" t="str">
        <f>IF('Historical DATA'!AS109="","",'Historical DATA'!AS109)</f>
        <v/>
      </c>
      <c r="S123" s="1453" t="str">
        <f>IF('Historical DATA'!AT109="","",'Historical DATA'!AT109)</f>
        <v/>
      </c>
      <c r="T123" s="1452" t="str">
        <f>IF('Historical DATA'!AU109="","",'Historical DATA'!AU109)</f>
        <v/>
      </c>
      <c r="V123" s="1451" t="str">
        <f>IF('Historical DATA'!AV109="","",'Historical DATA'!AV109)</f>
        <v/>
      </c>
      <c r="W123" s="1453" t="str">
        <f>IF('Historical DATA'!AW109="","",'Historical DATA'!AW109)</f>
        <v/>
      </c>
      <c r="X123" s="1453" t="str">
        <f>IF('Historical DATA'!AX109="","",'Historical DATA'!AX109)</f>
        <v/>
      </c>
      <c r="Y123" s="1452" t="str">
        <f>IF('Historical DATA'!AY109="","",'Historical DATA'!AY109)</f>
        <v/>
      </c>
      <c r="AA123" s="1451" t="str">
        <f>IF('Historical DATA'!AZ109="","",'Historical DATA'!AZ109)</f>
        <v/>
      </c>
      <c r="AB123" s="1453" t="str">
        <f>IF('Historical DATA'!BA109="","",'Historical DATA'!BA109)</f>
        <v/>
      </c>
      <c r="AC123" s="1453" t="str">
        <f>IF('Historical DATA'!BB109="","",'Historical DATA'!BB109)</f>
        <v/>
      </c>
      <c r="AD123" s="1452" t="str">
        <f>IF('Historical DATA'!BC109="","",'Historical DATA'!BC109)</f>
        <v/>
      </c>
      <c r="AF123" s="1454" t="str">
        <f>IF('Historical DATA'!BD109="","",'Historical DATA'!BD109)</f>
        <v/>
      </c>
      <c r="AG123" s="1448" t="str">
        <f>IF('Historical DATA'!BE109="","",'Historical DATA'!BE109)</f>
        <v/>
      </c>
      <c r="AH123" s="1450" t="str">
        <f>IF('Historical DATA'!BF109="","",'Historical DATA'!BF109)</f>
        <v/>
      </c>
      <c r="AJ123" s="1465" t="str">
        <f>IF('Historical DATA'!BG109="","",'Historical DATA'!BG109)</f>
        <v/>
      </c>
      <c r="AK123" s="1455" t="str">
        <f>IF('Historical DATA'!BH109="","",'Historical DATA'!BH109)</f>
        <v/>
      </c>
      <c r="AL123" s="1455" t="str">
        <f>IF('Historical DATA'!BI109="","",'Historical DATA'!BI109)</f>
        <v/>
      </c>
      <c r="AM123" s="1456" t="str">
        <f>IF('Historical DATA'!BJ109="","",'Historical DATA'!BJ109)</f>
        <v/>
      </c>
    </row>
    <row r="124" spans="2:39">
      <c r="B124" s="1674" t="str">
        <f>IF('Historical DATA'!B110="","",'Historical DATA'!B110)</f>
        <v/>
      </c>
      <c r="D124" s="1454" t="str">
        <f>IF('Historical DATA'!AH110="","",'Historical DATA'!AH110)</f>
        <v/>
      </c>
      <c r="E124" s="1448" t="str">
        <f>IF('Historical DATA'!AI110="","",'Historical DATA'!AI110)</f>
        <v/>
      </c>
      <c r="F124" s="1450" t="str">
        <f>IF('Historical DATA'!AJ110="","",'Historical DATA'!AJ110)</f>
        <v/>
      </c>
      <c r="H124" s="1464" t="str">
        <f>IF('Historical DATA'!AK110="","",'Historical DATA'!AK110)</f>
        <v/>
      </c>
      <c r="I124" s="1448" t="str">
        <f>IF('Historical DATA'!AL110="","",'Historical DATA'!AL110)</f>
        <v/>
      </c>
      <c r="J124" s="1448" t="str">
        <f>IF('Historical DATA'!AM110="","",'Historical DATA'!AM110)</f>
        <v/>
      </c>
      <c r="K124" s="1448" t="str">
        <f>IF('Historical DATA'!AN110="","",'Historical DATA'!AN110)</f>
        <v/>
      </c>
      <c r="L124" s="1467" t="str">
        <f>IF('Historical DATA'!AO110="","",'Historical DATA'!AO110)</f>
        <v/>
      </c>
      <c r="N124" s="1462" t="str">
        <f>IF('Historical DATA'!AP110="","",'Historical DATA'!AP110)</f>
        <v/>
      </c>
      <c r="O124" s="1453" t="str">
        <f>IF('Historical DATA'!AQ110="","",'Historical DATA'!AQ110)</f>
        <v/>
      </c>
      <c r="P124" s="1452" t="str">
        <f>IF('Historical DATA'!AR110="","",'Historical DATA'!AR110)</f>
        <v/>
      </c>
      <c r="R124" s="1451" t="str">
        <f>IF('Historical DATA'!AS110="","",'Historical DATA'!AS110)</f>
        <v/>
      </c>
      <c r="S124" s="1453" t="str">
        <f>IF('Historical DATA'!AT110="","",'Historical DATA'!AT110)</f>
        <v/>
      </c>
      <c r="T124" s="1452" t="str">
        <f>IF('Historical DATA'!AU110="","",'Historical DATA'!AU110)</f>
        <v/>
      </c>
      <c r="V124" s="1451" t="str">
        <f>IF('Historical DATA'!AV110="","",'Historical DATA'!AV110)</f>
        <v/>
      </c>
      <c r="W124" s="1453" t="str">
        <f>IF('Historical DATA'!AW110="","",'Historical DATA'!AW110)</f>
        <v/>
      </c>
      <c r="X124" s="1453" t="str">
        <f>IF('Historical DATA'!AX110="","",'Historical DATA'!AX110)</f>
        <v/>
      </c>
      <c r="Y124" s="1452" t="str">
        <f>IF('Historical DATA'!AY110="","",'Historical DATA'!AY110)</f>
        <v/>
      </c>
      <c r="AA124" s="1451" t="str">
        <f>IF('Historical DATA'!AZ110="","",'Historical DATA'!AZ110)</f>
        <v/>
      </c>
      <c r="AB124" s="1453" t="str">
        <f>IF('Historical DATA'!BA110="","",'Historical DATA'!BA110)</f>
        <v/>
      </c>
      <c r="AC124" s="1453" t="str">
        <f>IF('Historical DATA'!BB110="","",'Historical DATA'!BB110)</f>
        <v/>
      </c>
      <c r="AD124" s="1452" t="str">
        <f>IF('Historical DATA'!BC110="","",'Historical DATA'!BC110)</f>
        <v/>
      </c>
      <c r="AF124" s="1454" t="str">
        <f>IF('Historical DATA'!BD110="","",'Historical DATA'!BD110)</f>
        <v/>
      </c>
      <c r="AG124" s="1448" t="str">
        <f>IF('Historical DATA'!BE110="","",'Historical DATA'!BE110)</f>
        <v/>
      </c>
      <c r="AH124" s="1450" t="str">
        <f>IF('Historical DATA'!BF110="","",'Historical DATA'!BF110)</f>
        <v/>
      </c>
      <c r="AJ124" s="1465" t="str">
        <f>IF('Historical DATA'!BG110="","",'Historical DATA'!BG110)</f>
        <v/>
      </c>
      <c r="AK124" s="1455" t="str">
        <f>IF('Historical DATA'!BH110="","",'Historical DATA'!BH110)</f>
        <v/>
      </c>
      <c r="AL124" s="1455" t="str">
        <f>IF('Historical DATA'!BI110="","",'Historical DATA'!BI110)</f>
        <v/>
      </c>
      <c r="AM124" s="1456" t="str">
        <f>IF('Historical DATA'!BJ110="","",'Historical DATA'!BJ110)</f>
        <v/>
      </c>
    </row>
    <row r="125" spans="2:39">
      <c r="B125" s="1674" t="str">
        <f>IF('Historical DATA'!B111="","",'Historical DATA'!B111)</f>
        <v/>
      </c>
      <c r="D125" s="1454" t="str">
        <f>IF('Historical DATA'!AH111="","",'Historical DATA'!AH111)</f>
        <v/>
      </c>
      <c r="E125" s="1448" t="str">
        <f>IF('Historical DATA'!AI111="","",'Historical DATA'!AI111)</f>
        <v/>
      </c>
      <c r="F125" s="1450" t="str">
        <f>IF('Historical DATA'!AJ111="","",'Historical DATA'!AJ111)</f>
        <v/>
      </c>
      <c r="H125" s="1464" t="str">
        <f>IF('Historical DATA'!AK111="","",'Historical DATA'!AK111)</f>
        <v/>
      </c>
      <c r="I125" s="1448" t="str">
        <f>IF('Historical DATA'!AL111="","",'Historical DATA'!AL111)</f>
        <v/>
      </c>
      <c r="J125" s="1448" t="str">
        <f>IF('Historical DATA'!AM111="","",'Historical DATA'!AM111)</f>
        <v/>
      </c>
      <c r="K125" s="1448" t="str">
        <f>IF('Historical DATA'!AN111="","",'Historical DATA'!AN111)</f>
        <v/>
      </c>
      <c r="L125" s="1467" t="str">
        <f>IF('Historical DATA'!AO111="","",'Historical DATA'!AO111)</f>
        <v/>
      </c>
      <c r="N125" s="1462" t="str">
        <f>IF('Historical DATA'!AP111="","",'Historical DATA'!AP111)</f>
        <v/>
      </c>
      <c r="O125" s="1453" t="str">
        <f>IF('Historical DATA'!AQ111="","",'Historical DATA'!AQ111)</f>
        <v/>
      </c>
      <c r="P125" s="1452" t="str">
        <f>IF('Historical DATA'!AR111="","",'Historical DATA'!AR111)</f>
        <v/>
      </c>
      <c r="R125" s="1451" t="str">
        <f>IF('Historical DATA'!AS111="","",'Historical DATA'!AS111)</f>
        <v/>
      </c>
      <c r="S125" s="1453" t="str">
        <f>IF('Historical DATA'!AT111="","",'Historical DATA'!AT111)</f>
        <v/>
      </c>
      <c r="T125" s="1452" t="str">
        <f>IF('Historical DATA'!AU111="","",'Historical DATA'!AU111)</f>
        <v/>
      </c>
      <c r="V125" s="1451" t="str">
        <f>IF('Historical DATA'!AV111="","",'Historical DATA'!AV111)</f>
        <v/>
      </c>
      <c r="W125" s="1453" t="str">
        <f>IF('Historical DATA'!AW111="","",'Historical DATA'!AW111)</f>
        <v/>
      </c>
      <c r="X125" s="1453" t="str">
        <f>IF('Historical DATA'!AX111="","",'Historical DATA'!AX111)</f>
        <v/>
      </c>
      <c r="Y125" s="1452" t="str">
        <f>IF('Historical DATA'!AY111="","",'Historical DATA'!AY111)</f>
        <v/>
      </c>
      <c r="AA125" s="1451" t="str">
        <f>IF('Historical DATA'!AZ111="","",'Historical DATA'!AZ111)</f>
        <v/>
      </c>
      <c r="AB125" s="1453" t="str">
        <f>IF('Historical DATA'!BA111="","",'Historical DATA'!BA111)</f>
        <v/>
      </c>
      <c r="AC125" s="1453" t="str">
        <f>IF('Historical DATA'!BB111="","",'Historical DATA'!BB111)</f>
        <v/>
      </c>
      <c r="AD125" s="1452" t="str">
        <f>IF('Historical DATA'!BC111="","",'Historical DATA'!BC111)</f>
        <v/>
      </c>
      <c r="AF125" s="1454" t="str">
        <f>IF('Historical DATA'!BD111="","",'Historical DATA'!BD111)</f>
        <v/>
      </c>
      <c r="AG125" s="1448" t="str">
        <f>IF('Historical DATA'!BE111="","",'Historical DATA'!BE111)</f>
        <v/>
      </c>
      <c r="AH125" s="1450" t="str">
        <f>IF('Historical DATA'!BF111="","",'Historical DATA'!BF111)</f>
        <v/>
      </c>
      <c r="AJ125" s="1465" t="str">
        <f>IF('Historical DATA'!BG111="","",'Historical DATA'!BG111)</f>
        <v/>
      </c>
      <c r="AK125" s="1455" t="str">
        <f>IF('Historical DATA'!BH111="","",'Historical DATA'!BH111)</f>
        <v/>
      </c>
      <c r="AL125" s="1455" t="str">
        <f>IF('Historical DATA'!BI111="","",'Historical DATA'!BI111)</f>
        <v/>
      </c>
      <c r="AM125" s="1456" t="str">
        <f>IF('Historical DATA'!BJ111="","",'Historical DATA'!BJ111)</f>
        <v/>
      </c>
    </row>
    <row r="126" spans="2:39">
      <c r="B126" s="1674" t="str">
        <f>IF('Historical DATA'!B112="","",'Historical DATA'!B112)</f>
        <v/>
      </c>
      <c r="D126" s="1454" t="str">
        <f>IF('Historical DATA'!AH112="","",'Historical DATA'!AH112)</f>
        <v/>
      </c>
      <c r="E126" s="1448" t="str">
        <f>IF('Historical DATA'!AI112="","",'Historical DATA'!AI112)</f>
        <v/>
      </c>
      <c r="F126" s="1450" t="str">
        <f>IF('Historical DATA'!AJ112="","",'Historical DATA'!AJ112)</f>
        <v/>
      </c>
      <c r="H126" s="1464" t="str">
        <f>IF('Historical DATA'!AK112="","",'Historical DATA'!AK112)</f>
        <v/>
      </c>
      <c r="I126" s="1448" t="str">
        <f>IF('Historical DATA'!AL112="","",'Historical DATA'!AL112)</f>
        <v/>
      </c>
      <c r="J126" s="1448" t="str">
        <f>IF('Historical DATA'!AM112="","",'Historical DATA'!AM112)</f>
        <v/>
      </c>
      <c r="K126" s="1448" t="str">
        <f>IF('Historical DATA'!AN112="","",'Historical DATA'!AN112)</f>
        <v/>
      </c>
      <c r="L126" s="1467" t="str">
        <f>IF('Historical DATA'!AO112="","",'Historical DATA'!AO112)</f>
        <v/>
      </c>
      <c r="N126" s="1462" t="str">
        <f>IF('Historical DATA'!AP112="","",'Historical DATA'!AP112)</f>
        <v/>
      </c>
      <c r="O126" s="1453" t="str">
        <f>IF('Historical DATA'!AQ112="","",'Historical DATA'!AQ112)</f>
        <v/>
      </c>
      <c r="P126" s="1452" t="str">
        <f>IF('Historical DATA'!AR112="","",'Historical DATA'!AR112)</f>
        <v/>
      </c>
      <c r="R126" s="1451" t="str">
        <f>IF('Historical DATA'!AS112="","",'Historical DATA'!AS112)</f>
        <v/>
      </c>
      <c r="S126" s="1453" t="str">
        <f>IF('Historical DATA'!AT112="","",'Historical DATA'!AT112)</f>
        <v/>
      </c>
      <c r="T126" s="1452" t="str">
        <f>IF('Historical DATA'!AU112="","",'Historical DATA'!AU112)</f>
        <v/>
      </c>
      <c r="V126" s="1451" t="str">
        <f>IF('Historical DATA'!AV112="","",'Historical DATA'!AV112)</f>
        <v/>
      </c>
      <c r="W126" s="1453" t="str">
        <f>IF('Historical DATA'!AW112="","",'Historical DATA'!AW112)</f>
        <v/>
      </c>
      <c r="X126" s="1453" t="str">
        <f>IF('Historical DATA'!AX112="","",'Historical DATA'!AX112)</f>
        <v/>
      </c>
      <c r="Y126" s="1452" t="str">
        <f>IF('Historical DATA'!AY112="","",'Historical DATA'!AY112)</f>
        <v/>
      </c>
      <c r="AA126" s="1451" t="str">
        <f>IF('Historical DATA'!AZ112="","",'Historical DATA'!AZ112)</f>
        <v/>
      </c>
      <c r="AB126" s="1453" t="str">
        <f>IF('Historical DATA'!BA112="","",'Historical DATA'!BA112)</f>
        <v/>
      </c>
      <c r="AC126" s="1453" t="str">
        <f>IF('Historical DATA'!BB112="","",'Historical DATA'!BB112)</f>
        <v/>
      </c>
      <c r="AD126" s="1452" t="str">
        <f>IF('Historical DATA'!BC112="","",'Historical DATA'!BC112)</f>
        <v/>
      </c>
      <c r="AF126" s="1454" t="str">
        <f>IF('Historical DATA'!BD112="","",'Historical DATA'!BD112)</f>
        <v/>
      </c>
      <c r="AG126" s="1448" t="str">
        <f>IF('Historical DATA'!BE112="","",'Historical DATA'!BE112)</f>
        <v/>
      </c>
      <c r="AH126" s="1450" t="str">
        <f>IF('Historical DATA'!BF112="","",'Historical DATA'!BF112)</f>
        <v/>
      </c>
      <c r="AJ126" s="1465" t="str">
        <f>IF('Historical DATA'!BG112="","",'Historical DATA'!BG112)</f>
        <v/>
      </c>
      <c r="AK126" s="1455" t="str">
        <f>IF('Historical DATA'!BH112="","",'Historical DATA'!BH112)</f>
        <v/>
      </c>
      <c r="AL126" s="1455" t="str">
        <f>IF('Historical DATA'!BI112="","",'Historical DATA'!BI112)</f>
        <v/>
      </c>
      <c r="AM126" s="1456" t="str">
        <f>IF('Historical DATA'!BJ112="","",'Historical DATA'!BJ112)</f>
        <v/>
      </c>
    </row>
    <row r="127" spans="2:39">
      <c r="B127" s="1674" t="str">
        <f>IF('Historical DATA'!B113="","",'Historical DATA'!B113)</f>
        <v/>
      </c>
      <c r="D127" s="1454" t="str">
        <f>IF('Historical DATA'!AH113="","",'Historical DATA'!AH113)</f>
        <v/>
      </c>
      <c r="E127" s="1448" t="str">
        <f>IF('Historical DATA'!AI113="","",'Historical DATA'!AI113)</f>
        <v/>
      </c>
      <c r="F127" s="1450" t="str">
        <f>IF('Historical DATA'!AJ113="","",'Historical DATA'!AJ113)</f>
        <v/>
      </c>
      <c r="H127" s="1464" t="str">
        <f>IF('Historical DATA'!AK113="","",'Historical DATA'!AK113)</f>
        <v/>
      </c>
      <c r="I127" s="1448" t="str">
        <f>IF('Historical DATA'!AL113="","",'Historical DATA'!AL113)</f>
        <v/>
      </c>
      <c r="J127" s="1448" t="str">
        <f>IF('Historical DATA'!AM113="","",'Historical DATA'!AM113)</f>
        <v/>
      </c>
      <c r="K127" s="1448" t="str">
        <f>IF('Historical DATA'!AN113="","",'Historical DATA'!AN113)</f>
        <v/>
      </c>
      <c r="L127" s="1467" t="str">
        <f>IF('Historical DATA'!AO113="","",'Historical DATA'!AO113)</f>
        <v/>
      </c>
      <c r="N127" s="1462" t="str">
        <f>IF('Historical DATA'!AP113="","",'Historical DATA'!AP113)</f>
        <v/>
      </c>
      <c r="O127" s="1453" t="str">
        <f>IF('Historical DATA'!AQ113="","",'Historical DATA'!AQ113)</f>
        <v/>
      </c>
      <c r="P127" s="1452" t="str">
        <f>IF('Historical DATA'!AR113="","",'Historical DATA'!AR113)</f>
        <v/>
      </c>
      <c r="R127" s="1451" t="str">
        <f>IF('Historical DATA'!AS113="","",'Historical DATA'!AS113)</f>
        <v/>
      </c>
      <c r="S127" s="1453" t="str">
        <f>IF('Historical DATA'!AT113="","",'Historical DATA'!AT113)</f>
        <v/>
      </c>
      <c r="T127" s="1452" t="str">
        <f>IF('Historical DATA'!AU113="","",'Historical DATA'!AU113)</f>
        <v/>
      </c>
      <c r="V127" s="1451" t="str">
        <f>IF('Historical DATA'!AV113="","",'Historical DATA'!AV113)</f>
        <v/>
      </c>
      <c r="W127" s="1453" t="str">
        <f>IF('Historical DATA'!AW113="","",'Historical DATA'!AW113)</f>
        <v/>
      </c>
      <c r="X127" s="1453" t="str">
        <f>IF('Historical DATA'!AX113="","",'Historical DATA'!AX113)</f>
        <v/>
      </c>
      <c r="Y127" s="1452" t="str">
        <f>IF('Historical DATA'!AY113="","",'Historical DATA'!AY113)</f>
        <v/>
      </c>
      <c r="AA127" s="1451" t="str">
        <f>IF('Historical DATA'!AZ113="","",'Historical DATA'!AZ113)</f>
        <v/>
      </c>
      <c r="AB127" s="1453" t="str">
        <f>IF('Historical DATA'!BA113="","",'Historical DATA'!BA113)</f>
        <v/>
      </c>
      <c r="AC127" s="1453" t="str">
        <f>IF('Historical DATA'!BB113="","",'Historical DATA'!BB113)</f>
        <v/>
      </c>
      <c r="AD127" s="1452" t="str">
        <f>IF('Historical DATA'!BC113="","",'Historical DATA'!BC113)</f>
        <v/>
      </c>
      <c r="AF127" s="1454" t="str">
        <f>IF('Historical DATA'!BD113="","",'Historical DATA'!BD113)</f>
        <v/>
      </c>
      <c r="AG127" s="1448" t="str">
        <f>IF('Historical DATA'!BE113="","",'Historical DATA'!BE113)</f>
        <v/>
      </c>
      <c r="AH127" s="1450" t="str">
        <f>IF('Historical DATA'!BF113="","",'Historical DATA'!BF113)</f>
        <v/>
      </c>
      <c r="AJ127" s="1465" t="str">
        <f>IF('Historical DATA'!BG113="","",'Historical DATA'!BG113)</f>
        <v/>
      </c>
      <c r="AK127" s="1455" t="str">
        <f>IF('Historical DATA'!BH113="","",'Historical DATA'!BH113)</f>
        <v/>
      </c>
      <c r="AL127" s="1455" t="str">
        <f>IF('Historical DATA'!BI113="","",'Historical DATA'!BI113)</f>
        <v/>
      </c>
      <c r="AM127" s="1456" t="str">
        <f>IF('Historical DATA'!BJ113="","",'Historical DATA'!BJ113)</f>
        <v/>
      </c>
    </row>
    <row r="128" spans="2:39">
      <c r="B128" s="1674" t="str">
        <f>IF('Historical DATA'!B114="","",'Historical DATA'!B114)</f>
        <v/>
      </c>
      <c r="D128" s="1454" t="str">
        <f>IF('Historical DATA'!AH114="","",'Historical DATA'!AH114)</f>
        <v/>
      </c>
      <c r="E128" s="1448" t="str">
        <f>IF('Historical DATA'!AI114="","",'Historical DATA'!AI114)</f>
        <v/>
      </c>
      <c r="F128" s="1450" t="str">
        <f>IF('Historical DATA'!AJ114="","",'Historical DATA'!AJ114)</f>
        <v/>
      </c>
      <c r="H128" s="1464" t="str">
        <f>IF('Historical DATA'!AK114="","",'Historical DATA'!AK114)</f>
        <v/>
      </c>
      <c r="I128" s="1448" t="str">
        <f>IF('Historical DATA'!AL114="","",'Historical DATA'!AL114)</f>
        <v/>
      </c>
      <c r="J128" s="1448" t="str">
        <f>IF('Historical DATA'!AM114="","",'Historical DATA'!AM114)</f>
        <v/>
      </c>
      <c r="K128" s="1448" t="str">
        <f>IF('Historical DATA'!AN114="","",'Historical DATA'!AN114)</f>
        <v/>
      </c>
      <c r="L128" s="1467" t="str">
        <f>IF('Historical DATA'!AO114="","",'Historical DATA'!AO114)</f>
        <v/>
      </c>
      <c r="N128" s="1462" t="str">
        <f>IF('Historical DATA'!AP114="","",'Historical DATA'!AP114)</f>
        <v/>
      </c>
      <c r="O128" s="1453" t="str">
        <f>IF('Historical DATA'!AQ114="","",'Historical DATA'!AQ114)</f>
        <v/>
      </c>
      <c r="P128" s="1452" t="str">
        <f>IF('Historical DATA'!AR114="","",'Historical DATA'!AR114)</f>
        <v/>
      </c>
      <c r="R128" s="1451" t="str">
        <f>IF('Historical DATA'!AS114="","",'Historical DATA'!AS114)</f>
        <v/>
      </c>
      <c r="S128" s="1453" t="str">
        <f>IF('Historical DATA'!AT114="","",'Historical DATA'!AT114)</f>
        <v/>
      </c>
      <c r="T128" s="1452" t="str">
        <f>IF('Historical DATA'!AU114="","",'Historical DATA'!AU114)</f>
        <v/>
      </c>
      <c r="V128" s="1451" t="str">
        <f>IF('Historical DATA'!AV114="","",'Historical DATA'!AV114)</f>
        <v/>
      </c>
      <c r="W128" s="1453" t="str">
        <f>IF('Historical DATA'!AW114="","",'Historical DATA'!AW114)</f>
        <v/>
      </c>
      <c r="X128" s="1453" t="str">
        <f>IF('Historical DATA'!AX114="","",'Historical DATA'!AX114)</f>
        <v/>
      </c>
      <c r="Y128" s="1452" t="str">
        <f>IF('Historical DATA'!AY114="","",'Historical DATA'!AY114)</f>
        <v/>
      </c>
      <c r="AA128" s="1451" t="str">
        <f>IF('Historical DATA'!AZ114="","",'Historical DATA'!AZ114)</f>
        <v/>
      </c>
      <c r="AB128" s="1453" t="str">
        <f>IF('Historical DATA'!BA114="","",'Historical DATA'!BA114)</f>
        <v/>
      </c>
      <c r="AC128" s="1453" t="str">
        <f>IF('Historical DATA'!BB114="","",'Historical DATA'!BB114)</f>
        <v/>
      </c>
      <c r="AD128" s="1452" t="str">
        <f>IF('Historical DATA'!BC114="","",'Historical DATA'!BC114)</f>
        <v/>
      </c>
      <c r="AF128" s="1454" t="str">
        <f>IF('Historical DATA'!BD114="","",'Historical DATA'!BD114)</f>
        <v/>
      </c>
      <c r="AG128" s="1448" t="str">
        <f>IF('Historical DATA'!BE114="","",'Historical DATA'!BE114)</f>
        <v/>
      </c>
      <c r="AH128" s="1450" t="str">
        <f>IF('Historical DATA'!BF114="","",'Historical DATA'!BF114)</f>
        <v/>
      </c>
      <c r="AJ128" s="1465" t="str">
        <f>IF('Historical DATA'!BG114="","",'Historical DATA'!BG114)</f>
        <v/>
      </c>
      <c r="AK128" s="1455" t="str">
        <f>IF('Historical DATA'!BH114="","",'Historical DATA'!BH114)</f>
        <v/>
      </c>
      <c r="AL128" s="1455" t="str">
        <f>IF('Historical DATA'!BI114="","",'Historical DATA'!BI114)</f>
        <v/>
      </c>
      <c r="AM128" s="1456" t="str">
        <f>IF('Historical DATA'!BJ114="","",'Historical DATA'!BJ114)</f>
        <v/>
      </c>
    </row>
    <row r="129" spans="2:39">
      <c r="B129" s="1674" t="str">
        <f>IF('Historical DATA'!B115="","",'Historical DATA'!B115)</f>
        <v/>
      </c>
      <c r="D129" s="1454" t="str">
        <f>IF('Historical DATA'!AH115="","",'Historical DATA'!AH115)</f>
        <v/>
      </c>
      <c r="E129" s="1448" t="str">
        <f>IF('Historical DATA'!AI115="","",'Historical DATA'!AI115)</f>
        <v/>
      </c>
      <c r="F129" s="1450" t="str">
        <f>IF('Historical DATA'!AJ115="","",'Historical DATA'!AJ115)</f>
        <v/>
      </c>
      <c r="H129" s="1464" t="str">
        <f>IF('Historical DATA'!AK115="","",'Historical DATA'!AK115)</f>
        <v/>
      </c>
      <c r="I129" s="1448" t="str">
        <f>IF('Historical DATA'!AL115="","",'Historical DATA'!AL115)</f>
        <v/>
      </c>
      <c r="J129" s="1448" t="str">
        <f>IF('Historical DATA'!AM115="","",'Historical DATA'!AM115)</f>
        <v/>
      </c>
      <c r="K129" s="1448" t="str">
        <f>IF('Historical DATA'!AN115="","",'Historical DATA'!AN115)</f>
        <v/>
      </c>
      <c r="L129" s="1467" t="str">
        <f>IF('Historical DATA'!AO115="","",'Historical DATA'!AO115)</f>
        <v/>
      </c>
      <c r="N129" s="1462" t="str">
        <f>IF('Historical DATA'!AP115="","",'Historical DATA'!AP115)</f>
        <v/>
      </c>
      <c r="O129" s="1453" t="str">
        <f>IF('Historical DATA'!AQ115="","",'Historical DATA'!AQ115)</f>
        <v/>
      </c>
      <c r="P129" s="1452" t="str">
        <f>IF('Historical DATA'!AR115="","",'Historical DATA'!AR115)</f>
        <v/>
      </c>
      <c r="R129" s="1451" t="str">
        <f>IF('Historical DATA'!AS115="","",'Historical DATA'!AS115)</f>
        <v/>
      </c>
      <c r="S129" s="1453" t="str">
        <f>IF('Historical DATA'!AT115="","",'Historical DATA'!AT115)</f>
        <v/>
      </c>
      <c r="T129" s="1452" t="str">
        <f>IF('Historical DATA'!AU115="","",'Historical DATA'!AU115)</f>
        <v/>
      </c>
      <c r="V129" s="1451" t="str">
        <f>IF('Historical DATA'!AV115="","",'Historical DATA'!AV115)</f>
        <v/>
      </c>
      <c r="W129" s="1453" t="str">
        <f>IF('Historical DATA'!AW115="","",'Historical DATA'!AW115)</f>
        <v/>
      </c>
      <c r="X129" s="1453" t="str">
        <f>IF('Historical DATA'!AX115="","",'Historical DATA'!AX115)</f>
        <v/>
      </c>
      <c r="Y129" s="1452" t="str">
        <f>IF('Historical DATA'!AY115="","",'Historical DATA'!AY115)</f>
        <v/>
      </c>
      <c r="AA129" s="1451" t="str">
        <f>IF('Historical DATA'!AZ115="","",'Historical DATA'!AZ115)</f>
        <v/>
      </c>
      <c r="AB129" s="1453" t="str">
        <f>IF('Historical DATA'!BA115="","",'Historical DATA'!BA115)</f>
        <v/>
      </c>
      <c r="AC129" s="1453" t="str">
        <f>IF('Historical DATA'!BB115="","",'Historical DATA'!BB115)</f>
        <v/>
      </c>
      <c r="AD129" s="1452" t="str">
        <f>IF('Historical DATA'!BC115="","",'Historical DATA'!BC115)</f>
        <v/>
      </c>
      <c r="AF129" s="1454" t="str">
        <f>IF('Historical DATA'!BD115="","",'Historical DATA'!BD115)</f>
        <v/>
      </c>
      <c r="AG129" s="1448" t="str">
        <f>IF('Historical DATA'!BE115="","",'Historical DATA'!BE115)</f>
        <v/>
      </c>
      <c r="AH129" s="1450" t="str">
        <f>IF('Historical DATA'!BF115="","",'Historical DATA'!BF115)</f>
        <v/>
      </c>
      <c r="AJ129" s="1465" t="str">
        <f>IF('Historical DATA'!BG115="","",'Historical DATA'!BG115)</f>
        <v/>
      </c>
      <c r="AK129" s="1455" t="str">
        <f>IF('Historical DATA'!BH115="","",'Historical DATA'!BH115)</f>
        <v/>
      </c>
      <c r="AL129" s="1455" t="str">
        <f>IF('Historical DATA'!BI115="","",'Historical DATA'!BI115)</f>
        <v/>
      </c>
      <c r="AM129" s="1456" t="str">
        <f>IF('Historical DATA'!BJ115="","",'Historical DATA'!BJ115)</f>
        <v/>
      </c>
    </row>
    <row r="130" spans="2:39">
      <c r="B130" s="1674" t="str">
        <f>IF('Historical DATA'!B116="","",'Historical DATA'!B116)</f>
        <v/>
      </c>
      <c r="D130" s="1454" t="str">
        <f>IF('Historical DATA'!AH116="","",'Historical DATA'!AH116)</f>
        <v/>
      </c>
      <c r="E130" s="1448" t="str">
        <f>IF('Historical DATA'!AI116="","",'Historical DATA'!AI116)</f>
        <v/>
      </c>
      <c r="F130" s="1450" t="str">
        <f>IF('Historical DATA'!AJ116="","",'Historical DATA'!AJ116)</f>
        <v/>
      </c>
      <c r="H130" s="1464" t="str">
        <f>IF('Historical DATA'!AK116="","",'Historical DATA'!AK116)</f>
        <v/>
      </c>
      <c r="I130" s="1448" t="str">
        <f>IF('Historical DATA'!AL116="","",'Historical DATA'!AL116)</f>
        <v/>
      </c>
      <c r="J130" s="1448" t="str">
        <f>IF('Historical DATA'!AM116="","",'Historical DATA'!AM116)</f>
        <v/>
      </c>
      <c r="K130" s="1448" t="str">
        <f>IF('Historical DATA'!AN116="","",'Historical DATA'!AN116)</f>
        <v/>
      </c>
      <c r="L130" s="1467" t="str">
        <f>IF('Historical DATA'!AO116="","",'Historical DATA'!AO116)</f>
        <v/>
      </c>
      <c r="N130" s="1462" t="str">
        <f>IF('Historical DATA'!AP116="","",'Historical DATA'!AP116)</f>
        <v/>
      </c>
      <c r="O130" s="1453" t="str">
        <f>IF('Historical DATA'!AQ116="","",'Historical DATA'!AQ116)</f>
        <v/>
      </c>
      <c r="P130" s="1452" t="str">
        <f>IF('Historical DATA'!AR116="","",'Historical DATA'!AR116)</f>
        <v/>
      </c>
      <c r="R130" s="1451" t="str">
        <f>IF('Historical DATA'!AS116="","",'Historical DATA'!AS116)</f>
        <v/>
      </c>
      <c r="S130" s="1453" t="str">
        <f>IF('Historical DATA'!AT116="","",'Historical DATA'!AT116)</f>
        <v/>
      </c>
      <c r="T130" s="1452" t="str">
        <f>IF('Historical DATA'!AU116="","",'Historical DATA'!AU116)</f>
        <v/>
      </c>
      <c r="V130" s="1451" t="str">
        <f>IF('Historical DATA'!AV116="","",'Historical DATA'!AV116)</f>
        <v/>
      </c>
      <c r="W130" s="1453" t="str">
        <f>IF('Historical DATA'!AW116="","",'Historical DATA'!AW116)</f>
        <v/>
      </c>
      <c r="X130" s="1453" t="str">
        <f>IF('Historical DATA'!AX116="","",'Historical DATA'!AX116)</f>
        <v/>
      </c>
      <c r="Y130" s="1452" t="str">
        <f>IF('Historical DATA'!AY116="","",'Historical DATA'!AY116)</f>
        <v/>
      </c>
      <c r="AA130" s="1451" t="str">
        <f>IF('Historical DATA'!AZ116="","",'Historical DATA'!AZ116)</f>
        <v/>
      </c>
      <c r="AB130" s="1453" t="str">
        <f>IF('Historical DATA'!BA116="","",'Historical DATA'!BA116)</f>
        <v/>
      </c>
      <c r="AC130" s="1453" t="str">
        <f>IF('Historical DATA'!BB116="","",'Historical DATA'!BB116)</f>
        <v/>
      </c>
      <c r="AD130" s="1452" t="str">
        <f>IF('Historical DATA'!BC116="","",'Historical DATA'!BC116)</f>
        <v/>
      </c>
      <c r="AF130" s="1454" t="str">
        <f>IF('Historical DATA'!BD116="","",'Historical DATA'!BD116)</f>
        <v/>
      </c>
      <c r="AG130" s="1448" t="str">
        <f>IF('Historical DATA'!BE116="","",'Historical DATA'!BE116)</f>
        <v/>
      </c>
      <c r="AH130" s="1450" t="str">
        <f>IF('Historical DATA'!BF116="","",'Historical DATA'!BF116)</f>
        <v/>
      </c>
      <c r="AJ130" s="1465" t="str">
        <f>IF('Historical DATA'!BG116="","",'Historical DATA'!BG116)</f>
        <v/>
      </c>
      <c r="AK130" s="1455" t="str">
        <f>IF('Historical DATA'!BH116="","",'Historical DATA'!BH116)</f>
        <v/>
      </c>
      <c r="AL130" s="1455" t="str">
        <f>IF('Historical DATA'!BI116="","",'Historical DATA'!BI116)</f>
        <v/>
      </c>
      <c r="AM130" s="1456" t="str">
        <f>IF('Historical DATA'!BJ116="","",'Historical DATA'!BJ116)</f>
        <v/>
      </c>
    </row>
    <row r="131" spans="2:39">
      <c r="B131" s="1674" t="str">
        <f>IF('Historical DATA'!B117="","",'Historical DATA'!B117)</f>
        <v/>
      </c>
      <c r="D131" s="1454" t="str">
        <f>IF('Historical DATA'!AH117="","",'Historical DATA'!AH117)</f>
        <v/>
      </c>
      <c r="E131" s="1448" t="str">
        <f>IF('Historical DATA'!AI117="","",'Historical DATA'!AI117)</f>
        <v/>
      </c>
      <c r="F131" s="1450" t="str">
        <f>IF('Historical DATA'!AJ117="","",'Historical DATA'!AJ117)</f>
        <v/>
      </c>
      <c r="H131" s="1464" t="str">
        <f>IF('Historical DATA'!AK117="","",'Historical DATA'!AK117)</f>
        <v/>
      </c>
      <c r="I131" s="1448" t="str">
        <f>IF('Historical DATA'!AL117="","",'Historical DATA'!AL117)</f>
        <v/>
      </c>
      <c r="J131" s="1448" t="str">
        <f>IF('Historical DATA'!AM117="","",'Historical DATA'!AM117)</f>
        <v/>
      </c>
      <c r="K131" s="1448" t="str">
        <f>IF('Historical DATA'!AN117="","",'Historical DATA'!AN117)</f>
        <v/>
      </c>
      <c r="L131" s="1467" t="str">
        <f>IF('Historical DATA'!AO117="","",'Historical DATA'!AO117)</f>
        <v/>
      </c>
      <c r="N131" s="1462" t="str">
        <f>IF('Historical DATA'!AP117="","",'Historical DATA'!AP117)</f>
        <v/>
      </c>
      <c r="O131" s="1453" t="str">
        <f>IF('Historical DATA'!AQ117="","",'Historical DATA'!AQ117)</f>
        <v/>
      </c>
      <c r="P131" s="1452" t="str">
        <f>IF('Historical DATA'!AR117="","",'Historical DATA'!AR117)</f>
        <v/>
      </c>
      <c r="R131" s="1451" t="str">
        <f>IF('Historical DATA'!AS117="","",'Historical DATA'!AS117)</f>
        <v/>
      </c>
      <c r="S131" s="1453" t="str">
        <f>IF('Historical DATA'!AT117="","",'Historical DATA'!AT117)</f>
        <v/>
      </c>
      <c r="T131" s="1452" t="str">
        <f>IF('Historical DATA'!AU117="","",'Historical DATA'!AU117)</f>
        <v/>
      </c>
      <c r="V131" s="1451" t="str">
        <f>IF('Historical DATA'!AV117="","",'Historical DATA'!AV117)</f>
        <v/>
      </c>
      <c r="W131" s="1453" t="str">
        <f>IF('Historical DATA'!AW117="","",'Historical DATA'!AW117)</f>
        <v/>
      </c>
      <c r="X131" s="1453" t="str">
        <f>IF('Historical DATA'!AX117="","",'Historical DATA'!AX117)</f>
        <v/>
      </c>
      <c r="Y131" s="1452" t="str">
        <f>IF('Historical DATA'!AY117="","",'Historical DATA'!AY117)</f>
        <v/>
      </c>
      <c r="AA131" s="1451" t="str">
        <f>IF('Historical DATA'!AZ117="","",'Historical DATA'!AZ117)</f>
        <v/>
      </c>
      <c r="AB131" s="1453" t="str">
        <f>IF('Historical DATA'!BA117="","",'Historical DATA'!BA117)</f>
        <v/>
      </c>
      <c r="AC131" s="1453" t="str">
        <f>IF('Historical DATA'!BB117="","",'Historical DATA'!BB117)</f>
        <v/>
      </c>
      <c r="AD131" s="1452" t="str">
        <f>IF('Historical DATA'!BC117="","",'Historical DATA'!BC117)</f>
        <v/>
      </c>
      <c r="AF131" s="1454" t="str">
        <f>IF('Historical DATA'!BD117="","",'Historical DATA'!BD117)</f>
        <v/>
      </c>
      <c r="AG131" s="1448" t="str">
        <f>IF('Historical DATA'!BE117="","",'Historical DATA'!BE117)</f>
        <v/>
      </c>
      <c r="AH131" s="1450" t="str">
        <f>IF('Historical DATA'!BF117="","",'Historical DATA'!BF117)</f>
        <v/>
      </c>
      <c r="AJ131" s="1465" t="str">
        <f>IF('Historical DATA'!BG117="","",'Historical DATA'!BG117)</f>
        <v/>
      </c>
      <c r="AK131" s="1455" t="str">
        <f>IF('Historical DATA'!BH117="","",'Historical DATA'!BH117)</f>
        <v/>
      </c>
      <c r="AL131" s="1455" t="str">
        <f>IF('Historical DATA'!BI117="","",'Historical DATA'!BI117)</f>
        <v/>
      </c>
      <c r="AM131" s="1456" t="str">
        <f>IF('Historical DATA'!BJ117="","",'Historical DATA'!BJ117)</f>
        <v/>
      </c>
    </row>
    <row r="132" spans="2:39">
      <c r="B132" s="1674" t="str">
        <f>IF('Historical DATA'!B118="","",'Historical DATA'!B118)</f>
        <v/>
      </c>
      <c r="D132" s="1454" t="str">
        <f>IF('Historical DATA'!AH118="","",'Historical DATA'!AH118)</f>
        <v/>
      </c>
      <c r="E132" s="1448" t="str">
        <f>IF('Historical DATA'!AI118="","",'Historical DATA'!AI118)</f>
        <v/>
      </c>
      <c r="F132" s="1450" t="str">
        <f>IF('Historical DATA'!AJ118="","",'Historical DATA'!AJ118)</f>
        <v/>
      </c>
      <c r="H132" s="1464" t="str">
        <f>IF('Historical DATA'!AK118="","",'Historical DATA'!AK118)</f>
        <v/>
      </c>
      <c r="I132" s="1448" t="str">
        <f>IF('Historical DATA'!AL118="","",'Historical DATA'!AL118)</f>
        <v/>
      </c>
      <c r="J132" s="1448" t="str">
        <f>IF('Historical DATA'!AM118="","",'Historical DATA'!AM118)</f>
        <v/>
      </c>
      <c r="K132" s="1448" t="str">
        <f>IF('Historical DATA'!AN118="","",'Historical DATA'!AN118)</f>
        <v/>
      </c>
      <c r="L132" s="1467" t="str">
        <f>IF('Historical DATA'!AO118="","",'Historical DATA'!AO118)</f>
        <v/>
      </c>
      <c r="N132" s="1462" t="str">
        <f>IF('Historical DATA'!AP118="","",'Historical DATA'!AP118)</f>
        <v/>
      </c>
      <c r="O132" s="1453" t="str">
        <f>IF('Historical DATA'!AQ118="","",'Historical DATA'!AQ118)</f>
        <v/>
      </c>
      <c r="P132" s="1452" t="str">
        <f>IF('Historical DATA'!AR118="","",'Historical DATA'!AR118)</f>
        <v/>
      </c>
      <c r="R132" s="1451" t="str">
        <f>IF('Historical DATA'!AS118="","",'Historical DATA'!AS118)</f>
        <v/>
      </c>
      <c r="S132" s="1453" t="str">
        <f>IF('Historical DATA'!AT118="","",'Historical DATA'!AT118)</f>
        <v/>
      </c>
      <c r="T132" s="1452" t="str">
        <f>IF('Historical DATA'!AU118="","",'Historical DATA'!AU118)</f>
        <v/>
      </c>
      <c r="V132" s="1451" t="str">
        <f>IF('Historical DATA'!AV118="","",'Historical DATA'!AV118)</f>
        <v/>
      </c>
      <c r="W132" s="1453" t="str">
        <f>IF('Historical DATA'!AW118="","",'Historical DATA'!AW118)</f>
        <v/>
      </c>
      <c r="X132" s="1453" t="str">
        <f>IF('Historical DATA'!AX118="","",'Historical DATA'!AX118)</f>
        <v/>
      </c>
      <c r="Y132" s="1452" t="str">
        <f>IF('Historical DATA'!AY118="","",'Historical DATA'!AY118)</f>
        <v/>
      </c>
      <c r="AA132" s="1451" t="str">
        <f>IF('Historical DATA'!AZ118="","",'Historical DATA'!AZ118)</f>
        <v/>
      </c>
      <c r="AB132" s="1453" t="str">
        <f>IF('Historical DATA'!BA118="","",'Historical DATA'!BA118)</f>
        <v/>
      </c>
      <c r="AC132" s="1453" t="str">
        <f>IF('Historical DATA'!BB118="","",'Historical DATA'!BB118)</f>
        <v/>
      </c>
      <c r="AD132" s="1452" t="str">
        <f>IF('Historical DATA'!BC118="","",'Historical DATA'!BC118)</f>
        <v/>
      </c>
      <c r="AF132" s="1454" t="str">
        <f>IF('Historical DATA'!BD118="","",'Historical DATA'!BD118)</f>
        <v/>
      </c>
      <c r="AG132" s="1448" t="str">
        <f>IF('Historical DATA'!BE118="","",'Historical DATA'!BE118)</f>
        <v/>
      </c>
      <c r="AH132" s="1450" t="str">
        <f>IF('Historical DATA'!BF118="","",'Historical DATA'!BF118)</f>
        <v/>
      </c>
      <c r="AJ132" s="1465" t="str">
        <f>IF('Historical DATA'!BG118="","",'Historical DATA'!BG118)</f>
        <v/>
      </c>
      <c r="AK132" s="1455" t="str">
        <f>IF('Historical DATA'!BH118="","",'Historical DATA'!BH118)</f>
        <v/>
      </c>
      <c r="AL132" s="1455" t="str">
        <f>IF('Historical DATA'!BI118="","",'Historical DATA'!BI118)</f>
        <v/>
      </c>
      <c r="AM132" s="1456" t="str">
        <f>IF('Historical DATA'!BJ118="","",'Historical DATA'!BJ118)</f>
        <v/>
      </c>
    </row>
    <row r="133" spans="2:39">
      <c r="B133" s="1674" t="str">
        <f>IF('Historical DATA'!B119="","",'Historical DATA'!B119)</f>
        <v/>
      </c>
      <c r="D133" s="1454" t="str">
        <f>IF('Historical DATA'!AH119="","",'Historical DATA'!AH119)</f>
        <v/>
      </c>
      <c r="E133" s="1448" t="str">
        <f>IF('Historical DATA'!AI119="","",'Historical DATA'!AI119)</f>
        <v/>
      </c>
      <c r="F133" s="1450" t="str">
        <f>IF('Historical DATA'!AJ119="","",'Historical DATA'!AJ119)</f>
        <v/>
      </c>
      <c r="H133" s="1464" t="str">
        <f>IF('Historical DATA'!AK119="","",'Historical DATA'!AK119)</f>
        <v/>
      </c>
      <c r="I133" s="1448" t="str">
        <f>IF('Historical DATA'!AL119="","",'Historical DATA'!AL119)</f>
        <v/>
      </c>
      <c r="J133" s="1448" t="str">
        <f>IF('Historical DATA'!AM119="","",'Historical DATA'!AM119)</f>
        <v/>
      </c>
      <c r="K133" s="1448" t="str">
        <f>IF('Historical DATA'!AN119="","",'Historical DATA'!AN119)</f>
        <v/>
      </c>
      <c r="L133" s="1467" t="str">
        <f>IF('Historical DATA'!AO119="","",'Historical DATA'!AO119)</f>
        <v/>
      </c>
      <c r="N133" s="1462" t="str">
        <f>IF('Historical DATA'!AP119="","",'Historical DATA'!AP119)</f>
        <v/>
      </c>
      <c r="O133" s="1453" t="str">
        <f>IF('Historical DATA'!AQ119="","",'Historical DATA'!AQ119)</f>
        <v/>
      </c>
      <c r="P133" s="1452" t="str">
        <f>IF('Historical DATA'!AR119="","",'Historical DATA'!AR119)</f>
        <v/>
      </c>
      <c r="R133" s="1451" t="str">
        <f>IF('Historical DATA'!AS119="","",'Historical DATA'!AS119)</f>
        <v/>
      </c>
      <c r="S133" s="1453" t="str">
        <f>IF('Historical DATA'!AT119="","",'Historical DATA'!AT119)</f>
        <v/>
      </c>
      <c r="T133" s="1452" t="str">
        <f>IF('Historical DATA'!AU119="","",'Historical DATA'!AU119)</f>
        <v/>
      </c>
      <c r="V133" s="1451" t="str">
        <f>IF('Historical DATA'!AV119="","",'Historical DATA'!AV119)</f>
        <v/>
      </c>
      <c r="W133" s="1453" t="str">
        <f>IF('Historical DATA'!AW119="","",'Historical DATA'!AW119)</f>
        <v/>
      </c>
      <c r="X133" s="1453" t="str">
        <f>IF('Historical DATA'!AX119="","",'Historical DATA'!AX119)</f>
        <v/>
      </c>
      <c r="Y133" s="1452" t="str">
        <f>IF('Historical DATA'!AY119="","",'Historical DATA'!AY119)</f>
        <v/>
      </c>
      <c r="AA133" s="1451" t="str">
        <f>IF('Historical DATA'!AZ119="","",'Historical DATA'!AZ119)</f>
        <v/>
      </c>
      <c r="AB133" s="1453" t="str">
        <f>IF('Historical DATA'!BA119="","",'Historical DATA'!BA119)</f>
        <v/>
      </c>
      <c r="AC133" s="1453" t="str">
        <f>IF('Historical DATA'!BB119="","",'Historical DATA'!BB119)</f>
        <v/>
      </c>
      <c r="AD133" s="1452" t="str">
        <f>IF('Historical DATA'!BC119="","",'Historical DATA'!BC119)</f>
        <v/>
      </c>
      <c r="AF133" s="1454" t="str">
        <f>IF('Historical DATA'!BD119="","",'Historical DATA'!BD119)</f>
        <v/>
      </c>
      <c r="AG133" s="1448" t="str">
        <f>IF('Historical DATA'!BE119="","",'Historical DATA'!BE119)</f>
        <v/>
      </c>
      <c r="AH133" s="1450" t="str">
        <f>IF('Historical DATA'!BF119="","",'Historical DATA'!BF119)</f>
        <v/>
      </c>
      <c r="AJ133" s="1465" t="str">
        <f>IF('Historical DATA'!BG119="","",'Historical DATA'!BG119)</f>
        <v/>
      </c>
      <c r="AK133" s="1455" t="str">
        <f>IF('Historical DATA'!BH119="","",'Historical DATA'!BH119)</f>
        <v/>
      </c>
      <c r="AL133" s="1455" t="str">
        <f>IF('Historical DATA'!BI119="","",'Historical DATA'!BI119)</f>
        <v/>
      </c>
      <c r="AM133" s="1456" t="str">
        <f>IF('Historical DATA'!BJ119="","",'Historical DATA'!BJ119)</f>
        <v/>
      </c>
    </row>
    <row r="134" spans="2:39">
      <c r="B134" s="1674" t="str">
        <f>IF('Historical DATA'!B120="","",'Historical DATA'!B120)</f>
        <v/>
      </c>
      <c r="D134" s="1454" t="str">
        <f>IF('Historical DATA'!AH120="","",'Historical DATA'!AH120)</f>
        <v/>
      </c>
      <c r="E134" s="1448" t="str">
        <f>IF('Historical DATA'!AI120="","",'Historical DATA'!AI120)</f>
        <v/>
      </c>
      <c r="F134" s="1450" t="str">
        <f>IF('Historical DATA'!AJ120="","",'Historical DATA'!AJ120)</f>
        <v/>
      </c>
      <c r="H134" s="1464" t="str">
        <f>IF('Historical DATA'!AK120="","",'Historical DATA'!AK120)</f>
        <v/>
      </c>
      <c r="I134" s="1448" t="str">
        <f>IF('Historical DATA'!AL120="","",'Historical DATA'!AL120)</f>
        <v/>
      </c>
      <c r="J134" s="1448" t="str">
        <f>IF('Historical DATA'!AM120="","",'Historical DATA'!AM120)</f>
        <v/>
      </c>
      <c r="K134" s="1448" t="str">
        <f>IF('Historical DATA'!AN120="","",'Historical DATA'!AN120)</f>
        <v/>
      </c>
      <c r="L134" s="1467" t="str">
        <f>IF('Historical DATA'!AO120="","",'Historical DATA'!AO120)</f>
        <v/>
      </c>
      <c r="N134" s="1462" t="str">
        <f>IF('Historical DATA'!AP120="","",'Historical DATA'!AP120)</f>
        <v/>
      </c>
      <c r="O134" s="1453" t="str">
        <f>IF('Historical DATA'!AQ120="","",'Historical DATA'!AQ120)</f>
        <v/>
      </c>
      <c r="P134" s="1452" t="str">
        <f>IF('Historical DATA'!AR120="","",'Historical DATA'!AR120)</f>
        <v/>
      </c>
      <c r="R134" s="1451" t="str">
        <f>IF('Historical DATA'!AS120="","",'Historical DATA'!AS120)</f>
        <v/>
      </c>
      <c r="S134" s="1453" t="str">
        <f>IF('Historical DATA'!AT120="","",'Historical DATA'!AT120)</f>
        <v/>
      </c>
      <c r="T134" s="1452" t="str">
        <f>IF('Historical DATA'!AU120="","",'Historical DATA'!AU120)</f>
        <v/>
      </c>
      <c r="V134" s="1451" t="str">
        <f>IF('Historical DATA'!AV120="","",'Historical DATA'!AV120)</f>
        <v/>
      </c>
      <c r="W134" s="1453" t="str">
        <f>IF('Historical DATA'!AW120="","",'Historical DATA'!AW120)</f>
        <v/>
      </c>
      <c r="X134" s="1453" t="str">
        <f>IF('Historical DATA'!AX120="","",'Historical DATA'!AX120)</f>
        <v/>
      </c>
      <c r="Y134" s="1452" t="str">
        <f>IF('Historical DATA'!AY120="","",'Historical DATA'!AY120)</f>
        <v/>
      </c>
      <c r="AA134" s="1451" t="str">
        <f>IF('Historical DATA'!AZ120="","",'Historical DATA'!AZ120)</f>
        <v/>
      </c>
      <c r="AB134" s="1453" t="str">
        <f>IF('Historical DATA'!BA120="","",'Historical DATA'!BA120)</f>
        <v/>
      </c>
      <c r="AC134" s="1453" t="str">
        <f>IF('Historical DATA'!BB120="","",'Historical DATA'!BB120)</f>
        <v/>
      </c>
      <c r="AD134" s="1452" t="str">
        <f>IF('Historical DATA'!BC120="","",'Historical DATA'!BC120)</f>
        <v/>
      </c>
      <c r="AF134" s="1454" t="str">
        <f>IF('Historical DATA'!BD120="","",'Historical DATA'!BD120)</f>
        <v/>
      </c>
      <c r="AG134" s="1448" t="str">
        <f>IF('Historical DATA'!BE120="","",'Historical DATA'!BE120)</f>
        <v/>
      </c>
      <c r="AH134" s="1450" t="str">
        <f>IF('Historical DATA'!BF120="","",'Historical DATA'!BF120)</f>
        <v/>
      </c>
      <c r="AJ134" s="1465" t="str">
        <f>IF('Historical DATA'!BG120="","",'Historical DATA'!BG120)</f>
        <v/>
      </c>
      <c r="AK134" s="1455" t="str">
        <f>IF('Historical DATA'!BH120="","",'Historical DATA'!BH120)</f>
        <v/>
      </c>
      <c r="AL134" s="1455" t="str">
        <f>IF('Historical DATA'!BI120="","",'Historical DATA'!BI120)</f>
        <v/>
      </c>
      <c r="AM134" s="1456" t="str">
        <f>IF('Historical DATA'!BJ120="","",'Historical DATA'!BJ120)</f>
        <v/>
      </c>
    </row>
    <row r="135" spans="2:39">
      <c r="B135" s="1674" t="str">
        <f>IF('Historical DATA'!B121="","",'Historical DATA'!B121)</f>
        <v/>
      </c>
      <c r="D135" s="1454" t="str">
        <f>IF('Historical DATA'!AH121="","",'Historical DATA'!AH121)</f>
        <v/>
      </c>
      <c r="E135" s="1448" t="str">
        <f>IF('Historical DATA'!AI121="","",'Historical DATA'!AI121)</f>
        <v/>
      </c>
      <c r="F135" s="1450" t="str">
        <f>IF('Historical DATA'!AJ121="","",'Historical DATA'!AJ121)</f>
        <v/>
      </c>
      <c r="H135" s="1464" t="str">
        <f>IF('Historical DATA'!AK121="","",'Historical DATA'!AK121)</f>
        <v/>
      </c>
      <c r="I135" s="1448" t="str">
        <f>IF('Historical DATA'!AL121="","",'Historical DATA'!AL121)</f>
        <v/>
      </c>
      <c r="J135" s="1448" t="str">
        <f>IF('Historical DATA'!AM121="","",'Historical DATA'!AM121)</f>
        <v/>
      </c>
      <c r="K135" s="1448" t="str">
        <f>IF('Historical DATA'!AN121="","",'Historical DATA'!AN121)</f>
        <v/>
      </c>
      <c r="L135" s="1467" t="str">
        <f>IF('Historical DATA'!AO121="","",'Historical DATA'!AO121)</f>
        <v/>
      </c>
      <c r="N135" s="1462" t="str">
        <f>IF('Historical DATA'!AP121="","",'Historical DATA'!AP121)</f>
        <v/>
      </c>
      <c r="O135" s="1453" t="str">
        <f>IF('Historical DATA'!AQ121="","",'Historical DATA'!AQ121)</f>
        <v/>
      </c>
      <c r="P135" s="1452" t="str">
        <f>IF('Historical DATA'!AR121="","",'Historical DATA'!AR121)</f>
        <v/>
      </c>
      <c r="R135" s="1451" t="str">
        <f>IF('Historical DATA'!AS121="","",'Historical DATA'!AS121)</f>
        <v/>
      </c>
      <c r="S135" s="1453" t="str">
        <f>IF('Historical DATA'!AT121="","",'Historical DATA'!AT121)</f>
        <v/>
      </c>
      <c r="T135" s="1452" t="str">
        <f>IF('Historical DATA'!AU121="","",'Historical DATA'!AU121)</f>
        <v/>
      </c>
      <c r="V135" s="1451" t="str">
        <f>IF('Historical DATA'!AV121="","",'Historical DATA'!AV121)</f>
        <v/>
      </c>
      <c r="W135" s="1453" t="str">
        <f>IF('Historical DATA'!AW121="","",'Historical DATA'!AW121)</f>
        <v/>
      </c>
      <c r="X135" s="1453" t="str">
        <f>IF('Historical DATA'!AX121="","",'Historical DATA'!AX121)</f>
        <v/>
      </c>
      <c r="Y135" s="1452" t="str">
        <f>IF('Historical DATA'!AY121="","",'Historical DATA'!AY121)</f>
        <v/>
      </c>
      <c r="AA135" s="1451" t="str">
        <f>IF('Historical DATA'!AZ121="","",'Historical DATA'!AZ121)</f>
        <v/>
      </c>
      <c r="AB135" s="1453" t="str">
        <f>IF('Historical DATA'!BA121="","",'Historical DATA'!BA121)</f>
        <v/>
      </c>
      <c r="AC135" s="1453" t="str">
        <f>IF('Historical DATA'!BB121="","",'Historical DATA'!BB121)</f>
        <v/>
      </c>
      <c r="AD135" s="1452" t="str">
        <f>IF('Historical DATA'!BC121="","",'Historical DATA'!BC121)</f>
        <v/>
      </c>
      <c r="AF135" s="1454" t="str">
        <f>IF('Historical DATA'!BD121="","",'Historical DATA'!BD121)</f>
        <v/>
      </c>
      <c r="AG135" s="1448" t="str">
        <f>IF('Historical DATA'!BE121="","",'Historical DATA'!BE121)</f>
        <v/>
      </c>
      <c r="AH135" s="1450" t="str">
        <f>IF('Historical DATA'!BF121="","",'Historical DATA'!BF121)</f>
        <v/>
      </c>
      <c r="AJ135" s="1465" t="str">
        <f>IF('Historical DATA'!BG121="","",'Historical DATA'!BG121)</f>
        <v/>
      </c>
      <c r="AK135" s="1455" t="str">
        <f>IF('Historical DATA'!BH121="","",'Historical DATA'!BH121)</f>
        <v/>
      </c>
      <c r="AL135" s="1455" t="str">
        <f>IF('Historical DATA'!BI121="","",'Historical DATA'!BI121)</f>
        <v/>
      </c>
      <c r="AM135" s="1456" t="str">
        <f>IF('Historical DATA'!BJ121="","",'Historical DATA'!BJ121)</f>
        <v/>
      </c>
    </row>
    <row r="136" spans="2:39">
      <c r="B136" s="1674" t="str">
        <f>IF('Historical DATA'!B122="","",'Historical DATA'!B122)</f>
        <v/>
      </c>
      <c r="D136" s="1454" t="str">
        <f>IF('Historical DATA'!AH122="","",'Historical DATA'!AH122)</f>
        <v/>
      </c>
      <c r="E136" s="1448" t="str">
        <f>IF('Historical DATA'!AI122="","",'Historical DATA'!AI122)</f>
        <v/>
      </c>
      <c r="F136" s="1450" t="str">
        <f>IF('Historical DATA'!AJ122="","",'Historical DATA'!AJ122)</f>
        <v/>
      </c>
      <c r="H136" s="1464" t="str">
        <f>IF('Historical DATA'!AK122="","",'Historical DATA'!AK122)</f>
        <v/>
      </c>
      <c r="I136" s="1448" t="str">
        <f>IF('Historical DATA'!AL122="","",'Historical DATA'!AL122)</f>
        <v/>
      </c>
      <c r="J136" s="1448" t="str">
        <f>IF('Historical DATA'!AM122="","",'Historical DATA'!AM122)</f>
        <v/>
      </c>
      <c r="K136" s="1448" t="str">
        <f>IF('Historical DATA'!AN122="","",'Historical DATA'!AN122)</f>
        <v/>
      </c>
      <c r="L136" s="1467" t="str">
        <f>IF('Historical DATA'!AO122="","",'Historical DATA'!AO122)</f>
        <v/>
      </c>
      <c r="N136" s="1462" t="str">
        <f>IF('Historical DATA'!AP122="","",'Historical DATA'!AP122)</f>
        <v/>
      </c>
      <c r="O136" s="1453" t="str">
        <f>IF('Historical DATA'!AQ122="","",'Historical DATA'!AQ122)</f>
        <v/>
      </c>
      <c r="P136" s="1452" t="str">
        <f>IF('Historical DATA'!AR122="","",'Historical DATA'!AR122)</f>
        <v/>
      </c>
      <c r="R136" s="1451" t="str">
        <f>IF('Historical DATA'!AS122="","",'Historical DATA'!AS122)</f>
        <v/>
      </c>
      <c r="S136" s="1453" t="str">
        <f>IF('Historical DATA'!AT122="","",'Historical DATA'!AT122)</f>
        <v/>
      </c>
      <c r="T136" s="1452" t="str">
        <f>IF('Historical DATA'!AU122="","",'Historical DATA'!AU122)</f>
        <v/>
      </c>
      <c r="V136" s="1451" t="str">
        <f>IF('Historical DATA'!AV122="","",'Historical DATA'!AV122)</f>
        <v/>
      </c>
      <c r="W136" s="1453" t="str">
        <f>IF('Historical DATA'!AW122="","",'Historical DATA'!AW122)</f>
        <v/>
      </c>
      <c r="X136" s="1453" t="str">
        <f>IF('Historical DATA'!AX122="","",'Historical DATA'!AX122)</f>
        <v/>
      </c>
      <c r="Y136" s="1452" t="str">
        <f>IF('Historical DATA'!AY122="","",'Historical DATA'!AY122)</f>
        <v/>
      </c>
      <c r="AA136" s="1451" t="str">
        <f>IF('Historical DATA'!AZ122="","",'Historical DATA'!AZ122)</f>
        <v/>
      </c>
      <c r="AB136" s="1453" t="str">
        <f>IF('Historical DATA'!BA122="","",'Historical DATA'!BA122)</f>
        <v/>
      </c>
      <c r="AC136" s="1453" t="str">
        <f>IF('Historical DATA'!BB122="","",'Historical DATA'!BB122)</f>
        <v/>
      </c>
      <c r="AD136" s="1452" t="str">
        <f>IF('Historical DATA'!BC122="","",'Historical DATA'!BC122)</f>
        <v/>
      </c>
      <c r="AF136" s="1454" t="str">
        <f>IF('Historical DATA'!BD122="","",'Historical DATA'!BD122)</f>
        <v/>
      </c>
      <c r="AG136" s="1448" t="str">
        <f>IF('Historical DATA'!BE122="","",'Historical DATA'!BE122)</f>
        <v/>
      </c>
      <c r="AH136" s="1450" t="str">
        <f>IF('Historical DATA'!BF122="","",'Historical DATA'!BF122)</f>
        <v/>
      </c>
      <c r="AJ136" s="1465" t="str">
        <f>IF('Historical DATA'!BG122="","",'Historical DATA'!BG122)</f>
        <v/>
      </c>
      <c r="AK136" s="1455" t="str">
        <f>IF('Historical DATA'!BH122="","",'Historical DATA'!BH122)</f>
        <v/>
      </c>
      <c r="AL136" s="1455" t="str">
        <f>IF('Historical DATA'!BI122="","",'Historical DATA'!BI122)</f>
        <v/>
      </c>
      <c r="AM136" s="1456" t="str">
        <f>IF('Historical DATA'!BJ122="","",'Historical DATA'!BJ122)</f>
        <v/>
      </c>
    </row>
    <row r="137" spans="2:39">
      <c r="B137" s="1674" t="str">
        <f>IF('Historical DATA'!B123="","",'Historical DATA'!B123)</f>
        <v/>
      </c>
      <c r="D137" s="1454" t="str">
        <f>IF('Historical DATA'!AH123="","",'Historical DATA'!AH123)</f>
        <v/>
      </c>
      <c r="E137" s="1448" t="str">
        <f>IF('Historical DATA'!AI123="","",'Historical DATA'!AI123)</f>
        <v/>
      </c>
      <c r="F137" s="1450" t="str">
        <f>IF('Historical DATA'!AJ123="","",'Historical DATA'!AJ123)</f>
        <v/>
      </c>
      <c r="H137" s="1464" t="str">
        <f>IF('Historical DATA'!AK123="","",'Historical DATA'!AK123)</f>
        <v/>
      </c>
      <c r="I137" s="1448" t="str">
        <f>IF('Historical DATA'!AL123="","",'Historical DATA'!AL123)</f>
        <v/>
      </c>
      <c r="J137" s="1448" t="str">
        <f>IF('Historical DATA'!AM123="","",'Historical DATA'!AM123)</f>
        <v/>
      </c>
      <c r="K137" s="1448" t="str">
        <f>IF('Historical DATA'!AN123="","",'Historical DATA'!AN123)</f>
        <v/>
      </c>
      <c r="L137" s="1467" t="str">
        <f>IF('Historical DATA'!AO123="","",'Historical DATA'!AO123)</f>
        <v/>
      </c>
      <c r="N137" s="1462" t="str">
        <f>IF('Historical DATA'!AP123="","",'Historical DATA'!AP123)</f>
        <v/>
      </c>
      <c r="O137" s="1453" t="str">
        <f>IF('Historical DATA'!AQ123="","",'Historical DATA'!AQ123)</f>
        <v/>
      </c>
      <c r="P137" s="1452" t="str">
        <f>IF('Historical DATA'!AR123="","",'Historical DATA'!AR123)</f>
        <v/>
      </c>
      <c r="R137" s="1451" t="str">
        <f>IF('Historical DATA'!AS123="","",'Historical DATA'!AS123)</f>
        <v/>
      </c>
      <c r="S137" s="1453" t="str">
        <f>IF('Historical DATA'!AT123="","",'Historical DATA'!AT123)</f>
        <v/>
      </c>
      <c r="T137" s="1452" t="str">
        <f>IF('Historical DATA'!AU123="","",'Historical DATA'!AU123)</f>
        <v/>
      </c>
      <c r="V137" s="1451" t="str">
        <f>IF('Historical DATA'!AV123="","",'Historical DATA'!AV123)</f>
        <v/>
      </c>
      <c r="W137" s="1453" t="str">
        <f>IF('Historical DATA'!AW123="","",'Historical DATA'!AW123)</f>
        <v/>
      </c>
      <c r="X137" s="1453" t="str">
        <f>IF('Historical DATA'!AX123="","",'Historical DATA'!AX123)</f>
        <v/>
      </c>
      <c r="Y137" s="1452" t="str">
        <f>IF('Historical DATA'!AY123="","",'Historical DATA'!AY123)</f>
        <v/>
      </c>
      <c r="AA137" s="1451" t="str">
        <f>IF('Historical DATA'!AZ123="","",'Historical DATA'!AZ123)</f>
        <v/>
      </c>
      <c r="AB137" s="1453" t="str">
        <f>IF('Historical DATA'!BA123="","",'Historical DATA'!BA123)</f>
        <v/>
      </c>
      <c r="AC137" s="1453" t="str">
        <f>IF('Historical DATA'!BB123="","",'Historical DATA'!BB123)</f>
        <v/>
      </c>
      <c r="AD137" s="1452" t="str">
        <f>IF('Historical DATA'!BC123="","",'Historical DATA'!BC123)</f>
        <v/>
      </c>
      <c r="AF137" s="1454" t="str">
        <f>IF('Historical DATA'!BD123="","",'Historical DATA'!BD123)</f>
        <v/>
      </c>
      <c r="AG137" s="1448" t="str">
        <f>IF('Historical DATA'!BE123="","",'Historical DATA'!BE123)</f>
        <v/>
      </c>
      <c r="AH137" s="1450" t="str">
        <f>IF('Historical DATA'!BF123="","",'Historical DATA'!BF123)</f>
        <v/>
      </c>
      <c r="AJ137" s="1465" t="str">
        <f>IF('Historical DATA'!BG123="","",'Historical DATA'!BG123)</f>
        <v/>
      </c>
      <c r="AK137" s="1455" t="str">
        <f>IF('Historical DATA'!BH123="","",'Historical DATA'!BH123)</f>
        <v/>
      </c>
      <c r="AL137" s="1455" t="str">
        <f>IF('Historical DATA'!BI123="","",'Historical DATA'!BI123)</f>
        <v/>
      </c>
      <c r="AM137" s="1456" t="str">
        <f>IF('Historical DATA'!BJ123="","",'Historical DATA'!BJ123)</f>
        <v/>
      </c>
    </row>
    <row r="138" spans="2:39">
      <c r="B138" s="1674" t="str">
        <f>IF('Historical DATA'!B124="","",'Historical DATA'!B124)</f>
        <v/>
      </c>
      <c r="D138" s="1454" t="str">
        <f>IF('Historical DATA'!AH124="","",'Historical DATA'!AH124)</f>
        <v/>
      </c>
      <c r="E138" s="1448" t="str">
        <f>IF('Historical DATA'!AI124="","",'Historical DATA'!AI124)</f>
        <v/>
      </c>
      <c r="F138" s="1450" t="str">
        <f>IF('Historical DATA'!AJ124="","",'Historical DATA'!AJ124)</f>
        <v/>
      </c>
      <c r="H138" s="1464" t="str">
        <f>IF('Historical DATA'!AK124="","",'Historical DATA'!AK124)</f>
        <v/>
      </c>
      <c r="I138" s="1448" t="str">
        <f>IF('Historical DATA'!AL124="","",'Historical DATA'!AL124)</f>
        <v/>
      </c>
      <c r="J138" s="1448" t="str">
        <f>IF('Historical DATA'!AM124="","",'Historical DATA'!AM124)</f>
        <v/>
      </c>
      <c r="K138" s="1448" t="str">
        <f>IF('Historical DATA'!AN124="","",'Historical DATA'!AN124)</f>
        <v/>
      </c>
      <c r="L138" s="1467" t="str">
        <f>IF('Historical DATA'!AO124="","",'Historical DATA'!AO124)</f>
        <v/>
      </c>
      <c r="N138" s="1462" t="str">
        <f>IF('Historical DATA'!AP124="","",'Historical DATA'!AP124)</f>
        <v/>
      </c>
      <c r="O138" s="1453" t="str">
        <f>IF('Historical DATA'!AQ124="","",'Historical DATA'!AQ124)</f>
        <v/>
      </c>
      <c r="P138" s="1452" t="str">
        <f>IF('Historical DATA'!AR124="","",'Historical DATA'!AR124)</f>
        <v/>
      </c>
      <c r="R138" s="1451" t="str">
        <f>IF('Historical DATA'!AS124="","",'Historical DATA'!AS124)</f>
        <v/>
      </c>
      <c r="S138" s="1453" t="str">
        <f>IF('Historical DATA'!AT124="","",'Historical DATA'!AT124)</f>
        <v/>
      </c>
      <c r="T138" s="1452" t="str">
        <f>IF('Historical DATA'!AU124="","",'Historical DATA'!AU124)</f>
        <v/>
      </c>
      <c r="V138" s="1451" t="str">
        <f>IF('Historical DATA'!AV124="","",'Historical DATA'!AV124)</f>
        <v/>
      </c>
      <c r="W138" s="1453" t="str">
        <f>IF('Historical DATA'!AW124="","",'Historical DATA'!AW124)</f>
        <v/>
      </c>
      <c r="X138" s="1453" t="str">
        <f>IF('Historical DATA'!AX124="","",'Historical DATA'!AX124)</f>
        <v/>
      </c>
      <c r="Y138" s="1452" t="str">
        <f>IF('Historical DATA'!AY124="","",'Historical DATA'!AY124)</f>
        <v/>
      </c>
      <c r="AA138" s="1451" t="str">
        <f>IF('Historical DATA'!AZ124="","",'Historical DATA'!AZ124)</f>
        <v/>
      </c>
      <c r="AB138" s="1453" t="str">
        <f>IF('Historical DATA'!BA124="","",'Historical DATA'!BA124)</f>
        <v/>
      </c>
      <c r="AC138" s="1453" t="str">
        <f>IF('Historical DATA'!BB124="","",'Historical DATA'!BB124)</f>
        <v/>
      </c>
      <c r="AD138" s="1452" t="str">
        <f>IF('Historical DATA'!BC124="","",'Historical DATA'!BC124)</f>
        <v/>
      </c>
      <c r="AF138" s="1454" t="str">
        <f>IF('Historical DATA'!BD124="","",'Historical DATA'!BD124)</f>
        <v/>
      </c>
      <c r="AG138" s="1448" t="str">
        <f>IF('Historical DATA'!BE124="","",'Historical DATA'!BE124)</f>
        <v/>
      </c>
      <c r="AH138" s="1450" t="str">
        <f>IF('Historical DATA'!BF124="","",'Historical DATA'!BF124)</f>
        <v/>
      </c>
      <c r="AJ138" s="1465" t="str">
        <f>IF('Historical DATA'!BG124="","",'Historical DATA'!BG124)</f>
        <v/>
      </c>
      <c r="AK138" s="1455" t="str">
        <f>IF('Historical DATA'!BH124="","",'Historical DATA'!BH124)</f>
        <v/>
      </c>
      <c r="AL138" s="1455" t="str">
        <f>IF('Historical DATA'!BI124="","",'Historical DATA'!BI124)</f>
        <v/>
      </c>
      <c r="AM138" s="1456" t="str">
        <f>IF('Historical DATA'!BJ124="","",'Historical DATA'!BJ124)</f>
        <v/>
      </c>
    </row>
    <row r="139" spans="2:39">
      <c r="B139" s="1674" t="str">
        <f>IF('Historical DATA'!B125="","",'Historical DATA'!B125)</f>
        <v/>
      </c>
      <c r="D139" s="1454" t="str">
        <f>IF('Historical DATA'!AH125="","",'Historical DATA'!AH125)</f>
        <v/>
      </c>
      <c r="E139" s="1448" t="str">
        <f>IF('Historical DATA'!AI125="","",'Historical DATA'!AI125)</f>
        <v/>
      </c>
      <c r="F139" s="1450" t="str">
        <f>IF('Historical DATA'!AJ125="","",'Historical DATA'!AJ125)</f>
        <v/>
      </c>
      <c r="H139" s="1464" t="str">
        <f>IF('Historical DATA'!AK125="","",'Historical DATA'!AK125)</f>
        <v/>
      </c>
      <c r="I139" s="1448" t="str">
        <f>IF('Historical DATA'!AL125="","",'Historical DATA'!AL125)</f>
        <v/>
      </c>
      <c r="J139" s="1448" t="str">
        <f>IF('Historical DATA'!AM125="","",'Historical DATA'!AM125)</f>
        <v/>
      </c>
      <c r="K139" s="1448" t="str">
        <f>IF('Historical DATA'!AN125="","",'Historical DATA'!AN125)</f>
        <v/>
      </c>
      <c r="L139" s="1467" t="str">
        <f>IF('Historical DATA'!AO125="","",'Historical DATA'!AO125)</f>
        <v/>
      </c>
      <c r="N139" s="1462" t="str">
        <f>IF('Historical DATA'!AP125="","",'Historical DATA'!AP125)</f>
        <v/>
      </c>
      <c r="O139" s="1453" t="str">
        <f>IF('Historical DATA'!AQ125="","",'Historical DATA'!AQ125)</f>
        <v/>
      </c>
      <c r="P139" s="1452" t="str">
        <f>IF('Historical DATA'!AR125="","",'Historical DATA'!AR125)</f>
        <v/>
      </c>
      <c r="R139" s="1451" t="str">
        <f>IF('Historical DATA'!AS125="","",'Historical DATA'!AS125)</f>
        <v/>
      </c>
      <c r="S139" s="1453" t="str">
        <f>IF('Historical DATA'!AT125="","",'Historical DATA'!AT125)</f>
        <v/>
      </c>
      <c r="T139" s="1452" t="str">
        <f>IF('Historical DATA'!AU125="","",'Historical DATA'!AU125)</f>
        <v/>
      </c>
      <c r="V139" s="1451" t="str">
        <f>IF('Historical DATA'!AV125="","",'Historical DATA'!AV125)</f>
        <v/>
      </c>
      <c r="W139" s="1453" t="str">
        <f>IF('Historical DATA'!AW125="","",'Historical DATA'!AW125)</f>
        <v/>
      </c>
      <c r="X139" s="1453" t="str">
        <f>IF('Historical DATA'!AX125="","",'Historical DATA'!AX125)</f>
        <v/>
      </c>
      <c r="Y139" s="1452" t="str">
        <f>IF('Historical DATA'!AY125="","",'Historical DATA'!AY125)</f>
        <v/>
      </c>
      <c r="AA139" s="1451" t="str">
        <f>IF('Historical DATA'!AZ125="","",'Historical DATA'!AZ125)</f>
        <v/>
      </c>
      <c r="AB139" s="1453" t="str">
        <f>IF('Historical DATA'!BA125="","",'Historical DATA'!BA125)</f>
        <v/>
      </c>
      <c r="AC139" s="1453" t="str">
        <f>IF('Historical DATA'!BB125="","",'Historical DATA'!BB125)</f>
        <v/>
      </c>
      <c r="AD139" s="1452" t="str">
        <f>IF('Historical DATA'!BC125="","",'Historical DATA'!BC125)</f>
        <v/>
      </c>
      <c r="AF139" s="1454" t="str">
        <f>IF('Historical DATA'!BD125="","",'Historical DATA'!BD125)</f>
        <v/>
      </c>
      <c r="AG139" s="1448" t="str">
        <f>IF('Historical DATA'!BE125="","",'Historical DATA'!BE125)</f>
        <v/>
      </c>
      <c r="AH139" s="1450" t="str">
        <f>IF('Historical DATA'!BF125="","",'Historical DATA'!BF125)</f>
        <v/>
      </c>
      <c r="AJ139" s="1465" t="str">
        <f>IF('Historical DATA'!BG125="","",'Historical DATA'!BG125)</f>
        <v/>
      </c>
      <c r="AK139" s="1455" t="str">
        <f>IF('Historical DATA'!BH125="","",'Historical DATA'!BH125)</f>
        <v/>
      </c>
      <c r="AL139" s="1455" t="str">
        <f>IF('Historical DATA'!BI125="","",'Historical DATA'!BI125)</f>
        <v/>
      </c>
      <c r="AM139" s="1456" t="str">
        <f>IF('Historical DATA'!BJ125="","",'Historical DATA'!BJ125)</f>
        <v/>
      </c>
    </row>
    <row r="140" spans="2:39">
      <c r="B140" s="1674" t="str">
        <f>IF('Historical DATA'!B126="","",'Historical DATA'!B126)</f>
        <v/>
      </c>
      <c r="D140" s="1454" t="str">
        <f>IF('Historical DATA'!AH126="","",'Historical DATA'!AH126)</f>
        <v/>
      </c>
      <c r="E140" s="1448" t="str">
        <f>IF('Historical DATA'!AI126="","",'Historical DATA'!AI126)</f>
        <v/>
      </c>
      <c r="F140" s="1450" t="str">
        <f>IF('Historical DATA'!AJ126="","",'Historical DATA'!AJ126)</f>
        <v/>
      </c>
      <c r="H140" s="1464" t="str">
        <f>IF('Historical DATA'!AK126="","",'Historical DATA'!AK126)</f>
        <v/>
      </c>
      <c r="I140" s="1448" t="str">
        <f>IF('Historical DATA'!AL126="","",'Historical DATA'!AL126)</f>
        <v/>
      </c>
      <c r="J140" s="1448" t="str">
        <f>IF('Historical DATA'!AM126="","",'Historical DATA'!AM126)</f>
        <v/>
      </c>
      <c r="K140" s="1448" t="str">
        <f>IF('Historical DATA'!AN126="","",'Historical DATA'!AN126)</f>
        <v/>
      </c>
      <c r="L140" s="1467" t="str">
        <f>IF('Historical DATA'!AO126="","",'Historical DATA'!AO126)</f>
        <v/>
      </c>
      <c r="N140" s="1462" t="str">
        <f>IF('Historical DATA'!AP126="","",'Historical DATA'!AP126)</f>
        <v/>
      </c>
      <c r="O140" s="1453" t="str">
        <f>IF('Historical DATA'!AQ126="","",'Historical DATA'!AQ126)</f>
        <v/>
      </c>
      <c r="P140" s="1452" t="str">
        <f>IF('Historical DATA'!AR126="","",'Historical DATA'!AR126)</f>
        <v/>
      </c>
      <c r="R140" s="1451" t="str">
        <f>IF('Historical DATA'!AS126="","",'Historical DATA'!AS126)</f>
        <v/>
      </c>
      <c r="S140" s="1453" t="str">
        <f>IF('Historical DATA'!AT126="","",'Historical DATA'!AT126)</f>
        <v/>
      </c>
      <c r="T140" s="1452" t="str">
        <f>IF('Historical DATA'!AU126="","",'Historical DATA'!AU126)</f>
        <v/>
      </c>
      <c r="V140" s="1451" t="str">
        <f>IF('Historical DATA'!AV126="","",'Historical DATA'!AV126)</f>
        <v/>
      </c>
      <c r="W140" s="1453" t="str">
        <f>IF('Historical DATA'!AW126="","",'Historical DATA'!AW126)</f>
        <v/>
      </c>
      <c r="X140" s="1453" t="str">
        <f>IF('Historical DATA'!AX126="","",'Historical DATA'!AX126)</f>
        <v/>
      </c>
      <c r="Y140" s="1452" t="str">
        <f>IF('Historical DATA'!AY126="","",'Historical DATA'!AY126)</f>
        <v/>
      </c>
      <c r="AA140" s="1451" t="str">
        <f>IF('Historical DATA'!AZ126="","",'Historical DATA'!AZ126)</f>
        <v/>
      </c>
      <c r="AB140" s="1453" t="str">
        <f>IF('Historical DATA'!BA126="","",'Historical DATA'!BA126)</f>
        <v/>
      </c>
      <c r="AC140" s="1453" t="str">
        <f>IF('Historical DATA'!BB126="","",'Historical DATA'!BB126)</f>
        <v/>
      </c>
      <c r="AD140" s="1452" t="str">
        <f>IF('Historical DATA'!BC126="","",'Historical DATA'!BC126)</f>
        <v/>
      </c>
      <c r="AF140" s="1454" t="str">
        <f>IF('Historical DATA'!BD126="","",'Historical DATA'!BD126)</f>
        <v/>
      </c>
      <c r="AG140" s="1448" t="str">
        <f>IF('Historical DATA'!BE126="","",'Historical DATA'!BE126)</f>
        <v/>
      </c>
      <c r="AH140" s="1450" t="str">
        <f>IF('Historical DATA'!BF126="","",'Historical DATA'!BF126)</f>
        <v/>
      </c>
      <c r="AJ140" s="1465" t="str">
        <f>IF('Historical DATA'!BG126="","",'Historical DATA'!BG126)</f>
        <v/>
      </c>
      <c r="AK140" s="1455" t="str">
        <f>IF('Historical DATA'!BH126="","",'Historical DATA'!BH126)</f>
        <v/>
      </c>
      <c r="AL140" s="1455" t="str">
        <f>IF('Historical DATA'!BI126="","",'Historical DATA'!BI126)</f>
        <v/>
      </c>
      <c r="AM140" s="1456" t="str">
        <f>IF('Historical DATA'!BJ126="","",'Historical DATA'!BJ126)</f>
        <v/>
      </c>
    </row>
    <row r="141" spans="2:39">
      <c r="B141" s="1674" t="str">
        <f>IF('Historical DATA'!B127="","",'Historical DATA'!B127)</f>
        <v/>
      </c>
      <c r="D141" s="1454" t="str">
        <f>IF('Historical DATA'!AH127="","",'Historical DATA'!AH127)</f>
        <v/>
      </c>
      <c r="E141" s="1448" t="str">
        <f>IF('Historical DATA'!AI127="","",'Historical DATA'!AI127)</f>
        <v/>
      </c>
      <c r="F141" s="1450" t="str">
        <f>IF('Historical DATA'!AJ127="","",'Historical DATA'!AJ127)</f>
        <v/>
      </c>
      <c r="H141" s="1464" t="str">
        <f>IF('Historical DATA'!AK127="","",'Historical DATA'!AK127)</f>
        <v/>
      </c>
      <c r="I141" s="1448" t="str">
        <f>IF('Historical DATA'!AL127="","",'Historical DATA'!AL127)</f>
        <v/>
      </c>
      <c r="J141" s="1448" t="str">
        <f>IF('Historical DATA'!AM127="","",'Historical DATA'!AM127)</f>
        <v/>
      </c>
      <c r="K141" s="1448" t="str">
        <f>IF('Historical DATA'!AN127="","",'Historical DATA'!AN127)</f>
        <v/>
      </c>
      <c r="L141" s="1467" t="str">
        <f>IF('Historical DATA'!AO127="","",'Historical DATA'!AO127)</f>
        <v/>
      </c>
      <c r="N141" s="1462" t="str">
        <f>IF('Historical DATA'!AP127="","",'Historical DATA'!AP127)</f>
        <v/>
      </c>
      <c r="O141" s="1453" t="str">
        <f>IF('Historical DATA'!AQ127="","",'Historical DATA'!AQ127)</f>
        <v/>
      </c>
      <c r="P141" s="1452" t="str">
        <f>IF('Historical DATA'!AR127="","",'Historical DATA'!AR127)</f>
        <v/>
      </c>
      <c r="R141" s="1451" t="str">
        <f>IF('Historical DATA'!AS127="","",'Historical DATA'!AS127)</f>
        <v/>
      </c>
      <c r="S141" s="1453" t="str">
        <f>IF('Historical DATA'!AT127="","",'Historical DATA'!AT127)</f>
        <v/>
      </c>
      <c r="T141" s="1452" t="str">
        <f>IF('Historical DATA'!AU127="","",'Historical DATA'!AU127)</f>
        <v/>
      </c>
      <c r="V141" s="1451" t="str">
        <f>IF('Historical DATA'!AV127="","",'Historical DATA'!AV127)</f>
        <v/>
      </c>
      <c r="W141" s="1453" t="str">
        <f>IF('Historical DATA'!AW127="","",'Historical DATA'!AW127)</f>
        <v/>
      </c>
      <c r="X141" s="1453" t="str">
        <f>IF('Historical DATA'!AX127="","",'Historical DATA'!AX127)</f>
        <v/>
      </c>
      <c r="Y141" s="1452" t="str">
        <f>IF('Historical DATA'!AY127="","",'Historical DATA'!AY127)</f>
        <v/>
      </c>
      <c r="AA141" s="1451" t="str">
        <f>IF('Historical DATA'!AZ127="","",'Historical DATA'!AZ127)</f>
        <v/>
      </c>
      <c r="AB141" s="1453" t="str">
        <f>IF('Historical DATA'!BA127="","",'Historical DATA'!BA127)</f>
        <v/>
      </c>
      <c r="AC141" s="1453" t="str">
        <f>IF('Historical DATA'!BB127="","",'Historical DATA'!BB127)</f>
        <v/>
      </c>
      <c r="AD141" s="1452" t="str">
        <f>IF('Historical DATA'!BC127="","",'Historical DATA'!BC127)</f>
        <v/>
      </c>
      <c r="AF141" s="1454" t="str">
        <f>IF('Historical DATA'!BD127="","",'Historical DATA'!BD127)</f>
        <v/>
      </c>
      <c r="AG141" s="1448" t="str">
        <f>IF('Historical DATA'!BE127="","",'Historical DATA'!BE127)</f>
        <v/>
      </c>
      <c r="AH141" s="1450" t="str">
        <f>IF('Historical DATA'!BF127="","",'Historical DATA'!BF127)</f>
        <v/>
      </c>
      <c r="AJ141" s="1465" t="str">
        <f>IF('Historical DATA'!BG127="","",'Historical DATA'!BG127)</f>
        <v/>
      </c>
      <c r="AK141" s="1455" t="str">
        <f>IF('Historical DATA'!BH127="","",'Historical DATA'!BH127)</f>
        <v/>
      </c>
      <c r="AL141" s="1455" t="str">
        <f>IF('Historical DATA'!BI127="","",'Historical DATA'!BI127)</f>
        <v/>
      </c>
      <c r="AM141" s="1456" t="str">
        <f>IF('Historical DATA'!BJ127="","",'Historical DATA'!BJ127)</f>
        <v/>
      </c>
    </row>
    <row r="142" spans="2:39">
      <c r="B142" s="1674" t="str">
        <f>IF('Historical DATA'!B128="","",'Historical DATA'!B128)</f>
        <v/>
      </c>
      <c r="D142" s="1454" t="str">
        <f>IF('Historical DATA'!AH128="","",'Historical DATA'!AH128)</f>
        <v/>
      </c>
      <c r="E142" s="1448" t="str">
        <f>IF('Historical DATA'!AI128="","",'Historical DATA'!AI128)</f>
        <v/>
      </c>
      <c r="F142" s="1450" t="str">
        <f>IF('Historical DATA'!AJ128="","",'Historical DATA'!AJ128)</f>
        <v/>
      </c>
      <c r="H142" s="1464" t="str">
        <f>IF('Historical DATA'!AK128="","",'Historical DATA'!AK128)</f>
        <v/>
      </c>
      <c r="I142" s="1448" t="str">
        <f>IF('Historical DATA'!AL128="","",'Historical DATA'!AL128)</f>
        <v/>
      </c>
      <c r="J142" s="1448" t="str">
        <f>IF('Historical DATA'!AM128="","",'Historical DATA'!AM128)</f>
        <v/>
      </c>
      <c r="K142" s="1448" t="str">
        <f>IF('Historical DATA'!AN128="","",'Historical DATA'!AN128)</f>
        <v/>
      </c>
      <c r="L142" s="1467" t="str">
        <f>IF('Historical DATA'!AO128="","",'Historical DATA'!AO128)</f>
        <v/>
      </c>
      <c r="N142" s="1462" t="str">
        <f>IF('Historical DATA'!AP128="","",'Historical DATA'!AP128)</f>
        <v/>
      </c>
      <c r="O142" s="1453" t="str">
        <f>IF('Historical DATA'!AQ128="","",'Historical DATA'!AQ128)</f>
        <v/>
      </c>
      <c r="P142" s="1452" t="str">
        <f>IF('Historical DATA'!AR128="","",'Historical DATA'!AR128)</f>
        <v/>
      </c>
      <c r="R142" s="1451" t="str">
        <f>IF('Historical DATA'!AS128="","",'Historical DATA'!AS128)</f>
        <v/>
      </c>
      <c r="S142" s="1453" t="str">
        <f>IF('Historical DATA'!AT128="","",'Historical DATA'!AT128)</f>
        <v/>
      </c>
      <c r="T142" s="1452" t="str">
        <f>IF('Historical DATA'!AU128="","",'Historical DATA'!AU128)</f>
        <v/>
      </c>
      <c r="V142" s="1451" t="str">
        <f>IF('Historical DATA'!AV128="","",'Historical DATA'!AV128)</f>
        <v/>
      </c>
      <c r="W142" s="1453" t="str">
        <f>IF('Historical DATA'!AW128="","",'Historical DATA'!AW128)</f>
        <v/>
      </c>
      <c r="X142" s="1453" t="str">
        <f>IF('Historical DATA'!AX128="","",'Historical DATA'!AX128)</f>
        <v/>
      </c>
      <c r="Y142" s="1452" t="str">
        <f>IF('Historical DATA'!AY128="","",'Historical DATA'!AY128)</f>
        <v/>
      </c>
      <c r="AA142" s="1451" t="str">
        <f>IF('Historical DATA'!AZ128="","",'Historical DATA'!AZ128)</f>
        <v/>
      </c>
      <c r="AB142" s="1453" t="str">
        <f>IF('Historical DATA'!BA128="","",'Historical DATA'!BA128)</f>
        <v/>
      </c>
      <c r="AC142" s="1453" t="str">
        <f>IF('Historical DATA'!BB128="","",'Historical DATA'!BB128)</f>
        <v/>
      </c>
      <c r="AD142" s="1452" t="str">
        <f>IF('Historical DATA'!BC128="","",'Historical DATA'!BC128)</f>
        <v/>
      </c>
      <c r="AF142" s="1454" t="str">
        <f>IF('Historical DATA'!BD128="","",'Historical DATA'!BD128)</f>
        <v/>
      </c>
      <c r="AG142" s="1448" t="str">
        <f>IF('Historical DATA'!BE128="","",'Historical DATA'!BE128)</f>
        <v/>
      </c>
      <c r="AH142" s="1450" t="str">
        <f>IF('Historical DATA'!BF128="","",'Historical DATA'!BF128)</f>
        <v/>
      </c>
      <c r="AJ142" s="1465" t="str">
        <f>IF('Historical DATA'!BG128="","",'Historical DATA'!BG128)</f>
        <v/>
      </c>
      <c r="AK142" s="1455" t="str">
        <f>IF('Historical DATA'!BH128="","",'Historical DATA'!BH128)</f>
        <v/>
      </c>
      <c r="AL142" s="1455" t="str">
        <f>IF('Historical DATA'!BI128="","",'Historical DATA'!BI128)</f>
        <v/>
      </c>
      <c r="AM142" s="1456" t="str">
        <f>IF('Historical DATA'!BJ128="","",'Historical DATA'!BJ128)</f>
        <v/>
      </c>
    </row>
    <row r="143" spans="2:39">
      <c r="B143" s="1674" t="str">
        <f>IF('Historical DATA'!B129="","",'Historical DATA'!B129)</f>
        <v/>
      </c>
      <c r="D143" s="1454" t="str">
        <f>IF('Historical DATA'!AH129="","",'Historical DATA'!AH129)</f>
        <v/>
      </c>
      <c r="E143" s="1448" t="str">
        <f>IF('Historical DATA'!AI129="","",'Historical DATA'!AI129)</f>
        <v/>
      </c>
      <c r="F143" s="1450" t="str">
        <f>IF('Historical DATA'!AJ129="","",'Historical DATA'!AJ129)</f>
        <v/>
      </c>
      <c r="H143" s="1464" t="str">
        <f>IF('Historical DATA'!AK129="","",'Historical DATA'!AK129)</f>
        <v/>
      </c>
      <c r="I143" s="1448" t="str">
        <f>IF('Historical DATA'!AL129="","",'Historical DATA'!AL129)</f>
        <v/>
      </c>
      <c r="J143" s="1448" t="str">
        <f>IF('Historical DATA'!AM129="","",'Historical DATA'!AM129)</f>
        <v/>
      </c>
      <c r="K143" s="1448" t="str">
        <f>IF('Historical DATA'!AN129="","",'Historical DATA'!AN129)</f>
        <v/>
      </c>
      <c r="L143" s="1467" t="str">
        <f>IF('Historical DATA'!AO129="","",'Historical DATA'!AO129)</f>
        <v/>
      </c>
      <c r="N143" s="1462" t="str">
        <f>IF('Historical DATA'!AP129="","",'Historical DATA'!AP129)</f>
        <v/>
      </c>
      <c r="O143" s="1453" t="str">
        <f>IF('Historical DATA'!AQ129="","",'Historical DATA'!AQ129)</f>
        <v/>
      </c>
      <c r="P143" s="1452" t="str">
        <f>IF('Historical DATA'!AR129="","",'Historical DATA'!AR129)</f>
        <v/>
      </c>
      <c r="R143" s="1451" t="str">
        <f>IF('Historical DATA'!AS129="","",'Historical DATA'!AS129)</f>
        <v/>
      </c>
      <c r="S143" s="1453" t="str">
        <f>IF('Historical DATA'!AT129="","",'Historical DATA'!AT129)</f>
        <v/>
      </c>
      <c r="T143" s="1452" t="str">
        <f>IF('Historical DATA'!AU129="","",'Historical DATA'!AU129)</f>
        <v/>
      </c>
      <c r="V143" s="1451" t="str">
        <f>IF('Historical DATA'!AV129="","",'Historical DATA'!AV129)</f>
        <v/>
      </c>
      <c r="W143" s="1453" t="str">
        <f>IF('Historical DATA'!AW129="","",'Historical DATA'!AW129)</f>
        <v/>
      </c>
      <c r="X143" s="1453" t="str">
        <f>IF('Historical DATA'!AX129="","",'Historical DATA'!AX129)</f>
        <v/>
      </c>
      <c r="Y143" s="1452" t="str">
        <f>IF('Historical DATA'!AY129="","",'Historical DATA'!AY129)</f>
        <v/>
      </c>
      <c r="AA143" s="1451" t="str">
        <f>IF('Historical DATA'!AZ129="","",'Historical DATA'!AZ129)</f>
        <v/>
      </c>
      <c r="AB143" s="1453" t="str">
        <f>IF('Historical DATA'!BA129="","",'Historical DATA'!BA129)</f>
        <v/>
      </c>
      <c r="AC143" s="1453" t="str">
        <f>IF('Historical DATA'!BB129="","",'Historical DATA'!BB129)</f>
        <v/>
      </c>
      <c r="AD143" s="1452" t="str">
        <f>IF('Historical DATA'!BC129="","",'Historical DATA'!BC129)</f>
        <v/>
      </c>
      <c r="AF143" s="1454" t="str">
        <f>IF('Historical DATA'!BD129="","",'Historical DATA'!BD129)</f>
        <v/>
      </c>
      <c r="AG143" s="1448" t="str">
        <f>IF('Historical DATA'!BE129="","",'Historical DATA'!BE129)</f>
        <v/>
      </c>
      <c r="AH143" s="1450" t="str">
        <f>IF('Historical DATA'!BF129="","",'Historical DATA'!BF129)</f>
        <v/>
      </c>
      <c r="AJ143" s="1465" t="str">
        <f>IF('Historical DATA'!BG129="","",'Historical DATA'!BG129)</f>
        <v/>
      </c>
      <c r="AK143" s="1455" t="str">
        <f>IF('Historical DATA'!BH129="","",'Historical DATA'!BH129)</f>
        <v/>
      </c>
      <c r="AL143" s="1455" t="str">
        <f>IF('Historical DATA'!BI129="","",'Historical DATA'!BI129)</f>
        <v/>
      </c>
      <c r="AM143" s="1456" t="str">
        <f>IF('Historical DATA'!BJ129="","",'Historical DATA'!BJ129)</f>
        <v/>
      </c>
    </row>
    <row r="144" spans="2:39">
      <c r="B144" s="1674" t="str">
        <f>IF('Historical DATA'!B130="","",'Historical DATA'!B130)</f>
        <v/>
      </c>
      <c r="D144" s="1454" t="str">
        <f>IF('Historical DATA'!AH130="","",'Historical DATA'!AH130)</f>
        <v/>
      </c>
      <c r="E144" s="1448" t="str">
        <f>IF('Historical DATA'!AI130="","",'Historical DATA'!AI130)</f>
        <v/>
      </c>
      <c r="F144" s="1450" t="str">
        <f>IF('Historical DATA'!AJ130="","",'Historical DATA'!AJ130)</f>
        <v/>
      </c>
      <c r="H144" s="1464" t="str">
        <f>IF('Historical DATA'!AK130="","",'Historical DATA'!AK130)</f>
        <v/>
      </c>
      <c r="I144" s="1448" t="str">
        <f>IF('Historical DATA'!AL130="","",'Historical DATA'!AL130)</f>
        <v/>
      </c>
      <c r="J144" s="1448" t="str">
        <f>IF('Historical DATA'!AM130="","",'Historical DATA'!AM130)</f>
        <v/>
      </c>
      <c r="K144" s="1448" t="str">
        <f>IF('Historical DATA'!AN130="","",'Historical DATA'!AN130)</f>
        <v/>
      </c>
      <c r="L144" s="1467" t="str">
        <f>IF('Historical DATA'!AO130="","",'Historical DATA'!AO130)</f>
        <v/>
      </c>
      <c r="N144" s="1462" t="str">
        <f>IF('Historical DATA'!AP130="","",'Historical DATA'!AP130)</f>
        <v/>
      </c>
      <c r="O144" s="1453" t="str">
        <f>IF('Historical DATA'!AQ130="","",'Historical DATA'!AQ130)</f>
        <v/>
      </c>
      <c r="P144" s="1452" t="str">
        <f>IF('Historical DATA'!AR130="","",'Historical DATA'!AR130)</f>
        <v/>
      </c>
      <c r="R144" s="1451" t="str">
        <f>IF('Historical DATA'!AS130="","",'Historical DATA'!AS130)</f>
        <v/>
      </c>
      <c r="S144" s="1453" t="str">
        <f>IF('Historical DATA'!AT130="","",'Historical DATA'!AT130)</f>
        <v/>
      </c>
      <c r="T144" s="1452" t="str">
        <f>IF('Historical DATA'!AU130="","",'Historical DATA'!AU130)</f>
        <v/>
      </c>
      <c r="V144" s="1451" t="str">
        <f>IF('Historical DATA'!AV130="","",'Historical DATA'!AV130)</f>
        <v/>
      </c>
      <c r="W144" s="1453" t="str">
        <f>IF('Historical DATA'!AW130="","",'Historical DATA'!AW130)</f>
        <v/>
      </c>
      <c r="X144" s="1453" t="str">
        <f>IF('Historical DATA'!AX130="","",'Historical DATA'!AX130)</f>
        <v/>
      </c>
      <c r="Y144" s="1452" t="str">
        <f>IF('Historical DATA'!AY130="","",'Historical DATA'!AY130)</f>
        <v/>
      </c>
      <c r="AA144" s="1451" t="str">
        <f>IF('Historical DATA'!AZ130="","",'Historical DATA'!AZ130)</f>
        <v/>
      </c>
      <c r="AB144" s="1453" t="str">
        <f>IF('Historical DATA'!BA130="","",'Historical DATA'!BA130)</f>
        <v/>
      </c>
      <c r="AC144" s="1453" t="str">
        <f>IF('Historical DATA'!BB130="","",'Historical DATA'!BB130)</f>
        <v/>
      </c>
      <c r="AD144" s="1452" t="str">
        <f>IF('Historical DATA'!BC130="","",'Historical DATA'!BC130)</f>
        <v/>
      </c>
      <c r="AF144" s="1454" t="str">
        <f>IF('Historical DATA'!BD130="","",'Historical DATA'!BD130)</f>
        <v/>
      </c>
      <c r="AG144" s="1448" t="str">
        <f>IF('Historical DATA'!BE130="","",'Historical DATA'!BE130)</f>
        <v/>
      </c>
      <c r="AH144" s="1450" t="str">
        <f>IF('Historical DATA'!BF130="","",'Historical DATA'!BF130)</f>
        <v/>
      </c>
      <c r="AJ144" s="1465" t="str">
        <f>IF('Historical DATA'!BG130="","",'Historical DATA'!BG130)</f>
        <v/>
      </c>
      <c r="AK144" s="1455" t="str">
        <f>IF('Historical DATA'!BH130="","",'Historical DATA'!BH130)</f>
        <v/>
      </c>
      <c r="AL144" s="1455" t="str">
        <f>IF('Historical DATA'!BI130="","",'Historical DATA'!BI130)</f>
        <v/>
      </c>
      <c r="AM144" s="1456" t="str">
        <f>IF('Historical DATA'!BJ130="","",'Historical DATA'!BJ130)</f>
        <v/>
      </c>
    </row>
    <row r="145" spans="2:39">
      <c r="B145" s="1674" t="str">
        <f>IF('Historical DATA'!B131="","",'Historical DATA'!B131)</f>
        <v/>
      </c>
      <c r="D145" s="1454" t="str">
        <f>IF('Historical DATA'!AH131="","",'Historical DATA'!AH131)</f>
        <v/>
      </c>
      <c r="E145" s="1448" t="str">
        <f>IF('Historical DATA'!AI131="","",'Historical DATA'!AI131)</f>
        <v/>
      </c>
      <c r="F145" s="1450" t="str">
        <f>IF('Historical DATA'!AJ131="","",'Historical DATA'!AJ131)</f>
        <v/>
      </c>
      <c r="H145" s="1464" t="str">
        <f>IF('Historical DATA'!AK131="","",'Historical DATA'!AK131)</f>
        <v/>
      </c>
      <c r="I145" s="1448" t="str">
        <f>IF('Historical DATA'!AL131="","",'Historical DATA'!AL131)</f>
        <v/>
      </c>
      <c r="J145" s="1448" t="str">
        <f>IF('Historical DATA'!AM131="","",'Historical DATA'!AM131)</f>
        <v/>
      </c>
      <c r="K145" s="1448" t="str">
        <f>IF('Historical DATA'!AN131="","",'Historical DATA'!AN131)</f>
        <v/>
      </c>
      <c r="L145" s="1467" t="str">
        <f>IF('Historical DATA'!AO131="","",'Historical DATA'!AO131)</f>
        <v/>
      </c>
      <c r="N145" s="1462" t="str">
        <f>IF('Historical DATA'!AP131="","",'Historical DATA'!AP131)</f>
        <v/>
      </c>
      <c r="O145" s="1453" t="str">
        <f>IF('Historical DATA'!AQ131="","",'Historical DATA'!AQ131)</f>
        <v/>
      </c>
      <c r="P145" s="1452" t="str">
        <f>IF('Historical DATA'!AR131="","",'Historical DATA'!AR131)</f>
        <v/>
      </c>
      <c r="R145" s="1451" t="str">
        <f>IF('Historical DATA'!AS131="","",'Historical DATA'!AS131)</f>
        <v/>
      </c>
      <c r="S145" s="1453" t="str">
        <f>IF('Historical DATA'!AT131="","",'Historical DATA'!AT131)</f>
        <v/>
      </c>
      <c r="T145" s="1452" t="str">
        <f>IF('Historical DATA'!AU131="","",'Historical DATA'!AU131)</f>
        <v/>
      </c>
      <c r="V145" s="1451" t="str">
        <f>IF('Historical DATA'!AV131="","",'Historical DATA'!AV131)</f>
        <v/>
      </c>
      <c r="W145" s="1453" t="str">
        <f>IF('Historical DATA'!AW131="","",'Historical DATA'!AW131)</f>
        <v/>
      </c>
      <c r="X145" s="1453" t="str">
        <f>IF('Historical DATA'!AX131="","",'Historical DATA'!AX131)</f>
        <v/>
      </c>
      <c r="Y145" s="1452" t="str">
        <f>IF('Historical DATA'!AY131="","",'Historical DATA'!AY131)</f>
        <v/>
      </c>
      <c r="AA145" s="1451" t="str">
        <f>IF('Historical DATA'!AZ131="","",'Historical DATA'!AZ131)</f>
        <v/>
      </c>
      <c r="AB145" s="1453" t="str">
        <f>IF('Historical DATA'!BA131="","",'Historical DATA'!BA131)</f>
        <v/>
      </c>
      <c r="AC145" s="1453" t="str">
        <f>IF('Historical DATA'!BB131="","",'Historical DATA'!BB131)</f>
        <v/>
      </c>
      <c r="AD145" s="1452" t="str">
        <f>IF('Historical DATA'!BC131="","",'Historical DATA'!BC131)</f>
        <v/>
      </c>
      <c r="AF145" s="1454" t="str">
        <f>IF('Historical DATA'!BD131="","",'Historical DATA'!BD131)</f>
        <v/>
      </c>
      <c r="AG145" s="1448" t="str">
        <f>IF('Historical DATA'!BE131="","",'Historical DATA'!BE131)</f>
        <v/>
      </c>
      <c r="AH145" s="1450" t="str">
        <f>IF('Historical DATA'!BF131="","",'Historical DATA'!BF131)</f>
        <v/>
      </c>
      <c r="AJ145" s="1465" t="str">
        <f>IF('Historical DATA'!BG131="","",'Historical DATA'!BG131)</f>
        <v/>
      </c>
      <c r="AK145" s="1455" t="str">
        <f>IF('Historical DATA'!BH131="","",'Historical DATA'!BH131)</f>
        <v/>
      </c>
      <c r="AL145" s="1455" t="str">
        <f>IF('Historical DATA'!BI131="","",'Historical DATA'!BI131)</f>
        <v/>
      </c>
      <c r="AM145" s="1456" t="str">
        <f>IF('Historical DATA'!BJ131="","",'Historical DATA'!BJ131)</f>
        <v/>
      </c>
    </row>
    <row r="146" spans="2:39">
      <c r="B146" s="1674" t="str">
        <f>IF('Historical DATA'!B132="","",'Historical DATA'!B132)</f>
        <v/>
      </c>
      <c r="D146" s="1454" t="str">
        <f>IF('Historical DATA'!AH132="","",'Historical DATA'!AH132)</f>
        <v/>
      </c>
      <c r="E146" s="1448" t="str">
        <f>IF('Historical DATA'!AI132="","",'Historical DATA'!AI132)</f>
        <v/>
      </c>
      <c r="F146" s="1450" t="str">
        <f>IF('Historical DATA'!AJ132="","",'Historical DATA'!AJ132)</f>
        <v/>
      </c>
      <c r="H146" s="1464" t="str">
        <f>IF('Historical DATA'!AK132="","",'Historical DATA'!AK132)</f>
        <v/>
      </c>
      <c r="I146" s="1448" t="str">
        <f>IF('Historical DATA'!AL132="","",'Historical DATA'!AL132)</f>
        <v/>
      </c>
      <c r="J146" s="1448" t="str">
        <f>IF('Historical DATA'!AM132="","",'Historical DATA'!AM132)</f>
        <v/>
      </c>
      <c r="K146" s="1448" t="str">
        <f>IF('Historical DATA'!AN132="","",'Historical DATA'!AN132)</f>
        <v/>
      </c>
      <c r="L146" s="1467" t="str">
        <f>IF('Historical DATA'!AO132="","",'Historical DATA'!AO132)</f>
        <v/>
      </c>
      <c r="N146" s="1462" t="str">
        <f>IF('Historical DATA'!AP132="","",'Historical DATA'!AP132)</f>
        <v/>
      </c>
      <c r="O146" s="1453" t="str">
        <f>IF('Historical DATA'!AQ132="","",'Historical DATA'!AQ132)</f>
        <v/>
      </c>
      <c r="P146" s="1452" t="str">
        <f>IF('Historical DATA'!AR132="","",'Historical DATA'!AR132)</f>
        <v/>
      </c>
      <c r="R146" s="1451" t="str">
        <f>IF('Historical DATA'!AS132="","",'Historical DATA'!AS132)</f>
        <v/>
      </c>
      <c r="S146" s="1453" t="str">
        <f>IF('Historical DATA'!AT132="","",'Historical DATA'!AT132)</f>
        <v/>
      </c>
      <c r="T146" s="1452" t="str">
        <f>IF('Historical DATA'!AU132="","",'Historical DATA'!AU132)</f>
        <v/>
      </c>
      <c r="V146" s="1451" t="str">
        <f>IF('Historical DATA'!AV132="","",'Historical DATA'!AV132)</f>
        <v/>
      </c>
      <c r="W146" s="1453" t="str">
        <f>IF('Historical DATA'!AW132="","",'Historical DATA'!AW132)</f>
        <v/>
      </c>
      <c r="X146" s="1453" t="str">
        <f>IF('Historical DATA'!AX132="","",'Historical DATA'!AX132)</f>
        <v/>
      </c>
      <c r="Y146" s="1452" t="str">
        <f>IF('Historical DATA'!AY132="","",'Historical DATA'!AY132)</f>
        <v/>
      </c>
      <c r="AA146" s="1451" t="str">
        <f>IF('Historical DATA'!AZ132="","",'Historical DATA'!AZ132)</f>
        <v/>
      </c>
      <c r="AB146" s="1453" t="str">
        <f>IF('Historical DATA'!BA132="","",'Historical DATA'!BA132)</f>
        <v/>
      </c>
      <c r="AC146" s="1453" t="str">
        <f>IF('Historical DATA'!BB132="","",'Historical DATA'!BB132)</f>
        <v/>
      </c>
      <c r="AD146" s="1452" t="str">
        <f>IF('Historical DATA'!BC132="","",'Historical DATA'!BC132)</f>
        <v/>
      </c>
      <c r="AF146" s="1454" t="str">
        <f>IF('Historical DATA'!BD132="","",'Historical DATA'!BD132)</f>
        <v/>
      </c>
      <c r="AG146" s="1448" t="str">
        <f>IF('Historical DATA'!BE132="","",'Historical DATA'!BE132)</f>
        <v/>
      </c>
      <c r="AH146" s="1450" t="str">
        <f>IF('Historical DATA'!BF132="","",'Historical DATA'!BF132)</f>
        <v/>
      </c>
      <c r="AJ146" s="1465" t="str">
        <f>IF('Historical DATA'!BG132="","",'Historical DATA'!BG132)</f>
        <v/>
      </c>
      <c r="AK146" s="1455" t="str">
        <f>IF('Historical DATA'!BH132="","",'Historical DATA'!BH132)</f>
        <v/>
      </c>
      <c r="AL146" s="1455" t="str">
        <f>IF('Historical DATA'!BI132="","",'Historical DATA'!BI132)</f>
        <v/>
      </c>
      <c r="AM146" s="1456" t="str">
        <f>IF('Historical DATA'!BJ132="","",'Historical DATA'!BJ132)</f>
        <v/>
      </c>
    </row>
    <row r="147" spans="2:39">
      <c r="B147" s="1674" t="str">
        <f>IF('Historical DATA'!B133="","",'Historical DATA'!B133)</f>
        <v/>
      </c>
      <c r="D147" s="1454" t="str">
        <f>IF('Historical DATA'!AH133="","",'Historical DATA'!AH133)</f>
        <v/>
      </c>
      <c r="E147" s="1448" t="str">
        <f>IF('Historical DATA'!AI133="","",'Historical DATA'!AI133)</f>
        <v/>
      </c>
      <c r="F147" s="1450" t="str">
        <f>IF('Historical DATA'!AJ133="","",'Historical DATA'!AJ133)</f>
        <v/>
      </c>
      <c r="H147" s="1464" t="str">
        <f>IF('Historical DATA'!AK133="","",'Historical DATA'!AK133)</f>
        <v/>
      </c>
      <c r="I147" s="1448" t="str">
        <f>IF('Historical DATA'!AL133="","",'Historical DATA'!AL133)</f>
        <v/>
      </c>
      <c r="J147" s="1448" t="str">
        <f>IF('Historical DATA'!AM133="","",'Historical DATA'!AM133)</f>
        <v/>
      </c>
      <c r="K147" s="1448" t="str">
        <f>IF('Historical DATA'!AN133="","",'Historical DATA'!AN133)</f>
        <v/>
      </c>
      <c r="L147" s="1467" t="str">
        <f>IF('Historical DATA'!AO133="","",'Historical DATA'!AO133)</f>
        <v/>
      </c>
      <c r="N147" s="1462" t="str">
        <f>IF('Historical DATA'!AP133="","",'Historical DATA'!AP133)</f>
        <v/>
      </c>
      <c r="O147" s="1453" t="str">
        <f>IF('Historical DATA'!AQ133="","",'Historical DATA'!AQ133)</f>
        <v/>
      </c>
      <c r="P147" s="1452" t="str">
        <f>IF('Historical DATA'!AR133="","",'Historical DATA'!AR133)</f>
        <v/>
      </c>
      <c r="R147" s="1451" t="str">
        <f>IF('Historical DATA'!AS133="","",'Historical DATA'!AS133)</f>
        <v/>
      </c>
      <c r="S147" s="1453" t="str">
        <f>IF('Historical DATA'!AT133="","",'Historical DATA'!AT133)</f>
        <v/>
      </c>
      <c r="T147" s="1452" t="str">
        <f>IF('Historical DATA'!AU133="","",'Historical DATA'!AU133)</f>
        <v/>
      </c>
      <c r="V147" s="1451" t="str">
        <f>IF('Historical DATA'!AV133="","",'Historical DATA'!AV133)</f>
        <v/>
      </c>
      <c r="W147" s="1453" t="str">
        <f>IF('Historical DATA'!AW133="","",'Historical DATA'!AW133)</f>
        <v/>
      </c>
      <c r="X147" s="1453" t="str">
        <f>IF('Historical DATA'!AX133="","",'Historical DATA'!AX133)</f>
        <v/>
      </c>
      <c r="Y147" s="1452" t="str">
        <f>IF('Historical DATA'!AY133="","",'Historical DATA'!AY133)</f>
        <v/>
      </c>
      <c r="AA147" s="1451" t="str">
        <f>IF('Historical DATA'!AZ133="","",'Historical DATA'!AZ133)</f>
        <v/>
      </c>
      <c r="AB147" s="1453" t="str">
        <f>IF('Historical DATA'!BA133="","",'Historical DATA'!BA133)</f>
        <v/>
      </c>
      <c r="AC147" s="1453" t="str">
        <f>IF('Historical DATA'!BB133="","",'Historical DATA'!BB133)</f>
        <v/>
      </c>
      <c r="AD147" s="1452" t="str">
        <f>IF('Historical DATA'!BC133="","",'Historical DATA'!BC133)</f>
        <v/>
      </c>
      <c r="AF147" s="1454" t="str">
        <f>IF('Historical DATA'!BD133="","",'Historical DATA'!BD133)</f>
        <v/>
      </c>
      <c r="AG147" s="1448" t="str">
        <f>IF('Historical DATA'!BE133="","",'Historical DATA'!BE133)</f>
        <v/>
      </c>
      <c r="AH147" s="1450" t="str">
        <f>IF('Historical DATA'!BF133="","",'Historical DATA'!BF133)</f>
        <v/>
      </c>
      <c r="AJ147" s="1465" t="str">
        <f>IF('Historical DATA'!BG133="","",'Historical DATA'!BG133)</f>
        <v/>
      </c>
      <c r="AK147" s="1455" t="str">
        <f>IF('Historical DATA'!BH133="","",'Historical DATA'!BH133)</f>
        <v/>
      </c>
      <c r="AL147" s="1455" t="str">
        <f>IF('Historical DATA'!BI133="","",'Historical DATA'!BI133)</f>
        <v/>
      </c>
      <c r="AM147" s="1456" t="str">
        <f>IF('Historical DATA'!BJ133="","",'Historical DATA'!BJ133)</f>
        <v/>
      </c>
    </row>
    <row r="148" spans="2:39">
      <c r="B148" s="1674" t="str">
        <f>IF('Historical DATA'!B134="","",'Historical DATA'!B134)</f>
        <v/>
      </c>
      <c r="D148" s="1454" t="str">
        <f>IF('Historical DATA'!AH134="","",'Historical DATA'!AH134)</f>
        <v/>
      </c>
      <c r="E148" s="1448" t="str">
        <f>IF('Historical DATA'!AI134="","",'Historical DATA'!AI134)</f>
        <v/>
      </c>
      <c r="F148" s="1450" t="str">
        <f>IF('Historical DATA'!AJ134="","",'Historical DATA'!AJ134)</f>
        <v/>
      </c>
      <c r="H148" s="1464" t="str">
        <f>IF('Historical DATA'!AK134="","",'Historical DATA'!AK134)</f>
        <v/>
      </c>
      <c r="I148" s="1448" t="str">
        <f>IF('Historical DATA'!AL134="","",'Historical DATA'!AL134)</f>
        <v/>
      </c>
      <c r="J148" s="1448" t="str">
        <f>IF('Historical DATA'!AM134="","",'Historical DATA'!AM134)</f>
        <v/>
      </c>
      <c r="K148" s="1448" t="str">
        <f>IF('Historical DATA'!AN134="","",'Historical DATA'!AN134)</f>
        <v/>
      </c>
      <c r="L148" s="1467" t="str">
        <f>IF('Historical DATA'!AO134="","",'Historical DATA'!AO134)</f>
        <v/>
      </c>
      <c r="N148" s="1462" t="str">
        <f>IF('Historical DATA'!AP134="","",'Historical DATA'!AP134)</f>
        <v/>
      </c>
      <c r="O148" s="1453" t="str">
        <f>IF('Historical DATA'!AQ134="","",'Historical DATA'!AQ134)</f>
        <v/>
      </c>
      <c r="P148" s="1452" t="str">
        <f>IF('Historical DATA'!AR134="","",'Historical DATA'!AR134)</f>
        <v/>
      </c>
      <c r="R148" s="1451" t="str">
        <f>IF('Historical DATA'!AS134="","",'Historical DATA'!AS134)</f>
        <v/>
      </c>
      <c r="S148" s="1453" t="str">
        <f>IF('Historical DATA'!AT134="","",'Historical DATA'!AT134)</f>
        <v/>
      </c>
      <c r="T148" s="1452" t="str">
        <f>IF('Historical DATA'!AU134="","",'Historical DATA'!AU134)</f>
        <v/>
      </c>
      <c r="V148" s="1451" t="str">
        <f>IF('Historical DATA'!AV134="","",'Historical DATA'!AV134)</f>
        <v/>
      </c>
      <c r="W148" s="1453" t="str">
        <f>IF('Historical DATA'!AW134="","",'Historical DATA'!AW134)</f>
        <v/>
      </c>
      <c r="X148" s="1453" t="str">
        <f>IF('Historical DATA'!AX134="","",'Historical DATA'!AX134)</f>
        <v/>
      </c>
      <c r="Y148" s="1452" t="str">
        <f>IF('Historical DATA'!AY134="","",'Historical DATA'!AY134)</f>
        <v/>
      </c>
      <c r="AA148" s="1451" t="str">
        <f>IF('Historical DATA'!AZ134="","",'Historical DATA'!AZ134)</f>
        <v/>
      </c>
      <c r="AB148" s="1453" t="str">
        <f>IF('Historical DATA'!BA134="","",'Historical DATA'!BA134)</f>
        <v/>
      </c>
      <c r="AC148" s="1453" t="str">
        <f>IF('Historical DATA'!BB134="","",'Historical DATA'!BB134)</f>
        <v/>
      </c>
      <c r="AD148" s="1452" t="str">
        <f>IF('Historical DATA'!BC134="","",'Historical DATA'!BC134)</f>
        <v/>
      </c>
      <c r="AF148" s="1454" t="str">
        <f>IF('Historical DATA'!BD134="","",'Historical DATA'!BD134)</f>
        <v/>
      </c>
      <c r="AG148" s="1448" t="str">
        <f>IF('Historical DATA'!BE134="","",'Historical DATA'!BE134)</f>
        <v/>
      </c>
      <c r="AH148" s="1450" t="str">
        <f>IF('Historical DATA'!BF134="","",'Historical DATA'!BF134)</f>
        <v/>
      </c>
      <c r="AJ148" s="1465" t="str">
        <f>IF('Historical DATA'!BG134="","",'Historical DATA'!BG134)</f>
        <v/>
      </c>
      <c r="AK148" s="1455" t="str">
        <f>IF('Historical DATA'!BH134="","",'Historical DATA'!BH134)</f>
        <v/>
      </c>
      <c r="AL148" s="1455" t="str">
        <f>IF('Historical DATA'!BI134="","",'Historical DATA'!BI134)</f>
        <v/>
      </c>
      <c r="AM148" s="1456" t="str">
        <f>IF('Historical DATA'!BJ134="","",'Historical DATA'!BJ134)</f>
        <v/>
      </c>
    </row>
    <row r="149" spans="2:39">
      <c r="B149" s="1674" t="str">
        <f>IF('Historical DATA'!B135="","",'Historical DATA'!B135)</f>
        <v/>
      </c>
      <c r="D149" s="1454" t="str">
        <f>IF('Historical DATA'!AH135="","",'Historical DATA'!AH135)</f>
        <v/>
      </c>
      <c r="E149" s="1448" t="str">
        <f>IF('Historical DATA'!AI135="","",'Historical DATA'!AI135)</f>
        <v/>
      </c>
      <c r="F149" s="1450" t="str">
        <f>IF('Historical DATA'!AJ135="","",'Historical DATA'!AJ135)</f>
        <v/>
      </c>
      <c r="H149" s="1464" t="str">
        <f>IF('Historical DATA'!AK135="","",'Historical DATA'!AK135)</f>
        <v/>
      </c>
      <c r="I149" s="1448" t="str">
        <f>IF('Historical DATA'!AL135="","",'Historical DATA'!AL135)</f>
        <v/>
      </c>
      <c r="J149" s="1448" t="str">
        <f>IF('Historical DATA'!AM135="","",'Historical DATA'!AM135)</f>
        <v/>
      </c>
      <c r="K149" s="1448" t="str">
        <f>IF('Historical DATA'!AN135="","",'Historical DATA'!AN135)</f>
        <v/>
      </c>
      <c r="L149" s="1467" t="str">
        <f>IF('Historical DATA'!AO135="","",'Historical DATA'!AO135)</f>
        <v/>
      </c>
      <c r="N149" s="1462" t="str">
        <f>IF('Historical DATA'!AP135="","",'Historical DATA'!AP135)</f>
        <v/>
      </c>
      <c r="O149" s="1453" t="str">
        <f>IF('Historical DATA'!AQ135="","",'Historical DATA'!AQ135)</f>
        <v/>
      </c>
      <c r="P149" s="1452" t="str">
        <f>IF('Historical DATA'!AR135="","",'Historical DATA'!AR135)</f>
        <v/>
      </c>
      <c r="R149" s="1451" t="str">
        <f>IF('Historical DATA'!AS135="","",'Historical DATA'!AS135)</f>
        <v/>
      </c>
      <c r="S149" s="1453" t="str">
        <f>IF('Historical DATA'!AT135="","",'Historical DATA'!AT135)</f>
        <v/>
      </c>
      <c r="T149" s="1452" t="str">
        <f>IF('Historical DATA'!AU135="","",'Historical DATA'!AU135)</f>
        <v/>
      </c>
      <c r="V149" s="1451" t="str">
        <f>IF('Historical DATA'!AV135="","",'Historical DATA'!AV135)</f>
        <v/>
      </c>
      <c r="W149" s="1453" t="str">
        <f>IF('Historical DATA'!AW135="","",'Historical DATA'!AW135)</f>
        <v/>
      </c>
      <c r="X149" s="1453" t="str">
        <f>IF('Historical DATA'!AX135="","",'Historical DATA'!AX135)</f>
        <v/>
      </c>
      <c r="Y149" s="1452" t="str">
        <f>IF('Historical DATA'!AY135="","",'Historical DATA'!AY135)</f>
        <v/>
      </c>
      <c r="AA149" s="1451" t="str">
        <f>IF('Historical DATA'!AZ135="","",'Historical DATA'!AZ135)</f>
        <v/>
      </c>
      <c r="AB149" s="1453" t="str">
        <f>IF('Historical DATA'!BA135="","",'Historical DATA'!BA135)</f>
        <v/>
      </c>
      <c r="AC149" s="1453" t="str">
        <f>IF('Historical DATA'!BB135="","",'Historical DATA'!BB135)</f>
        <v/>
      </c>
      <c r="AD149" s="1452" t="str">
        <f>IF('Historical DATA'!BC135="","",'Historical DATA'!BC135)</f>
        <v/>
      </c>
      <c r="AF149" s="1454" t="str">
        <f>IF('Historical DATA'!BD135="","",'Historical DATA'!BD135)</f>
        <v/>
      </c>
      <c r="AG149" s="1448" t="str">
        <f>IF('Historical DATA'!BE135="","",'Historical DATA'!BE135)</f>
        <v/>
      </c>
      <c r="AH149" s="1450" t="str">
        <f>IF('Historical DATA'!BF135="","",'Historical DATA'!BF135)</f>
        <v/>
      </c>
      <c r="AJ149" s="1465" t="str">
        <f>IF('Historical DATA'!BG135="","",'Historical DATA'!BG135)</f>
        <v/>
      </c>
      <c r="AK149" s="1455" t="str">
        <f>IF('Historical DATA'!BH135="","",'Historical DATA'!BH135)</f>
        <v/>
      </c>
      <c r="AL149" s="1455" t="str">
        <f>IF('Historical DATA'!BI135="","",'Historical DATA'!BI135)</f>
        <v/>
      </c>
      <c r="AM149" s="1456" t="str">
        <f>IF('Historical DATA'!BJ135="","",'Historical DATA'!BJ135)</f>
        <v/>
      </c>
    </row>
    <row r="150" spans="2:39">
      <c r="B150" s="1674" t="str">
        <f>IF('Historical DATA'!B136="","",'Historical DATA'!B136)</f>
        <v/>
      </c>
      <c r="D150" s="1454" t="str">
        <f>IF('Historical DATA'!AH136="","",'Historical DATA'!AH136)</f>
        <v/>
      </c>
      <c r="E150" s="1448" t="str">
        <f>IF('Historical DATA'!AI136="","",'Historical DATA'!AI136)</f>
        <v/>
      </c>
      <c r="F150" s="1450" t="str">
        <f>IF('Historical DATA'!AJ136="","",'Historical DATA'!AJ136)</f>
        <v/>
      </c>
      <c r="H150" s="1464" t="str">
        <f>IF('Historical DATA'!AK136="","",'Historical DATA'!AK136)</f>
        <v/>
      </c>
      <c r="I150" s="1448" t="str">
        <f>IF('Historical DATA'!AL136="","",'Historical DATA'!AL136)</f>
        <v/>
      </c>
      <c r="J150" s="1448" t="str">
        <f>IF('Historical DATA'!AM136="","",'Historical DATA'!AM136)</f>
        <v/>
      </c>
      <c r="K150" s="1448" t="str">
        <f>IF('Historical DATA'!AN136="","",'Historical DATA'!AN136)</f>
        <v/>
      </c>
      <c r="L150" s="1467" t="str">
        <f>IF('Historical DATA'!AO136="","",'Historical DATA'!AO136)</f>
        <v/>
      </c>
      <c r="N150" s="1462" t="str">
        <f>IF('Historical DATA'!AP136="","",'Historical DATA'!AP136)</f>
        <v/>
      </c>
      <c r="O150" s="1453" t="str">
        <f>IF('Historical DATA'!AQ136="","",'Historical DATA'!AQ136)</f>
        <v/>
      </c>
      <c r="P150" s="1452" t="str">
        <f>IF('Historical DATA'!AR136="","",'Historical DATA'!AR136)</f>
        <v/>
      </c>
      <c r="R150" s="1451" t="str">
        <f>IF('Historical DATA'!AS136="","",'Historical DATA'!AS136)</f>
        <v/>
      </c>
      <c r="S150" s="1453" t="str">
        <f>IF('Historical DATA'!AT136="","",'Historical DATA'!AT136)</f>
        <v/>
      </c>
      <c r="T150" s="1452" t="str">
        <f>IF('Historical DATA'!AU136="","",'Historical DATA'!AU136)</f>
        <v/>
      </c>
      <c r="V150" s="1451" t="str">
        <f>IF('Historical DATA'!AV136="","",'Historical DATA'!AV136)</f>
        <v/>
      </c>
      <c r="W150" s="1453" t="str">
        <f>IF('Historical DATA'!AW136="","",'Historical DATA'!AW136)</f>
        <v/>
      </c>
      <c r="X150" s="1453" t="str">
        <f>IF('Historical DATA'!AX136="","",'Historical DATA'!AX136)</f>
        <v/>
      </c>
      <c r="Y150" s="1452" t="str">
        <f>IF('Historical DATA'!AY136="","",'Historical DATA'!AY136)</f>
        <v/>
      </c>
      <c r="AA150" s="1451" t="str">
        <f>IF('Historical DATA'!AZ136="","",'Historical DATA'!AZ136)</f>
        <v/>
      </c>
      <c r="AB150" s="1453" t="str">
        <f>IF('Historical DATA'!BA136="","",'Historical DATA'!BA136)</f>
        <v/>
      </c>
      <c r="AC150" s="1453" t="str">
        <f>IF('Historical DATA'!BB136="","",'Historical DATA'!BB136)</f>
        <v/>
      </c>
      <c r="AD150" s="1452" t="str">
        <f>IF('Historical DATA'!BC136="","",'Historical DATA'!BC136)</f>
        <v/>
      </c>
      <c r="AF150" s="1454" t="str">
        <f>IF('Historical DATA'!BD136="","",'Historical DATA'!BD136)</f>
        <v/>
      </c>
      <c r="AG150" s="1448" t="str">
        <f>IF('Historical DATA'!BE136="","",'Historical DATA'!BE136)</f>
        <v/>
      </c>
      <c r="AH150" s="1450" t="str">
        <f>IF('Historical DATA'!BF136="","",'Historical DATA'!BF136)</f>
        <v/>
      </c>
      <c r="AJ150" s="1465" t="str">
        <f>IF('Historical DATA'!BG136="","",'Historical DATA'!BG136)</f>
        <v/>
      </c>
      <c r="AK150" s="1455" t="str">
        <f>IF('Historical DATA'!BH136="","",'Historical DATA'!BH136)</f>
        <v/>
      </c>
      <c r="AL150" s="1455" t="str">
        <f>IF('Historical DATA'!BI136="","",'Historical DATA'!BI136)</f>
        <v/>
      </c>
      <c r="AM150" s="1456" t="str">
        <f>IF('Historical DATA'!BJ136="","",'Historical DATA'!BJ136)</f>
        <v/>
      </c>
    </row>
    <row r="151" spans="2:39">
      <c r="B151" s="1674" t="str">
        <f>IF('Historical DATA'!B137="","",'Historical DATA'!B137)</f>
        <v/>
      </c>
      <c r="D151" s="1454" t="str">
        <f>IF('Historical DATA'!AH137="","",'Historical DATA'!AH137)</f>
        <v/>
      </c>
      <c r="E151" s="1448" t="str">
        <f>IF('Historical DATA'!AI137="","",'Historical DATA'!AI137)</f>
        <v/>
      </c>
      <c r="F151" s="1450" t="str">
        <f>IF('Historical DATA'!AJ137="","",'Historical DATA'!AJ137)</f>
        <v/>
      </c>
      <c r="H151" s="1464" t="str">
        <f>IF('Historical DATA'!AK137="","",'Historical DATA'!AK137)</f>
        <v/>
      </c>
      <c r="I151" s="1448" t="str">
        <f>IF('Historical DATA'!AL137="","",'Historical DATA'!AL137)</f>
        <v/>
      </c>
      <c r="J151" s="1448" t="str">
        <f>IF('Historical DATA'!AM137="","",'Historical DATA'!AM137)</f>
        <v/>
      </c>
      <c r="K151" s="1448" t="str">
        <f>IF('Historical DATA'!AN137="","",'Historical DATA'!AN137)</f>
        <v/>
      </c>
      <c r="L151" s="1467" t="str">
        <f>IF('Historical DATA'!AO137="","",'Historical DATA'!AO137)</f>
        <v/>
      </c>
      <c r="N151" s="1462" t="str">
        <f>IF('Historical DATA'!AP137="","",'Historical DATA'!AP137)</f>
        <v/>
      </c>
      <c r="O151" s="1453" t="str">
        <f>IF('Historical DATA'!AQ137="","",'Historical DATA'!AQ137)</f>
        <v/>
      </c>
      <c r="P151" s="1452" t="str">
        <f>IF('Historical DATA'!AR137="","",'Historical DATA'!AR137)</f>
        <v/>
      </c>
      <c r="R151" s="1451" t="str">
        <f>IF('Historical DATA'!AS137="","",'Historical DATA'!AS137)</f>
        <v/>
      </c>
      <c r="S151" s="1453" t="str">
        <f>IF('Historical DATA'!AT137="","",'Historical DATA'!AT137)</f>
        <v/>
      </c>
      <c r="T151" s="1452" t="str">
        <f>IF('Historical DATA'!AU137="","",'Historical DATA'!AU137)</f>
        <v/>
      </c>
      <c r="V151" s="1451" t="str">
        <f>IF('Historical DATA'!AV137="","",'Historical DATA'!AV137)</f>
        <v/>
      </c>
      <c r="W151" s="1453" t="str">
        <f>IF('Historical DATA'!AW137="","",'Historical DATA'!AW137)</f>
        <v/>
      </c>
      <c r="X151" s="1453" t="str">
        <f>IF('Historical DATA'!AX137="","",'Historical DATA'!AX137)</f>
        <v/>
      </c>
      <c r="Y151" s="1452" t="str">
        <f>IF('Historical DATA'!AY137="","",'Historical DATA'!AY137)</f>
        <v/>
      </c>
      <c r="AA151" s="1451" t="str">
        <f>IF('Historical DATA'!AZ137="","",'Historical DATA'!AZ137)</f>
        <v/>
      </c>
      <c r="AB151" s="1453" t="str">
        <f>IF('Historical DATA'!BA137="","",'Historical DATA'!BA137)</f>
        <v/>
      </c>
      <c r="AC151" s="1453" t="str">
        <f>IF('Historical DATA'!BB137="","",'Historical DATA'!BB137)</f>
        <v/>
      </c>
      <c r="AD151" s="1452" t="str">
        <f>IF('Historical DATA'!BC137="","",'Historical DATA'!BC137)</f>
        <v/>
      </c>
      <c r="AF151" s="1454" t="str">
        <f>IF('Historical DATA'!BD137="","",'Historical DATA'!BD137)</f>
        <v/>
      </c>
      <c r="AG151" s="1448" t="str">
        <f>IF('Historical DATA'!BE137="","",'Historical DATA'!BE137)</f>
        <v/>
      </c>
      <c r="AH151" s="1450" t="str">
        <f>IF('Historical DATA'!BF137="","",'Historical DATA'!BF137)</f>
        <v/>
      </c>
      <c r="AJ151" s="1465" t="str">
        <f>IF('Historical DATA'!BG137="","",'Historical DATA'!BG137)</f>
        <v/>
      </c>
      <c r="AK151" s="1455" t="str">
        <f>IF('Historical DATA'!BH137="","",'Historical DATA'!BH137)</f>
        <v/>
      </c>
      <c r="AL151" s="1455" t="str">
        <f>IF('Historical DATA'!BI137="","",'Historical DATA'!BI137)</f>
        <v/>
      </c>
      <c r="AM151" s="1456" t="str">
        <f>IF('Historical DATA'!BJ137="","",'Historical DATA'!BJ137)</f>
        <v/>
      </c>
    </row>
    <row r="152" spans="2:39">
      <c r="B152" s="1674" t="str">
        <f>IF('Historical DATA'!B138="","",'Historical DATA'!B138)</f>
        <v/>
      </c>
      <c r="D152" s="1454" t="str">
        <f>IF('Historical DATA'!AH138="","",'Historical DATA'!AH138)</f>
        <v/>
      </c>
      <c r="E152" s="1448" t="str">
        <f>IF('Historical DATA'!AI138="","",'Historical DATA'!AI138)</f>
        <v/>
      </c>
      <c r="F152" s="1450" t="str">
        <f>IF('Historical DATA'!AJ138="","",'Historical DATA'!AJ138)</f>
        <v/>
      </c>
      <c r="H152" s="1464" t="str">
        <f>IF('Historical DATA'!AK138="","",'Historical DATA'!AK138)</f>
        <v/>
      </c>
      <c r="I152" s="1448" t="str">
        <f>IF('Historical DATA'!AL138="","",'Historical DATA'!AL138)</f>
        <v/>
      </c>
      <c r="J152" s="1448" t="str">
        <f>IF('Historical DATA'!AM138="","",'Historical DATA'!AM138)</f>
        <v/>
      </c>
      <c r="K152" s="1448" t="str">
        <f>IF('Historical DATA'!AN138="","",'Historical DATA'!AN138)</f>
        <v/>
      </c>
      <c r="L152" s="1467" t="str">
        <f>IF('Historical DATA'!AO138="","",'Historical DATA'!AO138)</f>
        <v/>
      </c>
      <c r="N152" s="1462" t="str">
        <f>IF('Historical DATA'!AP138="","",'Historical DATA'!AP138)</f>
        <v/>
      </c>
      <c r="O152" s="1453" t="str">
        <f>IF('Historical DATA'!AQ138="","",'Historical DATA'!AQ138)</f>
        <v/>
      </c>
      <c r="P152" s="1452" t="str">
        <f>IF('Historical DATA'!AR138="","",'Historical DATA'!AR138)</f>
        <v/>
      </c>
      <c r="R152" s="1451" t="str">
        <f>IF('Historical DATA'!AS138="","",'Historical DATA'!AS138)</f>
        <v/>
      </c>
      <c r="S152" s="1453" t="str">
        <f>IF('Historical DATA'!AT138="","",'Historical DATA'!AT138)</f>
        <v/>
      </c>
      <c r="T152" s="1452" t="str">
        <f>IF('Historical DATA'!AU138="","",'Historical DATA'!AU138)</f>
        <v/>
      </c>
      <c r="V152" s="1451" t="str">
        <f>IF('Historical DATA'!AV138="","",'Historical DATA'!AV138)</f>
        <v/>
      </c>
      <c r="W152" s="1453" t="str">
        <f>IF('Historical DATA'!AW138="","",'Historical DATA'!AW138)</f>
        <v/>
      </c>
      <c r="X152" s="1453" t="str">
        <f>IF('Historical DATA'!AX138="","",'Historical DATA'!AX138)</f>
        <v/>
      </c>
      <c r="Y152" s="1452" t="str">
        <f>IF('Historical DATA'!AY138="","",'Historical DATA'!AY138)</f>
        <v/>
      </c>
      <c r="AA152" s="1451" t="str">
        <f>IF('Historical DATA'!AZ138="","",'Historical DATA'!AZ138)</f>
        <v/>
      </c>
      <c r="AB152" s="1453" t="str">
        <f>IF('Historical DATA'!BA138="","",'Historical DATA'!BA138)</f>
        <v/>
      </c>
      <c r="AC152" s="1453" t="str">
        <f>IF('Historical DATA'!BB138="","",'Historical DATA'!BB138)</f>
        <v/>
      </c>
      <c r="AD152" s="1452" t="str">
        <f>IF('Historical DATA'!BC138="","",'Historical DATA'!BC138)</f>
        <v/>
      </c>
      <c r="AF152" s="1454" t="str">
        <f>IF('Historical DATA'!BD138="","",'Historical DATA'!BD138)</f>
        <v/>
      </c>
      <c r="AG152" s="1448" t="str">
        <f>IF('Historical DATA'!BE138="","",'Historical DATA'!BE138)</f>
        <v/>
      </c>
      <c r="AH152" s="1450" t="str">
        <f>IF('Historical DATA'!BF138="","",'Historical DATA'!BF138)</f>
        <v/>
      </c>
      <c r="AJ152" s="1465" t="str">
        <f>IF('Historical DATA'!BG138="","",'Historical DATA'!BG138)</f>
        <v/>
      </c>
      <c r="AK152" s="1455" t="str">
        <f>IF('Historical DATA'!BH138="","",'Historical DATA'!BH138)</f>
        <v/>
      </c>
      <c r="AL152" s="1455" t="str">
        <f>IF('Historical DATA'!BI138="","",'Historical DATA'!BI138)</f>
        <v/>
      </c>
      <c r="AM152" s="1456" t="str">
        <f>IF('Historical DATA'!BJ138="","",'Historical DATA'!BJ138)</f>
        <v/>
      </c>
    </row>
    <row r="153" spans="2:39">
      <c r="B153" s="1674" t="str">
        <f>IF('Historical DATA'!B139="","",'Historical DATA'!B139)</f>
        <v/>
      </c>
      <c r="D153" s="1454" t="str">
        <f>IF('Historical DATA'!AH139="","",'Historical DATA'!AH139)</f>
        <v/>
      </c>
      <c r="E153" s="1448" t="str">
        <f>IF('Historical DATA'!AI139="","",'Historical DATA'!AI139)</f>
        <v/>
      </c>
      <c r="F153" s="1450" t="str">
        <f>IF('Historical DATA'!AJ139="","",'Historical DATA'!AJ139)</f>
        <v/>
      </c>
      <c r="H153" s="1464" t="str">
        <f>IF('Historical DATA'!AK139="","",'Historical DATA'!AK139)</f>
        <v/>
      </c>
      <c r="I153" s="1448" t="str">
        <f>IF('Historical DATA'!AL139="","",'Historical DATA'!AL139)</f>
        <v/>
      </c>
      <c r="J153" s="1448" t="str">
        <f>IF('Historical DATA'!AM139="","",'Historical DATA'!AM139)</f>
        <v/>
      </c>
      <c r="K153" s="1448" t="str">
        <f>IF('Historical DATA'!AN139="","",'Historical DATA'!AN139)</f>
        <v/>
      </c>
      <c r="L153" s="1467" t="str">
        <f>IF('Historical DATA'!AO139="","",'Historical DATA'!AO139)</f>
        <v/>
      </c>
      <c r="N153" s="1462" t="str">
        <f>IF('Historical DATA'!AP139="","",'Historical DATA'!AP139)</f>
        <v/>
      </c>
      <c r="O153" s="1453" t="str">
        <f>IF('Historical DATA'!AQ139="","",'Historical DATA'!AQ139)</f>
        <v/>
      </c>
      <c r="P153" s="1452" t="str">
        <f>IF('Historical DATA'!AR139="","",'Historical DATA'!AR139)</f>
        <v/>
      </c>
      <c r="R153" s="1451" t="str">
        <f>IF('Historical DATA'!AS139="","",'Historical DATA'!AS139)</f>
        <v/>
      </c>
      <c r="S153" s="1453" t="str">
        <f>IF('Historical DATA'!AT139="","",'Historical DATA'!AT139)</f>
        <v/>
      </c>
      <c r="T153" s="1452" t="str">
        <f>IF('Historical DATA'!AU139="","",'Historical DATA'!AU139)</f>
        <v/>
      </c>
      <c r="V153" s="1451" t="str">
        <f>IF('Historical DATA'!AV139="","",'Historical DATA'!AV139)</f>
        <v/>
      </c>
      <c r="W153" s="1453" t="str">
        <f>IF('Historical DATA'!AW139="","",'Historical DATA'!AW139)</f>
        <v/>
      </c>
      <c r="X153" s="1453" t="str">
        <f>IF('Historical DATA'!AX139="","",'Historical DATA'!AX139)</f>
        <v/>
      </c>
      <c r="Y153" s="1452" t="str">
        <f>IF('Historical DATA'!AY139="","",'Historical DATA'!AY139)</f>
        <v/>
      </c>
      <c r="AA153" s="1451" t="str">
        <f>IF('Historical DATA'!AZ139="","",'Historical DATA'!AZ139)</f>
        <v/>
      </c>
      <c r="AB153" s="1453" t="str">
        <f>IF('Historical DATA'!BA139="","",'Historical DATA'!BA139)</f>
        <v/>
      </c>
      <c r="AC153" s="1453" t="str">
        <f>IF('Historical DATA'!BB139="","",'Historical DATA'!BB139)</f>
        <v/>
      </c>
      <c r="AD153" s="1452" t="str">
        <f>IF('Historical DATA'!BC139="","",'Historical DATA'!BC139)</f>
        <v/>
      </c>
      <c r="AF153" s="1454" t="str">
        <f>IF('Historical DATA'!BD139="","",'Historical DATA'!BD139)</f>
        <v/>
      </c>
      <c r="AG153" s="1448" t="str">
        <f>IF('Historical DATA'!BE139="","",'Historical DATA'!BE139)</f>
        <v/>
      </c>
      <c r="AH153" s="1450" t="str">
        <f>IF('Historical DATA'!BF139="","",'Historical DATA'!BF139)</f>
        <v/>
      </c>
      <c r="AJ153" s="1465" t="str">
        <f>IF('Historical DATA'!BG139="","",'Historical DATA'!BG139)</f>
        <v/>
      </c>
      <c r="AK153" s="1455" t="str">
        <f>IF('Historical DATA'!BH139="","",'Historical DATA'!BH139)</f>
        <v/>
      </c>
      <c r="AL153" s="1455" t="str">
        <f>IF('Historical DATA'!BI139="","",'Historical DATA'!BI139)</f>
        <v/>
      </c>
      <c r="AM153" s="1456" t="str">
        <f>IF('Historical DATA'!BJ139="","",'Historical DATA'!BJ139)</f>
        <v/>
      </c>
    </row>
    <row r="154" spans="2:39">
      <c r="B154" s="1674" t="str">
        <f>IF('Historical DATA'!B140="","",'Historical DATA'!B140)</f>
        <v/>
      </c>
      <c r="D154" s="1454" t="str">
        <f>IF('Historical DATA'!AH140="","",'Historical DATA'!AH140)</f>
        <v/>
      </c>
      <c r="E154" s="1448" t="str">
        <f>IF('Historical DATA'!AI140="","",'Historical DATA'!AI140)</f>
        <v/>
      </c>
      <c r="F154" s="1450" t="str">
        <f>IF('Historical DATA'!AJ140="","",'Historical DATA'!AJ140)</f>
        <v/>
      </c>
      <c r="H154" s="1464" t="str">
        <f>IF('Historical DATA'!AK140="","",'Historical DATA'!AK140)</f>
        <v/>
      </c>
      <c r="I154" s="1448" t="str">
        <f>IF('Historical DATA'!AL140="","",'Historical DATA'!AL140)</f>
        <v/>
      </c>
      <c r="J154" s="1448" t="str">
        <f>IF('Historical DATA'!AM140="","",'Historical DATA'!AM140)</f>
        <v/>
      </c>
      <c r="K154" s="1448" t="str">
        <f>IF('Historical DATA'!AN140="","",'Historical DATA'!AN140)</f>
        <v/>
      </c>
      <c r="L154" s="1467" t="str">
        <f>IF('Historical DATA'!AO140="","",'Historical DATA'!AO140)</f>
        <v/>
      </c>
      <c r="N154" s="1462" t="str">
        <f>IF('Historical DATA'!AP140="","",'Historical DATA'!AP140)</f>
        <v/>
      </c>
      <c r="O154" s="1453" t="str">
        <f>IF('Historical DATA'!AQ140="","",'Historical DATA'!AQ140)</f>
        <v/>
      </c>
      <c r="P154" s="1452" t="str">
        <f>IF('Historical DATA'!AR140="","",'Historical DATA'!AR140)</f>
        <v/>
      </c>
      <c r="R154" s="1451" t="str">
        <f>IF('Historical DATA'!AS140="","",'Historical DATA'!AS140)</f>
        <v/>
      </c>
      <c r="S154" s="1453" t="str">
        <f>IF('Historical DATA'!AT140="","",'Historical DATA'!AT140)</f>
        <v/>
      </c>
      <c r="T154" s="1452" t="str">
        <f>IF('Historical DATA'!AU140="","",'Historical DATA'!AU140)</f>
        <v/>
      </c>
      <c r="V154" s="1451" t="str">
        <f>IF('Historical DATA'!AV140="","",'Historical DATA'!AV140)</f>
        <v/>
      </c>
      <c r="W154" s="1453" t="str">
        <f>IF('Historical DATA'!AW140="","",'Historical DATA'!AW140)</f>
        <v/>
      </c>
      <c r="X154" s="1453" t="str">
        <f>IF('Historical DATA'!AX140="","",'Historical DATA'!AX140)</f>
        <v/>
      </c>
      <c r="Y154" s="1452" t="str">
        <f>IF('Historical DATA'!AY140="","",'Historical DATA'!AY140)</f>
        <v/>
      </c>
      <c r="AA154" s="1451" t="str">
        <f>IF('Historical DATA'!AZ140="","",'Historical DATA'!AZ140)</f>
        <v/>
      </c>
      <c r="AB154" s="1453" t="str">
        <f>IF('Historical DATA'!BA140="","",'Historical DATA'!BA140)</f>
        <v/>
      </c>
      <c r="AC154" s="1453" t="str">
        <f>IF('Historical DATA'!BB140="","",'Historical DATA'!BB140)</f>
        <v/>
      </c>
      <c r="AD154" s="1452" t="str">
        <f>IF('Historical DATA'!BC140="","",'Historical DATA'!BC140)</f>
        <v/>
      </c>
      <c r="AF154" s="1454" t="str">
        <f>IF('Historical DATA'!BD140="","",'Historical DATA'!BD140)</f>
        <v/>
      </c>
      <c r="AG154" s="1448" t="str">
        <f>IF('Historical DATA'!BE140="","",'Historical DATA'!BE140)</f>
        <v/>
      </c>
      <c r="AH154" s="1450" t="str">
        <f>IF('Historical DATA'!BF140="","",'Historical DATA'!BF140)</f>
        <v/>
      </c>
      <c r="AJ154" s="1465" t="str">
        <f>IF('Historical DATA'!BG140="","",'Historical DATA'!BG140)</f>
        <v/>
      </c>
      <c r="AK154" s="1455" t="str">
        <f>IF('Historical DATA'!BH140="","",'Historical DATA'!BH140)</f>
        <v/>
      </c>
      <c r="AL154" s="1455" t="str">
        <f>IF('Historical DATA'!BI140="","",'Historical DATA'!BI140)</f>
        <v/>
      </c>
      <c r="AM154" s="1456" t="str">
        <f>IF('Historical DATA'!BJ140="","",'Historical DATA'!BJ140)</f>
        <v/>
      </c>
    </row>
    <row r="155" spans="2:39">
      <c r="B155" s="1674" t="str">
        <f>IF('Historical DATA'!B141="","",'Historical DATA'!B141)</f>
        <v/>
      </c>
      <c r="D155" s="1454" t="str">
        <f>IF('Historical DATA'!AH141="","",'Historical DATA'!AH141)</f>
        <v/>
      </c>
      <c r="E155" s="1448" t="str">
        <f>IF('Historical DATA'!AI141="","",'Historical DATA'!AI141)</f>
        <v/>
      </c>
      <c r="F155" s="1450" t="str">
        <f>IF('Historical DATA'!AJ141="","",'Historical DATA'!AJ141)</f>
        <v/>
      </c>
      <c r="H155" s="1464" t="str">
        <f>IF('Historical DATA'!AK141="","",'Historical DATA'!AK141)</f>
        <v/>
      </c>
      <c r="I155" s="1448" t="str">
        <f>IF('Historical DATA'!AL141="","",'Historical DATA'!AL141)</f>
        <v/>
      </c>
      <c r="J155" s="1448" t="str">
        <f>IF('Historical DATA'!AM141="","",'Historical DATA'!AM141)</f>
        <v/>
      </c>
      <c r="K155" s="1448" t="str">
        <f>IF('Historical DATA'!AN141="","",'Historical DATA'!AN141)</f>
        <v/>
      </c>
      <c r="L155" s="1467" t="str">
        <f>IF('Historical DATA'!AO141="","",'Historical DATA'!AO141)</f>
        <v/>
      </c>
      <c r="N155" s="1462" t="str">
        <f>IF('Historical DATA'!AP141="","",'Historical DATA'!AP141)</f>
        <v/>
      </c>
      <c r="O155" s="1453" t="str">
        <f>IF('Historical DATA'!AQ141="","",'Historical DATA'!AQ141)</f>
        <v/>
      </c>
      <c r="P155" s="1452" t="str">
        <f>IF('Historical DATA'!AR141="","",'Historical DATA'!AR141)</f>
        <v/>
      </c>
      <c r="R155" s="1451" t="str">
        <f>IF('Historical DATA'!AS141="","",'Historical DATA'!AS141)</f>
        <v/>
      </c>
      <c r="S155" s="1453" t="str">
        <f>IF('Historical DATA'!AT141="","",'Historical DATA'!AT141)</f>
        <v/>
      </c>
      <c r="T155" s="1452" t="str">
        <f>IF('Historical DATA'!AU141="","",'Historical DATA'!AU141)</f>
        <v/>
      </c>
      <c r="V155" s="1451" t="str">
        <f>IF('Historical DATA'!AV141="","",'Historical DATA'!AV141)</f>
        <v/>
      </c>
      <c r="W155" s="1453" t="str">
        <f>IF('Historical DATA'!AW141="","",'Historical DATA'!AW141)</f>
        <v/>
      </c>
      <c r="X155" s="1453" t="str">
        <f>IF('Historical DATA'!AX141="","",'Historical DATA'!AX141)</f>
        <v/>
      </c>
      <c r="Y155" s="1452" t="str">
        <f>IF('Historical DATA'!AY141="","",'Historical DATA'!AY141)</f>
        <v/>
      </c>
      <c r="AA155" s="1451" t="str">
        <f>IF('Historical DATA'!AZ141="","",'Historical DATA'!AZ141)</f>
        <v/>
      </c>
      <c r="AB155" s="1453" t="str">
        <f>IF('Historical DATA'!BA141="","",'Historical DATA'!BA141)</f>
        <v/>
      </c>
      <c r="AC155" s="1453" t="str">
        <f>IF('Historical DATA'!BB141="","",'Historical DATA'!BB141)</f>
        <v/>
      </c>
      <c r="AD155" s="1452" t="str">
        <f>IF('Historical DATA'!BC141="","",'Historical DATA'!BC141)</f>
        <v/>
      </c>
      <c r="AF155" s="1454" t="str">
        <f>IF('Historical DATA'!BD141="","",'Historical DATA'!BD141)</f>
        <v/>
      </c>
      <c r="AG155" s="1448" t="str">
        <f>IF('Historical DATA'!BE141="","",'Historical DATA'!BE141)</f>
        <v/>
      </c>
      <c r="AH155" s="1450" t="str">
        <f>IF('Historical DATA'!BF141="","",'Historical DATA'!BF141)</f>
        <v/>
      </c>
      <c r="AJ155" s="1465" t="str">
        <f>IF('Historical DATA'!BG141="","",'Historical DATA'!BG141)</f>
        <v/>
      </c>
      <c r="AK155" s="1455" t="str">
        <f>IF('Historical DATA'!BH141="","",'Historical DATA'!BH141)</f>
        <v/>
      </c>
      <c r="AL155" s="1455" t="str">
        <f>IF('Historical DATA'!BI141="","",'Historical DATA'!BI141)</f>
        <v/>
      </c>
      <c r="AM155" s="1456" t="str">
        <f>IF('Historical DATA'!BJ141="","",'Historical DATA'!BJ141)</f>
        <v/>
      </c>
    </row>
    <row r="156" spans="2:39">
      <c r="B156" s="1674" t="str">
        <f>IF('Historical DATA'!B142="","",'Historical DATA'!B142)</f>
        <v/>
      </c>
      <c r="D156" s="1454" t="str">
        <f>IF('Historical DATA'!AH142="","",'Historical DATA'!AH142)</f>
        <v/>
      </c>
      <c r="E156" s="1448" t="str">
        <f>IF('Historical DATA'!AI142="","",'Historical DATA'!AI142)</f>
        <v/>
      </c>
      <c r="F156" s="1450" t="str">
        <f>IF('Historical DATA'!AJ142="","",'Historical DATA'!AJ142)</f>
        <v/>
      </c>
      <c r="H156" s="1464" t="str">
        <f>IF('Historical DATA'!AK142="","",'Historical DATA'!AK142)</f>
        <v/>
      </c>
      <c r="I156" s="1448" t="str">
        <f>IF('Historical DATA'!AL142="","",'Historical DATA'!AL142)</f>
        <v/>
      </c>
      <c r="J156" s="1448" t="str">
        <f>IF('Historical DATA'!AM142="","",'Historical DATA'!AM142)</f>
        <v/>
      </c>
      <c r="K156" s="1448" t="str">
        <f>IF('Historical DATA'!AN142="","",'Historical DATA'!AN142)</f>
        <v/>
      </c>
      <c r="L156" s="1467" t="str">
        <f>IF('Historical DATA'!AO142="","",'Historical DATA'!AO142)</f>
        <v/>
      </c>
      <c r="N156" s="1462" t="str">
        <f>IF('Historical DATA'!AP142="","",'Historical DATA'!AP142)</f>
        <v/>
      </c>
      <c r="O156" s="1453" t="str">
        <f>IF('Historical DATA'!AQ142="","",'Historical DATA'!AQ142)</f>
        <v/>
      </c>
      <c r="P156" s="1452" t="str">
        <f>IF('Historical DATA'!AR142="","",'Historical DATA'!AR142)</f>
        <v/>
      </c>
      <c r="R156" s="1451" t="str">
        <f>IF('Historical DATA'!AS142="","",'Historical DATA'!AS142)</f>
        <v/>
      </c>
      <c r="S156" s="1453" t="str">
        <f>IF('Historical DATA'!AT142="","",'Historical DATA'!AT142)</f>
        <v/>
      </c>
      <c r="T156" s="1452" t="str">
        <f>IF('Historical DATA'!AU142="","",'Historical DATA'!AU142)</f>
        <v/>
      </c>
      <c r="V156" s="1451" t="str">
        <f>IF('Historical DATA'!AV142="","",'Historical DATA'!AV142)</f>
        <v/>
      </c>
      <c r="W156" s="1453" t="str">
        <f>IF('Historical DATA'!AW142="","",'Historical DATA'!AW142)</f>
        <v/>
      </c>
      <c r="X156" s="1453" t="str">
        <f>IF('Historical DATA'!AX142="","",'Historical DATA'!AX142)</f>
        <v/>
      </c>
      <c r="Y156" s="1452" t="str">
        <f>IF('Historical DATA'!AY142="","",'Historical DATA'!AY142)</f>
        <v/>
      </c>
      <c r="AA156" s="1451" t="str">
        <f>IF('Historical DATA'!AZ142="","",'Historical DATA'!AZ142)</f>
        <v/>
      </c>
      <c r="AB156" s="1453" t="str">
        <f>IF('Historical DATA'!BA142="","",'Historical DATA'!BA142)</f>
        <v/>
      </c>
      <c r="AC156" s="1453" t="str">
        <f>IF('Historical DATA'!BB142="","",'Historical DATA'!BB142)</f>
        <v/>
      </c>
      <c r="AD156" s="1452" t="str">
        <f>IF('Historical DATA'!BC142="","",'Historical DATA'!BC142)</f>
        <v/>
      </c>
      <c r="AF156" s="1454" t="str">
        <f>IF('Historical DATA'!BD142="","",'Historical DATA'!BD142)</f>
        <v/>
      </c>
      <c r="AG156" s="1448" t="str">
        <f>IF('Historical DATA'!BE142="","",'Historical DATA'!BE142)</f>
        <v/>
      </c>
      <c r="AH156" s="1450" t="str">
        <f>IF('Historical DATA'!BF142="","",'Historical DATA'!BF142)</f>
        <v/>
      </c>
      <c r="AJ156" s="1465" t="str">
        <f>IF('Historical DATA'!BG142="","",'Historical DATA'!BG142)</f>
        <v/>
      </c>
      <c r="AK156" s="1455" t="str">
        <f>IF('Historical DATA'!BH142="","",'Historical DATA'!BH142)</f>
        <v/>
      </c>
      <c r="AL156" s="1455" t="str">
        <f>IF('Historical DATA'!BI142="","",'Historical DATA'!BI142)</f>
        <v/>
      </c>
      <c r="AM156" s="1456" t="str">
        <f>IF('Historical DATA'!BJ142="","",'Historical DATA'!BJ142)</f>
        <v/>
      </c>
    </row>
    <row r="157" spans="2:39">
      <c r="B157" s="1674" t="str">
        <f>IF('Historical DATA'!B143="","",'Historical DATA'!B143)</f>
        <v/>
      </c>
      <c r="D157" s="1454" t="str">
        <f>IF('Historical DATA'!AH143="","",'Historical DATA'!AH143)</f>
        <v/>
      </c>
      <c r="E157" s="1448" t="str">
        <f>IF('Historical DATA'!AI143="","",'Historical DATA'!AI143)</f>
        <v/>
      </c>
      <c r="F157" s="1450" t="str">
        <f>IF('Historical DATA'!AJ143="","",'Historical DATA'!AJ143)</f>
        <v/>
      </c>
      <c r="H157" s="1464" t="str">
        <f>IF('Historical DATA'!AK143="","",'Historical DATA'!AK143)</f>
        <v/>
      </c>
      <c r="I157" s="1448" t="str">
        <f>IF('Historical DATA'!AL143="","",'Historical DATA'!AL143)</f>
        <v/>
      </c>
      <c r="J157" s="1448" t="str">
        <f>IF('Historical DATA'!AM143="","",'Historical DATA'!AM143)</f>
        <v/>
      </c>
      <c r="K157" s="1448" t="str">
        <f>IF('Historical DATA'!AN143="","",'Historical DATA'!AN143)</f>
        <v/>
      </c>
      <c r="L157" s="1467" t="str">
        <f>IF('Historical DATA'!AO143="","",'Historical DATA'!AO143)</f>
        <v/>
      </c>
      <c r="N157" s="1462" t="str">
        <f>IF('Historical DATA'!AP143="","",'Historical DATA'!AP143)</f>
        <v/>
      </c>
      <c r="O157" s="1453" t="str">
        <f>IF('Historical DATA'!AQ143="","",'Historical DATA'!AQ143)</f>
        <v/>
      </c>
      <c r="P157" s="1452" t="str">
        <f>IF('Historical DATA'!AR143="","",'Historical DATA'!AR143)</f>
        <v/>
      </c>
      <c r="R157" s="1451" t="str">
        <f>IF('Historical DATA'!AS143="","",'Historical DATA'!AS143)</f>
        <v/>
      </c>
      <c r="S157" s="1453" t="str">
        <f>IF('Historical DATA'!AT143="","",'Historical DATA'!AT143)</f>
        <v/>
      </c>
      <c r="T157" s="1452" t="str">
        <f>IF('Historical DATA'!AU143="","",'Historical DATA'!AU143)</f>
        <v/>
      </c>
      <c r="V157" s="1451" t="str">
        <f>IF('Historical DATA'!AV143="","",'Historical DATA'!AV143)</f>
        <v/>
      </c>
      <c r="W157" s="1453" t="str">
        <f>IF('Historical DATA'!AW143="","",'Historical DATA'!AW143)</f>
        <v/>
      </c>
      <c r="X157" s="1453" t="str">
        <f>IF('Historical DATA'!AX143="","",'Historical DATA'!AX143)</f>
        <v/>
      </c>
      <c r="Y157" s="1452" t="str">
        <f>IF('Historical DATA'!AY143="","",'Historical DATA'!AY143)</f>
        <v/>
      </c>
      <c r="AA157" s="1451" t="str">
        <f>IF('Historical DATA'!AZ143="","",'Historical DATA'!AZ143)</f>
        <v/>
      </c>
      <c r="AB157" s="1453" t="str">
        <f>IF('Historical DATA'!BA143="","",'Historical DATA'!BA143)</f>
        <v/>
      </c>
      <c r="AC157" s="1453" t="str">
        <f>IF('Historical DATA'!BB143="","",'Historical DATA'!BB143)</f>
        <v/>
      </c>
      <c r="AD157" s="1452" t="str">
        <f>IF('Historical DATA'!BC143="","",'Historical DATA'!BC143)</f>
        <v/>
      </c>
      <c r="AF157" s="1454" t="str">
        <f>IF('Historical DATA'!BD143="","",'Historical DATA'!BD143)</f>
        <v/>
      </c>
      <c r="AG157" s="1448" t="str">
        <f>IF('Historical DATA'!BE143="","",'Historical DATA'!BE143)</f>
        <v/>
      </c>
      <c r="AH157" s="1450" t="str">
        <f>IF('Historical DATA'!BF143="","",'Historical DATA'!BF143)</f>
        <v/>
      </c>
      <c r="AJ157" s="1465" t="str">
        <f>IF('Historical DATA'!BG143="","",'Historical DATA'!BG143)</f>
        <v/>
      </c>
      <c r="AK157" s="1455" t="str">
        <f>IF('Historical DATA'!BH143="","",'Historical DATA'!BH143)</f>
        <v/>
      </c>
      <c r="AL157" s="1455" t="str">
        <f>IF('Historical DATA'!BI143="","",'Historical DATA'!BI143)</f>
        <v/>
      </c>
      <c r="AM157" s="1456" t="str">
        <f>IF('Historical DATA'!BJ143="","",'Historical DATA'!BJ143)</f>
        <v/>
      </c>
    </row>
    <row r="158" spans="2:39">
      <c r="B158" s="1674" t="str">
        <f>IF('Historical DATA'!B144="","",'Historical DATA'!B144)</f>
        <v/>
      </c>
      <c r="D158" s="1454" t="str">
        <f>IF('Historical DATA'!AH144="","",'Historical DATA'!AH144)</f>
        <v/>
      </c>
      <c r="E158" s="1448" t="str">
        <f>IF('Historical DATA'!AI144="","",'Historical DATA'!AI144)</f>
        <v/>
      </c>
      <c r="F158" s="1450" t="str">
        <f>IF('Historical DATA'!AJ144="","",'Historical DATA'!AJ144)</f>
        <v/>
      </c>
      <c r="H158" s="1464" t="str">
        <f>IF('Historical DATA'!AK144="","",'Historical DATA'!AK144)</f>
        <v/>
      </c>
      <c r="I158" s="1448" t="str">
        <f>IF('Historical DATA'!AL144="","",'Historical DATA'!AL144)</f>
        <v/>
      </c>
      <c r="J158" s="1448" t="str">
        <f>IF('Historical DATA'!AM144="","",'Historical DATA'!AM144)</f>
        <v/>
      </c>
      <c r="K158" s="1448" t="str">
        <f>IF('Historical DATA'!AN144="","",'Historical DATA'!AN144)</f>
        <v/>
      </c>
      <c r="L158" s="1467" t="str">
        <f>IF('Historical DATA'!AO144="","",'Historical DATA'!AO144)</f>
        <v/>
      </c>
      <c r="N158" s="1462" t="str">
        <f>IF('Historical DATA'!AP144="","",'Historical DATA'!AP144)</f>
        <v/>
      </c>
      <c r="O158" s="1453" t="str">
        <f>IF('Historical DATA'!AQ144="","",'Historical DATA'!AQ144)</f>
        <v/>
      </c>
      <c r="P158" s="1452" t="str">
        <f>IF('Historical DATA'!AR144="","",'Historical DATA'!AR144)</f>
        <v/>
      </c>
      <c r="R158" s="1451" t="str">
        <f>IF('Historical DATA'!AS144="","",'Historical DATA'!AS144)</f>
        <v/>
      </c>
      <c r="S158" s="1453" t="str">
        <f>IF('Historical DATA'!AT144="","",'Historical DATA'!AT144)</f>
        <v/>
      </c>
      <c r="T158" s="1452" t="str">
        <f>IF('Historical DATA'!AU144="","",'Historical DATA'!AU144)</f>
        <v/>
      </c>
      <c r="V158" s="1451" t="str">
        <f>IF('Historical DATA'!AV144="","",'Historical DATA'!AV144)</f>
        <v/>
      </c>
      <c r="W158" s="1453" t="str">
        <f>IF('Historical DATA'!AW144="","",'Historical DATA'!AW144)</f>
        <v/>
      </c>
      <c r="X158" s="1453" t="str">
        <f>IF('Historical DATA'!AX144="","",'Historical DATA'!AX144)</f>
        <v/>
      </c>
      <c r="Y158" s="1452" t="str">
        <f>IF('Historical DATA'!AY144="","",'Historical DATA'!AY144)</f>
        <v/>
      </c>
      <c r="AA158" s="1451" t="str">
        <f>IF('Historical DATA'!AZ144="","",'Historical DATA'!AZ144)</f>
        <v/>
      </c>
      <c r="AB158" s="1453" t="str">
        <f>IF('Historical DATA'!BA144="","",'Historical DATA'!BA144)</f>
        <v/>
      </c>
      <c r="AC158" s="1453" t="str">
        <f>IF('Historical DATA'!BB144="","",'Historical DATA'!BB144)</f>
        <v/>
      </c>
      <c r="AD158" s="1452" t="str">
        <f>IF('Historical DATA'!BC144="","",'Historical DATA'!BC144)</f>
        <v/>
      </c>
      <c r="AF158" s="1454" t="str">
        <f>IF('Historical DATA'!BD144="","",'Historical DATA'!BD144)</f>
        <v/>
      </c>
      <c r="AG158" s="1448" t="str">
        <f>IF('Historical DATA'!BE144="","",'Historical DATA'!BE144)</f>
        <v/>
      </c>
      <c r="AH158" s="1450" t="str">
        <f>IF('Historical DATA'!BF144="","",'Historical DATA'!BF144)</f>
        <v/>
      </c>
      <c r="AJ158" s="1465" t="str">
        <f>IF('Historical DATA'!BG144="","",'Historical DATA'!BG144)</f>
        <v/>
      </c>
      <c r="AK158" s="1455" t="str">
        <f>IF('Historical DATA'!BH144="","",'Historical DATA'!BH144)</f>
        <v/>
      </c>
      <c r="AL158" s="1455" t="str">
        <f>IF('Historical DATA'!BI144="","",'Historical DATA'!BI144)</f>
        <v/>
      </c>
      <c r="AM158" s="1456" t="str">
        <f>IF('Historical DATA'!BJ144="","",'Historical DATA'!BJ144)</f>
        <v/>
      </c>
    </row>
    <row r="159" spans="2:39">
      <c r="B159" s="1674" t="str">
        <f>IF('Historical DATA'!B145="","",'Historical DATA'!B145)</f>
        <v/>
      </c>
      <c r="D159" s="1454" t="str">
        <f>IF('Historical DATA'!AH145="","",'Historical DATA'!AH145)</f>
        <v/>
      </c>
      <c r="E159" s="1448" t="str">
        <f>IF('Historical DATA'!AI145="","",'Historical DATA'!AI145)</f>
        <v/>
      </c>
      <c r="F159" s="1450" t="str">
        <f>IF('Historical DATA'!AJ145="","",'Historical DATA'!AJ145)</f>
        <v/>
      </c>
      <c r="H159" s="1464" t="str">
        <f>IF('Historical DATA'!AK145="","",'Historical DATA'!AK145)</f>
        <v/>
      </c>
      <c r="I159" s="1448" t="str">
        <f>IF('Historical DATA'!AL145="","",'Historical DATA'!AL145)</f>
        <v/>
      </c>
      <c r="J159" s="1448" t="str">
        <f>IF('Historical DATA'!AM145="","",'Historical DATA'!AM145)</f>
        <v/>
      </c>
      <c r="K159" s="1448" t="str">
        <f>IF('Historical DATA'!AN145="","",'Historical DATA'!AN145)</f>
        <v/>
      </c>
      <c r="L159" s="1467" t="str">
        <f>IF('Historical DATA'!AO145="","",'Historical DATA'!AO145)</f>
        <v/>
      </c>
      <c r="N159" s="1462" t="str">
        <f>IF('Historical DATA'!AP145="","",'Historical DATA'!AP145)</f>
        <v/>
      </c>
      <c r="O159" s="1453" t="str">
        <f>IF('Historical DATA'!AQ145="","",'Historical DATA'!AQ145)</f>
        <v/>
      </c>
      <c r="P159" s="1452" t="str">
        <f>IF('Historical DATA'!AR145="","",'Historical DATA'!AR145)</f>
        <v/>
      </c>
      <c r="R159" s="1451" t="str">
        <f>IF('Historical DATA'!AS145="","",'Historical DATA'!AS145)</f>
        <v/>
      </c>
      <c r="S159" s="1453" t="str">
        <f>IF('Historical DATA'!AT145="","",'Historical DATA'!AT145)</f>
        <v/>
      </c>
      <c r="T159" s="1452" t="str">
        <f>IF('Historical DATA'!AU145="","",'Historical DATA'!AU145)</f>
        <v/>
      </c>
      <c r="V159" s="1451" t="str">
        <f>IF('Historical DATA'!AV145="","",'Historical DATA'!AV145)</f>
        <v/>
      </c>
      <c r="W159" s="1453" t="str">
        <f>IF('Historical DATA'!AW145="","",'Historical DATA'!AW145)</f>
        <v/>
      </c>
      <c r="X159" s="1453" t="str">
        <f>IF('Historical DATA'!AX145="","",'Historical DATA'!AX145)</f>
        <v/>
      </c>
      <c r="Y159" s="1452" t="str">
        <f>IF('Historical DATA'!AY145="","",'Historical DATA'!AY145)</f>
        <v/>
      </c>
      <c r="AA159" s="1451" t="str">
        <f>IF('Historical DATA'!AZ145="","",'Historical DATA'!AZ145)</f>
        <v/>
      </c>
      <c r="AB159" s="1453" t="str">
        <f>IF('Historical DATA'!BA145="","",'Historical DATA'!BA145)</f>
        <v/>
      </c>
      <c r="AC159" s="1453" t="str">
        <f>IF('Historical DATA'!BB145="","",'Historical DATA'!BB145)</f>
        <v/>
      </c>
      <c r="AD159" s="1452" t="str">
        <f>IF('Historical DATA'!BC145="","",'Historical DATA'!BC145)</f>
        <v/>
      </c>
      <c r="AF159" s="1454" t="str">
        <f>IF('Historical DATA'!BD145="","",'Historical DATA'!BD145)</f>
        <v/>
      </c>
      <c r="AG159" s="1448" t="str">
        <f>IF('Historical DATA'!BE145="","",'Historical DATA'!BE145)</f>
        <v/>
      </c>
      <c r="AH159" s="1450" t="str">
        <f>IF('Historical DATA'!BF145="","",'Historical DATA'!BF145)</f>
        <v/>
      </c>
      <c r="AJ159" s="1465" t="str">
        <f>IF('Historical DATA'!BG145="","",'Historical DATA'!BG145)</f>
        <v/>
      </c>
      <c r="AK159" s="1455" t="str">
        <f>IF('Historical DATA'!BH145="","",'Historical DATA'!BH145)</f>
        <v/>
      </c>
      <c r="AL159" s="1455" t="str">
        <f>IF('Historical DATA'!BI145="","",'Historical DATA'!BI145)</f>
        <v/>
      </c>
      <c r="AM159" s="1456" t="str">
        <f>IF('Historical DATA'!BJ145="","",'Historical DATA'!BJ145)</f>
        <v/>
      </c>
    </row>
    <row r="160" spans="2:39">
      <c r="B160" s="1674" t="str">
        <f>IF('Historical DATA'!B146="","",'Historical DATA'!B146)</f>
        <v/>
      </c>
      <c r="D160" s="1454" t="str">
        <f>IF('Historical DATA'!AH146="","",'Historical DATA'!AH146)</f>
        <v/>
      </c>
      <c r="E160" s="1448" t="str">
        <f>IF('Historical DATA'!AI146="","",'Historical DATA'!AI146)</f>
        <v/>
      </c>
      <c r="F160" s="1450" t="str">
        <f>IF('Historical DATA'!AJ146="","",'Historical DATA'!AJ146)</f>
        <v/>
      </c>
      <c r="H160" s="1464" t="str">
        <f>IF('Historical DATA'!AK146="","",'Historical DATA'!AK146)</f>
        <v/>
      </c>
      <c r="I160" s="1448" t="str">
        <f>IF('Historical DATA'!AL146="","",'Historical DATA'!AL146)</f>
        <v/>
      </c>
      <c r="J160" s="1448" t="str">
        <f>IF('Historical DATA'!AM146="","",'Historical DATA'!AM146)</f>
        <v/>
      </c>
      <c r="K160" s="1448" t="str">
        <f>IF('Historical DATA'!AN146="","",'Historical DATA'!AN146)</f>
        <v/>
      </c>
      <c r="L160" s="1467" t="str">
        <f>IF('Historical DATA'!AO146="","",'Historical DATA'!AO146)</f>
        <v/>
      </c>
      <c r="N160" s="1462" t="str">
        <f>IF('Historical DATA'!AP146="","",'Historical DATA'!AP146)</f>
        <v/>
      </c>
      <c r="O160" s="1453" t="str">
        <f>IF('Historical DATA'!AQ146="","",'Historical DATA'!AQ146)</f>
        <v/>
      </c>
      <c r="P160" s="1452" t="str">
        <f>IF('Historical DATA'!AR146="","",'Historical DATA'!AR146)</f>
        <v/>
      </c>
      <c r="R160" s="1451" t="str">
        <f>IF('Historical DATA'!AS146="","",'Historical DATA'!AS146)</f>
        <v/>
      </c>
      <c r="S160" s="1453" t="str">
        <f>IF('Historical DATA'!AT146="","",'Historical DATA'!AT146)</f>
        <v/>
      </c>
      <c r="T160" s="1452" t="str">
        <f>IF('Historical DATA'!AU146="","",'Historical DATA'!AU146)</f>
        <v/>
      </c>
      <c r="V160" s="1451" t="str">
        <f>IF('Historical DATA'!AV146="","",'Historical DATA'!AV146)</f>
        <v/>
      </c>
      <c r="W160" s="1453" t="str">
        <f>IF('Historical DATA'!AW146="","",'Historical DATA'!AW146)</f>
        <v/>
      </c>
      <c r="X160" s="1453" t="str">
        <f>IF('Historical DATA'!AX146="","",'Historical DATA'!AX146)</f>
        <v/>
      </c>
      <c r="Y160" s="1452" t="str">
        <f>IF('Historical DATA'!AY146="","",'Historical DATA'!AY146)</f>
        <v/>
      </c>
      <c r="AA160" s="1451" t="str">
        <f>IF('Historical DATA'!AZ146="","",'Historical DATA'!AZ146)</f>
        <v/>
      </c>
      <c r="AB160" s="1453" t="str">
        <f>IF('Historical DATA'!BA146="","",'Historical DATA'!BA146)</f>
        <v/>
      </c>
      <c r="AC160" s="1453" t="str">
        <f>IF('Historical DATA'!BB146="","",'Historical DATA'!BB146)</f>
        <v/>
      </c>
      <c r="AD160" s="1452" t="str">
        <f>IF('Historical DATA'!BC146="","",'Historical DATA'!BC146)</f>
        <v/>
      </c>
      <c r="AF160" s="1454" t="str">
        <f>IF('Historical DATA'!BD146="","",'Historical DATA'!BD146)</f>
        <v/>
      </c>
      <c r="AG160" s="1448" t="str">
        <f>IF('Historical DATA'!BE146="","",'Historical DATA'!BE146)</f>
        <v/>
      </c>
      <c r="AH160" s="1450" t="str">
        <f>IF('Historical DATA'!BF146="","",'Historical DATA'!BF146)</f>
        <v/>
      </c>
      <c r="AJ160" s="1465" t="str">
        <f>IF('Historical DATA'!BG146="","",'Historical DATA'!BG146)</f>
        <v/>
      </c>
      <c r="AK160" s="1455" t="str">
        <f>IF('Historical DATA'!BH146="","",'Historical DATA'!BH146)</f>
        <v/>
      </c>
      <c r="AL160" s="1455" t="str">
        <f>IF('Historical DATA'!BI146="","",'Historical DATA'!BI146)</f>
        <v/>
      </c>
      <c r="AM160" s="1456" t="str">
        <f>IF('Historical DATA'!BJ146="","",'Historical DATA'!BJ146)</f>
        <v/>
      </c>
    </row>
    <row r="161" spans="2:39">
      <c r="B161" s="1674" t="str">
        <f>IF('Historical DATA'!B147="","",'Historical DATA'!B147)</f>
        <v/>
      </c>
      <c r="D161" s="1454" t="str">
        <f>IF('Historical DATA'!AH147="","",'Historical DATA'!AH147)</f>
        <v/>
      </c>
      <c r="E161" s="1448" t="str">
        <f>IF('Historical DATA'!AI147="","",'Historical DATA'!AI147)</f>
        <v/>
      </c>
      <c r="F161" s="1450" t="str">
        <f>IF('Historical DATA'!AJ147="","",'Historical DATA'!AJ147)</f>
        <v/>
      </c>
      <c r="H161" s="1464" t="str">
        <f>IF('Historical DATA'!AK147="","",'Historical DATA'!AK147)</f>
        <v/>
      </c>
      <c r="I161" s="1448" t="str">
        <f>IF('Historical DATA'!AL147="","",'Historical DATA'!AL147)</f>
        <v/>
      </c>
      <c r="J161" s="1448" t="str">
        <f>IF('Historical DATA'!AM147="","",'Historical DATA'!AM147)</f>
        <v/>
      </c>
      <c r="K161" s="1448" t="str">
        <f>IF('Historical DATA'!AN147="","",'Historical DATA'!AN147)</f>
        <v/>
      </c>
      <c r="L161" s="1467" t="str">
        <f>IF('Historical DATA'!AO147="","",'Historical DATA'!AO147)</f>
        <v/>
      </c>
      <c r="N161" s="1462" t="str">
        <f>IF('Historical DATA'!AP147="","",'Historical DATA'!AP147)</f>
        <v/>
      </c>
      <c r="O161" s="1453" t="str">
        <f>IF('Historical DATA'!AQ147="","",'Historical DATA'!AQ147)</f>
        <v/>
      </c>
      <c r="P161" s="1452" t="str">
        <f>IF('Historical DATA'!AR147="","",'Historical DATA'!AR147)</f>
        <v/>
      </c>
      <c r="R161" s="1451" t="str">
        <f>IF('Historical DATA'!AS147="","",'Historical DATA'!AS147)</f>
        <v/>
      </c>
      <c r="S161" s="1453" t="str">
        <f>IF('Historical DATA'!AT147="","",'Historical DATA'!AT147)</f>
        <v/>
      </c>
      <c r="T161" s="1452" t="str">
        <f>IF('Historical DATA'!AU147="","",'Historical DATA'!AU147)</f>
        <v/>
      </c>
      <c r="V161" s="1451" t="str">
        <f>IF('Historical DATA'!AV147="","",'Historical DATA'!AV147)</f>
        <v/>
      </c>
      <c r="W161" s="1453" t="str">
        <f>IF('Historical DATA'!AW147="","",'Historical DATA'!AW147)</f>
        <v/>
      </c>
      <c r="X161" s="1453" t="str">
        <f>IF('Historical DATA'!AX147="","",'Historical DATA'!AX147)</f>
        <v/>
      </c>
      <c r="Y161" s="1452" t="str">
        <f>IF('Historical DATA'!AY147="","",'Historical DATA'!AY147)</f>
        <v/>
      </c>
      <c r="AA161" s="1451" t="str">
        <f>IF('Historical DATA'!AZ147="","",'Historical DATA'!AZ147)</f>
        <v/>
      </c>
      <c r="AB161" s="1453" t="str">
        <f>IF('Historical DATA'!BA147="","",'Historical DATA'!BA147)</f>
        <v/>
      </c>
      <c r="AC161" s="1453" t="str">
        <f>IF('Historical DATA'!BB147="","",'Historical DATA'!BB147)</f>
        <v/>
      </c>
      <c r="AD161" s="1452" t="str">
        <f>IF('Historical DATA'!BC147="","",'Historical DATA'!BC147)</f>
        <v/>
      </c>
      <c r="AF161" s="1454" t="str">
        <f>IF('Historical DATA'!BD147="","",'Historical DATA'!BD147)</f>
        <v/>
      </c>
      <c r="AG161" s="1448" t="str">
        <f>IF('Historical DATA'!BE147="","",'Historical DATA'!BE147)</f>
        <v/>
      </c>
      <c r="AH161" s="1450" t="str">
        <f>IF('Historical DATA'!BF147="","",'Historical DATA'!BF147)</f>
        <v/>
      </c>
      <c r="AJ161" s="1465" t="str">
        <f>IF('Historical DATA'!BG147="","",'Historical DATA'!BG147)</f>
        <v/>
      </c>
      <c r="AK161" s="1455" t="str">
        <f>IF('Historical DATA'!BH147="","",'Historical DATA'!BH147)</f>
        <v/>
      </c>
      <c r="AL161" s="1455" t="str">
        <f>IF('Historical DATA'!BI147="","",'Historical DATA'!BI147)</f>
        <v/>
      </c>
      <c r="AM161" s="1456" t="str">
        <f>IF('Historical DATA'!BJ147="","",'Historical DATA'!BJ147)</f>
        <v/>
      </c>
    </row>
    <row r="162" spans="2:39">
      <c r="B162" s="1674" t="str">
        <f>IF('Historical DATA'!B148="","",'Historical DATA'!B148)</f>
        <v/>
      </c>
      <c r="D162" s="1454" t="str">
        <f>IF('Historical DATA'!AH148="","",'Historical DATA'!AH148)</f>
        <v/>
      </c>
      <c r="E162" s="1448" t="str">
        <f>IF('Historical DATA'!AI148="","",'Historical DATA'!AI148)</f>
        <v/>
      </c>
      <c r="F162" s="1450" t="str">
        <f>IF('Historical DATA'!AJ148="","",'Historical DATA'!AJ148)</f>
        <v/>
      </c>
      <c r="H162" s="1464" t="str">
        <f>IF('Historical DATA'!AK148="","",'Historical DATA'!AK148)</f>
        <v/>
      </c>
      <c r="I162" s="1448" t="str">
        <f>IF('Historical DATA'!AL148="","",'Historical DATA'!AL148)</f>
        <v/>
      </c>
      <c r="J162" s="1448" t="str">
        <f>IF('Historical DATA'!AM148="","",'Historical DATA'!AM148)</f>
        <v/>
      </c>
      <c r="K162" s="1448" t="str">
        <f>IF('Historical DATA'!AN148="","",'Historical DATA'!AN148)</f>
        <v/>
      </c>
      <c r="L162" s="1467" t="str">
        <f>IF('Historical DATA'!AO148="","",'Historical DATA'!AO148)</f>
        <v/>
      </c>
      <c r="N162" s="1462" t="str">
        <f>IF('Historical DATA'!AP148="","",'Historical DATA'!AP148)</f>
        <v/>
      </c>
      <c r="O162" s="1453" t="str">
        <f>IF('Historical DATA'!AQ148="","",'Historical DATA'!AQ148)</f>
        <v/>
      </c>
      <c r="P162" s="1452" t="str">
        <f>IF('Historical DATA'!AR148="","",'Historical DATA'!AR148)</f>
        <v/>
      </c>
      <c r="R162" s="1451" t="str">
        <f>IF('Historical DATA'!AS148="","",'Historical DATA'!AS148)</f>
        <v/>
      </c>
      <c r="S162" s="1453" t="str">
        <f>IF('Historical DATA'!AT148="","",'Historical DATA'!AT148)</f>
        <v/>
      </c>
      <c r="T162" s="1452" t="str">
        <f>IF('Historical DATA'!AU148="","",'Historical DATA'!AU148)</f>
        <v/>
      </c>
      <c r="V162" s="1451" t="str">
        <f>IF('Historical DATA'!AV148="","",'Historical DATA'!AV148)</f>
        <v/>
      </c>
      <c r="W162" s="1453" t="str">
        <f>IF('Historical DATA'!AW148="","",'Historical DATA'!AW148)</f>
        <v/>
      </c>
      <c r="X162" s="1453" t="str">
        <f>IF('Historical DATA'!AX148="","",'Historical DATA'!AX148)</f>
        <v/>
      </c>
      <c r="Y162" s="1452" t="str">
        <f>IF('Historical DATA'!AY148="","",'Historical DATA'!AY148)</f>
        <v/>
      </c>
      <c r="AA162" s="1451" t="str">
        <f>IF('Historical DATA'!AZ148="","",'Historical DATA'!AZ148)</f>
        <v/>
      </c>
      <c r="AB162" s="1453" t="str">
        <f>IF('Historical DATA'!BA148="","",'Historical DATA'!BA148)</f>
        <v/>
      </c>
      <c r="AC162" s="1453" t="str">
        <f>IF('Historical DATA'!BB148="","",'Historical DATA'!BB148)</f>
        <v/>
      </c>
      <c r="AD162" s="1452" t="str">
        <f>IF('Historical DATA'!BC148="","",'Historical DATA'!BC148)</f>
        <v/>
      </c>
      <c r="AF162" s="1454" t="str">
        <f>IF('Historical DATA'!BD148="","",'Historical DATA'!BD148)</f>
        <v/>
      </c>
      <c r="AG162" s="1448" t="str">
        <f>IF('Historical DATA'!BE148="","",'Historical DATA'!BE148)</f>
        <v/>
      </c>
      <c r="AH162" s="1450" t="str">
        <f>IF('Historical DATA'!BF148="","",'Historical DATA'!BF148)</f>
        <v/>
      </c>
      <c r="AJ162" s="1465" t="str">
        <f>IF('Historical DATA'!BG148="","",'Historical DATA'!BG148)</f>
        <v/>
      </c>
      <c r="AK162" s="1455" t="str">
        <f>IF('Historical DATA'!BH148="","",'Historical DATA'!BH148)</f>
        <v/>
      </c>
      <c r="AL162" s="1455" t="str">
        <f>IF('Historical DATA'!BI148="","",'Historical DATA'!BI148)</f>
        <v/>
      </c>
      <c r="AM162" s="1456" t="str">
        <f>IF('Historical DATA'!BJ148="","",'Historical DATA'!BJ148)</f>
        <v/>
      </c>
    </row>
    <row r="163" spans="2:39">
      <c r="B163" s="1674" t="str">
        <f>IF('Historical DATA'!B149="","",'Historical DATA'!B149)</f>
        <v/>
      </c>
      <c r="D163" s="1454" t="str">
        <f>IF('Historical DATA'!AH149="","",'Historical DATA'!AH149)</f>
        <v/>
      </c>
      <c r="E163" s="1448" t="str">
        <f>IF('Historical DATA'!AI149="","",'Historical DATA'!AI149)</f>
        <v/>
      </c>
      <c r="F163" s="1450" t="str">
        <f>IF('Historical DATA'!AJ149="","",'Historical DATA'!AJ149)</f>
        <v/>
      </c>
      <c r="H163" s="1464" t="str">
        <f>IF('Historical DATA'!AK149="","",'Historical DATA'!AK149)</f>
        <v/>
      </c>
      <c r="I163" s="1448" t="str">
        <f>IF('Historical DATA'!AL149="","",'Historical DATA'!AL149)</f>
        <v/>
      </c>
      <c r="J163" s="1448" t="str">
        <f>IF('Historical DATA'!AM149="","",'Historical DATA'!AM149)</f>
        <v/>
      </c>
      <c r="K163" s="1448" t="str">
        <f>IF('Historical DATA'!AN149="","",'Historical DATA'!AN149)</f>
        <v/>
      </c>
      <c r="L163" s="1467" t="str">
        <f>IF('Historical DATA'!AO149="","",'Historical DATA'!AO149)</f>
        <v/>
      </c>
      <c r="N163" s="1462" t="str">
        <f>IF('Historical DATA'!AP149="","",'Historical DATA'!AP149)</f>
        <v/>
      </c>
      <c r="O163" s="1453" t="str">
        <f>IF('Historical DATA'!AQ149="","",'Historical DATA'!AQ149)</f>
        <v/>
      </c>
      <c r="P163" s="1452" t="str">
        <f>IF('Historical DATA'!AR149="","",'Historical DATA'!AR149)</f>
        <v/>
      </c>
      <c r="R163" s="1451" t="str">
        <f>IF('Historical DATA'!AS149="","",'Historical DATA'!AS149)</f>
        <v/>
      </c>
      <c r="S163" s="1453" t="str">
        <f>IF('Historical DATA'!AT149="","",'Historical DATA'!AT149)</f>
        <v/>
      </c>
      <c r="T163" s="1452" t="str">
        <f>IF('Historical DATA'!AU149="","",'Historical DATA'!AU149)</f>
        <v/>
      </c>
      <c r="V163" s="1451" t="str">
        <f>IF('Historical DATA'!AV149="","",'Historical DATA'!AV149)</f>
        <v/>
      </c>
      <c r="W163" s="1453" t="str">
        <f>IF('Historical DATA'!AW149="","",'Historical DATA'!AW149)</f>
        <v/>
      </c>
      <c r="X163" s="1453" t="str">
        <f>IF('Historical DATA'!AX149="","",'Historical DATA'!AX149)</f>
        <v/>
      </c>
      <c r="Y163" s="1452" t="str">
        <f>IF('Historical DATA'!AY149="","",'Historical DATA'!AY149)</f>
        <v/>
      </c>
      <c r="AA163" s="1451" t="str">
        <f>IF('Historical DATA'!AZ149="","",'Historical DATA'!AZ149)</f>
        <v/>
      </c>
      <c r="AB163" s="1453" t="str">
        <f>IF('Historical DATA'!BA149="","",'Historical DATA'!BA149)</f>
        <v/>
      </c>
      <c r="AC163" s="1453" t="str">
        <f>IF('Historical DATA'!BB149="","",'Historical DATA'!BB149)</f>
        <v/>
      </c>
      <c r="AD163" s="1452" t="str">
        <f>IF('Historical DATA'!BC149="","",'Historical DATA'!BC149)</f>
        <v/>
      </c>
      <c r="AF163" s="1454" t="str">
        <f>IF('Historical DATA'!BD149="","",'Historical DATA'!BD149)</f>
        <v/>
      </c>
      <c r="AG163" s="1448" t="str">
        <f>IF('Historical DATA'!BE149="","",'Historical DATA'!BE149)</f>
        <v/>
      </c>
      <c r="AH163" s="1450" t="str">
        <f>IF('Historical DATA'!BF149="","",'Historical DATA'!BF149)</f>
        <v/>
      </c>
      <c r="AJ163" s="1465" t="str">
        <f>IF('Historical DATA'!BG149="","",'Historical DATA'!BG149)</f>
        <v/>
      </c>
      <c r="AK163" s="1455" t="str">
        <f>IF('Historical DATA'!BH149="","",'Historical DATA'!BH149)</f>
        <v/>
      </c>
      <c r="AL163" s="1455" t="str">
        <f>IF('Historical DATA'!BI149="","",'Historical DATA'!BI149)</f>
        <v/>
      </c>
      <c r="AM163" s="1456" t="str">
        <f>IF('Historical DATA'!BJ149="","",'Historical DATA'!BJ149)</f>
        <v/>
      </c>
    </row>
    <row r="164" spans="2:39">
      <c r="B164" s="1674" t="str">
        <f>IF('Historical DATA'!B150="","",'Historical DATA'!B150)</f>
        <v/>
      </c>
      <c r="D164" s="1454" t="str">
        <f>IF('Historical DATA'!AH150="","",'Historical DATA'!AH150)</f>
        <v/>
      </c>
      <c r="E164" s="1448" t="str">
        <f>IF('Historical DATA'!AI150="","",'Historical DATA'!AI150)</f>
        <v/>
      </c>
      <c r="F164" s="1450" t="str">
        <f>IF('Historical DATA'!AJ150="","",'Historical DATA'!AJ150)</f>
        <v/>
      </c>
      <c r="H164" s="1464" t="str">
        <f>IF('Historical DATA'!AK150="","",'Historical DATA'!AK150)</f>
        <v/>
      </c>
      <c r="I164" s="1448" t="str">
        <f>IF('Historical DATA'!AL150="","",'Historical DATA'!AL150)</f>
        <v/>
      </c>
      <c r="J164" s="1448" t="str">
        <f>IF('Historical DATA'!AM150="","",'Historical DATA'!AM150)</f>
        <v/>
      </c>
      <c r="K164" s="1448" t="str">
        <f>IF('Historical DATA'!AN150="","",'Historical DATA'!AN150)</f>
        <v/>
      </c>
      <c r="L164" s="1467" t="str">
        <f>IF('Historical DATA'!AO150="","",'Historical DATA'!AO150)</f>
        <v/>
      </c>
      <c r="N164" s="1462" t="str">
        <f>IF('Historical DATA'!AP150="","",'Historical DATA'!AP150)</f>
        <v/>
      </c>
      <c r="O164" s="1453" t="str">
        <f>IF('Historical DATA'!AQ150="","",'Historical DATA'!AQ150)</f>
        <v/>
      </c>
      <c r="P164" s="1452" t="str">
        <f>IF('Historical DATA'!AR150="","",'Historical DATA'!AR150)</f>
        <v/>
      </c>
      <c r="R164" s="1451" t="str">
        <f>IF('Historical DATA'!AS150="","",'Historical DATA'!AS150)</f>
        <v/>
      </c>
      <c r="S164" s="1453" t="str">
        <f>IF('Historical DATA'!AT150="","",'Historical DATA'!AT150)</f>
        <v/>
      </c>
      <c r="T164" s="1452" t="str">
        <f>IF('Historical DATA'!AU150="","",'Historical DATA'!AU150)</f>
        <v/>
      </c>
      <c r="V164" s="1451" t="str">
        <f>IF('Historical DATA'!AV150="","",'Historical DATA'!AV150)</f>
        <v/>
      </c>
      <c r="W164" s="1453" t="str">
        <f>IF('Historical DATA'!AW150="","",'Historical DATA'!AW150)</f>
        <v/>
      </c>
      <c r="X164" s="1453" t="str">
        <f>IF('Historical DATA'!AX150="","",'Historical DATA'!AX150)</f>
        <v/>
      </c>
      <c r="Y164" s="1452" t="str">
        <f>IF('Historical DATA'!AY150="","",'Historical DATA'!AY150)</f>
        <v/>
      </c>
      <c r="AA164" s="1451" t="str">
        <f>IF('Historical DATA'!AZ150="","",'Historical DATA'!AZ150)</f>
        <v/>
      </c>
      <c r="AB164" s="1453" t="str">
        <f>IF('Historical DATA'!BA150="","",'Historical DATA'!BA150)</f>
        <v/>
      </c>
      <c r="AC164" s="1453" t="str">
        <f>IF('Historical DATA'!BB150="","",'Historical DATA'!BB150)</f>
        <v/>
      </c>
      <c r="AD164" s="1452" t="str">
        <f>IF('Historical DATA'!BC150="","",'Historical DATA'!BC150)</f>
        <v/>
      </c>
      <c r="AF164" s="1454" t="str">
        <f>IF('Historical DATA'!BD150="","",'Historical DATA'!BD150)</f>
        <v/>
      </c>
      <c r="AG164" s="1448" t="str">
        <f>IF('Historical DATA'!BE150="","",'Historical DATA'!BE150)</f>
        <v/>
      </c>
      <c r="AH164" s="1450" t="str">
        <f>IF('Historical DATA'!BF150="","",'Historical DATA'!BF150)</f>
        <v/>
      </c>
      <c r="AJ164" s="1465" t="str">
        <f>IF('Historical DATA'!BG150="","",'Historical DATA'!BG150)</f>
        <v/>
      </c>
      <c r="AK164" s="1455" t="str">
        <f>IF('Historical DATA'!BH150="","",'Historical DATA'!BH150)</f>
        <v/>
      </c>
      <c r="AL164" s="1455" t="str">
        <f>IF('Historical DATA'!BI150="","",'Historical DATA'!BI150)</f>
        <v/>
      </c>
      <c r="AM164" s="1456" t="str">
        <f>IF('Historical DATA'!BJ150="","",'Historical DATA'!BJ150)</f>
        <v/>
      </c>
    </row>
    <row r="165" spans="2:39">
      <c r="B165" s="1674" t="str">
        <f>IF('Historical DATA'!B151="","",'Historical DATA'!B151)</f>
        <v/>
      </c>
      <c r="D165" s="1454" t="str">
        <f>IF('Historical DATA'!AH151="","",'Historical DATA'!AH151)</f>
        <v/>
      </c>
      <c r="E165" s="1448" t="str">
        <f>IF('Historical DATA'!AI151="","",'Historical DATA'!AI151)</f>
        <v/>
      </c>
      <c r="F165" s="1450" t="str">
        <f>IF('Historical DATA'!AJ151="","",'Historical DATA'!AJ151)</f>
        <v/>
      </c>
      <c r="H165" s="1464" t="str">
        <f>IF('Historical DATA'!AK151="","",'Historical DATA'!AK151)</f>
        <v/>
      </c>
      <c r="I165" s="1448" t="str">
        <f>IF('Historical DATA'!AL151="","",'Historical DATA'!AL151)</f>
        <v/>
      </c>
      <c r="J165" s="1448" t="str">
        <f>IF('Historical DATA'!AM151="","",'Historical DATA'!AM151)</f>
        <v/>
      </c>
      <c r="K165" s="1448" t="str">
        <f>IF('Historical DATA'!AN151="","",'Historical DATA'!AN151)</f>
        <v/>
      </c>
      <c r="L165" s="1467" t="str">
        <f>IF('Historical DATA'!AO151="","",'Historical DATA'!AO151)</f>
        <v/>
      </c>
      <c r="N165" s="1462" t="str">
        <f>IF('Historical DATA'!AP151="","",'Historical DATA'!AP151)</f>
        <v/>
      </c>
      <c r="O165" s="1453" t="str">
        <f>IF('Historical DATA'!AQ151="","",'Historical DATA'!AQ151)</f>
        <v/>
      </c>
      <c r="P165" s="1452" t="str">
        <f>IF('Historical DATA'!AR151="","",'Historical DATA'!AR151)</f>
        <v/>
      </c>
      <c r="R165" s="1451" t="str">
        <f>IF('Historical DATA'!AS151="","",'Historical DATA'!AS151)</f>
        <v/>
      </c>
      <c r="S165" s="1453" t="str">
        <f>IF('Historical DATA'!AT151="","",'Historical DATA'!AT151)</f>
        <v/>
      </c>
      <c r="T165" s="1452" t="str">
        <f>IF('Historical DATA'!AU151="","",'Historical DATA'!AU151)</f>
        <v/>
      </c>
      <c r="V165" s="1451" t="str">
        <f>IF('Historical DATA'!AV151="","",'Historical DATA'!AV151)</f>
        <v/>
      </c>
      <c r="W165" s="1453" t="str">
        <f>IF('Historical DATA'!AW151="","",'Historical DATA'!AW151)</f>
        <v/>
      </c>
      <c r="X165" s="1453" t="str">
        <f>IF('Historical DATA'!AX151="","",'Historical DATA'!AX151)</f>
        <v/>
      </c>
      <c r="Y165" s="1452" t="str">
        <f>IF('Historical DATA'!AY151="","",'Historical DATA'!AY151)</f>
        <v/>
      </c>
      <c r="AA165" s="1451" t="str">
        <f>IF('Historical DATA'!AZ151="","",'Historical DATA'!AZ151)</f>
        <v/>
      </c>
      <c r="AB165" s="1453" t="str">
        <f>IF('Historical DATA'!BA151="","",'Historical DATA'!BA151)</f>
        <v/>
      </c>
      <c r="AC165" s="1453" t="str">
        <f>IF('Historical DATA'!BB151="","",'Historical DATA'!BB151)</f>
        <v/>
      </c>
      <c r="AD165" s="1452" t="str">
        <f>IF('Historical DATA'!BC151="","",'Historical DATA'!BC151)</f>
        <v/>
      </c>
      <c r="AF165" s="1454" t="str">
        <f>IF('Historical DATA'!BD151="","",'Historical DATA'!BD151)</f>
        <v/>
      </c>
      <c r="AG165" s="1448" t="str">
        <f>IF('Historical DATA'!BE151="","",'Historical DATA'!BE151)</f>
        <v/>
      </c>
      <c r="AH165" s="1450" t="str">
        <f>IF('Historical DATA'!BF151="","",'Historical DATA'!BF151)</f>
        <v/>
      </c>
      <c r="AJ165" s="1465" t="str">
        <f>IF('Historical DATA'!BG151="","",'Historical DATA'!BG151)</f>
        <v/>
      </c>
      <c r="AK165" s="1455" t="str">
        <f>IF('Historical DATA'!BH151="","",'Historical DATA'!BH151)</f>
        <v/>
      </c>
      <c r="AL165" s="1455" t="str">
        <f>IF('Historical DATA'!BI151="","",'Historical DATA'!BI151)</f>
        <v/>
      </c>
      <c r="AM165" s="1456" t="str">
        <f>IF('Historical DATA'!BJ151="","",'Historical DATA'!BJ151)</f>
        <v/>
      </c>
    </row>
    <row r="166" spans="2:39">
      <c r="B166" s="1674" t="str">
        <f>IF('Historical DATA'!B152="","",'Historical DATA'!B152)</f>
        <v/>
      </c>
      <c r="D166" s="1454" t="str">
        <f>IF('Historical DATA'!AH152="","",'Historical DATA'!AH152)</f>
        <v/>
      </c>
      <c r="E166" s="1448" t="str">
        <f>IF('Historical DATA'!AI152="","",'Historical DATA'!AI152)</f>
        <v/>
      </c>
      <c r="F166" s="1450" t="str">
        <f>IF('Historical DATA'!AJ152="","",'Historical DATA'!AJ152)</f>
        <v/>
      </c>
      <c r="H166" s="1464" t="str">
        <f>IF('Historical DATA'!AK152="","",'Historical DATA'!AK152)</f>
        <v/>
      </c>
      <c r="I166" s="1448" t="str">
        <f>IF('Historical DATA'!AL152="","",'Historical DATA'!AL152)</f>
        <v/>
      </c>
      <c r="J166" s="1448" t="str">
        <f>IF('Historical DATA'!AM152="","",'Historical DATA'!AM152)</f>
        <v/>
      </c>
      <c r="K166" s="1448" t="str">
        <f>IF('Historical DATA'!AN152="","",'Historical DATA'!AN152)</f>
        <v/>
      </c>
      <c r="L166" s="1467" t="str">
        <f>IF('Historical DATA'!AO152="","",'Historical DATA'!AO152)</f>
        <v/>
      </c>
      <c r="N166" s="1462" t="str">
        <f>IF('Historical DATA'!AP152="","",'Historical DATA'!AP152)</f>
        <v/>
      </c>
      <c r="O166" s="1453" t="str">
        <f>IF('Historical DATA'!AQ152="","",'Historical DATA'!AQ152)</f>
        <v/>
      </c>
      <c r="P166" s="1452" t="str">
        <f>IF('Historical DATA'!AR152="","",'Historical DATA'!AR152)</f>
        <v/>
      </c>
      <c r="R166" s="1451" t="str">
        <f>IF('Historical DATA'!AS152="","",'Historical DATA'!AS152)</f>
        <v/>
      </c>
      <c r="S166" s="1453" t="str">
        <f>IF('Historical DATA'!AT152="","",'Historical DATA'!AT152)</f>
        <v/>
      </c>
      <c r="T166" s="1452" t="str">
        <f>IF('Historical DATA'!AU152="","",'Historical DATA'!AU152)</f>
        <v/>
      </c>
      <c r="V166" s="1451" t="str">
        <f>IF('Historical DATA'!AV152="","",'Historical DATA'!AV152)</f>
        <v/>
      </c>
      <c r="W166" s="1453" t="str">
        <f>IF('Historical DATA'!AW152="","",'Historical DATA'!AW152)</f>
        <v/>
      </c>
      <c r="X166" s="1453" t="str">
        <f>IF('Historical DATA'!AX152="","",'Historical DATA'!AX152)</f>
        <v/>
      </c>
      <c r="Y166" s="1452" t="str">
        <f>IF('Historical DATA'!AY152="","",'Historical DATA'!AY152)</f>
        <v/>
      </c>
      <c r="AA166" s="1451" t="str">
        <f>IF('Historical DATA'!AZ152="","",'Historical DATA'!AZ152)</f>
        <v/>
      </c>
      <c r="AB166" s="1453" t="str">
        <f>IF('Historical DATA'!BA152="","",'Historical DATA'!BA152)</f>
        <v/>
      </c>
      <c r="AC166" s="1453" t="str">
        <f>IF('Historical DATA'!BB152="","",'Historical DATA'!BB152)</f>
        <v/>
      </c>
      <c r="AD166" s="1452" t="str">
        <f>IF('Historical DATA'!BC152="","",'Historical DATA'!BC152)</f>
        <v/>
      </c>
      <c r="AF166" s="1454" t="str">
        <f>IF('Historical DATA'!BD152="","",'Historical DATA'!BD152)</f>
        <v/>
      </c>
      <c r="AG166" s="1448" t="str">
        <f>IF('Historical DATA'!BE152="","",'Historical DATA'!BE152)</f>
        <v/>
      </c>
      <c r="AH166" s="1450" t="str">
        <f>IF('Historical DATA'!BF152="","",'Historical DATA'!BF152)</f>
        <v/>
      </c>
      <c r="AJ166" s="1465" t="str">
        <f>IF('Historical DATA'!BG152="","",'Historical DATA'!BG152)</f>
        <v/>
      </c>
      <c r="AK166" s="1455" t="str">
        <f>IF('Historical DATA'!BH152="","",'Historical DATA'!BH152)</f>
        <v/>
      </c>
      <c r="AL166" s="1455" t="str">
        <f>IF('Historical DATA'!BI152="","",'Historical DATA'!BI152)</f>
        <v/>
      </c>
      <c r="AM166" s="1456" t="str">
        <f>IF('Historical DATA'!BJ152="","",'Historical DATA'!BJ152)</f>
        <v/>
      </c>
    </row>
    <row r="167" spans="2:39">
      <c r="B167" s="1674" t="str">
        <f>IF('Historical DATA'!B153="","",'Historical DATA'!B153)</f>
        <v/>
      </c>
      <c r="D167" s="1454" t="str">
        <f>IF('Historical DATA'!AH153="","",'Historical DATA'!AH153)</f>
        <v/>
      </c>
      <c r="E167" s="1448" t="str">
        <f>IF('Historical DATA'!AI153="","",'Historical DATA'!AI153)</f>
        <v/>
      </c>
      <c r="F167" s="1450" t="str">
        <f>IF('Historical DATA'!AJ153="","",'Historical DATA'!AJ153)</f>
        <v/>
      </c>
      <c r="H167" s="1464" t="str">
        <f>IF('Historical DATA'!AK153="","",'Historical DATA'!AK153)</f>
        <v/>
      </c>
      <c r="I167" s="1448" t="str">
        <f>IF('Historical DATA'!AL153="","",'Historical DATA'!AL153)</f>
        <v/>
      </c>
      <c r="J167" s="1448" t="str">
        <f>IF('Historical DATA'!AM153="","",'Historical DATA'!AM153)</f>
        <v/>
      </c>
      <c r="K167" s="1448" t="str">
        <f>IF('Historical DATA'!AN153="","",'Historical DATA'!AN153)</f>
        <v/>
      </c>
      <c r="L167" s="1467" t="str">
        <f>IF('Historical DATA'!AO153="","",'Historical DATA'!AO153)</f>
        <v/>
      </c>
      <c r="N167" s="1462" t="str">
        <f>IF('Historical DATA'!AP153="","",'Historical DATA'!AP153)</f>
        <v/>
      </c>
      <c r="O167" s="1453" t="str">
        <f>IF('Historical DATA'!AQ153="","",'Historical DATA'!AQ153)</f>
        <v/>
      </c>
      <c r="P167" s="1452" t="str">
        <f>IF('Historical DATA'!AR153="","",'Historical DATA'!AR153)</f>
        <v/>
      </c>
      <c r="R167" s="1451" t="str">
        <f>IF('Historical DATA'!AS153="","",'Historical DATA'!AS153)</f>
        <v/>
      </c>
      <c r="S167" s="1453" t="str">
        <f>IF('Historical DATA'!AT153="","",'Historical DATA'!AT153)</f>
        <v/>
      </c>
      <c r="T167" s="1452" t="str">
        <f>IF('Historical DATA'!AU153="","",'Historical DATA'!AU153)</f>
        <v/>
      </c>
      <c r="V167" s="1451" t="str">
        <f>IF('Historical DATA'!AV153="","",'Historical DATA'!AV153)</f>
        <v/>
      </c>
      <c r="W167" s="1453" t="str">
        <f>IF('Historical DATA'!AW153="","",'Historical DATA'!AW153)</f>
        <v/>
      </c>
      <c r="X167" s="1453" t="str">
        <f>IF('Historical DATA'!AX153="","",'Historical DATA'!AX153)</f>
        <v/>
      </c>
      <c r="Y167" s="1452" t="str">
        <f>IF('Historical DATA'!AY153="","",'Historical DATA'!AY153)</f>
        <v/>
      </c>
      <c r="AA167" s="1451" t="str">
        <f>IF('Historical DATA'!AZ153="","",'Historical DATA'!AZ153)</f>
        <v/>
      </c>
      <c r="AB167" s="1453" t="str">
        <f>IF('Historical DATA'!BA153="","",'Historical DATA'!BA153)</f>
        <v/>
      </c>
      <c r="AC167" s="1453" t="str">
        <f>IF('Historical DATA'!BB153="","",'Historical DATA'!BB153)</f>
        <v/>
      </c>
      <c r="AD167" s="1452" t="str">
        <f>IF('Historical DATA'!BC153="","",'Historical DATA'!BC153)</f>
        <v/>
      </c>
      <c r="AF167" s="1454" t="str">
        <f>IF('Historical DATA'!BD153="","",'Historical DATA'!BD153)</f>
        <v/>
      </c>
      <c r="AG167" s="1448" t="str">
        <f>IF('Historical DATA'!BE153="","",'Historical DATA'!BE153)</f>
        <v/>
      </c>
      <c r="AH167" s="1450" t="str">
        <f>IF('Historical DATA'!BF153="","",'Historical DATA'!BF153)</f>
        <v/>
      </c>
      <c r="AJ167" s="1465" t="str">
        <f>IF('Historical DATA'!BG153="","",'Historical DATA'!BG153)</f>
        <v/>
      </c>
      <c r="AK167" s="1455" t="str">
        <f>IF('Historical DATA'!BH153="","",'Historical DATA'!BH153)</f>
        <v/>
      </c>
      <c r="AL167" s="1455" t="str">
        <f>IF('Historical DATA'!BI153="","",'Historical DATA'!BI153)</f>
        <v/>
      </c>
      <c r="AM167" s="1456" t="str">
        <f>IF('Historical DATA'!BJ153="","",'Historical DATA'!BJ153)</f>
        <v/>
      </c>
    </row>
    <row r="168" spans="2:39">
      <c r="B168" s="1674" t="str">
        <f>IF('Historical DATA'!B154="","",'Historical DATA'!B154)</f>
        <v/>
      </c>
      <c r="D168" s="1454" t="str">
        <f>IF('Historical DATA'!AH154="","",'Historical DATA'!AH154)</f>
        <v/>
      </c>
      <c r="E168" s="1448" t="str">
        <f>IF('Historical DATA'!AI154="","",'Historical DATA'!AI154)</f>
        <v/>
      </c>
      <c r="F168" s="1450" t="str">
        <f>IF('Historical DATA'!AJ154="","",'Historical DATA'!AJ154)</f>
        <v/>
      </c>
      <c r="H168" s="1464" t="str">
        <f>IF('Historical DATA'!AK154="","",'Historical DATA'!AK154)</f>
        <v/>
      </c>
      <c r="I168" s="1448" t="str">
        <f>IF('Historical DATA'!AL154="","",'Historical DATA'!AL154)</f>
        <v/>
      </c>
      <c r="J168" s="1448" t="str">
        <f>IF('Historical DATA'!AM154="","",'Historical DATA'!AM154)</f>
        <v/>
      </c>
      <c r="K168" s="1448" t="str">
        <f>IF('Historical DATA'!AN154="","",'Historical DATA'!AN154)</f>
        <v/>
      </c>
      <c r="L168" s="1467" t="str">
        <f>IF('Historical DATA'!AO154="","",'Historical DATA'!AO154)</f>
        <v/>
      </c>
      <c r="N168" s="1462" t="str">
        <f>IF('Historical DATA'!AP154="","",'Historical DATA'!AP154)</f>
        <v/>
      </c>
      <c r="O168" s="1453" t="str">
        <f>IF('Historical DATA'!AQ154="","",'Historical DATA'!AQ154)</f>
        <v/>
      </c>
      <c r="P168" s="1452" t="str">
        <f>IF('Historical DATA'!AR154="","",'Historical DATA'!AR154)</f>
        <v/>
      </c>
      <c r="R168" s="1451" t="str">
        <f>IF('Historical DATA'!AS154="","",'Historical DATA'!AS154)</f>
        <v/>
      </c>
      <c r="S168" s="1453" t="str">
        <f>IF('Historical DATA'!AT154="","",'Historical DATA'!AT154)</f>
        <v/>
      </c>
      <c r="T168" s="1452" t="str">
        <f>IF('Historical DATA'!AU154="","",'Historical DATA'!AU154)</f>
        <v/>
      </c>
      <c r="V168" s="1451" t="str">
        <f>IF('Historical DATA'!AV154="","",'Historical DATA'!AV154)</f>
        <v/>
      </c>
      <c r="W168" s="1453" t="str">
        <f>IF('Historical DATA'!AW154="","",'Historical DATA'!AW154)</f>
        <v/>
      </c>
      <c r="X168" s="1453" t="str">
        <f>IF('Historical DATA'!AX154="","",'Historical DATA'!AX154)</f>
        <v/>
      </c>
      <c r="Y168" s="1452" t="str">
        <f>IF('Historical DATA'!AY154="","",'Historical DATA'!AY154)</f>
        <v/>
      </c>
      <c r="AA168" s="1451" t="str">
        <f>IF('Historical DATA'!AZ154="","",'Historical DATA'!AZ154)</f>
        <v/>
      </c>
      <c r="AB168" s="1453" t="str">
        <f>IF('Historical DATA'!BA154="","",'Historical DATA'!BA154)</f>
        <v/>
      </c>
      <c r="AC168" s="1453" t="str">
        <f>IF('Historical DATA'!BB154="","",'Historical DATA'!BB154)</f>
        <v/>
      </c>
      <c r="AD168" s="1452" t="str">
        <f>IF('Historical DATA'!BC154="","",'Historical DATA'!BC154)</f>
        <v/>
      </c>
      <c r="AF168" s="1454" t="str">
        <f>IF('Historical DATA'!BD154="","",'Historical DATA'!BD154)</f>
        <v/>
      </c>
      <c r="AG168" s="1448" t="str">
        <f>IF('Historical DATA'!BE154="","",'Historical DATA'!BE154)</f>
        <v/>
      </c>
      <c r="AH168" s="1450" t="str">
        <f>IF('Historical DATA'!BF154="","",'Historical DATA'!BF154)</f>
        <v/>
      </c>
      <c r="AJ168" s="1465" t="str">
        <f>IF('Historical DATA'!BG154="","",'Historical DATA'!BG154)</f>
        <v/>
      </c>
      <c r="AK168" s="1455" t="str">
        <f>IF('Historical DATA'!BH154="","",'Historical DATA'!BH154)</f>
        <v/>
      </c>
      <c r="AL168" s="1455" t="str">
        <f>IF('Historical DATA'!BI154="","",'Historical DATA'!BI154)</f>
        <v/>
      </c>
      <c r="AM168" s="1456" t="str">
        <f>IF('Historical DATA'!BJ154="","",'Historical DATA'!BJ154)</f>
        <v/>
      </c>
    </row>
    <row r="169" spans="2:39">
      <c r="B169" s="1674" t="str">
        <f>IF('Historical DATA'!B155="","",'Historical DATA'!B155)</f>
        <v/>
      </c>
      <c r="D169" s="1454" t="str">
        <f>IF('Historical DATA'!AH155="","",'Historical DATA'!AH155)</f>
        <v/>
      </c>
      <c r="E169" s="1448" t="str">
        <f>IF('Historical DATA'!AI155="","",'Historical DATA'!AI155)</f>
        <v/>
      </c>
      <c r="F169" s="1450" t="str">
        <f>IF('Historical DATA'!AJ155="","",'Historical DATA'!AJ155)</f>
        <v/>
      </c>
      <c r="H169" s="1464" t="str">
        <f>IF('Historical DATA'!AK155="","",'Historical DATA'!AK155)</f>
        <v/>
      </c>
      <c r="I169" s="1448" t="str">
        <f>IF('Historical DATA'!AL155="","",'Historical DATA'!AL155)</f>
        <v/>
      </c>
      <c r="J169" s="1448" t="str">
        <f>IF('Historical DATA'!AM155="","",'Historical DATA'!AM155)</f>
        <v/>
      </c>
      <c r="K169" s="1448" t="str">
        <f>IF('Historical DATA'!AN155="","",'Historical DATA'!AN155)</f>
        <v/>
      </c>
      <c r="L169" s="1467" t="str">
        <f>IF('Historical DATA'!AO155="","",'Historical DATA'!AO155)</f>
        <v/>
      </c>
      <c r="N169" s="1462" t="str">
        <f>IF('Historical DATA'!AP155="","",'Historical DATA'!AP155)</f>
        <v/>
      </c>
      <c r="O169" s="1453" t="str">
        <f>IF('Historical DATA'!AQ155="","",'Historical DATA'!AQ155)</f>
        <v/>
      </c>
      <c r="P169" s="1452" t="str">
        <f>IF('Historical DATA'!AR155="","",'Historical DATA'!AR155)</f>
        <v/>
      </c>
      <c r="R169" s="1451" t="str">
        <f>IF('Historical DATA'!AS155="","",'Historical DATA'!AS155)</f>
        <v/>
      </c>
      <c r="S169" s="1453" t="str">
        <f>IF('Historical DATA'!AT155="","",'Historical DATA'!AT155)</f>
        <v/>
      </c>
      <c r="T169" s="1452" t="str">
        <f>IF('Historical DATA'!AU155="","",'Historical DATA'!AU155)</f>
        <v/>
      </c>
      <c r="V169" s="1451" t="str">
        <f>IF('Historical DATA'!AV155="","",'Historical DATA'!AV155)</f>
        <v/>
      </c>
      <c r="W169" s="1453" t="str">
        <f>IF('Historical DATA'!AW155="","",'Historical DATA'!AW155)</f>
        <v/>
      </c>
      <c r="X169" s="1453" t="str">
        <f>IF('Historical DATA'!AX155="","",'Historical DATA'!AX155)</f>
        <v/>
      </c>
      <c r="Y169" s="1452" t="str">
        <f>IF('Historical DATA'!AY155="","",'Historical DATA'!AY155)</f>
        <v/>
      </c>
      <c r="AA169" s="1451" t="str">
        <f>IF('Historical DATA'!AZ155="","",'Historical DATA'!AZ155)</f>
        <v/>
      </c>
      <c r="AB169" s="1453" t="str">
        <f>IF('Historical DATA'!BA155="","",'Historical DATA'!BA155)</f>
        <v/>
      </c>
      <c r="AC169" s="1453" t="str">
        <f>IF('Historical DATA'!BB155="","",'Historical DATA'!BB155)</f>
        <v/>
      </c>
      <c r="AD169" s="1452" t="str">
        <f>IF('Historical DATA'!BC155="","",'Historical DATA'!BC155)</f>
        <v/>
      </c>
      <c r="AF169" s="1454" t="str">
        <f>IF('Historical DATA'!BD155="","",'Historical DATA'!BD155)</f>
        <v/>
      </c>
      <c r="AG169" s="1448" t="str">
        <f>IF('Historical DATA'!BE155="","",'Historical DATA'!BE155)</f>
        <v/>
      </c>
      <c r="AH169" s="1450" t="str">
        <f>IF('Historical DATA'!BF155="","",'Historical DATA'!BF155)</f>
        <v/>
      </c>
      <c r="AJ169" s="1465" t="str">
        <f>IF('Historical DATA'!BG155="","",'Historical DATA'!BG155)</f>
        <v/>
      </c>
      <c r="AK169" s="1455" t="str">
        <f>IF('Historical DATA'!BH155="","",'Historical DATA'!BH155)</f>
        <v/>
      </c>
      <c r="AL169" s="1455" t="str">
        <f>IF('Historical DATA'!BI155="","",'Historical DATA'!BI155)</f>
        <v/>
      </c>
      <c r="AM169" s="1456" t="str">
        <f>IF('Historical DATA'!BJ155="","",'Historical DATA'!BJ155)</f>
        <v/>
      </c>
    </row>
    <row r="170" spans="2:39">
      <c r="B170" s="1674" t="str">
        <f>IF('Historical DATA'!B156="","",'Historical DATA'!B156)</f>
        <v/>
      </c>
      <c r="D170" s="1454" t="str">
        <f>IF('Historical DATA'!AH156="","",'Historical DATA'!AH156)</f>
        <v/>
      </c>
      <c r="E170" s="1448" t="str">
        <f>IF('Historical DATA'!AI156="","",'Historical DATA'!AI156)</f>
        <v/>
      </c>
      <c r="F170" s="1450" t="str">
        <f>IF('Historical DATA'!AJ156="","",'Historical DATA'!AJ156)</f>
        <v/>
      </c>
      <c r="H170" s="1464" t="str">
        <f>IF('Historical DATA'!AK156="","",'Historical DATA'!AK156)</f>
        <v/>
      </c>
      <c r="I170" s="1448" t="str">
        <f>IF('Historical DATA'!AL156="","",'Historical DATA'!AL156)</f>
        <v/>
      </c>
      <c r="J170" s="1448" t="str">
        <f>IF('Historical DATA'!AM156="","",'Historical DATA'!AM156)</f>
        <v/>
      </c>
      <c r="K170" s="1448" t="str">
        <f>IF('Historical DATA'!AN156="","",'Historical DATA'!AN156)</f>
        <v/>
      </c>
      <c r="L170" s="1467" t="str">
        <f>IF('Historical DATA'!AO156="","",'Historical DATA'!AO156)</f>
        <v/>
      </c>
      <c r="N170" s="1462" t="str">
        <f>IF('Historical DATA'!AP156="","",'Historical DATA'!AP156)</f>
        <v/>
      </c>
      <c r="O170" s="1453" t="str">
        <f>IF('Historical DATA'!AQ156="","",'Historical DATA'!AQ156)</f>
        <v/>
      </c>
      <c r="P170" s="1452" t="str">
        <f>IF('Historical DATA'!AR156="","",'Historical DATA'!AR156)</f>
        <v/>
      </c>
      <c r="R170" s="1451" t="str">
        <f>IF('Historical DATA'!AS156="","",'Historical DATA'!AS156)</f>
        <v/>
      </c>
      <c r="S170" s="1453" t="str">
        <f>IF('Historical DATA'!AT156="","",'Historical DATA'!AT156)</f>
        <v/>
      </c>
      <c r="T170" s="1452" t="str">
        <f>IF('Historical DATA'!AU156="","",'Historical DATA'!AU156)</f>
        <v/>
      </c>
      <c r="V170" s="1451" t="str">
        <f>IF('Historical DATA'!AV156="","",'Historical DATA'!AV156)</f>
        <v/>
      </c>
      <c r="W170" s="1453" t="str">
        <f>IF('Historical DATA'!AW156="","",'Historical DATA'!AW156)</f>
        <v/>
      </c>
      <c r="X170" s="1453" t="str">
        <f>IF('Historical DATA'!AX156="","",'Historical DATA'!AX156)</f>
        <v/>
      </c>
      <c r="Y170" s="1452" t="str">
        <f>IF('Historical DATA'!AY156="","",'Historical DATA'!AY156)</f>
        <v/>
      </c>
      <c r="AA170" s="1451" t="str">
        <f>IF('Historical DATA'!AZ156="","",'Historical DATA'!AZ156)</f>
        <v/>
      </c>
      <c r="AB170" s="1453" t="str">
        <f>IF('Historical DATA'!BA156="","",'Historical DATA'!BA156)</f>
        <v/>
      </c>
      <c r="AC170" s="1453" t="str">
        <f>IF('Historical DATA'!BB156="","",'Historical DATA'!BB156)</f>
        <v/>
      </c>
      <c r="AD170" s="1452" t="str">
        <f>IF('Historical DATA'!BC156="","",'Historical DATA'!BC156)</f>
        <v/>
      </c>
      <c r="AF170" s="1454" t="str">
        <f>IF('Historical DATA'!BD156="","",'Historical DATA'!BD156)</f>
        <v/>
      </c>
      <c r="AG170" s="1448" t="str">
        <f>IF('Historical DATA'!BE156="","",'Historical DATA'!BE156)</f>
        <v/>
      </c>
      <c r="AH170" s="1450" t="str">
        <f>IF('Historical DATA'!BF156="","",'Historical DATA'!BF156)</f>
        <v/>
      </c>
      <c r="AJ170" s="1465" t="str">
        <f>IF('Historical DATA'!BG156="","",'Historical DATA'!BG156)</f>
        <v/>
      </c>
      <c r="AK170" s="1455" t="str">
        <f>IF('Historical DATA'!BH156="","",'Historical DATA'!BH156)</f>
        <v/>
      </c>
      <c r="AL170" s="1455" t="str">
        <f>IF('Historical DATA'!BI156="","",'Historical DATA'!BI156)</f>
        <v/>
      </c>
      <c r="AM170" s="1456" t="str">
        <f>IF('Historical DATA'!BJ156="","",'Historical DATA'!BJ156)</f>
        <v/>
      </c>
    </row>
    <row r="171" spans="2:39">
      <c r="B171" s="1674" t="str">
        <f>IF('Historical DATA'!B157="","",'Historical DATA'!B157)</f>
        <v/>
      </c>
      <c r="D171" s="1454" t="str">
        <f>IF('Historical DATA'!AH157="","",'Historical DATA'!AH157)</f>
        <v/>
      </c>
      <c r="E171" s="1448" t="str">
        <f>IF('Historical DATA'!AI157="","",'Historical DATA'!AI157)</f>
        <v/>
      </c>
      <c r="F171" s="1450" t="str">
        <f>IF('Historical DATA'!AJ157="","",'Historical DATA'!AJ157)</f>
        <v/>
      </c>
      <c r="H171" s="1464" t="str">
        <f>IF('Historical DATA'!AK157="","",'Historical DATA'!AK157)</f>
        <v/>
      </c>
      <c r="I171" s="1448" t="str">
        <f>IF('Historical DATA'!AL157="","",'Historical DATA'!AL157)</f>
        <v/>
      </c>
      <c r="J171" s="1448" t="str">
        <f>IF('Historical DATA'!AM157="","",'Historical DATA'!AM157)</f>
        <v/>
      </c>
      <c r="K171" s="1448" t="str">
        <f>IF('Historical DATA'!AN157="","",'Historical DATA'!AN157)</f>
        <v/>
      </c>
      <c r="L171" s="1467" t="str">
        <f>IF('Historical DATA'!AO157="","",'Historical DATA'!AO157)</f>
        <v/>
      </c>
      <c r="N171" s="1462" t="str">
        <f>IF('Historical DATA'!AP157="","",'Historical DATA'!AP157)</f>
        <v/>
      </c>
      <c r="O171" s="1453" t="str">
        <f>IF('Historical DATA'!AQ157="","",'Historical DATA'!AQ157)</f>
        <v/>
      </c>
      <c r="P171" s="1452" t="str">
        <f>IF('Historical DATA'!AR157="","",'Historical DATA'!AR157)</f>
        <v/>
      </c>
      <c r="R171" s="1451" t="str">
        <f>IF('Historical DATA'!AS157="","",'Historical DATA'!AS157)</f>
        <v/>
      </c>
      <c r="S171" s="1453" t="str">
        <f>IF('Historical DATA'!AT157="","",'Historical DATA'!AT157)</f>
        <v/>
      </c>
      <c r="T171" s="1452" t="str">
        <f>IF('Historical DATA'!AU157="","",'Historical DATA'!AU157)</f>
        <v/>
      </c>
      <c r="V171" s="1451" t="str">
        <f>IF('Historical DATA'!AV157="","",'Historical DATA'!AV157)</f>
        <v/>
      </c>
      <c r="W171" s="1453" t="str">
        <f>IF('Historical DATA'!AW157="","",'Historical DATA'!AW157)</f>
        <v/>
      </c>
      <c r="X171" s="1453" t="str">
        <f>IF('Historical DATA'!AX157="","",'Historical DATA'!AX157)</f>
        <v/>
      </c>
      <c r="Y171" s="1452" t="str">
        <f>IF('Historical DATA'!AY157="","",'Historical DATA'!AY157)</f>
        <v/>
      </c>
      <c r="AA171" s="1451" t="str">
        <f>IF('Historical DATA'!AZ157="","",'Historical DATA'!AZ157)</f>
        <v/>
      </c>
      <c r="AB171" s="1453" t="str">
        <f>IF('Historical DATA'!BA157="","",'Historical DATA'!BA157)</f>
        <v/>
      </c>
      <c r="AC171" s="1453" t="str">
        <f>IF('Historical DATA'!BB157="","",'Historical DATA'!BB157)</f>
        <v/>
      </c>
      <c r="AD171" s="1452" t="str">
        <f>IF('Historical DATA'!BC157="","",'Historical DATA'!BC157)</f>
        <v/>
      </c>
      <c r="AF171" s="1454" t="str">
        <f>IF('Historical DATA'!BD157="","",'Historical DATA'!BD157)</f>
        <v/>
      </c>
      <c r="AG171" s="1448" t="str">
        <f>IF('Historical DATA'!BE157="","",'Historical DATA'!BE157)</f>
        <v/>
      </c>
      <c r="AH171" s="1450" t="str">
        <f>IF('Historical DATA'!BF157="","",'Historical DATA'!BF157)</f>
        <v/>
      </c>
      <c r="AJ171" s="1465" t="str">
        <f>IF('Historical DATA'!BG157="","",'Historical DATA'!BG157)</f>
        <v/>
      </c>
      <c r="AK171" s="1455" t="str">
        <f>IF('Historical DATA'!BH157="","",'Historical DATA'!BH157)</f>
        <v/>
      </c>
      <c r="AL171" s="1455" t="str">
        <f>IF('Historical DATA'!BI157="","",'Historical DATA'!BI157)</f>
        <v/>
      </c>
      <c r="AM171" s="1456" t="str">
        <f>IF('Historical DATA'!BJ157="","",'Historical DATA'!BJ157)</f>
        <v/>
      </c>
    </row>
    <row r="172" spans="2:39">
      <c r="B172" s="1674" t="str">
        <f>IF('Historical DATA'!B158="","",'Historical DATA'!B158)</f>
        <v/>
      </c>
      <c r="D172" s="1454" t="str">
        <f>IF('Historical DATA'!AH158="","",'Historical DATA'!AH158)</f>
        <v/>
      </c>
      <c r="E172" s="1448" t="str">
        <f>IF('Historical DATA'!AI158="","",'Historical DATA'!AI158)</f>
        <v/>
      </c>
      <c r="F172" s="1450" t="str">
        <f>IF('Historical DATA'!AJ158="","",'Historical DATA'!AJ158)</f>
        <v/>
      </c>
      <c r="H172" s="1464" t="str">
        <f>IF('Historical DATA'!AK158="","",'Historical DATA'!AK158)</f>
        <v/>
      </c>
      <c r="I172" s="1448" t="str">
        <f>IF('Historical DATA'!AL158="","",'Historical DATA'!AL158)</f>
        <v/>
      </c>
      <c r="J172" s="1448" t="str">
        <f>IF('Historical DATA'!AM158="","",'Historical DATA'!AM158)</f>
        <v/>
      </c>
      <c r="K172" s="1448" t="str">
        <f>IF('Historical DATA'!AN158="","",'Historical DATA'!AN158)</f>
        <v/>
      </c>
      <c r="L172" s="1467" t="str">
        <f>IF('Historical DATA'!AO158="","",'Historical DATA'!AO158)</f>
        <v/>
      </c>
      <c r="N172" s="1462" t="str">
        <f>IF('Historical DATA'!AP158="","",'Historical DATA'!AP158)</f>
        <v/>
      </c>
      <c r="O172" s="1453" t="str">
        <f>IF('Historical DATA'!AQ158="","",'Historical DATA'!AQ158)</f>
        <v/>
      </c>
      <c r="P172" s="1452" t="str">
        <f>IF('Historical DATA'!AR158="","",'Historical DATA'!AR158)</f>
        <v/>
      </c>
      <c r="R172" s="1451" t="str">
        <f>IF('Historical DATA'!AS158="","",'Historical DATA'!AS158)</f>
        <v/>
      </c>
      <c r="S172" s="1453" t="str">
        <f>IF('Historical DATA'!AT158="","",'Historical DATA'!AT158)</f>
        <v/>
      </c>
      <c r="T172" s="1452" t="str">
        <f>IF('Historical DATA'!AU158="","",'Historical DATA'!AU158)</f>
        <v/>
      </c>
      <c r="V172" s="1451" t="str">
        <f>IF('Historical DATA'!AV158="","",'Historical DATA'!AV158)</f>
        <v/>
      </c>
      <c r="W172" s="1453" t="str">
        <f>IF('Historical DATA'!AW158="","",'Historical DATA'!AW158)</f>
        <v/>
      </c>
      <c r="X172" s="1453" t="str">
        <f>IF('Historical DATA'!AX158="","",'Historical DATA'!AX158)</f>
        <v/>
      </c>
      <c r="Y172" s="1452" t="str">
        <f>IF('Historical DATA'!AY158="","",'Historical DATA'!AY158)</f>
        <v/>
      </c>
      <c r="AA172" s="1451" t="str">
        <f>IF('Historical DATA'!AZ158="","",'Historical DATA'!AZ158)</f>
        <v/>
      </c>
      <c r="AB172" s="1453" t="str">
        <f>IF('Historical DATA'!BA158="","",'Historical DATA'!BA158)</f>
        <v/>
      </c>
      <c r="AC172" s="1453" t="str">
        <f>IF('Historical DATA'!BB158="","",'Historical DATA'!BB158)</f>
        <v/>
      </c>
      <c r="AD172" s="1452" t="str">
        <f>IF('Historical DATA'!BC158="","",'Historical DATA'!BC158)</f>
        <v/>
      </c>
      <c r="AF172" s="1454" t="str">
        <f>IF('Historical DATA'!BD158="","",'Historical DATA'!BD158)</f>
        <v/>
      </c>
      <c r="AG172" s="1448" t="str">
        <f>IF('Historical DATA'!BE158="","",'Historical DATA'!BE158)</f>
        <v/>
      </c>
      <c r="AH172" s="1450" t="str">
        <f>IF('Historical DATA'!BF158="","",'Historical DATA'!BF158)</f>
        <v/>
      </c>
      <c r="AJ172" s="1465" t="str">
        <f>IF('Historical DATA'!BG158="","",'Historical DATA'!BG158)</f>
        <v/>
      </c>
      <c r="AK172" s="1455" t="str">
        <f>IF('Historical DATA'!BH158="","",'Historical DATA'!BH158)</f>
        <v/>
      </c>
      <c r="AL172" s="1455" t="str">
        <f>IF('Historical DATA'!BI158="","",'Historical DATA'!BI158)</f>
        <v/>
      </c>
      <c r="AM172" s="1456" t="str">
        <f>IF('Historical DATA'!BJ158="","",'Historical DATA'!BJ158)</f>
        <v/>
      </c>
    </row>
    <row r="173" spans="2:39">
      <c r="B173" s="1674" t="str">
        <f>IF('Historical DATA'!B159="","",'Historical DATA'!B159)</f>
        <v/>
      </c>
      <c r="D173" s="1454" t="str">
        <f>IF('Historical DATA'!AH159="","",'Historical DATA'!AH159)</f>
        <v/>
      </c>
      <c r="E173" s="1448" t="str">
        <f>IF('Historical DATA'!AI159="","",'Historical DATA'!AI159)</f>
        <v/>
      </c>
      <c r="F173" s="1450" t="str">
        <f>IF('Historical DATA'!AJ159="","",'Historical DATA'!AJ159)</f>
        <v/>
      </c>
      <c r="H173" s="1464" t="str">
        <f>IF('Historical DATA'!AK159="","",'Historical DATA'!AK159)</f>
        <v/>
      </c>
      <c r="I173" s="1448" t="str">
        <f>IF('Historical DATA'!AL159="","",'Historical DATA'!AL159)</f>
        <v/>
      </c>
      <c r="J173" s="1448" t="str">
        <f>IF('Historical DATA'!AM159="","",'Historical DATA'!AM159)</f>
        <v/>
      </c>
      <c r="K173" s="1448" t="str">
        <f>IF('Historical DATA'!AN159="","",'Historical DATA'!AN159)</f>
        <v/>
      </c>
      <c r="L173" s="1467" t="str">
        <f>IF('Historical DATA'!AO159="","",'Historical DATA'!AO159)</f>
        <v/>
      </c>
      <c r="N173" s="1462" t="str">
        <f>IF('Historical DATA'!AP159="","",'Historical DATA'!AP159)</f>
        <v/>
      </c>
      <c r="O173" s="1453" t="str">
        <f>IF('Historical DATA'!AQ159="","",'Historical DATA'!AQ159)</f>
        <v/>
      </c>
      <c r="P173" s="1452" t="str">
        <f>IF('Historical DATA'!AR159="","",'Historical DATA'!AR159)</f>
        <v/>
      </c>
      <c r="R173" s="1451" t="str">
        <f>IF('Historical DATA'!AS159="","",'Historical DATA'!AS159)</f>
        <v/>
      </c>
      <c r="S173" s="1453" t="str">
        <f>IF('Historical DATA'!AT159="","",'Historical DATA'!AT159)</f>
        <v/>
      </c>
      <c r="T173" s="1452" t="str">
        <f>IF('Historical DATA'!AU159="","",'Historical DATA'!AU159)</f>
        <v/>
      </c>
      <c r="V173" s="1451" t="str">
        <f>IF('Historical DATA'!AV159="","",'Historical DATA'!AV159)</f>
        <v/>
      </c>
      <c r="W173" s="1453" t="str">
        <f>IF('Historical DATA'!AW159="","",'Historical DATA'!AW159)</f>
        <v/>
      </c>
      <c r="X173" s="1453" t="str">
        <f>IF('Historical DATA'!AX159="","",'Historical DATA'!AX159)</f>
        <v/>
      </c>
      <c r="Y173" s="1452" t="str">
        <f>IF('Historical DATA'!AY159="","",'Historical DATA'!AY159)</f>
        <v/>
      </c>
      <c r="AA173" s="1451" t="str">
        <f>IF('Historical DATA'!AZ159="","",'Historical DATA'!AZ159)</f>
        <v/>
      </c>
      <c r="AB173" s="1453" t="str">
        <f>IF('Historical DATA'!BA159="","",'Historical DATA'!BA159)</f>
        <v/>
      </c>
      <c r="AC173" s="1453" t="str">
        <f>IF('Historical DATA'!BB159="","",'Historical DATA'!BB159)</f>
        <v/>
      </c>
      <c r="AD173" s="1452" t="str">
        <f>IF('Historical DATA'!BC159="","",'Historical DATA'!BC159)</f>
        <v/>
      </c>
      <c r="AF173" s="1454" t="str">
        <f>IF('Historical DATA'!BD159="","",'Historical DATA'!BD159)</f>
        <v/>
      </c>
      <c r="AG173" s="1448" t="str">
        <f>IF('Historical DATA'!BE159="","",'Historical DATA'!BE159)</f>
        <v/>
      </c>
      <c r="AH173" s="1450" t="str">
        <f>IF('Historical DATA'!BF159="","",'Historical DATA'!BF159)</f>
        <v/>
      </c>
      <c r="AJ173" s="1465" t="str">
        <f>IF('Historical DATA'!BG159="","",'Historical DATA'!BG159)</f>
        <v/>
      </c>
      <c r="AK173" s="1455" t="str">
        <f>IF('Historical DATA'!BH159="","",'Historical DATA'!BH159)</f>
        <v/>
      </c>
      <c r="AL173" s="1455" t="str">
        <f>IF('Historical DATA'!BI159="","",'Historical DATA'!BI159)</f>
        <v/>
      </c>
      <c r="AM173" s="1456" t="str">
        <f>IF('Historical DATA'!BJ159="","",'Historical DATA'!BJ159)</f>
        <v/>
      </c>
    </row>
    <row r="174" spans="2:39">
      <c r="B174" s="1674" t="str">
        <f>IF('Historical DATA'!B160="","",'Historical DATA'!B160)</f>
        <v/>
      </c>
      <c r="D174" s="1454" t="str">
        <f>IF('Historical DATA'!AH160="","",'Historical DATA'!AH160)</f>
        <v/>
      </c>
      <c r="E174" s="1448" t="str">
        <f>IF('Historical DATA'!AI160="","",'Historical DATA'!AI160)</f>
        <v/>
      </c>
      <c r="F174" s="1450" t="str">
        <f>IF('Historical DATA'!AJ160="","",'Historical DATA'!AJ160)</f>
        <v/>
      </c>
      <c r="H174" s="1464" t="str">
        <f>IF('Historical DATA'!AK160="","",'Historical DATA'!AK160)</f>
        <v/>
      </c>
      <c r="I174" s="1448" t="str">
        <f>IF('Historical DATA'!AL160="","",'Historical DATA'!AL160)</f>
        <v/>
      </c>
      <c r="J174" s="1448" t="str">
        <f>IF('Historical DATA'!AM160="","",'Historical DATA'!AM160)</f>
        <v/>
      </c>
      <c r="K174" s="1448" t="str">
        <f>IF('Historical DATA'!AN160="","",'Historical DATA'!AN160)</f>
        <v/>
      </c>
      <c r="L174" s="1467" t="str">
        <f>IF('Historical DATA'!AO160="","",'Historical DATA'!AO160)</f>
        <v/>
      </c>
      <c r="N174" s="1462" t="str">
        <f>IF('Historical DATA'!AP160="","",'Historical DATA'!AP160)</f>
        <v/>
      </c>
      <c r="O174" s="1453" t="str">
        <f>IF('Historical DATA'!AQ160="","",'Historical DATA'!AQ160)</f>
        <v/>
      </c>
      <c r="P174" s="1452" t="str">
        <f>IF('Historical DATA'!AR160="","",'Historical DATA'!AR160)</f>
        <v/>
      </c>
      <c r="R174" s="1451" t="str">
        <f>IF('Historical DATA'!AS160="","",'Historical DATA'!AS160)</f>
        <v/>
      </c>
      <c r="S174" s="1453" t="str">
        <f>IF('Historical DATA'!AT160="","",'Historical DATA'!AT160)</f>
        <v/>
      </c>
      <c r="T174" s="1452" t="str">
        <f>IF('Historical DATA'!AU160="","",'Historical DATA'!AU160)</f>
        <v/>
      </c>
      <c r="V174" s="1451" t="str">
        <f>IF('Historical DATA'!AV160="","",'Historical DATA'!AV160)</f>
        <v/>
      </c>
      <c r="W174" s="1453" t="str">
        <f>IF('Historical DATA'!AW160="","",'Historical DATA'!AW160)</f>
        <v/>
      </c>
      <c r="X174" s="1453" t="str">
        <f>IF('Historical DATA'!AX160="","",'Historical DATA'!AX160)</f>
        <v/>
      </c>
      <c r="Y174" s="1452" t="str">
        <f>IF('Historical DATA'!AY160="","",'Historical DATA'!AY160)</f>
        <v/>
      </c>
      <c r="AA174" s="1451" t="str">
        <f>IF('Historical DATA'!AZ160="","",'Historical DATA'!AZ160)</f>
        <v/>
      </c>
      <c r="AB174" s="1453" t="str">
        <f>IF('Historical DATA'!BA160="","",'Historical DATA'!BA160)</f>
        <v/>
      </c>
      <c r="AC174" s="1453" t="str">
        <f>IF('Historical DATA'!BB160="","",'Historical DATA'!BB160)</f>
        <v/>
      </c>
      <c r="AD174" s="1452" t="str">
        <f>IF('Historical DATA'!BC160="","",'Historical DATA'!BC160)</f>
        <v/>
      </c>
      <c r="AF174" s="1454" t="str">
        <f>IF('Historical DATA'!BD160="","",'Historical DATA'!BD160)</f>
        <v/>
      </c>
      <c r="AG174" s="1448" t="str">
        <f>IF('Historical DATA'!BE160="","",'Historical DATA'!BE160)</f>
        <v/>
      </c>
      <c r="AH174" s="1450" t="str">
        <f>IF('Historical DATA'!BF160="","",'Historical DATA'!BF160)</f>
        <v/>
      </c>
      <c r="AJ174" s="1465" t="str">
        <f>IF('Historical DATA'!BG160="","",'Historical DATA'!BG160)</f>
        <v/>
      </c>
      <c r="AK174" s="1455" t="str">
        <f>IF('Historical DATA'!BH160="","",'Historical DATA'!BH160)</f>
        <v/>
      </c>
      <c r="AL174" s="1455" t="str">
        <f>IF('Historical DATA'!BI160="","",'Historical DATA'!BI160)</f>
        <v/>
      </c>
      <c r="AM174" s="1456" t="str">
        <f>IF('Historical DATA'!BJ160="","",'Historical DATA'!BJ160)</f>
        <v/>
      </c>
    </row>
    <row r="175" spans="2:39">
      <c r="B175" s="1674" t="str">
        <f>IF('Historical DATA'!B161="","",'Historical DATA'!B161)</f>
        <v/>
      </c>
      <c r="D175" s="1454" t="str">
        <f>IF('Historical DATA'!AH161="","",'Historical DATA'!AH161)</f>
        <v/>
      </c>
      <c r="E175" s="1448" t="str">
        <f>IF('Historical DATA'!AI161="","",'Historical DATA'!AI161)</f>
        <v/>
      </c>
      <c r="F175" s="1450" t="str">
        <f>IF('Historical DATA'!AJ161="","",'Historical DATA'!AJ161)</f>
        <v/>
      </c>
      <c r="H175" s="1464" t="str">
        <f>IF('Historical DATA'!AK161="","",'Historical DATA'!AK161)</f>
        <v/>
      </c>
      <c r="I175" s="1448" t="str">
        <f>IF('Historical DATA'!AL161="","",'Historical DATA'!AL161)</f>
        <v/>
      </c>
      <c r="J175" s="1448" t="str">
        <f>IF('Historical DATA'!AM161="","",'Historical DATA'!AM161)</f>
        <v/>
      </c>
      <c r="K175" s="1448" t="str">
        <f>IF('Historical DATA'!AN161="","",'Historical DATA'!AN161)</f>
        <v/>
      </c>
      <c r="L175" s="1467" t="str">
        <f>IF('Historical DATA'!AO161="","",'Historical DATA'!AO161)</f>
        <v/>
      </c>
      <c r="N175" s="1462" t="str">
        <f>IF('Historical DATA'!AP161="","",'Historical DATA'!AP161)</f>
        <v/>
      </c>
      <c r="O175" s="1453" t="str">
        <f>IF('Historical DATA'!AQ161="","",'Historical DATA'!AQ161)</f>
        <v/>
      </c>
      <c r="P175" s="1452" t="str">
        <f>IF('Historical DATA'!AR161="","",'Historical DATA'!AR161)</f>
        <v/>
      </c>
      <c r="R175" s="1451" t="str">
        <f>IF('Historical DATA'!AS161="","",'Historical DATA'!AS161)</f>
        <v/>
      </c>
      <c r="S175" s="1453" t="str">
        <f>IF('Historical DATA'!AT161="","",'Historical DATA'!AT161)</f>
        <v/>
      </c>
      <c r="T175" s="1452" t="str">
        <f>IF('Historical DATA'!AU161="","",'Historical DATA'!AU161)</f>
        <v/>
      </c>
      <c r="V175" s="1451" t="str">
        <f>IF('Historical DATA'!AV161="","",'Historical DATA'!AV161)</f>
        <v/>
      </c>
      <c r="W175" s="1453" t="str">
        <f>IF('Historical DATA'!AW161="","",'Historical DATA'!AW161)</f>
        <v/>
      </c>
      <c r="X175" s="1453" t="str">
        <f>IF('Historical DATA'!AX161="","",'Historical DATA'!AX161)</f>
        <v/>
      </c>
      <c r="Y175" s="1452" t="str">
        <f>IF('Historical DATA'!AY161="","",'Historical DATA'!AY161)</f>
        <v/>
      </c>
      <c r="AA175" s="1451" t="str">
        <f>IF('Historical DATA'!AZ161="","",'Historical DATA'!AZ161)</f>
        <v/>
      </c>
      <c r="AB175" s="1453" t="str">
        <f>IF('Historical DATA'!BA161="","",'Historical DATA'!BA161)</f>
        <v/>
      </c>
      <c r="AC175" s="1453" t="str">
        <f>IF('Historical DATA'!BB161="","",'Historical DATA'!BB161)</f>
        <v/>
      </c>
      <c r="AD175" s="1452" t="str">
        <f>IF('Historical DATA'!BC161="","",'Historical DATA'!BC161)</f>
        <v/>
      </c>
      <c r="AF175" s="1454" t="str">
        <f>IF('Historical DATA'!BD161="","",'Historical DATA'!BD161)</f>
        <v/>
      </c>
      <c r="AG175" s="1448" t="str">
        <f>IF('Historical DATA'!BE161="","",'Historical DATA'!BE161)</f>
        <v/>
      </c>
      <c r="AH175" s="1450" t="str">
        <f>IF('Historical DATA'!BF161="","",'Historical DATA'!BF161)</f>
        <v/>
      </c>
      <c r="AJ175" s="1465" t="str">
        <f>IF('Historical DATA'!BG161="","",'Historical DATA'!BG161)</f>
        <v/>
      </c>
      <c r="AK175" s="1455" t="str">
        <f>IF('Historical DATA'!BH161="","",'Historical DATA'!BH161)</f>
        <v/>
      </c>
      <c r="AL175" s="1455" t="str">
        <f>IF('Historical DATA'!BI161="","",'Historical DATA'!BI161)</f>
        <v/>
      </c>
      <c r="AM175" s="1456" t="str">
        <f>IF('Historical DATA'!BJ161="","",'Historical DATA'!BJ161)</f>
        <v/>
      </c>
    </row>
    <row r="176" spans="2:39">
      <c r="B176" s="1674" t="str">
        <f>IF('Historical DATA'!B162="","",'Historical DATA'!B162)</f>
        <v/>
      </c>
      <c r="D176" s="1454" t="str">
        <f>IF('Historical DATA'!AH162="","",'Historical DATA'!AH162)</f>
        <v/>
      </c>
      <c r="E176" s="1448" t="str">
        <f>IF('Historical DATA'!AI162="","",'Historical DATA'!AI162)</f>
        <v/>
      </c>
      <c r="F176" s="1450" t="str">
        <f>IF('Historical DATA'!AJ162="","",'Historical DATA'!AJ162)</f>
        <v/>
      </c>
      <c r="H176" s="1464" t="str">
        <f>IF('Historical DATA'!AK162="","",'Historical DATA'!AK162)</f>
        <v/>
      </c>
      <c r="I176" s="1448" t="str">
        <f>IF('Historical DATA'!AL162="","",'Historical DATA'!AL162)</f>
        <v/>
      </c>
      <c r="J176" s="1448" t="str">
        <f>IF('Historical DATA'!AM162="","",'Historical DATA'!AM162)</f>
        <v/>
      </c>
      <c r="K176" s="1448" t="str">
        <f>IF('Historical DATA'!AN162="","",'Historical DATA'!AN162)</f>
        <v/>
      </c>
      <c r="L176" s="1467" t="str">
        <f>IF('Historical DATA'!AO162="","",'Historical DATA'!AO162)</f>
        <v/>
      </c>
      <c r="N176" s="1462" t="str">
        <f>IF('Historical DATA'!AP162="","",'Historical DATA'!AP162)</f>
        <v/>
      </c>
      <c r="O176" s="1453" t="str">
        <f>IF('Historical DATA'!AQ162="","",'Historical DATA'!AQ162)</f>
        <v/>
      </c>
      <c r="P176" s="1452" t="str">
        <f>IF('Historical DATA'!AR162="","",'Historical DATA'!AR162)</f>
        <v/>
      </c>
      <c r="R176" s="1451" t="str">
        <f>IF('Historical DATA'!AS162="","",'Historical DATA'!AS162)</f>
        <v/>
      </c>
      <c r="S176" s="1453" t="str">
        <f>IF('Historical DATA'!AT162="","",'Historical DATA'!AT162)</f>
        <v/>
      </c>
      <c r="T176" s="1452" t="str">
        <f>IF('Historical DATA'!AU162="","",'Historical DATA'!AU162)</f>
        <v/>
      </c>
      <c r="V176" s="1451" t="str">
        <f>IF('Historical DATA'!AV162="","",'Historical DATA'!AV162)</f>
        <v/>
      </c>
      <c r="W176" s="1453" t="str">
        <f>IF('Historical DATA'!AW162="","",'Historical DATA'!AW162)</f>
        <v/>
      </c>
      <c r="X176" s="1453" t="str">
        <f>IF('Historical DATA'!AX162="","",'Historical DATA'!AX162)</f>
        <v/>
      </c>
      <c r="Y176" s="1452" t="str">
        <f>IF('Historical DATA'!AY162="","",'Historical DATA'!AY162)</f>
        <v/>
      </c>
      <c r="AA176" s="1451" t="str">
        <f>IF('Historical DATA'!AZ162="","",'Historical DATA'!AZ162)</f>
        <v/>
      </c>
      <c r="AB176" s="1453" t="str">
        <f>IF('Historical DATA'!BA162="","",'Historical DATA'!BA162)</f>
        <v/>
      </c>
      <c r="AC176" s="1453" t="str">
        <f>IF('Historical DATA'!BB162="","",'Historical DATA'!BB162)</f>
        <v/>
      </c>
      <c r="AD176" s="1452" t="str">
        <f>IF('Historical DATA'!BC162="","",'Historical DATA'!BC162)</f>
        <v/>
      </c>
      <c r="AF176" s="1454" t="str">
        <f>IF('Historical DATA'!BD162="","",'Historical DATA'!BD162)</f>
        <v/>
      </c>
      <c r="AG176" s="1448" t="str">
        <f>IF('Historical DATA'!BE162="","",'Historical DATA'!BE162)</f>
        <v/>
      </c>
      <c r="AH176" s="1450" t="str">
        <f>IF('Historical DATA'!BF162="","",'Historical DATA'!BF162)</f>
        <v/>
      </c>
      <c r="AJ176" s="1465" t="str">
        <f>IF('Historical DATA'!BG162="","",'Historical DATA'!BG162)</f>
        <v/>
      </c>
      <c r="AK176" s="1455" t="str">
        <f>IF('Historical DATA'!BH162="","",'Historical DATA'!BH162)</f>
        <v/>
      </c>
      <c r="AL176" s="1455" t="str">
        <f>IF('Historical DATA'!BI162="","",'Historical DATA'!BI162)</f>
        <v/>
      </c>
      <c r="AM176" s="1456" t="str">
        <f>IF('Historical DATA'!BJ162="","",'Historical DATA'!BJ162)</f>
        <v/>
      </c>
    </row>
    <row r="177" spans="2:39">
      <c r="B177" s="1674" t="str">
        <f>IF('Historical DATA'!B163="","",'Historical DATA'!B163)</f>
        <v/>
      </c>
      <c r="D177" s="1454" t="str">
        <f>IF('Historical DATA'!AH163="","",'Historical DATA'!AH163)</f>
        <v/>
      </c>
      <c r="E177" s="1448" t="str">
        <f>IF('Historical DATA'!AI163="","",'Historical DATA'!AI163)</f>
        <v/>
      </c>
      <c r="F177" s="1450" t="str">
        <f>IF('Historical DATA'!AJ163="","",'Historical DATA'!AJ163)</f>
        <v/>
      </c>
      <c r="H177" s="1464" t="str">
        <f>IF('Historical DATA'!AK163="","",'Historical DATA'!AK163)</f>
        <v/>
      </c>
      <c r="I177" s="1448" t="str">
        <f>IF('Historical DATA'!AL163="","",'Historical DATA'!AL163)</f>
        <v/>
      </c>
      <c r="J177" s="1448" t="str">
        <f>IF('Historical DATA'!AM163="","",'Historical DATA'!AM163)</f>
        <v/>
      </c>
      <c r="K177" s="1448" t="str">
        <f>IF('Historical DATA'!AN163="","",'Historical DATA'!AN163)</f>
        <v/>
      </c>
      <c r="L177" s="1467" t="str">
        <f>IF('Historical DATA'!AO163="","",'Historical DATA'!AO163)</f>
        <v/>
      </c>
      <c r="N177" s="1462" t="str">
        <f>IF('Historical DATA'!AP163="","",'Historical DATA'!AP163)</f>
        <v/>
      </c>
      <c r="O177" s="1453" t="str">
        <f>IF('Historical DATA'!AQ163="","",'Historical DATA'!AQ163)</f>
        <v/>
      </c>
      <c r="P177" s="1452" t="str">
        <f>IF('Historical DATA'!AR163="","",'Historical DATA'!AR163)</f>
        <v/>
      </c>
      <c r="R177" s="1451" t="str">
        <f>IF('Historical DATA'!AS163="","",'Historical DATA'!AS163)</f>
        <v/>
      </c>
      <c r="S177" s="1453" t="str">
        <f>IF('Historical DATA'!AT163="","",'Historical DATA'!AT163)</f>
        <v/>
      </c>
      <c r="T177" s="1452" t="str">
        <f>IF('Historical DATA'!AU163="","",'Historical DATA'!AU163)</f>
        <v/>
      </c>
      <c r="V177" s="1451" t="str">
        <f>IF('Historical DATA'!AV163="","",'Historical DATA'!AV163)</f>
        <v/>
      </c>
      <c r="W177" s="1453" t="str">
        <f>IF('Historical DATA'!AW163="","",'Historical DATA'!AW163)</f>
        <v/>
      </c>
      <c r="X177" s="1453" t="str">
        <f>IF('Historical DATA'!AX163="","",'Historical DATA'!AX163)</f>
        <v/>
      </c>
      <c r="Y177" s="1452" t="str">
        <f>IF('Historical DATA'!AY163="","",'Historical DATA'!AY163)</f>
        <v/>
      </c>
      <c r="AA177" s="1451" t="str">
        <f>IF('Historical DATA'!AZ163="","",'Historical DATA'!AZ163)</f>
        <v/>
      </c>
      <c r="AB177" s="1453" t="str">
        <f>IF('Historical DATA'!BA163="","",'Historical DATA'!BA163)</f>
        <v/>
      </c>
      <c r="AC177" s="1453" t="str">
        <f>IF('Historical DATA'!BB163="","",'Historical DATA'!BB163)</f>
        <v/>
      </c>
      <c r="AD177" s="1452" t="str">
        <f>IF('Historical DATA'!BC163="","",'Historical DATA'!BC163)</f>
        <v/>
      </c>
      <c r="AF177" s="1454" t="str">
        <f>IF('Historical DATA'!BD163="","",'Historical DATA'!BD163)</f>
        <v/>
      </c>
      <c r="AG177" s="1448" t="str">
        <f>IF('Historical DATA'!BE163="","",'Historical DATA'!BE163)</f>
        <v/>
      </c>
      <c r="AH177" s="1450" t="str">
        <f>IF('Historical DATA'!BF163="","",'Historical DATA'!BF163)</f>
        <v/>
      </c>
      <c r="AJ177" s="1465" t="str">
        <f>IF('Historical DATA'!BG163="","",'Historical DATA'!BG163)</f>
        <v/>
      </c>
      <c r="AK177" s="1455" t="str">
        <f>IF('Historical DATA'!BH163="","",'Historical DATA'!BH163)</f>
        <v/>
      </c>
      <c r="AL177" s="1455" t="str">
        <f>IF('Historical DATA'!BI163="","",'Historical DATA'!BI163)</f>
        <v/>
      </c>
      <c r="AM177" s="1456" t="str">
        <f>IF('Historical DATA'!BJ163="","",'Historical DATA'!BJ163)</f>
        <v/>
      </c>
    </row>
    <row r="178" spans="2:39">
      <c r="B178" s="1674" t="str">
        <f>IF('Historical DATA'!B164="","",'Historical DATA'!B164)</f>
        <v/>
      </c>
      <c r="D178" s="1454" t="str">
        <f>IF('Historical DATA'!AH164="","",'Historical DATA'!AH164)</f>
        <v/>
      </c>
      <c r="E178" s="1448" t="str">
        <f>IF('Historical DATA'!AI164="","",'Historical DATA'!AI164)</f>
        <v/>
      </c>
      <c r="F178" s="1450" t="str">
        <f>IF('Historical DATA'!AJ164="","",'Historical DATA'!AJ164)</f>
        <v/>
      </c>
      <c r="H178" s="1464" t="str">
        <f>IF('Historical DATA'!AK164="","",'Historical DATA'!AK164)</f>
        <v/>
      </c>
      <c r="I178" s="1448" t="str">
        <f>IF('Historical DATA'!AL164="","",'Historical DATA'!AL164)</f>
        <v/>
      </c>
      <c r="J178" s="1448" t="str">
        <f>IF('Historical DATA'!AM164="","",'Historical DATA'!AM164)</f>
        <v/>
      </c>
      <c r="K178" s="1448" t="str">
        <f>IF('Historical DATA'!AN164="","",'Historical DATA'!AN164)</f>
        <v/>
      </c>
      <c r="L178" s="1467" t="str">
        <f>IF('Historical DATA'!AO164="","",'Historical DATA'!AO164)</f>
        <v/>
      </c>
      <c r="N178" s="1462" t="str">
        <f>IF('Historical DATA'!AP164="","",'Historical DATA'!AP164)</f>
        <v/>
      </c>
      <c r="O178" s="1453" t="str">
        <f>IF('Historical DATA'!AQ164="","",'Historical DATA'!AQ164)</f>
        <v/>
      </c>
      <c r="P178" s="1452" t="str">
        <f>IF('Historical DATA'!AR164="","",'Historical DATA'!AR164)</f>
        <v/>
      </c>
      <c r="R178" s="1451" t="str">
        <f>IF('Historical DATA'!AS164="","",'Historical DATA'!AS164)</f>
        <v/>
      </c>
      <c r="S178" s="1453" t="str">
        <f>IF('Historical DATA'!AT164="","",'Historical DATA'!AT164)</f>
        <v/>
      </c>
      <c r="T178" s="1452" t="str">
        <f>IF('Historical DATA'!AU164="","",'Historical DATA'!AU164)</f>
        <v/>
      </c>
      <c r="V178" s="1451" t="str">
        <f>IF('Historical DATA'!AV164="","",'Historical DATA'!AV164)</f>
        <v/>
      </c>
      <c r="W178" s="1453" t="str">
        <f>IF('Historical DATA'!AW164="","",'Historical DATA'!AW164)</f>
        <v/>
      </c>
      <c r="X178" s="1453" t="str">
        <f>IF('Historical DATA'!AX164="","",'Historical DATA'!AX164)</f>
        <v/>
      </c>
      <c r="Y178" s="1452" t="str">
        <f>IF('Historical DATA'!AY164="","",'Historical DATA'!AY164)</f>
        <v/>
      </c>
      <c r="AA178" s="1451" t="str">
        <f>IF('Historical DATA'!AZ164="","",'Historical DATA'!AZ164)</f>
        <v/>
      </c>
      <c r="AB178" s="1453" t="str">
        <f>IF('Historical DATA'!BA164="","",'Historical DATA'!BA164)</f>
        <v/>
      </c>
      <c r="AC178" s="1453" t="str">
        <f>IF('Historical DATA'!BB164="","",'Historical DATA'!BB164)</f>
        <v/>
      </c>
      <c r="AD178" s="1452" t="str">
        <f>IF('Historical DATA'!BC164="","",'Historical DATA'!BC164)</f>
        <v/>
      </c>
      <c r="AF178" s="1454" t="str">
        <f>IF('Historical DATA'!BD164="","",'Historical DATA'!BD164)</f>
        <v/>
      </c>
      <c r="AG178" s="1448" t="str">
        <f>IF('Historical DATA'!BE164="","",'Historical DATA'!BE164)</f>
        <v/>
      </c>
      <c r="AH178" s="1450" t="str">
        <f>IF('Historical DATA'!BF164="","",'Historical DATA'!BF164)</f>
        <v/>
      </c>
      <c r="AJ178" s="1465" t="str">
        <f>IF('Historical DATA'!BG164="","",'Historical DATA'!BG164)</f>
        <v/>
      </c>
      <c r="AK178" s="1455" t="str">
        <f>IF('Historical DATA'!BH164="","",'Historical DATA'!BH164)</f>
        <v/>
      </c>
      <c r="AL178" s="1455" t="str">
        <f>IF('Historical DATA'!BI164="","",'Historical DATA'!BI164)</f>
        <v/>
      </c>
      <c r="AM178" s="1456" t="str">
        <f>IF('Historical DATA'!BJ164="","",'Historical DATA'!BJ164)</f>
        <v/>
      </c>
    </row>
    <row r="179" spans="2:39">
      <c r="B179" s="1674" t="str">
        <f>IF('Historical DATA'!B165="","",'Historical DATA'!B165)</f>
        <v/>
      </c>
      <c r="D179" s="1454" t="str">
        <f>IF('Historical DATA'!AH165="","",'Historical DATA'!AH165)</f>
        <v/>
      </c>
      <c r="E179" s="1448" t="str">
        <f>IF('Historical DATA'!AI165="","",'Historical DATA'!AI165)</f>
        <v/>
      </c>
      <c r="F179" s="1450" t="str">
        <f>IF('Historical DATA'!AJ165="","",'Historical DATA'!AJ165)</f>
        <v/>
      </c>
      <c r="H179" s="1464" t="str">
        <f>IF('Historical DATA'!AK165="","",'Historical DATA'!AK165)</f>
        <v/>
      </c>
      <c r="I179" s="1448" t="str">
        <f>IF('Historical DATA'!AL165="","",'Historical DATA'!AL165)</f>
        <v/>
      </c>
      <c r="J179" s="1448" t="str">
        <f>IF('Historical DATA'!AM165="","",'Historical DATA'!AM165)</f>
        <v/>
      </c>
      <c r="K179" s="1448" t="str">
        <f>IF('Historical DATA'!AN165="","",'Historical DATA'!AN165)</f>
        <v/>
      </c>
      <c r="L179" s="1467" t="str">
        <f>IF('Historical DATA'!AO165="","",'Historical DATA'!AO165)</f>
        <v/>
      </c>
      <c r="N179" s="1462" t="str">
        <f>IF('Historical DATA'!AP165="","",'Historical DATA'!AP165)</f>
        <v/>
      </c>
      <c r="O179" s="1453" t="str">
        <f>IF('Historical DATA'!AQ165="","",'Historical DATA'!AQ165)</f>
        <v/>
      </c>
      <c r="P179" s="1452" t="str">
        <f>IF('Historical DATA'!AR165="","",'Historical DATA'!AR165)</f>
        <v/>
      </c>
      <c r="R179" s="1451" t="str">
        <f>IF('Historical DATA'!AS165="","",'Historical DATA'!AS165)</f>
        <v/>
      </c>
      <c r="S179" s="1453" t="str">
        <f>IF('Historical DATA'!AT165="","",'Historical DATA'!AT165)</f>
        <v/>
      </c>
      <c r="T179" s="1452" t="str">
        <f>IF('Historical DATA'!AU165="","",'Historical DATA'!AU165)</f>
        <v/>
      </c>
      <c r="V179" s="1451" t="str">
        <f>IF('Historical DATA'!AV165="","",'Historical DATA'!AV165)</f>
        <v/>
      </c>
      <c r="W179" s="1453" t="str">
        <f>IF('Historical DATA'!AW165="","",'Historical DATA'!AW165)</f>
        <v/>
      </c>
      <c r="X179" s="1453" t="str">
        <f>IF('Historical DATA'!AX165="","",'Historical DATA'!AX165)</f>
        <v/>
      </c>
      <c r="Y179" s="1452" t="str">
        <f>IF('Historical DATA'!AY165="","",'Historical DATA'!AY165)</f>
        <v/>
      </c>
      <c r="AA179" s="1451" t="str">
        <f>IF('Historical DATA'!AZ165="","",'Historical DATA'!AZ165)</f>
        <v/>
      </c>
      <c r="AB179" s="1453" t="str">
        <f>IF('Historical DATA'!BA165="","",'Historical DATA'!BA165)</f>
        <v/>
      </c>
      <c r="AC179" s="1453" t="str">
        <f>IF('Historical DATA'!BB165="","",'Historical DATA'!BB165)</f>
        <v/>
      </c>
      <c r="AD179" s="1452" t="str">
        <f>IF('Historical DATA'!BC165="","",'Historical DATA'!BC165)</f>
        <v/>
      </c>
      <c r="AF179" s="1454" t="str">
        <f>IF('Historical DATA'!BD165="","",'Historical DATA'!BD165)</f>
        <v/>
      </c>
      <c r="AG179" s="1448" t="str">
        <f>IF('Historical DATA'!BE165="","",'Historical DATA'!BE165)</f>
        <v/>
      </c>
      <c r="AH179" s="1450" t="str">
        <f>IF('Historical DATA'!BF165="","",'Historical DATA'!BF165)</f>
        <v/>
      </c>
      <c r="AJ179" s="1465" t="str">
        <f>IF('Historical DATA'!BG165="","",'Historical DATA'!BG165)</f>
        <v/>
      </c>
      <c r="AK179" s="1455" t="str">
        <f>IF('Historical DATA'!BH165="","",'Historical DATA'!BH165)</f>
        <v/>
      </c>
      <c r="AL179" s="1455" t="str">
        <f>IF('Historical DATA'!BI165="","",'Historical DATA'!BI165)</f>
        <v/>
      </c>
      <c r="AM179" s="1456" t="str">
        <f>IF('Historical DATA'!BJ165="","",'Historical DATA'!BJ165)</f>
        <v/>
      </c>
    </row>
    <row r="180" spans="2:39">
      <c r="B180" s="1674" t="str">
        <f>IF('Historical DATA'!B166="","",'Historical DATA'!B166)</f>
        <v/>
      </c>
      <c r="D180" s="1454" t="str">
        <f>IF('Historical DATA'!AH166="","",'Historical DATA'!AH166)</f>
        <v/>
      </c>
      <c r="E180" s="1448" t="str">
        <f>IF('Historical DATA'!AI166="","",'Historical DATA'!AI166)</f>
        <v/>
      </c>
      <c r="F180" s="1450" t="str">
        <f>IF('Historical DATA'!AJ166="","",'Historical DATA'!AJ166)</f>
        <v/>
      </c>
      <c r="H180" s="1464" t="str">
        <f>IF('Historical DATA'!AK166="","",'Historical DATA'!AK166)</f>
        <v/>
      </c>
      <c r="I180" s="1448" t="str">
        <f>IF('Historical DATA'!AL166="","",'Historical DATA'!AL166)</f>
        <v/>
      </c>
      <c r="J180" s="1448" t="str">
        <f>IF('Historical DATA'!AM166="","",'Historical DATA'!AM166)</f>
        <v/>
      </c>
      <c r="K180" s="1448" t="str">
        <f>IF('Historical DATA'!AN166="","",'Historical DATA'!AN166)</f>
        <v/>
      </c>
      <c r="L180" s="1467" t="str">
        <f>IF('Historical DATA'!AO166="","",'Historical DATA'!AO166)</f>
        <v/>
      </c>
      <c r="N180" s="1462" t="str">
        <f>IF('Historical DATA'!AP166="","",'Historical DATA'!AP166)</f>
        <v/>
      </c>
      <c r="O180" s="1453" t="str">
        <f>IF('Historical DATA'!AQ166="","",'Historical DATA'!AQ166)</f>
        <v/>
      </c>
      <c r="P180" s="1452" t="str">
        <f>IF('Historical DATA'!AR166="","",'Historical DATA'!AR166)</f>
        <v/>
      </c>
      <c r="R180" s="1451" t="str">
        <f>IF('Historical DATA'!AS166="","",'Historical DATA'!AS166)</f>
        <v/>
      </c>
      <c r="S180" s="1453" t="str">
        <f>IF('Historical DATA'!AT166="","",'Historical DATA'!AT166)</f>
        <v/>
      </c>
      <c r="T180" s="1452" t="str">
        <f>IF('Historical DATA'!AU166="","",'Historical DATA'!AU166)</f>
        <v/>
      </c>
      <c r="V180" s="1451" t="str">
        <f>IF('Historical DATA'!AV166="","",'Historical DATA'!AV166)</f>
        <v/>
      </c>
      <c r="W180" s="1453" t="str">
        <f>IF('Historical DATA'!AW166="","",'Historical DATA'!AW166)</f>
        <v/>
      </c>
      <c r="X180" s="1453" t="str">
        <f>IF('Historical DATA'!AX166="","",'Historical DATA'!AX166)</f>
        <v/>
      </c>
      <c r="Y180" s="1452" t="str">
        <f>IF('Historical DATA'!AY166="","",'Historical DATA'!AY166)</f>
        <v/>
      </c>
      <c r="AA180" s="1451" t="str">
        <f>IF('Historical DATA'!AZ166="","",'Historical DATA'!AZ166)</f>
        <v/>
      </c>
      <c r="AB180" s="1453" t="str">
        <f>IF('Historical DATA'!BA166="","",'Historical DATA'!BA166)</f>
        <v/>
      </c>
      <c r="AC180" s="1453" t="str">
        <f>IF('Historical DATA'!BB166="","",'Historical DATA'!BB166)</f>
        <v/>
      </c>
      <c r="AD180" s="1452" t="str">
        <f>IF('Historical DATA'!BC166="","",'Historical DATA'!BC166)</f>
        <v/>
      </c>
      <c r="AF180" s="1454" t="str">
        <f>IF('Historical DATA'!BD166="","",'Historical DATA'!BD166)</f>
        <v/>
      </c>
      <c r="AG180" s="1448" t="str">
        <f>IF('Historical DATA'!BE166="","",'Historical DATA'!BE166)</f>
        <v/>
      </c>
      <c r="AH180" s="1450" t="str">
        <f>IF('Historical DATA'!BF166="","",'Historical DATA'!BF166)</f>
        <v/>
      </c>
      <c r="AJ180" s="1465" t="str">
        <f>IF('Historical DATA'!BG166="","",'Historical DATA'!BG166)</f>
        <v/>
      </c>
      <c r="AK180" s="1455" t="str">
        <f>IF('Historical DATA'!BH166="","",'Historical DATA'!BH166)</f>
        <v/>
      </c>
      <c r="AL180" s="1455" t="str">
        <f>IF('Historical DATA'!BI166="","",'Historical DATA'!BI166)</f>
        <v/>
      </c>
      <c r="AM180" s="1456" t="str">
        <f>IF('Historical DATA'!BJ166="","",'Historical DATA'!BJ166)</f>
        <v/>
      </c>
    </row>
    <row r="181" spans="2:39">
      <c r="B181" s="1674" t="str">
        <f>IF('Historical DATA'!B167="","",'Historical DATA'!B167)</f>
        <v/>
      </c>
      <c r="D181" s="1454" t="str">
        <f>IF('Historical DATA'!AH167="","",'Historical DATA'!AH167)</f>
        <v/>
      </c>
      <c r="E181" s="1448" t="str">
        <f>IF('Historical DATA'!AI167="","",'Historical DATA'!AI167)</f>
        <v/>
      </c>
      <c r="F181" s="1450" t="str">
        <f>IF('Historical DATA'!AJ167="","",'Historical DATA'!AJ167)</f>
        <v/>
      </c>
      <c r="H181" s="1464" t="str">
        <f>IF('Historical DATA'!AK167="","",'Historical DATA'!AK167)</f>
        <v/>
      </c>
      <c r="I181" s="1448" t="str">
        <f>IF('Historical DATA'!AL167="","",'Historical DATA'!AL167)</f>
        <v/>
      </c>
      <c r="J181" s="1448" t="str">
        <f>IF('Historical DATA'!AM167="","",'Historical DATA'!AM167)</f>
        <v/>
      </c>
      <c r="K181" s="1448" t="str">
        <f>IF('Historical DATA'!AN167="","",'Historical DATA'!AN167)</f>
        <v/>
      </c>
      <c r="L181" s="1467" t="str">
        <f>IF('Historical DATA'!AO167="","",'Historical DATA'!AO167)</f>
        <v/>
      </c>
      <c r="N181" s="1462" t="str">
        <f>IF('Historical DATA'!AP167="","",'Historical DATA'!AP167)</f>
        <v/>
      </c>
      <c r="O181" s="1453" t="str">
        <f>IF('Historical DATA'!AQ167="","",'Historical DATA'!AQ167)</f>
        <v/>
      </c>
      <c r="P181" s="1452" t="str">
        <f>IF('Historical DATA'!AR167="","",'Historical DATA'!AR167)</f>
        <v/>
      </c>
      <c r="R181" s="1451" t="str">
        <f>IF('Historical DATA'!AS167="","",'Historical DATA'!AS167)</f>
        <v/>
      </c>
      <c r="S181" s="1453" t="str">
        <f>IF('Historical DATA'!AT167="","",'Historical DATA'!AT167)</f>
        <v/>
      </c>
      <c r="T181" s="1452" t="str">
        <f>IF('Historical DATA'!AU167="","",'Historical DATA'!AU167)</f>
        <v/>
      </c>
      <c r="V181" s="1451" t="str">
        <f>IF('Historical DATA'!AV167="","",'Historical DATA'!AV167)</f>
        <v/>
      </c>
      <c r="W181" s="1453" t="str">
        <f>IF('Historical DATA'!AW167="","",'Historical DATA'!AW167)</f>
        <v/>
      </c>
      <c r="X181" s="1453" t="str">
        <f>IF('Historical DATA'!AX167="","",'Historical DATA'!AX167)</f>
        <v/>
      </c>
      <c r="Y181" s="1452" t="str">
        <f>IF('Historical DATA'!AY167="","",'Historical DATA'!AY167)</f>
        <v/>
      </c>
      <c r="AA181" s="1451" t="str">
        <f>IF('Historical DATA'!AZ167="","",'Historical DATA'!AZ167)</f>
        <v/>
      </c>
      <c r="AB181" s="1453" t="str">
        <f>IF('Historical DATA'!BA167="","",'Historical DATA'!BA167)</f>
        <v/>
      </c>
      <c r="AC181" s="1453" t="str">
        <f>IF('Historical DATA'!BB167="","",'Historical DATA'!BB167)</f>
        <v/>
      </c>
      <c r="AD181" s="1452" t="str">
        <f>IF('Historical DATA'!BC167="","",'Historical DATA'!BC167)</f>
        <v/>
      </c>
      <c r="AF181" s="1454" t="str">
        <f>IF('Historical DATA'!BD167="","",'Historical DATA'!BD167)</f>
        <v/>
      </c>
      <c r="AG181" s="1448" t="str">
        <f>IF('Historical DATA'!BE167="","",'Historical DATA'!BE167)</f>
        <v/>
      </c>
      <c r="AH181" s="1450" t="str">
        <f>IF('Historical DATA'!BF167="","",'Historical DATA'!BF167)</f>
        <v/>
      </c>
      <c r="AJ181" s="1465" t="str">
        <f>IF('Historical DATA'!BG167="","",'Historical DATA'!BG167)</f>
        <v/>
      </c>
      <c r="AK181" s="1455" t="str">
        <f>IF('Historical DATA'!BH167="","",'Historical DATA'!BH167)</f>
        <v/>
      </c>
      <c r="AL181" s="1455" t="str">
        <f>IF('Historical DATA'!BI167="","",'Historical DATA'!BI167)</f>
        <v/>
      </c>
      <c r="AM181" s="1456" t="str">
        <f>IF('Historical DATA'!BJ167="","",'Historical DATA'!BJ167)</f>
        <v/>
      </c>
    </row>
    <row r="182" spans="2:39">
      <c r="B182" s="1674" t="str">
        <f>IF('Historical DATA'!B168="","",'Historical DATA'!B168)</f>
        <v/>
      </c>
      <c r="D182" s="1454" t="str">
        <f>IF('Historical DATA'!AH168="","",'Historical DATA'!AH168)</f>
        <v/>
      </c>
      <c r="E182" s="1448" t="str">
        <f>IF('Historical DATA'!AI168="","",'Historical DATA'!AI168)</f>
        <v/>
      </c>
      <c r="F182" s="1450" t="str">
        <f>IF('Historical DATA'!AJ168="","",'Historical DATA'!AJ168)</f>
        <v/>
      </c>
      <c r="H182" s="1464" t="str">
        <f>IF('Historical DATA'!AK168="","",'Historical DATA'!AK168)</f>
        <v/>
      </c>
      <c r="I182" s="1448" t="str">
        <f>IF('Historical DATA'!AL168="","",'Historical DATA'!AL168)</f>
        <v/>
      </c>
      <c r="J182" s="1448" t="str">
        <f>IF('Historical DATA'!AM168="","",'Historical DATA'!AM168)</f>
        <v/>
      </c>
      <c r="K182" s="1448" t="str">
        <f>IF('Historical DATA'!AN168="","",'Historical DATA'!AN168)</f>
        <v/>
      </c>
      <c r="L182" s="1467" t="str">
        <f>IF('Historical DATA'!AO168="","",'Historical DATA'!AO168)</f>
        <v/>
      </c>
      <c r="N182" s="1462" t="str">
        <f>IF('Historical DATA'!AP168="","",'Historical DATA'!AP168)</f>
        <v/>
      </c>
      <c r="O182" s="1453" t="str">
        <f>IF('Historical DATA'!AQ168="","",'Historical DATA'!AQ168)</f>
        <v/>
      </c>
      <c r="P182" s="1452" t="str">
        <f>IF('Historical DATA'!AR168="","",'Historical DATA'!AR168)</f>
        <v/>
      </c>
      <c r="R182" s="1451" t="str">
        <f>IF('Historical DATA'!AS168="","",'Historical DATA'!AS168)</f>
        <v/>
      </c>
      <c r="S182" s="1453" t="str">
        <f>IF('Historical DATA'!AT168="","",'Historical DATA'!AT168)</f>
        <v/>
      </c>
      <c r="T182" s="1452" t="str">
        <f>IF('Historical DATA'!AU168="","",'Historical DATA'!AU168)</f>
        <v/>
      </c>
      <c r="V182" s="1451" t="str">
        <f>IF('Historical DATA'!AV168="","",'Historical DATA'!AV168)</f>
        <v/>
      </c>
      <c r="W182" s="1453" t="str">
        <f>IF('Historical DATA'!AW168="","",'Historical DATA'!AW168)</f>
        <v/>
      </c>
      <c r="X182" s="1453" t="str">
        <f>IF('Historical DATA'!AX168="","",'Historical DATA'!AX168)</f>
        <v/>
      </c>
      <c r="Y182" s="1452" t="str">
        <f>IF('Historical DATA'!AY168="","",'Historical DATA'!AY168)</f>
        <v/>
      </c>
      <c r="AA182" s="1451" t="str">
        <f>IF('Historical DATA'!AZ168="","",'Historical DATA'!AZ168)</f>
        <v/>
      </c>
      <c r="AB182" s="1453" t="str">
        <f>IF('Historical DATA'!BA168="","",'Historical DATA'!BA168)</f>
        <v/>
      </c>
      <c r="AC182" s="1453" t="str">
        <f>IF('Historical DATA'!BB168="","",'Historical DATA'!BB168)</f>
        <v/>
      </c>
      <c r="AD182" s="1452" t="str">
        <f>IF('Historical DATA'!BC168="","",'Historical DATA'!BC168)</f>
        <v/>
      </c>
      <c r="AF182" s="1454" t="str">
        <f>IF('Historical DATA'!BD168="","",'Historical DATA'!BD168)</f>
        <v/>
      </c>
      <c r="AG182" s="1448" t="str">
        <f>IF('Historical DATA'!BE168="","",'Historical DATA'!BE168)</f>
        <v/>
      </c>
      <c r="AH182" s="1450" t="str">
        <f>IF('Historical DATA'!BF168="","",'Historical DATA'!BF168)</f>
        <v/>
      </c>
      <c r="AJ182" s="1465" t="str">
        <f>IF('Historical DATA'!BG168="","",'Historical DATA'!BG168)</f>
        <v/>
      </c>
      <c r="AK182" s="1455" t="str">
        <f>IF('Historical DATA'!BH168="","",'Historical DATA'!BH168)</f>
        <v/>
      </c>
      <c r="AL182" s="1455" t="str">
        <f>IF('Historical DATA'!BI168="","",'Historical DATA'!BI168)</f>
        <v/>
      </c>
      <c r="AM182" s="1456" t="str">
        <f>IF('Historical DATA'!BJ168="","",'Historical DATA'!BJ168)</f>
        <v/>
      </c>
    </row>
    <row r="183" spans="2:39">
      <c r="B183" s="1674" t="str">
        <f>IF('Historical DATA'!B169="","",'Historical DATA'!B169)</f>
        <v/>
      </c>
      <c r="D183" s="1454" t="str">
        <f>IF('Historical DATA'!AH169="","",'Historical DATA'!AH169)</f>
        <v/>
      </c>
      <c r="E183" s="1448" t="str">
        <f>IF('Historical DATA'!AI169="","",'Historical DATA'!AI169)</f>
        <v/>
      </c>
      <c r="F183" s="1450" t="str">
        <f>IF('Historical DATA'!AJ169="","",'Historical DATA'!AJ169)</f>
        <v/>
      </c>
      <c r="H183" s="1464" t="str">
        <f>IF('Historical DATA'!AK169="","",'Historical DATA'!AK169)</f>
        <v/>
      </c>
      <c r="I183" s="1448" t="str">
        <f>IF('Historical DATA'!AL169="","",'Historical DATA'!AL169)</f>
        <v/>
      </c>
      <c r="J183" s="1448" t="str">
        <f>IF('Historical DATA'!AM169="","",'Historical DATA'!AM169)</f>
        <v/>
      </c>
      <c r="K183" s="1448" t="str">
        <f>IF('Historical DATA'!AN169="","",'Historical DATA'!AN169)</f>
        <v/>
      </c>
      <c r="L183" s="1467" t="str">
        <f>IF('Historical DATA'!AO169="","",'Historical DATA'!AO169)</f>
        <v/>
      </c>
      <c r="N183" s="1462" t="str">
        <f>IF('Historical DATA'!AP169="","",'Historical DATA'!AP169)</f>
        <v/>
      </c>
      <c r="O183" s="1453" t="str">
        <f>IF('Historical DATA'!AQ169="","",'Historical DATA'!AQ169)</f>
        <v/>
      </c>
      <c r="P183" s="1452" t="str">
        <f>IF('Historical DATA'!AR169="","",'Historical DATA'!AR169)</f>
        <v/>
      </c>
      <c r="R183" s="1451" t="str">
        <f>IF('Historical DATA'!AS169="","",'Historical DATA'!AS169)</f>
        <v/>
      </c>
      <c r="S183" s="1453" t="str">
        <f>IF('Historical DATA'!AT169="","",'Historical DATA'!AT169)</f>
        <v/>
      </c>
      <c r="T183" s="1452" t="str">
        <f>IF('Historical DATA'!AU169="","",'Historical DATA'!AU169)</f>
        <v/>
      </c>
      <c r="V183" s="1451" t="str">
        <f>IF('Historical DATA'!AV169="","",'Historical DATA'!AV169)</f>
        <v/>
      </c>
      <c r="W183" s="1453" t="str">
        <f>IF('Historical DATA'!AW169="","",'Historical DATA'!AW169)</f>
        <v/>
      </c>
      <c r="X183" s="1453" t="str">
        <f>IF('Historical DATA'!AX169="","",'Historical DATA'!AX169)</f>
        <v/>
      </c>
      <c r="Y183" s="1452" t="str">
        <f>IF('Historical DATA'!AY169="","",'Historical DATA'!AY169)</f>
        <v/>
      </c>
      <c r="AA183" s="1451" t="str">
        <f>IF('Historical DATA'!AZ169="","",'Historical DATA'!AZ169)</f>
        <v/>
      </c>
      <c r="AB183" s="1453" t="str">
        <f>IF('Historical DATA'!BA169="","",'Historical DATA'!BA169)</f>
        <v/>
      </c>
      <c r="AC183" s="1453" t="str">
        <f>IF('Historical DATA'!BB169="","",'Historical DATA'!BB169)</f>
        <v/>
      </c>
      <c r="AD183" s="1452" t="str">
        <f>IF('Historical DATA'!BC169="","",'Historical DATA'!BC169)</f>
        <v/>
      </c>
      <c r="AF183" s="1454" t="str">
        <f>IF('Historical DATA'!BD169="","",'Historical DATA'!BD169)</f>
        <v/>
      </c>
      <c r="AG183" s="1448" t="str">
        <f>IF('Historical DATA'!BE169="","",'Historical DATA'!BE169)</f>
        <v/>
      </c>
      <c r="AH183" s="1450" t="str">
        <f>IF('Historical DATA'!BF169="","",'Historical DATA'!BF169)</f>
        <v/>
      </c>
      <c r="AJ183" s="1465" t="str">
        <f>IF('Historical DATA'!BG169="","",'Historical DATA'!BG169)</f>
        <v/>
      </c>
      <c r="AK183" s="1455" t="str">
        <f>IF('Historical DATA'!BH169="","",'Historical DATA'!BH169)</f>
        <v/>
      </c>
      <c r="AL183" s="1455" t="str">
        <f>IF('Historical DATA'!BI169="","",'Historical DATA'!BI169)</f>
        <v/>
      </c>
      <c r="AM183" s="1456" t="str">
        <f>IF('Historical DATA'!BJ169="","",'Historical DATA'!BJ169)</f>
        <v/>
      </c>
    </row>
    <row r="184" spans="2:39">
      <c r="B184" s="1674" t="str">
        <f>IF('Historical DATA'!B170="","",'Historical DATA'!B170)</f>
        <v/>
      </c>
      <c r="D184" s="1454" t="str">
        <f>IF('Historical DATA'!AH170="","",'Historical DATA'!AH170)</f>
        <v/>
      </c>
      <c r="E184" s="1448" t="str">
        <f>IF('Historical DATA'!AI170="","",'Historical DATA'!AI170)</f>
        <v/>
      </c>
      <c r="F184" s="1450" t="str">
        <f>IF('Historical DATA'!AJ170="","",'Historical DATA'!AJ170)</f>
        <v/>
      </c>
      <c r="H184" s="1464" t="str">
        <f>IF('Historical DATA'!AK170="","",'Historical DATA'!AK170)</f>
        <v/>
      </c>
      <c r="I184" s="1448" t="str">
        <f>IF('Historical DATA'!AL170="","",'Historical DATA'!AL170)</f>
        <v/>
      </c>
      <c r="J184" s="1448" t="str">
        <f>IF('Historical DATA'!AM170="","",'Historical DATA'!AM170)</f>
        <v/>
      </c>
      <c r="K184" s="1448" t="str">
        <f>IF('Historical DATA'!AN170="","",'Historical DATA'!AN170)</f>
        <v/>
      </c>
      <c r="L184" s="1467" t="str">
        <f>IF('Historical DATA'!AO170="","",'Historical DATA'!AO170)</f>
        <v/>
      </c>
      <c r="N184" s="1462" t="str">
        <f>IF('Historical DATA'!AP170="","",'Historical DATA'!AP170)</f>
        <v/>
      </c>
      <c r="O184" s="1453" t="str">
        <f>IF('Historical DATA'!AQ170="","",'Historical DATA'!AQ170)</f>
        <v/>
      </c>
      <c r="P184" s="1452" t="str">
        <f>IF('Historical DATA'!AR170="","",'Historical DATA'!AR170)</f>
        <v/>
      </c>
      <c r="R184" s="1451" t="str">
        <f>IF('Historical DATA'!AS170="","",'Historical DATA'!AS170)</f>
        <v/>
      </c>
      <c r="S184" s="1453" t="str">
        <f>IF('Historical DATA'!AT170="","",'Historical DATA'!AT170)</f>
        <v/>
      </c>
      <c r="T184" s="1452" t="str">
        <f>IF('Historical DATA'!AU170="","",'Historical DATA'!AU170)</f>
        <v/>
      </c>
      <c r="V184" s="1451" t="str">
        <f>IF('Historical DATA'!AV170="","",'Historical DATA'!AV170)</f>
        <v/>
      </c>
      <c r="W184" s="1453" t="str">
        <f>IF('Historical DATA'!AW170="","",'Historical DATA'!AW170)</f>
        <v/>
      </c>
      <c r="X184" s="1453" t="str">
        <f>IF('Historical DATA'!AX170="","",'Historical DATA'!AX170)</f>
        <v/>
      </c>
      <c r="Y184" s="1452" t="str">
        <f>IF('Historical DATA'!AY170="","",'Historical DATA'!AY170)</f>
        <v/>
      </c>
      <c r="AA184" s="1451" t="str">
        <f>IF('Historical DATA'!AZ170="","",'Historical DATA'!AZ170)</f>
        <v/>
      </c>
      <c r="AB184" s="1453" t="str">
        <f>IF('Historical DATA'!BA170="","",'Historical DATA'!BA170)</f>
        <v/>
      </c>
      <c r="AC184" s="1453" t="str">
        <f>IF('Historical DATA'!BB170="","",'Historical DATA'!BB170)</f>
        <v/>
      </c>
      <c r="AD184" s="1452" t="str">
        <f>IF('Historical DATA'!BC170="","",'Historical DATA'!BC170)</f>
        <v/>
      </c>
      <c r="AF184" s="1454" t="str">
        <f>IF('Historical DATA'!BD170="","",'Historical DATA'!BD170)</f>
        <v/>
      </c>
      <c r="AG184" s="1448" t="str">
        <f>IF('Historical DATA'!BE170="","",'Historical DATA'!BE170)</f>
        <v/>
      </c>
      <c r="AH184" s="1450" t="str">
        <f>IF('Historical DATA'!BF170="","",'Historical DATA'!BF170)</f>
        <v/>
      </c>
      <c r="AJ184" s="1465" t="str">
        <f>IF('Historical DATA'!BG170="","",'Historical DATA'!BG170)</f>
        <v/>
      </c>
      <c r="AK184" s="1455" t="str">
        <f>IF('Historical DATA'!BH170="","",'Historical DATA'!BH170)</f>
        <v/>
      </c>
      <c r="AL184" s="1455" t="str">
        <f>IF('Historical DATA'!BI170="","",'Historical DATA'!BI170)</f>
        <v/>
      </c>
      <c r="AM184" s="1456" t="str">
        <f>IF('Historical DATA'!BJ170="","",'Historical DATA'!BJ170)</f>
        <v/>
      </c>
    </row>
    <row r="185" spans="2:39">
      <c r="B185" s="1674" t="str">
        <f>IF('Historical DATA'!B171="","",'Historical DATA'!B171)</f>
        <v/>
      </c>
      <c r="D185" s="1454" t="str">
        <f>IF('Historical DATA'!AH171="","",'Historical DATA'!AH171)</f>
        <v/>
      </c>
      <c r="E185" s="1448" t="str">
        <f>IF('Historical DATA'!AI171="","",'Historical DATA'!AI171)</f>
        <v/>
      </c>
      <c r="F185" s="1450" t="str">
        <f>IF('Historical DATA'!AJ171="","",'Historical DATA'!AJ171)</f>
        <v/>
      </c>
      <c r="H185" s="1464" t="str">
        <f>IF('Historical DATA'!AK171="","",'Historical DATA'!AK171)</f>
        <v/>
      </c>
      <c r="I185" s="1448" t="str">
        <f>IF('Historical DATA'!AL171="","",'Historical DATA'!AL171)</f>
        <v/>
      </c>
      <c r="J185" s="1448" t="str">
        <f>IF('Historical DATA'!AM171="","",'Historical DATA'!AM171)</f>
        <v/>
      </c>
      <c r="K185" s="1448" t="str">
        <f>IF('Historical DATA'!AN171="","",'Historical DATA'!AN171)</f>
        <v/>
      </c>
      <c r="L185" s="1467" t="str">
        <f>IF('Historical DATA'!AO171="","",'Historical DATA'!AO171)</f>
        <v/>
      </c>
      <c r="N185" s="1462" t="str">
        <f>IF('Historical DATA'!AP171="","",'Historical DATA'!AP171)</f>
        <v/>
      </c>
      <c r="O185" s="1453" t="str">
        <f>IF('Historical DATA'!AQ171="","",'Historical DATA'!AQ171)</f>
        <v/>
      </c>
      <c r="P185" s="1452" t="str">
        <f>IF('Historical DATA'!AR171="","",'Historical DATA'!AR171)</f>
        <v/>
      </c>
      <c r="R185" s="1451" t="str">
        <f>IF('Historical DATA'!AS171="","",'Historical DATA'!AS171)</f>
        <v/>
      </c>
      <c r="S185" s="1453" t="str">
        <f>IF('Historical DATA'!AT171="","",'Historical DATA'!AT171)</f>
        <v/>
      </c>
      <c r="T185" s="1452" t="str">
        <f>IF('Historical DATA'!AU171="","",'Historical DATA'!AU171)</f>
        <v/>
      </c>
      <c r="V185" s="1451" t="str">
        <f>IF('Historical DATA'!AV171="","",'Historical DATA'!AV171)</f>
        <v/>
      </c>
      <c r="W185" s="1453" t="str">
        <f>IF('Historical DATA'!AW171="","",'Historical DATA'!AW171)</f>
        <v/>
      </c>
      <c r="X185" s="1453" t="str">
        <f>IF('Historical DATA'!AX171="","",'Historical DATA'!AX171)</f>
        <v/>
      </c>
      <c r="Y185" s="1452" t="str">
        <f>IF('Historical DATA'!AY171="","",'Historical DATA'!AY171)</f>
        <v/>
      </c>
      <c r="AA185" s="1451" t="str">
        <f>IF('Historical DATA'!AZ171="","",'Historical DATA'!AZ171)</f>
        <v/>
      </c>
      <c r="AB185" s="1453" t="str">
        <f>IF('Historical DATA'!BA171="","",'Historical DATA'!BA171)</f>
        <v/>
      </c>
      <c r="AC185" s="1453" t="str">
        <f>IF('Historical DATA'!BB171="","",'Historical DATA'!BB171)</f>
        <v/>
      </c>
      <c r="AD185" s="1452" t="str">
        <f>IF('Historical DATA'!BC171="","",'Historical DATA'!BC171)</f>
        <v/>
      </c>
      <c r="AF185" s="1454" t="str">
        <f>IF('Historical DATA'!BD171="","",'Historical DATA'!BD171)</f>
        <v/>
      </c>
      <c r="AG185" s="1448" t="str">
        <f>IF('Historical DATA'!BE171="","",'Historical DATA'!BE171)</f>
        <v/>
      </c>
      <c r="AH185" s="1450" t="str">
        <f>IF('Historical DATA'!BF171="","",'Historical DATA'!BF171)</f>
        <v/>
      </c>
      <c r="AJ185" s="1465" t="str">
        <f>IF('Historical DATA'!BG171="","",'Historical DATA'!BG171)</f>
        <v/>
      </c>
      <c r="AK185" s="1455" t="str">
        <f>IF('Historical DATA'!BH171="","",'Historical DATA'!BH171)</f>
        <v/>
      </c>
      <c r="AL185" s="1455" t="str">
        <f>IF('Historical DATA'!BI171="","",'Historical DATA'!BI171)</f>
        <v/>
      </c>
      <c r="AM185" s="1456" t="str">
        <f>IF('Historical DATA'!BJ171="","",'Historical DATA'!BJ171)</f>
        <v/>
      </c>
    </row>
    <row r="186" spans="2:39">
      <c r="B186" s="1674" t="str">
        <f>IF('Historical DATA'!B172="","",'Historical DATA'!B172)</f>
        <v/>
      </c>
      <c r="D186" s="1454" t="str">
        <f>IF('Historical DATA'!AH172="","",'Historical DATA'!AH172)</f>
        <v/>
      </c>
      <c r="E186" s="1448" t="str">
        <f>IF('Historical DATA'!AI172="","",'Historical DATA'!AI172)</f>
        <v/>
      </c>
      <c r="F186" s="1450" t="str">
        <f>IF('Historical DATA'!AJ172="","",'Historical DATA'!AJ172)</f>
        <v/>
      </c>
      <c r="H186" s="1464" t="str">
        <f>IF('Historical DATA'!AK172="","",'Historical DATA'!AK172)</f>
        <v/>
      </c>
      <c r="I186" s="1448" t="str">
        <f>IF('Historical DATA'!AL172="","",'Historical DATA'!AL172)</f>
        <v/>
      </c>
      <c r="J186" s="1448" t="str">
        <f>IF('Historical DATA'!AM172="","",'Historical DATA'!AM172)</f>
        <v/>
      </c>
      <c r="K186" s="1448" t="str">
        <f>IF('Historical DATA'!AN172="","",'Historical DATA'!AN172)</f>
        <v/>
      </c>
      <c r="L186" s="1467" t="str">
        <f>IF('Historical DATA'!AO172="","",'Historical DATA'!AO172)</f>
        <v/>
      </c>
      <c r="N186" s="1462" t="str">
        <f>IF('Historical DATA'!AP172="","",'Historical DATA'!AP172)</f>
        <v/>
      </c>
      <c r="O186" s="1453" t="str">
        <f>IF('Historical DATA'!AQ172="","",'Historical DATA'!AQ172)</f>
        <v/>
      </c>
      <c r="P186" s="1452" t="str">
        <f>IF('Historical DATA'!AR172="","",'Historical DATA'!AR172)</f>
        <v/>
      </c>
      <c r="R186" s="1451" t="str">
        <f>IF('Historical DATA'!AS172="","",'Historical DATA'!AS172)</f>
        <v/>
      </c>
      <c r="S186" s="1453" t="str">
        <f>IF('Historical DATA'!AT172="","",'Historical DATA'!AT172)</f>
        <v/>
      </c>
      <c r="T186" s="1452" t="str">
        <f>IF('Historical DATA'!AU172="","",'Historical DATA'!AU172)</f>
        <v/>
      </c>
      <c r="V186" s="1451" t="str">
        <f>IF('Historical DATA'!AV172="","",'Historical DATA'!AV172)</f>
        <v/>
      </c>
      <c r="W186" s="1453" t="str">
        <f>IF('Historical DATA'!AW172="","",'Historical DATA'!AW172)</f>
        <v/>
      </c>
      <c r="X186" s="1453" t="str">
        <f>IF('Historical DATA'!AX172="","",'Historical DATA'!AX172)</f>
        <v/>
      </c>
      <c r="Y186" s="1452" t="str">
        <f>IF('Historical DATA'!AY172="","",'Historical DATA'!AY172)</f>
        <v/>
      </c>
      <c r="AA186" s="1451" t="str">
        <f>IF('Historical DATA'!AZ172="","",'Historical DATA'!AZ172)</f>
        <v/>
      </c>
      <c r="AB186" s="1453" t="str">
        <f>IF('Historical DATA'!BA172="","",'Historical DATA'!BA172)</f>
        <v/>
      </c>
      <c r="AC186" s="1453" t="str">
        <f>IF('Historical DATA'!BB172="","",'Historical DATA'!BB172)</f>
        <v/>
      </c>
      <c r="AD186" s="1452" t="str">
        <f>IF('Historical DATA'!BC172="","",'Historical DATA'!BC172)</f>
        <v/>
      </c>
      <c r="AF186" s="1454" t="str">
        <f>IF('Historical DATA'!BD172="","",'Historical DATA'!BD172)</f>
        <v/>
      </c>
      <c r="AG186" s="1448" t="str">
        <f>IF('Historical DATA'!BE172="","",'Historical DATA'!BE172)</f>
        <v/>
      </c>
      <c r="AH186" s="1450" t="str">
        <f>IF('Historical DATA'!BF172="","",'Historical DATA'!BF172)</f>
        <v/>
      </c>
      <c r="AJ186" s="1465" t="str">
        <f>IF('Historical DATA'!BG172="","",'Historical DATA'!BG172)</f>
        <v/>
      </c>
      <c r="AK186" s="1455" t="str">
        <f>IF('Historical DATA'!BH172="","",'Historical DATA'!BH172)</f>
        <v/>
      </c>
      <c r="AL186" s="1455" t="str">
        <f>IF('Historical DATA'!BI172="","",'Historical DATA'!BI172)</f>
        <v/>
      </c>
      <c r="AM186" s="1456" t="str">
        <f>IF('Historical DATA'!BJ172="","",'Historical DATA'!BJ172)</f>
        <v/>
      </c>
    </row>
    <row r="187" spans="2:39">
      <c r="B187" s="1674" t="str">
        <f>IF('Historical DATA'!B173="","",'Historical DATA'!B173)</f>
        <v/>
      </c>
      <c r="D187" s="1454" t="str">
        <f>IF('Historical DATA'!AH173="","",'Historical DATA'!AH173)</f>
        <v/>
      </c>
      <c r="E187" s="1448" t="str">
        <f>IF('Historical DATA'!AI173="","",'Historical DATA'!AI173)</f>
        <v/>
      </c>
      <c r="F187" s="1450" t="str">
        <f>IF('Historical DATA'!AJ173="","",'Historical DATA'!AJ173)</f>
        <v/>
      </c>
      <c r="H187" s="1464" t="str">
        <f>IF('Historical DATA'!AK173="","",'Historical DATA'!AK173)</f>
        <v/>
      </c>
      <c r="I187" s="1448" t="str">
        <f>IF('Historical DATA'!AL173="","",'Historical DATA'!AL173)</f>
        <v/>
      </c>
      <c r="J187" s="1448" t="str">
        <f>IF('Historical DATA'!AM173="","",'Historical DATA'!AM173)</f>
        <v/>
      </c>
      <c r="K187" s="1448" t="str">
        <f>IF('Historical DATA'!AN173="","",'Historical DATA'!AN173)</f>
        <v/>
      </c>
      <c r="L187" s="1467" t="str">
        <f>IF('Historical DATA'!AO173="","",'Historical DATA'!AO173)</f>
        <v/>
      </c>
      <c r="N187" s="1462" t="str">
        <f>IF('Historical DATA'!AP173="","",'Historical DATA'!AP173)</f>
        <v/>
      </c>
      <c r="O187" s="1453" t="str">
        <f>IF('Historical DATA'!AQ173="","",'Historical DATA'!AQ173)</f>
        <v/>
      </c>
      <c r="P187" s="1452" t="str">
        <f>IF('Historical DATA'!AR173="","",'Historical DATA'!AR173)</f>
        <v/>
      </c>
      <c r="R187" s="1451" t="str">
        <f>IF('Historical DATA'!AS173="","",'Historical DATA'!AS173)</f>
        <v/>
      </c>
      <c r="S187" s="1453" t="str">
        <f>IF('Historical DATA'!AT173="","",'Historical DATA'!AT173)</f>
        <v/>
      </c>
      <c r="T187" s="1452" t="str">
        <f>IF('Historical DATA'!AU173="","",'Historical DATA'!AU173)</f>
        <v/>
      </c>
      <c r="V187" s="1451" t="str">
        <f>IF('Historical DATA'!AV173="","",'Historical DATA'!AV173)</f>
        <v/>
      </c>
      <c r="W187" s="1453" t="str">
        <f>IF('Historical DATA'!AW173="","",'Historical DATA'!AW173)</f>
        <v/>
      </c>
      <c r="X187" s="1453" t="str">
        <f>IF('Historical DATA'!AX173="","",'Historical DATA'!AX173)</f>
        <v/>
      </c>
      <c r="Y187" s="1452" t="str">
        <f>IF('Historical DATA'!AY173="","",'Historical DATA'!AY173)</f>
        <v/>
      </c>
      <c r="AA187" s="1451" t="str">
        <f>IF('Historical DATA'!AZ173="","",'Historical DATA'!AZ173)</f>
        <v/>
      </c>
      <c r="AB187" s="1453" t="str">
        <f>IF('Historical DATA'!BA173="","",'Historical DATA'!BA173)</f>
        <v/>
      </c>
      <c r="AC187" s="1453" t="str">
        <f>IF('Historical DATA'!BB173="","",'Historical DATA'!BB173)</f>
        <v/>
      </c>
      <c r="AD187" s="1452" t="str">
        <f>IF('Historical DATA'!BC173="","",'Historical DATA'!BC173)</f>
        <v/>
      </c>
      <c r="AF187" s="1454" t="str">
        <f>IF('Historical DATA'!BD173="","",'Historical DATA'!BD173)</f>
        <v/>
      </c>
      <c r="AG187" s="1448" t="str">
        <f>IF('Historical DATA'!BE173="","",'Historical DATA'!BE173)</f>
        <v/>
      </c>
      <c r="AH187" s="1450" t="str">
        <f>IF('Historical DATA'!BF173="","",'Historical DATA'!BF173)</f>
        <v/>
      </c>
      <c r="AJ187" s="1465" t="str">
        <f>IF('Historical DATA'!BG173="","",'Historical DATA'!BG173)</f>
        <v/>
      </c>
      <c r="AK187" s="1455" t="str">
        <f>IF('Historical DATA'!BH173="","",'Historical DATA'!BH173)</f>
        <v/>
      </c>
      <c r="AL187" s="1455" t="str">
        <f>IF('Historical DATA'!BI173="","",'Historical DATA'!BI173)</f>
        <v/>
      </c>
      <c r="AM187" s="1456" t="str">
        <f>IF('Historical DATA'!BJ173="","",'Historical DATA'!BJ173)</f>
        <v/>
      </c>
    </row>
    <row r="188" spans="2:39">
      <c r="B188" s="1674" t="str">
        <f>IF('Historical DATA'!B174="","",'Historical DATA'!B174)</f>
        <v/>
      </c>
      <c r="D188" s="1454" t="str">
        <f>IF('Historical DATA'!AH174="","",'Historical DATA'!AH174)</f>
        <v/>
      </c>
      <c r="E188" s="1448" t="str">
        <f>IF('Historical DATA'!AI174="","",'Historical DATA'!AI174)</f>
        <v/>
      </c>
      <c r="F188" s="1450" t="str">
        <f>IF('Historical DATA'!AJ174="","",'Historical DATA'!AJ174)</f>
        <v/>
      </c>
      <c r="H188" s="1464" t="str">
        <f>IF('Historical DATA'!AK174="","",'Historical DATA'!AK174)</f>
        <v/>
      </c>
      <c r="I188" s="1448" t="str">
        <f>IF('Historical DATA'!AL174="","",'Historical DATA'!AL174)</f>
        <v/>
      </c>
      <c r="J188" s="1448" t="str">
        <f>IF('Historical DATA'!AM174="","",'Historical DATA'!AM174)</f>
        <v/>
      </c>
      <c r="K188" s="1448" t="str">
        <f>IF('Historical DATA'!AN174="","",'Historical DATA'!AN174)</f>
        <v/>
      </c>
      <c r="L188" s="1467" t="str">
        <f>IF('Historical DATA'!AO174="","",'Historical DATA'!AO174)</f>
        <v/>
      </c>
      <c r="N188" s="1462" t="str">
        <f>IF('Historical DATA'!AP174="","",'Historical DATA'!AP174)</f>
        <v/>
      </c>
      <c r="O188" s="1453" t="str">
        <f>IF('Historical DATA'!AQ174="","",'Historical DATA'!AQ174)</f>
        <v/>
      </c>
      <c r="P188" s="1452" t="str">
        <f>IF('Historical DATA'!AR174="","",'Historical DATA'!AR174)</f>
        <v/>
      </c>
      <c r="R188" s="1451" t="str">
        <f>IF('Historical DATA'!AS174="","",'Historical DATA'!AS174)</f>
        <v/>
      </c>
      <c r="S188" s="1453" t="str">
        <f>IF('Historical DATA'!AT174="","",'Historical DATA'!AT174)</f>
        <v/>
      </c>
      <c r="T188" s="1452" t="str">
        <f>IF('Historical DATA'!AU174="","",'Historical DATA'!AU174)</f>
        <v/>
      </c>
      <c r="V188" s="1451" t="str">
        <f>IF('Historical DATA'!AV174="","",'Historical DATA'!AV174)</f>
        <v/>
      </c>
      <c r="W188" s="1453" t="str">
        <f>IF('Historical DATA'!AW174="","",'Historical DATA'!AW174)</f>
        <v/>
      </c>
      <c r="X188" s="1453" t="str">
        <f>IF('Historical DATA'!AX174="","",'Historical DATA'!AX174)</f>
        <v/>
      </c>
      <c r="Y188" s="1452" t="str">
        <f>IF('Historical DATA'!AY174="","",'Historical DATA'!AY174)</f>
        <v/>
      </c>
      <c r="AA188" s="1451" t="str">
        <f>IF('Historical DATA'!AZ174="","",'Historical DATA'!AZ174)</f>
        <v/>
      </c>
      <c r="AB188" s="1453" t="str">
        <f>IF('Historical DATA'!BA174="","",'Historical DATA'!BA174)</f>
        <v/>
      </c>
      <c r="AC188" s="1453" t="str">
        <f>IF('Historical DATA'!BB174="","",'Historical DATA'!BB174)</f>
        <v/>
      </c>
      <c r="AD188" s="1452" t="str">
        <f>IF('Historical DATA'!BC174="","",'Historical DATA'!BC174)</f>
        <v/>
      </c>
      <c r="AF188" s="1454" t="str">
        <f>IF('Historical DATA'!BD174="","",'Historical DATA'!BD174)</f>
        <v/>
      </c>
      <c r="AG188" s="1448" t="str">
        <f>IF('Historical DATA'!BE174="","",'Historical DATA'!BE174)</f>
        <v/>
      </c>
      <c r="AH188" s="1450" t="str">
        <f>IF('Historical DATA'!BF174="","",'Historical DATA'!BF174)</f>
        <v/>
      </c>
      <c r="AJ188" s="1465" t="str">
        <f>IF('Historical DATA'!BG174="","",'Historical DATA'!BG174)</f>
        <v/>
      </c>
      <c r="AK188" s="1455" t="str">
        <f>IF('Historical DATA'!BH174="","",'Historical DATA'!BH174)</f>
        <v/>
      </c>
      <c r="AL188" s="1455" t="str">
        <f>IF('Historical DATA'!BI174="","",'Historical DATA'!BI174)</f>
        <v/>
      </c>
      <c r="AM188" s="1456" t="str">
        <f>IF('Historical DATA'!BJ174="","",'Historical DATA'!BJ174)</f>
        <v/>
      </c>
    </row>
    <row r="189" spans="2:39">
      <c r="B189" s="1674" t="str">
        <f>IF('Historical DATA'!B175="","",'Historical DATA'!B175)</f>
        <v/>
      </c>
      <c r="D189" s="1454" t="str">
        <f>IF('Historical DATA'!AH175="","",'Historical DATA'!AH175)</f>
        <v/>
      </c>
      <c r="E189" s="1448" t="str">
        <f>IF('Historical DATA'!AI175="","",'Historical DATA'!AI175)</f>
        <v/>
      </c>
      <c r="F189" s="1450" t="str">
        <f>IF('Historical DATA'!AJ175="","",'Historical DATA'!AJ175)</f>
        <v/>
      </c>
      <c r="H189" s="1464" t="str">
        <f>IF('Historical DATA'!AK175="","",'Historical DATA'!AK175)</f>
        <v/>
      </c>
      <c r="I189" s="1448" t="str">
        <f>IF('Historical DATA'!AL175="","",'Historical DATA'!AL175)</f>
        <v/>
      </c>
      <c r="J189" s="1448" t="str">
        <f>IF('Historical DATA'!AM175="","",'Historical DATA'!AM175)</f>
        <v/>
      </c>
      <c r="K189" s="1448" t="str">
        <f>IF('Historical DATA'!AN175="","",'Historical DATA'!AN175)</f>
        <v/>
      </c>
      <c r="L189" s="1467" t="str">
        <f>IF('Historical DATA'!AO175="","",'Historical DATA'!AO175)</f>
        <v/>
      </c>
      <c r="N189" s="1462" t="str">
        <f>IF('Historical DATA'!AP175="","",'Historical DATA'!AP175)</f>
        <v/>
      </c>
      <c r="O189" s="1453" t="str">
        <f>IF('Historical DATA'!AQ175="","",'Historical DATA'!AQ175)</f>
        <v/>
      </c>
      <c r="P189" s="1452" t="str">
        <f>IF('Historical DATA'!AR175="","",'Historical DATA'!AR175)</f>
        <v/>
      </c>
      <c r="R189" s="1451" t="str">
        <f>IF('Historical DATA'!AS175="","",'Historical DATA'!AS175)</f>
        <v/>
      </c>
      <c r="S189" s="1453" t="str">
        <f>IF('Historical DATA'!AT175="","",'Historical DATA'!AT175)</f>
        <v/>
      </c>
      <c r="T189" s="1452" t="str">
        <f>IF('Historical DATA'!AU175="","",'Historical DATA'!AU175)</f>
        <v/>
      </c>
      <c r="V189" s="1451" t="str">
        <f>IF('Historical DATA'!AV175="","",'Historical DATA'!AV175)</f>
        <v/>
      </c>
      <c r="W189" s="1453" t="str">
        <f>IF('Historical DATA'!AW175="","",'Historical DATA'!AW175)</f>
        <v/>
      </c>
      <c r="X189" s="1453" t="str">
        <f>IF('Historical DATA'!AX175="","",'Historical DATA'!AX175)</f>
        <v/>
      </c>
      <c r="Y189" s="1452" t="str">
        <f>IF('Historical DATA'!AY175="","",'Historical DATA'!AY175)</f>
        <v/>
      </c>
      <c r="AA189" s="1451" t="str">
        <f>IF('Historical DATA'!AZ175="","",'Historical DATA'!AZ175)</f>
        <v/>
      </c>
      <c r="AB189" s="1453" t="str">
        <f>IF('Historical DATA'!BA175="","",'Historical DATA'!BA175)</f>
        <v/>
      </c>
      <c r="AC189" s="1453" t="str">
        <f>IF('Historical DATA'!BB175="","",'Historical DATA'!BB175)</f>
        <v/>
      </c>
      <c r="AD189" s="1452" t="str">
        <f>IF('Historical DATA'!BC175="","",'Historical DATA'!BC175)</f>
        <v/>
      </c>
      <c r="AF189" s="1454" t="str">
        <f>IF('Historical DATA'!BD175="","",'Historical DATA'!BD175)</f>
        <v/>
      </c>
      <c r="AG189" s="1448" t="str">
        <f>IF('Historical DATA'!BE175="","",'Historical DATA'!BE175)</f>
        <v/>
      </c>
      <c r="AH189" s="1450" t="str">
        <f>IF('Historical DATA'!BF175="","",'Historical DATA'!BF175)</f>
        <v/>
      </c>
      <c r="AJ189" s="1465" t="str">
        <f>IF('Historical DATA'!BG175="","",'Historical DATA'!BG175)</f>
        <v/>
      </c>
      <c r="AK189" s="1455" t="str">
        <f>IF('Historical DATA'!BH175="","",'Historical DATA'!BH175)</f>
        <v/>
      </c>
      <c r="AL189" s="1455" t="str">
        <f>IF('Historical DATA'!BI175="","",'Historical DATA'!BI175)</f>
        <v/>
      </c>
      <c r="AM189" s="1456" t="str">
        <f>IF('Historical DATA'!BJ175="","",'Historical DATA'!BJ175)</f>
        <v/>
      </c>
    </row>
    <row r="190" spans="2:39">
      <c r="B190" s="1674" t="str">
        <f>IF('Historical DATA'!B176="","",'Historical DATA'!B176)</f>
        <v/>
      </c>
      <c r="D190" s="1454" t="str">
        <f>IF('Historical DATA'!AH176="","",'Historical DATA'!AH176)</f>
        <v/>
      </c>
      <c r="E190" s="1448" t="str">
        <f>IF('Historical DATA'!AI176="","",'Historical DATA'!AI176)</f>
        <v/>
      </c>
      <c r="F190" s="1450" t="str">
        <f>IF('Historical DATA'!AJ176="","",'Historical DATA'!AJ176)</f>
        <v/>
      </c>
      <c r="H190" s="1464" t="str">
        <f>IF('Historical DATA'!AK176="","",'Historical DATA'!AK176)</f>
        <v/>
      </c>
      <c r="I190" s="1448" t="str">
        <f>IF('Historical DATA'!AL176="","",'Historical DATA'!AL176)</f>
        <v/>
      </c>
      <c r="J190" s="1448" t="str">
        <f>IF('Historical DATA'!AM176="","",'Historical DATA'!AM176)</f>
        <v/>
      </c>
      <c r="K190" s="1448" t="str">
        <f>IF('Historical DATA'!AN176="","",'Historical DATA'!AN176)</f>
        <v/>
      </c>
      <c r="L190" s="1467" t="str">
        <f>IF('Historical DATA'!AO176="","",'Historical DATA'!AO176)</f>
        <v/>
      </c>
      <c r="N190" s="1462" t="str">
        <f>IF('Historical DATA'!AP176="","",'Historical DATA'!AP176)</f>
        <v/>
      </c>
      <c r="O190" s="1453" t="str">
        <f>IF('Historical DATA'!AQ176="","",'Historical DATA'!AQ176)</f>
        <v/>
      </c>
      <c r="P190" s="1452" t="str">
        <f>IF('Historical DATA'!AR176="","",'Historical DATA'!AR176)</f>
        <v/>
      </c>
      <c r="R190" s="1451" t="str">
        <f>IF('Historical DATA'!AS176="","",'Historical DATA'!AS176)</f>
        <v/>
      </c>
      <c r="S190" s="1453" t="str">
        <f>IF('Historical DATA'!AT176="","",'Historical DATA'!AT176)</f>
        <v/>
      </c>
      <c r="T190" s="1452" t="str">
        <f>IF('Historical DATA'!AU176="","",'Historical DATA'!AU176)</f>
        <v/>
      </c>
      <c r="V190" s="1451" t="str">
        <f>IF('Historical DATA'!AV176="","",'Historical DATA'!AV176)</f>
        <v/>
      </c>
      <c r="W190" s="1453" t="str">
        <f>IF('Historical DATA'!AW176="","",'Historical DATA'!AW176)</f>
        <v/>
      </c>
      <c r="X190" s="1453" t="str">
        <f>IF('Historical DATA'!AX176="","",'Historical DATA'!AX176)</f>
        <v/>
      </c>
      <c r="Y190" s="1452" t="str">
        <f>IF('Historical DATA'!AY176="","",'Historical DATA'!AY176)</f>
        <v/>
      </c>
      <c r="AA190" s="1451" t="str">
        <f>IF('Historical DATA'!AZ176="","",'Historical DATA'!AZ176)</f>
        <v/>
      </c>
      <c r="AB190" s="1453" t="str">
        <f>IF('Historical DATA'!BA176="","",'Historical DATA'!BA176)</f>
        <v/>
      </c>
      <c r="AC190" s="1453" t="str">
        <f>IF('Historical DATA'!BB176="","",'Historical DATA'!BB176)</f>
        <v/>
      </c>
      <c r="AD190" s="1452" t="str">
        <f>IF('Historical DATA'!BC176="","",'Historical DATA'!BC176)</f>
        <v/>
      </c>
      <c r="AF190" s="1454" t="str">
        <f>IF('Historical DATA'!BD176="","",'Historical DATA'!BD176)</f>
        <v/>
      </c>
      <c r="AG190" s="1448" t="str">
        <f>IF('Historical DATA'!BE176="","",'Historical DATA'!BE176)</f>
        <v/>
      </c>
      <c r="AH190" s="1450" t="str">
        <f>IF('Historical DATA'!BF176="","",'Historical DATA'!BF176)</f>
        <v/>
      </c>
      <c r="AJ190" s="1465" t="str">
        <f>IF('Historical DATA'!BG176="","",'Historical DATA'!BG176)</f>
        <v/>
      </c>
      <c r="AK190" s="1455" t="str">
        <f>IF('Historical DATA'!BH176="","",'Historical DATA'!BH176)</f>
        <v/>
      </c>
      <c r="AL190" s="1455" t="str">
        <f>IF('Historical DATA'!BI176="","",'Historical DATA'!BI176)</f>
        <v/>
      </c>
      <c r="AM190" s="1456" t="str">
        <f>IF('Historical DATA'!BJ176="","",'Historical DATA'!BJ176)</f>
        <v/>
      </c>
    </row>
    <row r="191" spans="2:39">
      <c r="B191" s="1674" t="str">
        <f>IF('Historical DATA'!B177="","",'Historical DATA'!B177)</f>
        <v/>
      </c>
      <c r="D191" s="1454" t="str">
        <f>IF('Historical DATA'!AH177="","",'Historical DATA'!AH177)</f>
        <v/>
      </c>
      <c r="E191" s="1448" t="str">
        <f>IF('Historical DATA'!AI177="","",'Historical DATA'!AI177)</f>
        <v/>
      </c>
      <c r="F191" s="1450" t="str">
        <f>IF('Historical DATA'!AJ177="","",'Historical DATA'!AJ177)</f>
        <v/>
      </c>
      <c r="H191" s="1464" t="str">
        <f>IF('Historical DATA'!AK177="","",'Historical DATA'!AK177)</f>
        <v/>
      </c>
      <c r="I191" s="1448" t="str">
        <f>IF('Historical DATA'!AL177="","",'Historical DATA'!AL177)</f>
        <v/>
      </c>
      <c r="J191" s="1448" t="str">
        <f>IF('Historical DATA'!AM177="","",'Historical DATA'!AM177)</f>
        <v/>
      </c>
      <c r="K191" s="1448" t="str">
        <f>IF('Historical DATA'!AN177="","",'Historical DATA'!AN177)</f>
        <v/>
      </c>
      <c r="L191" s="1467" t="str">
        <f>IF('Historical DATA'!AO177="","",'Historical DATA'!AO177)</f>
        <v/>
      </c>
      <c r="N191" s="1462" t="str">
        <f>IF('Historical DATA'!AP177="","",'Historical DATA'!AP177)</f>
        <v/>
      </c>
      <c r="O191" s="1453" t="str">
        <f>IF('Historical DATA'!AQ177="","",'Historical DATA'!AQ177)</f>
        <v/>
      </c>
      <c r="P191" s="1452" t="str">
        <f>IF('Historical DATA'!AR177="","",'Historical DATA'!AR177)</f>
        <v/>
      </c>
      <c r="R191" s="1451" t="str">
        <f>IF('Historical DATA'!AS177="","",'Historical DATA'!AS177)</f>
        <v/>
      </c>
      <c r="S191" s="1453" t="str">
        <f>IF('Historical DATA'!AT177="","",'Historical DATA'!AT177)</f>
        <v/>
      </c>
      <c r="T191" s="1452" t="str">
        <f>IF('Historical DATA'!AU177="","",'Historical DATA'!AU177)</f>
        <v/>
      </c>
      <c r="V191" s="1451" t="str">
        <f>IF('Historical DATA'!AV177="","",'Historical DATA'!AV177)</f>
        <v/>
      </c>
      <c r="W191" s="1453" t="str">
        <f>IF('Historical DATA'!AW177="","",'Historical DATA'!AW177)</f>
        <v/>
      </c>
      <c r="X191" s="1453" t="str">
        <f>IF('Historical DATA'!AX177="","",'Historical DATA'!AX177)</f>
        <v/>
      </c>
      <c r="Y191" s="1452" t="str">
        <f>IF('Historical DATA'!AY177="","",'Historical DATA'!AY177)</f>
        <v/>
      </c>
      <c r="AA191" s="1451" t="str">
        <f>IF('Historical DATA'!AZ177="","",'Historical DATA'!AZ177)</f>
        <v/>
      </c>
      <c r="AB191" s="1453" t="str">
        <f>IF('Historical DATA'!BA177="","",'Historical DATA'!BA177)</f>
        <v/>
      </c>
      <c r="AC191" s="1453" t="str">
        <f>IF('Historical DATA'!BB177="","",'Historical DATA'!BB177)</f>
        <v/>
      </c>
      <c r="AD191" s="1452" t="str">
        <f>IF('Historical DATA'!BC177="","",'Historical DATA'!BC177)</f>
        <v/>
      </c>
      <c r="AF191" s="1454" t="str">
        <f>IF('Historical DATA'!BD177="","",'Historical DATA'!BD177)</f>
        <v/>
      </c>
      <c r="AG191" s="1448" t="str">
        <f>IF('Historical DATA'!BE177="","",'Historical DATA'!BE177)</f>
        <v/>
      </c>
      <c r="AH191" s="1450" t="str">
        <f>IF('Historical DATA'!BF177="","",'Historical DATA'!BF177)</f>
        <v/>
      </c>
      <c r="AJ191" s="1465" t="str">
        <f>IF('Historical DATA'!BG177="","",'Historical DATA'!BG177)</f>
        <v/>
      </c>
      <c r="AK191" s="1455" t="str">
        <f>IF('Historical DATA'!BH177="","",'Historical DATA'!BH177)</f>
        <v/>
      </c>
      <c r="AL191" s="1455" t="str">
        <f>IF('Historical DATA'!BI177="","",'Historical DATA'!BI177)</f>
        <v/>
      </c>
      <c r="AM191" s="1456" t="str">
        <f>IF('Historical DATA'!BJ177="","",'Historical DATA'!BJ177)</f>
        <v/>
      </c>
    </row>
    <row r="192" spans="2:39">
      <c r="B192" s="1674" t="str">
        <f>IF('Historical DATA'!B178="","",'Historical DATA'!B178)</f>
        <v/>
      </c>
      <c r="D192" s="1454" t="str">
        <f>IF('Historical DATA'!AH178="","",'Historical DATA'!AH178)</f>
        <v/>
      </c>
      <c r="E192" s="1448" t="str">
        <f>IF('Historical DATA'!AI178="","",'Historical DATA'!AI178)</f>
        <v/>
      </c>
      <c r="F192" s="1450" t="str">
        <f>IF('Historical DATA'!AJ178="","",'Historical DATA'!AJ178)</f>
        <v/>
      </c>
      <c r="H192" s="1464" t="str">
        <f>IF('Historical DATA'!AK178="","",'Historical DATA'!AK178)</f>
        <v/>
      </c>
      <c r="I192" s="1448" t="str">
        <f>IF('Historical DATA'!AL178="","",'Historical DATA'!AL178)</f>
        <v/>
      </c>
      <c r="J192" s="1448" t="str">
        <f>IF('Historical DATA'!AM178="","",'Historical DATA'!AM178)</f>
        <v/>
      </c>
      <c r="K192" s="1448" t="str">
        <f>IF('Historical DATA'!AN178="","",'Historical DATA'!AN178)</f>
        <v/>
      </c>
      <c r="L192" s="1467" t="str">
        <f>IF('Historical DATA'!AO178="","",'Historical DATA'!AO178)</f>
        <v/>
      </c>
      <c r="N192" s="1462" t="str">
        <f>IF('Historical DATA'!AP178="","",'Historical DATA'!AP178)</f>
        <v/>
      </c>
      <c r="O192" s="1453" t="str">
        <f>IF('Historical DATA'!AQ178="","",'Historical DATA'!AQ178)</f>
        <v/>
      </c>
      <c r="P192" s="1452" t="str">
        <f>IF('Historical DATA'!AR178="","",'Historical DATA'!AR178)</f>
        <v/>
      </c>
      <c r="R192" s="1451" t="str">
        <f>IF('Historical DATA'!AS178="","",'Historical DATA'!AS178)</f>
        <v/>
      </c>
      <c r="S192" s="1453" t="str">
        <f>IF('Historical DATA'!AT178="","",'Historical DATA'!AT178)</f>
        <v/>
      </c>
      <c r="T192" s="1452" t="str">
        <f>IF('Historical DATA'!AU178="","",'Historical DATA'!AU178)</f>
        <v/>
      </c>
      <c r="V192" s="1451" t="str">
        <f>IF('Historical DATA'!AV178="","",'Historical DATA'!AV178)</f>
        <v/>
      </c>
      <c r="W192" s="1453" t="str">
        <f>IF('Historical DATA'!AW178="","",'Historical DATA'!AW178)</f>
        <v/>
      </c>
      <c r="X192" s="1453" t="str">
        <f>IF('Historical DATA'!AX178="","",'Historical DATA'!AX178)</f>
        <v/>
      </c>
      <c r="Y192" s="1452" t="str">
        <f>IF('Historical DATA'!AY178="","",'Historical DATA'!AY178)</f>
        <v/>
      </c>
      <c r="AA192" s="1451" t="str">
        <f>IF('Historical DATA'!AZ178="","",'Historical DATA'!AZ178)</f>
        <v/>
      </c>
      <c r="AB192" s="1453" t="str">
        <f>IF('Historical DATA'!BA178="","",'Historical DATA'!BA178)</f>
        <v/>
      </c>
      <c r="AC192" s="1453" t="str">
        <f>IF('Historical DATA'!BB178="","",'Historical DATA'!BB178)</f>
        <v/>
      </c>
      <c r="AD192" s="1452" t="str">
        <f>IF('Historical DATA'!BC178="","",'Historical DATA'!BC178)</f>
        <v/>
      </c>
      <c r="AF192" s="1454" t="str">
        <f>IF('Historical DATA'!BD178="","",'Historical DATA'!BD178)</f>
        <v/>
      </c>
      <c r="AG192" s="1448" t="str">
        <f>IF('Historical DATA'!BE178="","",'Historical DATA'!BE178)</f>
        <v/>
      </c>
      <c r="AH192" s="1450" t="str">
        <f>IF('Historical DATA'!BF178="","",'Historical DATA'!BF178)</f>
        <v/>
      </c>
      <c r="AJ192" s="1465" t="str">
        <f>IF('Historical DATA'!BG178="","",'Historical DATA'!BG178)</f>
        <v/>
      </c>
      <c r="AK192" s="1455" t="str">
        <f>IF('Historical DATA'!BH178="","",'Historical DATA'!BH178)</f>
        <v/>
      </c>
      <c r="AL192" s="1455" t="str">
        <f>IF('Historical DATA'!BI178="","",'Historical DATA'!BI178)</f>
        <v/>
      </c>
      <c r="AM192" s="1456" t="str">
        <f>IF('Historical DATA'!BJ178="","",'Historical DATA'!BJ178)</f>
        <v/>
      </c>
    </row>
    <row r="193" spans="2:39">
      <c r="B193" s="1674" t="str">
        <f>IF('Historical DATA'!B179="","",'Historical DATA'!B179)</f>
        <v/>
      </c>
      <c r="D193" s="1454" t="str">
        <f>IF('Historical DATA'!AH179="","",'Historical DATA'!AH179)</f>
        <v/>
      </c>
      <c r="E193" s="1448" t="str">
        <f>IF('Historical DATA'!AI179="","",'Historical DATA'!AI179)</f>
        <v/>
      </c>
      <c r="F193" s="1450" t="str">
        <f>IF('Historical DATA'!AJ179="","",'Historical DATA'!AJ179)</f>
        <v/>
      </c>
      <c r="H193" s="1464" t="str">
        <f>IF('Historical DATA'!AK179="","",'Historical DATA'!AK179)</f>
        <v/>
      </c>
      <c r="I193" s="1448" t="str">
        <f>IF('Historical DATA'!AL179="","",'Historical DATA'!AL179)</f>
        <v/>
      </c>
      <c r="J193" s="1448" t="str">
        <f>IF('Historical DATA'!AM179="","",'Historical DATA'!AM179)</f>
        <v/>
      </c>
      <c r="K193" s="1448" t="str">
        <f>IF('Historical DATA'!AN179="","",'Historical DATA'!AN179)</f>
        <v/>
      </c>
      <c r="L193" s="1467" t="str">
        <f>IF('Historical DATA'!AO179="","",'Historical DATA'!AO179)</f>
        <v/>
      </c>
      <c r="N193" s="1462" t="str">
        <f>IF('Historical DATA'!AP179="","",'Historical DATA'!AP179)</f>
        <v/>
      </c>
      <c r="O193" s="1453" t="str">
        <f>IF('Historical DATA'!AQ179="","",'Historical DATA'!AQ179)</f>
        <v/>
      </c>
      <c r="P193" s="1452" t="str">
        <f>IF('Historical DATA'!AR179="","",'Historical DATA'!AR179)</f>
        <v/>
      </c>
      <c r="R193" s="1451" t="str">
        <f>IF('Historical DATA'!AS179="","",'Historical DATA'!AS179)</f>
        <v/>
      </c>
      <c r="S193" s="1453" t="str">
        <f>IF('Historical DATA'!AT179="","",'Historical DATA'!AT179)</f>
        <v/>
      </c>
      <c r="T193" s="1452" t="str">
        <f>IF('Historical DATA'!AU179="","",'Historical DATA'!AU179)</f>
        <v/>
      </c>
      <c r="V193" s="1451" t="str">
        <f>IF('Historical DATA'!AV179="","",'Historical DATA'!AV179)</f>
        <v/>
      </c>
      <c r="W193" s="1453" t="str">
        <f>IF('Historical DATA'!AW179="","",'Historical DATA'!AW179)</f>
        <v/>
      </c>
      <c r="X193" s="1453" t="str">
        <f>IF('Historical DATA'!AX179="","",'Historical DATA'!AX179)</f>
        <v/>
      </c>
      <c r="Y193" s="1452" t="str">
        <f>IF('Historical DATA'!AY179="","",'Historical DATA'!AY179)</f>
        <v/>
      </c>
      <c r="AA193" s="1451" t="str">
        <f>IF('Historical DATA'!AZ179="","",'Historical DATA'!AZ179)</f>
        <v/>
      </c>
      <c r="AB193" s="1453" t="str">
        <f>IF('Historical DATA'!BA179="","",'Historical DATA'!BA179)</f>
        <v/>
      </c>
      <c r="AC193" s="1453" t="str">
        <f>IF('Historical DATA'!BB179="","",'Historical DATA'!BB179)</f>
        <v/>
      </c>
      <c r="AD193" s="1452" t="str">
        <f>IF('Historical DATA'!BC179="","",'Historical DATA'!BC179)</f>
        <v/>
      </c>
      <c r="AF193" s="1454" t="str">
        <f>IF('Historical DATA'!BD179="","",'Historical DATA'!BD179)</f>
        <v/>
      </c>
      <c r="AG193" s="1448" t="str">
        <f>IF('Historical DATA'!BE179="","",'Historical DATA'!BE179)</f>
        <v/>
      </c>
      <c r="AH193" s="1450" t="str">
        <f>IF('Historical DATA'!BF179="","",'Historical DATA'!BF179)</f>
        <v/>
      </c>
      <c r="AJ193" s="1465" t="str">
        <f>IF('Historical DATA'!BG179="","",'Historical DATA'!BG179)</f>
        <v/>
      </c>
      <c r="AK193" s="1455" t="str">
        <f>IF('Historical DATA'!BH179="","",'Historical DATA'!BH179)</f>
        <v/>
      </c>
      <c r="AL193" s="1455" t="str">
        <f>IF('Historical DATA'!BI179="","",'Historical DATA'!BI179)</f>
        <v/>
      </c>
      <c r="AM193" s="1456" t="str">
        <f>IF('Historical DATA'!BJ179="","",'Historical DATA'!BJ179)</f>
        <v/>
      </c>
    </row>
    <row r="194" spans="2:39">
      <c r="B194" s="1674" t="str">
        <f>IF('Historical DATA'!B180="","",'Historical DATA'!B180)</f>
        <v/>
      </c>
      <c r="D194" s="1454" t="str">
        <f>IF('Historical DATA'!AH180="","",'Historical DATA'!AH180)</f>
        <v/>
      </c>
      <c r="E194" s="1448" t="str">
        <f>IF('Historical DATA'!AI180="","",'Historical DATA'!AI180)</f>
        <v/>
      </c>
      <c r="F194" s="1450" t="str">
        <f>IF('Historical DATA'!AJ180="","",'Historical DATA'!AJ180)</f>
        <v/>
      </c>
      <c r="H194" s="1464" t="str">
        <f>IF('Historical DATA'!AK180="","",'Historical DATA'!AK180)</f>
        <v/>
      </c>
      <c r="I194" s="1448" t="str">
        <f>IF('Historical DATA'!AL180="","",'Historical DATA'!AL180)</f>
        <v/>
      </c>
      <c r="J194" s="1448" t="str">
        <f>IF('Historical DATA'!AM180="","",'Historical DATA'!AM180)</f>
        <v/>
      </c>
      <c r="K194" s="1448" t="str">
        <f>IF('Historical DATA'!AN180="","",'Historical DATA'!AN180)</f>
        <v/>
      </c>
      <c r="L194" s="1467" t="str">
        <f>IF('Historical DATA'!AO180="","",'Historical DATA'!AO180)</f>
        <v/>
      </c>
      <c r="N194" s="1462" t="str">
        <f>IF('Historical DATA'!AP180="","",'Historical DATA'!AP180)</f>
        <v/>
      </c>
      <c r="O194" s="1453" t="str">
        <f>IF('Historical DATA'!AQ180="","",'Historical DATA'!AQ180)</f>
        <v/>
      </c>
      <c r="P194" s="1452" t="str">
        <f>IF('Historical DATA'!AR180="","",'Historical DATA'!AR180)</f>
        <v/>
      </c>
      <c r="R194" s="1451" t="str">
        <f>IF('Historical DATA'!AS180="","",'Historical DATA'!AS180)</f>
        <v/>
      </c>
      <c r="S194" s="1453" t="str">
        <f>IF('Historical DATA'!AT180="","",'Historical DATA'!AT180)</f>
        <v/>
      </c>
      <c r="T194" s="1452" t="str">
        <f>IF('Historical DATA'!AU180="","",'Historical DATA'!AU180)</f>
        <v/>
      </c>
      <c r="V194" s="1451" t="str">
        <f>IF('Historical DATA'!AV180="","",'Historical DATA'!AV180)</f>
        <v/>
      </c>
      <c r="W194" s="1453" t="str">
        <f>IF('Historical DATA'!AW180="","",'Historical DATA'!AW180)</f>
        <v/>
      </c>
      <c r="X194" s="1453" t="str">
        <f>IF('Historical DATA'!AX180="","",'Historical DATA'!AX180)</f>
        <v/>
      </c>
      <c r="Y194" s="1452" t="str">
        <f>IF('Historical DATA'!AY180="","",'Historical DATA'!AY180)</f>
        <v/>
      </c>
      <c r="AA194" s="1451" t="str">
        <f>IF('Historical DATA'!AZ180="","",'Historical DATA'!AZ180)</f>
        <v/>
      </c>
      <c r="AB194" s="1453" t="str">
        <f>IF('Historical DATA'!BA180="","",'Historical DATA'!BA180)</f>
        <v/>
      </c>
      <c r="AC194" s="1453" t="str">
        <f>IF('Historical DATA'!BB180="","",'Historical DATA'!BB180)</f>
        <v/>
      </c>
      <c r="AD194" s="1452" t="str">
        <f>IF('Historical DATA'!BC180="","",'Historical DATA'!BC180)</f>
        <v/>
      </c>
      <c r="AF194" s="1454" t="str">
        <f>IF('Historical DATA'!BD180="","",'Historical DATA'!BD180)</f>
        <v/>
      </c>
      <c r="AG194" s="1448" t="str">
        <f>IF('Historical DATA'!BE180="","",'Historical DATA'!BE180)</f>
        <v/>
      </c>
      <c r="AH194" s="1450" t="str">
        <f>IF('Historical DATA'!BF180="","",'Historical DATA'!BF180)</f>
        <v/>
      </c>
      <c r="AJ194" s="1465" t="str">
        <f>IF('Historical DATA'!BG180="","",'Historical DATA'!BG180)</f>
        <v/>
      </c>
      <c r="AK194" s="1455" t="str">
        <f>IF('Historical DATA'!BH180="","",'Historical DATA'!BH180)</f>
        <v/>
      </c>
      <c r="AL194" s="1455" t="str">
        <f>IF('Historical DATA'!BI180="","",'Historical DATA'!BI180)</f>
        <v/>
      </c>
      <c r="AM194" s="1456" t="str">
        <f>IF('Historical DATA'!BJ180="","",'Historical DATA'!BJ180)</f>
        <v/>
      </c>
    </row>
    <row r="195" spans="2:39">
      <c r="B195" s="1674" t="str">
        <f>IF('Historical DATA'!B181="","",'Historical DATA'!B181)</f>
        <v/>
      </c>
      <c r="D195" s="1454" t="str">
        <f>IF('Historical DATA'!AH181="","",'Historical DATA'!AH181)</f>
        <v/>
      </c>
      <c r="E195" s="1448" t="str">
        <f>IF('Historical DATA'!AI181="","",'Historical DATA'!AI181)</f>
        <v/>
      </c>
      <c r="F195" s="1450" t="str">
        <f>IF('Historical DATA'!AJ181="","",'Historical DATA'!AJ181)</f>
        <v/>
      </c>
      <c r="H195" s="1464" t="str">
        <f>IF('Historical DATA'!AK181="","",'Historical DATA'!AK181)</f>
        <v/>
      </c>
      <c r="I195" s="1448" t="str">
        <f>IF('Historical DATA'!AL181="","",'Historical DATA'!AL181)</f>
        <v/>
      </c>
      <c r="J195" s="1448" t="str">
        <f>IF('Historical DATA'!AM181="","",'Historical DATA'!AM181)</f>
        <v/>
      </c>
      <c r="K195" s="1448" t="str">
        <f>IF('Historical DATA'!AN181="","",'Historical DATA'!AN181)</f>
        <v/>
      </c>
      <c r="L195" s="1467" t="str">
        <f>IF('Historical DATA'!AO181="","",'Historical DATA'!AO181)</f>
        <v/>
      </c>
      <c r="N195" s="1462" t="str">
        <f>IF('Historical DATA'!AP181="","",'Historical DATA'!AP181)</f>
        <v/>
      </c>
      <c r="O195" s="1453" t="str">
        <f>IF('Historical DATA'!AQ181="","",'Historical DATA'!AQ181)</f>
        <v/>
      </c>
      <c r="P195" s="1452" t="str">
        <f>IF('Historical DATA'!AR181="","",'Historical DATA'!AR181)</f>
        <v/>
      </c>
      <c r="R195" s="1451" t="str">
        <f>IF('Historical DATA'!AS181="","",'Historical DATA'!AS181)</f>
        <v/>
      </c>
      <c r="S195" s="1453" t="str">
        <f>IF('Historical DATA'!AT181="","",'Historical DATA'!AT181)</f>
        <v/>
      </c>
      <c r="T195" s="1452" t="str">
        <f>IF('Historical DATA'!AU181="","",'Historical DATA'!AU181)</f>
        <v/>
      </c>
      <c r="V195" s="1451" t="str">
        <f>IF('Historical DATA'!AV181="","",'Historical DATA'!AV181)</f>
        <v/>
      </c>
      <c r="W195" s="1453" t="str">
        <f>IF('Historical DATA'!AW181="","",'Historical DATA'!AW181)</f>
        <v/>
      </c>
      <c r="X195" s="1453" t="str">
        <f>IF('Historical DATA'!AX181="","",'Historical DATA'!AX181)</f>
        <v/>
      </c>
      <c r="Y195" s="1452" t="str">
        <f>IF('Historical DATA'!AY181="","",'Historical DATA'!AY181)</f>
        <v/>
      </c>
      <c r="AA195" s="1451" t="str">
        <f>IF('Historical DATA'!AZ181="","",'Historical DATA'!AZ181)</f>
        <v/>
      </c>
      <c r="AB195" s="1453" t="str">
        <f>IF('Historical DATA'!BA181="","",'Historical DATA'!BA181)</f>
        <v/>
      </c>
      <c r="AC195" s="1453" t="str">
        <f>IF('Historical DATA'!BB181="","",'Historical DATA'!BB181)</f>
        <v/>
      </c>
      <c r="AD195" s="1452" t="str">
        <f>IF('Historical DATA'!BC181="","",'Historical DATA'!BC181)</f>
        <v/>
      </c>
      <c r="AF195" s="1454" t="str">
        <f>IF('Historical DATA'!BD181="","",'Historical DATA'!BD181)</f>
        <v/>
      </c>
      <c r="AG195" s="1448" t="str">
        <f>IF('Historical DATA'!BE181="","",'Historical DATA'!BE181)</f>
        <v/>
      </c>
      <c r="AH195" s="1450" t="str">
        <f>IF('Historical DATA'!BF181="","",'Historical DATA'!BF181)</f>
        <v/>
      </c>
      <c r="AJ195" s="1465" t="str">
        <f>IF('Historical DATA'!BG181="","",'Historical DATA'!BG181)</f>
        <v/>
      </c>
      <c r="AK195" s="1455" t="str">
        <f>IF('Historical DATA'!BH181="","",'Historical DATA'!BH181)</f>
        <v/>
      </c>
      <c r="AL195" s="1455" t="str">
        <f>IF('Historical DATA'!BI181="","",'Historical DATA'!BI181)</f>
        <v/>
      </c>
      <c r="AM195" s="1456" t="str">
        <f>IF('Historical DATA'!BJ181="","",'Historical DATA'!BJ181)</f>
        <v/>
      </c>
    </row>
    <row r="196" spans="2:39">
      <c r="B196" s="1674" t="str">
        <f>IF('Historical DATA'!B182="","",'Historical DATA'!B182)</f>
        <v/>
      </c>
      <c r="D196" s="1454" t="str">
        <f>IF('Historical DATA'!AH182="","",'Historical DATA'!AH182)</f>
        <v/>
      </c>
      <c r="E196" s="1448" t="str">
        <f>IF('Historical DATA'!AI182="","",'Historical DATA'!AI182)</f>
        <v/>
      </c>
      <c r="F196" s="1450" t="str">
        <f>IF('Historical DATA'!AJ182="","",'Historical DATA'!AJ182)</f>
        <v/>
      </c>
      <c r="H196" s="1464" t="str">
        <f>IF('Historical DATA'!AK182="","",'Historical DATA'!AK182)</f>
        <v/>
      </c>
      <c r="I196" s="1448" t="str">
        <f>IF('Historical DATA'!AL182="","",'Historical DATA'!AL182)</f>
        <v/>
      </c>
      <c r="J196" s="1448" t="str">
        <f>IF('Historical DATA'!AM182="","",'Historical DATA'!AM182)</f>
        <v/>
      </c>
      <c r="K196" s="1448" t="str">
        <f>IF('Historical DATA'!AN182="","",'Historical DATA'!AN182)</f>
        <v/>
      </c>
      <c r="L196" s="1467" t="str">
        <f>IF('Historical DATA'!AO182="","",'Historical DATA'!AO182)</f>
        <v/>
      </c>
      <c r="N196" s="1462" t="str">
        <f>IF('Historical DATA'!AP182="","",'Historical DATA'!AP182)</f>
        <v/>
      </c>
      <c r="O196" s="1453" t="str">
        <f>IF('Historical DATA'!AQ182="","",'Historical DATA'!AQ182)</f>
        <v/>
      </c>
      <c r="P196" s="1452" t="str">
        <f>IF('Historical DATA'!AR182="","",'Historical DATA'!AR182)</f>
        <v/>
      </c>
      <c r="R196" s="1451" t="str">
        <f>IF('Historical DATA'!AS182="","",'Historical DATA'!AS182)</f>
        <v/>
      </c>
      <c r="S196" s="1453" t="str">
        <f>IF('Historical DATA'!AT182="","",'Historical DATA'!AT182)</f>
        <v/>
      </c>
      <c r="T196" s="1452" t="str">
        <f>IF('Historical DATA'!AU182="","",'Historical DATA'!AU182)</f>
        <v/>
      </c>
      <c r="V196" s="1451" t="str">
        <f>IF('Historical DATA'!AV182="","",'Historical DATA'!AV182)</f>
        <v/>
      </c>
      <c r="W196" s="1453" t="str">
        <f>IF('Historical DATA'!AW182="","",'Historical DATA'!AW182)</f>
        <v/>
      </c>
      <c r="X196" s="1453" t="str">
        <f>IF('Historical DATA'!AX182="","",'Historical DATA'!AX182)</f>
        <v/>
      </c>
      <c r="Y196" s="1452" t="str">
        <f>IF('Historical DATA'!AY182="","",'Historical DATA'!AY182)</f>
        <v/>
      </c>
      <c r="AA196" s="1451" t="str">
        <f>IF('Historical DATA'!AZ182="","",'Historical DATA'!AZ182)</f>
        <v/>
      </c>
      <c r="AB196" s="1453" t="str">
        <f>IF('Historical DATA'!BA182="","",'Historical DATA'!BA182)</f>
        <v/>
      </c>
      <c r="AC196" s="1453" t="str">
        <f>IF('Historical DATA'!BB182="","",'Historical DATA'!BB182)</f>
        <v/>
      </c>
      <c r="AD196" s="1452" t="str">
        <f>IF('Historical DATA'!BC182="","",'Historical DATA'!BC182)</f>
        <v/>
      </c>
      <c r="AF196" s="1454" t="str">
        <f>IF('Historical DATA'!BD182="","",'Historical DATA'!BD182)</f>
        <v/>
      </c>
      <c r="AG196" s="1448" t="str">
        <f>IF('Historical DATA'!BE182="","",'Historical DATA'!BE182)</f>
        <v/>
      </c>
      <c r="AH196" s="1450" t="str">
        <f>IF('Historical DATA'!BF182="","",'Historical DATA'!BF182)</f>
        <v/>
      </c>
      <c r="AJ196" s="1465" t="str">
        <f>IF('Historical DATA'!BG182="","",'Historical DATA'!BG182)</f>
        <v/>
      </c>
      <c r="AK196" s="1455" t="str">
        <f>IF('Historical DATA'!BH182="","",'Historical DATA'!BH182)</f>
        <v/>
      </c>
      <c r="AL196" s="1455" t="str">
        <f>IF('Historical DATA'!BI182="","",'Historical DATA'!BI182)</f>
        <v/>
      </c>
      <c r="AM196" s="1456" t="str">
        <f>IF('Historical DATA'!BJ182="","",'Historical DATA'!BJ182)</f>
        <v/>
      </c>
    </row>
    <row r="197" spans="2:39">
      <c r="B197" s="1674" t="str">
        <f>IF('Historical DATA'!B183="","",'Historical DATA'!B183)</f>
        <v/>
      </c>
      <c r="D197" s="1454" t="str">
        <f>IF('Historical DATA'!AH183="","",'Historical DATA'!AH183)</f>
        <v/>
      </c>
      <c r="E197" s="1448" t="str">
        <f>IF('Historical DATA'!AI183="","",'Historical DATA'!AI183)</f>
        <v/>
      </c>
      <c r="F197" s="1450" t="str">
        <f>IF('Historical DATA'!AJ183="","",'Historical DATA'!AJ183)</f>
        <v/>
      </c>
      <c r="H197" s="1464" t="str">
        <f>IF('Historical DATA'!AK183="","",'Historical DATA'!AK183)</f>
        <v/>
      </c>
      <c r="I197" s="1448" t="str">
        <f>IF('Historical DATA'!AL183="","",'Historical DATA'!AL183)</f>
        <v/>
      </c>
      <c r="J197" s="1448" t="str">
        <f>IF('Historical DATA'!AM183="","",'Historical DATA'!AM183)</f>
        <v/>
      </c>
      <c r="K197" s="1448" t="str">
        <f>IF('Historical DATA'!AN183="","",'Historical DATA'!AN183)</f>
        <v/>
      </c>
      <c r="L197" s="1467" t="str">
        <f>IF('Historical DATA'!AO183="","",'Historical DATA'!AO183)</f>
        <v/>
      </c>
      <c r="N197" s="1462" t="str">
        <f>IF('Historical DATA'!AP183="","",'Historical DATA'!AP183)</f>
        <v/>
      </c>
      <c r="O197" s="1453" t="str">
        <f>IF('Historical DATA'!AQ183="","",'Historical DATA'!AQ183)</f>
        <v/>
      </c>
      <c r="P197" s="1452" t="str">
        <f>IF('Historical DATA'!AR183="","",'Historical DATA'!AR183)</f>
        <v/>
      </c>
      <c r="R197" s="1451" t="str">
        <f>IF('Historical DATA'!AS183="","",'Historical DATA'!AS183)</f>
        <v/>
      </c>
      <c r="S197" s="1453" t="str">
        <f>IF('Historical DATA'!AT183="","",'Historical DATA'!AT183)</f>
        <v/>
      </c>
      <c r="T197" s="1452" t="str">
        <f>IF('Historical DATA'!AU183="","",'Historical DATA'!AU183)</f>
        <v/>
      </c>
      <c r="V197" s="1451" t="str">
        <f>IF('Historical DATA'!AV183="","",'Historical DATA'!AV183)</f>
        <v/>
      </c>
      <c r="W197" s="1453" t="str">
        <f>IF('Historical DATA'!AW183="","",'Historical DATA'!AW183)</f>
        <v/>
      </c>
      <c r="X197" s="1453" t="str">
        <f>IF('Historical DATA'!AX183="","",'Historical DATA'!AX183)</f>
        <v/>
      </c>
      <c r="Y197" s="1452" t="str">
        <f>IF('Historical DATA'!AY183="","",'Historical DATA'!AY183)</f>
        <v/>
      </c>
      <c r="AA197" s="1451" t="str">
        <f>IF('Historical DATA'!AZ183="","",'Historical DATA'!AZ183)</f>
        <v/>
      </c>
      <c r="AB197" s="1453" t="str">
        <f>IF('Historical DATA'!BA183="","",'Historical DATA'!BA183)</f>
        <v/>
      </c>
      <c r="AC197" s="1453" t="str">
        <f>IF('Historical DATA'!BB183="","",'Historical DATA'!BB183)</f>
        <v/>
      </c>
      <c r="AD197" s="1452" t="str">
        <f>IF('Historical DATA'!BC183="","",'Historical DATA'!BC183)</f>
        <v/>
      </c>
      <c r="AF197" s="1454" t="str">
        <f>IF('Historical DATA'!BD183="","",'Historical DATA'!BD183)</f>
        <v/>
      </c>
      <c r="AG197" s="1448" t="str">
        <f>IF('Historical DATA'!BE183="","",'Historical DATA'!BE183)</f>
        <v/>
      </c>
      <c r="AH197" s="1450" t="str">
        <f>IF('Historical DATA'!BF183="","",'Historical DATA'!BF183)</f>
        <v/>
      </c>
      <c r="AJ197" s="1465" t="str">
        <f>IF('Historical DATA'!BG183="","",'Historical DATA'!BG183)</f>
        <v/>
      </c>
      <c r="AK197" s="1455" t="str">
        <f>IF('Historical DATA'!BH183="","",'Historical DATA'!BH183)</f>
        <v/>
      </c>
      <c r="AL197" s="1455" t="str">
        <f>IF('Historical DATA'!BI183="","",'Historical DATA'!BI183)</f>
        <v/>
      </c>
      <c r="AM197" s="1456" t="str">
        <f>IF('Historical DATA'!BJ183="","",'Historical DATA'!BJ183)</f>
        <v/>
      </c>
    </row>
    <row r="198" spans="2:39">
      <c r="B198" s="1674" t="str">
        <f>IF('Historical DATA'!B184="","",'Historical DATA'!B184)</f>
        <v/>
      </c>
      <c r="D198" s="1454" t="str">
        <f>IF('Historical DATA'!AH184="","",'Historical DATA'!AH184)</f>
        <v/>
      </c>
      <c r="E198" s="1448" t="str">
        <f>IF('Historical DATA'!AI184="","",'Historical DATA'!AI184)</f>
        <v/>
      </c>
      <c r="F198" s="1450" t="str">
        <f>IF('Historical DATA'!AJ184="","",'Historical DATA'!AJ184)</f>
        <v/>
      </c>
      <c r="H198" s="1464" t="str">
        <f>IF('Historical DATA'!AK184="","",'Historical DATA'!AK184)</f>
        <v/>
      </c>
      <c r="I198" s="1448" t="str">
        <f>IF('Historical DATA'!AL184="","",'Historical DATA'!AL184)</f>
        <v/>
      </c>
      <c r="J198" s="1448" t="str">
        <f>IF('Historical DATA'!AM184="","",'Historical DATA'!AM184)</f>
        <v/>
      </c>
      <c r="K198" s="1448" t="str">
        <f>IF('Historical DATA'!AN184="","",'Historical DATA'!AN184)</f>
        <v/>
      </c>
      <c r="L198" s="1467" t="str">
        <f>IF('Historical DATA'!AO184="","",'Historical DATA'!AO184)</f>
        <v/>
      </c>
      <c r="N198" s="1462" t="str">
        <f>IF('Historical DATA'!AP184="","",'Historical DATA'!AP184)</f>
        <v/>
      </c>
      <c r="O198" s="1453" t="str">
        <f>IF('Historical DATA'!AQ184="","",'Historical DATA'!AQ184)</f>
        <v/>
      </c>
      <c r="P198" s="1452" t="str">
        <f>IF('Historical DATA'!AR184="","",'Historical DATA'!AR184)</f>
        <v/>
      </c>
      <c r="R198" s="1451" t="str">
        <f>IF('Historical DATA'!AS184="","",'Historical DATA'!AS184)</f>
        <v/>
      </c>
      <c r="S198" s="1453" t="str">
        <f>IF('Historical DATA'!AT184="","",'Historical DATA'!AT184)</f>
        <v/>
      </c>
      <c r="T198" s="1452" t="str">
        <f>IF('Historical DATA'!AU184="","",'Historical DATA'!AU184)</f>
        <v/>
      </c>
      <c r="V198" s="1451" t="str">
        <f>IF('Historical DATA'!AV184="","",'Historical DATA'!AV184)</f>
        <v/>
      </c>
      <c r="W198" s="1453" t="str">
        <f>IF('Historical DATA'!AW184="","",'Historical DATA'!AW184)</f>
        <v/>
      </c>
      <c r="X198" s="1453" t="str">
        <f>IF('Historical DATA'!AX184="","",'Historical DATA'!AX184)</f>
        <v/>
      </c>
      <c r="Y198" s="1452" t="str">
        <f>IF('Historical DATA'!AY184="","",'Historical DATA'!AY184)</f>
        <v/>
      </c>
      <c r="AA198" s="1451" t="str">
        <f>IF('Historical DATA'!AZ184="","",'Historical DATA'!AZ184)</f>
        <v/>
      </c>
      <c r="AB198" s="1453" t="str">
        <f>IF('Historical DATA'!BA184="","",'Historical DATA'!BA184)</f>
        <v/>
      </c>
      <c r="AC198" s="1453" t="str">
        <f>IF('Historical DATA'!BB184="","",'Historical DATA'!BB184)</f>
        <v/>
      </c>
      <c r="AD198" s="1452" t="str">
        <f>IF('Historical DATA'!BC184="","",'Historical DATA'!BC184)</f>
        <v/>
      </c>
      <c r="AF198" s="1454" t="str">
        <f>IF('Historical DATA'!BD184="","",'Historical DATA'!BD184)</f>
        <v/>
      </c>
      <c r="AG198" s="1448" t="str">
        <f>IF('Historical DATA'!BE184="","",'Historical DATA'!BE184)</f>
        <v/>
      </c>
      <c r="AH198" s="1450" t="str">
        <f>IF('Historical DATA'!BF184="","",'Historical DATA'!BF184)</f>
        <v/>
      </c>
      <c r="AJ198" s="1465" t="str">
        <f>IF('Historical DATA'!BG184="","",'Historical DATA'!BG184)</f>
        <v/>
      </c>
      <c r="AK198" s="1455" t="str">
        <f>IF('Historical DATA'!BH184="","",'Historical DATA'!BH184)</f>
        <v/>
      </c>
      <c r="AL198" s="1455" t="str">
        <f>IF('Historical DATA'!BI184="","",'Historical DATA'!BI184)</f>
        <v/>
      </c>
      <c r="AM198" s="1456" t="str">
        <f>IF('Historical DATA'!BJ184="","",'Historical DATA'!BJ184)</f>
        <v/>
      </c>
    </row>
    <row r="199" spans="2:39">
      <c r="B199" s="1674" t="str">
        <f>IF('Historical DATA'!B185="","",'Historical DATA'!B185)</f>
        <v/>
      </c>
      <c r="D199" s="1454" t="str">
        <f>IF('Historical DATA'!AH185="","",'Historical DATA'!AH185)</f>
        <v/>
      </c>
      <c r="E199" s="1448" t="str">
        <f>IF('Historical DATA'!AI185="","",'Historical DATA'!AI185)</f>
        <v/>
      </c>
      <c r="F199" s="1450" t="str">
        <f>IF('Historical DATA'!AJ185="","",'Historical DATA'!AJ185)</f>
        <v/>
      </c>
      <c r="H199" s="1464" t="str">
        <f>IF('Historical DATA'!AK185="","",'Historical DATA'!AK185)</f>
        <v/>
      </c>
      <c r="I199" s="1448" t="str">
        <f>IF('Historical DATA'!AL185="","",'Historical DATA'!AL185)</f>
        <v/>
      </c>
      <c r="J199" s="1448" t="str">
        <f>IF('Historical DATA'!AM185="","",'Historical DATA'!AM185)</f>
        <v/>
      </c>
      <c r="K199" s="1448" t="str">
        <f>IF('Historical DATA'!AN185="","",'Historical DATA'!AN185)</f>
        <v/>
      </c>
      <c r="L199" s="1467" t="str">
        <f>IF('Historical DATA'!AO185="","",'Historical DATA'!AO185)</f>
        <v/>
      </c>
      <c r="N199" s="1462" t="str">
        <f>IF('Historical DATA'!AP185="","",'Historical DATA'!AP185)</f>
        <v/>
      </c>
      <c r="O199" s="1453" t="str">
        <f>IF('Historical DATA'!AQ185="","",'Historical DATA'!AQ185)</f>
        <v/>
      </c>
      <c r="P199" s="1452" t="str">
        <f>IF('Historical DATA'!AR185="","",'Historical DATA'!AR185)</f>
        <v/>
      </c>
      <c r="R199" s="1451" t="str">
        <f>IF('Historical DATA'!AS185="","",'Historical DATA'!AS185)</f>
        <v/>
      </c>
      <c r="S199" s="1453" t="str">
        <f>IF('Historical DATA'!AT185="","",'Historical DATA'!AT185)</f>
        <v/>
      </c>
      <c r="T199" s="1452" t="str">
        <f>IF('Historical DATA'!AU185="","",'Historical DATA'!AU185)</f>
        <v/>
      </c>
      <c r="V199" s="1451" t="str">
        <f>IF('Historical DATA'!AV185="","",'Historical DATA'!AV185)</f>
        <v/>
      </c>
      <c r="W199" s="1453" t="str">
        <f>IF('Historical DATA'!AW185="","",'Historical DATA'!AW185)</f>
        <v/>
      </c>
      <c r="X199" s="1453" t="str">
        <f>IF('Historical DATA'!AX185="","",'Historical DATA'!AX185)</f>
        <v/>
      </c>
      <c r="Y199" s="1452" t="str">
        <f>IF('Historical DATA'!AY185="","",'Historical DATA'!AY185)</f>
        <v/>
      </c>
      <c r="AA199" s="1451" t="str">
        <f>IF('Historical DATA'!AZ185="","",'Historical DATA'!AZ185)</f>
        <v/>
      </c>
      <c r="AB199" s="1453" t="str">
        <f>IF('Historical DATA'!BA185="","",'Historical DATA'!BA185)</f>
        <v/>
      </c>
      <c r="AC199" s="1453" t="str">
        <f>IF('Historical DATA'!BB185="","",'Historical DATA'!BB185)</f>
        <v/>
      </c>
      <c r="AD199" s="1452" t="str">
        <f>IF('Historical DATA'!BC185="","",'Historical DATA'!BC185)</f>
        <v/>
      </c>
      <c r="AF199" s="1454" t="str">
        <f>IF('Historical DATA'!BD185="","",'Historical DATA'!BD185)</f>
        <v/>
      </c>
      <c r="AG199" s="1448" t="str">
        <f>IF('Historical DATA'!BE185="","",'Historical DATA'!BE185)</f>
        <v/>
      </c>
      <c r="AH199" s="1450" t="str">
        <f>IF('Historical DATA'!BF185="","",'Historical DATA'!BF185)</f>
        <v/>
      </c>
      <c r="AJ199" s="1465" t="str">
        <f>IF('Historical DATA'!BG185="","",'Historical DATA'!BG185)</f>
        <v/>
      </c>
      <c r="AK199" s="1455" t="str">
        <f>IF('Historical DATA'!BH185="","",'Historical DATA'!BH185)</f>
        <v/>
      </c>
      <c r="AL199" s="1455" t="str">
        <f>IF('Historical DATA'!BI185="","",'Historical DATA'!BI185)</f>
        <v/>
      </c>
      <c r="AM199" s="1456" t="str">
        <f>IF('Historical DATA'!BJ185="","",'Historical DATA'!BJ185)</f>
        <v/>
      </c>
    </row>
    <row r="200" spans="2:39">
      <c r="B200" s="1674" t="str">
        <f>IF('Historical DATA'!B186="","",'Historical DATA'!B186)</f>
        <v/>
      </c>
      <c r="D200" s="1454" t="str">
        <f>IF('Historical DATA'!AH186="","",'Historical DATA'!AH186)</f>
        <v/>
      </c>
      <c r="E200" s="1448" t="str">
        <f>IF('Historical DATA'!AI186="","",'Historical DATA'!AI186)</f>
        <v/>
      </c>
      <c r="F200" s="1450" t="str">
        <f>IF('Historical DATA'!AJ186="","",'Historical DATA'!AJ186)</f>
        <v/>
      </c>
      <c r="H200" s="1464" t="str">
        <f>IF('Historical DATA'!AK186="","",'Historical DATA'!AK186)</f>
        <v/>
      </c>
      <c r="I200" s="1448" t="str">
        <f>IF('Historical DATA'!AL186="","",'Historical DATA'!AL186)</f>
        <v/>
      </c>
      <c r="J200" s="1448" t="str">
        <f>IF('Historical DATA'!AM186="","",'Historical DATA'!AM186)</f>
        <v/>
      </c>
      <c r="K200" s="1448" t="str">
        <f>IF('Historical DATA'!AN186="","",'Historical DATA'!AN186)</f>
        <v/>
      </c>
      <c r="L200" s="1467" t="str">
        <f>IF('Historical DATA'!AO186="","",'Historical DATA'!AO186)</f>
        <v/>
      </c>
      <c r="N200" s="1462" t="str">
        <f>IF('Historical DATA'!AP186="","",'Historical DATA'!AP186)</f>
        <v/>
      </c>
      <c r="O200" s="1453" t="str">
        <f>IF('Historical DATA'!AQ186="","",'Historical DATA'!AQ186)</f>
        <v/>
      </c>
      <c r="P200" s="1452" t="str">
        <f>IF('Historical DATA'!AR186="","",'Historical DATA'!AR186)</f>
        <v/>
      </c>
      <c r="R200" s="1451" t="str">
        <f>IF('Historical DATA'!AS186="","",'Historical DATA'!AS186)</f>
        <v/>
      </c>
      <c r="S200" s="1453" t="str">
        <f>IF('Historical DATA'!AT186="","",'Historical DATA'!AT186)</f>
        <v/>
      </c>
      <c r="T200" s="1452" t="str">
        <f>IF('Historical DATA'!AU186="","",'Historical DATA'!AU186)</f>
        <v/>
      </c>
      <c r="V200" s="1451" t="str">
        <f>IF('Historical DATA'!AV186="","",'Historical DATA'!AV186)</f>
        <v/>
      </c>
      <c r="W200" s="1453" t="str">
        <f>IF('Historical DATA'!AW186="","",'Historical DATA'!AW186)</f>
        <v/>
      </c>
      <c r="X200" s="1453" t="str">
        <f>IF('Historical DATA'!AX186="","",'Historical DATA'!AX186)</f>
        <v/>
      </c>
      <c r="Y200" s="1452" t="str">
        <f>IF('Historical DATA'!AY186="","",'Historical DATA'!AY186)</f>
        <v/>
      </c>
      <c r="AA200" s="1451" t="str">
        <f>IF('Historical DATA'!AZ186="","",'Historical DATA'!AZ186)</f>
        <v/>
      </c>
      <c r="AB200" s="1453" t="str">
        <f>IF('Historical DATA'!BA186="","",'Historical DATA'!BA186)</f>
        <v/>
      </c>
      <c r="AC200" s="1453" t="str">
        <f>IF('Historical DATA'!BB186="","",'Historical DATA'!BB186)</f>
        <v/>
      </c>
      <c r="AD200" s="1452" t="str">
        <f>IF('Historical DATA'!BC186="","",'Historical DATA'!BC186)</f>
        <v/>
      </c>
      <c r="AF200" s="1454" t="str">
        <f>IF('Historical DATA'!BD186="","",'Historical DATA'!BD186)</f>
        <v/>
      </c>
      <c r="AG200" s="1448" t="str">
        <f>IF('Historical DATA'!BE186="","",'Historical DATA'!BE186)</f>
        <v/>
      </c>
      <c r="AH200" s="1450" t="str">
        <f>IF('Historical DATA'!BF186="","",'Historical DATA'!BF186)</f>
        <v/>
      </c>
      <c r="AJ200" s="1465" t="str">
        <f>IF('Historical DATA'!BG186="","",'Historical DATA'!BG186)</f>
        <v/>
      </c>
      <c r="AK200" s="1455" t="str">
        <f>IF('Historical DATA'!BH186="","",'Historical DATA'!BH186)</f>
        <v/>
      </c>
      <c r="AL200" s="1455" t="str">
        <f>IF('Historical DATA'!BI186="","",'Historical DATA'!BI186)</f>
        <v/>
      </c>
      <c r="AM200" s="1456" t="str">
        <f>IF('Historical DATA'!BJ186="","",'Historical DATA'!BJ186)</f>
        <v/>
      </c>
    </row>
    <row r="201" spans="2:39">
      <c r="B201" s="1674" t="str">
        <f>IF('Historical DATA'!B187="","",'Historical DATA'!B187)</f>
        <v/>
      </c>
      <c r="D201" s="1454" t="str">
        <f>IF('Historical DATA'!AH187="","",'Historical DATA'!AH187)</f>
        <v/>
      </c>
      <c r="E201" s="1448" t="str">
        <f>IF('Historical DATA'!AI187="","",'Historical DATA'!AI187)</f>
        <v/>
      </c>
      <c r="F201" s="1450" t="str">
        <f>IF('Historical DATA'!AJ187="","",'Historical DATA'!AJ187)</f>
        <v/>
      </c>
      <c r="H201" s="1464" t="str">
        <f>IF('Historical DATA'!AK187="","",'Historical DATA'!AK187)</f>
        <v/>
      </c>
      <c r="I201" s="1448" t="str">
        <f>IF('Historical DATA'!AL187="","",'Historical DATA'!AL187)</f>
        <v/>
      </c>
      <c r="J201" s="1448" t="str">
        <f>IF('Historical DATA'!AM187="","",'Historical DATA'!AM187)</f>
        <v/>
      </c>
      <c r="K201" s="1448" t="str">
        <f>IF('Historical DATA'!AN187="","",'Historical DATA'!AN187)</f>
        <v/>
      </c>
      <c r="L201" s="1467" t="str">
        <f>IF('Historical DATA'!AO187="","",'Historical DATA'!AO187)</f>
        <v/>
      </c>
      <c r="N201" s="1462" t="str">
        <f>IF('Historical DATA'!AP187="","",'Historical DATA'!AP187)</f>
        <v/>
      </c>
      <c r="O201" s="1453" t="str">
        <f>IF('Historical DATA'!AQ187="","",'Historical DATA'!AQ187)</f>
        <v/>
      </c>
      <c r="P201" s="1452" t="str">
        <f>IF('Historical DATA'!AR187="","",'Historical DATA'!AR187)</f>
        <v/>
      </c>
      <c r="R201" s="1451" t="str">
        <f>IF('Historical DATA'!AS187="","",'Historical DATA'!AS187)</f>
        <v/>
      </c>
      <c r="S201" s="1453" t="str">
        <f>IF('Historical DATA'!AT187="","",'Historical DATA'!AT187)</f>
        <v/>
      </c>
      <c r="T201" s="1452" t="str">
        <f>IF('Historical DATA'!AU187="","",'Historical DATA'!AU187)</f>
        <v/>
      </c>
      <c r="V201" s="1451" t="str">
        <f>IF('Historical DATA'!AV187="","",'Historical DATA'!AV187)</f>
        <v/>
      </c>
      <c r="W201" s="1453" t="str">
        <f>IF('Historical DATA'!AW187="","",'Historical DATA'!AW187)</f>
        <v/>
      </c>
      <c r="X201" s="1453" t="str">
        <f>IF('Historical DATA'!AX187="","",'Historical DATA'!AX187)</f>
        <v/>
      </c>
      <c r="Y201" s="1452" t="str">
        <f>IF('Historical DATA'!AY187="","",'Historical DATA'!AY187)</f>
        <v/>
      </c>
      <c r="AA201" s="1451" t="str">
        <f>IF('Historical DATA'!AZ187="","",'Historical DATA'!AZ187)</f>
        <v/>
      </c>
      <c r="AB201" s="1453" t="str">
        <f>IF('Historical DATA'!BA187="","",'Historical DATA'!BA187)</f>
        <v/>
      </c>
      <c r="AC201" s="1453" t="str">
        <f>IF('Historical DATA'!BB187="","",'Historical DATA'!BB187)</f>
        <v/>
      </c>
      <c r="AD201" s="1452" t="str">
        <f>IF('Historical DATA'!BC187="","",'Historical DATA'!BC187)</f>
        <v/>
      </c>
      <c r="AF201" s="1454" t="str">
        <f>IF('Historical DATA'!BD187="","",'Historical DATA'!BD187)</f>
        <v/>
      </c>
      <c r="AG201" s="1448" t="str">
        <f>IF('Historical DATA'!BE187="","",'Historical DATA'!BE187)</f>
        <v/>
      </c>
      <c r="AH201" s="1450" t="str">
        <f>IF('Historical DATA'!BF187="","",'Historical DATA'!BF187)</f>
        <v/>
      </c>
      <c r="AJ201" s="1465" t="str">
        <f>IF('Historical DATA'!BG187="","",'Historical DATA'!BG187)</f>
        <v/>
      </c>
      <c r="AK201" s="1455" t="str">
        <f>IF('Historical DATA'!BH187="","",'Historical DATA'!BH187)</f>
        <v/>
      </c>
      <c r="AL201" s="1455" t="str">
        <f>IF('Historical DATA'!BI187="","",'Historical DATA'!BI187)</f>
        <v/>
      </c>
      <c r="AM201" s="1456" t="str">
        <f>IF('Historical DATA'!BJ187="","",'Historical DATA'!BJ187)</f>
        <v/>
      </c>
    </row>
    <row r="202" spans="2:39">
      <c r="B202" s="1674" t="str">
        <f>IF('Historical DATA'!B188="","",'Historical DATA'!B188)</f>
        <v/>
      </c>
      <c r="D202" s="1454" t="str">
        <f>IF('Historical DATA'!AH188="","",'Historical DATA'!AH188)</f>
        <v/>
      </c>
      <c r="E202" s="1448" t="str">
        <f>IF('Historical DATA'!AI188="","",'Historical DATA'!AI188)</f>
        <v/>
      </c>
      <c r="F202" s="1450" t="str">
        <f>IF('Historical DATA'!AJ188="","",'Historical DATA'!AJ188)</f>
        <v/>
      </c>
      <c r="H202" s="1464" t="str">
        <f>IF('Historical DATA'!AK188="","",'Historical DATA'!AK188)</f>
        <v/>
      </c>
      <c r="I202" s="1448" t="str">
        <f>IF('Historical DATA'!AL188="","",'Historical DATA'!AL188)</f>
        <v/>
      </c>
      <c r="J202" s="1448" t="str">
        <f>IF('Historical DATA'!AM188="","",'Historical DATA'!AM188)</f>
        <v/>
      </c>
      <c r="K202" s="1448" t="str">
        <f>IF('Historical DATA'!AN188="","",'Historical DATA'!AN188)</f>
        <v/>
      </c>
      <c r="L202" s="1467" t="str">
        <f>IF('Historical DATA'!AO188="","",'Historical DATA'!AO188)</f>
        <v/>
      </c>
      <c r="N202" s="1462" t="str">
        <f>IF('Historical DATA'!AP188="","",'Historical DATA'!AP188)</f>
        <v/>
      </c>
      <c r="O202" s="1453" t="str">
        <f>IF('Historical DATA'!AQ188="","",'Historical DATA'!AQ188)</f>
        <v/>
      </c>
      <c r="P202" s="1452" t="str">
        <f>IF('Historical DATA'!AR188="","",'Historical DATA'!AR188)</f>
        <v/>
      </c>
      <c r="R202" s="1451" t="str">
        <f>IF('Historical DATA'!AS188="","",'Historical DATA'!AS188)</f>
        <v/>
      </c>
      <c r="S202" s="1453" t="str">
        <f>IF('Historical DATA'!AT188="","",'Historical DATA'!AT188)</f>
        <v/>
      </c>
      <c r="T202" s="1452" t="str">
        <f>IF('Historical DATA'!AU188="","",'Historical DATA'!AU188)</f>
        <v/>
      </c>
      <c r="V202" s="1451" t="str">
        <f>IF('Historical DATA'!AV188="","",'Historical DATA'!AV188)</f>
        <v/>
      </c>
      <c r="W202" s="1453" t="str">
        <f>IF('Historical DATA'!AW188="","",'Historical DATA'!AW188)</f>
        <v/>
      </c>
      <c r="X202" s="1453" t="str">
        <f>IF('Historical DATA'!AX188="","",'Historical DATA'!AX188)</f>
        <v/>
      </c>
      <c r="Y202" s="1452" t="str">
        <f>IF('Historical DATA'!AY188="","",'Historical DATA'!AY188)</f>
        <v/>
      </c>
      <c r="AA202" s="1451" t="str">
        <f>IF('Historical DATA'!AZ188="","",'Historical DATA'!AZ188)</f>
        <v/>
      </c>
      <c r="AB202" s="1453" t="str">
        <f>IF('Historical DATA'!BA188="","",'Historical DATA'!BA188)</f>
        <v/>
      </c>
      <c r="AC202" s="1453" t="str">
        <f>IF('Historical DATA'!BB188="","",'Historical DATA'!BB188)</f>
        <v/>
      </c>
      <c r="AD202" s="1452" t="str">
        <f>IF('Historical DATA'!BC188="","",'Historical DATA'!BC188)</f>
        <v/>
      </c>
      <c r="AF202" s="1454" t="str">
        <f>IF('Historical DATA'!BD188="","",'Historical DATA'!BD188)</f>
        <v/>
      </c>
      <c r="AG202" s="1448" t="str">
        <f>IF('Historical DATA'!BE188="","",'Historical DATA'!BE188)</f>
        <v/>
      </c>
      <c r="AH202" s="1450" t="str">
        <f>IF('Historical DATA'!BF188="","",'Historical DATA'!BF188)</f>
        <v/>
      </c>
      <c r="AJ202" s="1465" t="str">
        <f>IF('Historical DATA'!BG188="","",'Historical DATA'!BG188)</f>
        <v/>
      </c>
      <c r="AK202" s="1455" t="str">
        <f>IF('Historical DATA'!BH188="","",'Historical DATA'!BH188)</f>
        <v/>
      </c>
      <c r="AL202" s="1455" t="str">
        <f>IF('Historical DATA'!BI188="","",'Historical DATA'!BI188)</f>
        <v/>
      </c>
      <c r="AM202" s="1456" t="str">
        <f>IF('Historical DATA'!BJ188="","",'Historical DATA'!BJ188)</f>
        <v/>
      </c>
    </row>
    <row r="203" spans="2:39">
      <c r="B203" s="1674" t="str">
        <f>IF('Historical DATA'!B189="","",'Historical DATA'!B189)</f>
        <v/>
      </c>
      <c r="D203" s="1454" t="str">
        <f>IF('Historical DATA'!AH189="","",'Historical DATA'!AH189)</f>
        <v/>
      </c>
      <c r="E203" s="1448" t="str">
        <f>IF('Historical DATA'!AI189="","",'Historical DATA'!AI189)</f>
        <v/>
      </c>
      <c r="F203" s="1450" t="str">
        <f>IF('Historical DATA'!AJ189="","",'Historical DATA'!AJ189)</f>
        <v/>
      </c>
      <c r="H203" s="1464" t="str">
        <f>IF('Historical DATA'!AK189="","",'Historical DATA'!AK189)</f>
        <v/>
      </c>
      <c r="I203" s="1448" t="str">
        <f>IF('Historical DATA'!AL189="","",'Historical DATA'!AL189)</f>
        <v/>
      </c>
      <c r="J203" s="1448" t="str">
        <f>IF('Historical DATA'!AM189="","",'Historical DATA'!AM189)</f>
        <v/>
      </c>
      <c r="K203" s="1448" t="str">
        <f>IF('Historical DATA'!AN189="","",'Historical DATA'!AN189)</f>
        <v/>
      </c>
      <c r="L203" s="1467" t="str">
        <f>IF('Historical DATA'!AO189="","",'Historical DATA'!AO189)</f>
        <v/>
      </c>
      <c r="N203" s="1462" t="str">
        <f>IF('Historical DATA'!AP189="","",'Historical DATA'!AP189)</f>
        <v/>
      </c>
      <c r="O203" s="1453" t="str">
        <f>IF('Historical DATA'!AQ189="","",'Historical DATA'!AQ189)</f>
        <v/>
      </c>
      <c r="P203" s="1452" t="str">
        <f>IF('Historical DATA'!AR189="","",'Historical DATA'!AR189)</f>
        <v/>
      </c>
      <c r="R203" s="1451" t="str">
        <f>IF('Historical DATA'!AS189="","",'Historical DATA'!AS189)</f>
        <v/>
      </c>
      <c r="S203" s="1453" t="str">
        <f>IF('Historical DATA'!AT189="","",'Historical DATA'!AT189)</f>
        <v/>
      </c>
      <c r="T203" s="1452" t="str">
        <f>IF('Historical DATA'!AU189="","",'Historical DATA'!AU189)</f>
        <v/>
      </c>
      <c r="V203" s="1451" t="str">
        <f>IF('Historical DATA'!AV189="","",'Historical DATA'!AV189)</f>
        <v/>
      </c>
      <c r="W203" s="1453" t="str">
        <f>IF('Historical DATA'!AW189="","",'Historical DATA'!AW189)</f>
        <v/>
      </c>
      <c r="X203" s="1453" t="str">
        <f>IF('Historical DATA'!AX189="","",'Historical DATA'!AX189)</f>
        <v/>
      </c>
      <c r="Y203" s="1452" t="str">
        <f>IF('Historical DATA'!AY189="","",'Historical DATA'!AY189)</f>
        <v/>
      </c>
      <c r="AA203" s="1451" t="str">
        <f>IF('Historical DATA'!AZ189="","",'Historical DATA'!AZ189)</f>
        <v/>
      </c>
      <c r="AB203" s="1453" t="str">
        <f>IF('Historical DATA'!BA189="","",'Historical DATA'!BA189)</f>
        <v/>
      </c>
      <c r="AC203" s="1453" t="str">
        <f>IF('Historical DATA'!BB189="","",'Historical DATA'!BB189)</f>
        <v/>
      </c>
      <c r="AD203" s="1452" t="str">
        <f>IF('Historical DATA'!BC189="","",'Historical DATA'!BC189)</f>
        <v/>
      </c>
      <c r="AF203" s="1454" t="str">
        <f>IF('Historical DATA'!BD189="","",'Historical DATA'!BD189)</f>
        <v/>
      </c>
      <c r="AG203" s="1448" t="str">
        <f>IF('Historical DATA'!BE189="","",'Historical DATA'!BE189)</f>
        <v/>
      </c>
      <c r="AH203" s="1450" t="str">
        <f>IF('Historical DATA'!BF189="","",'Historical DATA'!BF189)</f>
        <v/>
      </c>
      <c r="AJ203" s="1465" t="str">
        <f>IF('Historical DATA'!BG189="","",'Historical DATA'!BG189)</f>
        <v/>
      </c>
      <c r="AK203" s="1455" t="str">
        <f>IF('Historical DATA'!BH189="","",'Historical DATA'!BH189)</f>
        <v/>
      </c>
      <c r="AL203" s="1455" t="str">
        <f>IF('Historical DATA'!BI189="","",'Historical DATA'!BI189)</f>
        <v/>
      </c>
      <c r="AM203" s="1456" t="str">
        <f>IF('Historical DATA'!BJ189="","",'Historical DATA'!BJ189)</f>
        <v/>
      </c>
    </row>
    <row r="204" spans="2:39">
      <c r="B204" s="1674" t="str">
        <f>IF('Historical DATA'!B190="","",'Historical DATA'!B190)</f>
        <v/>
      </c>
      <c r="D204" s="1454" t="str">
        <f>IF('Historical DATA'!AH190="","",'Historical DATA'!AH190)</f>
        <v/>
      </c>
      <c r="E204" s="1448" t="str">
        <f>IF('Historical DATA'!AI190="","",'Historical DATA'!AI190)</f>
        <v/>
      </c>
      <c r="F204" s="1450" t="str">
        <f>IF('Historical DATA'!AJ190="","",'Historical DATA'!AJ190)</f>
        <v/>
      </c>
      <c r="H204" s="1464" t="str">
        <f>IF('Historical DATA'!AK190="","",'Historical DATA'!AK190)</f>
        <v/>
      </c>
      <c r="I204" s="1448" t="str">
        <f>IF('Historical DATA'!AL190="","",'Historical DATA'!AL190)</f>
        <v/>
      </c>
      <c r="J204" s="1448" t="str">
        <f>IF('Historical DATA'!AM190="","",'Historical DATA'!AM190)</f>
        <v/>
      </c>
      <c r="K204" s="1448" t="str">
        <f>IF('Historical DATA'!AN190="","",'Historical DATA'!AN190)</f>
        <v/>
      </c>
      <c r="L204" s="1467" t="str">
        <f>IF('Historical DATA'!AO190="","",'Historical DATA'!AO190)</f>
        <v/>
      </c>
      <c r="N204" s="1462" t="str">
        <f>IF('Historical DATA'!AP190="","",'Historical DATA'!AP190)</f>
        <v/>
      </c>
      <c r="O204" s="1453" t="str">
        <f>IF('Historical DATA'!AQ190="","",'Historical DATA'!AQ190)</f>
        <v/>
      </c>
      <c r="P204" s="1452" t="str">
        <f>IF('Historical DATA'!AR190="","",'Historical DATA'!AR190)</f>
        <v/>
      </c>
      <c r="R204" s="1451" t="str">
        <f>IF('Historical DATA'!AS190="","",'Historical DATA'!AS190)</f>
        <v/>
      </c>
      <c r="S204" s="1453" t="str">
        <f>IF('Historical DATA'!AT190="","",'Historical DATA'!AT190)</f>
        <v/>
      </c>
      <c r="T204" s="1452" t="str">
        <f>IF('Historical DATA'!AU190="","",'Historical DATA'!AU190)</f>
        <v/>
      </c>
      <c r="V204" s="1451" t="str">
        <f>IF('Historical DATA'!AV190="","",'Historical DATA'!AV190)</f>
        <v/>
      </c>
      <c r="W204" s="1453" t="str">
        <f>IF('Historical DATA'!AW190="","",'Historical DATA'!AW190)</f>
        <v/>
      </c>
      <c r="X204" s="1453" t="str">
        <f>IF('Historical DATA'!AX190="","",'Historical DATA'!AX190)</f>
        <v/>
      </c>
      <c r="Y204" s="1452" t="str">
        <f>IF('Historical DATA'!AY190="","",'Historical DATA'!AY190)</f>
        <v/>
      </c>
      <c r="AA204" s="1451" t="str">
        <f>IF('Historical DATA'!AZ190="","",'Historical DATA'!AZ190)</f>
        <v/>
      </c>
      <c r="AB204" s="1453" t="str">
        <f>IF('Historical DATA'!BA190="","",'Historical DATA'!BA190)</f>
        <v/>
      </c>
      <c r="AC204" s="1453" t="str">
        <f>IF('Historical DATA'!BB190="","",'Historical DATA'!BB190)</f>
        <v/>
      </c>
      <c r="AD204" s="1452" t="str">
        <f>IF('Historical DATA'!BC190="","",'Historical DATA'!BC190)</f>
        <v/>
      </c>
      <c r="AF204" s="1454" t="str">
        <f>IF('Historical DATA'!BD190="","",'Historical DATA'!BD190)</f>
        <v/>
      </c>
      <c r="AG204" s="1448" t="str">
        <f>IF('Historical DATA'!BE190="","",'Historical DATA'!BE190)</f>
        <v/>
      </c>
      <c r="AH204" s="1450" t="str">
        <f>IF('Historical DATA'!BF190="","",'Historical DATA'!BF190)</f>
        <v/>
      </c>
      <c r="AJ204" s="1465" t="str">
        <f>IF('Historical DATA'!BG190="","",'Historical DATA'!BG190)</f>
        <v/>
      </c>
      <c r="AK204" s="1455" t="str">
        <f>IF('Historical DATA'!BH190="","",'Historical DATA'!BH190)</f>
        <v/>
      </c>
      <c r="AL204" s="1455" t="str">
        <f>IF('Historical DATA'!BI190="","",'Historical DATA'!BI190)</f>
        <v/>
      </c>
      <c r="AM204" s="1456" t="str">
        <f>IF('Historical DATA'!BJ190="","",'Historical DATA'!BJ190)</f>
        <v/>
      </c>
    </row>
    <row r="205" spans="2:39">
      <c r="B205" s="1674" t="str">
        <f>IF('Historical DATA'!B191="","",'Historical DATA'!B191)</f>
        <v/>
      </c>
      <c r="D205" s="1454" t="str">
        <f>IF('Historical DATA'!AH191="","",'Historical DATA'!AH191)</f>
        <v/>
      </c>
      <c r="E205" s="1448" t="str">
        <f>IF('Historical DATA'!AI191="","",'Historical DATA'!AI191)</f>
        <v/>
      </c>
      <c r="F205" s="1450" t="str">
        <f>IF('Historical DATA'!AJ191="","",'Historical DATA'!AJ191)</f>
        <v/>
      </c>
      <c r="H205" s="1464" t="str">
        <f>IF('Historical DATA'!AK191="","",'Historical DATA'!AK191)</f>
        <v/>
      </c>
      <c r="I205" s="1448" t="str">
        <f>IF('Historical DATA'!AL191="","",'Historical DATA'!AL191)</f>
        <v/>
      </c>
      <c r="J205" s="1448" t="str">
        <f>IF('Historical DATA'!AM191="","",'Historical DATA'!AM191)</f>
        <v/>
      </c>
      <c r="K205" s="1448" t="str">
        <f>IF('Historical DATA'!AN191="","",'Historical DATA'!AN191)</f>
        <v/>
      </c>
      <c r="L205" s="1467" t="str">
        <f>IF('Historical DATA'!AO191="","",'Historical DATA'!AO191)</f>
        <v/>
      </c>
      <c r="N205" s="1462" t="str">
        <f>IF('Historical DATA'!AP191="","",'Historical DATA'!AP191)</f>
        <v/>
      </c>
      <c r="O205" s="1453" t="str">
        <f>IF('Historical DATA'!AQ191="","",'Historical DATA'!AQ191)</f>
        <v/>
      </c>
      <c r="P205" s="1452" t="str">
        <f>IF('Historical DATA'!AR191="","",'Historical DATA'!AR191)</f>
        <v/>
      </c>
      <c r="R205" s="1451" t="str">
        <f>IF('Historical DATA'!AS191="","",'Historical DATA'!AS191)</f>
        <v/>
      </c>
      <c r="S205" s="1453" t="str">
        <f>IF('Historical DATA'!AT191="","",'Historical DATA'!AT191)</f>
        <v/>
      </c>
      <c r="T205" s="1452" t="str">
        <f>IF('Historical DATA'!AU191="","",'Historical DATA'!AU191)</f>
        <v/>
      </c>
      <c r="V205" s="1451" t="str">
        <f>IF('Historical DATA'!AV191="","",'Historical DATA'!AV191)</f>
        <v/>
      </c>
      <c r="W205" s="1453" t="str">
        <f>IF('Historical DATA'!AW191="","",'Historical DATA'!AW191)</f>
        <v/>
      </c>
      <c r="X205" s="1453" t="str">
        <f>IF('Historical DATA'!AX191="","",'Historical DATA'!AX191)</f>
        <v/>
      </c>
      <c r="Y205" s="1452" t="str">
        <f>IF('Historical DATA'!AY191="","",'Historical DATA'!AY191)</f>
        <v/>
      </c>
      <c r="AA205" s="1451" t="str">
        <f>IF('Historical DATA'!AZ191="","",'Historical DATA'!AZ191)</f>
        <v/>
      </c>
      <c r="AB205" s="1453" t="str">
        <f>IF('Historical DATA'!BA191="","",'Historical DATA'!BA191)</f>
        <v/>
      </c>
      <c r="AC205" s="1453" t="str">
        <f>IF('Historical DATA'!BB191="","",'Historical DATA'!BB191)</f>
        <v/>
      </c>
      <c r="AD205" s="1452" t="str">
        <f>IF('Historical DATA'!BC191="","",'Historical DATA'!BC191)</f>
        <v/>
      </c>
      <c r="AF205" s="1454" t="str">
        <f>IF('Historical DATA'!BD191="","",'Historical DATA'!BD191)</f>
        <v/>
      </c>
      <c r="AG205" s="1448" t="str">
        <f>IF('Historical DATA'!BE191="","",'Historical DATA'!BE191)</f>
        <v/>
      </c>
      <c r="AH205" s="1450" t="str">
        <f>IF('Historical DATA'!BF191="","",'Historical DATA'!BF191)</f>
        <v/>
      </c>
      <c r="AJ205" s="1465" t="str">
        <f>IF('Historical DATA'!BG191="","",'Historical DATA'!BG191)</f>
        <v/>
      </c>
      <c r="AK205" s="1455" t="str">
        <f>IF('Historical DATA'!BH191="","",'Historical DATA'!BH191)</f>
        <v/>
      </c>
      <c r="AL205" s="1455" t="str">
        <f>IF('Historical DATA'!BI191="","",'Historical DATA'!BI191)</f>
        <v/>
      </c>
      <c r="AM205" s="1456" t="str">
        <f>IF('Historical DATA'!BJ191="","",'Historical DATA'!BJ191)</f>
        <v/>
      </c>
    </row>
    <row r="206" spans="2:39">
      <c r="B206" s="1674" t="str">
        <f>IF('Historical DATA'!B192="","",'Historical DATA'!B192)</f>
        <v/>
      </c>
      <c r="D206" s="1454" t="str">
        <f>IF('Historical DATA'!AH192="","",'Historical DATA'!AH192)</f>
        <v/>
      </c>
      <c r="E206" s="1448" t="str">
        <f>IF('Historical DATA'!AI192="","",'Historical DATA'!AI192)</f>
        <v/>
      </c>
      <c r="F206" s="1450" t="str">
        <f>IF('Historical DATA'!AJ192="","",'Historical DATA'!AJ192)</f>
        <v/>
      </c>
      <c r="H206" s="1464" t="str">
        <f>IF('Historical DATA'!AK192="","",'Historical DATA'!AK192)</f>
        <v/>
      </c>
      <c r="I206" s="1448" t="str">
        <f>IF('Historical DATA'!AL192="","",'Historical DATA'!AL192)</f>
        <v/>
      </c>
      <c r="J206" s="1448" t="str">
        <f>IF('Historical DATA'!AM192="","",'Historical DATA'!AM192)</f>
        <v/>
      </c>
      <c r="K206" s="1448" t="str">
        <f>IF('Historical DATA'!AN192="","",'Historical DATA'!AN192)</f>
        <v/>
      </c>
      <c r="L206" s="1467" t="str">
        <f>IF('Historical DATA'!AO192="","",'Historical DATA'!AO192)</f>
        <v/>
      </c>
      <c r="N206" s="1462" t="str">
        <f>IF('Historical DATA'!AP192="","",'Historical DATA'!AP192)</f>
        <v/>
      </c>
      <c r="O206" s="1453" t="str">
        <f>IF('Historical DATA'!AQ192="","",'Historical DATA'!AQ192)</f>
        <v/>
      </c>
      <c r="P206" s="1452" t="str">
        <f>IF('Historical DATA'!AR192="","",'Historical DATA'!AR192)</f>
        <v/>
      </c>
      <c r="R206" s="1451" t="str">
        <f>IF('Historical DATA'!AS192="","",'Historical DATA'!AS192)</f>
        <v/>
      </c>
      <c r="S206" s="1453" t="str">
        <f>IF('Historical DATA'!AT192="","",'Historical DATA'!AT192)</f>
        <v/>
      </c>
      <c r="T206" s="1452" t="str">
        <f>IF('Historical DATA'!AU192="","",'Historical DATA'!AU192)</f>
        <v/>
      </c>
      <c r="V206" s="1451" t="str">
        <f>IF('Historical DATA'!AV192="","",'Historical DATA'!AV192)</f>
        <v/>
      </c>
      <c r="W206" s="1453" t="str">
        <f>IF('Historical DATA'!AW192="","",'Historical DATA'!AW192)</f>
        <v/>
      </c>
      <c r="X206" s="1453" t="str">
        <f>IF('Historical DATA'!AX192="","",'Historical DATA'!AX192)</f>
        <v/>
      </c>
      <c r="Y206" s="1452" t="str">
        <f>IF('Historical DATA'!AY192="","",'Historical DATA'!AY192)</f>
        <v/>
      </c>
      <c r="AA206" s="1451" t="str">
        <f>IF('Historical DATA'!AZ192="","",'Historical DATA'!AZ192)</f>
        <v/>
      </c>
      <c r="AB206" s="1453" t="str">
        <f>IF('Historical DATA'!BA192="","",'Historical DATA'!BA192)</f>
        <v/>
      </c>
      <c r="AC206" s="1453" t="str">
        <f>IF('Historical DATA'!BB192="","",'Historical DATA'!BB192)</f>
        <v/>
      </c>
      <c r="AD206" s="1452" t="str">
        <f>IF('Historical DATA'!BC192="","",'Historical DATA'!BC192)</f>
        <v/>
      </c>
      <c r="AF206" s="1454" t="str">
        <f>IF('Historical DATA'!BD192="","",'Historical DATA'!BD192)</f>
        <v/>
      </c>
      <c r="AG206" s="1448" t="str">
        <f>IF('Historical DATA'!BE192="","",'Historical DATA'!BE192)</f>
        <v/>
      </c>
      <c r="AH206" s="1450" t="str">
        <f>IF('Historical DATA'!BF192="","",'Historical DATA'!BF192)</f>
        <v/>
      </c>
      <c r="AJ206" s="1465" t="str">
        <f>IF('Historical DATA'!BG192="","",'Historical DATA'!BG192)</f>
        <v/>
      </c>
      <c r="AK206" s="1455" t="str">
        <f>IF('Historical DATA'!BH192="","",'Historical DATA'!BH192)</f>
        <v/>
      </c>
      <c r="AL206" s="1455" t="str">
        <f>IF('Historical DATA'!BI192="","",'Historical DATA'!BI192)</f>
        <v/>
      </c>
      <c r="AM206" s="1456" t="str">
        <f>IF('Historical DATA'!BJ192="","",'Historical DATA'!BJ192)</f>
        <v/>
      </c>
    </row>
    <row r="207" spans="2:39">
      <c r="B207" s="1674" t="str">
        <f>IF('Historical DATA'!B193="","",'Historical DATA'!B193)</f>
        <v/>
      </c>
      <c r="D207" s="1454" t="str">
        <f>IF('Historical DATA'!AH193="","",'Historical DATA'!AH193)</f>
        <v/>
      </c>
      <c r="E207" s="1448" t="str">
        <f>IF('Historical DATA'!AI193="","",'Historical DATA'!AI193)</f>
        <v/>
      </c>
      <c r="F207" s="1450" t="str">
        <f>IF('Historical DATA'!AJ193="","",'Historical DATA'!AJ193)</f>
        <v/>
      </c>
      <c r="H207" s="1464" t="str">
        <f>IF('Historical DATA'!AK193="","",'Historical DATA'!AK193)</f>
        <v/>
      </c>
      <c r="I207" s="1448" t="str">
        <f>IF('Historical DATA'!AL193="","",'Historical DATA'!AL193)</f>
        <v/>
      </c>
      <c r="J207" s="1448" t="str">
        <f>IF('Historical DATA'!AM193="","",'Historical DATA'!AM193)</f>
        <v/>
      </c>
      <c r="K207" s="1448" t="str">
        <f>IF('Historical DATA'!AN193="","",'Historical DATA'!AN193)</f>
        <v/>
      </c>
      <c r="L207" s="1467" t="str">
        <f>IF('Historical DATA'!AO193="","",'Historical DATA'!AO193)</f>
        <v/>
      </c>
      <c r="N207" s="1462" t="str">
        <f>IF('Historical DATA'!AP193="","",'Historical DATA'!AP193)</f>
        <v/>
      </c>
      <c r="O207" s="1453" t="str">
        <f>IF('Historical DATA'!AQ193="","",'Historical DATA'!AQ193)</f>
        <v/>
      </c>
      <c r="P207" s="1452" t="str">
        <f>IF('Historical DATA'!AR193="","",'Historical DATA'!AR193)</f>
        <v/>
      </c>
      <c r="R207" s="1451" t="str">
        <f>IF('Historical DATA'!AS193="","",'Historical DATA'!AS193)</f>
        <v/>
      </c>
      <c r="S207" s="1453" t="str">
        <f>IF('Historical DATA'!AT193="","",'Historical DATA'!AT193)</f>
        <v/>
      </c>
      <c r="T207" s="1452" t="str">
        <f>IF('Historical DATA'!AU193="","",'Historical DATA'!AU193)</f>
        <v/>
      </c>
      <c r="V207" s="1451" t="str">
        <f>IF('Historical DATA'!AV193="","",'Historical DATA'!AV193)</f>
        <v/>
      </c>
      <c r="W207" s="1453" t="str">
        <f>IF('Historical DATA'!AW193="","",'Historical DATA'!AW193)</f>
        <v/>
      </c>
      <c r="X207" s="1453" t="str">
        <f>IF('Historical DATA'!AX193="","",'Historical DATA'!AX193)</f>
        <v/>
      </c>
      <c r="Y207" s="1452" t="str">
        <f>IF('Historical DATA'!AY193="","",'Historical DATA'!AY193)</f>
        <v/>
      </c>
      <c r="AA207" s="1451" t="str">
        <f>IF('Historical DATA'!AZ193="","",'Historical DATA'!AZ193)</f>
        <v/>
      </c>
      <c r="AB207" s="1453" t="str">
        <f>IF('Historical DATA'!BA193="","",'Historical DATA'!BA193)</f>
        <v/>
      </c>
      <c r="AC207" s="1453" t="str">
        <f>IF('Historical DATA'!BB193="","",'Historical DATA'!BB193)</f>
        <v/>
      </c>
      <c r="AD207" s="1452" t="str">
        <f>IF('Historical DATA'!BC193="","",'Historical DATA'!BC193)</f>
        <v/>
      </c>
      <c r="AF207" s="1454" t="str">
        <f>IF('Historical DATA'!BD193="","",'Historical DATA'!BD193)</f>
        <v/>
      </c>
      <c r="AG207" s="1448" t="str">
        <f>IF('Historical DATA'!BE193="","",'Historical DATA'!BE193)</f>
        <v/>
      </c>
      <c r="AH207" s="1450" t="str">
        <f>IF('Historical DATA'!BF193="","",'Historical DATA'!BF193)</f>
        <v/>
      </c>
      <c r="AJ207" s="1465" t="str">
        <f>IF('Historical DATA'!BG193="","",'Historical DATA'!BG193)</f>
        <v/>
      </c>
      <c r="AK207" s="1455" t="str">
        <f>IF('Historical DATA'!BH193="","",'Historical DATA'!BH193)</f>
        <v/>
      </c>
      <c r="AL207" s="1455" t="str">
        <f>IF('Historical DATA'!BI193="","",'Historical DATA'!BI193)</f>
        <v/>
      </c>
      <c r="AM207" s="1456" t="str">
        <f>IF('Historical DATA'!BJ193="","",'Historical DATA'!BJ193)</f>
        <v/>
      </c>
    </row>
    <row r="208" spans="2:39">
      <c r="B208" s="1674" t="str">
        <f>IF('Historical DATA'!B194="","",'Historical DATA'!B194)</f>
        <v/>
      </c>
      <c r="D208" s="1454" t="str">
        <f>IF('Historical DATA'!AH194="","",'Historical DATA'!AH194)</f>
        <v/>
      </c>
      <c r="E208" s="1448" t="str">
        <f>IF('Historical DATA'!AI194="","",'Historical DATA'!AI194)</f>
        <v/>
      </c>
      <c r="F208" s="1450" t="str">
        <f>IF('Historical DATA'!AJ194="","",'Historical DATA'!AJ194)</f>
        <v/>
      </c>
      <c r="H208" s="1464" t="str">
        <f>IF('Historical DATA'!AK194="","",'Historical DATA'!AK194)</f>
        <v/>
      </c>
      <c r="I208" s="1448" t="str">
        <f>IF('Historical DATA'!AL194="","",'Historical DATA'!AL194)</f>
        <v/>
      </c>
      <c r="J208" s="1448" t="str">
        <f>IF('Historical DATA'!AM194="","",'Historical DATA'!AM194)</f>
        <v/>
      </c>
      <c r="K208" s="1448" t="str">
        <f>IF('Historical DATA'!AN194="","",'Historical DATA'!AN194)</f>
        <v/>
      </c>
      <c r="L208" s="1467" t="str">
        <f>IF('Historical DATA'!AO194="","",'Historical DATA'!AO194)</f>
        <v/>
      </c>
      <c r="N208" s="1462" t="str">
        <f>IF('Historical DATA'!AP194="","",'Historical DATA'!AP194)</f>
        <v/>
      </c>
      <c r="O208" s="1453" t="str">
        <f>IF('Historical DATA'!AQ194="","",'Historical DATA'!AQ194)</f>
        <v/>
      </c>
      <c r="P208" s="1452" t="str">
        <f>IF('Historical DATA'!AR194="","",'Historical DATA'!AR194)</f>
        <v/>
      </c>
      <c r="R208" s="1451" t="str">
        <f>IF('Historical DATA'!AS194="","",'Historical DATA'!AS194)</f>
        <v/>
      </c>
      <c r="S208" s="1453" t="str">
        <f>IF('Historical DATA'!AT194="","",'Historical DATA'!AT194)</f>
        <v/>
      </c>
      <c r="T208" s="1452" t="str">
        <f>IF('Historical DATA'!AU194="","",'Historical DATA'!AU194)</f>
        <v/>
      </c>
      <c r="V208" s="1451" t="str">
        <f>IF('Historical DATA'!AV194="","",'Historical DATA'!AV194)</f>
        <v/>
      </c>
      <c r="W208" s="1453" t="str">
        <f>IF('Historical DATA'!AW194="","",'Historical DATA'!AW194)</f>
        <v/>
      </c>
      <c r="X208" s="1453" t="str">
        <f>IF('Historical DATA'!AX194="","",'Historical DATA'!AX194)</f>
        <v/>
      </c>
      <c r="Y208" s="1452" t="str">
        <f>IF('Historical DATA'!AY194="","",'Historical DATA'!AY194)</f>
        <v/>
      </c>
      <c r="AA208" s="1451" t="str">
        <f>IF('Historical DATA'!AZ194="","",'Historical DATA'!AZ194)</f>
        <v/>
      </c>
      <c r="AB208" s="1453" t="str">
        <f>IF('Historical DATA'!BA194="","",'Historical DATA'!BA194)</f>
        <v/>
      </c>
      <c r="AC208" s="1453" t="str">
        <f>IF('Historical DATA'!BB194="","",'Historical DATA'!BB194)</f>
        <v/>
      </c>
      <c r="AD208" s="1452" t="str">
        <f>IF('Historical DATA'!BC194="","",'Historical DATA'!BC194)</f>
        <v/>
      </c>
      <c r="AF208" s="1454" t="str">
        <f>IF('Historical DATA'!BD194="","",'Historical DATA'!BD194)</f>
        <v/>
      </c>
      <c r="AG208" s="1448" t="str">
        <f>IF('Historical DATA'!BE194="","",'Historical DATA'!BE194)</f>
        <v/>
      </c>
      <c r="AH208" s="1450" t="str">
        <f>IF('Historical DATA'!BF194="","",'Historical DATA'!BF194)</f>
        <v/>
      </c>
      <c r="AJ208" s="1465" t="str">
        <f>IF('Historical DATA'!BG194="","",'Historical DATA'!BG194)</f>
        <v/>
      </c>
      <c r="AK208" s="1455" t="str">
        <f>IF('Historical DATA'!BH194="","",'Historical DATA'!BH194)</f>
        <v/>
      </c>
      <c r="AL208" s="1455" t="str">
        <f>IF('Historical DATA'!BI194="","",'Historical DATA'!BI194)</f>
        <v/>
      </c>
      <c r="AM208" s="1456" t="str">
        <f>IF('Historical DATA'!BJ194="","",'Historical DATA'!BJ194)</f>
        <v/>
      </c>
    </row>
    <row r="209" spans="2:39">
      <c r="B209" s="1674" t="str">
        <f>IF('Historical DATA'!B195="","",'Historical DATA'!B195)</f>
        <v/>
      </c>
      <c r="D209" s="1454" t="str">
        <f>IF('Historical DATA'!AH195="","",'Historical DATA'!AH195)</f>
        <v/>
      </c>
      <c r="E209" s="1448" t="str">
        <f>IF('Historical DATA'!AI195="","",'Historical DATA'!AI195)</f>
        <v/>
      </c>
      <c r="F209" s="1450" t="str">
        <f>IF('Historical DATA'!AJ195="","",'Historical DATA'!AJ195)</f>
        <v/>
      </c>
      <c r="H209" s="1464" t="str">
        <f>IF('Historical DATA'!AK195="","",'Historical DATA'!AK195)</f>
        <v/>
      </c>
      <c r="I209" s="1448" t="str">
        <f>IF('Historical DATA'!AL195="","",'Historical DATA'!AL195)</f>
        <v/>
      </c>
      <c r="J209" s="1448" t="str">
        <f>IF('Historical DATA'!AM195="","",'Historical DATA'!AM195)</f>
        <v/>
      </c>
      <c r="K209" s="1448" t="str">
        <f>IF('Historical DATA'!AN195="","",'Historical DATA'!AN195)</f>
        <v/>
      </c>
      <c r="L209" s="1467" t="str">
        <f>IF('Historical DATA'!AO195="","",'Historical DATA'!AO195)</f>
        <v/>
      </c>
      <c r="N209" s="1462" t="str">
        <f>IF('Historical DATA'!AP195="","",'Historical DATA'!AP195)</f>
        <v/>
      </c>
      <c r="O209" s="1453" t="str">
        <f>IF('Historical DATA'!AQ195="","",'Historical DATA'!AQ195)</f>
        <v/>
      </c>
      <c r="P209" s="1452" t="str">
        <f>IF('Historical DATA'!AR195="","",'Historical DATA'!AR195)</f>
        <v/>
      </c>
      <c r="R209" s="1451" t="str">
        <f>IF('Historical DATA'!AS195="","",'Historical DATA'!AS195)</f>
        <v/>
      </c>
      <c r="S209" s="1453" t="str">
        <f>IF('Historical DATA'!AT195="","",'Historical DATA'!AT195)</f>
        <v/>
      </c>
      <c r="T209" s="1452" t="str">
        <f>IF('Historical DATA'!AU195="","",'Historical DATA'!AU195)</f>
        <v/>
      </c>
      <c r="V209" s="1451" t="str">
        <f>IF('Historical DATA'!AV195="","",'Historical DATA'!AV195)</f>
        <v/>
      </c>
      <c r="W209" s="1453" t="str">
        <f>IF('Historical DATA'!AW195="","",'Historical DATA'!AW195)</f>
        <v/>
      </c>
      <c r="X209" s="1453" t="str">
        <f>IF('Historical DATA'!AX195="","",'Historical DATA'!AX195)</f>
        <v/>
      </c>
      <c r="Y209" s="1452" t="str">
        <f>IF('Historical DATA'!AY195="","",'Historical DATA'!AY195)</f>
        <v/>
      </c>
      <c r="AA209" s="1451" t="str">
        <f>IF('Historical DATA'!AZ195="","",'Historical DATA'!AZ195)</f>
        <v/>
      </c>
      <c r="AB209" s="1453" t="str">
        <f>IF('Historical DATA'!BA195="","",'Historical DATA'!BA195)</f>
        <v/>
      </c>
      <c r="AC209" s="1453" t="str">
        <f>IF('Historical DATA'!BB195="","",'Historical DATA'!BB195)</f>
        <v/>
      </c>
      <c r="AD209" s="1452" t="str">
        <f>IF('Historical DATA'!BC195="","",'Historical DATA'!BC195)</f>
        <v/>
      </c>
      <c r="AF209" s="1454" t="str">
        <f>IF('Historical DATA'!BD195="","",'Historical DATA'!BD195)</f>
        <v/>
      </c>
      <c r="AG209" s="1448" t="str">
        <f>IF('Historical DATA'!BE195="","",'Historical DATA'!BE195)</f>
        <v/>
      </c>
      <c r="AH209" s="1450" t="str">
        <f>IF('Historical DATA'!BF195="","",'Historical DATA'!BF195)</f>
        <v/>
      </c>
      <c r="AJ209" s="1465" t="str">
        <f>IF('Historical DATA'!BG195="","",'Historical DATA'!BG195)</f>
        <v/>
      </c>
      <c r="AK209" s="1455" t="str">
        <f>IF('Historical DATA'!BH195="","",'Historical DATA'!BH195)</f>
        <v/>
      </c>
      <c r="AL209" s="1455" t="str">
        <f>IF('Historical DATA'!BI195="","",'Historical DATA'!BI195)</f>
        <v/>
      </c>
      <c r="AM209" s="1456" t="str">
        <f>IF('Historical DATA'!BJ195="","",'Historical DATA'!BJ195)</f>
        <v/>
      </c>
    </row>
    <row r="210" spans="2:39">
      <c r="B210" s="1674" t="str">
        <f>IF('Historical DATA'!B196="","",'Historical DATA'!B196)</f>
        <v/>
      </c>
      <c r="D210" s="1454" t="str">
        <f>IF('Historical DATA'!AH196="","",'Historical DATA'!AH196)</f>
        <v/>
      </c>
      <c r="E210" s="1448" t="str">
        <f>IF('Historical DATA'!AI196="","",'Historical DATA'!AI196)</f>
        <v/>
      </c>
      <c r="F210" s="1450" t="str">
        <f>IF('Historical DATA'!AJ196="","",'Historical DATA'!AJ196)</f>
        <v/>
      </c>
      <c r="H210" s="1464" t="str">
        <f>IF('Historical DATA'!AK196="","",'Historical DATA'!AK196)</f>
        <v/>
      </c>
      <c r="I210" s="1448" t="str">
        <f>IF('Historical DATA'!AL196="","",'Historical DATA'!AL196)</f>
        <v/>
      </c>
      <c r="J210" s="1448" t="str">
        <f>IF('Historical DATA'!AM196="","",'Historical DATA'!AM196)</f>
        <v/>
      </c>
      <c r="K210" s="1448" t="str">
        <f>IF('Historical DATA'!AN196="","",'Historical DATA'!AN196)</f>
        <v/>
      </c>
      <c r="L210" s="1467" t="str">
        <f>IF('Historical DATA'!AO196="","",'Historical DATA'!AO196)</f>
        <v/>
      </c>
      <c r="N210" s="1462" t="str">
        <f>IF('Historical DATA'!AP196="","",'Historical DATA'!AP196)</f>
        <v/>
      </c>
      <c r="O210" s="1453" t="str">
        <f>IF('Historical DATA'!AQ196="","",'Historical DATA'!AQ196)</f>
        <v/>
      </c>
      <c r="P210" s="1452" t="str">
        <f>IF('Historical DATA'!AR196="","",'Historical DATA'!AR196)</f>
        <v/>
      </c>
      <c r="R210" s="1451" t="str">
        <f>IF('Historical DATA'!AS196="","",'Historical DATA'!AS196)</f>
        <v/>
      </c>
      <c r="S210" s="1453" t="str">
        <f>IF('Historical DATA'!AT196="","",'Historical DATA'!AT196)</f>
        <v/>
      </c>
      <c r="T210" s="1452" t="str">
        <f>IF('Historical DATA'!AU196="","",'Historical DATA'!AU196)</f>
        <v/>
      </c>
      <c r="V210" s="1451" t="str">
        <f>IF('Historical DATA'!AV196="","",'Historical DATA'!AV196)</f>
        <v/>
      </c>
      <c r="W210" s="1453" t="str">
        <f>IF('Historical DATA'!AW196="","",'Historical DATA'!AW196)</f>
        <v/>
      </c>
      <c r="X210" s="1453" t="str">
        <f>IF('Historical DATA'!AX196="","",'Historical DATA'!AX196)</f>
        <v/>
      </c>
      <c r="Y210" s="1452" t="str">
        <f>IF('Historical DATA'!AY196="","",'Historical DATA'!AY196)</f>
        <v/>
      </c>
      <c r="AA210" s="1451" t="str">
        <f>IF('Historical DATA'!AZ196="","",'Historical DATA'!AZ196)</f>
        <v/>
      </c>
      <c r="AB210" s="1453" t="str">
        <f>IF('Historical DATA'!BA196="","",'Historical DATA'!BA196)</f>
        <v/>
      </c>
      <c r="AC210" s="1453" t="str">
        <f>IF('Historical DATA'!BB196="","",'Historical DATA'!BB196)</f>
        <v/>
      </c>
      <c r="AD210" s="1452" t="str">
        <f>IF('Historical DATA'!BC196="","",'Historical DATA'!BC196)</f>
        <v/>
      </c>
      <c r="AF210" s="1454" t="str">
        <f>IF('Historical DATA'!BD196="","",'Historical DATA'!BD196)</f>
        <v/>
      </c>
      <c r="AG210" s="1448" t="str">
        <f>IF('Historical DATA'!BE196="","",'Historical DATA'!BE196)</f>
        <v/>
      </c>
      <c r="AH210" s="1450" t="str">
        <f>IF('Historical DATA'!BF196="","",'Historical DATA'!BF196)</f>
        <v/>
      </c>
      <c r="AJ210" s="1465" t="str">
        <f>IF('Historical DATA'!BG196="","",'Historical DATA'!BG196)</f>
        <v/>
      </c>
      <c r="AK210" s="1455" t="str">
        <f>IF('Historical DATA'!BH196="","",'Historical DATA'!BH196)</f>
        <v/>
      </c>
      <c r="AL210" s="1455" t="str">
        <f>IF('Historical DATA'!BI196="","",'Historical DATA'!BI196)</f>
        <v/>
      </c>
      <c r="AM210" s="1456" t="str">
        <f>IF('Historical DATA'!BJ196="","",'Historical DATA'!BJ196)</f>
        <v/>
      </c>
    </row>
    <row r="211" spans="2:39">
      <c r="B211" s="1674" t="str">
        <f>IF('Historical DATA'!B197="","",'Historical DATA'!B197)</f>
        <v/>
      </c>
      <c r="D211" s="1454" t="str">
        <f>IF('Historical DATA'!AH197="","",'Historical DATA'!AH197)</f>
        <v/>
      </c>
      <c r="E211" s="1448" t="str">
        <f>IF('Historical DATA'!AI197="","",'Historical DATA'!AI197)</f>
        <v/>
      </c>
      <c r="F211" s="1450" t="str">
        <f>IF('Historical DATA'!AJ197="","",'Historical DATA'!AJ197)</f>
        <v/>
      </c>
      <c r="H211" s="1464" t="str">
        <f>IF('Historical DATA'!AK197="","",'Historical DATA'!AK197)</f>
        <v/>
      </c>
      <c r="I211" s="1448" t="str">
        <f>IF('Historical DATA'!AL197="","",'Historical DATA'!AL197)</f>
        <v/>
      </c>
      <c r="J211" s="1448" t="str">
        <f>IF('Historical DATA'!AM197="","",'Historical DATA'!AM197)</f>
        <v/>
      </c>
      <c r="K211" s="1448" t="str">
        <f>IF('Historical DATA'!AN197="","",'Historical DATA'!AN197)</f>
        <v/>
      </c>
      <c r="L211" s="1467" t="str">
        <f>IF('Historical DATA'!AO197="","",'Historical DATA'!AO197)</f>
        <v/>
      </c>
      <c r="N211" s="1462" t="str">
        <f>IF('Historical DATA'!AP197="","",'Historical DATA'!AP197)</f>
        <v/>
      </c>
      <c r="O211" s="1453" t="str">
        <f>IF('Historical DATA'!AQ197="","",'Historical DATA'!AQ197)</f>
        <v/>
      </c>
      <c r="P211" s="1452" t="str">
        <f>IF('Historical DATA'!AR197="","",'Historical DATA'!AR197)</f>
        <v/>
      </c>
      <c r="R211" s="1451" t="str">
        <f>IF('Historical DATA'!AS197="","",'Historical DATA'!AS197)</f>
        <v/>
      </c>
      <c r="S211" s="1453" t="str">
        <f>IF('Historical DATA'!AT197="","",'Historical DATA'!AT197)</f>
        <v/>
      </c>
      <c r="T211" s="1452" t="str">
        <f>IF('Historical DATA'!AU197="","",'Historical DATA'!AU197)</f>
        <v/>
      </c>
      <c r="V211" s="1451" t="str">
        <f>IF('Historical DATA'!AV197="","",'Historical DATA'!AV197)</f>
        <v/>
      </c>
      <c r="W211" s="1453" t="str">
        <f>IF('Historical DATA'!AW197="","",'Historical DATA'!AW197)</f>
        <v/>
      </c>
      <c r="X211" s="1453" t="str">
        <f>IF('Historical DATA'!AX197="","",'Historical DATA'!AX197)</f>
        <v/>
      </c>
      <c r="Y211" s="1452" t="str">
        <f>IF('Historical DATA'!AY197="","",'Historical DATA'!AY197)</f>
        <v/>
      </c>
      <c r="AA211" s="1451" t="str">
        <f>IF('Historical DATA'!AZ197="","",'Historical DATA'!AZ197)</f>
        <v/>
      </c>
      <c r="AB211" s="1453" t="str">
        <f>IF('Historical DATA'!BA197="","",'Historical DATA'!BA197)</f>
        <v/>
      </c>
      <c r="AC211" s="1453" t="str">
        <f>IF('Historical DATA'!BB197="","",'Historical DATA'!BB197)</f>
        <v/>
      </c>
      <c r="AD211" s="1452" t="str">
        <f>IF('Historical DATA'!BC197="","",'Historical DATA'!BC197)</f>
        <v/>
      </c>
      <c r="AF211" s="1454" t="str">
        <f>IF('Historical DATA'!BD197="","",'Historical DATA'!BD197)</f>
        <v/>
      </c>
      <c r="AG211" s="1448" t="str">
        <f>IF('Historical DATA'!BE197="","",'Historical DATA'!BE197)</f>
        <v/>
      </c>
      <c r="AH211" s="1450" t="str">
        <f>IF('Historical DATA'!BF197="","",'Historical DATA'!BF197)</f>
        <v/>
      </c>
      <c r="AJ211" s="1465" t="str">
        <f>IF('Historical DATA'!BG197="","",'Historical DATA'!BG197)</f>
        <v/>
      </c>
      <c r="AK211" s="1455" t="str">
        <f>IF('Historical DATA'!BH197="","",'Historical DATA'!BH197)</f>
        <v/>
      </c>
      <c r="AL211" s="1455" t="str">
        <f>IF('Historical DATA'!BI197="","",'Historical DATA'!BI197)</f>
        <v/>
      </c>
      <c r="AM211" s="1456" t="str">
        <f>IF('Historical DATA'!BJ197="","",'Historical DATA'!BJ197)</f>
        <v/>
      </c>
    </row>
    <row r="212" spans="2:39">
      <c r="B212" s="1674" t="str">
        <f>IF('Historical DATA'!B198="","",'Historical DATA'!B198)</f>
        <v/>
      </c>
      <c r="D212" s="1454" t="str">
        <f>IF('Historical DATA'!AH198="","",'Historical DATA'!AH198)</f>
        <v/>
      </c>
      <c r="E212" s="1448" t="str">
        <f>IF('Historical DATA'!AI198="","",'Historical DATA'!AI198)</f>
        <v/>
      </c>
      <c r="F212" s="1450" t="str">
        <f>IF('Historical DATA'!AJ198="","",'Historical DATA'!AJ198)</f>
        <v/>
      </c>
      <c r="H212" s="1464" t="str">
        <f>IF('Historical DATA'!AK198="","",'Historical DATA'!AK198)</f>
        <v/>
      </c>
      <c r="I212" s="1448" t="str">
        <f>IF('Historical DATA'!AL198="","",'Historical DATA'!AL198)</f>
        <v/>
      </c>
      <c r="J212" s="1448" t="str">
        <f>IF('Historical DATA'!AM198="","",'Historical DATA'!AM198)</f>
        <v/>
      </c>
      <c r="K212" s="1448" t="str">
        <f>IF('Historical DATA'!AN198="","",'Historical DATA'!AN198)</f>
        <v/>
      </c>
      <c r="L212" s="1467" t="str">
        <f>IF('Historical DATA'!AO198="","",'Historical DATA'!AO198)</f>
        <v/>
      </c>
      <c r="N212" s="1462" t="str">
        <f>IF('Historical DATA'!AP198="","",'Historical DATA'!AP198)</f>
        <v/>
      </c>
      <c r="O212" s="1453" t="str">
        <f>IF('Historical DATA'!AQ198="","",'Historical DATA'!AQ198)</f>
        <v/>
      </c>
      <c r="P212" s="1452" t="str">
        <f>IF('Historical DATA'!AR198="","",'Historical DATA'!AR198)</f>
        <v/>
      </c>
      <c r="R212" s="1451" t="str">
        <f>IF('Historical DATA'!AS198="","",'Historical DATA'!AS198)</f>
        <v/>
      </c>
      <c r="S212" s="1453" t="str">
        <f>IF('Historical DATA'!AT198="","",'Historical DATA'!AT198)</f>
        <v/>
      </c>
      <c r="T212" s="1452" t="str">
        <f>IF('Historical DATA'!AU198="","",'Historical DATA'!AU198)</f>
        <v/>
      </c>
      <c r="V212" s="1451" t="str">
        <f>IF('Historical DATA'!AV198="","",'Historical DATA'!AV198)</f>
        <v/>
      </c>
      <c r="W212" s="1453" t="str">
        <f>IF('Historical DATA'!AW198="","",'Historical DATA'!AW198)</f>
        <v/>
      </c>
      <c r="X212" s="1453" t="str">
        <f>IF('Historical DATA'!AX198="","",'Historical DATA'!AX198)</f>
        <v/>
      </c>
      <c r="Y212" s="1452" t="str">
        <f>IF('Historical DATA'!AY198="","",'Historical DATA'!AY198)</f>
        <v/>
      </c>
      <c r="AA212" s="1451" t="str">
        <f>IF('Historical DATA'!AZ198="","",'Historical DATA'!AZ198)</f>
        <v/>
      </c>
      <c r="AB212" s="1453" t="str">
        <f>IF('Historical DATA'!BA198="","",'Historical DATA'!BA198)</f>
        <v/>
      </c>
      <c r="AC212" s="1453" t="str">
        <f>IF('Historical DATA'!BB198="","",'Historical DATA'!BB198)</f>
        <v/>
      </c>
      <c r="AD212" s="1452" t="str">
        <f>IF('Historical DATA'!BC198="","",'Historical DATA'!BC198)</f>
        <v/>
      </c>
      <c r="AF212" s="1454" t="str">
        <f>IF('Historical DATA'!BD198="","",'Historical DATA'!BD198)</f>
        <v/>
      </c>
      <c r="AG212" s="1448" t="str">
        <f>IF('Historical DATA'!BE198="","",'Historical DATA'!BE198)</f>
        <v/>
      </c>
      <c r="AH212" s="1450" t="str">
        <f>IF('Historical DATA'!BF198="","",'Historical DATA'!BF198)</f>
        <v/>
      </c>
      <c r="AJ212" s="1465" t="str">
        <f>IF('Historical DATA'!BG198="","",'Historical DATA'!BG198)</f>
        <v/>
      </c>
      <c r="AK212" s="1455" t="str">
        <f>IF('Historical DATA'!BH198="","",'Historical DATA'!BH198)</f>
        <v/>
      </c>
      <c r="AL212" s="1455" t="str">
        <f>IF('Historical DATA'!BI198="","",'Historical DATA'!BI198)</f>
        <v/>
      </c>
      <c r="AM212" s="1456" t="str">
        <f>IF('Historical DATA'!BJ198="","",'Historical DATA'!BJ198)</f>
        <v/>
      </c>
    </row>
    <row r="213" spans="2:39">
      <c r="B213" s="1674" t="str">
        <f>IF('Historical DATA'!B199="","",'Historical DATA'!B199)</f>
        <v/>
      </c>
      <c r="D213" s="1454" t="str">
        <f>IF('Historical DATA'!AH199="","",'Historical DATA'!AH199)</f>
        <v/>
      </c>
      <c r="E213" s="1448" t="str">
        <f>IF('Historical DATA'!AI199="","",'Historical DATA'!AI199)</f>
        <v/>
      </c>
      <c r="F213" s="1450" t="str">
        <f>IF('Historical DATA'!AJ199="","",'Historical DATA'!AJ199)</f>
        <v/>
      </c>
      <c r="H213" s="1464" t="str">
        <f>IF('Historical DATA'!AK199="","",'Historical DATA'!AK199)</f>
        <v/>
      </c>
      <c r="I213" s="1448" t="str">
        <f>IF('Historical DATA'!AL199="","",'Historical DATA'!AL199)</f>
        <v/>
      </c>
      <c r="J213" s="1448" t="str">
        <f>IF('Historical DATA'!AM199="","",'Historical DATA'!AM199)</f>
        <v/>
      </c>
      <c r="K213" s="1448" t="str">
        <f>IF('Historical DATA'!AN199="","",'Historical DATA'!AN199)</f>
        <v/>
      </c>
      <c r="L213" s="1467" t="str">
        <f>IF('Historical DATA'!AO199="","",'Historical DATA'!AO199)</f>
        <v/>
      </c>
      <c r="N213" s="1462" t="str">
        <f>IF('Historical DATA'!AP199="","",'Historical DATA'!AP199)</f>
        <v/>
      </c>
      <c r="O213" s="1453" t="str">
        <f>IF('Historical DATA'!AQ199="","",'Historical DATA'!AQ199)</f>
        <v/>
      </c>
      <c r="P213" s="1452" t="str">
        <f>IF('Historical DATA'!AR199="","",'Historical DATA'!AR199)</f>
        <v/>
      </c>
      <c r="R213" s="1451" t="str">
        <f>IF('Historical DATA'!AS199="","",'Historical DATA'!AS199)</f>
        <v/>
      </c>
      <c r="S213" s="1453" t="str">
        <f>IF('Historical DATA'!AT199="","",'Historical DATA'!AT199)</f>
        <v/>
      </c>
      <c r="T213" s="1452" t="str">
        <f>IF('Historical DATA'!AU199="","",'Historical DATA'!AU199)</f>
        <v/>
      </c>
      <c r="V213" s="1451" t="str">
        <f>IF('Historical DATA'!AV199="","",'Historical DATA'!AV199)</f>
        <v/>
      </c>
      <c r="W213" s="1453" t="str">
        <f>IF('Historical DATA'!AW199="","",'Historical DATA'!AW199)</f>
        <v/>
      </c>
      <c r="X213" s="1453" t="str">
        <f>IF('Historical DATA'!AX199="","",'Historical DATA'!AX199)</f>
        <v/>
      </c>
      <c r="Y213" s="1452" t="str">
        <f>IF('Historical DATA'!AY199="","",'Historical DATA'!AY199)</f>
        <v/>
      </c>
      <c r="AA213" s="1451" t="str">
        <f>IF('Historical DATA'!AZ199="","",'Historical DATA'!AZ199)</f>
        <v/>
      </c>
      <c r="AB213" s="1453" t="str">
        <f>IF('Historical DATA'!BA199="","",'Historical DATA'!BA199)</f>
        <v/>
      </c>
      <c r="AC213" s="1453" t="str">
        <f>IF('Historical DATA'!BB199="","",'Historical DATA'!BB199)</f>
        <v/>
      </c>
      <c r="AD213" s="1452" t="str">
        <f>IF('Historical DATA'!BC199="","",'Historical DATA'!BC199)</f>
        <v/>
      </c>
      <c r="AF213" s="1454" t="str">
        <f>IF('Historical DATA'!BD199="","",'Historical DATA'!BD199)</f>
        <v/>
      </c>
      <c r="AG213" s="1448" t="str">
        <f>IF('Historical DATA'!BE199="","",'Historical DATA'!BE199)</f>
        <v/>
      </c>
      <c r="AH213" s="1450" t="str">
        <f>IF('Historical DATA'!BF199="","",'Historical DATA'!BF199)</f>
        <v/>
      </c>
      <c r="AJ213" s="1465" t="str">
        <f>IF('Historical DATA'!BG199="","",'Historical DATA'!BG199)</f>
        <v/>
      </c>
      <c r="AK213" s="1455" t="str">
        <f>IF('Historical DATA'!BH199="","",'Historical DATA'!BH199)</f>
        <v/>
      </c>
      <c r="AL213" s="1455" t="str">
        <f>IF('Historical DATA'!BI199="","",'Historical DATA'!BI199)</f>
        <v/>
      </c>
      <c r="AM213" s="1456" t="str">
        <f>IF('Historical DATA'!BJ199="","",'Historical DATA'!BJ199)</f>
        <v/>
      </c>
    </row>
    <row r="214" spans="2:39">
      <c r="B214" s="1674" t="str">
        <f>IF('Historical DATA'!B200="","",'Historical DATA'!B200)</f>
        <v/>
      </c>
      <c r="D214" s="1454" t="str">
        <f>IF('Historical DATA'!AH200="","",'Historical DATA'!AH200)</f>
        <v/>
      </c>
      <c r="E214" s="1448" t="str">
        <f>IF('Historical DATA'!AI200="","",'Historical DATA'!AI200)</f>
        <v/>
      </c>
      <c r="F214" s="1450" t="str">
        <f>IF('Historical DATA'!AJ200="","",'Historical DATA'!AJ200)</f>
        <v/>
      </c>
      <c r="H214" s="1464" t="str">
        <f>IF('Historical DATA'!AK200="","",'Historical DATA'!AK200)</f>
        <v/>
      </c>
      <c r="I214" s="1448" t="str">
        <f>IF('Historical DATA'!AL200="","",'Historical DATA'!AL200)</f>
        <v/>
      </c>
      <c r="J214" s="1448" t="str">
        <f>IF('Historical DATA'!AM200="","",'Historical DATA'!AM200)</f>
        <v/>
      </c>
      <c r="K214" s="1448" t="str">
        <f>IF('Historical DATA'!AN200="","",'Historical DATA'!AN200)</f>
        <v/>
      </c>
      <c r="L214" s="1467" t="str">
        <f>IF('Historical DATA'!AO200="","",'Historical DATA'!AO200)</f>
        <v/>
      </c>
      <c r="N214" s="1462" t="str">
        <f>IF('Historical DATA'!AP200="","",'Historical DATA'!AP200)</f>
        <v/>
      </c>
      <c r="O214" s="1453" t="str">
        <f>IF('Historical DATA'!AQ200="","",'Historical DATA'!AQ200)</f>
        <v/>
      </c>
      <c r="P214" s="1452" t="str">
        <f>IF('Historical DATA'!AR200="","",'Historical DATA'!AR200)</f>
        <v/>
      </c>
      <c r="R214" s="1451" t="str">
        <f>IF('Historical DATA'!AS200="","",'Historical DATA'!AS200)</f>
        <v/>
      </c>
      <c r="S214" s="1453" t="str">
        <f>IF('Historical DATA'!AT200="","",'Historical DATA'!AT200)</f>
        <v/>
      </c>
      <c r="T214" s="1452" t="str">
        <f>IF('Historical DATA'!AU200="","",'Historical DATA'!AU200)</f>
        <v/>
      </c>
      <c r="V214" s="1451" t="str">
        <f>IF('Historical DATA'!AV200="","",'Historical DATA'!AV200)</f>
        <v/>
      </c>
      <c r="W214" s="1453" t="str">
        <f>IF('Historical DATA'!AW200="","",'Historical DATA'!AW200)</f>
        <v/>
      </c>
      <c r="X214" s="1453" t="str">
        <f>IF('Historical DATA'!AX200="","",'Historical DATA'!AX200)</f>
        <v/>
      </c>
      <c r="Y214" s="1452" t="str">
        <f>IF('Historical DATA'!AY200="","",'Historical DATA'!AY200)</f>
        <v/>
      </c>
      <c r="AA214" s="1451" t="str">
        <f>IF('Historical DATA'!AZ200="","",'Historical DATA'!AZ200)</f>
        <v/>
      </c>
      <c r="AB214" s="1453" t="str">
        <f>IF('Historical DATA'!BA200="","",'Historical DATA'!BA200)</f>
        <v/>
      </c>
      <c r="AC214" s="1453" t="str">
        <f>IF('Historical DATA'!BB200="","",'Historical DATA'!BB200)</f>
        <v/>
      </c>
      <c r="AD214" s="1452" t="str">
        <f>IF('Historical DATA'!BC200="","",'Historical DATA'!BC200)</f>
        <v/>
      </c>
      <c r="AF214" s="1454" t="str">
        <f>IF('Historical DATA'!BD200="","",'Historical DATA'!BD200)</f>
        <v/>
      </c>
      <c r="AG214" s="1448" t="str">
        <f>IF('Historical DATA'!BE200="","",'Historical DATA'!BE200)</f>
        <v/>
      </c>
      <c r="AH214" s="1450" t="str">
        <f>IF('Historical DATA'!BF200="","",'Historical DATA'!BF200)</f>
        <v/>
      </c>
      <c r="AJ214" s="1465" t="str">
        <f>IF('Historical DATA'!BG200="","",'Historical DATA'!BG200)</f>
        <v/>
      </c>
      <c r="AK214" s="1455" t="str">
        <f>IF('Historical DATA'!BH200="","",'Historical DATA'!BH200)</f>
        <v/>
      </c>
      <c r="AL214" s="1455" t="str">
        <f>IF('Historical DATA'!BI200="","",'Historical DATA'!BI200)</f>
        <v/>
      </c>
      <c r="AM214" s="1456" t="str">
        <f>IF('Historical DATA'!BJ200="","",'Historical DATA'!BJ200)</f>
        <v/>
      </c>
    </row>
    <row r="215" spans="2:39">
      <c r="B215" s="1674" t="str">
        <f>IF('Historical DATA'!B201="","",'Historical DATA'!B201)</f>
        <v/>
      </c>
      <c r="D215" s="1454" t="str">
        <f>IF('Historical DATA'!AH201="","",'Historical DATA'!AH201)</f>
        <v/>
      </c>
      <c r="E215" s="1448" t="str">
        <f>IF('Historical DATA'!AI201="","",'Historical DATA'!AI201)</f>
        <v/>
      </c>
      <c r="F215" s="1450" t="str">
        <f>IF('Historical DATA'!AJ201="","",'Historical DATA'!AJ201)</f>
        <v/>
      </c>
      <c r="H215" s="1464" t="str">
        <f>IF('Historical DATA'!AK201="","",'Historical DATA'!AK201)</f>
        <v/>
      </c>
      <c r="I215" s="1448" t="str">
        <f>IF('Historical DATA'!AL201="","",'Historical DATA'!AL201)</f>
        <v/>
      </c>
      <c r="J215" s="1448" t="str">
        <f>IF('Historical DATA'!AM201="","",'Historical DATA'!AM201)</f>
        <v/>
      </c>
      <c r="K215" s="1448" t="str">
        <f>IF('Historical DATA'!AN201="","",'Historical DATA'!AN201)</f>
        <v/>
      </c>
      <c r="L215" s="1467" t="str">
        <f>IF('Historical DATA'!AO201="","",'Historical DATA'!AO201)</f>
        <v/>
      </c>
      <c r="N215" s="1462" t="str">
        <f>IF('Historical DATA'!AP201="","",'Historical DATA'!AP201)</f>
        <v/>
      </c>
      <c r="O215" s="1453" t="str">
        <f>IF('Historical DATA'!AQ201="","",'Historical DATA'!AQ201)</f>
        <v/>
      </c>
      <c r="P215" s="1452" t="str">
        <f>IF('Historical DATA'!AR201="","",'Historical DATA'!AR201)</f>
        <v/>
      </c>
      <c r="R215" s="1451" t="str">
        <f>IF('Historical DATA'!AS201="","",'Historical DATA'!AS201)</f>
        <v/>
      </c>
      <c r="S215" s="1453" t="str">
        <f>IF('Historical DATA'!AT201="","",'Historical DATA'!AT201)</f>
        <v/>
      </c>
      <c r="T215" s="1452" t="str">
        <f>IF('Historical DATA'!AU201="","",'Historical DATA'!AU201)</f>
        <v/>
      </c>
      <c r="V215" s="1451" t="str">
        <f>IF('Historical DATA'!AV201="","",'Historical DATA'!AV201)</f>
        <v/>
      </c>
      <c r="W215" s="1453" t="str">
        <f>IF('Historical DATA'!AW201="","",'Historical DATA'!AW201)</f>
        <v/>
      </c>
      <c r="X215" s="1453" t="str">
        <f>IF('Historical DATA'!AX201="","",'Historical DATA'!AX201)</f>
        <v/>
      </c>
      <c r="Y215" s="1452" t="str">
        <f>IF('Historical DATA'!AY201="","",'Historical DATA'!AY201)</f>
        <v/>
      </c>
      <c r="AA215" s="1451" t="str">
        <f>IF('Historical DATA'!AZ201="","",'Historical DATA'!AZ201)</f>
        <v/>
      </c>
      <c r="AB215" s="1453" t="str">
        <f>IF('Historical DATA'!BA201="","",'Historical DATA'!BA201)</f>
        <v/>
      </c>
      <c r="AC215" s="1453" t="str">
        <f>IF('Historical DATA'!BB201="","",'Historical DATA'!BB201)</f>
        <v/>
      </c>
      <c r="AD215" s="1452" t="str">
        <f>IF('Historical DATA'!BC201="","",'Historical DATA'!BC201)</f>
        <v/>
      </c>
      <c r="AF215" s="1454" t="str">
        <f>IF('Historical DATA'!BD201="","",'Historical DATA'!BD201)</f>
        <v/>
      </c>
      <c r="AG215" s="1448" t="str">
        <f>IF('Historical DATA'!BE201="","",'Historical DATA'!BE201)</f>
        <v/>
      </c>
      <c r="AH215" s="1450" t="str">
        <f>IF('Historical DATA'!BF201="","",'Historical DATA'!BF201)</f>
        <v/>
      </c>
      <c r="AJ215" s="1465" t="str">
        <f>IF('Historical DATA'!BG201="","",'Historical DATA'!BG201)</f>
        <v/>
      </c>
      <c r="AK215" s="1455" t="str">
        <f>IF('Historical DATA'!BH201="","",'Historical DATA'!BH201)</f>
        <v/>
      </c>
      <c r="AL215" s="1455" t="str">
        <f>IF('Historical DATA'!BI201="","",'Historical DATA'!BI201)</f>
        <v/>
      </c>
      <c r="AM215" s="1456" t="str">
        <f>IF('Historical DATA'!BJ201="","",'Historical DATA'!BJ201)</f>
        <v/>
      </c>
    </row>
    <row r="216" spans="2:39">
      <c r="B216" s="1674" t="str">
        <f>IF('Historical DATA'!B202="","",'Historical DATA'!B202)</f>
        <v/>
      </c>
      <c r="D216" s="1454" t="str">
        <f>IF('Historical DATA'!AH202="","",'Historical DATA'!AH202)</f>
        <v/>
      </c>
      <c r="E216" s="1448" t="str">
        <f>IF('Historical DATA'!AI202="","",'Historical DATA'!AI202)</f>
        <v/>
      </c>
      <c r="F216" s="1450" t="str">
        <f>IF('Historical DATA'!AJ202="","",'Historical DATA'!AJ202)</f>
        <v/>
      </c>
      <c r="H216" s="1464" t="str">
        <f>IF('Historical DATA'!AK202="","",'Historical DATA'!AK202)</f>
        <v/>
      </c>
      <c r="I216" s="1448" t="str">
        <f>IF('Historical DATA'!AL202="","",'Historical DATA'!AL202)</f>
        <v/>
      </c>
      <c r="J216" s="1448" t="str">
        <f>IF('Historical DATA'!AM202="","",'Historical DATA'!AM202)</f>
        <v/>
      </c>
      <c r="K216" s="1448" t="str">
        <f>IF('Historical DATA'!AN202="","",'Historical DATA'!AN202)</f>
        <v/>
      </c>
      <c r="L216" s="1467" t="str">
        <f>IF('Historical DATA'!AO202="","",'Historical DATA'!AO202)</f>
        <v/>
      </c>
      <c r="N216" s="1462" t="str">
        <f>IF('Historical DATA'!AP202="","",'Historical DATA'!AP202)</f>
        <v/>
      </c>
      <c r="O216" s="1453" t="str">
        <f>IF('Historical DATA'!AQ202="","",'Historical DATA'!AQ202)</f>
        <v/>
      </c>
      <c r="P216" s="1452" t="str">
        <f>IF('Historical DATA'!AR202="","",'Historical DATA'!AR202)</f>
        <v/>
      </c>
      <c r="R216" s="1451" t="str">
        <f>IF('Historical DATA'!AS202="","",'Historical DATA'!AS202)</f>
        <v/>
      </c>
      <c r="S216" s="1453" t="str">
        <f>IF('Historical DATA'!AT202="","",'Historical DATA'!AT202)</f>
        <v/>
      </c>
      <c r="T216" s="1452" t="str">
        <f>IF('Historical DATA'!AU202="","",'Historical DATA'!AU202)</f>
        <v/>
      </c>
      <c r="V216" s="1451" t="str">
        <f>IF('Historical DATA'!AV202="","",'Historical DATA'!AV202)</f>
        <v/>
      </c>
      <c r="W216" s="1453" t="str">
        <f>IF('Historical DATA'!AW202="","",'Historical DATA'!AW202)</f>
        <v/>
      </c>
      <c r="X216" s="1453" t="str">
        <f>IF('Historical DATA'!AX202="","",'Historical DATA'!AX202)</f>
        <v/>
      </c>
      <c r="Y216" s="1452" t="str">
        <f>IF('Historical DATA'!AY202="","",'Historical DATA'!AY202)</f>
        <v/>
      </c>
      <c r="AA216" s="1451" t="str">
        <f>IF('Historical DATA'!AZ202="","",'Historical DATA'!AZ202)</f>
        <v/>
      </c>
      <c r="AB216" s="1453" t="str">
        <f>IF('Historical DATA'!BA202="","",'Historical DATA'!BA202)</f>
        <v/>
      </c>
      <c r="AC216" s="1453" t="str">
        <f>IF('Historical DATA'!BB202="","",'Historical DATA'!BB202)</f>
        <v/>
      </c>
      <c r="AD216" s="1452" t="str">
        <f>IF('Historical DATA'!BC202="","",'Historical DATA'!BC202)</f>
        <v/>
      </c>
      <c r="AF216" s="1454" t="str">
        <f>IF('Historical DATA'!BD202="","",'Historical DATA'!BD202)</f>
        <v/>
      </c>
      <c r="AG216" s="1448" t="str">
        <f>IF('Historical DATA'!BE202="","",'Historical DATA'!BE202)</f>
        <v/>
      </c>
      <c r="AH216" s="1450" t="str">
        <f>IF('Historical DATA'!BF202="","",'Historical DATA'!BF202)</f>
        <v/>
      </c>
      <c r="AJ216" s="1465" t="str">
        <f>IF('Historical DATA'!BG202="","",'Historical DATA'!BG202)</f>
        <v/>
      </c>
      <c r="AK216" s="1455" t="str">
        <f>IF('Historical DATA'!BH202="","",'Historical DATA'!BH202)</f>
        <v/>
      </c>
      <c r="AL216" s="1455" t="str">
        <f>IF('Historical DATA'!BI202="","",'Historical DATA'!BI202)</f>
        <v/>
      </c>
      <c r="AM216" s="1456" t="str">
        <f>IF('Historical DATA'!BJ202="","",'Historical DATA'!BJ202)</f>
        <v/>
      </c>
    </row>
    <row r="217" spans="2:39">
      <c r="B217" s="1674" t="str">
        <f>IF('Historical DATA'!B203="","",'Historical DATA'!B203)</f>
        <v/>
      </c>
      <c r="D217" s="1454" t="str">
        <f>IF('Historical DATA'!AH203="","",'Historical DATA'!AH203)</f>
        <v/>
      </c>
      <c r="E217" s="1448" t="str">
        <f>IF('Historical DATA'!AI203="","",'Historical DATA'!AI203)</f>
        <v/>
      </c>
      <c r="F217" s="1450" t="str">
        <f>IF('Historical DATA'!AJ203="","",'Historical DATA'!AJ203)</f>
        <v/>
      </c>
      <c r="H217" s="1464" t="str">
        <f>IF('Historical DATA'!AK203="","",'Historical DATA'!AK203)</f>
        <v/>
      </c>
      <c r="I217" s="1448" t="str">
        <f>IF('Historical DATA'!AL203="","",'Historical DATA'!AL203)</f>
        <v/>
      </c>
      <c r="J217" s="1448" t="str">
        <f>IF('Historical DATA'!AM203="","",'Historical DATA'!AM203)</f>
        <v/>
      </c>
      <c r="K217" s="1448" t="str">
        <f>IF('Historical DATA'!AN203="","",'Historical DATA'!AN203)</f>
        <v/>
      </c>
      <c r="L217" s="1467" t="str">
        <f>IF('Historical DATA'!AO203="","",'Historical DATA'!AO203)</f>
        <v/>
      </c>
      <c r="N217" s="1462" t="str">
        <f>IF('Historical DATA'!AP203="","",'Historical DATA'!AP203)</f>
        <v/>
      </c>
      <c r="O217" s="1453" t="str">
        <f>IF('Historical DATA'!AQ203="","",'Historical DATA'!AQ203)</f>
        <v/>
      </c>
      <c r="P217" s="1452" t="str">
        <f>IF('Historical DATA'!AR203="","",'Historical DATA'!AR203)</f>
        <v/>
      </c>
      <c r="R217" s="1451" t="str">
        <f>IF('Historical DATA'!AS203="","",'Historical DATA'!AS203)</f>
        <v/>
      </c>
      <c r="S217" s="1453" t="str">
        <f>IF('Historical DATA'!AT203="","",'Historical DATA'!AT203)</f>
        <v/>
      </c>
      <c r="T217" s="1452" t="str">
        <f>IF('Historical DATA'!AU203="","",'Historical DATA'!AU203)</f>
        <v/>
      </c>
      <c r="V217" s="1451" t="str">
        <f>IF('Historical DATA'!AV203="","",'Historical DATA'!AV203)</f>
        <v/>
      </c>
      <c r="W217" s="1453" t="str">
        <f>IF('Historical DATA'!AW203="","",'Historical DATA'!AW203)</f>
        <v/>
      </c>
      <c r="X217" s="1453" t="str">
        <f>IF('Historical DATA'!AX203="","",'Historical DATA'!AX203)</f>
        <v/>
      </c>
      <c r="Y217" s="1452" t="str">
        <f>IF('Historical DATA'!AY203="","",'Historical DATA'!AY203)</f>
        <v/>
      </c>
      <c r="AA217" s="1451" t="str">
        <f>IF('Historical DATA'!AZ203="","",'Historical DATA'!AZ203)</f>
        <v/>
      </c>
      <c r="AB217" s="1453" t="str">
        <f>IF('Historical DATA'!BA203="","",'Historical DATA'!BA203)</f>
        <v/>
      </c>
      <c r="AC217" s="1453" t="str">
        <f>IF('Historical DATA'!BB203="","",'Historical DATA'!BB203)</f>
        <v/>
      </c>
      <c r="AD217" s="1452" t="str">
        <f>IF('Historical DATA'!BC203="","",'Historical DATA'!BC203)</f>
        <v/>
      </c>
      <c r="AF217" s="1454" t="str">
        <f>IF('Historical DATA'!BD203="","",'Historical DATA'!BD203)</f>
        <v/>
      </c>
      <c r="AG217" s="1448" t="str">
        <f>IF('Historical DATA'!BE203="","",'Historical DATA'!BE203)</f>
        <v/>
      </c>
      <c r="AH217" s="1450" t="str">
        <f>IF('Historical DATA'!BF203="","",'Historical DATA'!BF203)</f>
        <v/>
      </c>
      <c r="AJ217" s="1465" t="str">
        <f>IF('Historical DATA'!BG203="","",'Historical DATA'!BG203)</f>
        <v/>
      </c>
      <c r="AK217" s="1455" t="str">
        <f>IF('Historical DATA'!BH203="","",'Historical DATA'!BH203)</f>
        <v/>
      </c>
      <c r="AL217" s="1455" t="str">
        <f>IF('Historical DATA'!BI203="","",'Historical DATA'!BI203)</f>
        <v/>
      </c>
      <c r="AM217" s="1456" t="str">
        <f>IF('Historical DATA'!BJ203="","",'Historical DATA'!BJ203)</f>
        <v/>
      </c>
    </row>
    <row r="218" spans="2:39">
      <c r="B218" s="1674" t="str">
        <f>IF('Historical DATA'!B204="","",'Historical DATA'!B204)</f>
        <v/>
      </c>
      <c r="D218" s="1454" t="str">
        <f>IF('Historical DATA'!AH204="","",'Historical DATA'!AH204)</f>
        <v/>
      </c>
      <c r="E218" s="1448" t="str">
        <f>IF('Historical DATA'!AI204="","",'Historical DATA'!AI204)</f>
        <v/>
      </c>
      <c r="F218" s="1450" t="str">
        <f>IF('Historical DATA'!AJ204="","",'Historical DATA'!AJ204)</f>
        <v/>
      </c>
      <c r="H218" s="1464" t="str">
        <f>IF('Historical DATA'!AK204="","",'Historical DATA'!AK204)</f>
        <v/>
      </c>
      <c r="I218" s="1448" t="str">
        <f>IF('Historical DATA'!AL204="","",'Historical DATA'!AL204)</f>
        <v/>
      </c>
      <c r="J218" s="1448" t="str">
        <f>IF('Historical DATA'!AM204="","",'Historical DATA'!AM204)</f>
        <v/>
      </c>
      <c r="K218" s="1448" t="str">
        <f>IF('Historical DATA'!AN204="","",'Historical DATA'!AN204)</f>
        <v/>
      </c>
      <c r="L218" s="1467" t="str">
        <f>IF('Historical DATA'!AO204="","",'Historical DATA'!AO204)</f>
        <v/>
      </c>
      <c r="N218" s="1462" t="str">
        <f>IF('Historical DATA'!AP204="","",'Historical DATA'!AP204)</f>
        <v/>
      </c>
      <c r="O218" s="1453" t="str">
        <f>IF('Historical DATA'!AQ204="","",'Historical DATA'!AQ204)</f>
        <v/>
      </c>
      <c r="P218" s="1452" t="str">
        <f>IF('Historical DATA'!AR204="","",'Historical DATA'!AR204)</f>
        <v/>
      </c>
      <c r="R218" s="1451" t="str">
        <f>IF('Historical DATA'!AS204="","",'Historical DATA'!AS204)</f>
        <v/>
      </c>
      <c r="S218" s="1453" t="str">
        <f>IF('Historical DATA'!AT204="","",'Historical DATA'!AT204)</f>
        <v/>
      </c>
      <c r="T218" s="1452" t="str">
        <f>IF('Historical DATA'!AU204="","",'Historical DATA'!AU204)</f>
        <v/>
      </c>
      <c r="V218" s="1451" t="str">
        <f>IF('Historical DATA'!AV204="","",'Historical DATA'!AV204)</f>
        <v/>
      </c>
      <c r="W218" s="1453" t="str">
        <f>IF('Historical DATA'!AW204="","",'Historical DATA'!AW204)</f>
        <v/>
      </c>
      <c r="X218" s="1453" t="str">
        <f>IF('Historical DATA'!AX204="","",'Historical DATA'!AX204)</f>
        <v/>
      </c>
      <c r="Y218" s="1452" t="str">
        <f>IF('Historical DATA'!AY204="","",'Historical DATA'!AY204)</f>
        <v/>
      </c>
      <c r="AA218" s="1451" t="str">
        <f>IF('Historical DATA'!AZ204="","",'Historical DATA'!AZ204)</f>
        <v/>
      </c>
      <c r="AB218" s="1453" t="str">
        <f>IF('Historical DATA'!BA204="","",'Historical DATA'!BA204)</f>
        <v/>
      </c>
      <c r="AC218" s="1453" t="str">
        <f>IF('Historical DATA'!BB204="","",'Historical DATA'!BB204)</f>
        <v/>
      </c>
      <c r="AD218" s="1452" t="str">
        <f>IF('Historical DATA'!BC204="","",'Historical DATA'!BC204)</f>
        <v/>
      </c>
      <c r="AF218" s="1454" t="str">
        <f>IF('Historical DATA'!BD204="","",'Historical DATA'!BD204)</f>
        <v/>
      </c>
      <c r="AG218" s="1448" t="str">
        <f>IF('Historical DATA'!BE204="","",'Historical DATA'!BE204)</f>
        <v/>
      </c>
      <c r="AH218" s="1450" t="str">
        <f>IF('Historical DATA'!BF204="","",'Historical DATA'!BF204)</f>
        <v/>
      </c>
      <c r="AJ218" s="1465" t="str">
        <f>IF('Historical DATA'!BG204="","",'Historical DATA'!BG204)</f>
        <v/>
      </c>
      <c r="AK218" s="1455" t="str">
        <f>IF('Historical DATA'!BH204="","",'Historical DATA'!BH204)</f>
        <v/>
      </c>
      <c r="AL218" s="1455" t="str">
        <f>IF('Historical DATA'!BI204="","",'Historical DATA'!BI204)</f>
        <v/>
      </c>
      <c r="AM218" s="1456" t="str">
        <f>IF('Historical DATA'!BJ204="","",'Historical DATA'!BJ204)</f>
        <v/>
      </c>
    </row>
    <row r="219" spans="2:39">
      <c r="B219" s="1674" t="str">
        <f>IF('Historical DATA'!B205="","",'Historical DATA'!B205)</f>
        <v/>
      </c>
      <c r="D219" s="1454" t="str">
        <f>IF('Historical DATA'!AH205="","",'Historical DATA'!AH205)</f>
        <v/>
      </c>
      <c r="E219" s="1448" t="str">
        <f>IF('Historical DATA'!AI205="","",'Historical DATA'!AI205)</f>
        <v/>
      </c>
      <c r="F219" s="1450" t="str">
        <f>IF('Historical DATA'!AJ205="","",'Historical DATA'!AJ205)</f>
        <v/>
      </c>
      <c r="H219" s="1464" t="str">
        <f>IF('Historical DATA'!AK205="","",'Historical DATA'!AK205)</f>
        <v/>
      </c>
      <c r="I219" s="1448" t="str">
        <f>IF('Historical DATA'!AL205="","",'Historical DATA'!AL205)</f>
        <v/>
      </c>
      <c r="J219" s="1448" t="str">
        <f>IF('Historical DATA'!AM205="","",'Historical DATA'!AM205)</f>
        <v/>
      </c>
      <c r="K219" s="1448" t="str">
        <f>IF('Historical DATA'!AN205="","",'Historical DATA'!AN205)</f>
        <v/>
      </c>
      <c r="L219" s="1467" t="str">
        <f>IF('Historical DATA'!AO205="","",'Historical DATA'!AO205)</f>
        <v/>
      </c>
      <c r="N219" s="1462" t="str">
        <f>IF('Historical DATA'!AP205="","",'Historical DATA'!AP205)</f>
        <v/>
      </c>
      <c r="O219" s="1453" t="str">
        <f>IF('Historical DATA'!AQ205="","",'Historical DATA'!AQ205)</f>
        <v/>
      </c>
      <c r="P219" s="1452" t="str">
        <f>IF('Historical DATA'!AR205="","",'Historical DATA'!AR205)</f>
        <v/>
      </c>
      <c r="R219" s="1451" t="str">
        <f>IF('Historical DATA'!AS205="","",'Historical DATA'!AS205)</f>
        <v/>
      </c>
      <c r="S219" s="1453" t="str">
        <f>IF('Historical DATA'!AT205="","",'Historical DATA'!AT205)</f>
        <v/>
      </c>
      <c r="T219" s="1452" t="str">
        <f>IF('Historical DATA'!AU205="","",'Historical DATA'!AU205)</f>
        <v/>
      </c>
      <c r="V219" s="1451" t="str">
        <f>IF('Historical DATA'!AV205="","",'Historical DATA'!AV205)</f>
        <v/>
      </c>
      <c r="W219" s="1453" t="str">
        <f>IF('Historical DATA'!AW205="","",'Historical DATA'!AW205)</f>
        <v/>
      </c>
      <c r="X219" s="1453" t="str">
        <f>IF('Historical DATA'!AX205="","",'Historical DATA'!AX205)</f>
        <v/>
      </c>
      <c r="Y219" s="1452" t="str">
        <f>IF('Historical DATA'!AY205="","",'Historical DATA'!AY205)</f>
        <v/>
      </c>
      <c r="AA219" s="1451" t="str">
        <f>IF('Historical DATA'!AZ205="","",'Historical DATA'!AZ205)</f>
        <v/>
      </c>
      <c r="AB219" s="1453" t="str">
        <f>IF('Historical DATA'!BA205="","",'Historical DATA'!BA205)</f>
        <v/>
      </c>
      <c r="AC219" s="1453" t="str">
        <f>IF('Historical DATA'!BB205="","",'Historical DATA'!BB205)</f>
        <v/>
      </c>
      <c r="AD219" s="1452" t="str">
        <f>IF('Historical DATA'!BC205="","",'Historical DATA'!BC205)</f>
        <v/>
      </c>
      <c r="AF219" s="1454" t="str">
        <f>IF('Historical DATA'!BD205="","",'Historical DATA'!BD205)</f>
        <v/>
      </c>
      <c r="AG219" s="1448" t="str">
        <f>IF('Historical DATA'!BE205="","",'Historical DATA'!BE205)</f>
        <v/>
      </c>
      <c r="AH219" s="1450" t="str">
        <f>IF('Historical DATA'!BF205="","",'Historical DATA'!BF205)</f>
        <v/>
      </c>
      <c r="AJ219" s="1465" t="str">
        <f>IF('Historical DATA'!BG205="","",'Historical DATA'!BG205)</f>
        <v/>
      </c>
      <c r="AK219" s="1455" t="str">
        <f>IF('Historical DATA'!BH205="","",'Historical DATA'!BH205)</f>
        <v/>
      </c>
      <c r="AL219" s="1455" t="str">
        <f>IF('Historical DATA'!BI205="","",'Historical DATA'!BI205)</f>
        <v/>
      </c>
      <c r="AM219" s="1456" t="str">
        <f>IF('Historical DATA'!BJ205="","",'Historical DATA'!BJ205)</f>
        <v/>
      </c>
    </row>
    <row r="220" spans="2:39">
      <c r="B220" s="1674" t="str">
        <f>IF('Historical DATA'!B206="","",'Historical DATA'!B206)</f>
        <v/>
      </c>
      <c r="D220" s="1454" t="str">
        <f>IF('Historical DATA'!AH206="","",'Historical DATA'!AH206)</f>
        <v/>
      </c>
      <c r="E220" s="1448" t="str">
        <f>IF('Historical DATA'!AI206="","",'Historical DATA'!AI206)</f>
        <v/>
      </c>
      <c r="F220" s="1450" t="str">
        <f>IF('Historical DATA'!AJ206="","",'Historical DATA'!AJ206)</f>
        <v/>
      </c>
      <c r="H220" s="1464" t="str">
        <f>IF('Historical DATA'!AK206="","",'Historical DATA'!AK206)</f>
        <v/>
      </c>
      <c r="I220" s="1448" t="str">
        <f>IF('Historical DATA'!AL206="","",'Historical DATA'!AL206)</f>
        <v/>
      </c>
      <c r="J220" s="1448" t="str">
        <f>IF('Historical DATA'!AM206="","",'Historical DATA'!AM206)</f>
        <v/>
      </c>
      <c r="K220" s="1448" t="str">
        <f>IF('Historical DATA'!AN206="","",'Historical DATA'!AN206)</f>
        <v/>
      </c>
      <c r="L220" s="1467" t="str">
        <f>IF('Historical DATA'!AO206="","",'Historical DATA'!AO206)</f>
        <v/>
      </c>
      <c r="N220" s="1462" t="str">
        <f>IF('Historical DATA'!AP206="","",'Historical DATA'!AP206)</f>
        <v/>
      </c>
      <c r="O220" s="1453" t="str">
        <f>IF('Historical DATA'!AQ206="","",'Historical DATA'!AQ206)</f>
        <v/>
      </c>
      <c r="P220" s="1452" t="str">
        <f>IF('Historical DATA'!AR206="","",'Historical DATA'!AR206)</f>
        <v/>
      </c>
      <c r="R220" s="1451" t="str">
        <f>IF('Historical DATA'!AS206="","",'Historical DATA'!AS206)</f>
        <v/>
      </c>
      <c r="S220" s="1453" t="str">
        <f>IF('Historical DATA'!AT206="","",'Historical DATA'!AT206)</f>
        <v/>
      </c>
      <c r="T220" s="1452" t="str">
        <f>IF('Historical DATA'!AU206="","",'Historical DATA'!AU206)</f>
        <v/>
      </c>
      <c r="V220" s="1451" t="str">
        <f>IF('Historical DATA'!AV206="","",'Historical DATA'!AV206)</f>
        <v/>
      </c>
      <c r="W220" s="1453" t="str">
        <f>IF('Historical DATA'!AW206="","",'Historical DATA'!AW206)</f>
        <v/>
      </c>
      <c r="X220" s="1453" t="str">
        <f>IF('Historical DATA'!AX206="","",'Historical DATA'!AX206)</f>
        <v/>
      </c>
      <c r="Y220" s="1452" t="str">
        <f>IF('Historical DATA'!AY206="","",'Historical DATA'!AY206)</f>
        <v/>
      </c>
      <c r="AA220" s="1451" t="str">
        <f>IF('Historical DATA'!AZ206="","",'Historical DATA'!AZ206)</f>
        <v/>
      </c>
      <c r="AB220" s="1453" t="str">
        <f>IF('Historical DATA'!BA206="","",'Historical DATA'!BA206)</f>
        <v/>
      </c>
      <c r="AC220" s="1453" t="str">
        <f>IF('Historical DATA'!BB206="","",'Historical DATA'!BB206)</f>
        <v/>
      </c>
      <c r="AD220" s="1452" t="str">
        <f>IF('Historical DATA'!BC206="","",'Historical DATA'!BC206)</f>
        <v/>
      </c>
      <c r="AF220" s="1454" t="str">
        <f>IF('Historical DATA'!BD206="","",'Historical DATA'!BD206)</f>
        <v/>
      </c>
      <c r="AG220" s="1448" t="str">
        <f>IF('Historical DATA'!BE206="","",'Historical DATA'!BE206)</f>
        <v/>
      </c>
      <c r="AH220" s="1450" t="str">
        <f>IF('Historical DATA'!BF206="","",'Historical DATA'!BF206)</f>
        <v/>
      </c>
      <c r="AJ220" s="1465" t="str">
        <f>IF('Historical DATA'!BG206="","",'Historical DATA'!BG206)</f>
        <v/>
      </c>
      <c r="AK220" s="1455" t="str">
        <f>IF('Historical DATA'!BH206="","",'Historical DATA'!BH206)</f>
        <v/>
      </c>
      <c r="AL220" s="1455" t="str">
        <f>IF('Historical DATA'!BI206="","",'Historical DATA'!BI206)</f>
        <v/>
      </c>
      <c r="AM220" s="1456" t="str">
        <f>IF('Historical DATA'!BJ206="","",'Historical DATA'!BJ206)</f>
        <v/>
      </c>
    </row>
    <row r="221" spans="2:39">
      <c r="B221" s="1674" t="str">
        <f>IF('Historical DATA'!B207="","",'Historical DATA'!B207)</f>
        <v/>
      </c>
      <c r="D221" s="1454" t="str">
        <f>IF('Historical DATA'!AH207="","",'Historical DATA'!AH207)</f>
        <v/>
      </c>
      <c r="E221" s="1448" t="str">
        <f>IF('Historical DATA'!AI207="","",'Historical DATA'!AI207)</f>
        <v/>
      </c>
      <c r="F221" s="1450" t="str">
        <f>IF('Historical DATA'!AJ207="","",'Historical DATA'!AJ207)</f>
        <v/>
      </c>
      <c r="H221" s="1464" t="str">
        <f>IF('Historical DATA'!AK207="","",'Historical DATA'!AK207)</f>
        <v/>
      </c>
      <c r="I221" s="1448" t="str">
        <f>IF('Historical DATA'!AL207="","",'Historical DATA'!AL207)</f>
        <v/>
      </c>
      <c r="J221" s="1448" t="str">
        <f>IF('Historical DATA'!AM207="","",'Historical DATA'!AM207)</f>
        <v/>
      </c>
      <c r="K221" s="1448" t="str">
        <f>IF('Historical DATA'!AN207="","",'Historical DATA'!AN207)</f>
        <v/>
      </c>
      <c r="L221" s="1467" t="str">
        <f>IF('Historical DATA'!AO207="","",'Historical DATA'!AO207)</f>
        <v/>
      </c>
      <c r="N221" s="1462" t="str">
        <f>IF('Historical DATA'!AP207="","",'Historical DATA'!AP207)</f>
        <v/>
      </c>
      <c r="O221" s="1453" t="str">
        <f>IF('Historical DATA'!AQ207="","",'Historical DATA'!AQ207)</f>
        <v/>
      </c>
      <c r="P221" s="1452" t="str">
        <f>IF('Historical DATA'!AR207="","",'Historical DATA'!AR207)</f>
        <v/>
      </c>
      <c r="R221" s="1451" t="str">
        <f>IF('Historical DATA'!AS207="","",'Historical DATA'!AS207)</f>
        <v/>
      </c>
      <c r="S221" s="1453" t="str">
        <f>IF('Historical DATA'!AT207="","",'Historical DATA'!AT207)</f>
        <v/>
      </c>
      <c r="T221" s="1452" t="str">
        <f>IF('Historical DATA'!AU207="","",'Historical DATA'!AU207)</f>
        <v/>
      </c>
      <c r="V221" s="1451" t="str">
        <f>IF('Historical DATA'!AV207="","",'Historical DATA'!AV207)</f>
        <v/>
      </c>
      <c r="W221" s="1453" t="str">
        <f>IF('Historical DATA'!AW207="","",'Historical DATA'!AW207)</f>
        <v/>
      </c>
      <c r="X221" s="1453" t="str">
        <f>IF('Historical DATA'!AX207="","",'Historical DATA'!AX207)</f>
        <v/>
      </c>
      <c r="Y221" s="1452" t="str">
        <f>IF('Historical DATA'!AY207="","",'Historical DATA'!AY207)</f>
        <v/>
      </c>
      <c r="AA221" s="1451" t="str">
        <f>IF('Historical DATA'!AZ207="","",'Historical DATA'!AZ207)</f>
        <v/>
      </c>
      <c r="AB221" s="1453" t="str">
        <f>IF('Historical DATA'!BA207="","",'Historical DATA'!BA207)</f>
        <v/>
      </c>
      <c r="AC221" s="1453" t="str">
        <f>IF('Historical DATA'!BB207="","",'Historical DATA'!BB207)</f>
        <v/>
      </c>
      <c r="AD221" s="1452" t="str">
        <f>IF('Historical DATA'!BC207="","",'Historical DATA'!BC207)</f>
        <v/>
      </c>
      <c r="AF221" s="1454" t="str">
        <f>IF('Historical DATA'!BD207="","",'Historical DATA'!BD207)</f>
        <v/>
      </c>
      <c r="AG221" s="1448" t="str">
        <f>IF('Historical DATA'!BE207="","",'Historical DATA'!BE207)</f>
        <v/>
      </c>
      <c r="AH221" s="1450" t="str">
        <f>IF('Historical DATA'!BF207="","",'Historical DATA'!BF207)</f>
        <v/>
      </c>
      <c r="AJ221" s="1465" t="str">
        <f>IF('Historical DATA'!BG207="","",'Historical DATA'!BG207)</f>
        <v/>
      </c>
      <c r="AK221" s="1455" t="str">
        <f>IF('Historical DATA'!BH207="","",'Historical DATA'!BH207)</f>
        <v/>
      </c>
      <c r="AL221" s="1455" t="str">
        <f>IF('Historical DATA'!BI207="","",'Historical DATA'!BI207)</f>
        <v/>
      </c>
      <c r="AM221" s="1456" t="str">
        <f>IF('Historical DATA'!BJ207="","",'Historical DATA'!BJ207)</f>
        <v/>
      </c>
    </row>
    <row r="222" spans="2:39">
      <c r="H222" s="1466"/>
      <c r="N222" s="1466"/>
    </row>
  </sheetData>
  <mergeCells count="10">
    <mergeCell ref="B11:W11"/>
    <mergeCell ref="D14:F14"/>
    <mergeCell ref="V14:Y14"/>
    <mergeCell ref="N14:P14"/>
    <mergeCell ref="H14:L14"/>
    <mergeCell ref="AF14:AH14"/>
    <mergeCell ref="B14:B16"/>
    <mergeCell ref="R14:T14"/>
    <mergeCell ref="AA14:AD14"/>
    <mergeCell ref="AJ14:AM14"/>
  </mergeCells>
  <pageMargins left="0.7" right="0.7" top="0.75" bottom="0.75" header="0.3" footer="0.3"/>
  <pageSetup paperSize="9" scale="11" orientation="portrait" r:id="rId1"/>
  <colBreaks count="1" manualBreakCount="1">
    <brk id="40"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codeName="Sheet13">
    <tabColor theme="0" tint="-0.249977111117893"/>
  </sheetPr>
  <dimension ref="B3:BJ221"/>
  <sheetViews>
    <sheetView showGridLines="0" zoomScale="80" zoomScaleNormal="80" workbookViewId="0">
      <selection activeCell="K17" sqref="K17"/>
    </sheetView>
  </sheetViews>
  <sheetFormatPr defaultColWidth="21.453125" defaultRowHeight="12.5"/>
  <cols>
    <col min="1" max="1" width="6.1796875" style="240" customWidth="1"/>
    <col min="2" max="2" width="24.453125" style="240" customWidth="1"/>
    <col min="3" max="3" width="4.453125" style="240" customWidth="1"/>
    <col min="4" max="4" width="17.26953125" style="240" customWidth="1"/>
    <col min="5" max="5" width="22.26953125" style="240" customWidth="1"/>
    <col min="6" max="6" width="16.26953125" style="240" customWidth="1"/>
    <col min="7" max="7" width="18.81640625" style="240" customWidth="1"/>
    <col min="8" max="8" width="15.81640625" style="240" customWidth="1"/>
    <col min="9" max="9" width="12.7265625" style="1226" bestFit="1" customWidth="1"/>
    <col min="10" max="10" width="19.81640625" style="240" customWidth="1"/>
    <col min="11" max="11" width="23.26953125" style="240" customWidth="1"/>
    <col min="12" max="12" width="7.453125" style="240" customWidth="1"/>
    <col min="13" max="18" width="16" style="240" customWidth="1"/>
    <col min="19" max="20" width="18.81640625" style="240" customWidth="1"/>
    <col min="21" max="16384" width="21.453125" style="240"/>
  </cols>
  <sheetData>
    <row r="3" spans="2:20" ht="15" customHeight="1">
      <c r="D3" s="37"/>
      <c r="E3" s="37"/>
      <c r="F3" s="37"/>
      <c r="G3" s="37"/>
      <c r="H3" s="37"/>
      <c r="I3" s="1378"/>
    </row>
    <row r="4" spans="2:20" ht="15" customHeight="1">
      <c r="D4" s="37"/>
      <c r="E4" s="37"/>
      <c r="F4" s="38"/>
      <c r="S4" s="1220" t="s">
        <v>100</v>
      </c>
      <c r="T4" s="1220">
        <f>'00 - Cover'!F17</f>
        <v>45900</v>
      </c>
    </row>
    <row r="5" spans="2:20" ht="15" customHeight="1">
      <c r="D5" s="37"/>
      <c r="E5" s="37"/>
      <c r="F5" s="38"/>
      <c r="S5" s="1220" t="s">
        <v>4</v>
      </c>
      <c r="T5" s="1220">
        <f>'00 - Cover'!F19</f>
        <v>45922</v>
      </c>
    </row>
    <row r="6" spans="2:20" ht="12.75" customHeight="1">
      <c r="D6" s="37"/>
      <c r="E6" s="37"/>
      <c r="F6" s="38"/>
      <c r="S6" s="1220" t="s">
        <v>5</v>
      </c>
      <c r="T6" s="1220">
        <f>'00 - Cover'!F20</f>
        <v>45929</v>
      </c>
    </row>
    <row r="7" spans="2:20" ht="13">
      <c r="D7" s="37"/>
      <c r="E7" s="37"/>
      <c r="F7" s="37"/>
      <c r="G7" s="37"/>
      <c r="H7" s="37"/>
      <c r="I7" s="1378"/>
      <c r="J7" s="88"/>
      <c r="K7" s="88"/>
    </row>
    <row r="10" spans="2:20" ht="15.5">
      <c r="D10" s="1946" t="s">
        <v>640</v>
      </c>
      <c r="E10" s="1947"/>
      <c r="F10" s="1947"/>
      <c r="G10" s="1947"/>
      <c r="H10" s="1947"/>
      <c r="I10" s="1947"/>
      <c r="J10" s="1947"/>
      <c r="K10" s="1947"/>
      <c r="L10" s="1947"/>
      <c r="M10" s="1947"/>
      <c r="N10" s="1947"/>
      <c r="O10" s="1947"/>
      <c r="P10" s="1947"/>
      <c r="Q10" s="1947"/>
      <c r="R10" s="1947"/>
      <c r="S10" s="1947"/>
      <c r="T10" s="1947"/>
    </row>
    <row r="11" spans="2:20">
      <c r="D11" s="325"/>
      <c r="E11" s="326"/>
      <c r="F11" s="327"/>
      <c r="G11" s="327"/>
      <c r="H11" s="327"/>
      <c r="I11" s="1379"/>
      <c r="J11" s="328"/>
      <c r="K11" s="328"/>
    </row>
    <row r="12" spans="2:20">
      <c r="D12" s="325"/>
      <c r="E12" s="326"/>
      <c r="F12" s="327"/>
      <c r="G12" s="327"/>
      <c r="H12" s="327"/>
      <c r="I12" s="1379"/>
      <c r="J12" s="1949"/>
      <c r="K12" s="328"/>
    </row>
    <row r="13" spans="2:20">
      <c r="D13" s="325"/>
      <c r="E13" s="326"/>
      <c r="F13" s="327"/>
      <c r="G13" s="327"/>
      <c r="H13" s="327"/>
      <c r="I13" s="1379"/>
      <c r="J13" s="1950"/>
      <c r="K13" s="328"/>
    </row>
    <row r="14" spans="2:20" ht="15.5">
      <c r="B14" s="1941" t="s">
        <v>5</v>
      </c>
      <c r="D14" s="329" t="s">
        <v>119</v>
      </c>
      <c r="E14" s="330"/>
      <c r="F14" s="330"/>
      <c r="G14" s="331"/>
      <c r="H14" s="332"/>
      <c r="I14" s="1380"/>
      <c r="J14" s="334"/>
      <c r="K14" s="335" t="s">
        <v>145</v>
      </c>
      <c r="M14" s="329" t="s">
        <v>120</v>
      </c>
      <c r="N14" s="330"/>
      <c r="O14" s="330"/>
      <c r="P14" s="331"/>
      <c r="Q14" s="332"/>
      <c r="R14" s="333"/>
      <c r="S14" s="334"/>
      <c r="T14" s="335" t="s">
        <v>145</v>
      </c>
    </row>
    <row r="15" spans="2:20">
      <c r="B15" s="1942"/>
      <c r="D15" s="1951" t="s">
        <v>146</v>
      </c>
      <c r="E15" s="1951" t="s">
        <v>147</v>
      </c>
      <c r="F15" s="1952" t="s">
        <v>148</v>
      </c>
      <c r="G15" s="1952"/>
      <c r="H15" s="1952"/>
      <c r="I15" s="1954" t="s">
        <v>1078</v>
      </c>
      <c r="J15" s="1951" t="s">
        <v>150</v>
      </c>
      <c r="K15" s="1951" t="s">
        <v>151</v>
      </c>
      <c r="M15" s="1948" t="s">
        <v>146</v>
      </c>
      <c r="N15" s="1948" t="s">
        <v>147</v>
      </c>
      <c r="O15" s="1953" t="s">
        <v>148</v>
      </c>
      <c r="P15" s="1953"/>
      <c r="Q15" s="1953"/>
      <c r="R15" s="1956" t="s">
        <v>1078</v>
      </c>
      <c r="S15" s="1948" t="s">
        <v>150</v>
      </c>
      <c r="T15" s="1948" t="s">
        <v>155</v>
      </c>
    </row>
    <row r="16" spans="2:20" ht="20.25" customHeight="1">
      <c r="B16" s="1943"/>
      <c r="D16" s="1951"/>
      <c r="E16" s="1951"/>
      <c r="F16" s="336" t="s">
        <v>152</v>
      </c>
      <c r="G16" s="336" t="s">
        <v>153</v>
      </c>
      <c r="H16" s="336" t="s">
        <v>154</v>
      </c>
      <c r="I16" s="1955"/>
      <c r="J16" s="1951"/>
      <c r="K16" s="1951"/>
      <c r="M16" s="1948"/>
      <c r="N16" s="1948"/>
      <c r="O16" s="343" t="s">
        <v>152</v>
      </c>
      <c r="P16" s="343" t="s">
        <v>153</v>
      </c>
      <c r="Q16" s="343" t="s">
        <v>154</v>
      </c>
      <c r="R16" s="1957"/>
      <c r="S16" s="1948"/>
      <c r="T16" s="1948"/>
    </row>
    <row r="17" spans="2:62">
      <c r="B17" s="1449">
        <f>'00 - Cover'!F20</f>
        <v>45929</v>
      </c>
      <c r="D17" s="337">
        <f>'11 - Notes Follow-up'!H25</f>
        <v>77732</v>
      </c>
      <c r="E17" s="338">
        <f>'11 - Notes Follow-up'!J26</f>
        <v>91678.23000000001</v>
      </c>
      <c r="F17" s="339">
        <f>'00 - Cover'!F22</f>
        <v>45896</v>
      </c>
      <c r="G17" s="339">
        <f>'00 - Cover'!F20</f>
        <v>45929</v>
      </c>
      <c r="H17" s="340">
        <f>IFERROR(G17-F17,"N/A")</f>
        <v>33</v>
      </c>
      <c r="I17" s="1382">
        <v>6.0000000000000001E-3</v>
      </c>
      <c r="J17" s="1799">
        <f>ROUND(E17*(I17)*H17/365,2)</f>
        <v>49.73</v>
      </c>
      <c r="K17" s="341">
        <f>J17*D17</f>
        <v>3865612.36</v>
      </c>
      <c r="M17" s="337">
        <f>'11 - Notes Follow-up'!P26</f>
        <v>4092</v>
      </c>
      <c r="N17" s="338">
        <f>'11 - Notes Follow-up'!Q26</f>
        <v>91659.37000000001</v>
      </c>
      <c r="O17" s="339">
        <f>F17</f>
        <v>45896</v>
      </c>
      <c r="P17" s="339">
        <f>'00 - Cover'!F20</f>
        <v>45929</v>
      </c>
      <c r="Q17" s="340">
        <f>IFERROR(P17-O17,"N/A")</f>
        <v>33</v>
      </c>
      <c r="R17" s="1382">
        <v>1.4999999999999999E-2</v>
      </c>
      <c r="S17" s="1799">
        <f>ROUND(N17*(R17)*Q17/365,2)</f>
        <v>124.31</v>
      </c>
      <c r="T17" s="341">
        <f>S17*M17</f>
        <v>508676.52</v>
      </c>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row>
    <row r="18" spans="2:62">
      <c r="B18" s="143">
        <f>IF('Historical DATA'!B4="","",'Historical DATA'!B4)</f>
        <v>45896</v>
      </c>
      <c r="D18" s="337">
        <f>IF('Historical DATA'!BK4="","",'Historical DATA'!BK4)</f>
        <v>77732</v>
      </c>
      <c r="E18" s="338">
        <f>IF('Historical DATA'!BL4="","",'Historical DATA'!BL4)</f>
        <v>92516.660000000018</v>
      </c>
      <c r="F18" s="339">
        <f>IF('Historical DATA'!BM4="","",'Historical DATA'!BM4)</f>
        <v>45866</v>
      </c>
      <c r="G18" s="339">
        <f>IF('Historical DATA'!BN4="","",'Historical DATA'!BN4)</f>
        <v>45896</v>
      </c>
      <c r="H18" s="340">
        <f>IF('Historical DATA'!BO4="","",'Historical DATA'!BO4)</f>
        <v>30</v>
      </c>
      <c r="I18" s="1382">
        <f>IF('Historical DATA'!BP4="","",'Historical DATA'!BP4)</f>
        <v>6.0000000000000001E-3</v>
      </c>
      <c r="J18" s="1381">
        <f>IF('Historical DATA'!BQ4="","",'Historical DATA'!BQ4)</f>
        <v>45.62</v>
      </c>
      <c r="K18" s="341">
        <f>IF('Historical DATA'!BR4="","",'Historical DATA'!BR4)</f>
        <v>3546133.84</v>
      </c>
      <c r="M18" s="337">
        <f>IF('Historical DATA'!BS4="","",'Historical DATA'!BS4)</f>
        <v>4092</v>
      </c>
      <c r="N18" s="338">
        <f>IF('Historical DATA'!BT4="","",'Historical DATA'!BT4)</f>
        <v>92497.62000000001</v>
      </c>
      <c r="O18" s="339">
        <f>IF('Historical DATA'!BU4="","",'Historical DATA'!BU4)</f>
        <v>45866</v>
      </c>
      <c r="P18" s="339">
        <f>IF('Historical DATA'!BV4="","",'Historical DATA'!BV4)</f>
        <v>45896</v>
      </c>
      <c r="Q18" s="340">
        <f>IF('Historical DATA'!BW4="","",'Historical DATA'!BW4)</f>
        <v>30</v>
      </c>
      <c r="R18" s="1382">
        <f>IF('Historical DATA'!BX4="","",'Historical DATA'!BX4)</f>
        <v>1.4999999999999999E-2</v>
      </c>
      <c r="S18" s="1381">
        <f>IF('Historical DATA'!BY4="","",'Historical DATA'!BY4)</f>
        <v>114.04</v>
      </c>
      <c r="T18" s="341">
        <f>IF('Historical DATA'!BZ4="","",'Historical DATA'!BZ4)</f>
        <v>466651.68000000005</v>
      </c>
    </row>
    <row r="19" spans="2:62">
      <c r="B19" s="143">
        <f>IF('Historical DATA'!B5="","",'Historical DATA'!B5)</f>
        <v>45866</v>
      </c>
      <c r="D19" s="337">
        <f>IF('Historical DATA'!BK5="","",'Historical DATA'!BK5)</f>
        <v>77732</v>
      </c>
      <c r="E19" s="338">
        <f>IF('Historical DATA'!BL5="","",'Historical DATA'!BL5)</f>
        <v>93313.150000000009</v>
      </c>
      <c r="F19" s="339">
        <f>IF('Historical DATA'!BM5="","",'Historical DATA'!BM5)</f>
        <v>45835</v>
      </c>
      <c r="G19" s="339">
        <f>IF('Historical DATA'!BN5="","",'Historical DATA'!BN5)</f>
        <v>45866</v>
      </c>
      <c r="H19" s="340">
        <f>IF('Historical DATA'!BO5="","",'Historical DATA'!BO5)</f>
        <v>31</v>
      </c>
      <c r="I19" s="1382">
        <f>IF('Historical DATA'!BP5="","",'Historical DATA'!BP5)</f>
        <v>6.0000000000000001E-3</v>
      </c>
      <c r="J19" s="1381">
        <f>IF('Historical DATA'!BQ5="","",'Historical DATA'!BQ5)</f>
        <v>47.55</v>
      </c>
      <c r="K19" s="341">
        <f>IF('Historical DATA'!BR5="","",'Historical DATA'!BR5)</f>
        <v>3696156.5999999996</v>
      </c>
      <c r="M19" s="337">
        <f>IF('Historical DATA'!BS5="","",'Historical DATA'!BS5)</f>
        <v>4092</v>
      </c>
      <c r="N19" s="338">
        <f>IF('Historical DATA'!BT5="","",'Historical DATA'!BT5)</f>
        <v>93293.94</v>
      </c>
      <c r="O19" s="339">
        <f>IF('Historical DATA'!BU5="","",'Historical DATA'!BU5)</f>
        <v>45835</v>
      </c>
      <c r="P19" s="339">
        <f>IF('Historical DATA'!BV5="","",'Historical DATA'!BV5)</f>
        <v>45866</v>
      </c>
      <c r="Q19" s="340">
        <f>IF('Historical DATA'!BW5="","",'Historical DATA'!BW5)</f>
        <v>31</v>
      </c>
      <c r="R19" s="1382">
        <f>IF('Historical DATA'!BX5="","",'Historical DATA'!BX5)</f>
        <v>1.4999999999999999E-2</v>
      </c>
      <c r="S19" s="1381">
        <f>IF('Historical DATA'!BY5="","",'Historical DATA'!BY5)</f>
        <v>118.85</v>
      </c>
      <c r="T19" s="341">
        <f>IF('Historical DATA'!BZ5="","",'Historical DATA'!BZ5)</f>
        <v>486334.19999999995</v>
      </c>
    </row>
    <row r="20" spans="2:62">
      <c r="B20" s="143">
        <f>IF('Historical DATA'!B6="","",'Historical DATA'!B6)</f>
        <v>45835</v>
      </c>
      <c r="D20" s="337">
        <f>IF('Historical DATA'!BK6="","",'Historical DATA'!BK6)</f>
        <v>77732</v>
      </c>
      <c r="E20" s="338">
        <f>IF('Historical DATA'!BL6="","",'Historical DATA'!BL6)</f>
        <v>94116.080000000016</v>
      </c>
      <c r="F20" s="339">
        <f>IF('Historical DATA'!BM6="","",'Historical DATA'!BM6)</f>
        <v>45804</v>
      </c>
      <c r="G20" s="339">
        <f>IF('Historical DATA'!BN6="","",'Historical DATA'!BN6)</f>
        <v>45835</v>
      </c>
      <c r="H20" s="340">
        <f>IF('Historical DATA'!BO6="","",'Historical DATA'!BO6)</f>
        <v>31</v>
      </c>
      <c r="I20" s="1382">
        <f>IF('Historical DATA'!BP6="","",'Historical DATA'!BP6)</f>
        <v>6.0000000000000001E-3</v>
      </c>
      <c r="J20" s="1381">
        <f>IF('Historical DATA'!BQ6="","",'Historical DATA'!BQ6)</f>
        <v>47.96</v>
      </c>
      <c r="K20" s="341">
        <f>IF('Historical DATA'!BR6="","",'Historical DATA'!BR6)</f>
        <v>3728026.72</v>
      </c>
      <c r="M20" s="337">
        <f>IF('Historical DATA'!BS6="","",'Historical DATA'!BS6)</f>
        <v>4092</v>
      </c>
      <c r="N20" s="338">
        <f>IF('Historical DATA'!BT6="","",'Historical DATA'!BT6)</f>
        <v>94096.709999999992</v>
      </c>
      <c r="O20" s="339">
        <f>IF('Historical DATA'!BU6="","",'Historical DATA'!BU6)</f>
        <v>45804</v>
      </c>
      <c r="P20" s="339">
        <f>IF('Historical DATA'!BV6="","",'Historical DATA'!BV6)</f>
        <v>45835</v>
      </c>
      <c r="Q20" s="340">
        <f>IF('Historical DATA'!BW6="","",'Historical DATA'!BW6)</f>
        <v>31</v>
      </c>
      <c r="R20" s="1382">
        <f>IF('Historical DATA'!BX6="","",'Historical DATA'!BX6)</f>
        <v>1.4999999999999999E-2</v>
      </c>
      <c r="S20" s="1381">
        <f>IF('Historical DATA'!BY6="","",'Historical DATA'!BY6)</f>
        <v>119.87</v>
      </c>
      <c r="T20" s="341">
        <f>IF('Historical DATA'!BZ6="","",'Historical DATA'!BZ6)</f>
        <v>490508.04000000004</v>
      </c>
    </row>
    <row r="21" spans="2:62" ht="14.25" customHeight="1">
      <c r="B21" s="143">
        <f>IF('Historical DATA'!B7="","",'Historical DATA'!B7)</f>
        <v>45804</v>
      </c>
      <c r="D21" s="337">
        <f>IF('Historical DATA'!BK7="","",'Historical DATA'!BK7)</f>
        <v>77732</v>
      </c>
      <c r="E21" s="338">
        <f>IF('Historical DATA'!BL7="","",'Historical DATA'!BL7)</f>
        <v>94870.270000000019</v>
      </c>
      <c r="F21" s="339">
        <f>IF('Historical DATA'!BM7="","",'Historical DATA'!BM7)</f>
        <v>45775</v>
      </c>
      <c r="G21" s="339">
        <f>IF('Historical DATA'!BN7="","",'Historical DATA'!BN7)</f>
        <v>45804</v>
      </c>
      <c r="H21" s="340">
        <f>IF('Historical DATA'!BO7="","",'Historical DATA'!BO7)</f>
        <v>29</v>
      </c>
      <c r="I21" s="1382">
        <f>IF('Historical DATA'!BP7="","",'Historical DATA'!BP7)</f>
        <v>6.0000000000000001E-3</v>
      </c>
      <c r="J21" s="1381">
        <f>IF('Historical DATA'!BQ7="","",'Historical DATA'!BQ7)</f>
        <v>45.22</v>
      </c>
      <c r="K21" s="341">
        <f>IF('Historical DATA'!BR7="","",'Historical DATA'!BR7)</f>
        <v>3515041.04</v>
      </c>
      <c r="M21" s="337">
        <f>IF('Historical DATA'!BS7="","",'Historical DATA'!BS7)</f>
        <v>4092</v>
      </c>
      <c r="N21" s="338">
        <f>IF('Historical DATA'!BT7="","",'Historical DATA'!BT7)</f>
        <v>94850.739999999991</v>
      </c>
      <c r="O21" s="339">
        <f>IF('Historical DATA'!BU7="","",'Historical DATA'!BU7)</f>
        <v>45775</v>
      </c>
      <c r="P21" s="339">
        <f>IF('Historical DATA'!BV7="","",'Historical DATA'!BV7)</f>
        <v>45804</v>
      </c>
      <c r="Q21" s="340">
        <f>IF('Historical DATA'!BW7="","",'Historical DATA'!BW7)</f>
        <v>29</v>
      </c>
      <c r="R21" s="1382">
        <f>IF('Historical DATA'!BX7="","",'Historical DATA'!BX7)</f>
        <v>1.4999999999999999E-2</v>
      </c>
      <c r="S21" s="1381">
        <f>IF('Historical DATA'!BY7="","",'Historical DATA'!BY7)</f>
        <v>113.04</v>
      </c>
      <c r="T21" s="341">
        <f>IF('Historical DATA'!BZ7="","",'Historical DATA'!BZ7)</f>
        <v>462559.68000000005</v>
      </c>
    </row>
    <row r="22" spans="2:62" ht="14.25" customHeight="1">
      <c r="B22" s="143">
        <f>IF('Historical DATA'!B8="","",'Historical DATA'!B8)</f>
        <v>45775</v>
      </c>
      <c r="D22" s="337">
        <f>IF('Historical DATA'!BK8="","",'Historical DATA'!BK8)</f>
        <v>77732</v>
      </c>
      <c r="E22" s="338">
        <f>IF('Historical DATA'!BL8="","",'Historical DATA'!BL8)</f>
        <v>95594.470000000016</v>
      </c>
      <c r="F22" s="339">
        <f>IF('Historical DATA'!BM8="","",'Historical DATA'!BM8)</f>
        <v>45743</v>
      </c>
      <c r="G22" s="339">
        <f>IF('Historical DATA'!BN8="","",'Historical DATA'!BN8)</f>
        <v>45775</v>
      </c>
      <c r="H22" s="340">
        <f>IF('Historical DATA'!BO8="","",'Historical DATA'!BO8)</f>
        <v>32</v>
      </c>
      <c r="I22" s="1382">
        <f>IF('Historical DATA'!BP8="","",'Historical DATA'!BP8)</f>
        <v>6.0000000000000001E-3</v>
      </c>
      <c r="J22" s="1381">
        <f>IF('Historical DATA'!BQ8="","",'Historical DATA'!BQ8)</f>
        <v>50.29</v>
      </c>
      <c r="K22" s="341">
        <f>IF('Historical DATA'!BR8="","",'Historical DATA'!BR8)</f>
        <v>3909142.28</v>
      </c>
      <c r="M22" s="337">
        <f>IF('Historical DATA'!BS8="","",'Historical DATA'!BS8)</f>
        <v>4092</v>
      </c>
      <c r="N22" s="338">
        <f>IF('Historical DATA'!BT8="","",'Historical DATA'!BT8)</f>
        <v>95574.790000000008</v>
      </c>
      <c r="O22" s="339">
        <f>IF('Historical DATA'!BU8="","",'Historical DATA'!BU8)</f>
        <v>45743</v>
      </c>
      <c r="P22" s="339">
        <f>IF('Historical DATA'!BV8="","",'Historical DATA'!BV8)</f>
        <v>45775</v>
      </c>
      <c r="Q22" s="340">
        <f>IF('Historical DATA'!BW8="","",'Historical DATA'!BW8)</f>
        <v>32</v>
      </c>
      <c r="R22" s="1382">
        <f>IF('Historical DATA'!BX8="","",'Historical DATA'!BX8)</f>
        <v>1.4999999999999999E-2</v>
      </c>
      <c r="S22" s="1381">
        <f>IF('Historical DATA'!BY8="","",'Historical DATA'!BY8)</f>
        <v>125.69</v>
      </c>
      <c r="T22" s="341">
        <f>IF('Historical DATA'!BZ8="","",'Historical DATA'!BZ8)</f>
        <v>514323.48</v>
      </c>
    </row>
    <row r="23" spans="2:62">
      <c r="B23" s="143">
        <f>IF('Historical DATA'!B9="","",'Historical DATA'!B9)</f>
        <v>45743</v>
      </c>
      <c r="D23" s="337">
        <f>IF('Historical DATA'!BK9="","",'Historical DATA'!BK9)</f>
        <v>77732</v>
      </c>
      <c r="E23" s="338">
        <f>IF('Historical DATA'!BL9="","",'Historical DATA'!BL9)</f>
        <v>96330.900000000009</v>
      </c>
      <c r="F23" s="339">
        <f>IF('Historical DATA'!BM9="","",'Historical DATA'!BM9)</f>
        <v>45715</v>
      </c>
      <c r="G23" s="339">
        <f>IF('Historical DATA'!BN9="","",'Historical DATA'!BN9)</f>
        <v>45743</v>
      </c>
      <c r="H23" s="340">
        <f>IF('Historical DATA'!BO9="","",'Historical DATA'!BO9)</f>
        <v>28</v>
      </c>
      <c r="I23" s="1382">
        <f>IF('Historical DATA'!BP9="","",'Historical DATA'!BP9)</f>
        <v>6.0000000000000001E-3</v>
      </c>
      <c r="J23" s="1381">
        <f>IF('Historical DATA'!BQ9="","",'Historical DATA'!BQ9)</f>
        <v>44.34</v>
      </c>
      <c r="K23" s="341">
        <f>IF('Historical DATA'!BR9="","",'Historical DATA'!BR9)</f>
        <v>3446636.8800000004</v>
      </c>
      <c r="M23" s="337">
        <f>IF('Historical DATA'!BS9="","",'Historical DATA'!BS9)</f>
        <v>4092</v>
      </c>
      <c r="N23" s="338">
        <f>IF('Historical DATA'!BT9="","",'Historical DATA'!BT9)</f>
        <v>96311.069999999992</v>
      </c>
      <c r="O23" s="339">
        <f>IF('Historical DATA'!BU9="","",'Historical DATA'!BU9)</f>
        <v>45715</v>
      </c>
      <c r="P23" s="339">
        <f>IF('Historical DATA'!BV9="","",'Historical DATA'!BV9)</f>
        <v>45743</v>
      </c>
      <c r="Q23" s="340">
        <f>IF('Historical DATA'!BW9="","",'Historical DATA'!BW9)</f>
        <v>28</v>
      </c>
      <c r="R23" s="1382">
        <f>IF('Historical DATA'!BX9="","",'Historical DATA'!BX9)</f>
        <v>1.4999999999999999E-2</v>
      </c>
      <c r="S23" s="1381">
        <f>IF('Historical DATA'!BY9="","",'Historical DATA'!BY9)</f>
        <v>110.82</v>
      </c>
      <c r="T23" s="341">
        <f>IF('Historical DATA'!BZ9="","",'Historical DATA'!BZ9)</f>
        <v>453475.43999999994</v>
      </c>
    </row>
    <row r="24" spans="2:62">
      <c r="B24" s="143">
        <f>IF('Historical DATA'!B10="","",'Historical DATA'!B10)</f>
        <v>45715</v>
      </c>
      <c r="D24" s="337">
        <f>IF('Historical DATA'!BK10="","",'Historical DATA'!BK10)</f>
        <v>77732</v>
      </c>
      <c r="E24" s="338">
        <f>IF('Historical DATA'!BL10="","",'Historical DATA'!BL10)</f>
        <v>97065.82</v>
      </c>
      <c r="F24" s="339">
        <f>IF('Historical DATA'!BM10="","",'Historical DATA'!BM10)</f>
        <v>45684</v>
      </c>
      <c r="G24" s="339">
        <f>IF('Historical DATA'!BN10="","",'Historical DATA'!BN10)</f>
        <v>45715</v>
      </c>
      <c r="H24" s="340">
        <f>IF('Historical DATA'!BO10="","",'Historical DATA'!BO10)</f>
        <v>31</v>
      </c>
      <c r="I24" s="1382">
        <f>IF('Historical DATA'!BP10="","",'Historical DATA'!BP10)</f>
        <v>6.0000000000000001E-3</v>
      </c>
      <c r="J24" s="1381">
        <f>IF('Historical DATA'!BQ10="","",'Historical DATA'!BQ10)</f>
        <v>49.46</v>
      </c>
      <c r="K24" s="341">
        <f>IF('Historical DATA'!BR10="","",'Historical DATA'!BR10)</f>
        <v>3844624.72</v>
      </c>
      <c r="M24" s="337">
        <f>IF('Historical DATA'!BS10="","",'Historical DATA'!BS10)</f>
        <v>4092</v>
      </c>
      <c r="N24" s="338">
        <f>IF('Historical DATA'!BT10="","",'Historical DATA'!BT10)</f>
        <v>97045.849999999991</v>
      </c>
      <c r="O24" s="339">
        <f>IF('Historical DATA'!BU10="","",'Historical DATA'!BU10)</f>
        <v>45684</v>
      </c>
      <c r="P24" s="339">
        <f>IF('Historical DATA'!BV10="","",'Historical DATA'!BV10)</f>
        <v>45715</v>
      </c>
      <c r="Q24" s="340">
        <f>IF('Historical DATA'!BW10="","",'Historical DATA'!BW10)</f>
        <v>31</v>
      </c>
      <c r="R24" s="1382">
        <f>IF('Historical DATA'!BX10="","",'Historical DATA'!BX10)</f>
        <v>1.4999999999999999E-2</v>
      </c>
      <c r="S24" s="1381">
        <f>IF('Historical DATA'!BY10="","",'Historical DATA'!BY10)</f>
        <v>123.63</v>
      </c>
      <c r="T24" s="341">
        <f>IF('Historical DATA'!BZ10="","",'Historical DATA'!BZ10)</f>
        <v>505893.95999999996</v>
      </c>
    </row>
    <row r="25" spans="2:62">
      <c r="B25" s="143">
        <f>IF('Historical DATA'!B11="","",'Historical DATA'!B11)</f>
        <v>45684</v>
      </c>
      <c r="D25" s="337">
        <f>IF('Historical DATA'!BK11="","",'Historical DATA'!BK11)</f>
        <v>77732</v>
      </c>
      <c r="E25" s="338">
        <f>IF('Historical DATA'!BL11="","",'Historical DATA'!BL11)</f>
        <v>98537.86</v>
      </c>
      <c r="F25" s="339">
        <f>IF('Historical DATA'!BM11="","",'Historical DATA'!BM11)</f>
        <v>45653</v>
      </c>
      <c r="G25" s="339">
        <f>IF('Historical DATA'!BN11="","",'Historical DATA'!BN11)</f>
        <v>45684</v>
      </c>
      <c r="H25" s="340">
        <f>IF('Historical DATA'!BO11="","",'Historical DATA'!BO11)</f>
        <v>31</v>
      </c>
      <c r="I25" s="1382">
        <f>IF('Historical DATA'!BP11="","",'Historical DATA'!BP11)</f>
        <v>6.0000000000000001E-3</v>
      </c>
      <c r="J25" s="1381">
        <f>IF('Historical DATA'!BQ11="","",'Historical DATA'!BQ11)</f>
        <v>50.21</v>
      </c>
      <c r="K25" s="341">
        <f>IF('Historical DATA'!BR11="","",'Historical DATA'!BR11)</f>
        <v>3902923.72</v>
      </c>
      <c r="M25" s="337">
        <f>IF('Historical DATA'!BS11="","",'Historical DATA'!BS11)</f>
        <v>4092</v>
      </c>
      <c r="N25" s="338">
        <f>IF('Historical DATA'!BT11="","",'Historical DATA'!BT11)</f>
        <v>98517.58</v>
      </c>
      <c r="O25" s="339">
        <f>IF('Historical DATA'!BU11="","",'Historical DATA'!BU11)</f>
        <v>45653</v>
      </c>
      <c r="P25" s="339">
        <f>IF('Historical DATA'!BV11="","",'Historical DATA'!BV11)</f>
        <v>45684</v>
      </c>
      <c r="Q25" s="340">
        <f>IF('Historical DATA'!BW11="","",'Historical DATA'!BW11)</f>
        <v>31</v>
      </c>
      <c r="R25" s="1382">
        <f>IF('Historical DATA'!BX11="","",'Historical DATA'!BX11)</f>
        <v>1.4999999999999999E-2</v>
      </c>
      <c r="S25" s="1381">
        <f>IF('Historical DATA'!BY11="","",'Historical DATA'!BY11)</f>
        <v>125.51</v>
      </c>
      <c r="T25" s="341">
        <f>IF('Historical DATA'!BZ11="","",'Historical DATA'!BZ11)</f>
        <v>513586.92000000004</v>
      </c>
    </row>
    <row r="26" spans="2:62">
      <c r="B26" s="143">
        <f>IF('Historical DATA'!B12="","",'Historical DATA'!B12)</f>
        <v>45653</v>
      </c>
      <c r="C26" s="1474"/>
      <c r="D26" s="337">
        <f>IF('Historical DATA'!BK12="","",'Historical DATA'!BK12)</f>
        <v>77732</v>
      </c>
      <c r="E26" s="338">
        <f>IF('Historical DATA'!BL12="","",'Historical DATA'!BL12)</f>
        <v>99248.180000000008</v>
      </c>
      <c r="F26" s="339">
        <f>IF('Historical DATA'!BM12="","",'Historical DATA'!BM12)</f>
        <v>45623</v>
      </c>
      <c r="G26" s="339">
        <f>IF('Historical DATA'!BN12="","",'Historical DATA'!BN12)</f>
        <v>45653</v>
      </c>
      <c r="H26" s="340">
        <f>IF('Historical DATA'!BO12="","",'Historical DATA'!BO12)</f>
        <v>30</v>
      </c>
      <c r="I26" s="1382">
        <f>IF('Historical DATA'!BP12="","",'Historical DATA'!BP12)</f>
        <v>6.0000000000000001E-3</v>
      </c>
      <c r="J26" s="1381">
        <f>IF('Historical DATA'!BQ12="","",'Historical DATA'!BQ12)</f>
        <v>48.94</v>
      </c>
      <c r="K26" s="341">
        <f>IF('Historical DATA'!BR12="","",'Historical DATA'!BR12)</f>
        <v>3804204.0799999996</v>
      </c>
      <c r="M26" s="337">
        <f>IF('Historical DATA'!BS12="","",'Historical DATA'!BS12)</f>
        <v>4092</v>
      </c>
      <c r="N26" s="338">
        <f>IF('Historical DATA'!BT12="","",'Historical DATA'!BT12)</f>
        <v>99227.75</v>
      </c>
      <c r="O26" s="339">
        <f>IF('Historical DATA'!BU12="","",'Historical DATA'!BU12)</f>
        <v>45623</v>
      </c>
      <c r="P26" s="339">
        <f>IF('Historical DATA'!BV12="","",'Historical DATA'!BV12)</f>
        <v>45653</v>
      </c>
      <c r="Q26" s="340">
        <f>IF('Historical DATA'!BW12="","",'Historical DATA'!BW12)</f>
        <v>30</v>
      </c>
      <c r="R26" s="1382">
        <f>IF('Historical DATA'!BX12="","",'Historical DATA'!BX12)</f>
        <v>1.4999999999999999E-2</v>
      </c>
      <c r="S26" s="1381">
        <f>IF('Historical DATA'!BY12="","",'Historical DATA'!BY12)</f>
        <v>122.34</v>
      </c>
      <c r="T26" s="341">
        <f>IF('Historical DATA'!BZ12="","",'Historical DATA'!BZ12)</f>
        <v>500615.28</v>
      </c>
    </row>
    <row r="27" spans="2:62">
      <c r="B27" s="143">
        <f>IF('Historical DATA'!B13="","",'Historical DATA'!B13)</f>
        <v>45623</v>
      </c>
      <c r="C27" s="1474"/>
      <c r="D27" s="337">
        <f>IF('Historical DATA'!BK13="","",'Historical DATA'!BK13)</f>
        <v>77732</v>
      </c>
      <c r="E27" s="338">
        <f>IF('Historical DATA'!BL13="","",'Historical DATA'!BL13)</f>
        <v>100000</v>
      </c>
      <c r="F27" s="339">
        <f>IF('Historical DATA'!BM13="","",'Historical DATA'!BM13)</f>
        <v>45588</v>
      </c>
      <c r="G27" s="339">
        <f>IF('Historical DATA'!BN13="","",'Historical DATA'!BN13)</f>
        <v>45623</v>
      </c>
      <c r="H27" s="340">
        <f>IF('Historical DATA'!BO13="","",'Historical DATA'!BO13)</f>
        <v>35</v>
      </c>
      <c r="I27" s="1382">
        <f>IF('Historical DATA'!BP13="","",'Historical DATA'!BP13)</f>
        <v>6.0000000000000001E-3</v>
      </c>
      <c r="J27" s="1381">
        <f>IF('Historical DATA'!BQ13="","",'Historical DATA'!BQ13)</f>
        <v>57.53</v>
      </c>
      <c r="K27" s="341">
        <f>IF('Historical DATA'!BR13="","",'Historical DATA'!BR13)</f>
        <v>4471921.96</v>
      </c>
      <c r="M27" s="337">
        <f>IF('Historical DATA'!BS13="","",'Historical DATA'!BS13)</f>
        <v>4092</v>
      </c>
      <c r="N27" s="338">
        <f>IF('Historical DATA'!BT13="","",'Historical DATA'!BT13)</f>
        <v>100000</v>
      </c>
      <c r="O27" s="339">
        <f>IF('Historical DATA'!BU13="","",'Historical DATA'!BU13)</f>
        <v>45588</v>
      </c>
      <c r="P27" s="339">
        <f>IF('Historical DATA'!BV13="","",'Historical DATA'!BV13)</f>
        <v>45623</v>
      </c>
      <c r="Q27" s="340">
        <f>IF('Historical DATA'!BW13="","",'Historical DATA'!BW13)</f>
        <v>35</v>
      </c>
      <c r="R27" s="1382">
        <f>IF('Historical DATA'!BX13="","",'Historical DATA'!BX13)</f>
        <v>1.4999999999999999E-2</v>
      </c>
      <c r="S27" s="1381">
        <f>IF('Historical DATA'!BY13="","",'Historical DATA'!BY13)</f>
        <v>143.84</v>
      </c>
      <c r="T27" s="341">
        <f>IF('Historical DATA'!BZ13="","",'Historical DATA'!BZ13)</f>
        <v>588593.28</v>
      </c>
    </row>
    <row r="28" spans="2:62">
      <c r="B28" s="143">
        <f>IF('Historical DATA'!B14="","",'Historical DATA'!B14)</f>
        <v>45588</v>
      </c>
      <c r="C28" s="1474"/>
      <c r="D28" s="337" t="str">
        <f>IF('Historical DATA'!BK14="","",'Historical DATA'!BK14)</f>
        <v/>
      </c>
      <c r="E28" s="338" t="str">
        <f>IF('Historical DATA'!BL14="","",'Historical DATA'!BL14)</f>
        <v/>
      </c>
      <c r="F28" s="339" t="str">
        <f>IF('Historical DATA'!BM14="","",'Historical DATA'!BM14)</f>
        <v/>
      </c>
      <c r="G28" s="339" t="str">
        <f>IF('Historical DATA'!BN14="","",'Historical DATA'!BN14)</f>
        <v/>
      </c>
      <c r="H28" s="340" t="str">
        <f>IF('Historical DATA'!BO14="","",'Historical DATA'!BO14)</f>
        <v/>
      </c>
      <c r="I28" s="1382" t="str">
        <f>IF('Historical DATA'!BP14="","",'Historical DATA'!BP14)</f>
        <v/>
      </c>
      <c r="J28" s="1381" t="str">
        <f>IF('Historical DATA'!BQ14="","",'Historical DATA'!BQ14)</f>
        <v/>
      </c>
      <c r="K28" s="341" t="str">
        <f>IF('Historical DATA'!BR14="","",'Historical DATA'!BR14)</f>
        <v/>
      </c>
      <c r="M28" s="337" t="str">
        <f>IF('Historical DATA'!BS14="","",'Historical DATA'!BS14)</f>
        <v/>
      </c>
      <c r="N28" s="338" t="str">
        <f>IF('Historical DATA'!BT14="","",'Historical DATA'!BT14)</f>
        <v/>
      </c>
      <c r="O28" s="339" t="str">
        <f>IF('Historical DATA'!BU14="","",'Historical DATA'!BU14)</f>
        <v/>
      </c>
      <c r="P28" s="339" t="str">
        <f>IF('Historical DATA'!BV14="","",'Historical DATA'!BV14)</f>
        <v/>
      </c>
      <c r="Q28" s="340" t="str">
        <f>IF('Historical DATA'!BW14="","",'Historical DATA'!BW14)</f>
        <v/>
      </c>
      <c r="R28" s="1382" t="str">
        <f>IF('Historical DATA'!BX14="","",'Historical DATA'!BX14)</f>
        <v/>
      </c>
      <c r="S28" s="1381" t="str">
        <f>IF('Historical DATA'!BY14="","",'Historical DATA'!BY14)</f>
        <v/>
      </c>
      <c r="T28" s="341" t="str">
        <f>IF('Historical DATA'!BZ14="","",'Historical DATA'!BZ14)</f>
        <v/>
      </c>
    </row>
    <row r="29" spans="2:62">
      <c r="B29" s="143" t="str">
        <f>IF('Historical DATA'!B15="","",'Historical DATA'!B15)</f>
        <v/>
      </c>
      <c r="C29" s="1474"/>
      <c r="D29" s="337" t="str">
        <f>IF('Historical DATA'!BK15="","",'Historical DATA'!BK15)</f>
        <v/>
      </c>
      <c r="E29" s="338" t="str">
        <f>IF('Historical DATA'!BL15="","",'Historical DATA'!BL15)</f>
        <v/>
      </c>
      <c r="F29" s="339" t="str">
        <f>IF('Historical DATA'!BM15="","",'Historical DATA'!BM15)</f>
        <v/>
      </c>
      <c r="G29" s="339" t="str">
        <f>IF('Historical DATA'!BN15="","",'Historical DATA'!BN15)</f>
        <v/>
      </c>
      <c r="H29" s="340" t="str">
        <f>IF('Historical DATA'!BO15="","",'Historical DATA'!BO15)</f>
        <v/>
      </c>
      <c r="I29" s="1382" t="str">
        <f>IF('Historical DATA'!BP15="","",'Historical DATA'!BP15)</f>
        <v/>
      </c>
      <c r="J29" s="1381" t="str">
        <f>IF('Historical DATA'!BQ15="","",'Historical DATA'!BQ15)</f>
        <v/>
      </c>
      <c r="K29" s="341" t="str">
        <f>IF('Historical DATA'!BR15="","",'Historical DATA'!BR15)</f>
        <v/>
      </c>
      <c r="M29" s="337" t="str">
        <f>IF('Historical DATA'!BS15="","",'Historical DATA'!BS15)</f>
        <v/>
      </c>
      <c r="N29" s="338" t="str">
        <f>IF('Historical DATA'!BT15="","",'Historical DATA'!BT15)</f>
        <v/>
      </c>
      <c r="O29" s="339" t="str">
        <f>IF('Historical DATA'!BU15="","",'Historical DATA'!BU15)</f>
        <v/>
      </c>
      <c r="P29" s="339" t="str">
        <f>IF('Historical DATA'!BV15="","",'Historical DATA'!BV15)</f>
        <v/>
      </c>
      <c r="Q29" s="340" t="str">
        <f>IF('Historical DATA'!BW15="","",'Historical DATA'!BW15)</f>
        <v/>
      </c>
      <c r="R29" s="1382" t="str">
        <f>IF('Historical DATA'!BX15="","",'Historical DATA'!BX15)</f>
        <v/>
      </c>
      <c r="S29" s="1381" t="str">
        <f>IF('Historical DATA'!BY15="","",'Historical DATA'!BY15)</f>
        <v/>
      </c>
      <c r="T29" s="341" t="str">
        <f>IF('Historical DATA'!BZ15="","",'Historical DATA'!BZ15)</f>
        <v/>
      </c>
    </row>
    <row r="30" spans="2:62">
      <c r="B30" s="143" t="str">
        <f>IF('Historical DATA'!B16="","",'Historical DATA'!B16)</f>
        <v/>
      </c>
      <c r="C30" s="1474"/>
      <c r="D30" s="337" t="str">
        <f>IF('Historical DATA'!BK16="","",'Historical DATA'!BK16)</f>
        <v/>
      </c>
      <c r="E30" s="338" t="str">
        <f>IF('Historical DATA'!BL16="","",'Historical DATA'!BL16)</f>
        <v/>
      </c>
      <c r="F30" s="339" t="str">
        <f>IF('Historical DATA'!BM16="","",'Historical DATA'!BM16)</f>
        <v/>
      </c>
      <c r="G30" s="339" t="str">
        <f>IF('Historical DATA'!BN16="","",'Historical DATA'!BN16)</f>
        <v/>
      </c>
      <c r="H30" s="340" t="str">
        <f>IF('Historical DATA'!BO16="","",'Historical DATA'!BO16)</f>
        <v/>
      </c>
      <c r="I30" s="1382" t="str">
        <f>IF('Historical DATA'!BP16="","",'Historical DATA'!BP16)</f>
        <v/>
      </c>
      <c r="J30" s="1381" t="str">
        <f>IF('Historical DATA'!BQ16="","",'Historical DATA'!BQ16)</f>
        <v/>
      </c>
      <c r="K30" s="341" t="str">
        <f>IF('Historical DATA'!BR16="","",'Historical DATA'!BR16)</f>
        <v/>
      </c>
      <c r="M30" s="337" t="str">
        <f>IF('Historical DATA'!BS16="","",'Historical DATA'!BS16)</f>
        <v/>
      </c>
      <c r="N30" s="338" t="str">
        <f>IF('Historical DATA'!BT16="","",'Historical DATA'!BT16)</f>
        <v/>
      </c>
      <c r="O30" s="339" t="str">
        <f>IF('Historical DATA'!BU16="","",'Historical DATA'!BU16)</f>
        <v/>
      </c>
      <c r="P30" s="339" t="str">
        <f>IF('Historical DATA'!BV16="","",'Historical DATA'!BV16)</f>
        <v/>
      </c>
      <c r="Q30" s="340" t="str">
        <f>IF('Historical DATA'!BW16="","",'Historical DATA'!BW16)</f>
        <v/>
      </c>
      <c r="R30" s="1382" t="str">
        <f>IF('Historical DATA'!BX16="","",'Historical DATA'!BX16)</f>
        <v/>
      </c>
      <c r="S30" s="1381" t="str">
        <f>IF('Historical DATA'!BY16="","",'Historical DATA'!BY16)</f>
        <v/>
      </c>
      <c r="T30" s="341" t="str">
        <f>IF('Historical DATA'!BZ16="","",'Historical DATA'!BZ16)</f>
        <v/>
      </c>
    </row>
    <row r="31" spans="2:62">
      <c r="B31" s="143" t="str">
        <f>IF('Historical DATA'!B17="","",'Historical DATA'!B17)</f>
        <v/>
      </c>
      <c r="C31" s="1474"/>
      <c r="D31" s="337" t="str">
        <f>IF('Historical DATA'!BK17="","",'Historical DATA'!BK17)</f>
        <v/>
      </c>
      <c r="E31" s="338" t="str">
        <f>IF('Historical DATA'!BL17="","",'Historical DATA'!BL17)</f>
        <v/>
      </c>
      <c r="F31" s="339" t="str">
        <f>IF('Historical DATA'!BM17="","",'Historical DATA'!BM17)</f>
        <v/>
      </c>
      <c r="G31" s="339" t="str">
        <f>IF('Historical DATA'!BN17="","",'Historical DATA'!BN17)</f>
        <v/>
      </c>
      <c r="H31" s="340" t="str">
        <f>IF('Historical DATA'!BO17="","",'Historical DATA'!BO17)</f>
        <v/>
      </c>
      <c r="I31" s="1382" t="str">
        <f>IF('Historical DATA'!BP17="","",'Historical DATA'!BP17)</f>
        <v/>
      </c>
      <c r="J31" s="1381" t="str">
        <f>IF('Historical DATA'!BQ17="","",'Historical DATA'!BQ17)</f>
        <v/>
      </c>
      <c r="K31" s="341" t="str">
        <f>IF('Historical DATA'!BR17="","",'Historical DATA'!BR17)</f>
        <v/>
      </c>
      <c r="M31" s="337" t="str">
        <f>IF('Historical DATA'!BS17="","",'Historical DATA'!BS17)</f>
        <v/>
      </c>
      <c r="N31" s="338" t="str">
        <f>IF('Historical DATA'!BT17="","",'Historical DATA'!BT17)</f>
        <v/>
      </c>
      <c r="O31" s="339" t="str">
        <f>IF('Historical DATA'!BU17="","",'Historical DATA'!BU17)</f>
        <v/>
      </c>
      <c r="P31" s="339" t="str">
        <f>IF('Historical DATA'!BV17="","",'Historical DATA'!BV17)</f>
        <v/>
      </c>
      <c r="Q31" s="340" t="str">
        <f>IF('Historical DATA'!BW17="","",'Historical DATA'!BW17)</f>
        <v/>
      </c>
      <c r="R31" s="1382" t="str">
        <f>IF('Historical DATA'!BX17="","",'Historical DATA'!BX17)</f>
        <v/>
      </c>
      <c r="S31" s="1381" t="str">
        <f>IF('Historical DATA'!BY17="","",'Historical DATA'!BY17)</f>
        <v/>
      </c>
      <c r="T31" s="341" t="str">
        <f>IF('Historical DATA'!BZ17="","",'Historical DATA'!BZ17)</f>
        <v/>
      </c>
    </row>
    <row r="32" spans="2:62">
      <c r="B32" s="143" t="str">
        <f>IF('Historical DATA'!B18="","",'Historical DATA'!B18)</f>
        <v/>
      </c>
      <c r="C32" s="1474"/>
      <c r="D32" s="337" t="str">
        <f>IF('Historical DATA'!BK18="","",'Historical DATA'!BK18)</f>
        <v/>
      </c>
      <c r="E32" s="338" t="str">
        <f>IF('Historical DATA'!BL18="","",'Historical DATA'!BL18)</f>
        <v/>
      </c>
      <c r="F32" s="339" t="str">
        <f>IF('Historical DATA'!BM18="","",'Historical DATA'!BM18)</f>
        <v/>
      </c>
      <c r="G32" s="339" t="str">
        <f>IF('Historical DATA'!BN18="","",'Historical DATA'!BN18)</f>
        <v/>
      </c>
      <c r="H32" s="340" t="str">
        <f>IF('Historical DATA'!BO18="","",'Historical DATA'!BO18)</f>
        <v/>
      </c>
      <c r="I32" s="1382" t="str">
        <f>IF('Historical DATA'!BP18="","",'Historical DATA'!BP18)</f>
        <v/>
      </c>
      <c r="J32" s="1381" t="str">
        <f>IF('Historical DATA'!BQ18="","",'Historical DATA'!BQ18)</f>
        <v/>
      </c>
      <c r="K32" s="341" t="str">
        <f>IF('Historical DATA'!BR18="","",'Historical DATA'!BR18)</f>
        <v/>
      </c>
      <c r="M32" s="337" t="str">
        <f>IF('Historical DATA'!BS18="","",'Historical DATA'!BS18)</f>
        <v/>
      </c>
      <c r="N32" s="338" t="str">
        <f>IF('Historical DATA'!BT18="","",'Historical DATA'!BT18)</f>
        <v/>
      </c>
      <c r="O32" s="339" t="str">
        <f>IF('Historical DATA'!BU18="","",'Historical DATA'!BU18)</f>
        <v/>
      </c>
      <c r="P32" s="339" t="str">
        <f>IF('Historical DATA'!BV18="","",'Historical DATA'!BV18)</f>
        <v/>
      </c>
      <c r="Q32" s="340" t="str">
        <f>IF('Historical DATA'!BW18="","",'Historical DATA'!BW18)</f>
        <v/>
      </c>
      <c r="R32" s="1382" t="str">
        <f>IF('Historical DATA'!BX18="","",'Historical DATA'!BX18)</f>
        <v/>
      </c>
      <c r="S32" s="1381" t="str">
        <f>IF('Historical DATA'!BY18="","",'Historical DATA'!BY18)</f>
        <v/>
      </c>
      <c r="T32" s="341" t="str">
        <f>IF('Historical DATA'!BZ18="","",'Historical DATA'!BZ18)</f>
        <v/>
      </c>
    </row>
    <row r="33" spans="2:20">
      <c r="B33" s="143" t="str">
        <f>IF('Historical DATA'!B19="","",'Historical DATA'!B19)</f>
        <v/>
      </c>
      <c r="C33" s="1474"/>
      <c r="D33" s="337" t="str">
        <f>IF('Historical DATA'!BK19="","",'Historical DATA'!BK19)</f>
        <v/>
      </c>
      <c r="E33" s="338" t="str">
        <f>IF('Historical DATA'!BL19="","",'Historical DATA'!BL19)</f>
        <v/>
      </c>
      <c r="F33" s="339" t="str">
        <f>IF('Historical DATA'!BM19="","",'Historical DATA'!BM19)</f>
        <v/>
      </c>
      <c r="G33" s="339" t="str">
        <f>IF('Historical DATA'!BN19="","",'Historical DATA'!BN19)</f>
        <v/>
      </c>
      <c r="H33" s="340" t="str">
        <f>IF('Historical DATA'!BO19="","",'Historical DATA'!BO19)</f>
        <v/>
      </c>
      <c r="I33" s="1382" t="str">
        <f>IF('Historical DATA'!BP19="","",'Historical DATA'!BP19)</f>
        <v/>
      </c>
      <c r="J33" s="1381" t="str">
        <f>IF('Historical DATA'!BQ19="","",'Historical DATA'!BQ19)</f>
        <v/>
      </c>
      <c r="K33" s="341" t="str">
        <f>IF('Historical DATA'!BR19="","",'Historical DATA'!BR19)</f>
        <v/>
      </c>
      <c r="M33" s="337" t="str">
        <f>IF('Historical DATA'!BS19="","",'Historical DATA'!BS19)</f>
        <v/>
      </c>
      <c r="N33" s="338" t="str">
        <f>IF('Historical DATA'!BT19="","",'Historical DATA'!BT19)</f>
        <v/>
      </c>
      <c r="O33" s="339" t="str">
        <f>IF('Historical DATA'!BU19="","",'Historical DATA'!BU19)</f>
        <v/>
      </c>
      <c r="P33" s="339" t="str">
        <f>IF('Historical DATA'!BV19="","",'Historical DATA'!BV19)</f>
        <v/>
      </c>
      <c r="Q33" s="340" t="str">
        <f>IF('Historical DATA'!BW19="","",'Historical DATA'!BW19)</f>
        <v/>
      </c>
      <c r="R33" s="1382" t="str">
        <f>IF('Historical DATA'!BX19="","",'Historical DATA'!BX19)</f>
        <v/>
      </c>
      <c r="S33" s="1381" t="str">
        <f>IF('Historical DATA'!BY19="","",'Historical DATA'!BY19)</f>
        <v/>
      </c>
      <c r="T33" s="341" t="str">
        <f>IF('Historical DATA'!BZ19="","",'Historical DATA'!BZ19)</f>
        <v/>
      </c>
    </row>
    <row r="34" spans="2:20">
      <c r="B34" s="143" t="str">
        <f>IF('Historical DATA'!B20="","",'Historical DATA'!B20)</f>
        <v/>
      </c>
      <c r="C34" s="1474"/>
      <c r="D34" s="337" t="str">
        <f>IF('Historical DATA'!BK20="","",'Historical DATA'!BK20)</f>
        <v/>
      </c>
      <c r="E34" s="338" t="str">
        <f>IF('Historical DATA'!BL20="","",'Historical DATA'!BL20)</f>
        <v/>
      </c>
      <c r="F34" s="339" t="str">
        <f>IF('Historical DATA'!BM20="","",'Historical DATA'!BM20)</f>
        <v/>
      </c>
      <c r="G34" s="339" t="str">
        <f>IF('Historical DATA'!BN20="","",'Historical DATA'!BN20)</f>
        <v/>
      </c>
      <c r="H34" s="340" t="str">
        <f>IF('Historical DATA'!BO20="","",'Historical DATA'!BO20)</f>
        <v/>
      </c>
      <c r="I34" s="1382" t="str">
        <f>IF('Historical DATA'!BP20="","",'Historical DATA'!BP20)</f>
        <v/>
      </c>
      <c r="J34" s="1381" t="str">
        <f>IF('Historical DATA'!BQ20="","",'Historical DATA'!BQ20)</f>
        <v/>
      </c>
      <c r="K34" s="341" t="str">
        <f>IF('Historical DATA'!BR20="","",'Historical DATA'!BR20)</f>
        <v/>
      </c>
      <c r="M34" s="337" t="str">
        <f>IF('Historical DATA'!BS20="","",'Historical DATA'!BS20)</f>
        <v/>
      </c>
      <c r="N34" s="338" t="str">
        <f>IF('Historical DATA'!BT20="","",'Historical DATA'!BT20)</f>
        <v/>
      </c>
      <c r="O34" s="339" t="str">
        <f>IF('Historical DATA'!BU20="","",'Historical DATA'!BU20)</f>
        <v/>
      </c>
      <c r="P34" s="339" t="str">
        <f>IF('Historical DATA'!BV20="","",'Historical DATA'!BV20)</f>
        <v/>
      </c>
      <c r="Q34" s="340" t="str">
        <f>IF('Historical DATA'!BW20="","",'Historical DATA'!BW20)</f>
        <v/>
      </c>
      <c r="R34" s="1382" t="str">
        <f>IF('Historical DATA'!BX20="","",'Historical DATA'!BX20)</f>
        <v/>
      </c>
      <c r="S34" s="1381" t="str">
        <f>IF('Historical DATA'!BY20="","",'Historical DATA'!BY20)</f>
        <v/>
      </c>
      <c r="T34" s="341" t="str">
        <f>IF('Historical DATA'!BZ20="","",'Historical DATA'!BZ20)</f>
        <v/>
      </c>
    </row>
    <row r="35" spans="2:20">
      <c r="B35" s="143" t="str">
        <f>IF('Historical DATA'!B21="","",'Historical DATA'!B21)</f>
        <v/>
      </c>
      <c r="C35" s="1474"/>
      <c r="D35" s="337" t="str">
        <f>IF('Historical DATA'!BK21="","",'Historical DATA'!BK21)</f>
        <v/>
      </c>
      <c r="E35" s="338" t="str">
        <f>IF('Historical DATA'!BL21="","",'Historical DATA'!BL21)</f>
        <v/>
      </c>
      <c r="F35" s="339" t="str">
        <f>IF('Historical DATA'!BM21="","",'Historical DATA'!BM21)</f>
        <v/>
      </c>
      <c r="G35" s="339" t="str">
        <f>IF('Historical DATA'!BN21="","",'Historical DATA'!BN21)</f>
        <v/>
      </c>
      <c r="H35" s="340" t="str">
        <f>IF('Historical DATA'!BO21="","",'Historical DATA'!BO21)</f>
        <v/>
      </c>
      <c r="I35" s="1382" t="str">
        <f>IF('Historical DATA'!BP21="","",'Historical DATA'!BP21)</f>
        <v/>
      </c>
      <c r="J35" s="1381" t="str">
        <f>IF('Historical DATA'!BQ21="","",'Historical DATA'!BQ21)</f>
        <v/>
      </c>
      <c r="K35" s="341" t="str">
        <f>IF('Historical DATA'!BR21="","",'Historical DATA'!BR21)</f>
        <v/>
      </c>
      <c r="M35" s="337" t="str">
        <f>IF('Historical DATA'!BS21="","",'Historical DATA'!BS21)</f>
        <v/>
      </c>
      <c r="N35" s="338" t="str">
        <f>IF('Historical DATA'!BT21="","",'Historical DATA'!BT21)</f>
        <v/>
      </c>
      <c r="O35" s="339" t="str">
        <f>IF('Historical DATA'!BU21="","",'Historical DATA'!BU21)</f>
        <v/>
      </c>
      <c r="P35" s="339" t="str">
        <f>IF('Historical DATA'!BV21="","",'Historical DATA'!BV21)</f>
        <v/>
      </c>
      <c r="Q35" s="340" t="str">
        <f>IF('Historical DATA'!BW21="","",'Historical DATA'!BW21)</f>
        <v/>
      </c>
      <c r="R35" s="1382" t="str">
        <f>IF('Historical DATA'!BX21="","",'Historical DATA'!BX21)</f>
        <v/>
      </c>
      <c r="S35" s="1381" t="str">
        <f>IF('Historical DATA'!BY21="","",'Historical DATA'!BY21)</f>
        <v/>
      </c>
      <c r="T35" s="341" t="str">
        <f>IF('Historical DATA'!BZ21="","",'Historical DATA'!BZ21)</f>
        <v/>
      </c>
    </row>
    <row r="36" spans="2:20">
      <c r="B36" s="143" t="str">
        <f>IF('Historical DATA'!B22="","",'Historical DATA'!B22)</f>
        <v/>
      </c>
      <c r="C36" s="1474"/>
      <c r="D36" s="337" t="str">
        <f>IF('Historical DATA'!BK22="","",'Historical DATA'!BK22)</f>
        <v/>
      </c>
      <c r="E36" s="338" t="str">
        <f>IF('Historical DATA'!BL22="","",'Historical DATA'!BL22)</f>
        <v/>
      </c>
      <c r="F36" s="339" t="str">
        <f>IF('Historical DATA'!BM22="","",'Historical DATA'!BM22)</f>
        <v/>
      </c>
      <c r="G36" s="339" t="str">
        <f>IF('Historical DATA'!BN22="","",'Historical DATA'!BN22)</f>
        <v/>
      </c>
      <c r="H36" s="340" t="str">
        <f>IF('Historical DATA'!BO22="","",'Historical DATA'!BO22)</f>
        <v/>
      </c>
      <c r="I36" s="1382" t="str">
        <f>IF('Historical DATA'!BP22="","",'Historical DATA'!BP22)</f>
        <v/>
      </c>
      <c r="J36" s="1381" t="str">
        <f>IF('Historical DATA'!BQ22="","",'Historical DATA'!BQ22)</f>
        <v/>
      </c>
      <c r="K36" s="341" t="str">
        <f>IF('Historical DATA'!BR22="","",'Historical DATA'!BR22)</f>
        <v/>
      </c>
      <c r="M36" s="337" t="str">
        <f>IF('Historical DATA'!BS22="","",'Historical DATA'!BS22)</f>
        <v/>
      </c>
      <c r="N36" s="338" t="str">
        <f>IF('Historical DATA'!BT22="","",'Historical DATA'!BT22)</f>
        <v/>
      </c>
      <c r="O36" s="339" t="str">
        <f>IF('Historical DATA'!BU22="","",'Historical DATA'!BU22)</f>
        <v/>
      </c>
      <c r="P36" s="339" t="str">
        <f>IF('Historical DATA'!BV22="","",'Historical DATA'!BV22)</f>
        <v/>
      </c>
      <c r="Q36" s="340" t="str">
        <f>IF('Historical DATA'!BW22="","",'Historical DATA'!BW22)</f>
        <v/>
      </c>
      <c r="R36" s="1382" t="str">
        <f>IF('Historical DATA'!BX22="","",'Historical DATA'!BX22)</f>
        <v/>
      </c>
      <c r="S36" s="1381" t="str">
        <f>IF('Historical DATA'!BY22="","",'Historical DATA'!BY22)</f>
        <v/>
      </c>
      <c r="T36" s="341" t="str">
        <f>IF('Historical DATA'!BZ22="","",'Historical DATA'!BZ22)</f>
        <v/>
      </c>
    </row>
    <row r="37" spans="2:20">
      <c r="B37" s="143" t="str">
        <f>IF('Historical DATA'!B23="","",'Historical DATA'!B23)</f>
        <v/>
      </c>
      <c r="C37" s="1474"/>
      <c r="D37" s="337" t="str">
        <f>IF('Historical DATA'!BK23="","",'Historical DATA'!BK23)</f>
        <v/>
      </c>
      <c r="E37" s="338" t="str">
        <f>IF('Historical DATA'!BL23="","",'Historical DATA'!BL23)</f>
        <v/>
      </c>
      <c r="F37" s="339" t="str">
        <f>IF('Historical DATA'!BM23="","",'Historical DATA'!BM23)</f>
        <v/>
      </c>
      <c r="G37" s="339" t="str">
        <f>IF('Historical DATA'!BN23="","",'Historical DATA'!BN23)</f>
        <v/>
      </c>
      <c r="H37" s="340" t="str">
        <f>IF('Historical DATA'!BO23="","",'Historical DATA'!BO23)</f>
        <v/>
      </c>
      <c r="I37" s="1382" t="str">
        <f>IF('Historical DATA'!BP23="","",'Historical DATA'!BP23)</f>
        <v/>
      </c>
      <c r="J37" s="1381" t="str">
        <f>IF('Historical DATA'!BQ23="","",'Historical DATA'!BQ23)</f>
        <v/>
      </c>
      <c r="K37" s="341" t="str">
        <f>IF('Historical DATA'!BR23="","",'Historical DATA'!BR23)</f>
        <v/>
      </c>
      <c r="M37" s="337" t="str">
        <f>IF('Historical DATA'!BS23="","",'Historical DATA'!BS23)</f>
        <v/>
      </c>
      <c r="N37" s="338" t="str">
        <f>IF('Historical DATA'!BT23="","",'Historical DATA'!BT23)</f>
        <v/>
      </c>
      <c r="O37" s="339" t="str">
        <f>IF('Historical DATA'!BU23="","",'Historical DATA'!BU23)</f>
        <v/>
      </c>
      <c r="P37" s="339" t="str">
        <f>IF('Historical DATA'!BV23="","",'Historical DATA'!BV23)</f>
        <v/>
      </c>
      <c r="Q37" s="340" t="str">
        <f>IF('Historical DATA'!BW23="","",'Historical DATA'!BW23)</f>
        <v/>
      </c>
      <c r="R37" s="1382" t="str">
        <f>IF('Historical DATA'!BX23="","",'Historical DATA'!BX23)</f>
        <v/>
      </c>
      <c r="S37" s="1381" t="str">
        <f>IF('Historical DATA'!BY23="","",'Historical DATA'!BY23)</f>
        <v/>
      </c>
      <c r="T37" s="341" t="str">
        <f>IF('Historical DATA'!BZ23="","",'Historical DATA'!BZ23)</f>
        <v/>
      </c>
    </row>
    <row r="38" spans="2:20">
      <c r="B38" s="143" t="str">
        <f>IF('Historical DATA'!B24="","",'Historical DATA'!B24)</f>
        <v/>
      </c>
      <c r="C38" s="1474"/>
      <c r="D38" s="337" t="str">
        <f>IF('Historical DATA'!BK24="","",'Historical DATA'!BK24)</f>
        <v/>
      </c>
      <c r="E38" s="338" t="str">
        <f>IF('Historical DATA'!BL24="","",'Historical DATA'!BL24)</f>
        <v/>
      </c>
      <c r="F38" s="339" t="str">
        <f>IF('Historical DATA'!BM24="","",'Historical DATA'!BM24)</f>
        <v/>
      </c>
      <c r="G38" s="339" t="str">
        <f>IF('Historical DATA'!BN24="","",'Historical DATA'!BN24)</f>
        <v/>
      </c>
      <c r="H38" s="340" t="str">
        <f>IF('Historical DATA'!BO24="","",'Historical DATA'!BO24)</f>
        <v/>
      </c>
      <c r="I38" s="1382" t="str">
        <f>IF('Historical DATA'!BP24="","",'Historical DATA'!BP24)</f>
        <v/>
      </c>
      <c r="J38" s="1381" t="str">
        <f>IF('Historical DATA'!BQ24="","",'Historical DATA'!BQ24)</f>
        <v/>
      </c>
      <c r="K38" s="341" t="str">
        <f>IF('Historical DATA'!BR24="","",'Historical DATA'!BR24)</f>
        <v/>
      </c>
      <c r="M38" s="337" t="str">
        <f>IF('Historical DATA'!BS24="","",'Historical DATA'!BS24)</f>
        <v/>
      </c>
      <c r="N38" s="338" t="str">
        <f>IF('Historical DATA'!BT24="","",'Historical DATA'!BT24)</f>
        <v/>
      </c>
      <c r="O38" s="339" t="str">
        <f>IF('Historical DATA'!BU24="","",'Historical DATA'!BU24)</f>
        <v/>
      </c>
      <c r="P38" s="339" t="str">
        <f>IF('Historical DATA'!BV24="","",'Historical DATA'!BV24)</f>
        <v/>
      </c>
      <c r="Q38" s="340" t="str">
        <f>IF('Historical DATA'!BW24="","",'Historical DATA'!BW24)</f>
        <v/>
      </c>
      <c r="R38" s="1382" t="str">
        <f>IF('Historical DATA'!BX24="","",'Historical DATA'!BX24)</f>
        <v/>
      </c>
      <c r="S38" s="1381" t="str">
        <f>IF('Historical DATA'!BY24="","",'Historical DATA'!BY24)</f>
        <v/>
      </c>
      <c r="T38" s="341" t="str">
        <f>IF('Historical DATA'!BZ24="","",'Historical DATA'!BZ24)</f>
        <v/>
      </c>
    </row>
    <row r="39" spans="2:20">
      <c r="B39" s="143" t="str">
        <f>IF('Historical DATA'!B25="","",'Historical DATA'!B25)</f>
        <v/>
      </c>
      <c r="C39" s="1474"/>
      <c r="D39" s="337" t="str">
        <f>IF('Historical DATA'!BK25="","",'Historical DATA'!BK25)</f>
        <v/>
      </c>
      <c r="E39" s="338" t="str">
        <f>IF('Historical DATA'!BL25="","",'Historical DATA'!BL25)</f>
        <v/>
      </c>
      <c r="F39" s="339" t="str">
        <f>IF('Historical DATA'!BM25="","",'Historical DATA'!BM25)</f>
        <v/>
      </c>
      <c r="G39" s="339" t="str">
        <f>IF('Historical DATA'!BN25="","",'Historical DATA'!BN25)</f>
        <v/>
      </c>
      <c r="H39" s="340" t="str">
        <f>IF('Historical DATA'!BO25="","",'Historical DATA'!BO25)</f>
        <v/>
      </c>
      <c r="I39" s="1382" t="str">
        <f>IF('Historical DATA'!BP25="","",'Historical DATA'!BP25)</f>
        <v/>
      </c>
      <c r="J39" s="1381" t="str">
        <f>IF('Historical DATA'!BQ25="","",'Historical DATA'!BQ25)</f>
        <v/>
      </c>
      <c r="K39" s="341" t="str">
        <f>IF('Historical DATA'!BR25="","",'Historical DATA'!BR25)</f>
        <v/>
      </c>
      <c r="M39" s="337" t="str">
        <f>IF('Historical DATA'!BS25="","",'Historical DATA'!BS25)</f>
        <v/>
      </c>
      <c r="N39" s="338" t="str">
        <f>IF('Historical DATA'!BT25="","",'Historical DATA'!BT25)</f>
        <v/>
      </c>
      <c r="O39" s="339" t="str">
        <f>IF('Historical DATA'!BU25="","",'Historical DATA'!BU25)</f>
        <v/>
      </c>
      <c r="P39" s="339" t="str">
        <f>IF('Historical DATA'!BV25="","",'Historical DATA'!BV25)</f>
        <v/>
      </c>
      <c r="Q39" s="340" t="str">
        <f>IF('Historical DATA'!BW25="","",'Historical DATA'!BW25)</f>
        <v/>
      </c>
      <c r="R39" s="1382" t="str">
        <f>IF('Historical DATA'!BX25="","",'Historical DATA'!BX25)</f>
        <v/>
      </c>
      <c r="S39" s="1381" t="str">
        <f>IF('Historical DATA'!BY25="","",'Historical DATA'!BY25)</f>
        <v/>
      </c>
      <c r="T39" s="341" t="str">
        <f>IF('Historical DATA'!BZ25="","",'Historical DATA'!BZ25)</f>
        <v/>
      </c>
    </row>
    <row r="40" spans="2:20">
      <c r="B40" s="143" t="str">
        <f>IF('Historical DATA'!B26="","",'Historical DATA'!B26)</f>
        <v/>
      </c>
      <c r="C40" s="1474"/>
      <c r="D40" s="337" t="str">
        <f>IF('Historical DATA'!BK26="","",'Historical DATA'!BK26)</f>
        <v/>
      </c>
      <c r="E40" s="338" t="str">
        <f>IF('Historical DATA'!BL26="","",'Historical DATA'!BL26)</f>
        <v/>
      </c>
      <c r="F40" s="339" t="str">
        <f>IF('Historical DATA'!BM26="","",'Historical DATA'!BM26)</f>
        <v/>
      </c>
      <c r="G40" s="339" t="str">
        <f>IF('Historical DATA'!BN26="","",'Historical DATA'!BN26)</f>
        <v/>
      </c>
      <c r="H40" s="340" t="str">
        <f>IF('Historical DATA'!BO26="","",'Historical DATA'!BO26)</f>
        <v/>
      </c>
      <c r="I40" s="1382" t="str">
        <f>IF('Historical DATA'!BP26="","",'Historical DATA'!BP26)</f>
        <v/>
      </c>
      <c r="J40" s="1381" t="str">
        <f>IF('Historical DATA'!BQ26="","",'Historical DATA'!BQ26)</f>
        <v/>
      </c>
      <c r="K40" s="341" t="str">
        <f>IF('Historical DATA'!BR26="","",'Historical DATA'!BR26)</f>
        <v/>
      </c>
      <c r="M40" s="337" t="str">
        <f>IF('Historical DATA'!BS26="","",'Historical DATA'!BS26)</f>
        <v/>
      </c>
      <c r="N40" s="338" t="str">
        <f>IF('Historical DATA'!BT26="","",'Historical DATA'!BT26)</f>
        <v/>
      </c>
      <c r="O40" s="339" t="str">
        <f>IF('Historical DATA'!BU26="","",'Historical DATA'!BU26)</f>
        <v/>
      </c>
      <c r="P40" s="339" t="str">
        <f>IF('Historical DATA'!BV26="","",'Historical DATA'!BV26)</f>
        <v/>
      </c>
      <c r="Q40" s="340" t="str">
        <f>IF('Historical DATA'!BW26="","",'Historical DATA'!BW26)</f>
        <v/>
      </c>
      <c r="R40" s="1382" t="str">
        <f>IF('Historical DATA'!BX26="","",'Historical DATA'!BX26)</f>
        <v/>
      </c>
      <c r="S40" s="1381" t="str">
        <f>IF('Historical DATA'!BY26="","",'Historical DATA'!BY26)</f>
        <v/>
      </c>
      <c r="T40" s="341" t="str">
        <f>IF('Historical DATA'!BZ26="","",'Historical DATA'!BZ26)</f>
        <v/>
      </c>
    </row>
    <row r="41" spans="2:20">
      <c r="B41" s="143" t="str">
        <f>IF('Historical DATA'!B27="","",'Historical DATA'!B27)</f>
        <v/>
      </c>
      <c r="C41" s="1474"/>
      <c r="D41" s="337" t="str">
        <f>IF('Historical DATA'!BK27="","",'Historical DATA'!BK27)</f>
        <v/>
      </c>
      <c r="E41" s="338" t="str">
        <f>IF('Historical DATA'!BL27="","",'Historical DATA'!BL27)</f>
        <v/>
      </c>
      <c r="F41" s="339" t="str">
        <f>IF('Historical DATA'!BM27="","",'Historical DATA'!BM27)</f>
        <v/>
      </c>
      <c r="G41" s="339" t="str">
        <f>IF('Historical DATA'!BN27="","",'Historical DATA'!BN27)</f>
        <v/>
      </c>
      <c r="H41" s="340" t="str">
        <f>IF('Historical DATA'!BO27="","",'Historical DATA'!BO27)</f>
        <v/>
      </c>
      <c r="I41" s="1382" t="str">
        <f>IF('Historical DATA'!BP27="","",'Historical DATA'!BP27)</f>
        <v/>
      </c>
      <c r="J41" s="1381" t="str">
        <f>IF('Historical DATA'!BQ27="","",'Historical DATA'!BQ27)</f>
        <v/>
      </c>
      <c r="K41" s="341" t="str">
        <f>IF('Historical DATA'!BR27="","",'Historical DATA'!BR27)</f>
        <v/>
      </c>
      <c r="M41" s="337" t="str">
        <f>IF('Historical DATA'!BS27="","",'Historical DATA'!BS27)</f>
        <v/>
      </c>
      <c r="N41" s="338" t="str">
        <f>IF('Historical DATA'!BT27="","",'Historical DATA'!BT27)</f>
        <v/>
      </c>
      <c r="O41" s="339" t="str">
        <f>IF('Historical DATA'!BU27="","",'Historical DATA'!BU27)</f>
        <v/>
      </c>
      <c r="P41" s="339" t="str">
        <f>IF('Historical DATA'!BV27="","",'Historical DATA'!BV27)</f>
        <v/>
      </c>
      <c r="Q41" s="340" t="str">
        <f>IF('Historical DATA'!BW27="","",'Historical DATA'!BW27)</f>
        <v/>
      </c>
      <c r="R41" s="1382" t="str">
        <f>IF('Historical DATA'!BX27="","",'Historical DATA'!BX27)</f>
        <v/>
      </c>
      <c r="S41" s="1381" t="str">
        <f>IF('Historical DATA'!BY27="","",'Historical DATA'!BY27)</f>
        <v/>
      </c>
      <c r="T41" s="341" t="str">
        <f>IF('Historical DATA'!BZ27="","",'Historical DATA'!BZ27)</f>
        <v/>
      </c>
    </row>
    <row r="42" spans="2:20">
      <c r="B42" s="143" t="str">
        <f>IF('Historical DATA'!B28="","",'Historical DATA'!B28)</f>
        <v/>
      </c>
      <c r="C42" s="1474"/>
      <c r="D42" s="337" t="str">
        <f>IF('Historical DATA'!BK28="","",'Historical DATA'!BK28)</f>
        <v/>
      </c>
      <c r="E42" s="338" t="str">
        <f>IF('Historical DATA'!BL28="","",'Historical DATA'!BL28)</f>
        <v/>
      </c>
      <c r="F42" s="339" t="str">
        <f>IF('Historical DATA'!BM28="","",'Historical DATA'!BM28)</f>
        <v/>
      </c>
      <c r="G42" s="339" t="str">
        <f>IF('Historical DATA'!BN28="","",'Historical DATA'!BN28)</f>
        <v/>
      </c>
      <c r="H42" s="340" t="str">
        <f>IF('Historical DATA'!BO28="","",'Historical DATA'!BO28)</f>
        <v/>
      </c>
      <c r="I42" s="1382" t="str">
        <f>IF('Historical DATA'!BP28="","",'Historical DATA'!BP28)</f>
        <v/>
      </c>
      <c r="J42" s="1381" t="str">
        <f>IF('Historical DATA'!BQ28="","",'Historical DATA'!BQ28)</f>
        <v/>
      </c>
      <c r="K42" s="341" t="str">
        <f>IF('Historical DATA'!BR28="","",'Historical DATA'!BR28)</f>
        <v/>
      </c>
      <c r="M42" s="337" t="str">
        <f>IF('Historical DATA'!BS28="","",'Historical DATA'!BS28)</f>
        <v/>
      </c>
      <c r="N42" s="338" t="str">
        <f>IF('Historical DATA'!BT28="","",'Historical DATA'!BT28)</f>
        <v/>
      </c>
      <c r="O42" s="339" t="str">
        <f>IF('Historical DATA'!BU28="","",'Historical DATA'!BU28)</f>
        <v/>
      </c>
      <c r="P42" s="339" t="str">
        <f>IF('Historical DATA'!BV28="","",'Historical DATA'!BV28)</f>
        <v/>
      </c>
      <c r="Q42" s="340" t="str">
        <f>IF('Historical DATA'!BW28="","",'Historical DATA'!BW28)</f>
        <v/>
      </c>
      <c r="R42" s="1382" t="str">
        <f>IF('Historical DATA'!BX28="","",'Historical DATA'!BX28)</f>
        <v/>
      </c>
      <c r="S42" s="1381" t="str">
        <f>IF('Historical DATA'!BY28="","",'Historical DATA'!BY28)</f>
        <v/>
      </c>
      <c r="T42" s="341" t="str">
        <f>IF('Historical DATA'!BZ28="","",'Historical DATA'!BZ28)</f>
        <v/>
      </c>
    </row>
    <row r="43" spans="2:20">
      <c r="B43" s="143" t="str">
        <f>IF('Historical DATA'!B29="","",'Historical DATA'!B29)</f>
        <v/>
      </c>
      <c r="C43" s="1474"/>
      <c r="D43" s="337" t="str">
        <f>IF('Historical DATA'!BK29="","",'Historical DATA'!BK29)</f>
        <v/>
      </c>
      <c r="E43" s="338" t="str">
        <f>IF('Historical DATA'!BL29="","",'Historical DATA'!BL29)</f>
        <v/>
      </c>
      <c r="F43" s="339" t="str">
        <f>IF('Historical DATA'!BM29="","",'Historical DATA'!BM29)</f>
        <v/>
      </c>
      <c r="G43" s="339" t="str">
        <f>IF('Historical DATA'!BN29="","",'Historical DATA'!BN29)</f>
        <v/>
      </c>
      <c r="H43" s="340" t="str">
        <f>IF('Historical DATA'!BO29="","",'Historical DATA'!BO29)</f>
        <v/>
      </c>
      <c r="I43" s="1382" t="str">
        <f>IF('Historical DATA'!BP29="","",'Historical DATA'!BP29)</f>
        <v/>
      </c>
      <c r="J43" s="1381" t="str">
        <f>IF('Historical DATA'!BQ29="","",'Historical DATA'!BQ29)</f>
        <v/>
      </c>
      <c r="K43" s="341" t="str">
        <f>IF('Historical DATA'!BR29="","",'Historical DATA'!BR29)</f>
        <v/>
      </c>
      <c r="M43" s="337" t="str">
        <f>IF('Historical DATA'!BS29="","",'Historical DATA'!BS29)</f>
        <v/>
      </c>
      <c r="N43" s="338" t="str">
        <f>IF('Historical DATA'!BT29="","",'Historical DATA'!BT29)</f>
        <v/>
      </c>
      <c r="O43" s="339" t="str">
        <f>IF('Historical DATA'!BU29="","",'Historical DATA'!BU29)</f>
        <v/>
      </c>
      <c r="P43" s="339" t="str">
        <f>IF('Historical DATA'!BV29="","",'Historical DATA'!BV29)</f>
        <v/>
      </c>
      <c r="Q43" s="340" t="str">
        <f>IF('Historical DATA'!BW29="","",'Historical DATA'!BW29)</f>
        <v/>
      </c>
      <c r="R43" s="1382" t="str">
        <f>IF('Historical DATA'!BX29="","",'Historical DATA'!BX29)</f>
        <v/>
      </c>
      <c r="S43" s="1381" t="str">
        <f>IF('Historical DATA'!BY29="","",'Historical DATA'!BY29)</f>
        <v/>
      </c>
      <c r="T43" s="341" t="str">
        <f>IF('Historical DATA'!BZ29="","",'Historical DATA'!BZ29)</f>
        <v/>
      </c>
    </row>
    <row r="44" spans="2:20">
      <c r="B44" s="143" t="str">
        <f>IF('Historical DATA'!B30="","",'Historical DATA'!B30)</f>
        <v/>
      </c>
      <c r="C44" s="1474"/>
      <c r="D44" s="337" t="str">
        <f>IF('Historical DATA'!BK30="","",'Historical DATA'!BK30)</f>
        <v/>
      </c>
      <c r="E44" s="338" t="str">
        <f>IF('Historical DATA'!BL30="","",'Historical DATA'!BL30)</f>
        <v/>
      </c>
      <c r="F44" s="339" t="str">
        <f>IF('Historical DATA'!BM30="","",'Historical DATA'!BM30)</f>
        <v/>
      </c>
      <c r="G44" s="339" t="str">
        <f>IF('Historical DATA'!BN30="","",'Historical DATA'!BN30)</f>
        <v/>
      </c>
      <c r="H44" s="340" t="str">
        <f>IF('Historical DATA'!BO30="","",'Historical DATA'!BO30)</f>
        <v/>
      </c>
      <c r="I44" s="1382" t="str">
        <f>IF('Historical DATA'!BP30="","",'Historical DATA'!BP30)</f>
        <v/>
      </c>
      <c r="J44" s="1381" t="str">
        <f>IF('Historical DATA'!BQ30="","",'Historical DATA'!BQ30)</f>
        <v/>
      </c>
      <c r="K44" s="341" t="str">
        <f>IF('Historical DATA'!BR30="","",'Historical DATA'!BR30)</f>
        <v/>
      </c>
      <c r="M44" s="337" t="str">
        <f>IF('Historical DATA'!BS30="","",'Historical DATA'!BS30)</f>
        <v/>
      </c>
      <c r="N44" s="338" t="str">
        <f>IF('Historical DATA'!BT30="","",'Historical DATA'!BT30)</f>
        <v/>
      </c>
      <c r="O44" s="339" t="str">
        <f>IF('Historical DATA'!BU30="","",'Historical DATA'!BU30)</f>
        <v/>
      </c>
      <c r="P44" s="339" t="str">
        <f>IF('Historical DATA'!BV30="","",'Historical DATA'!BV30)</f>
        <v/>
      </c>
      <c r="Q44" s="340" t="str">
        <f>IF('Historical DATA'!BW30="","",'Historical DATA'!BW30)</f>
        <v/>
      </c>
      <c r="R44" s="1382" t="str">
        <f>IF('Historical DATA'!BX30="","",'Historical DATA'!BX30)</f>
        <v/>
      </c>
      <c r="S44" s="1381" t="str">
        <f>IF('Historical DATA'!BY30="","",'Historical DATA'!BY30)</f>
        <v/>
      </c>
      <c r="T44" s="341" t="str">
        <f>IF('Historical DATA'!BZ30="","",'Historical DATA'!BZ30)</f>
        <v/>
      </c>
    </row>
    <row r="45" spans="2:20">
      <c r="B45" s="143" t="str">
        <f>IF('Historical DATA'!B31="","",'Historical DATA'!B31)</f>
        <v/>
      </c>
      <c r="C45" s="1474"/>
      <c r="D45" s="337" t="str">
        <f>IF('Historical DATA'!BK31="","",'Historical DATA'!BK31)</f>
        <v/>
      </c>
      <c r="E45" s="338" t="str">
        <f>IF('Historical DATA'!BL31="","",'Historical DATA'!BL31)</f>
        <v/>
      </c>
      <c r="F45" s="339" t="str">
        <f>IF('Historical DATA'!BM31="","",'Historical DATA'!BM31)</f>
        <v/>
      </c>
      <c r="G45" s="339" t="str">
        <f>IF('Historical DATA'!BN31="","",'Historical DATA'!BN31)</f>
        <v/>
      </c>
      <c r="H45" s="340" t="str">
        <f>IF('Historical DATA'!BO31="","",'Historical DATA'!BO31)</f>
        <v/>
      </c>
      <c r="I45" s="1382" t="str">
        <f>IF('Historical DATA'!BP31="","",'Historical DATA'!BP31)</f>
        <v/>
      </c>
      <c r="J45" s="1381" t="str">
        <f>IF('Historical DATA'!BQ31="","",'Historical DATA'!BQ31)</f>
        <v/>
      </c>
      <c r="K45" s="341" t="str">
        <f>IF('Historical DATA'!BR31="","",'Historical DATA'!BR31)</f>
        <v/>
      </c>
      <c r="M45" s="337" t="str">
        <f>IF('Historical DATA'!BS31="","",'Historical DATA'!BS31)</f>
        <v/>
      </c>
      <c r="N45" s="338" t="str">
        <f>IF('Historical DATA'!BT31="","",'Historical DATA'!BT31)</f>
        <v/>
      </c>
      <c r="O45" s="339" t="str">
        <f>IF('Historical DATA'!BU31="","",'Historical DATA'!BU31)</f>
        <v/>
      </c>
      <c r="P45" s="339" t="str">
        <f>IF('Historical DATA'!BV31="","",'Historical DATA'!BV31)</f>
        <v/>
      </c>
      <c r="Q45" s="340" t="str">
        <f>IF('Historical DATA'!BW31="","",'Historical DATA'!BW31)</f>
        <v/>
      </c>
      <c r="R45" s="1382" t="str">
        <f>IF('Historical DATA'!BX31="","",'Historical DATA'!BX31)</f>
        <v/>
      </c>
      <c r="S45" s="1381" t="str">
        <f>IF('Historical DATA'!BY31="","",'Historical DATA'!BY31)</f>
        <v/>
      </c>
      <c r="T45" s="341" t="str">
        <f>IF('Historical DATA'!BZ31="","",'Historical DATA'!BZ31)</f>
        <v/>
      </c>
    </row>
    <row r="46" spans="2:20">
      <c r="B46" s="143" t="str">
        <f>IF('Historical DATA'!B32="","",'Historical DATA'!B32)</f>
        <v/>
      </c>
      <c r="C46" s="1474"/>
      <c r="D46" s="337" t="str">
        <f>IF('Historical DATA'!BK32="","",'Historical DATA'!BK32)</f>
        <v/>
      </c>
      <c r="E46" s="338" t="str">
        <f>IF('Historical DATA'!BL32="","",'Historical DATA'!BL32)</f>
        <v/>
      </c>
      <c r="F46" s="339" t="str">
        <f>IF('Historical DATA'!BM32="","",'Historical DATA'!BM32)</f>
        <v/>
      </c>
      <c r="G46" s="339" t="str">
        <f>IF('Historical DATA'!BN32="","",'Historical DATA'!BN32)</f>
        <v/>
      </c>
      <c r="H46" s="340" t="str">
        <f>IF('Historical DATA'!BO32="","",'Historical DATA'!BO32)</f>
        <v/>
      </c>
      <c r="I46" s="1382" t="str">
        <f>IF('Historical DATA'!BP32="","",'Historical DATA'!BP32)</f>
        <v/>
      </c>
      <c r="J46" s="1381" t="str">
        <f>IF('Historical DATA'!BQ32="","",'Historical DATA'!BQ32)</f>
        <v/>
      </c>
      <c r="K46" s="341" t="str">
        <f>IF('Historical DATA'!BR32="","",'Historical DATA'!BR32)</f>
        <v/>
      </c>
      <c r="M46" s="337" t="str">
        <f>IF('Historical DATA'!BS32="","",'Historical DATA'!BS32)</f>
        <v/>
      </c>
      <c r="N46" s="338" t="str">
        <f>IF('Historical DATA'!BT32="","",'Historical DATA'!BT32)</f>
        <v/>
      </c>
      <c r="O46" s="339" t="str">
        <f>IF('Historical DATA'!BU32="","",'Historical DATA'!BU32)</f>
        <v/>
      </c>
      <c r="P46" s="339" t="str">
        <f>IF('Historical DATA'!BV32="","",'Historical DATA'!BV32)</f>
        <v/>
      </c>
      <c r="Q46" s="340" t="str">
        <f>IF('Historical DATA'!BW32="","",'Historical DATA'!BW32)</f>
        <v/>
      </c>
      <c r="R46" s="1382" t="str">
        <f>IF('Historical DATA'!BX32="","",'Historical DATA'!BX32)</f>
        <v/>
      </c>
      <c r="S46" s="1381" t="str">
        <f>IF('Historical DATA'!BY32="","",'Historical DATA'!BY32)</f>
        <v/>
      </c>
      <c r="T46" s="341" t="str">
        <f>IF('Historical DATA'!BZ32="","",'Historical DATA'!BZ32)</f>
        <v/>
      </c>
    </row>
    <row r="47" spans="2:20">
      <c r="B47" s="143" t="str">
        <f>IF('Historical DATA'!B33="","",'Historical DATA'!B33)</f>
        <v/>
      </c>
      <c r="C47" s="1474"/>
      <c r="D47" s="337" t="str">
        <f>IF('Historical DATA'!BK33="","",'Historical DATA'!BK33)</f>
        <v/>
      </c>
      <c r="E47" s="338" t="str">
        <f>IF('Historical DATA'!BL33="","",'Historical DATA'!BL33)</f>
        <v/>
      </c>
      <c r="F47" s="339" t="str">
        <f>IF('Historical DATA'!BM33="","",'Historical DATA'!BM33)</f>
        <v/>
      </c>
      <c r="G47" s="339" t="str">
        <f>IF('Historical DATA'!BN33="","",'Historical DATA'!BN33)</f>
        <v/>
      </c>
      <c r="H47" s="340" t="str">
        <f>IF('Historical DATA'!BO33="","",'Historical DATA'!BO33)</f>
        <v/>
      </c>
      <c r="I47" s="1382" t="str">
        <f>IF('Historical DATA'!BP33="","",'Historical DATA'!BP33)</f>
        <v/>
      </c>
      <c r="J47" s="1381" t="str">
        <f>IF('Historical DATA'!BQ33="","",'Historical DATA'!BQ33)</f>
        <v/>
      </c>
      <c r="K47" s="341" t="str">
        <f>IF('Historical DATA'!BR33="","",'Historical DATA'!BR33)</f>
        <v/>
      </c>
      <c r="M47" s="337" t="str">
        <f>IF('Historical DATA'!BS33="","",'Historical DATA'!BS33)</f>
        <v/>
      </c>
      <c r="N47" s="338" t="str">
        <f>IF('Historical DATA'!BT33="","",'Historical DATA'!BT33)</f>
        <v/>
      </c>
      <c r="O47" s="339" t="str">
        <f>IF('Historical DATA'!BU33="","",'Historical DATA'!BU33)</f>
        <v/>
      </c>
      <c r="P47" s="339" t="str">
        <f>IF('Historical DATA'!BV33="","",'Historical DATA'!BV33)</f>
        <v/>
      </c>
      <c r="Q47" s="340" t="str">
        <f>IF('Historical DATA'!BW33="","",'Historical DATA'!BW33)</f>
        <v/>
      </c>
      <c r="R47" s="1382" t="str">
        <f>IF('Historical DATA'!BX33="","",'Historical DATA'!BX33)</f>
        <v/>
      </c>
      <c r="S47" s="1381" t="str">
        <f>IF('Historical DATA'!BY33="","",'Historical DATA'!BY33)</f>
        <v/>
      </c>
      <c r="T47" s="341" t="str">
        <f>IF('Historical DATA'!BZ33="","",'Historical DATA'!BZ33)</f>
        <v/>
      </c>
    </row>
    <row r="48" spans="2:20">
      <c r="B48" s="143" t="str">
        <f>IF('Historical DATA'!B34="","",'Historical DATA'!B34)</f>
        <v/>
      </c>
      <c r="C48" s="1474"/>
      <c r="D48" s="337" t="str">
        <f>IF('Historical DATA'!BK34="","",'Historical DATA'!BK34)</f>
        <v/>
      </c>
      <c r="E48" s="338" t="str">
        <f>IF('Historical DATA'!BL34="","",'Historical DATA'!BL34)</f>
        <v/>
      </c>
      <c r="F48" s="339" t="str">
        <f>IF('Historical DATA'!BM34="","",'Historical DATA'!BM34)</f>
        <v/>
      </c>
      <c r="G48" s="339" t="str">
        <f>IF('Historical DATA'!BN34="","",'Historical DATA'!BN34)</f>
        <v/>
      </c>
      <c r="H48" s="340" t="str">
        <f>IF('Historical DATA'!BO34="","",'Historical DATA'!BO34)</f>
        <v/>
      </c>
      <c r="I48" s="1382" t="str">
        <f>IF('Historical DATA'!BP34="","",'Historical DATA'!BP34)</f>
        <v/>
      </c>
      <c r="J48" s="1381" t="str">
        <f>IF('Historical DATA'!BQ34="","",'Historical DATA'!BQ34)</f>
        <v/>
      </c>
      <c r="K48" s="341" t="str">
        <f>IF('Historical DATA'!BR34="","",'Historical DATA'!BR34)</f>
        <v/>
      </c>
      <c r="M48" s="337" t="str">
        <f>IF('Historical DATA'!BS34="","",'Historical DATA'!BS34)</f>
        <v/>
      </c>
      <c r="N48" s="338" t="str">
        <f>IF('Historical DATA'!BT34="","",'Historical DATA'!BT34)</f>
        <v/>
      </c>
      <c r="O48" s="339" t="str">
        <f>IF('Historical DATA'!BU34="","",'Historical DATA'!BU34)</f>
        <v/>
      </c>
      <c r="P48" s="339" t="str">
        <f>IF('Historical DATA'!BV34="","",'Historical DATA'!BV34)</f>
        <v/>
      </c>
      <c r="Q48" s="340" t="str">
        <f>IF('Historical DATA'!BW34="","",'Historical DATA'!BW34)</f>
        <v/>
      </c>
      <c r="R48" s="1382" t="str">
        <f>IF('Historical DATA'!BX34="","",'Historical DATA'!BX34)</f>
        <v/>
      </c>
      <c r="S48" s="1381" t="str">
        <f>IF('Historical DATA'!BY34="","",'Historical DATA'!BY34)</f>
        <v/>
      </c>
      <c r="T48" s="341" t="str">
        <f>IF('Historical DATA'!BZ34="","",'Historical DATA'!BZ34)</f>
        <v/>
      </c>
    </row>
    <row r="49" spans="2:20">
      <c r="B49" s="143" t="str">
        <f>IF('Historical DATA'!B35="","",'Historical DATA'!B35)</f>
        <v/>
      </c>
      <c r="C49" s="1474"/>
      <c r="D49" s="337" t="str">
        <f>IF('Historical DATA'!BK35="","",'Historical DATA'!BK35)</f>
        <v/>
      </c>
      <c r="E49" s="338" t="str">
        <f>IF('Historical DATA'!BL35="","",'Historical DATA'!BL35)</f>
        <v/>
      </c>
      <c r="F49" s="339" t="str">
        <f>IF('Historical DATA'!BM35="","",'Historical DATA'!BM35)</f>
        <v/>
      </c>
      <c r="G49" s="339" t="str">
        <f>IF('Historical DATA'!BN35="","",'Historical DATA'!BN35)</f>
        <v/>
      </c>
      <c r="H49" s="340" t="str">
        <f>IF('Historical DATA'!BO35="","",'Historical DATA'!BO35)</f>
        <v/>
      </c>
      <c r="I49" s="1382" t="str">
        <f>IF('Historical DATA'!BP35="","",'Historical DATA'!BP35)</f>
        <v/>
      </c>
      <c r="J49" s="1381" t="str">
        <f>IF('Historical DATA'!BQ35="","",'Historical DATA'!BQ35)</f>
        <v/>
      </c>
      <c r="K49" s="341" t="str">
        <f>IF('Historical DATA'!BR35="","",'Historical DATA'!BR35)</f>
        <v/>
      </c>
      <c r="M49" s="337" t="str">
        <f>IF('Historical DATA'!BS35="","",'Historical DATA'!BS35)</f>
        <v/>
      </c>
      <c r="N49" s="338" t="str">
        <f>IF('Historical DATA'!BT35="","",'Historical DATA'!BT35)</f>
        <v/>
      </c>
      <c r="O49" s="339" t="str">
        <f>IF('Historical DATA'!BU35="","",'Historical DATA'!BU35)</f>
        <v/>
      </c>
      <c r="P49" s="339" t="str">
        <f>IF('Historical DATA'!BV35="","",'Historical DATA'!BV35)</f>
        <v/>
      </c>
      <c r="Q49" s="340" t="str">
        <f>IF('Historical DATA'!BW35="","",'Historical DATA'!BW35)</f>
        <v/>
      </c>
      <c r="R49" s="1382" t="str">
        <f>IF('Historical DATA'!BX35="","",'Historical DATA'!BX35)</f>
        <v/>
      </c>
      <c r="S49" s="1381" t="str">
        <f>IF('Historical DATA'!BY35="","",'Historical DATA'!BY35)</f>
        <v/>
      </c>
      <c r="T49" s="341" t="str">
        <f>IF('Historical DATA'!BZ35="","",'Historical DATA'!BZ35)</f>
        <v/>
      </c>
    </row>
    <row r="50" spans="2:20">
      <c r="B50" s="143" t="str">
        <f>IF('Historical DATA'!B36="","",'Historical DATA'!B36)</f>
        <v/>
      </c>
      <c r="C50" s="1474"/>
      <c r="D50" s="337" t="str">
        <f>IF('Historical DATA'!BK36="","",'Historical DATA'!BK36)</f>
        <v/>
      </c>
      <c r="E50" s="338" t="str">
        <f>IF('Historical DATA'!BL36="","",'Historical DATA'!BL36)</f>
        <v/>
      </c>
      <c r="F50" s="339" t="str">
        <f>IF('Historical DATA'!BM36="","",'Historical DATA'!BM36)</f>
        <v/>
      </c>
      <c r="G50" s="339" t="str">
        <f>IF('Historical DATA'!BN36="","",'Historical DATA'!BN36)</f>
        <v/>
      </c>
      <c r="H50" s="340" t="str">
        <f>IF('Historical DATA'!BO36="","",'Historical DATA'!BO36)</f>
        <v/>
      </c>
      <c r="I50" s="1382" t="str">
        <f>IF('Historical DATA'!BP36="","",'Historical DATA'!BP36)</f>
        <v/>
      </c>
      <c r="J50" s="1381" t="str">
        <f>IF('Historical DATA'!BQ36="","",'Historical DATA'!BQ36)</f>
        <v/>
      </c>
      <c r="K50" s="341" t="str">
        <f>IF('Historical DATA'!BR36="","",'Historical DATA'!BR36)</f>
        <v/>
      </c>
      <c r="M50" s="337" t="str">
        <f>IF('Historical DATA'!BS36="","",'Historical DATA'!BS36)</f>
        <v/>
      </c>
      <c r="N50" s="338" t="str">
        <f>IF('Historical DATA'!BT36="","",'Historical DATA'!BT36)</f>
        <v/>
      </c>
      <c r="O50" s="339" t="str">
        <f>IF('Historical DATA'!BU36="","",'Historical DATA'!BU36)</f>
        <v/>
      </c>
      <c r="P50" s="339" t="str">
        <f>IF('Historical DATA'!BV36="","",'Historical DATA'!BV36)</f>
        <v/>
      </c>
      <c r="Q50" s="340" t="str">
        <f>IF('Historical DATA'!BW36="","",'Historical DATA'!BW36)</f>
        <v/>
      </c>
      <c r="R50" s="1382" t="str">
        <f>IF('Historical DATA'!BX36="","",'Historical DATA'!BX36)</f>
        <v/>
      </c>
      <c r="S50" s="1381" t="str">
        <f>IF('Historical DATA'!BY36="","",'Historical DATA'!BY36)</f>
        <v/>
      </c>
      <c r="T50" s="341" t="str">
        <f>IF('Historical DATA'!BZ36="","",'Historical DATA'!BZ36)</f>
        <v/>
      </c>
    </row>
    <row r="51" spans="2:20">
      <c r="B51" s="143" t="str">
        <f>IF('Historical DATA'!B37="","",'Historical DATA'!B37)</f>
        <v/>
      </c>
      <c r="C51" s="1474"/>
      <c r="D51" s="337" t="str">
        <f>IF('Historical DATA'!BK37="","",'Historical DATA'!BK37)</f>
        <v/>
      </c>
      <c r="E51" s="338" t="str">
        <f>IF('Historical DATA'!BL37="","",'Historical DATA'!BL37)</f>
        <v/>
      </c>
      <c r="F51" s="339" t="str">
        <f>IF('Historical DATA'!BM37="","",'Historical DATA'!BM37)</f>
        <v/>
      </c>
      <c r="G51" s="339" t="str">
        <f>IF('Historical DATA'!BN37="","",'Historical DATA'!BN37)</f>
        <v/>
      </c>
      <c r="H51" s="340" t="str">
        <f>IF('Historical DATA'!BO37="","",'Historical DATA'!BO37)</f>
        <v/>
      </c>
      <c r="I51" s="1382" t="str">
        <f>IF('Historical DATA'!BP37="","",'Historical DATA'!BP37)</f>
        <v/>
      </c>
      <c r="J51" s="1381" t="str">
        <f>IF('Historical DATA'!BQ37="","",'Historical DATA'!BQ37)</f>
        <v/>
      </c>
      <c r="K51" s="341" t="str">
        <f>IF('Historical DATA'!BR37="","",'Historical DATA'!BR37)</f>
        <v/>
      </c>
      <c r="M51" s="337" t="str">
        <f>IF('Historical DATA'!BS37="","",'Historical DATA'!BS37)</f>
        <v/>
      </c>
      <c r="N51" s="338" t="str">
        <f>IF('Historical DATA'!BT37="","",'Historical DATA'!BT37)</f>
        <v/>
      </c>
      <c r="O51" s="339" t="str">
        <f>IF('Historical DATA'!BU37="","",'Historical DATA'!BU37)</f>
        <v/>
      </c>
      <c r="P51" s="339" t="str">
        <f>IF('Historical DATA'!BV37="","",'Historical DATA'!BV37)</f>
        <v/>
      </c>
      <c r="Q51" s="340" t="str">
        <f>IF('Historical DATA'!BW37="","",'Historical DATA'!BW37)</f>
        <v/>
      </c>
      <c r="R51" s="1382" t="str">
        <f>IF('Historical DATA'!BX37="","",'Historical DATA'!BX37)</f>
        <v/>
      </c>
      <c r="S51" s="1381" t="str">
        <f>IF('Historical DATA'!BY37="","",'Historical DATA'!BY37)</f>
        <v/>
      </c>
      <c r="T51" s="341" t="str">
        <f>IF('Historical DATA'!BZ37="","",'Historical DATA'!BZ37)</f>
        <v/>
      </c>
    </row>
    <row r="52" spans="2:20">
      <c r="B52" s="143" t="str">
        <f>IF('Historical DATA'!B38="","",'Historical DATA'!B38)</f>
        <v/>
      </c>
      <c r="C52" s="1474"/>
      <c r="D52" s="337" t="str">
        <f>IF('Historical DATA'!BK38="","",'Historical DATA'!BK38)</f>
        <v/>
      </c>
      <c r="E52" s="338" t="str">
        <f>IF('Historical DATA'!BL38="","",'Historical DATA'!BL38)</f>
        <v/>
      </c>
      <c r="F52" s="339" t="str">
        <f>IF('Historical DATA'!BM38="","",'Historical DATA'!BM38)</f>
        <v/>
      </c>
      <c r="G52" s="339" t="str">
        <f>IF('Historical DATA'!BN38="","",'Historical DATA'!BN38)</f>
        <v/>
      </c>
      <c r="H52" s="340" t="str">
        <f>IF('Historical DATA'!BO38="","",'Historical DATA'!BO38)</f>
        <v/>
      </c>
      <c r="I52" s="1382" t="str">
        <f>IF('Historical DATA'!BP38="","",'Historical DATA'!BP38)</f>
        <v/>
      </c>
      <c r="J52" s="1381" t="str">
        <f>IF('Historical DATA'!BQ38="","",'Historical DATA'!BQ38)</f>
        <v/>
      </c>
      <c r="K52" s="341" t="str">
        <f>IF('Historical DATA'!BR38="","",'Historical DATA'!BR38)</f>
        <v/>
      </c>
      <c r="M52" s="337" t="str">
        <f>IF('Historical DATA'!BS38="","",'Historical DATA'!BS38)</f>
        <v/>
      </c>
      <c r="N52" s="338" t="str">
        <f>IF('Historical DATA'!BT38="","",'Historical DATA'!BT38)</f>
        <v/>
      </c>
      <c r="O52" s="339" t="str">
        <f>IF('Historical DATA'!BU38="","",'Historical DATA'!BU38)</f>
        <v/>
      </c>
      <c r="P52" s="339" t="str">
        <f>IF('Historical DATA'!BV38="","",'Historical DATA'!BV38)</f>
        <v/>
      </c>
      <c r="Q52" s="340" t="str">
        <f>IF('Historical DATA'!BW38="","",'Historical DATA'!BW38)</f>
        <v/>
      </c>
      <c r="R52" s="1382" t="str">
        <f>IF('Historical DATA'!BX38="","",'Historical DATA'!BX38)</f>
        <v/>
      </c>
      <c r="S52" s="1381" t="str">
        <f>IF('Historical DATA'!BY38="","",'Historical DATA'!BY38)</f>
        <v/>
      </c>
      <c r="T52" s="341" t="str">
        <f>IF('Historical DATA'!BZ38="","",'Historical DATA'!BZ38)</f>
        <v/>
      </c>
    </row>
    <row r="53" spans="2:20">
      <c r="B53" s="143" t="str">
        <f>IF('Historical DATA'!B39="","",'Historical DATA'!B39)</f>
        <v/>
      </c>
      <c r="C53" s="1474"/>
      <c r="D53" s="337" t="str">
        <f>IF('Historical DATA'!BK39="","",'Historical DATA'!BK39)</f>
        <v/>
      </c>
      <c r="E53" s="338" t="str">
        <f>IF('Historical DATA'!BL39="","",'Historical DATA'!BL39)</f>
        <v/>
      </c>
      <c r="F53" s="339" t="str">
        <f>IF('Historical DATA'!BM39="","",'Historical DATA'!BM39)</f>
        <v/>
      </c>
      <c r="G53" s="339" t="str">
        <f>IF('Historical DATA'!BN39="","",'Historical DATA'!BN39)</f>
        <v/>
      </c>
      <c r="H53" s="340" t="str">
        <f>IF('Historical DATA'!BO39="","",'Historical DATA'!BO39)</f>
        <v/>
      </c>
      <c r="I53" s="1382" t="str">
        <f>IF('Historical DATA'!BP39="","",'Historical DATA'!BP39)</f>
        <v/>
      </c>
      <c r="J53" s="1381" t="str">
        <f>IF('Historical DATA'!BQ39="","",'Historical DATA'!BQ39)</f>
        <v/>
      </c>
      <c r="K53" s="341" t="str">
        <f>IF('Historical DATA'!BR39="","",'Historical DATA'!BR39)</f>
        <v/>
      </c>
      <c r="M53" s="337" t="str">
        <f>IF('Historical DATA'!BS39="","",'Historical DATA'!BS39)</f>
        <v/>
      </c>
      <c r="N53" s="338" t="str">
        <f>IF('Historical DATA'!BT39="","",'Historical DATA'!BT39)</f>
        <v/>
      </c>
      <c r="O53" s="339" t="str">
        <f>IF('Historical DATA'!BU39="","",'Historical DATA'!BU39)</f>
        <v/>
      </c>
      <c r="P53" s="339" t="str">
        <f>IF('Historical DATA'!BV39="","",'Historical DATA'!BV39)</f>
        <v/>
      </c>
      <c r="Q53" s="340" t="str">
        <f>IF('Historical DATA'!BW39="","",'Historical DATA'!BW39)</f>
        <v/>
      </c>
      <c r="R53" s="1382" t="str">
        <f>IF('Historical DATA'!BX39="","",'Historical DATA'!BX39)</f>
        <v/>
      </c>
      <c r="S53" s="1381" t="str">
        <f>IF('Historical DATA'!BY39="","",'Historical DATA'!BY39)</f>
        <v/>
      </c>
      <c r="T53" s="341" t="str">
        <f>IF('Historical DATA'!BZ39="","",'Historical DATA'!BZ39)</f>
        <v/>
      </c>
    </row>
    <row r="54" spans="2:20">
      <c r="B54" s="143" t="str">
        <f>IF('Historical DATA'!B40="","",'Historical DATA'!B40)</f>
        <v/>
      </c>
      <c r="C54" s="1474"/>
      <c r="D54" s="337" t="str">
        <f>IF('Historical DATA'!BK40="","",'Historical DATA'!BK40)</f>
        <v/>
      </c>
      <c r="E54" s="338" t="str">
        <f>IF('Historical DATA'!BL40="","",'Historical DATA'!BL40)</f>
        <v/>
      </c>
      <c r="F54" s="339" t="str">
        <f>IF('Historical DATA'!BM40="","",'Historical DATA'!BM40)</f>
        <v/>
      </c>
      <c r="G54" s="339" t="str">
        <f>IF('Historical DATA'!BN40="","",'Historical DATA'!BN40)</f>
        <v/>
      </c>
      <c r="H54" s="340" t="str">
        <f>IF('Historical DATA'!BO40="","",'Historical DATA'!BO40)</f>
        <v/>
      </c>
      <c r="I54" s="1382" t="str">
        <f>IF('Historical DATA'!BP40="","",'Historical DATA'!BP40)</f>
        <v/>
      </c>
      <c r="J54" s="1381" t="str">
        <f>IF('Historical DATA'!BQ40="","",'Historical DATA'!BQ40)</f>
        <v/>
      </c>
      <c r="K54" s="341" t="str">
        <f>IF('Historical DATA'!BR40="","",'Historical DATA'!BR40)</f>
        <v/>
      </c>
      <c r="M54" s="337" t="str">
        <f>IF('Historical DATA'!BS40="","",'Historical DATA'!BS40)</f>
        <v/>
      </c>
      <c r="N54" s="338" t="str">
        <f>IF('Historical DATA'!BT40="","",'Historical DATA'!BT40)</f>
        <v/>
      </c>
      <c r="O54" s="339" t="str">
        <f>IF('Historical DATA'!BU40="","",'Historical DATA'!BU40)</f>
        <v/>
      </c>
      <c r="P54" s="339" t="str">
        <f>IF('Historical DATA'!BV40="","",'Historical DATA'!BV40)</f>
        <v/>
      </c>
      <c r="Q54" s="340" t="str">
        <f>IF('Historical DATA'!BW40="","",'Historical DATA'!BW40)</f>
        <v/>
      </c>
      <c r="R54" s="1382" t="str">
        <f>IF('Historical DATA'!BX40="","",'Historical DATA'!BX40)</f>
        <v/>
      </c>
      <c r="S54" s="1381" t="str">
        <f>IF('Historical DATA'!BY40="","",'Historical DATA'!BY40)</f>
        <v/>
      </c>
      <c r="T54" s="341" t="str">
        <f>IF('Historical DATA'!BZ40="","",'Historical DATA'!BZ40)</f>
        <v/>
      </c>
    </row>
    <row r="55" spans="2:20">
      <c r="B55" s="143" t="str">
        <f>IF('Historical DATA'!B41="","",'Historical DATA'!B41)</f>
        <v/>
      </c>
      <c r="C55" s="1474"/>
      <c r="D55" s="337" t="str">
        <f>IF('Historical DATA'!BK41="","",'Historical DATA'!BK41)</f>
        <v/>
      </c>
      <c r="E55" s="338" t="str">
        <f>IF('Historical DATA'!BL41="","",'Historical DATA'!BL41)</f>
        <v/>
      </c>
      <c r="F55" s="339" t="str">
        <f>IF('Historical DATA'!BM41="","",'Historical DATA'!BM41)</f>
        <v/>
      </c>
      <c r="G55" s="339" t="str">
        <f>IF('Historical DATA'!BN41="","",'Historical DATA'!BN41)</f>
        <v/>
      </c>
      <c r="H55" s="340" t="str">
        <f>IF('Historical DATA'!BO41="","",'Historical DATA'!BO41)</f>
        <v/>
      </c>
      <c r="I55" s="1382" t="str">
        <f>IF('Historical DATA'!BP41="","",'Historical DATA'!BP41)</f>
        <v/>
      </c>
      <c r="J55" s="1381" t="str">
        <f>IF('Historical DATA'!BQ41="","",'Historical DATA'!BQ41)</f>
        <v/>
      </c>
      <c r="K55" s="341" t="str">
        <f>IF('Historical DATA'!BR41="","",'Historical DATA'!BR41)</f>
        <v/>
      </c>
      <c r="M55" s="337" t="str">
        <f>IF('Historical DATA'!BS41="","",'Historical DATA'!BS41)</f>
        <v/>
      </c>
      <c r="N55" s="338" t="str">
        <f>IF('Historical DATA'!BT41="","",'Historical DATA'!BT41)</f>
        <v/>
      </c>
      <c r="O55" s="339" t="str">
        <f>IF('Historical DATA'!BU41="","",'Historical DATA'!BU41)</f>
        <v/>
      </c>
      <c r="P55" s="339" t="str">
        <f>IF('Historical DATA'!BV41="","",'Historical DATA'!BV41)</f>
        <v/>
      </c>
      <c r="Q55" s="340" t="str">
        <f>IF('Historical DATA'!BW41="","",'Historical DATA'!BW41)</f>
        <v/>
      </c>
      <c r="R55" s="1382" t="str">
        <f>IF('Historical DATA'!BX41="","",'Historical DATA'!BX41)</f>
        <v/>
      </c>
      <c r="S55" s="1381" t="str">
        <f>IF('Historical DATA'!BY41="","",'Historical DATA'!BY41)</f>
        <v/>
      </c>
      <c r="T55" s="341" t="str">
        <f>IF('Historical DATA'!BZ41="","",'Historical DATA'!BZ41)</f>
        <v/>
      </c>
    </row>
    <row r="56" spans="2:20">
      <c r="B56" s="143" t="str">
        <f>IF('Historical DATA'!B42="","",'Historical DATA'!B42)</f>
        <v/>
      </c>
      <c r="C56" s="1474"/>
      <c r="D56" s="337" t="str">
        <f>IF('Historical DATA'!BK42="","",'Historical DATA'!BK42)</f>
        <v/>
      </c>
      <c r="E56" s="338" t="str">
        <f>IF('Historical DATA'!BL42="","",'Historical DATA'!BL42)</f>
        <v/>
      </c>
      <c r="F56" s="339" t="str">
        <f>IF('Historical DATA'!BM42="","",'Historical DATA'!BM42)</f>
        <v/>
      </c>
      <c r="G56" s="339" t="str">
        <f>IF('Historical DATA'!BN42="","",'Historical DATA'!BN42)</f>
        <v/>
      </c>
      <c r="H56" s="340" t="str">
        <f>IF('Historical DATA'!BO42="","",'Historical DATA'!BO42)</f>
        <v/>
      </c>
      <c r="I56" s="1382" t="str">
        <f>IF('Historical DATA'!BP42="","",'Historical DATA'!BP42)</f>
        <v/>
      </c>
      <c r="J56" s="1381" t="str">
        <f>IF('Historical DATA'!BQ42="","",'Historical DATA'!BQ42)</f>
        <v/>
      </c>
      <c r="K56" s="341" t="str">
        <f>IF('Historical DATA'!BR42="","",'Historical DATA'!BR42)</f>
        <v/>
      </c>
      <c r="M56" s="337" t="str">
        <f>IF('Historical DATA'!BS42="","",'Historical DATA'!BS42)</f>
        <v/>
      </c>
      <c r="N56" s="338" t="str">
        <f>IF('Historical DATA'!BT42="","",'Historical DATA'!BT42)</f>
        <v/>
      </c>
      <c r="O56" s="339" t="str">
        <f>IF('Historical DATA'!BU42="","",'Historical DATA'!BU42)</f>
        <v/>
      </c>
      <c r="P56" s="339" t="str">
        <f>IF('Historical DATA'!BV42="","",'Historical DATA'!BV42)</f>
        <v/>
      </c>
      <c r="Q56" s="340" t="str">
        <f>IF('Historical DATA'!BW42="","",'Historical DATA'!BW42)</f>
        <v/>
      </c>
      <c r="R56" s="1382" t="str">
        <f>IF('Historical DATA'!BX42="","",'Historical DATA'!BX42)</f>
        <v/>
      </c>
      <c r="S56" s="1381" t="str">
        <f>IF('Historical DATA'!BY42="","",'Historical DATA'!BY42)</f>
        <v/>
      </c>
      <c r="T56" s="341" t="str">
        <f>IF('Historical DATA'!BZ42="","",'Historical DATA'!BZ42)</f>
        <v/>
      </c>
    </row>
    <row r="57" spans="2:20">
      <c r="B57" s="143" t="str">
        <f>IF('Historical DATA'!B43="","",'Historical DATA'!B43)</f>
        <v/>
      </c>
      <c r="C57" s="1474"/>
      <c r="D57" s="337" t="str">
        <f>IF('Historical DATA'!BK43="","",'Historical DATA'!BK43)</f>
        <v/>
      </c>
      <c r="E57" s="338" t="str">
        <f>IF('Historical DATA'!BL43="","",'Historical DATA'!BL43)</f>
        <v/>
      </c>
      <c r="F57" s="339" t="str">
        <f>IF('Historical DATA'!BM43="","",'Historical DATA'!BM43)</f>
        <v/>
      </c>
      <c r="G57" s="339" t="str">
        <f>IF('Historical DATA'!BN43="","",'Historical DATA'!BN43)</f>
        <v/>
      </c>
      <c r="H57" s="340" t="str">
        <f>IF('Historical DATA'!BO43="","",'Historical DATA'!BO43)</f>
        <v/>
      </c>
      <c r="I57" s="1382" t="str">
        <f>IF('Historical DATA'!BP43="","",'Historical DATA'!BP43)</f>
        <v/>
      </c>
      <c r="J57" s="1381" t="str">
        <f>IF('Historical DATA'!BQ43="","",'Historical DATA'!BQ43)</f>
        <v/>
      </c>
      <c r="K57" s="341" t="str">
        <f>IF('Historical DATA'!BR43="","",'Historical DATA'!BR43)</f>
        <v/>
      </c>
      <c r="M57" s="337" t="str">
        <f>IF('Historical DATA'!BS43="","",'Historical DATA'!BS43)</f>
        <v/>
      </c>
      <c r="N57" s="338" t="str">
        <f>IF('Historical DATA'!BT43="","",'Historical DATA'!BT43)</f>
        <v/>
      </c>
      <c r="O57" s="339" t="str">
        <f>IF('Historical DATA'!BU43="","",'Historical DATA'!BU43)</f>
        <v/>
      </c>
      <c r="P57" s="339" t="str">
        <f>IF('Historical DATA'!BV43="","",'Historical DATA'!BV43)</f>
        <v/>
      </c>
      <c r="Q57" s="340" t="str">
        <f>IF('Historical DATA'!BW43="","",'Historical DATA'!BW43)</f>
        <v/>
      </c>
      <c r="R57" s="1382" t="str">
        <f>IF('Historical DATA'!BX43="","",'Historical DATA'!BX43)</f>
        <v/>
      </c>
      <c r="S57" s="1381" t="str">
        <f>IF('Historical DATA'!BY43="","",'Historical DATA'!BY43)</f>
        <v/>
      </c>
      <c r="T57" s="341" t="str">
        <f>IF('Historical DATA'!BZ43="","",'Historical DATA'!BZ43)</f>
        <v/>
      </c>
    </row>
    <row r="58" spans="2:20">
      <c r="B58" s="143" t="str">
        <f>IF('Historical DATA'!B44="","",'Historical DATA'!B44)</f>
        <v/>
      </c>
      <c r="C58" s="1474"/>
      <c r="D58" s="337" t="str">
        <f>IF('Historical DATA'!BK44="","",'Historical DATA'!BK44)</f>
        <v/>
      </c>
      <c r="E58" s="338" t="str">
        <f>IF('Historical DATA'!BL44="","",'Historical DATA'!BL44)</f>
        <v/>
      </c>
      <c r="F58" s="339" t="str">
        <f>IF('Historical DATA'!BM44="","",'Historical DATA'!BM44)</f>
        <v/>
      </c>
      <c r="G58" s="339" t="str">
        <f>IF('Historical DATA'!BN44="","",'Historical DATA'!BN44)</f>
        <v/>
      </c>
      <c r="H58" s="340" t="str">
        <f>IF('Historical DATA'!BO44="","",'Historical DATA'!BO44)</f>
        <v/>
      </c>
      <c r="I58" s="1382" t="str">
        <f>IF('Historical DATA'!BP44="","",'Historical DATA'!BP44)</f>
        <v/>
      </c>
      <c r="J58" s="1381" t="str">
        <f>IF('Historical DATA'!BQ44="","",'Historical DATA'!BQ44)</f>
        <v/>
      </c>
      <c r="K58" s="341" t="str">
        <f>IF('Historical DATA'!BR44="","",'Historical DATA'!BR44)</f>
        <v/>
      </c>
      <c r="M58" s="337" t="str">
        <f>IF('Historical DATA'!BS44="","",'Historical DATA'!BS44)</f>
        <v/>
      </c>
      <c r="N58" s="338" t="str">
        <f>IF('Historical DATA'!BT44="","",'Historical DATA'!BT44)</f>
        <v/>
      </c>
      <c r="O58" s="339" t="str">
        <f>IF('Historical DATA'!BU44="","",'Historical DATA'!BU44)</f>
        <v/>
      </c>
      <c r="P58" s="339" t="str">
        <f>IF('Historical DATA'!BV44="","",'Historical DATA'!BV44)</f>
        <v/>
      </c>
      <c r="Q58" s="340" t="str">
        <f>IF('Historical DATA'!BW44="","",'Historical DATA'!BW44)</f>
        <v/>
      </c>
      <c r="R58" s="1382" t="str">
        <f>IF('Historical DATA'!BX44="","",'Historical DATA'!BX44)</f>
        <v/>
      </c>
      <c r="S58" s="1381" t="str">
        <f>IF('Historical DATA'!BY44="","",'Historical DATA'!BY44)</f>
        <v/>
      </c>
      <c r="T58" s="341" t="str">
        <f>IF('Historical DATA'!BZ44="","",'Historical DATA'!BZ44)</f>
        <v/>
      </c>
    </row>
    <row r="59" spans="2:20">
      <c r="B59" s="143" t="str">
        <f>IF('Historical DATA'!B45="","",'Historical DATA'!B45)</f>
        <v/>
      </c>
      <c r="C59" s="1474"/>
      <c r="D59" s="337" t="str">
        <f>IF('Historical DATA'!BK45="","",'Historical DATA'!BK45)</f>
        <v/>
      </c>
      <c r="E59" s="338" t="str">
        <f>IF('Historical DATA'!BL45="","",'Historical DATA'!BL45)</f>
        <v/>
      </c>
      <c r="F59" s="339" t="str">
        <f>IF('Historical DATA'!BM45="","",'Historical DATA'!BM45)</f>
        <v/>
      </c>
      <c r="G59" s="339" t="str">
        <f>IF('Historical DATA'!BN45="","",'Historical DATA'!BN45)</f>
        <v/>
      </c>
      <c r="H59" s="340" t="str">
        <f>IF('Historical DATA'!BO45="","",'Historical DATA'!BO45)</f>
        <v/>
      </c>
      <c r="I59" s="1382" t="str">
        <f>IF('Historical DATA'!BP45="","",'Historical DATA'!BP45)</f>
        <v/>
      </c>
      <c r="J59" s="1381" t="str">
        <f>IF('Historical DATA'!BQ45="","",'Historical DATA'!BQ45)</f>
        <v/>
      </c>
      <c r="K59" s="341" t="str">
        <f>IF('Historical DATA'!BR45="","",'Historical DATA'!BR45)</f>
        <v/>
      </c>
      <c r="M59" s="337" t="str">
        <f>IF('Historical DATA'!BS45="","",'Historical DATA'!BS45)</f>
        <v/>
      </c>
      <c r="N59" s="338" t="str">
        <f>IF('Historical DATA'!BT45="","",'Historical DATA'!BT45)</f>
        <v/>
      </c>
      <c r="O59" s="339" t="str">
        <f>IF('Historical DATA'!BU45="","",'Historical DATA'!BU45)</f>
        <v/>
      </c>
      <c r="P59" s="339" t="str">
        <f>IF('Historical DATA'!BV45="","",'Historical DATA'!BV45)</f>
        <v/>
      </c>
      <c r="Q59" s="340" t="str">
        <f>IF('Historical DATA'!BW45="","",'Historical DATA'!BW45)</f>
        <v/>
      </c>
      <c r="R59" s="1382" t="str">
        <f>IF('Historical DATA'!BX45="","",'Historical DATA'!BX45)</f>
        <v/>
      </c>
      <c r="S59" s="1381" t="str">
        <f>IF('Historical DATA'!BY45="","",'Historical DATA'!BY45)</f>
        <v/>
      </c>
      <c r="T59" s="341" t="str">
        <f>IF('Historical DATA'!BZ45="","",'Historical DATA'!BZ45)</f>
        <v/>
      </c>
    </row>
    <row r="60" spans="2:20">
      <c r="B60" s="143" t="str">
        <f>IF('Historical DATA'!B46="","",'Historical DATA'!B46)</f>
        <v/>
      </c>
      <c r="C60" s="1474"/>
      <c r="D60" s="337" t="str">
        <f>IF('Historical DATA'!BK46="","",'Historical DATA'!BK46)</f>
        <v/>
      </c>
      <c r="E60" s="338" t="str">
        <f>IF('Historical DATA'!BL46="","",'Historical DATA'!BL46)</f>
        <v/>
      </c>
      <c r="F60" s="339" t="str">
        <f>IF('Historical DATA'!BM46="","",'Historical DATA'!BM46)</f>
        <v/>
      </c>
      <c r="G60" s="339" t="str">
        <f>IF('Historical DATA'!BN46="","",'Historical DATA'!BN46)</f>
        <v/>
      </c>
      <c r="H60" s="340" t="str">
        <f>IF('Historical DATA'!BO46="","",'Historical DATA'!BO46)</f>
        <v/>
      </c>
      <c r="I60" s="1382" t="str">
        <f>IF('Historical DATA'!BP46="","",'Historical DATA'!BP46)</f>
        <v/>
      </c>
      <c r="J60" s="1381" t="str">
        <f>IF('Historical DATA'!BQ46="","",'Historical DATA'!BQ46)</f>
        <v/>
      </c>
      <c r="K60" s="341" t="str">
        <f>IF('Historical DATA'!BR46="","",'Historical DATA'!BR46)</f>
        <v/>
      </c>
      <c r="M60" s="337" t="str">
        <f>IF('Historical DATA'!BS46="","",'Historical DATA'!BS46)</f>
        <v/>
      </c>
      <c r="N60" s="338" t="str">
        <f>IF('Historical DATA'!BT46="","",'Historical DATA'!BT46)</f>
        <v/>
      </c>
      <c r="O60" s="339" t="str">
        <f>IF('Historical DATA'!BU46="","",'Historical DATA'!BU46)</f>
        <v/>
      </c>
      <c r="P60" s="339" t="str">
        <f>IF('Historical DATA'!BV46="","",'Historical DATA'!BV46)</f>
        <v/>
      </c>
      <c r="Q60" s="340" t="str">
        <f>IF('Historical DATA'!BW46="","",'Historical DATA'!BW46)</f>
        <v/>
      </c>
      <c r="R60" s="1382" t="str">
        <f>IF('Historical DATA'!BX46="","",'Historical DATA'!BX46)</f>
        <v/>
      </c>
      <c r="S60" s="1381" t="str">
        <f>IF('Historical DATA'!BY46="","",'Historical DATA'!BY46)</f>
        <v/>
      </c>
      <c r="T60" s="341" t="str">
        <f>IF('Historical DATA'!BZ46="","",'Historical DATA'!BZ46)</f>
        <v/>
      </c>
    </row>
    <row r="61" spans="2:20">
      <c r="B61" s="143" t="str">
        <f>IF('Historical DATA'!B47="","",'Historical DATA'!B47)</f>
        <v/>
      </c>
      <c r="C61" s="1474"/>
      <c r="D61" s="337" t="str">
        <f>IF('Historical DATA'!BK47="","",'Historical DATA'!BK47)</f>
        <v/>
      </c>
      <c r="E61" s="338" t="str">
        <f>IF('Historical DATA'!BL47="","",'Historical DATA'!BL47)</f>
        <v/>
      </c>
      <c r="F61" s="339" t="str">
        <f>IF('Historical DATA'!BM47="","",'Historical DATA'!BM47)</f>
        <v/>
      </c>
      <c r="G61" s="339" t="str">
        <f>IF('Historical DATA'!BN47="","",'Historical DATA'!BN47)</f>
        <v/>
      </c>
      <c r="H61" s="340" t="str">
        <f>IF('Historical DATA'!BO47="","",'Historical DATA'!BO47)</f>
        <v/>
      </c>
      <c r="I61" s="1382" t="str">
        <f>IF('Historical DATA'!BP47="","",'Historical DATA'!BP47)</f>
        <v/>
      </c>
      <c r="J61" s="1381" t="str">
        <f>IF('Historical DATA'!BQ47="","",'Historical DATA'!BQ47)</f>
        <v/>
      </c>
      <c r="K61" s="341" t="str">
        <f>IF('Historical DATA'!BR47="","",'Historical DATA'!BR47)</f>
        <v/>
      </c>
      <c r="M61" s="337" t="str">
        <f>IF('Historical DATA'!BS47="","",'Historical DATA'!BS47)</f>
        <v/>
      </c>
      <c r="N61" s="338" t="str">
        <f>IF('Historical DATA'!BT47="","",'Historical DATA'!BT47)</f>
        <v/>
      </c>
      <c r="O61" s="339" t="str">
        <f>IF('Historical DATA'!BU47="","",'Historical DATA'!BU47)</f>
        <v/>
      </c>
      <c r="P61" s="339" t="str">
        <f>IF('Historical DATA'!BV47="","",'Historical DATA'!BV47)</f>
        <v/>
      </c>
      <c r="Q61" s="340" t="str">
        <f>IF('Historical DATA'!BW47="","",'Historical DATA'!BW47)</f>
        <v/>
      </c>
      <c r="R61" s="1382" t="str">
        <f>IF('Historical DATA'!BX47="","",'Historical DATA'!BX47)</f>
        <v/>
      </c>
      <c r="S61" s="1381" t="str">
        <f>IF('Historical DATA'!BY47="","",'Historical DATA'!BY47)</f>
        <v/>
      </c>
      <c r="T61" s="341" t="str">
        <f>IF('Historical DATA'!BZ47="","",'Historical DATA'!BZ47)</f>
        <v/>
      </c>
    </row>
    <row r="62" spans="2:20">
      <c r="B62" s="143" t="str">
        <f>IF('Historical DATA'!B48="","",'Historical DATA'!B48)</f>
        <v/>
      </c>
      <c r="C62" s="1474"/>
      <c r="D62" s="337" t="str">
        <f>IF('Historical DATA'!BK48="","",'Historical DATA'!BK48)</f>
        <v/>
      </c>
      <c r="E62" s="338" t="str">
        <f>IF('Historical DATA'!BL48="","",'Historical DATA'!BL48)</f>
        <v/>
      </c>
      <c r="F62" s="339" t="str">
        <f>IF('Historical DATA'!BM48="","",'Historical DATA'!BM48)</f>
        <v/>
      </c>
      <c r="G62" s="339" t="str">
        <f>IF('Historical DATA'!BN48="","",'Historical DATA'!BN48)</f>
        <v/>
      </c>
      <c r="H62" s="340" t="str">
        <f>IF('Historical DATA'!BO48="","",'Historical DATA'!BO48)</f>
        <v/>
      </c>
      <c r="I62" s="1382" t="str">
        <f>IF('Historical DATA'!BP48="","",'Historical DATA'!BP48)</f>
        <v/>
      </c>
      <c r="J62" s="1381" t="str">
        <f>IF('Historical DATA'!BQ48="","",'Historical DATA'!BQ48)</f>
        <v/>
      </c>
      <c r="K62" s="341" t="str">
        <f>IF('Historical DATA'!BR48="","",'Historical DATA'!BR48)</f>
        <v/>
      </c>
      <c r="M62" s="337" t="str">
        <f>IF('Historical DATA'!BS48="","",'Historical DATA'!BS48)</f>
        <v/>
      </c>
      <c r="N62" s="338" t="str">
        <f>IF('Historical DATA'!BT48="","",'Historical DATA'!BT48)</f>
        <v/>
      </c>
      <c r="O62" s="339" t="str">
        <f>IF('Historical DATA'!BU48="","",'Historical DATA'!BU48)</f>
        <v/>
      </c>
      <c r="P62" s="339" t="str">
        <f>IF('Historical DATA'!BV48="","",'Historical DATA'!BV48)</f>
        <v/>
      </c>
      <c r="Q62" s="340" t="str">
        <f>IF('Historical DATA'!BW48="","",'Historical DATA'!BW48)</f>
        <v/>
      </c>
      <c r="R62" s="1382" t="str">
        <f>IF('Historical DATA'!BX48="","",'Historical DATA'!BX48)</f>
        <v/>
      </c>
      <c r="S62" s="1381" t="str">
        <f>IF('Historical DATA'!BY48="","",'Historical DATA'!BY48)</f>
        <v/>
      </c>
      <c r="T62" s="341" t="str">
        <f>IF('Historical DATA'!BZ48="","",'Historical DATA'!BZ48)</f>
        <v/>
      </c>
    </row>
    <row r="63" spans="2:20">
      <c r="B63" s="143" t="str">
        <f>IF('Historical DATA'!B49="","",'Historical DATA'!B49)</f>
        <v/>
      </c>
      <c r="C63" s="1474"/>
      <c r="D63" s="337" t="str">
        <f>IF('Historical DATA'!BK49="","",'Historical DATA'!BK49)</f>
        <v/>
      </c>
      <c r="E63" s="338" t="str">
        <f>IF('Historical DATA'!BL49="","",'Historical DATA'!BL49)</f>
        <v/>
      </c>
      <c r="F63" s="339" t="str">
        <f>IF('Historical DATA'!BM49="","",'Historical DATA'!BM49)</f>
        <v/>
      </c>
      <c r="G63" s="339" t="str">
        <f>IF('Historical DATA'!BN49="","",'Historical DATA'!BN49)</f>
        <v/>
      </c>
      <c r="H63" s="340" t="str">
        <f>IF('Historical DATA'!BO49="","",'Historical DATA'!BO49)</f>
        <v/>
      </c>
      <c r="I63" s="1382" t="str">
        <f>IF('Historical DATA'!BP49="","",'Historical DATA'!BP49)</f>
        <v/>
      </c>
      <c r="J63" s="1381" t="str">
        <f>IF('Historical DATA'!BQ49="","",'Historical DATA'!BQ49)</f>
        <v/>
      </c>
      <c r="K63" s="341" t="str">
        <f>IF('Historical DATA'!BR49="","",'Historical DATA'!BR49)</f>
        <v/>
      </c>
      <c r="M63" s="337" t="str">
        <f>IF('Historical DATA'!BS49="","",'Historical DATA'!BS49)</f>
        <v/>
      </c>
      <c r="N63" s="338" t="str">
        <f>IF('Historical DATA'!BT49="","",'Historical DATA'!BT49)</f>
        <v/>
      </c>
      <c r="O63" s="339" t="str">
        <f>IF('Historical DATA'!BU49="","",'Historical DATA'!BU49)</f>
        <v/>
      </c>
      <c r="P63" s="339" t="str">
        <f>IF('Historical DATA'!BV49="","",'Historical DATA'!BV49)</f>
        <v/>
      </c>
      <c r="Q63" s="340" t="str">
        <f>IF('Historical DATA'!BW49="","",'Historical DATA'!BW49)</f>
        <v/>
      </c>
      <c r="R63" s="1382" t="str">
        <f>IF('Historical DATA'!BX49="","",'Historical DATA'!BX49)</f>
        <v/>
      </c>
      <c r="S63" s="1381" t="str">
        <f>IF('Historical DATA'!BY49="","",'Historical DATA'!BY49)</f>
        <v/>
      </c>
      <c r="T63" s="341" t="str">
        <f>IF('Historical DATA'!BZ49="","",'Historical DATA'!BZ49)</f>
        <v/>
      </c>
    </row>
    <row r="64" spans="2:20">
      <c r="B64" s="143" t="str">
        <f>IF('Historical DATA'!B50="","",'Historical DATA'!B50)</f>
        <v/>
      </c>
      <c r="C64" s="1474"/>
      <c r="D64" s="337" t="str">
        <f>IF('Historical DATA'!BK50="","",'Historical DATA'!BK50)</f>
        <v/>
      </c>
      <c r="E64" s="338" t="str">
        <f>IF('Historical DATA'!BL50="","",'Historical DATA'!BL50)</f>
        <v/>
      </c>
      <c r="F64" s="339" t="str">
        <f>IF('Historical DATA'!BM50="","",'Historical DATA'!BM50)</f>
        <v/>
      </c>
      <c r="G64" s="339" t="str">
        <f>IF('Historical DATA'!BN50="","",'Historical DATA'!BN50)</f>
        <v/>
      </c>
      <c r="H64" s="340" t="str">
        <f>IF('Historical DATA'!BO50="","",'Historical DATA'!BO50)</f>
        <v/>
      </c>
      <c r="I64" s="1382" t="str">
        <f>IF('Historical DATA'!BP50="","",'Historical DATA'!BP50)</f>
        <v/>
      </c>
      <c r="J64" s="1381" t="str">
        <f>IF('Historical DATA'!BQ50="","",'Historical DATA'!BQ50)</f>
        <v/>
      </c>
      <c r="K64" s="341" t="str">
        <f>IF('Historical DATA'!BR50="","",'Historical DATA'!BR50)</f>
        <v/>
      </c>
      <c r="M64" s="337" t="str">
        <f>IF('Historical DATA'!BS50="","",'Historical DATA'!BS50)</f>
        <v/>
      </c>
      <c r="N64" s="338" t="str">
        <f>IF('Historical DATA'!BT50="","",'Historical DATA'!BT50)</f>
        <v/>
      </c>
      <c r="O64" s="339" t="str">
        <f>IF('Historical DATA'!BU50="","",'Historical DATA'!BU50)</f>
        <v/>
      </c>
      <c r="P64" s="339" t="str">
        <f>IF('Historical DATA'!BV50="","",'Historical DATA'!BV50)</f>
        <v/>
      </c>
      <c r="Q64" s="340" t="str">
        <f>IF('Historical DATA'!BW50="","",'Historical DATA'!BW50)</f>
        <v/>
      </c>
      <c r="R64" s="1382" t="str">
        <f>IF('Historical DATA'!BX50="","",'Historical DATA'!BX50)</f>
        <v/>
      </c>
      <c r="S64" s="1381" t="str">
        <f>IF('Historical DATA'!BY50="","",'Historical DATA'!BY50)</f>
        <v/>
      </c>
      <c r="T64" s="341" t="str">
        <f>IF('Historical DATA'!BZ50="","",'Historical DATA'!BZ50)</f>
        <v/>
      </c>
    </row>
    <row r="65" spans="2:20">
      <c r="B65" s="143" t="str">
        <f>IF('Historical DATA'!B51="","",'Historical DATA'!B51)</f>
        <v/>
      </c>
      <c r="C65" s="1474"/>
      <c r="D65" s="337" t="str">
        <f>IF('Historical DATA'!BK51="","",'Historical DATA'!BK51)</f>
        <v/>
      </c>
      <c r="E65" s="338" t="str">
        <f>IF('Historical DATA'!BL51="","",'Historical DATA'!BL51)</f>
        <v/>
      </c>
      <c r="F65" s="339" t="str">
        <f>IF('Historical DATA'!BM51="","",'Historical DATA'!BM51)</f>
        <v/>
      </c>
      <c r="G65" s="339" t="str">
        <f>IF('Historical DATA'!BN51="","",'Historical DATA'!BN51)</f>
        <v/>
      </c>
      <c r="H65" s="340" t="str">
        <f>IF('Historical DATA'!BO51="","",'Historical DATA'!BO51)</f>
        <v/>
      </c>
      <c r="I65" s="1382" t="str">
        <f>IF('Historical DATA'!BP51="","",'Historical DATA'!BP51)</f>
        <v/>
      </c>
      <c r="J65" s="1381" t="str">
        <f>IF('Historical DATA'!BQ51="","",'Historical DATA'!BQ51)</f>
        <v/>
      </c>
      <c r="K65" s="341" t="str">
        <f>IF('Historical DATA'!BR51="","",'Historical DATA'!BR51)</f>
        <v/>
      </c>
      <c r="M65" s="337" t="str">
        <f>IF('Historical DATA'!BS51="","",'Historical DATA'!BS51)</f>
        <v/>
      </c>
      <c r="N65" s="338" t="str">
        <f>IF('Historical DATA'!BT51="","",'Historical DATA'!BT51)</f>
        <v/>
      </c>
      <c r="O65" s="339" t="str">
        <f>IF('Historical DATA'!BU51="","",'Historical DATA'!BU51)</f>
        <v/>
      </c>
      <c r="P65" s="339" t="str">
        <f>IF('Historical DATA'!BV51="","",'Historical DATA'!BV51)</f>
        <v/>
      </c>
      <c r="Q65" s="340" t="str">
        <f>IF('Historical DATA'!BW51="","",'Historical DATA'!BW51)</f>
        <v/>
      </c>
      <c r="R65" s="1382" t="str">
        <f>IF('Historical DATA'!BX51="","",'Historical DATA'!BX51)</f>
        <v/>
      </c>
      <c r="S65" s="1381" t="str">
        <f>IF('Historical DATA'!BY51="","",'Historical DATA'!BY51)</f>
        <v/>
      </c>
      <c r="T65" s="341" t="str">
        <f>IF('Historical DATA'!BZ51="","",'Historical DATA'!BZ51)</f>
        <v/>
      </c>
    </row>
    <row r="66" spans="2:20">
      <c r="B66" s="143" t="str">
        <f>IF('Historical DATA'!B52="","",'Historical DATA'!B52)</f>
        <v/>
      </c>
      <c r="C66" s="1474"/>
      <c r="D66" s="337" t="str">
        <f>IF('Historical DATA'!BK52="","",'Historical DATA'!BK52)</f>
        <v/>
      </c>
      <c r="E66" s="338" t="str">
        <f>IF('Historical DATA'!BL52="","",'Historical DATA'!BL52)</f>
        <v/>
      </c>
      <c r="F66" s="339" t="str">
        <f>IF('Historical DATA'!BM52="","",'Historical DATA'!BM52)</f>
        <v/>
      </c>
      <c r="G66" s="339" t="str">
        <f>IF('Historical DATA'!BN52="","",'Historical DATA'!BN52)</f>
        <v/>
      </c>
      <c r="H66" s="340" t="str">
        <f>IF('Historical DATA'!BO52="","",'Historical DATA'!BO52)</f>
        <v/>
      </c>
      <c r="I66" s="1382" t="str">
        <f>IF('Historical DATA'!BP52="","",'Historical DATA'!BP52)</f>
        <v/>
      </c>
      <c r="J66" s="1381" t="str">
        <f>IF('Historical DATA'!BQ52="","",'Historical DATA'!BQ52)</f>
        <v/>
      </c>
      <c r="K66" s="341" t="str">
        <f>IF('Historical DATA'!BR52="","",'Historical DATA'!BR52)</f>
        <v/>
      </c>
      <c r="M66" s="337" t="str">
        <f>IF('Historical DATA'!BS52="","",'Historical DATA'!BS52)</f>
        <v/>
      </c>
      <c r="N66" s="338" t="str">
        <f>IF('Historical DATA'!BT52="","",'Historical DATA'!BT52)</f>
        <v/>
      </c>
      <c r="O66" s="339" t="str">
        <f>IF('Historical DATA'!BU52="","",'Historical DATA'!BU52)</f>
        <v/>
      </c>
      <c r="P66" s="339" t="str">
        <f>IF('Historical DATA'!BV52="","",'Historical DATA'!BV52)</f>
        <v/>
      </c>
      <c r="Q66" s="340" t="str">
        <f>IF('Historical DATA'!BW52="","",'Historical DATA'!BW52)</f>
        <v/>
      </c>
      <c r="R66" s="1382" t="str">
        <f>IF('Historical DATA'!BX52="","",'Historical DATA'!BX52)</f>
        <v/>
      </c>
      <c r="S66" s="1381" t="str">
        <f>IF('Historical DATA'!BY52="","",'Historical DATA'!BY52)</f>
        <v/>
      </c>
      <c r="T66" s="341" t="str">
        <f>IF('Historical DATA'!BZ52="","",'Historical DATA'!BZ52)</f>
        <v/>
      </c>
    </row>
    <row r="67" spans="2:20">
      <c r="B67" s="143" t="str">
        <f>IF('Historical DATA'!B53="","",'Historical DATA'!B53)</f>
        <v/>
      </c>
      <c r="C67" s="1474"/>
      <c r="D67" s="337" t="str">
        <f>IF('Historical DATA'!BK53="","",'Historical DATA'!BK53)</f>
        <v/>
      </c>
      <c r="E67" s="338" t="str">
        <f>IF('Historical DATA'!BL53="","",'Historical DATA'!BL53)</f>
        <v/>
      </c>
      <c r="F67" s="339" t="str">
        <f>IF('Historical DATA'!BM53="","",'Historical DATA'!BM53)</f>
        <v/>
      </c>
      <c r="G67" s="339" t="str">
        <f>IF('Historical DATA'!BN53="","",'Historical DATA'!BN53)</f>
        <v/>
      </c>
      <c r="H67" s="340" t="str">
        <f>IF('Historical DATA'!BO53="","",'Historical DATA'!BO53)</f>
        <v/>
      </c>
      <c r="I67" s="1382" t="str">
        <f>IF('Historical DATA'!BP53="","",'Historical DATA'!BP53)</f>
        <v/>
      </c>
      <c r="J67" s="1381" t="str">
        <f>IF('Historical DATA'!BQ53="","",'Historical DATA'!BQ53)</f>
        <v/>
      </c>
      <c r="K67" s="341" t="str">
        <f>IF('Historical DATA'!BR53="","",'Historical DATA'!BR53)</f>
        <v/>
      </c>
      <c r="M67" s="337" t="str">
        <f>IF('Historical DATA'!BS53="","",'Historical DATA'!BS53)</f>
        <v/>
      </c>
      <c r="N67" s="338" t="str">
        <f>IF('Historical DATA'!BT53="","",'Historical DATA'!BT53)</f>
        <v/>
      </c>
      <c r="O67" s="339" t="str">
        <f>IF('Historical DATA'!BU53="","",'Historical DATA'!BU53)</f>
        <v/>
      </c>
      <c r="P67" s="339" t="str">
        <f>IF('Historical DATA'!BV53="","",'Historical DATA'!BV53)</f>
        <v/>
      </c>
      <c r="Q67" s="340" t="str">
        <f>IF('Historical DATA'!BW53="","",'Historical DATA'!BW53)</f>
        <v/>
      </c>
      <c r="R67" s="1382" t="str">
        <f>IF('Historical DATA'!BX53="","",'Historical DATA'!BX53)</f>
        <v/>
      </c>
      <c r="S67" s="1381" t="str">
        <f>IF('Historical DATA'!BY53="","",'Historical DATA'!BY53)</f>
        <v/>
      </c>
      <c r="T67" s="341" t="str">
        <f>IF('Historical DATA'!BZ53="","",'Historical DATA'!BZ53)</f>
        <v/>
      </c>
    </row>
    <row r="68" spans="2:20">
      <c r="B68" s="143" t="str">
        <f>IF('Historical DATA'!B54="","",'Historical DATA'!B54)</f>
        <v/>
      </c>
      <c r="C68" s="1474"/>
      <c r="D68" s="337" t="str">
        <f>IF('Historical DATA'!BK54="","",'Historical DATA'!BK54)</f>
        <v/>
      </c>
      <c r="E68" s="338" t="str">
        <f>IF('Historical DATA'!BL54="","",'Historical DATA'!BL54)</f>
        <v/>
      </c>
      <c r="F68" s="339" t="str">
        <f>IF('Historical DATA'!BM54="","",'Historical DATA'!BM54)</f>
        <v/>
      </c>
      <c r="G68" s="339" t="str">
        <f>IF('Historical DATA'!BN54="","",'Historical DATA'!BN54)</f>
        <v/>
      </c>
      <c r="H68" s="340" t="str">
        <f>IF('Historical DATA'!BO54="","",'Historical DATA'!BO54)</f>
        <v/>
      </c>
      <c r="I68" s="1382" t="str">
        <f>IF('Historical DATA'!BP54="","",'Historical DATA'!BP54)</f>
        <v/>
      </c>
      <c r="J68" s="1381" t="str">
        <f>IF('Historical DATA'!BQ54="","",'Historical DATA'!BQ54)</f>
        <v/>
      </c>
      <c r="K68" s="341" t="str">
        <f>IF('Historical DATA'!BR54="","",'Historical DATA'!BR54)</f>
        <v/>
      </c>
      <c r="M68" s="337" t="str">
        <f>IF('Historical DATA'!BS54="","",'Historical DATA'!BS54)</f>
        <v/>
      </c>
      <c r="N68" s="338" t="str">
        <f>IF('Historical DATA'!BT54="","",'Historical DATA'!BT54)</f>
        <v/>
      </c>
      <c r="O68" s="339" t="str">
        <f>IF('Historical DATA'!BU54="","",'Historical DATA'!BU54)</f>
        <v/>
      </c>
      <c r="P68" s="339" t="str">
        <f>IF('Historical DATA'!BV54="","",'Historical DATA'!BV54)</f>
        <v/>
      </c>
      <c r="Q68" s="340" t="str">
        <f>IF('Historical DATA'!BW54="","",'Historical DATA'!BW54)</f>
        <v/>
      </c>
      <c r="R68" s="1382" t="str">
        <f>IF('Historical DATA'!BX54="","",'Historical DATA'!BX54)</f>
        <v/>
      </c>
      <c r="S68" s="1381" t="str">
        <f>IF('Historical DATA'!BY54="","",'Historical DATA'!BY54)</f>
        <v/>
      </c>
      <c r="T68" s="341" t="str">
        <f>IF('Historical DATA'!BZ54="","",'Historical DATA'!BZ54)</f>
        <v/>
      </c>
    </row>
    <row r="69" spans="2:20">
      <c r="B69" s="143" t="str">
        <f>IF('Historical DATA'!B55="","",'Historical DATA'!B55)</f>
        <v/>
      </c>
      <c r="C69" s="1474"/>
      <c r="D69" s="337" t="str">
        <f>IF('Historical DATA'!BK55="","",'Historical DATA'!BK55)</f>
        <v/>
      </c>
      <c r="E69" s="338" t="str">
        <f>IF('Historical DATA'!BL55="","",'Historical DATA'!BL55)</f>
        <v/>
      </c>
      <c r="F69" s="339" t="str">
        <f>IF('Historical DATA'!BM55="","",'Historical DATA'!BM55)</f>
        <v/>
      </c>
      <c r="G69" s="339" t="str">
        <f>IF('Historical DATA'!BN55="","",'Historical DATA'!BN55)</f>
        <v/>
      </c>
      <c r="H69" s="340" t="str">
        <f>IF('Historical DATA'!BO55="","",'Historical DATA'!BO55)</f>
        <v/>
      </c>
      <c r="I69" s="1382" t="str">
        <f>IF('Historical DATA'!BP55="","",'Historical DATA'!BP55)</f>
        <v/>
      </c>
      <c r="J69" s="1381" t="str">
        <f>IF('Historical DATA'!BQ55="","",'Historical DATA'!BQ55)</f>
        <v/>
      </c>
      <c r="K69" s="341" t="str">
        <f>IF('Historical DATA'!BR55="","",'Historical DATA'!BR55)</f>
        <v/>
      </c>
      <c r="M69" s="337" t="str">
        <f>IF('Historical DATA'!BS55="","",'Historical DATA'!BS55)</f>
        <v/>
      </c>
      <c r="N69" s="338" t="str">
        <f>IF('Historical DATA'!BT55="","",'Historical DATA'!BT55)</f>
        <v/>
      </c>
      <c r="O69" s="339" t="str">
        <f>IF('Historical DATA'!BU55="","",'Historical DATA'!BU55)</f>
        <v/>
      </c>
      <c r="P69" s="339" t="str">
        <f>IF('Historical DATA'!BV55="","",'Historical DATA'!BV55)</f>
        <v/>
      </c>
      <c r="Q69" s="340" t="str">
        <f>IF('Historical DATA'!BW55="","",'Historical DATA'!BW55)</f>
        <v/>
      </c>
      <c r="R69" s="1382" t="str">
        <f>IF('Historical DATA'!BX55="","",'Historical DATA'!BX55)</f>
        <v/>
      </c>
      <c r="S69" s="1381" t="str">
        <f>IF('Historical DATA'!BY55="","",'Historical DATA'!BY55)</f>
        <v/>
      </c>
      <c r="T69" s="341" t="str">
        <f>IF('Historical DATA'!BZ55="","",'Historical DATA'!BZ55)</f>
        <v/>
      </c>
    </row>
    <row r="70" spans="2:20">
      <c r="B70" s="143" t="str">
        <f>IF('Historical DATA'!B56="","",'Historical DATA'!B56)</f>
        <v/>
      </c>
      <c r="C70" s="1474"/>
      <c r="D70" s="337" t="str">
        <f>IF('Historical DATA'!BK56="","",'Historical DATA'!BK56)</f>
        <v/>
      </c>
      <c r="E70" s="338" t="str">
        <f>IF('Historical DATA'!BL56="","",'Historical DATA'!BL56)</f>
        <v/>
      </c>
      <c r="F70" s="339" t="str">
        <f>IF('Historical DATA'!BM56="","",'Historical DATA'!BM56)</f>
        <v/>
      </c>
      <c r="G70" s="339" t="str">
        <f>IF('Historical DATA'!BN56="","",'Historical DATA'!BN56)</f>
        <v/>
      </c>
      <c r="H70" s="340" t="str">
        <f>IF('Historical DATA'!BO56="","",'Historical DATA'!BO56)</f>
        <v/>
      </c>
      <c r="I70" s="1382" t="str">
        <f>IF('Historical DATA'!BP56="","",'Historical DATA'!BP56)</f>
        <v/>
      </c>
      <c r="J70" s="1381" t="str">
        <f>IF('Historical DATA'!BQ56="","",'Historical DATA'!BQ56)</f>
        <v/>
      </c>
      <c r="K70" s="341" t="str">
        <f>IF('Historical DATA'!BR56="","",'Historical DATA'!BR56)</f>
        <v/>
      </c>
      <c r="M70" s="337" t="str">
        <f>IF('Historical DATA'!BS56="","",'Historical DATA'!BS56)</f>
        <v/>
      </c>
      <c r="N70" s="338" t="str">
        <f>IF('Historical DATA'!BT56="","",'Historical DATA'!BT56)</f>
        <v/>
      </c>
      <c r="O70" s="339" t="str">
        <f>IF('Historical DATA'!BU56="","",'Historical DATA'!BU56)</f>
        <v/>
      </c>
      <c r="P70" s="339" t="str">
        <f>IF('Historical DATA'!BV56="","",'Historical DATA'!BV56)</f>
        <v/>
      </c>
      <c r="Q70" s="340" t="str">
        <f>IF('Historical DATA'!BW56="","",'Historical DATA'!BW56)</f>
        <v/>
      </c>
      <c r="R70" s="1382" t="str">
        <f>IF('Historical DATA'!BX56="","",'Historical DATA'!BX56)</f>
        <v/>
      </c>
      <c r="S70" s="1381" t="str">
        <f>IF('Historical DATA'!BY56="","",'Historical DATA'!BY56)</f>
        <v/>
      </c>
      <c r="T70" s="341" t="str">
        <f>IF('Historical DATA'!BZ56="","",'Historical DATA'!BZ56)</f>
        <v/>
      </c>
    </row>
    <row r="71" spans="2:20">
      <c r="B71" s="143" t="str">
        <f>IF('Historical DATA'!B57="","",'Historical DATA'!B57)</f>
        <v/>
      </c>
      <c r="C71" s="1474"/>
      <c r="D71" s="337" t="str">
        <f>IF('Historical DATA'!BK57="","",'Historical DATA'!BK57)</f>
        <v/>
      </c>
      <c r="E71" s="338" t="str">
        <f>IF('Historical DATA'!BL57="","",'Historical DATA'!BL57)</f>
        <v/>
      </c>
      <c r="F71" s="339" t="str">
        <f>IF('Historical DATA'!BM57="","",'Historical DATA'!BM57)</f>
        <v/>
      </c>
      <c r="G71" s="339" t="str">
        <f>IF('Historical DATA'!BN57="","",'Historical DATA'!BN57)</f>
        <v/>
      </c>
      <c r="H71" s="340" t="str">
        <f>IF('Historical DATA'!BO57="","",'Historical DATA'!BO57)</f>
        <v/>
      </c>
      <c r="I71" s="1382" t="str">
        <f>IF('Historical DATA'!BP57="","",'Historical DATA'!BP57)</f>
        <v/>
      </c>
      <c r="J71" s="1381" t="str">
        <f>IF('Historical DATA'!BQ57="","",'Historical DATA'!BQ57)</f>
        <v/>
      </c>
      <c r="K71" s="341" t="str">
        <f>IF('Historical DATA'!BR57="","",'Historical DATA'!BR57)</f>
        <v/>
      </c>
      <c r="M71" s="337" t="str">
        <f>IF('Historical DATA'!BS57="","",'Historical DATA'!BS57)</f>
        <v/>
      </c>
      <c r="N71" s="338" t="str">
        <f>IF('Historical DATA'!BT57="","",'Historical DATA'!BT57)</f>
        <v/>
      </c>
      <c r="O71" s="339" t="str">
        <f>IF('Historical DATA'!BU57="","",'Historical DATA'!BU57)</f>
        <v/>
      </c>
      <c r="P71" s="339" t="str">
        <f>IF('Historical DATA'!BV57="","",'Historical DATA'!BV57)</f>
        <v/>
      </c>
      <c r="Q71" s="340" t="str">
        <f>IF('Historical DATA'!BW57="","",'Historical DATA'!BW57)</f>
        <v/>
      </c>
      <c r="R71" s="1382" t="str">
        <f>IF('Historical DATA'!BX57="","",'Historical DATA'!BX57)</f>
        <v/>
      </c>
      <c r="S71" s="1381" t="str">
        <f>IF('Historical DATA'!BY57="","",'Historical DATA'!BY57)</f>
        <v/>
      </c>
      <c r="T71" s="341" t="str">
        <f>IF('Historical DATA'!BZ57="","",'Historical DATA'!BZ57)</f>
        <v/>
      </c>
    </row>
    <row r="72" spans="2:20">
      <c r="B72" s="143" t="str">
        <f>IF('Historical DATA'!B58="","",'Historical DATA'!B58)</f>
        <v/>
      </c>
      <c r="C72" s="1474"/>
      <c r="D72" s="337" t="str">
        <f>IF('Historical DATA'!BK58="","",'Historical DATA'!BK58)</f>
        <v/>
      </c>
      <c r="E72" s="338" t="str">
        <f>IF('Historical DATA'!BL58="","",'Historical DATA'!BL58)</f>
        <v/>
      </c>
      <c r="F72" s="339" t="str">
        <f>IF('Historical DATA'!BM58="","",'Historical DATA'!BM58)</f>
        <v/>
      </c>
      <c r="G72" s="339" t="str">
        <f>IF('Historical DATA'!BN58="","",'Historical DATA'!BN58)</f>
        <v/>
      </c>
      <c r="H72" s="340" t="str">
        <f>IF('Historical DATA'!BO58="","",'Historical DATA'!BO58)</f>
        <v/>
      </c>
      <c r="I72" s="1382" t="str">
        <f>IF('Historical DATA'!BP58="","",'Historical DATA'!BP58)</f>
        <v/>
      </c>
      <c r="J72" s="1381" t="str">
        <f>IF('Historical DATA'!BQ58="","",'Historical DATA'!BQ58)</f>
        <v/>
      </c>
      <c r="K72" s="341" t="str">
        <f>IF('Historical DATA'!BR58="","",'Historical DATA'!BR58)</f>
        <v/>
      </c>
      <c r="M72" s="337" t="str">
        <f>IF('Historical DATA'!BS58="","",'Historical DATA'!BS58)</f>
        <v/>
      </c>
      <c r="N72" s="338" t="str">
        <f>IF('Historical DATA'!BT58="","",'Historical DATA'!BT58)</f>
        <v/>
      </c>
      <c r="O72" s="339" t="str">
        <f>IF('Historical DATA'!BU58="","",'Historical DATA'!BU58)</f>
        <v/>
      </c>
      <c r="P72" s="339" t="str">
        <f>IF('Historical DATA'!BV58="","",'Historical DATA'!BV58)</f>
        <v/>
      </c>
      <c r="Q72" s="340" t="str">
        <f>IF('Historical DATA'!BW58="","",'Historical DATA'!BW58)</f>
        <v/>
      </c>
      <c r="R72" s="1382" t="str">
        <f>IF('Historical DATA'!BX58="","",'Historical DATA'!BX58)</f>
        <v/>
      </c>
      <c r="S72" s="1381" t="str">
        <f>IF('Historical DATA'!BY58="","",'Historical DATA'!BY58)</f>
        <v/>
      </c>
      <c r="T72" s="341" t="str">
        <f>IF('Historical DATA'!BZ58="","",'Historical DATA'!BZ58)</f>
        <v/>
      </c>
    </row>
    <row r="73" spans="2:20">
      <c r="B73" s="143" t="str">
        <f>IF('Historical DATA'!B59="","",'Historical DATA'!B59)</f>
        <v/>
      </c>
      <c r="C73" s="1474"/>
      <c r="D73" s="337" t="str">
        <f>IF('Historical DATA'!BK59="","",'Historical DATA'!BK59)</f>
        <v/>
      </c>
      <c r="E73" s="338" t="str">
        <f>IF('Historical DATA'!BL59="","",'Historical DATA'!BL59)</f>
        <v/>
      </c>
      <c r="F73" s="339" t="str">
        <f>IF('Historical DATA'!BM59="","",'Historical DATA'!BM59)</f>
        <v/>
      </c>
      <c r="G73" s="339" t="str">
        <f>IF('Historical DATA'!BN59="","",'Historical DATA'!BN59)</f>
        <v/>
      </c>
      <c r="H73" s="340" t="str">
        <f>IF('Historical DATA'!BO59="","",'Historical DATA'!BO59)</f>
        <v/>
      </c>
      <c r="I73" s="1382" t="str">
        <f>IF('Historical DATA'!BP59="","",'Historical DATA'!BP59)</f>
        <v/>
      </c>
      <c r="J73" s="1381" t="str">
        <f>IF('Historical DATA'!BQ59="","",'Historical DATA'!BQ59)</f>
        <v/>
      </c>
      <c r="K73" s="341" t="str">
        <f>IF('Historical DATA'!BR59="","",'Historical DATA'!BR59)</f>
        <v/>
      </c>
      <c r="M73" s="337" t="str">
        <f>IF('Historical DATA'!BS59="","",'Historical DATA'!BS59)</f>
        <v/>
      </c>
      <c r="N73" s="338" t="str">
        <f>IF('Historical DATA'!BT59="","",'Historical DATA'!BT59)</f>
        <v/>
      </c>
      <c r="O73" s="339" t="str">
        <f>IF('Historical DATA'!BU59="","",'Historical DATA'!BU59)</f>
        <v/>
      </c>
      <c r="P73" s="339" t="str">
        <f>IF('Historical DATA'!BV59="","",'Historical DATA'!BV59)</f>
        <v/>
      </c>
      <c r="Q73" s="340" t="str">
        <f>IF('Historical DATA'!BW59="","",'Historical DATA'!BW59)</f>
        <v/>
      </c>
      <c r="R73" s="1382" t="str">
        <f>IF('Historical DATA'!BX59="","",'Historical DATA'!BX59)</f>
        <v/>
      </c>
      <c r="S73" s="1381" t="str">
        <f>IF('Historical DATA'!BY59="","",'Historical DATA'!BY59)</f>
        <v/>
      </c>
      <c r="T73" s="341" t="str">
        <f>IF('Historical DATA'!BZ59="","",'Historical DATA'!BZ59)</f>
        <v/>
      </c>
    </row>
    <row r="74" spans="2:20">
      <c r="B74" s="143" t="str">
        <f>IF('Historical DATA'!B60="","",'Historical DATA'!B60)</f>
        <v/>
      </c>
      <c r="C74" s="1474"/>
      <c r="D74" s="337" t="str">
        <f>IF('Historical DATA'!BK60="","",'Historical DATA'!BK60)</f>
        <v/>
      </c>
      <c r="E74" s="338" t="str">
        <f>IF('Historical DATA'!BL60="","",'Historical DATA'!BL60)</f>
        <v/>
      </c>
      <c r="F74" s="339" t="str">
        <f>IF('Historical DATA'!BM60="","",'Historical DATA'!BM60)</f>
        <v/>
      </c>
      <c r="G74" s="339" t="str">
        <f>IF('Historical DATA'!BN60="","",'Historical DATA'!BN60)</f>
        <v/>
      </c>
      <c r="H74" s="340" t="str">
        <f>IF('Historical DATA'!BO60="","",'Historical DATA'!BO60)</f>
        <v/>
      </c>
      <c r="I74" s="1382" t="str">
        <f>IF('Historical DATA'!BP60="","",'Historical DATA'!BP60)</f>
        <v/>
      </c>
      <c r="J74" s="1381" t="str">
        <f>IF('Historical DATA'!BQ60="","",'Historical DATA'!BQ60)</f>
        <v/>
      </c>
      <c r="K74" s="341" t="str">
        <f>IF('Historical DATA'!BR60="","",'Historical DATA'!BR60)</f>
        <v/>
      </c>
      <c r="M74" s="337" t="str">
        <f>IF('Historical DATA'!BS60="","",'Historical DATA'!BS60)</f>
        <v/>
      </c>
      <c r="N74" s="338" t="str">
        <f>IF('Historical DATA'!BT60="","",'Historical DATA'!BT60)</f>
        <v/>
      </c>
      <c r="O74" s="339" t="str">
        <f>IF('Historical DATA'!BU60="","",'Historical DATA'!BU60)</f>
        <v/>
      </c>
      <c r="P74" s="339" t="str">
        <f>IF('Historical DATA'!BV60="","",'Historical DATA'!BV60)</f>
        <v/>
      </c>
      <c r="Q74" s="340" t="str">
        <f>IF('Historical DATA'!BW60="","",'Historical DATA'!BW60)</f>
        <v/>
      </c>
      <c r="R74" s="1382" t="str">
        <f>IF('Historical DATA'!BX60="","",'Historical DATA'!BX60)</f>
        <v/>
      </c>
      <c r="S74" s="1381" t="str">
        <f>IF('Historical DATA'!BY60="","",'Historical DATA'!BY60)</f>
        <v/>
      </c>
      <c r="T74" s="341" t="str">
        <f>IF('Historical DATA'!BZ60="","",'Historical DATA'!BZ60)</f>
        <v/>
      </c>
    </row>
    <row r="75" spans="2:20">
      <c r="B75" s="143" t="str">
        <f>IF('Historical DATA'!B61="","",'Historical DATA'!B61)</f>
        <v/>
      </c>
      <c r="C75" s="1474"/>
      <c r="D75" s="337" t="str">
        <f>IF('Historical DATA'!BK61="","",'Historical DATA'!BK61)</f>
        <v/>
      </c>
      <c r="E75" s="338" t="str">
        <f>IF('Historical DATA'!BL61="","",'Historical DATA'!BL61)</f>
        <v/>
      </c>
      <c r="F75" s="339" t="str">
        <f>IF('Historical DATA'!BM61="","",'Historical DATA'!BM61)</f>
        <v/>
      </c>
      <c r="G75" s="339" t="str">
        <f>IF('Historical DATA'!BN61="","",'Historical DATA'!BN61)</f>
        <v/>
      </c>
      <c r="H75" s="340" t="str">
        <f>IF('Historical DATA'!BO61="","",'Historical DATA'!BO61)</f>
        <v/>
      </c>
      <c r="I75" s="1382" t="str">
        <f>IF('Historical DATA'!BP61="","",'Historical DATA'!BP61)</f>
        <v/>
      </c>
      <c r="J75" s="1381" t="str">
        <f>IF('Historical DATA'!BQ61="","",'Historical DATA'!BQ61)</f>
        <v/>
      </c>
      <c r="K75" s="341" t="str">
        <f>IF('Historical DATA'!BR61="","",'Historical DATA'!BR61)</f>
        <v/>
      </c>
      <c r="M75" s="337" t="str">
        <f>IF('Historical DATA'!BS61="","",'Historical DATA'!BS61)</f>
        <v/>
      </c>
      <c r="N75" s="338" t="str">
        <f>IF('Historical DATA'!BT61="","",'Historical DATA'!BT61)</f>
        <v/>
      </c>
      <c r="O75" s="339" t="str">
        <f>IF('Historical DATA'!BU61="","",'Historical DATA'!BU61)</f>
        <v/>
      </c>
      <c r="P75" s="339" t="str">
        <f>IF('Historical DATA'!BV61="","",'Historical DATA'!BV61)</f>
        <v/>
      </c>
      <c r="Q75" s="340" t="str">
        <f>IF('Historical DATA'!BW61="","",'Historical DATA'!BW61)</f>
        <v/>
      </c>
      <c r="R75" s="1382" t="str">
        <f>IF('Historical DATA'!BX61="","",'Historical DATA'!BX61)</f>
        <v/>
      </c>
      <c r="S75" s="1381" t="str">
        <f>IF('Historical DATA'!BY61="","",'Historical DATA'!BY61)</f>
        <v/>
      </c>
      <c r="T75" s="341" t="str">
        <f>IF('Historical DATA'!BZ61="","",'Historical DATA'!BZ61)</f>
        <v/>
      </c>
    </row>
    <row r="76" spans="2:20">
      <c r="B76" s="143" t="str">
        <f>IF('Historical DATA'!B62="","",'Historical DATA'!B62)</f>
        <v/>
      </c>
      <c r="C76" s="1474"/>
      <c r="D76" s="337" t="str">
        <f>IF('Historical DATA'!BK62="","",'Historical DATA'!BK62)</f>
        <v/>
      </c>
      <c r="E76" s="338" t="str">
        <f>IF('Historical DATA'!BL62="","",'Historical DATA'!BL62)</f>
        <v/>
      </c>
      <c r="F76" s="339" t="str">
        <f>IF('Historical DATA'!BM62="","",'Historical DATA'!BM62)</f>
        <v/>
      </c>
      <c r="G76" s="339" t="str">
        <f>IF('Historical DATA'!BN62="","",'Historical DATA'!BN62)</f>
        <v/>
      </c>
      <c r="H76" s="340" t="str">
        <f>IF('Historical DATA'!BO62="","",'Historical DATA'!BO62)</f>
        <v/>
      </c>
      <c r="I76" s="1382" t="str">
        <f>IF('Historical DATA'!BP62="","",'Historical DATA'!BP62)</f>
        <v/>
      </c>
      <c r="J76" s="1381" t="str">
        <f>IF('Historical DATA'!BQ62="","",'Historical DATA'!BQ62)</f>
        <v/>
      </c>
      <c r="K76" s="341" t="str">
        <f>IF('Historical DATA'!BR62="","",'Historical DATA'!BR62)</f>
        <v/>
      </c>
      <c r="M76" s="337" t="str">
        <f>IF('Historical DATA'!BS62="","",'Historical DATA'!BS62)</f>
        <v/>
      </c>
      <c r="N76" s="338" t="str">
        <f>IF('Historical DATA'!BT62="","",'Historical DATA'!BT62)</f>
        <v/>
      </c>
      <c r="O76" s="339" t="str">
        <f>IF('Historical DATA'!BU62="","",'Historical DATA'!BU62)</f>
        <v/>
      </c>
      <c r="P76" s="339" t="str">
        <f>IF('Historical DATA'!BV62="","",'Historical DATA'!BV62)</f>
        <v/>
      </c>
      <c r="Q76" s="340" t="str">
        <f>IF('Historical DATA'!BW62="","",'Historical DATA'!BW62)</f>
        <v/>
      </c>
      <c r="R76" s="1382" t="str">
        <f>IF('Historical DATA'!BX62="","",'Historical DATA'!BX62)</f>
        <v/>
      </c>
      <c r="S76" s="1381" t="str">
        <f>IF('Historical DATA'!BY62="","",'Historical DATA'!BY62)</f>
        <v/>
      </c>
      <c r="T76" s="341" t="str">
        <f>IF('Historical DATA'!BZ62="","",'Historical DATA'!BZ62)</f>
        <v/>
      </c>
    </row>
    <row r="77" spans="2:20">
      <c r="B77" s="143" t="str">
        <f>IF('Historical DATA'!B63="","",'Historical DATA'!B63)</f>
        <v/>
      </c>
      <c r="C77" s="1474"/>
      <c r="D77" s="337" t="str">
        <f>IF('Historical DATA'!BK63="","",'Historical DATA'!BK63)</f>
        <v/>
      </c>
      <c r="E77" s="338" t="str">
        <f>IF('Historical DATA'!BL63="","",'Historical DATA'!BL63)</f>
        <v/>
      </c>
      <c r="F77" s="339" t="str">
        <f>IF('Historical DATA'!BM63="","",'Historical DATA'!BM63)</f>
        <v/>
      </c>
      <c r="G77" s="339" t="str">
        <f>IF('Historical DATA'!BN63="","",'Historical DATA'!BN63)</f>
        <v/>
      </c>
      <c r="H77" s="340" t="str">
        <f>IF('Historical DATA'!BO63="","",'Historical DATA'!BO63)</f>
        <v/>
      </c>
      <c r="I77" s="1382" t="str">
        <f>IF('Historical DATA'!BP63="","",'Historical DATA'!BP63)</f>
        <v/>
      </c>
      <c r="J77" s="1381" t="str">
        <f>IF('Historical DATA'!BQ63="","",'Historical DATA'!BQ63)</f>
        <v/>
      </c>
      <c r="K77" s="341" t="str">
        <f>IF('Historical DATA'!BR63="","",'Historical DATA'!BR63)</f>
        <v/>
      </c>
      <c r="M77" s="337" t="str">
        <f>IF('Historical DATA'!BS63="","",'Historical DATA'!BS63)</f>
        <v/>
      </c>
      <c r="N77" s="338" t="str">
        <f>IF('Historical DATA'!BT63="","",'Historical DATA'!BT63)</f>
        <v/>
      </c>
      <c r="O77" s="339" t="str">
        <f>IF('Historical DATA'!BU63="","",'Historical DATA'!BU63)</f>
        <v/>
      </c>
      <c r="P77" s="339" t="str">
        <f>IF('Historical DATA'!BV63="","",'Historical DATA'!BV63)</f>
        <v/>
      </c>
      <c r="Q77" s="340" t="str">
        <f>IF('Historical DATA'!BW63="","",'Historical DATA'!BW63)</f>
        <v/>
      </c>
      <c r="R77" s="1382" t="str">
        <f>IF('Historical DATA'!BX63="","",'Historical DATA'!BX63)</f>
        <v/>
      </c>
      <c r="S77" s="1381" t="str">
        <f>IF('Historical DATA'!BY63="","",'Historical DATA'!BY63)</f>
        <v/>
      </c>
      <c r="T77" s="341" t="str">
        <f>IF('Historical DATA'!BZ63="","",'Historical DATA'!BZ63)</f>
        <v/>
      </c>
    </row>
    <row r="78" spans="2:20">
      <c r="B78" s="143" t="str">
        <f>IF('Historical DATA'!B64="","",'Historical DATA'!B64)</f>
        <v/>
      </c>
      <c r="C78" s="1474"/>
      <c r="D78" s="337" t="str">
        <f>IF('Historical DATA'!BK64="","",'Historical DATA'!BK64)</f>
        <v/>
      </c>
      <c r="E78" s="338" t="str">
        <f>IF('Historical DATA'!BL64="","",'Historical DATA'!BL64)</f>
        <v/>
      </c>
      <c r="F78" s="339" t="str">
        <f>IF('Historical DATA'!BM64="","",'Historical DATA'!BM64)</f>
        <v/>
      </c>
      <c r="G78" s="339" t="str">
        <f>IF('Historical DATA'!BN64="","",'Historical DATA'!BN64)</f>
        <v/>
      </c>
      <c r="H78" s="340" t="str">
        <f>IF('Historical DATA'!BO64="","",'Historical DATA'!BO64)</f>
        <v/>
      </c>
      <c r="I78" s="1382" t="str">
        <f>IF('Historical DATA'!BP64="","",'Historical DATA'!BP64)</f>
        <v/>
      </c>
      <c r="J78" s="1381" t="str">
        <f>IF('Historical DATA'!BQ64="","",'Historical DATA'!BQ64)</f>
        <v/>
      </c>
      <c r="K78" s="341" t="str">
        <f>IF('Historical DATA'!BR64="","",'Historical DATA'!BR64)</f>
        <v/>
      </c>
      <c r="M78" s="337" t="str">
        <f>IF('Historical DATA'!BS64="","",'Historical DATA'!BS64)</f>
        <v/>
      </c>
      <c r="N78" s="338" t="str">
        <f>IF('Historical DATA'!BT64="","",'Historical DATA'!BT64)</f>
        <v/>
      </c>
      <c r="O78" s="339" t="str">
        <f>IF('Historical DATA'!BU64="","",'Historical DATA'!BU64)</f>
        <v/>
      </c>
      <c r="P78" s="339" t="str">
        <f>IF('Historical DATA'!BV64="","",'Historical DATA'!BV64)</f>
        <v/>
      </c>
      <c r="Q78" s="340" t="str">
        <f>IF('Historical DATA'!BW64="","",'Historical DATA'!BW64)</f>
        <v/>
      </c>
      <c r="R78" s="1382" t="str">
        <f>IF('Historical DATA'!BX64="","",'Historical DATA'!BX64)</f>
        <v/>
      </c>
      <c r="S78" s="1381" t="str">
        <f>IF('Historical DATA'!BY64="","",'Historical DATA'!BY64)</f>
        <v/>
      </c>
      <c r="T78" s="341" t="str">
        <f>IF('Historical DATA'!BZ64="","",'Historical DATA'!BZ64)</f>
        <v/>
      </c>
    </row>
    <row r="79" spans="2:20">
      <c r="B79" s="143" t="str">
        <f>IF('Historical DATA'!B65="","",'Historical DATA'!B65)</f>
        <v/>
      </c>
      <c r="C79" s="1474"/>
      <c r="D79" s="337" t="str">
        <f>IF('Historical DATA'!BK65="","",'Historical DATA'!BK65)</f>
        <v/>
      </c>
      <c r="E79" s="338" t="str">
        <f>IF('Historical DATA'!BL65="","",'Historical DATA'!BL65)</f>
        <v/>
      </c>
      <c r="F79" s="339" t="str">
        <f>IF('Historical DATA'!BM65="","",'Historical DATA'!BM65)</f>
        <v/>
      </c>
      <c r="G79" s="339" t="str">
        <f>IF('Historical DATA'!BN65="","",'Historical DATA'!BN65)</f>
        <v/>
      </c>
      <c r="H79" s="340" t="str">
        <f>IF('Historical DATA'!BO65="","",'Historical DATA'!BO65)</f>
        <v/>
      </c>
      <c r="I79" s="1382" t="str">
        <f>IF('Historical DATA'!BP65="","",'Historical DATA'!BP65)</f>
        <v/>
      </c>
      <c r="J79" s="1381" t="str">
        <f>IF('Historical DATA'!BQ65="","",'Historical DATA'!BQ65)</f>
        <v/>
      </c>
      <c r="K79" s="341" t="str">
        <f>IF('Historical DATA'!BR65="","",'Historical DATA'!BR65)</f>
        <v/>
      </c>
      <c r="M79" s="337" t="str">
        <f>IF('Historical DATA'!BS65="","",'Historical DATA'!BS65)</f>
        <v/>
      </c>
      <c r="N79" s="338" t="str">
        <f>IF('Historical DATA'!BT65="","",'Historical DATA'!BT65)</f>
        <v/>
      </c>
      <c r="O79" s="339" t="str">
        <f>IF('Historical DATA'!BU65="","",'Historical DATA'!BU65)</f>
        <v/>
      </c>
      <c r="P79" s="339" t="str">
        <f>IF('Historical DATA'!BV65="","",'Historical DATA'!BV65)</f>
        <v/>
      </c>
      <c r="Q79" s="340" t="str">
        <f>IF('Historical DATA'!BW65="","",'Historical DATA'!BW65)</f>
        <v/>
      </c>
      <c r="R79" s="1382" t="str">
        <f>IF('Historical DATA'!BX65="","",'Historical DATA'!BX65)</f>
        <v/>
      </c>
      <c r="S79" s="1381" t="str">
        <f>IF('Historical DATA'!BY65="","",'Historical DATA'!BY65)</f>
        <v/>
      </c>
      <c r="T79" s="341" t="str">
        <f>IF('Historical DATA'!BZ65="","",'Historical DATA'!BZ65)</f>
        <v/>
      </c>
    </row>
    <row r="80" spans="2:20">
      <c r="B80" s="143" t="str">
        <f>IF('Historical DATA'!B66="","",'Historical DATA'!B66)</f>
        <v/>
      </c>
      <c r="C80" s="1474"/>
      <c r="D80" s="337" t="str">
        <f>IF('Historical DATA'!BK66="","",'Historical DATA'!BK66)</f>
        <v/>
      </c>
      <c r="E80" s="338" t="str">
        <f>IF('Historical DATA'!BL66="","",'Historical DATA'!BL66)</f>
        <v/>
      </c>
      <c r="F80" s="339" t="str">
        <f>IF('Historical DATA'!BM66="","",'Historical DATA'!BM66)</f>
        <v/>
      </c>
      <c r="G80" s="339" t="str">
        <f>IF('Historical DATA'!BN66="","",'Historical DATA'!BN66)</f>
        <v/>
      </c>
      <c r="H80" s="340" t="str">
        <f>IF('Historical DATA'!BO66="","",'Historical DATA'!BO66)</f>
        <v/>
      </c>
      <c r="I80" s="1382" t="str">
        <f>IF('Historical DATA'!BP66="","",'Historical DATA'!BP66)</f>
        <v/>
      </c>
      <c r="J80" s="1381" t="str">
        <f>IF('Historical DATA'!BQ66="","",'Historical DATA'!BQ66)</f>
        <v/>
      </c>
      <c r="K80" s="341" t="str">
        <f>IF('Historical DATA'!BR66="","",'Historical DATA'!BR66)</f>
        <v/>
      </c>
      <c r="M80" s="337" t="str">
        <f>IF('Historical DATA'!BS66="","",'Historical DATA'!BS66)</f>
        <v/>
      </c>
      <c r="N80" s="338" t="str">
        <f>IF('Historical DATA'!BT66="","",'Historical DATA'!BT66)</f>
        <v/>
      </c>
      <c r="O80" s="339" t="str">
        <f>IF('Historical DATA'!BU66="","",'Historical DATA'!BU66)</f>
        <v/>
      </c>
      <c r="P80" s="339" t="str">
        <f>IF('Historical DATA'!BV66="","",'Historical DATA'!BV66)</f>
        <v/>
      </c>
      <c r="Q80" s="340" t="str">
        <f>IF('Historical DATA'!BW66="","",'Historical DATA'!BW66)</f>
        <v/>
      </c>
      <c r="R80" s="1382" t="str">
        <f>IF('Historical DATA'!BX66="","",'Historical DATA'!BX66)</f>
        <v/>
      </c>
      <c r="S80" s="1381" t="str">
        <f>IF('Historical DATA'!BY66="","",'Historical DATA'!BY66)</f>
        <v/>
      </c>
      <c r="T80" s="341" t="str">
        <f>IF('Historical DATA'!BZ66="","",'Historical DATA'!BZ66)</f>
        <v/>
      </c>
    </row>
    <row r="81" spans="2:20">
      <c r="B81" s="143" t="str">
        <f>IF('Historical DATA'!B67="","",'Historical DATA'!B67)</f>
        <v/>
      </c>
      <c r="C81" s="1474"/>
      <c r="D81" s="337" t="str">
        <f>IF('Historical DATA'!BK67="","",'Historical DATA'!BK67)</f>
        <v/>
      </c>
      <c r="E81" s="338" t="str">
        <f>IF('Historical DATA'!BL67="","",'Historical DATA'!BL67)</f>
        <v/>
      </c>
      <c r="F81" s="339" t="str">
        <f>IF('Historical DATA'!BM67="","",'Historical DATA'!BM67)</f>
        <v/>
      </c>
      <c r="G81" s="339" t="str">
        <f>IF('Historical DATA'!BN67="","",'Historical DATA'!BN67)</f>
        <v/>
      </c>
      <c r="H81" s="340" t="str">
        <f>IF('Historical DATA'!BO67="","",'Historical DATA'!BO67)</f>
        <v/>
      </c>
      <c r="I81" s="1382" t="str">
        <f>IF('Historical DATA'!BP67="","",'Historical DATA'!BP67)</f>
        <v/>
      </c>
      <c r="J81" s="1381" t="str">
        <f>IF('Historical DATA'!BQ67="","",'Historical DATA'!BQ67)</f>
        <v/>
      </c>
      <c r="K81" s="341" t="str">
        <f>IF('Historical DATA'!BR67="","",'Historical DATA'!BR67)</f>
        <v/>
      </c>
      <c r="M81" s="337" t="str">
        <f>IF('Historical DATA'!BS67="","",'Historical DATA'!BS67)</f>
        <v/>
      </c>
      <c r="N81" s="338" t="str">
        <f>IF('Historical DATA'!BT67="","",'Historical DATA'!BT67)</f>
        <v/>
      </c>
      <c r="O81" s="339" t="str">
        <f>IF('Historical DATA'!BU67="","",'Historical DATA'!BU67)</f>
        <v/>
      </c>
      <c r="P81" s="339" t="str">
        <f>IF('Historical DATA'!BV67="","",'Historical DATA'!BV67)</f>
        <v/>
      </c>
      <c r="Q81" s="340" t="str">
        <f>IF('Historical DATA'!BW67="","",'Historical DATA'!BW67)</f>
        <v/>
      </c>
      <c r="R81" s="1382" t="str">
        <f>IF('Historical DATA'!BX67="","",'Historical DATA'!BX67)</f>
        <v/>
      </c>
      <c r="S81" s="1381" t="str">
        <f>IF('Historical DATA'!BY67="","",'Historical DATA'!BY67)</f>
        <v/>
      </c>
      <c r="T81" s="341" t="str">
        <f>IF('Historical DATA'!BZ67="","",'Historical DATA'!BZ67)</f>
        <v/>
      </c>
    </row>
    <row r="82" spans="2:20">
      <c r="B82" s="143" t="str">
        <f>IF('Historical DATA'!B68="","",'Historical DATA'!B68)</f>
        <v/>
      </c>
      <c r="C82" s="1474"/>
      <c r="D82" s="337" t="str">
        <f>IF('Historical DATA'!BK68="","",'Historical DATA'!BK68)</f>
        <v/>
      </c>
      <c r="E82" s="338" t="str">
        <f>IF('Historical DATA'!BL68="","",'Historical DATA'!BL68)</f>
        <v/>
      </c>
      <c r="F82" s="339" t="str">
        <f>IF('Historical DATA'!BM68="","",'Historical DATA'!BM68)</f>
        <v/>
      </c>
      <c r="G82" s="339" t="str">
        <f>IF('Historical DATA'!BN68="","",'Historical DATA'!BN68)</f>
        <v/>
      </c>
      <c r="H82" s="340" t="str">
        <f>IF('Historical DATA'!BO68="","",'Historical DATA'!BO68)</f>
        <v/>
      </c>
      <c r="I82" s="1382" t="str">
        <f>IF('Historical DATA'!BP68="","",'Historical DATA'!BP68)</f>
        <v/>
      </c>
      <c r="J82" s="1381" t="str">
        <f>IF('Historical DATA'!BQ68="","",'Historical DATA'!BQ68)</f>
        <v/>
      </c>
      <c r="K82" s="341" t="str">
        <f>IF('Historical DATA'!BR68="","",'Historical DATA'!BR68)</f>
        <v/>
      </c>
      <c r="M82" s="337" t="str">
        <f>IF('Historical DATA'!BS68="","",'Historical DATA'!BS68)</f>
        <v/>
      </c>
      <c r="N82" s="338" t="str">
        <f>IF('Historical DATA'!BT68="","",'Historical DATA'!BT68)</f>
        <v/>
      </c>
      <c r="O82" s="339" t="str">
        <f>IF('Historical DATA'!BU68="","",'Historical DATA'!BU68)</f>
        <v/>
      </c>
      <c r="P82" s="339" t="str">
        <f>IF('Historical DATA'!BV68="","",'Historical DATA'!BV68)</f>
        <v/>
      </c>
      <c r="Q82" s="340" t="str">
        <f>IF('Historical DATA'!BW68="","",'Historical DATA'!BW68)</f>
        <v/>
      </c>
      <c r="R82" s="1382" t="str">
        <f>IF('Historical DATA'!BX68="","",'Historical DATA'!BX68)</f>
        <v/>
      </c>
      <c r="S82" s="1381" t="str">
        <f>IF('Historical DATA'!BY68="","",'Historical DATA'!BY68)</f>
        <v/>
      </c>
      <c r="T82" s="341" t="str">
        <f>IF('Historical DATA'!BZ68="","",'Historical DATA'!BZ68)</f>
        <v/>
      </c>
    </row>
    <row r="83" spans="2:20">
      <c r="B83" s="143" t="str">
        <f>IF('Historical DATA'!B69="","",'Historical DATA'!B69)</f>
        <v/>
      </c>
      <c r="C83" s="1474"/>
      <c r="D83" s="337" t="str">
        <f>IF('Historical DATA'!BK69="","",'Historical DATA'!BK69)</f>
        <v/>
      </c>
      <c r="E83" s="338" t="str">
        <f>IF('Historical DATA'!BL69="","",'Historical DATA'!BL69)</f>
        <v/>
      </c>
      <c r="F83" s="339" t="str">
        <f>IF('Historical DATA'!BM69="","",'Historical DATA'!BM69)</f>
        <v/>
      </c>
      <c r="G83" s="339" t="str">
        <f>IF('Historical DATA'!BN69="","",'Historical DATA'!BN69)</f>
        <v/>
      </c>
      <c r="H83" s="340" t="str">
        <f>IF('Historical DATA'!BO69="","",'Historical DATA'!BO69)</f>
        <v/>
      </c>
      <c r="I83" s="1382" t="str">
        <f>IF('Historical DATA'!BP69="","",'Historical DATA'!BP69)</f>
        <v/>
      </c>
      <c r="J83" s="1381" t="str">
        <f>IF('Historical DATA'!BQ69="","",'Historical DATA'!BQ69)</f>
        <v/>
      </c>
      <c r="K83" s="341" t="str">
        <f>IF('Historical DATA'!BR69="","",'Historical DATA'!BR69)</f>
        <v/>
      </c>
      <c r="M83" s="337" t="str">
        <f>IF('Historical DATA'!BS69="","",'Historical DATA'!BS69)</f>
        <v/>
      </c>
      <c r="N83" s="338" t="str">
        <f>IF('Historical DATA'!BT69="","",'Historical DATA'!BT69)</f>
        <v/>
      </c>
      <c r="O83" s="339" t="str">
        <f>IF('Historical DATA'!BU69="","",'Historical DATA'!BU69)</f>
        <v/>
      </c>
      <c r="P83" s="339" t="str">
        <f>IF('Historical DATA'!BV69="","",'Historical DATA'!BV69)</f>
        <v/>
      </c>
      <c r="Q83" s="340" t="str">
        <f>IF('Historical DATA'!BW69="","",'Historical DATA'!BW69)</f>
        <v/>
      </c>
      <c r="R83" s="1382" t="str">
        <f>IF('Historical DATA'!BX69="","",'Historical DATA'!BX69)</f>
        <v/>
      </c>
      <c r="S83" s="1381" t="str">
        <f>IF('Historical DATA'!BY69="","",'Historical DATA'!BY69)</f>
        <v/>
      </c>
      <c r="T83" s="341" t="str">
        <f>IF('Historical DATA'!BZ69="","",'Historical DATA'!BZ69)</f>
        <v/>
      </c>
    </row>
    <row r="84" spans="2:20">
      <c r="B84" s="143" t="str">
        <f>IF('Historical DATA'!B70="","",'Historical DATA'!B70)</f>
        <v/>
      </c>
      <c r="C84" s="1474"/>
      <c r="D84" s="337" t="str">
        <f>IF('Historical DATA'!BK70="","",'Historical DATA'!BK70)</f>
        <v/>
      </c>
      <c r="E84" s="338" t="str">
        <f>IF('Historical DATA'!BL70="","",'Historical DATA'!BL70)</f>
        <v/>
      </c>
      <c r="F84" s="339" t="str">
        <f>IF('Historical DATA'!BM70="","",'Historical DATA'!BM70)</f>
        <v/>
      </c>
      <c r="G84" s="339" t="str">
        <f>IF('Historical DATA'!BN70="","",'Historical DATA'!BN70)</f>
        <v/>
      </c>
      <c r="H84" s="340" t="str">
        <f>IF('Historical DATA'!BO70="","",'Historical DATA'!BO70)</f>
        <v/>
      </c>
      <c r="I84" s="1382" t="str">
        <f>IF('Historical DATA'!BP70="","",'Historical DATA'!BP70)</f>
        <v/>
      </c>
      <c r="J84" s="1381" t="str">
        <f>IF('Historical DATA'!BQ70="","",'Historical DATA'!BQ70)</f>
        <v/>
      </c>
      <c r="K84" s="341" t="str">
        <f>IF('Historical DATA'!BR70="","",'Historical DATA'!BR70)</f>
        <v/>
      </c>
      <c r="M84" s="337" t="str">
        <f>IF('Historical DATA'!BS70="","",'Historical DATA'!BS70)</f>
        <v/>
      </c>
      <c r="N84" s="338" t="str">
        <f>IF('Historical DATA'!BT70="","",'Historical DATA'!BT70)</f>
        <v/>
      </c>
      <c r="O84" s="339" t="str">
        <f>IF('Historical DATA'!BU70="","",'Historical DATA'!BU70)</f>
        <v/>
      </c>
      <c r="P84" s="339" t="str">
        <f>IF('Historical DATA'!BV70="","",'Historical DATA'!BV70)</f>
        <v/>
      </c>
      <c r="Q84" s="340" t="str">
        <f>IF('Historical DATA'!BW70="","",'Historical DATA'!BW70)</f>
        <v/>
      </c>
      <c r="R84" s="1382" t="str">
        <f>IF('Historical DATA'!BX70="","",'Historical DATA'!BX70)</f>
        <v/>
      </c>
      <c r="S84" s="1381" t="str">
        <f>IF('Historical DATA'!BY70="","",'Historical DATA'!BY70)</f>
        <v/>
      </c>
      <c r="T84" s="341" t="str">
        <f>IF('Historical DATA'!BZ70="","",'Historical DATA'!BZ70)</f>
        <v/>
      </c>
    </row>
    <row r="85" spans="2:20">
      <c r="B85" s="143" t="str">
        <f>IF('Historical DATA'!B71="","",'Historical DATA'!B71)</f>
        <v/>
      </c>
      <c r="C85" s="1474"/>
      <c r="D85" s="337" t="str">
        <f>IF('Historical DATA'!BK71="","",'Historical DATA'!BK71)</f>
        <v/>
      </c>
      <c r="E85" s="338" t="str">
        <f>IF('Historical DATA'!BL71="","",'Historical DATA'!BL71)</f>
        <v/>
      </c>
      <c r="F85" s="339" t="str">
        <f>IF('Historical DATA'!BM71="","",'Historical DATA'!BM71)</f>
        <v/>
      </c>
      <c r="G85" s="339" t="str">
        <f>IF('Historical DATA'!BN71="","",'Historical DATA'!BN71)</f>
        <v/>
      </c>
      <c r="H85" s="340" t="str">
        <f>IF('Historical DATA'!BO71="","",'Historical DATA'!BO71)</f>
        <v/>
      </c>
      <c r="I85" s="1382" t="str">
        <f>IF('Historical DATA'!BP71="","",'Historical DATA'!BP71)</f>
        <v/>
      </c>
      <c r="J85" s="1381" t="str">
        <f>IF('Historical DATA'!BQ71="","",'Historical DATA'!BQ71)</f>
        <v/>
      </c>
      <c r="K85" s="341" t="str">
        <f>IF('Historical DATA'!BR71="","",'Historical DATA'!BR71)</f>
        <v/>
      </c>
      <c r="M85" s="337" t="str">
        <f>IF('Historical DATA'!BS71="","",'Historical DATA'!BS71)</f>
        <v/>
      </c>
      <c r="N85" s="338" t="str">
        <f>IF('Historical DATA'!BT71="","",'Historical DATA'!BT71)</f>
        <v/>
      </c>
      <c r="O85" s="339" t="str">
        <f>IF('Historical DATA'!BU71="","",'Historical DATA'!BU71)</f>
        <v/>
      </c>
      <c r="P85" s="339" t="str">
        <f>IF('Historical DATA'!BV71="","",'Historical DATA'!BV71)</f>
        <v/>
      </c>
      <c r="Q85" s="340" t="str">
        <f>IF('Historical DATA'!BW71="","",'Historical DATA'!BW71)</f>
        <v/>
      </c>
      <c r="R85" s="1382" t="str">
        <f>IF('Historical DATA'!BX71="","",'Historical DATA'!BX71)</f>
        <v/>
      </c>
      <c r="S85" s="1381" t="str">
        <f>IF('Historical DATA'!BY71="","",'Historical DATA'!BY71)</f>
        <v/>
      </c>
      <c r="T85" s="341" t="str">
        <f>IF('Historical DATA'!BZ71="","",'Historical DATA'!BZ71)</f>
        <v/>
      </c>
    </row>
    <row r="86" spans="2:20">
      <c r="B86" s="143" t="str">
        <f>IF('Historical DATA'!B72="","",'Historical DATA'!B72)</f>
        <v/>
      </c>
      <c r="C86" s="1474"/>
      <c r="D86" s="337" t="str">
        <f>IF('Historical DATA'!BK72="","",'Historical DATA'!BK72)</f>
        <v/>
      </c>
      <c r="E86" s="338" t="str">
        <f>IF('Historical DATA'!BL72="","",'Historical DATA'!BL72)</f>
        <v/>
      </c>
      <c r="F86" s="339" t="str">
        <f>IF('Historical DATA'!BM72="","",'Historical DATA'!BM72)</f>
        <v/>
      </c>
      <c r="G86" s="339" t="str">
        <f>IF('Historical DATA'!BN72="","",'Historical DATA'!BN72)</f>
        <v/>
      </c>
      <c r="H86" s="340" t="str">
        <f>IF('Historical DATA'!BO72="","",'Historical DATA'!BO72)</f>
        <v/>
      </c>
      <c r="I86" s="1382" t="str">
        <f>IF('Historical DATA'!BP72="","",'Historical DATA'!BP72)</f>
        <v/>
      </c>
      <c r="J86" s="1381" t="str">
        <f>IF('Historical DATA'!BQ72="","",'Historical DATA'!BQ72)</f>
        <v/>
      </c>
      <c r="K86" s="341" t="str">
        <f>IF('Historical DATA'!BR72="","",'Historical DATA'!BR72)</f>
        <v/>
      </c>
      <c r="M86" s="337" t="str">
        <f>IF('Historical DATA'!BS72="","",'Historical DATA'!BS72)</f>
        <v/>
      </c>
      <c r="N86" s="338" t="str">
        <f>IF('Historical DATA'!BT72="","",'Historical DATA'!BT72)</f>
        <v/>
      </c>
      <c r="O86" s="339" t="str">
        <f>IF('Historical DATA'!BU72="","",'Historical DATA'!BU72)</f>
        <v/>
      </c>
      <c r="P86" s="339" t="str">
        <f>IF('Historical DATA'!BV72="","",'Historical DATA'!BV72)</f>
        <v/>
      </c>
      <c r="Q86" s="340" t="str">
        <f>IF('Historical DATA'!BW72="","",'Historical DATA'!BW72)</f>
        <v/>
      </c>
      <c r="R86" s="1382" t="str">
        <f>IF('Historical DATA'!BX72="","",'Historical DATA'!BX72)</f>
        <v/>
      </c>
      <c r="S86" s="1381" t="str">
        <f>IF('Historical DATA'!BY72="","",'Historical DATA'!BY72)</f>
        <v/>
      </c>
      <c r="T86" s="341" t="str">
        <f>IF('Historical DATA'!BZ72="","",'Historical DATA'!BZ72)</f>
        <v/>
      </c>
    </row>
    <row r="87" spans="2:20">
      <c r="B87" s="143" t="str">
        <f>IF('Historical DATA'!B73="","",'Historical DATA'!B73)</f>
        <v/>
      </c>
      <c r="C87" s="1474"/>
      <c r="D87" s="337" t="str">
        <f>IF('Historical DATA'!BK73="","",'Historical DATA'!BK73)</f>
        <v/>
      </c>
      <c r="E87" s="338" t="str">
        <f>IF('Historical DATA'!BL73="","",'Historical DATA'!BL73)</f>
        <v/>
      </c>
      <c r="F87" s="339" t="str">
        <f>IF('Historical DATA'!BM73="","",'Historical DATA'!BM73)</f>
        <v/>
      </c>
      <c r="G87" s="339" t="str">
        <f>IF('Historical DATA'!BN73="","",'Historical DATA'!BN73)</f>
        <v/>
      </c>
      <c r="H87" s="340" t="str">
        <f>IF('Historical DATA'!BO73="","",'Historical DATA'!BO73)</f>
        <v/>
      </c>
      <c r="I87" s="1382" t="str">
        <f>IF('Historical DATA'!BP73="","",'Historical DATA'!BP73)</f>
        <v/>
      </c>
      <c r="J87" s="1381" t="str">
        <f>IF('Historical DATA'!BQ73="","",'Historical DATA'!BQ73)</f>
        <v/>
      </c>
      <c r="K87" s="341" t="str">
        <f>IF('Historical DATA'!BR73="","",'Historical DATA'!BR73)</f>
        <v/>
      </c>
      <c r="M87" s="337" t="str">
        <f>IF('Historical DATA'!BS73="","",'Historical DATA'!BS73)</f>
        <v/>
      </c>
      <c r="N87" s="338" t="str">
        <f>IF('Historical DATA'!BT73="","",'Historical DATA'!BT73)</f>
        <v/>
      </c>
      <c r="O87" s="339" t="str">
        <f>IF('Historical DATA'!BU73="","",'Historical DATA'!BU73)</f>
        <v/>
      </c>
      <c r="P87" s="339" t="str">
        <f>IF('Historical DATA'!BV73="","",'Historical DATA'!BV73)</f>
        <v/>
      </c>
      <c r="Q87" s="340" t="str">
        <f>IF('Historical DATA'!BW73="","",'Historical DATA'!BW73)</f>
        <v/>
      </c>
      <c r="R87" s="1382" t="str">
        <f>IF('Historical DATA'!BX73="","",'Historical DATA'!BX73)</f>
        <v/>
      </c>
      <c r="S87" s="1381" t="str">
        <f>IF('Historical DATA'!BY73="","",'Historical DATA'!BY73)</f>
        <v/>
      </c>
      <c r="T87" s="341" t="str">
        <f>IF('Historical DATA'!BZ73="","",'Historical DATA'!BZ73)</f>
        <v/>
      </c>
    </row>
    <row r="88" spans="2:20">
      <c r="B88" s="143" t="str">
        <f>IF('Historical DATA'!B74="","",'Historical DATA'!B74)</f>
        <v/>
      </c>
      <c r="C88" s="1474"/>
      <c r="D88" s="337" t="str">
        <f>IF('Historical DATA'!BK74="","",'Historical DATA'!BK74)</f>
        <v/>
      </c>
      <c r="E88" s="338" t="str">
        <f>IF('Historical DATA'!BL74="","",'Historical DATA'!BL74)</f>
        <v/>
      </c>
      <c r="F88" s="339" t="str">
        <f>IF('Historical DATA'!BM74="","",'Historical DATA'!BM74)</f>
        <v/>
      </c>
      <c r="G88" s="339" t="str">
        <f>IF('Historical DATA'!BN74="","",'Historical DATA'!BN74)</f>
        <v/>
      </c>
      <c r="H88" s="340" t="str">
        <f>IF('Historical DATA'!BO74="","",'Historical DATA'!BO74)</f>
        <v/>
      </c>
      <c r="I88" s="1382" t="str">
        <f>IF('Historical DATA'!BP74="","",'Historical DATA'!BP74)</f>
        <v/>
      </c>
      <c r="J88" s="1381" t="str">
        <f>IF('Historical DATA'!BQ74="","",'Historical DATA'!BQ74)</f>
        <v/>
      </c>
      <c r="K88" s="341" t="str">
        <f>IF('Historical DATA'!BR74="","",'Historical DATA'!BR74)</f>
        <v/>
      </c>
      <c r="M88" s="337" t="str">
        <f>IF('Historical DATA'!BS74="","",'Historical DATA'!BS74)</f>
        <v/>
      </c>
      <c r="N88" s="338" t="str">
        <f>IF('Historical DATA'!BT74="","",'Historical DATA'!BT74)</f>
        <v/>
      </c>
      <c r="O88" s="339" t="str">
        <f>IF('Historical DATA'!BU74="","",'Historical DATA'!BU74)</f>
        <v/>
      </c>
      <c r="P88" s="339" t="str">
        <f>IF('Historical DATA'!BV74="","",'Historical DATA'!BV74)</f>
        <v/>
      </c>
      <c r="Q88" s="340" t="str">
        <f>IF('Historical DATA'!BW74="","",'Historical DATA'!BW74)</f>
        <v/>
      </c>
      <c r="R88" s="1382" t="str">
        <f>IF('Historical DATA'!BX74="","",'Historical DATA'!BX74)</f>
        <v/>
      </c>
      <c r="S88" s="1381" t="str">
        <f>IF('Historical DATA'!BY74="","",'Historical DATA'!BY74)</f>
        <v/>
      </c>
      <c r="T88" s="341" t="str">
        <f>IF('Historical DATA'!BZ74="","",'Historical DATA'!BZ74)</f>
        <v/>
      </c>
    </row>
    <row r="89" spans="2:20">
      <c r="B89" s="143" t="str">
        <f>IF('Historical DATA'!B75="","",'Historical DATA'!B75)</f>
        <v/>
      </c>
      <c r="C89" s="1474"/>
      <c r="D89" s="337" t="str">
        <f>IF('Historical DATA'!BK75="","",'Historical DATA'!BK75)</f>
        <v/>
      </c>
      <c r="E89" s="338" t="str">
        <f>IF('Historical DATA'!BL75="","",'Historical DATA'!BL75)</f>
        <v/>
      </c>
      <c r="F89" s="339" t="str">
        <f>IF('Historical DATA'!BM75="","",'Historical DATA'!BM75)</f>
        <v/>
      </c>
      <c r="G89" s="339" t="str">
        <f>IF('Historical DATA'!BN75="","",'Historical DATA'!BN75)</f>
        <v/>
      </c>
      <c r="H89" s="340" t="str">
        <f>IF('Historical DATA'!BO75="","",'Historical DATA'!BO75)</f>
        <v/>
      </c>
      <c r="I89" s="1382" t="str">
        <f>IF('Historical DATA'!BP75="","",'Historical DATA'!BP75)</f>
        <v/>
      </c>
      <c r="J89" s="1381" t="str">
        <f>IF('Historical DATA'!BQ75="","",'Historical DATA'!BQ75)</f>
        <v/>
      </c>
      <c r="K89" s="341" t="str">
        <f>IF('Historical DATA'!BR75="","",'Historical DATA'!BR75)</f>
        <v/>
      </c>
      <c r="M89" s="337" t="str">
        <f>IF('Historical DATA'!BS75="","",'Historical DATA'!BS75)</f>
        <v/>
      </c>
      <c r="N89" s="338" t="str">
        <f>IF('Historical DATA'!BT75="","",'Historical DATA'!BT75)</f>
        <v/>
      </c>
      <c r="O89" s="339" t="str">
        <f>IF('Historical DATA'!BU75="","",'Historical DATA'!BU75)</f>
        <v/>
      </c>
      <c r="P89" s="339" t="str">
        <f>IF('Historical DATA'!BV75="","",'Historical DATA'!BV75)</f>
        <v/>
      </c>
      <c r="Q89" s="340" t="str">
        <f>IF('Historical DATA'!BW75="","",'Historical DATA'!BW75)</f>
        <v/>
      </c>
      <c r="R89" s="1382" t="str">
        <f>IF('Historical DATA'!BX75="","",'Historical DATA'!BX75)</f>
        <v/>
      </c>
      <c r="S89" s="1381" t="str">
        <f>IF('Historical DATA'!BY75="","",'Historical DATA'!BY75)</f>
        <v/>
      </c>
      <c r="T89" s="341" t="str">
        <f>IF('Historical DATA'!BZ75="","",'Historical DATA'!BZ75)</f>
        <v/>
      </c>
    </row>
    <row r="90" spans="2:20">
      <c r="B90" s="143" t="str">
        <f>IF('Historical DATA'!B76="","",'Historical DATA'!B76)</f>
        <v/>
      </c>
      <c r="C90" s="1474"/>
      <c r="D90" s="337" t="str">
        <f>IF('Historical DATA'!BK76="","",'Historical DATA'!BK76)</f>
        <v/>
      </c>
      <c r="E90" s="338" t="str">
        <f>IF('Historical DATA'!BL76="","",'Historical DATA'!BL76)</f>
        <v/>
      </c>
      <c r="F90" s="339" t="str">
        <f>IF('Historical DATA'!BM76="","",'Historical DATA'!BM76)</f>
        <v/>
      </c>
      <c r="G90" s="339" t="str">
        <f>IF('Historical DATA'!BN76="","",'Historical DATA'!BN76)</f>
        <v/>
      </c>
      <c r="H90" s="340" t="str">
        <f>IF('Historical DATA'!BO76="","",'Historical DATA'!BO76)</f>
        <v/>
      </c>
      <c r="I90" s="1382" t="str">
        <f>IF('Historical DATA'!BP76="","",'Historical DATA'!BP76)</f>
        <v/>
      </c>
      <c r="J90" s="1381" t="str">
        <f>IF('Historical DATA'!BQ76="","",'Historical DATA'!BQ76)</f>
        <v/>
      </c>
      <c r="K90" s="341" t="str">
        <f>IF('Historical DATA'!BR76="","",'Historical DATA'!BR76)</f>
        <v/>
      </c>
      <c r="M90" s="337" t="str">
        <f>IF('Historical DATA'!BS76="","",'Historical DATA'!BS76)</f>
        <v/>
      </c>
      <c r="N90" s="338" t="str">
        <f>IF('Historical DATA'!BT76="","",'Historical DATA'!BT76)</f>
        <v/>
      </c>
      <c r="O90" s="339" t="str">
        <f>IF('Historical DATA'!BU76="","",'Historical DATA'!BU76)</f>
        <v/>
      </c>
      <c r="P90" s="339" t="str">
        <f>IF('Historical DATA'!BV76="","",'Historical DATA'!BV76)</f>
        <v/>
      </c>
      <c r="Q90" s="340" t="str">
        <f>IF('Historical DATA'!BW76="","",'Historical DATA'!BW76)</f>
        <v/>
      </c>
      <c r="R90" s="1382" t="str">
        <f>IF('Historical DATA'!BX76="","",'Historical DATA'!BX76)</f>
        <v/>
      </c>
      <c r="S90" s="1381" t="str">
        <f>IF('Historical DATA'!BY76="","",'Historical DATA'!BY76)</f>
        <v/>
      </c>
      <c r="T90" s="341" t="str">
        <f>IF('Historical DATA'!BZ76="","",'Historical DATA'!BZ76)</f>
        <v/>
      </c>
    </row>
    <row r="91" spans="2:20">
      <c r="B91" s="143" t="str">
        <f>IF('Historical DATA'!B77="","",'Historical DATA'!B77)</f>
        <v/>
      </c>
      <c r="C91" s="1474"/>
      <c r="D91" s="337" t="str">
        <f>IF('Historical DATA'!BK77="","",'Historical DATA'!BK77)</f>
        <v/>
      </c>
      <c r="E91" s="338" t="str">
        <f>IF('Historical DATA'!BL77="","",'Historical DATA'!BL77)</f>
        <v/>
      </c>
      <c r="F91" s="339" t="str">
        <f>IF('Historical DATA'!BM77="","",'Historical DATA'!BM77)</f>
        <v/>
      </c>
      <c r="G91" s="339" t="str">
        <f>IF('Historical DATA'!BN77="","",'Historical DATA'!BN77)</f>
        <v/>
      </c>
      <c r="H91" s="340" t="str">
        <f>IF('Historical DATA'!BO77="","",'Historical DATA'!BO77)</f>
        <v/>
      </c>
      <c r="I91" s="1382" t="str">
        <f>IF('Historical DATA'!BP77="","",'Historical DATA'!BP77)</f>
        <v/>
      </c>
      <c r="J91" s="1381" t="str">
        <f>IF('Historical DATA'!BQ77="","",'Historical DATA'!BQ77)</f>
        <v/>
      </c>
      <c r="K91" s="341" t="str">
        <f>IF('Historical DATA'!BR77="","",'Historical DATA'!BR77)</f>
        <v/>
      </c>
      <c r="M91" s="337" t="str">
        <f>IF('Historical DATA'!BS77="","",'Historical DATA'!BS77)</f>
        <v/>
      </c>
      <c r="N91" s="338" t="str">
        <f>IF('Historical DATA'!BT77="","",'Historical DATA'!BT77)</f>
        <v/>
      </c>
      <c r="O91" s="339" t="str">
        <f>IF('Historical DATA'!BU77="","",'Historical DATA'!BU77)</f>
        <v/>
      </c>
      <c r="P91" s="339" t="str">
        <f>IF('Historical DATA'!BV77="","",'Historical DATA'!BV77)</f>
        <v/>
      </c>
      <c r="Q91" s="340" t="str">
        <f>IF('Historical DATA'!BW77="","",'Historical DATA'!BW77)</f>
        <v/>
      </c>
      <c r="R91" s="1382" t="str">
        <f>IF('Historical DATA'!BX77="","",'Historical DATA'!BX77)</f>
        <v/>
      </c>
      <c r="S91" s="1381" t="str">
        <f>IF('Historical DATA'!BY77="","",'Historical DATA'!BY77)</f>
        <v/>
      </c>
      <c r="T91" s="341" t="str">
        <f>IF('Historical DATA'!BZ77="","",'Historical DATA'!BZ77)</f>
        <v/>
      </c>
    </row>
    <row r="92" spans="2:20">
      <c r="B92" s="143" t="str">
        <f>IF('Historical DATA'!B78="","",'Historical DATA'!B78)</f>
        <v/>
      </c>
      <c r="C92" s="1474"/>
      <c r="D92" s="337" t="str">
        <f>IF('Historical DATA'!BK78="","",'Historical DATA'!BK78)</f>
        <v/>
      </c>
      <c r="E92" s="338" t="str">
        <f>IF('Historical DATA'!BL78="","",'Historical DATA'!BL78)</f>
        <v/>
      </c>
      <c r="F92" s="339" t="str">
        <f>IF('Historical DATA'!BM78="","",'Historical DATA'!BM78)</f>
        <v/>
      </c>
      <c r="G92" s="339" t="str">
        <f>IF('Historical DATA'!BN78="","",'Historical DATA'!BN78)</f>
        <v/>
      </c>
      <c r="H92" s="340" t="str">
        <f>IF('Historical DATA'!BO78="","",'Historical DATA'!BO78)</f>
        <v/>
      </c>
      <c r="I92" s="1382" t="str">
        <f>IF('Historical DATA'!BP78="","",'Historical DATA'!BP78)</f>
        <v/>
      </c>
      <c r="J92" s="1381" t="str">
        <f>IF('Historical DATA'!BQ78="","",'Historical DATA'!BQ78)</f>
        <v/>
      </c>
      <c r="K92" s="341" t="str">
        <f>IF('Historical DATA'!BR78="","",'Historical DATA'!BR78)</f>
        <v/>
      </c>
      <c r="M92" s="337" t="str">
        <f>IF('Historical DATA'!BS78="","",'Historical DATA'!BS78)</f>
        <v/>
      </c>
      <c r="N92" s="338" t="str">
        <f>IF('Historical DATA'!BT78="","",'Historical DATA'!BT78)</f>
        <v/>
      </c>
      <c r="O92" s="339" t="str">
        <f>IF('Historical DATA'!BU78="","",'Historical DATA'!BU78)</f>
        <v/>
      </c>
      <c r="P92" s="339" t="str">
        <f>IF('Historical DATA'!BV78="","",'Historical DATA'!BV78)</f>
        <v/>
      </c>
      <c r="Q92" s="340" t="str">
        <f>IF('Historical DATA'!BW78="","",'Historical DATA'!BW78)</f>
        <v/>
      </c>
      <c r="R92" s="1382" t="str">
        <f>IF('Historical DATA'!BX78="","",'Historical DATA'!BX78)</f>
        <v/>
      </c>
      <c r="S92" s="1381" t="str">
        <f>IF('Historical DATA'!BY78="","",'Historical DATA'!BY78)</f>
        <v/>
      </c>
      <c r="T92" s="341" t="str">
        <f>IF('Historical DATA'!BZ78="","",'Historical DATA'!BZ78)</f>
        <v/>
      </c>
    </row>
    <row r="93" spans="2:20">
      <c r="B93" s="143" t="str">
        <f>IF('Historical DATA'!B79="","",'Historical DATA'!B79)</f>
        <v/>
      </c>
      <c r="C93" s="1474"/>
      <c r="D93" s="337" t="str">
        <f>IF('Historical DATA'!BK79="","",'Historical DATA'!BK79)</f>
        <v/>
      </c>
      <c r="E93" s="338" t="str">
        <f>IF('Historical DATA'!BL79="","",'Historical DATA'!BL79)</f>
        <v/>
      </c>
      <c r="F93" s="339" t="str">
        <f>IF('Historical DATA'!BM79="","",'Historical DATA'!BM79)</f>
        <v/>
      </c>
      <c r="G93" s="339" t="str">
        <f>IF('Historical DATA'!BN79="","",'Historical DATA'!BN79)</f>
        <v/>
      </c>
      <c r="H93" s="340" t="str">
        <f>IF('Historical DATA'!BO79="","",'Historical DATA'!BO79)</f>
        <v/>
      </c>
      <c r="I93" s="1382" t="str">
        <f>IF('Historical DATA'!BP79="","",'Historical DATA'!BP79)</f>
        <v/>
      </c>
      <c r="J93" s="1381" t="str">
        <f>IF('Historical DATA'!BQ79="","",'Historical DATA'!BQ79)</f>
        <v/>
      </c>
      <c r="K93" s="341" t="str">
        <f>IF('Historical DATA'!BR79="","",'Historical DATA'!BR79)</f>
        <v/>
      </c>
      <c r="M93" s="337" t="str">
        <f>IF('Historical DATA'!BS79="","",'Historical DATA'!BS79)</f>
        <v/>
      </c>
      <c r="N93" s="338" t="str">
        <f>IF('Historical DATA'!BT79="","",'Historical DATA'!BT79)</f>
        <v/>
      </c>
      <c r="O93" s="339" t="str">
        <f>IF('Historical DATA'!BU79="","",'Historical DATA'!BU79)</f>
        <v/>
      </c>
      <c r="P93" s="339" t="str">
        <f>IF('Historical DATA'!BV79="","",'Historical DATA'!BV79)</f>
        <v/>
      </c>
      <c r="Q93" s="340" t="str">
        <f>IF('Historical DATA'!BW79="","",'Historical DATA'!BW79)</f>
        <v/>
      </c>
      <c r="R93" s="1382" t="str">
        <f>IF('Historical DATA'!BX79="","",'Historical DATA'!BX79)</f>
        <v/>
      </c>
      <c r="S93" s="1381" t="str">
        <f>IF('Historical DATA'!BY79="","",'Historical DATA'!BY79)</f>
        <v/>
      </c>
      <c r="T93" s="341" t="str">
        <f>IF('Historical DATA'!BZ79="","",'Historical DATA'!BZ79)</f>
        <v/>
      </c>
    </row>
    <row r="94" spans="2:20">
      <c r="B94" s="143" t="str">
        <f>IF('Historical DATA'!B80="","",'Historical DATA'!B80)</f>
        <v/>
      </c>
      <c r="C94" s="1474"/>
      <c r="D94" s="337" t="str">
        <f>IF('Historical DATA'!BK80="","",'Historical DATA'!BK80)</f>
        <v/>
      </c>
      <c r="E94" s="338" t="str">
        <f>IF('Historical DATA'!BL80="","",'Historical DATA'!BL80)</f>
        <v/>
      </c>
      <c r="F94" s="339" t="str">
        <f>IF('Historical DATA'!BM80="","",'Historical DATA'!BM80)</f>
        <v/>
      </c>
      <c r="G94" s="339" t="str">
        <f>IF('Historical DATA'!BN80="","",'Historical DATA'!BN80)</f>
        <v/>
      </c>
      <c r="H94" s="340" t="str">
        <f>IF('Historical DATA'!BO80="","",'Historical DATA'!BO80)</f>
        <v/>
      </c>
      <c r="I94" s="1382" t="str">
        <f>IF('Historical DATA'!BP80="","",'Historical DATA'!BP80)</f>
        <v/>
      </c>
      <c r="J94" s="1381" t="str">
        <f>IF('Historical DATA'!BQ80="","",'Historical DATA'!BQ80)</f>
        <v/>
      </c>
      <c r="K94" s="341" t="str">
        <f>IF('Historical DATA'!BR80="","",'Historical DATA'!BR80)</f>
        <v/>
      </c>
      <c r="M94" s="337" t="str">
        <f>IF('Historical DATA'!BS80="","",'Historical DATA'!BS80)</f>
        <v/>
      </c>
      <c r="N94" s="338" t="str">
        <f>IF('Historical DATA'!BT80="","",'Historical DATA'!BT80)</f>
        <v/>
      </c>
      <c r="O94" s="339" t="str">
        <f>IF('Historical DATA'!BU80="","",'Historical DATA'!BU80)</f>
        <v/>
      </c>
      <c r="P94" s="339" t="str">
        <f>IF('Historical DATA'!BV80="","",'Historical DATA'!BV80)</f>
        <v/>
      </c>
      <c r="Q94" s="340" t="str">
        <f>IF('Historical DATA'!BW80="","",'Historical DATA'!BW80)</f>
        <v/>
      </c>
      <c r="R94" s="1382" t="str">
        <f>IF('Historical DATA'!BX80="","",'Historical DATA'!BX80)</f>
        <v/>
      </c>
      <c r="S94" s="1381" t="str">
        <f>IF('Historical DATA'!BY80="","",'Historical DATA'!BY80)</f>
        <v/>
      </c>
      <c r="T94" s="341" t="str">
        <f>IF('Historical DATA'!BZ80="","",'Historical DATA'!BZ80)</f>
        <v/>
      </c>
    </row>
    <row r="95" spans="2:20">
      <c r="B95" s="143" t="str">
        <f>IF('Historical DATA'!B81="","",'Historical DATA'!B81)</f>
        <v/>
      </c>
      <c r="C95" s="1474"/>
      <c r="D95" s="337" t="str">
        <f>IF('Historical DATA'!BK81="","",'Historical DATA'!BK81)</f>
        <v/>
      </c>
      <c r="E95" s="338" t="str">
        <f>IF('Historical DATA'!BL81="","",'Historical DATA'!BL81)</f>
        <v/>
      </c>
      <c r="F95" s="339" t="str">
        <f>IF('Historical DATA'!BM81="","",'Historical DATA'!BM81)</f>
        <v/>
      </c>
      <c r="G95" s="339" t="str">
        <f>IF('Historical DATA'!BN81="","",'Historical DATA'!BN81)</f>
        <v/>
      </c>
      <c r="H95" s="340" t="str">
        <f>IF('Historical DATA'!BO81="","",'Historical DATA'!BO81)</f>
        <v/>
      </c>
      <c r="I95" s="1382" t="str">
        <f>IF('Historical DATA'!BP81="","",'Historical DATA'!BP81)</f>
        <v/>
      </c>
      <c r="J95" s="1381" t="str">
        <f>IF('Historical DATA'!BQ81="","",'Historical DATA'!BQ81)</f>
        <v/>
      </c>
      <c r="K95" s="341" t="str">
        <f>IF('Historical DATA'!BR81="","",'Historical DATA'!BR81)</f>
        <v/>
      </c>
      <c r="M95" s="337" t="str">
        <f>IF('Historical DATA'!BS81="","",'Historical DATA'!BS81)</f>
        <v/>
      </c>
      <c r="N95" s="338" t="str">
        <f>IF('Historical DATA'!BT81="","",'Historical DATA'!BT81)</f>
        <v/>
      </c>
      <c r="O95" s="339" t="str">
        <f>IF('Historical DATA'!BU81="","",'Historical DATA'!BU81)</f>
        <v/>
      </c>
      <c r="P95" s="339" t="str">
        <f>IF('Historical DATA'!BV81="","",'Historical DATA'!BV81)</f>
        <v/>
      </c>
      <c r="Q95" s="340" t="str">
        <f>IF('Historical DATA'!BW81="","",'Historical DATA'!BW81)</f>
        <v/>
      </c>
      <c r="R95" s="1382" t="str">
        <f>IF('Historical DATA'!BX81="","",'Historical DATA'!BX81)</f>
        <v/>
      </c>
      <c r="S95" s="1381" t="str">
        <f>IF('Historical DATA'!BY81="","",'Historical DATA'!BY81)</f>
        <v/>
      </c>
      <c r="T95" s="341" t="str">
        <f>IF('Historical DATA'!BZ81="","",'Historical DATA'!BZ81)</f>
        <v/>
      </c>
    </row>
    <row r="96" spans="2:20">
      <c r="B96" s="143" t="str">
        <f>IF('Historical DATA'!B82="","",'Historical DATA'!B82)</f>
        <v/>
      </c>
      <c r="C96" s="1474"/>
      <c r="D96" s="337" t="str">
        <f>IF('Historical DATA'!BK82="","",'Historical DATA'!BK82)</f>
        <v/>
      </c>
      <c r="E96" s="338" t="str">
        <f>IF('Historical DATA'!BL82="","",'Historical DATA'!BL82)</f>
        <v/>
      </c>
      <c r="F96" s="339" t="str">
        <f>IF('Historical DATA'!BM82="","",'Historical DATA'!BM82)</f>
        <v/>
      </c>
      <c r="G96" s="339" t="str">
        <f>IF('Historical DATA'!BN82="","",'Historical DATA'!BN82)</f>
        <v/>
      </c>
      <c r="H96" s="340" t="str">
        <f>IF('Historical DATA'!BO82="","",'Historical DATA'!BO82)</f>
        <v/>
      </c>
      <c r="I96" s="1382" t="str">
        <f>IF('Historical DATA'!BP82="","",'Historical DATA'!BP82)</f>
        <v/>
      </c>
      <c r="J96" s="1381" t="str">
        <f>IF('Historical DATA'!BQ82="","",'Historical DATA'!BQ82)</f>
        <v/>
      </c>
      <c r="K96" s="341" t="str">
        <f>IF('Historical DATA'!BR82="","",'Historical DATA'!BR82)</f>
        <v/>
      </c>
      <c r="M96" s="337" t="str">
        <f>IF('Historical DATA'!BS82="","",'Historical DATA'!BS82)</f>
        <v/>
      </c>
      <c r="N96" s="338" t="str">
        <f>IF('Historical DATA'!BT82="","",'Historical DATA'!BT82)</f>
        <v/>
      </c>
      <c r="O96" s="339" t="str">
        <f>IF('Historical DATA'!BU82="","",'Historical DATA'!BU82)</f>
        <v/>
      </c>
      <c r="P96" s="339" t="str">
        <f>IF('Historical DATA'!BV82="","",'Historical DATA'!BV82)</f>
        <v/>
      </c>
      <c r="Q96" s="340" t="str">
        <f>IF('Historical DATA'!BW82="","",'Historical DATA'!BW82)</f>
        <v/>
      </c>
      <c r="R96" s="1382" t="str">
        <f>IF('Historical DATA'!BX82="","",'Historical DATA'!BX82)</f>
        <v/>
      </c>
      <c r="S96" s="1381" t="str">
        <f>IF('Historical DATA'!BY82="","",'Historical DATA'!BY82)</f>
        <v/>
      </c>
      <c r="T96" s="341" t="str">
        <f>IF('Historical DATA'!BZ82="","",'Historical DATA'!BZ82)</f>
        <v/>
      </c>
    </row>
    <row r="97" spans="2:20">
      <c r="B97" s="143" t="str">
        <f>IF('Historical DATA'!B83="","",'Historical DATA'!B83)</f>
        <v/>
      </c>
      <c r="C97" s="1474"/>
      <c r="D97" s="337" t="str">
        <f>IF('Historical DATA'!BK83="","",'Historical DATA'!BK83)</f>
        <v/>
      </c>
      <c r="E97" s="338" t="str">
        <f>IF('Historical DATA'!BL83="","",'Historical DATA'!BL83)</f>
        <v/>
      </c>
      <c r="F97" s="339" t="str">
        <f>IF('Historical DATA'!BM83="","",'Historical DATA'!BM83)</f>
        <v/>
      </c>
      <c r="G97" s="339" t="str">
        <f>IF('Historical DATA'!BN83="","",'Historical DATA'!BN83)</f>
        <v/>
      </c>
      <c r="H97" s="340" t="str">
        <f>IF('Historical DATA'!BO83="","",'Historical DATA'!BO83)</f>
        <v/>
      </c>
      <c r="I97" s="1382" t="str">
        <f>IF('Historical DATA'!BP83="","",'Historical DATA'!BP83)</f>
        <v/>
      </c>
      <c r="J97" s="1381" t="str">
        <f>IF('Historical DATA'!BQ83="","",'Historical DATA'!BQ83)</f>
        <v/>
      </c>
      <c r="K97" s="341" t="str">
        <f>IF('Historical DATA'!BR83="","",'Historical DATA'!BR83)</f>
        <v/>
      </c>
      <c r="M97" s="337" t="str">
        <f>IF('Historical DATA'!BS83="","",'Historical DATA'!BS83)</f>
        <v/>
      </c>
      <c r="N97" s="338" t="str">
        <f>IF('Historical DATA'!BT83="","",'Historical DATA'!BT83)</f>
        <v/>
      </c>
      <c r="O97" s="339" t="str">
        <f>IF('Historical DATA'!BU83="","",'Historical DATA'!BU83)</f>
        <v/>
      </c>
      <c r="P97" s="339" t="str">
        <f>IF('Historical DATA'!BV83="","",'Historical DATA'!BV83)</f>
        <v/>
      </c>
      <c r="Q97" s="340" t="str">
        <f>IF('Historical DATA'!BW83="","",'Historical DATA'!BW83)</f>
        <v/>
      </c>
      <c r="R97" s="1382" t="str">
        <f>IF('Historical DATA'!BX83="","",'Historical DATA'!BX83)</f>
        <v/>
      </c>
      <c r="S97" s="1381" t="str">
        <f>IF('Historical DATA'!BY83="","",'Historical DATA'!BY83)</f>
        <v/>
      </c>
      <c r="T97" s="341" t="str">
        <f>IF('Historical DATA'!BZ83="","",'Historical DATA'!BZ83)</f>
        <v/>
      </c>
    </row>
    <row r="98" spans="2:20">
      <c r="B98" s="143" t="str">
        <f>IF('Historical DATA'!B84="","",'Historical DATA'!B84)</f>
        <v/>
      </c>
      <c r="C98" s="1474"/>
      <c r="D98" s="337" t="str">
        <f>IF('Historical DATA'!BK84="","",'Historical DATA'!BK84)</f>
        <v/>
      </c>
      <c r="E98" s="338" t="str">
        <f>IF('Historical DATA'!BL84="","",'Historical DATA'!BL84)</f>
        <v/>
      </c>
      <c r="F98" s="339" t="str">
        <f>IF('Historical DATA'!BM84="","",'Historical DATA'!BM84)</f>
        <v/>
      </c>
      <c r="G98" s="339" t="str">
        <f>IF('Historical DATA'!BN84="","",'Historical DATA'!BN84)</f>
        <v/>
      </c>
      <c r="H98" s="340" t="str">
        <f>IF('Historical DATA'!BO84="","",'Historical DATA'!BO84)</f>
        <v/>
      </c>
      <c r="I98" s="1382" t="str">
        <f>IF('Historical DATA'!BP84="","",'Historical DATA'!BP84)</f>
        <v/>
      </c>
      <c r="J98" s="1381" t="str">
        <f>IF('Historical DATA'!BQ84="","",'Historical DATA'!BQ84)</f>
        <v/>
      </c>
      <c r="K98" s="341" t="str">
        <f>IF('Historical DATA'!BR84="","",'Historical DATA'!BR84)</f>
        <v/>
      </c>
      <c r="M98" s="337" t="str">
        <f>IF('Historical DATA'!BS84="","",'Historical DATA'!BS84)</f>
        <v/>
      </c>
      <c r="N98" s="338" t="str">
        <f>IF('Historical DATA'!BT84="","",'Historical DATA'!BT84)</f>
        <v/>
      </c>
      <c r="O98" s="339" t="str">
        <f>IF('Historical DATA'!BU84="","",'Historical DATA'!BU84)</f>
        <v/>
      </c>
      <c r="P98" s="339" t="str">
        <f>IF('Historical DATA'!BV84="","",'Historical DATA'!BV84)</f>
        <v/>
      </c>
      <c r="Q98" s="340" t="str">
        <f>IF('Historical DATA'!BW84="","",'Historical DATA'!BW84)</f>
        <v/>
      </c>
      <c r="R98" s="1382" t="str">
        <f>IF('Historical DATA'!BX84="","",'Historical DATA'!BX84)</f>
        <v/>
      </c>
      <c r="S98" s="1381" t="str">
        <f>IF('Historical DATA'!BY84="","",'Historical DATA'!BY84)</f>
        <v/>
      </c>
      <c r="T98" s="341" t="str">
        <f>IF('Historical DATA'!BZ84="","",'Historical DATA'!BZ84)</f>
        <v/>
      </c>
    </row>
    <row r="99" spans="2:20">
      <c r="B99" s="143" t="str">
        <f>IF('Historical DATA'!B85="","",'Historical DATA'!B85)</f>
        <v/>
      </c>
      <c r="C99" s="1474"/>
      <c r="D99" s="337" t="str">
        <f>IF('Historical DATA'!BK85="","",'Historical DATA'!BK85)</f>
        <v/>
      </c>
      <c r="E99" s="338" t="str">
        <f>IF('Historical DATA'!BL85="","",'Historical DATA'!BL85)</f>
        <v/>
      </c>
      <c r="F99" s="339" t="str">
        <f>IF('Historical DATA'!BM85="","",'Historical DATA'!BM85)</f>
        <v/>
      </c>
      <c r="G99" s="339" t="str">
        <f>IF('Historical DATA'!BN85="","",'Historical DATA'!BN85)</f>
        <v/>
      </c>
      <c r="H99" s="340" t="str">
        <f>IF('Historical DATA'!BO85="","",'Historical DATA'!BO85)</f>
        <v/>
      </c>
      <c r="I99" s="1382" t="str">
        <f>IF('Historical DATA'!BP85="","",'Historical DATA'!BP85)</f>
        <v/>
      </c>
      <c r="J99" s="1381" t="str">
        <f>IF('Historical DATA'!BQ85="","",'Historical DATA'!BQ85)</f>
        <v/>
      </c>
      <c r="K99" s="341" t="str">
        <f>IF('Historical DATA'!BR85="","",'Historical DATA'!BR85)</f>
        <v/>
      </c>
      <c r="M99" s="337" t="str">
        <f>IF('Historical DATA'!BS85="","",'Historical DATA'!BS85)</f>
        <v/>
      </c>
      <c r="N99" s="338" t="str">
        <f>IF('Historical DATA'!BT85="","",'Historical DATA'!BT85)</f>
        <v/>
      </c>
      <c r="O99" s="339" t="str">
        <f>IF('Historical DATA'!BU85="","",'Historical DATA'!BU85)</f>
        <v/>
      </c>
      <c r="P99" s="339" t="str">
        <f>IF('Historical DATA'!BV85="","",'Historical DATA'!BV85)</f>
        <v/>
      </c>
      <c r="Q99" s="340" t="str">
        <f>IF('Historical DATA'!BW85="","",'Historical DATA'!BW85)</f>
        <v/>
      </c>
      <c r="R99" s="1382" t="str">
        <f>IF('Historical DATA'!BX85="","",'Historical DATA'!BX85)</f>
        <v/>
      </c>
      <c r="S99" s="1381" t="str">
        <f>IF('Historical DATA'!BY85="","",'Historical DATA'!BY85)</f>
        <v/>
      </c>
      <c r="T99" s="341" t="str">
        <f>IF('Historical DATA'!BZ85="","",'Historical DATA'!BZ85)</f>
        <v/>
      </c>
    </row>
    <row r="100" spans="2:20">
      <c r="B100" s="143" t="str">
        <f>IF('Historical DATA'!B86="","",'Historical DATA'!B86)</f>
        <v/>
      </c>
      <c r="C100" s="1474"/>
      <c r="D100" s="337" t="str">
        <f>IF('Historical DATA'!BK86="","",'Historical DATA'!BK86)</f>
        <v/>
      </c>
      <c r="E100" s="338" t="str">
        <f>IF('Historical DATA'!BL86="","",'Historical DATA'!BL86)</f>
        <v/>
      </c>
      <c r="F100" s="339" t="str">
        <f>IF('Historical DATA'!BM86="","",'Historical DATA'!BM86)</f>
        <v/>
      </c>
      <c r="G100" s="339" t="str">
        <f>IF('Historical DATA'!BN86="","",'Historical DATA'!BN86)</f>
        <v/>
      </c>
      <c r="H100" s="340" t="str">
        <f>IF('Historical DATA'!BO86="","",'Historical DATA'!BO86)</f>
        <v/>
      </c>
      <c r="I100" s="1382" t="str">
        <f>IF('Historical DATA'!BP86="","",'Historical DATA'!BP86)</f>
        <v/>
      </c>
      <c r="J100" s="1381" t="str">
        <f>IF('Historical DATA'!BQ86="","",'Historical DATA'!BQ86)</f>
        <v/>
      </c>
      <c r="K100" s="341" t="str">
        <f>IF('Historical DATA'!BR86="","",'Historical DATA'!BR86)</f>
        <v/>
      </c>
      <c r="M100" s="337" t="str">
        <f>IF('Historical DATA'!BS86="","",'Historical DATA'!BS86)</f>
        <v/>
      </c>
      <c r="N100" s="338" t="str">
        <f>IF('Historical DATA'!BT86="","",'Historical DATA'!BT86)</f>
        <v/>
      </c>
      <c r="O100" s="339" t="str">
        <f>IF('Historical DATA'!BU86="","",'Historical DATA'!BU86)</f>
        <v/>
      </c>
      <c r="P100" s="339" t="str">
        <f>IF('Historical DATA'!BV86="","",'Historical DATA'!BV86)</f>
        <v/>
      </c>
      <c r="Q100" s="340" t="str">
        <f>IF('Historical DATA'!BW86="","",'Historical DATA'!BW86)</f>
        <v/>
      </c>
      <c r="R100" s="1382" t="str">
        <f>IF('Historical DATA'!BX86="","",'Historical DATA'!BX86)</f>
        <v/>
      </c>
      <c r="S100" s="1381" t="str">
        <f>IF('Historical DATA'!BY86="","",'Historical DATA'!BY86)</f>
        <v/>
      </c>
      <c r="T100" s="341" t="str">
        <f>IF('Historical DATA'!BZ86="","",'Historical DATA'!BZ86)</f>
        <v/>
      </c>
    </row>
    <row r="101" spans="2:20">
      <c r="B101" s="143" t="str">
        <f>IF('Historical DATA'!B87="","",'Historical DATA'!B87)</f>
        <v/>
      </c>
      <c r="C101" s="1474"/>
      <c r="D101" s="337" t="str">
        <f>IF('Historical DATA'!BK87="","",'Historical DATA'!BK87)</f>
        <v/>
      </c>
      <c r="E101" s="338" t="str">
        <f>IF('Historical DATA'!BL87="","",'Historical DATA'!BL87)</f>
        <v/>
      </c>
      <c r="F101" s="339" t="str">
        <f>IF('Historical DATA'!BM87="","",'Historical DATA'!BM87)</f>
        <v/>
      </c>
      <c r="G101" s="339" t="str">
        <f>IF('Historical DATA'!BN87="","",'Historical DATA'!BN87)</f>
        <v/>
      </c>
      <c r="H101" s="340" t="str">
        <f>IF('Historical DATA'!BO87="","",'Historical DATA'!BO87)</f>
        <v/>
      </c>
      <c r="I101" s="1382" t="str">
        <f>IF('Historical DATA'!BP87="","",'Historical DATA'!BP87)</f>
        <v/>
      </c>
      <c r="J101" s="1381" t="str">
        <f>IF('Historical DATA'!BQ87="","",'Historical DATA'!BQ87)</f>
        <v/>
      </c>
      <c r="K101" s="341" t="str">
        <f>IF('Historical DATA'!BR87="","",'Historical DATA'!BR87)</f>
        <v/>
      </c>
      <c r="M101" s="337" t="str">
        <f>IF('Historical DATA'!BS87="","",'Historical DATA'!BS87)</f>
        <v/>
      </c>
      <c r="N101" s="338" t="str">
        <f>IF('Historical DATA'!BT87="","",'Historical DATA'!BT87)</f>
        <v/>
      </c>
      <c r="O101" s="339" t="str">
        <f>IF('Historical DATA'!BU87="","",'Historical DATA'!BU87)</f>
        <v/>
      </c>
      <c r="P101" s="339" t="str">
        <f>IF('Historical DATA'!BV87="","",'Historical DATA'!BV87)</f>
        <v/>
      </c>
      <c r="Q101" s="340" t="str">
        <f>IF('Historical DATA'!BW87="","",'Historical DATA'!BW87)</f>
        <v/>
      </c>
      <c r="R101" s="1382" t="str">
        <f>IF('Historical DATA'!BX87="","",'Historical DATA'!BX87)</f>
        <v/>
      </c>
      <c r="S101" s="1381" t="str">
        <f>IF('Historical DATA'!BY87="","",'Historical DATA'!BY87)</f>
        <v/>
      </c>
      <c r="T101" s="341" t="str">
        <f>IF('Historical DATA'!BZ87="","",'Historical DATA'!BZ87)</f>
        <v/>
      </c>
    </row>
    <row r="102" spans="2:20">
      <c r="B102" s="143" t="str">
        <f>IF('Historical DATA'!B88="","",'Historical DATA'!B88)</f>
        <v/>
      </c>
      <c r="C102" s="1474"/>
      <c r="D102" s="337" t="str">
        <f>IF('Historical DATA'!BK88="","",'Historical DATA'!BK88)</f>
        <v/>
      </c>
      <c r="E102" s="338" t="str">
        <f>IF('Historical DATA'!BL88="","",'Historical DATA'!BL88)</f>
        <v/>
      </c>
      <c r="F102" s="339" t="str">
        <f>IF('Historical DATA'!BM88="","",'Historical DATA'!BM88)</f>
        <v/>
      </c>
      <c r="G102" s="339" t="str">
        <f>IF('Historical DATA'!BN88="","",'Historical DATA'!BN88)</f>
        <v/>
      </c>
      <c r="H102" s="340" t="str">
        <f>IF('Historical DATA'!BO88="","",'Historical DATA'!BO88)</f>
        <v/>
      </c>
      <c r="I102" s="1382" t="str">
        <f>IF('Historical DATA'!BP88="","",'Historical DATA'!BP88)</f>
        <v/>
      </c>
      <c r="J102" s="1381" t="str">
        <f>IF('Historical DATA'!BQ88="","",'Historical DATA'!BQ88)</f>
        <v/>
      </c>
      <c r="K102" s="341" t="str">
        <f>IF('Historical DATA'!BR88="","",'Historical DATA'!BR88)</f>
        <v/>
      </c>
      <c r="M102" s="337" t="str">
        <f>IF('Historical DATA'!BS88="","",'Historical DATA'!BS88)</f>
        <v/>
      </c>
      <c r="N102" s="338" t="str">
        <f>IF('Historical DATA'!BT88="","",'Historical DATA'!BT88)</f>
        <v/>
      </c>
      <c r="O102" s="339" t="str">
        <f>IF('Historical DATA'!BU88="","",'Historical DATA'!BU88)</f>
        <v/>
      </c>
      <c r="P102" s="339" t="str">
        <f>IF('Historical DATA'!BV88="","",'Historical DATA'!BV88)</f>
        <v/>
      </c>
      <c r="Q102" s="340" t="str">
        <f>IF('Historical DATA'!BW88="","",'Historical DATA'!BW88)</f>
        <v/>
      </c>
      <c r="R102" s="1382" t="str">
        <f>IF('Historical DATA'!BX88="","",'Historical DATA'!BX88)</f>
        <v/>
      </c>
      <c r="S102" s="1381" t="str">
        <f>IF('Historical DATA'!BY88="","",'Historical DATA'!BY88)</f>
        <v/>
      </c>
      <c r="T102" s="341" t="str">
        <f>IF('Historical DATA'!BZ88="","",'Historical DATA'!BZ88)</f>
        <v/>
      </c>
    </row>
    <row r="103" spans="2:20">
      <c r="B103" s="143" t="str">
        <f>IF('Historical DATA'!B89="","",'Historical DATA'!B89)</f>
        <v/>
      </c>
      <c r="C103" s="1474"/>
      <c r="D103" s="337" t="str">
        <f>IF('Historical DATA'!BK89="","",'Historical DATA'!BK89)</f>
        <v/>
      </c>
      <c r="E103" s="338" t="str">
        <f>IF('Historical DATA'!BL89="","",'Historical DATA'!BL89)</f>
        <v/>
      </c>
      <c r="F103" s="339" t="str">
        <f>IF('Historical DATA'!BM89="","",'Historical DATA'!BM89)</f>
        <v/>
      </c>
      <c r="G103" s="339" t="str">
        <f>IF('Historical DATA'!BN89="","",'Historical DATA'!BN89)</f>
        <v/>
      </c>
      <c r="H103" s="340" t="str">
        <f>IF('Historical DATA'!BO89="","",'Historical DATA'!BO89)</f>
        <v/>
      </c>
      <c r="I103" s="1382" t="str">
        <f>IF('Historical DATA'!BP89="","",'Historical DATA'!BP89)</f>
        <v/>
      </c>
      <c r="J103" s="1381" t="str">
        <f>IF('Historical DATA'!BQ89="","",'Historical DATA'!BQ89)</f>
        <v/>
      </c>
      <c r="K103" s="341" t="str">
        <f>IF('Historical DATA'!BR89="","",'Historical DATA'!BR89)</f>
        <v/>
      </c>
      <c r="M103" s="337" t="str">
        <f>IF('Historical DATA'!BS89="","",'Historical DATA'!BS89)</f>
        <v/>
      </c>
      <c r="N103" s="338" t="str">
        <f>IF('Historical DATA'!BT89="","",'Historical DATA'!BT89)</f>
        <v/>
      </c>
      <c r="O103" s="339" t="str">
        <f>IF('Historical DATA'!BU89="","",'Historical DATA'!BU89)</f>
        <v/>
      </c>
      <c r="P103" s="339" t="str">
        <f>IF('Historical DATA'!BV89="","",'Historical DATA'!BV89)</f>
        <v/>
      </c>
      <c r="Q103" s="340" t="str">
        <f>IF('Historical DATA'!BW89="","",'Historical DATA'!BW89)</f>
        <v/>
      </c>
      <c r="R103" s="1382" t="str">
        <f>IF('Historical DATA'!BX89="","",'Historical DATA'!BX89)</f>
        <v/>
      </c>
      <c r="S103" s="1381" t="str">
        <f>IF('Historical DATA'!BY89="","",'Historical DATA'!BY89)</f>
        <v/>
      </c>
      <c r="T103" s="341" t="str">
        <f>IF('Historical DATA'!BZ89="","",'Historical DATA'!BZ89)</f>
        <v/>
      </c>
    </row>
    <row r="104" spans="2:20">
      <c r="B104" s="143" t="str">
        <f>IF('Historical DATA'!B90="","",'Historical DATA'!B90)</f>
        <v/>
      </c>
      <c r="C104" s="1474"/>
      <c r="D104" s="337" t="str">
        <f>IF('Historical DATA'!BK90="","",'Historical DATA'!BK90)</f>
        <v/>
      </c>
      <c r="E104" s="338" t="str">
        <f>IF('Historical DATA'!BL90="","",'Historical DATA'!BL90)</f>
        <v/>
      </c>
      <c r="F104" s="339" t="str">
        <f>IF('Historical DATA'!BM90="","",'Historical DATA'!BM90)</f>
        <v/>
      </c>
      <c r="G104" s="339" t="str">
        <f>IF('Historical DATA'!BN90="","",'Historical DATA'!BN90)</f>
        <v/>
      </c>
      <c r="H104" s="340" t="str">
        <f>IF('Historical DATA'!BO90="","",'Historical DATA'!BO90)</f>
        <v/>
      </c>
      <c r="I104" s="1382" t="str">
        <f>IF('Historical DATA'!BP90="","",'Historical DATA'!BP90)</f>
        <v/>
      </c>
      <c r="J104" s="1381" t="str">
        <f>IF('Historical DATA'!BQ90="","",'Historical DATA'!BQ90)</f>
        <v/>
      </c>
      <c r="K104" s="341" t="str">
        <f>IF('Historical DATA'!BR90="","",'Historical DATA'!BR90)</f>
        <v/>
      </c>
      <c r="M104" s="337" t="str">
        <f>IF('Historical DATA'!BS90="","",'Historical DATA'!BS90)</f>
        <v/>
      </c>
      <c r="N104" s="338" t="str">
        <f>IF('Historical DATA'!BT90="","",'Historical DATA'!BT90)</f>
        <v/>
      </c>
      <c r="O104" s="339" t="str">
        <f>IF('Historical DATA'!BU90="","",'Historical DATA'!BU90)</f>
        <v/>
      </c>
      <c r="P104" s="339" t="str">
        <f>IF('Historical DATA'!BV90="","",'Historical DATA'!BV90)</f>
        <v/>
      </c>
      <c r="Q104" s="340" t="str">
        <f>IF('Historical DATA'!BW90="","",'Historical DATA'!BW90)</f>
        <v/>
      </c>
      <c r="R104" s="1382" t="str">
        <f>IF('Historical DATA'!BX90="","",'Historical DATA'!BX90)</f>
        <v/>
      </c>
      <c r="S104" s="1381" t="str">
        <f>IF('Historical DATA'!BY90="","",'Historical DATA'!BY90)</f>
        <v/>
      </c>
      <c r="T104" s="341" t="str">
        <f>IF('Historical DATA'!BZ90="","",'Historical DATA'!BZ90)</f>
        <v/>
      </c>
    </row>
    <row r="105" spans="2:20">
      <c r="B105" s="143" t="str">
        <f>IF('Historical DATA'!B91="","",'Historical DATA'!B91)</f>
        <v/>
      </c>
      <c r="C105" s="1474"/>
      <c r="D105" s="337" t="str">
        <f>IF('Historical DATA'!BK91="","",'Historical DATA'!BK91)</f>
        <v/>
      </c>
      <c r="E105" s="338" t="str">
        <f>IF('Historical DATA'!BL91="","",'Historical DATA'!BL91)</f>
        <v/>
      </c>
      <c r="F105" s="339" t="str">
        <f>IF('Historical DATA'!BM91="","",'Historical DATA'!BM91)</f>
        <v/>
      </c>
      <c r="G105" s="339" t="str">
        <f>IF('Historical DATA'!BN91="","",'Historical DATA'!BN91)</f>
        <v/>
      </c>
      <c r="H105" s="340" t="str">
        <f>IF('Historical DATA'!BO91="","",'Historical DATA'!BO91)</f>
        <v/>
      </c>
      <c r="I105" s="1382" t="str">
        <f>IF('Historical DATA'!BP91="","",'Historical DATA'!BP91)</f>
        <v/>
      </c>
      <c r="J105" s="1381" t="str">
        <f>IF('Historical DATA'!BQ91="","",'Historical DATA'!BQ91)</f>
        <v/>
      </c>
      <c r="K105" s="341" t="str">
        <f>IF('Historical DATA'!BR91="","",'Historical DATA'!BR91)</f>
        <v/>
      </c>
      <c r="M105" s="337" t="str">
        <f>IF('Historical DATA'!BS91="","",'Historical DATA'!BS91)</f>
        <v/>
      </c>
      <c r="N105" s="338" t="str">
        <f>IF('Historical DATA'!BT91="","",'Historical DATA'!BT91)</f>
        <v/>
      </c>
      <c r="O105" s="339" t="str">
        <f>IF('Historical DATA'!BU91="","",'Historical DATA'!BU91)</f>
        <v/>
      </c>
      <c r="P105" s="339" t="str">
        <f>IF('Historical DATA'!BV91="","",'Historical DATA'!BV91)</f>
        <v/>
      </c>
      <c r="Q105" s="340" t="str">
        <f>IF('Historical DATA'!BW91="","",'Historical DATA'!BW91)</f>
        <v/>
      </c>
      <c r="R105" s="1382" t="str">
        <f>IF('Historical DATA'!BX91="","",'Historical DATA'!BX91)</f>
        <v/>
      </c>
      <c r="S105" s="1381" t="str">
        <f>IF('Historical DATA'!BY91="","",'Historical DATA'!BY91)</f>
        <v/>
      </c>
      <c r="T105" s="341" t="str">
        <f>IF('Historical DATA'!BZ91="","",'Historical DATA'!BZ91)</f>
        <v/>
      </c>
    </row>
    <row r="106" spans="2:20">
      <c r="B106" s="143" t="str">
        <f>IF('Historical DATA'!B92="","",'Historical DATA'!B92)</f>
        <v/>
      </c>
      <c r="C106" s="1474"/>
      <c r="D106" s="337" t="str">
        <f>IF('Historical DATA'!BK92="","",'Historical DATA'!BK92)</f>
        <v/>
      </c>
      <c r="E106" s="338" t="str">
        <f>IF('Historical DATA'!BL92="","",'Historical DATA'!BL92)</f>
        <v/>
      </c>
      <c r="F106" s="339" t="str">
        <f>IF('Historical DATA'!BM92="","",'Historical DATA'!BM92)</f>
        <v/>
      </c>
      <c r="G106" s="339" t="str">
        <f>IF('Historical DATA'!BN92="","",'Historical DATA'!BN92)</f>
        <v/>
      </c>
      <c r="H106" s="340" t="str">
        <f>IF('Historical DATA'!BO92="","",'Historical DATA'!BO92)</f>
        <v/>
      </c>
      <c r="I106" s="1382" t="str">
        <f>IF('Historical DATA'!BP92="","",'Historical DATA'!BP92)</f>
        <v/>
      </c>
      <c r="J106" s="1381" t="str">
        <f>IF('Historical DATA'!BQ92="","",'Historical DATA'!BQ92)</f>
        <v/>
      </c>
      <c r="K106" s="341" t="str">
        <f>IF('Historical DATA'!BR92="","",'Historical DATA'!BR92)</f>
        <v/>
      </c>
      <c r="M106" s="337" t="str">
        <f>IF('Historical DATA'!BS92="","",'Historical DATA'!BS92)</f>
        <v/>
      </c>
      <c r="N106" s="338" t="str">
        <f>IF('Historical DATA'!BT92="","",'Historical DATA'!BT92)</f>
        <v/>
      </c>
      <c r="O106" s="339" t="str">
        <f>IF('Historical DATA'!BU92="","",'Historical DATA'!BU92)</f>
        <v/>
      </c>
      <c r="P106" s="339" t="str">
        <f>IF('Historical DATA'!BV92="","",'Historical DATA'!BV92)</f>
        <v/>
      </c>
      <c r="Q106" s="340" t="str">
        <f>IF('Historical DATA'!BW92="","",'Historical DATA'!BW92)</f>
        <v/>
      </c>
      <c r="R106" s="1382" t="str">
        <f>IF('Historical DATA'!BX92="","",'Historical DATA'!BX92)</f>
        <v/>
      </c>
      <c r="S106" s="1381" t="str">
        <f>IF('Historical DATA'!BY92="","",'Historical DATA'!BY92)</f>
        <v/>
      </c>
      <c r="T106" s="341" t="str">
        <f>IF('Historical DATA'!BZ92="","",'Historical DATA'!BZ92)</f>
        <v/>
      </c>
    </row>
    <row r="107" spans="2:20">
      <c r="B107" s="143" t="str">
        <f>IF('Historical DATA'!B93="","",'Historical DATA'!B93)</f>
        <v/>
      </c>
      <c r="C107" s="1474"/>
      <c r="D107" s="337" t="str">
        <f>IF('Historical DATA'!BK93="","",'Historical DATA'!BK93)</f>
        <v/>
      </c>
      <c r="E107" s="338" t="str">
        <f>IF('Historical DATA'!BL93="","",'Historical DATA'!BL93)</f>
        <v/>
      </c>
      <c r="F107" s="339" t="str">
        <f>IF('Historical DATA'!BM93="","",'Historical DATA'!BM93)</f>
        <v/>
      </c>
      <c r="G107" s="339" t="str">
        <f>IF('Historical DATA'!BN93="","",'Historical DATA'!BN93)</f>
        <v/>
      </c>
      <c r="H107" s="340" t="str">
        <f>IF('Historical DATA'!BO93="","",'Historical DATA'!BO93)</f>
        <v/>
      </c>
      <c r="I107" s="1382" t="str">
        <f>IF('Historical DATA'!BP93="","",'Historical DATA'!BP93)</f>
        <v/>
      </c>
      <c r="J107" s="1381" t="str">
        <f>IF('Historical DATA'!BQ93="","",'Historical DATA'!BQ93)</f>
        <v/>
      </c>
      <c r="K107" s="341" t="str">
        <f>IF('Historical DATA'!BR93="","",'Historical DATA'!BR93)</f>
        <v/>
      </c>
      <c r="M107" s="337" t="str">
        <f>IF('Historical DATA'!BS93="","",'Historical DATA'!BS93)</f>
        <v/>
      </c>
      <c r="N107" s="338" t="str">
        <f>IF('Historical DATA'!BT93="","",'Historical DATA'!BT93)</f>
        <v/>
      </c>
      <c r="O107" s="339" t="str">
        <f>IF('Historical DATA'!BU93="","",'Historical DATA'!BU93)</f>
        <v/>
      </c>
      <c r="P107" s="339" t="str">
        <f>IF('Historical DATA'!BV93="","",'Historical DATA'!BV93)</f>
        <v/>
      </c>
      <c r="Q107" s="340" t="str">
        <f>IF('Historical DATA'!BW93="","",'Historical DATA'!BW93)</f>
        <v/>
      </c>
      <c r="R107" s="1382" t="str">
        <f>IF('Historical DATA'!BX93="","",'Historical DATA'!BX93)</f>
        <v/>
      </c>
      <c r="S107" s="1381" t="str">
        <f>IF('Historical DATA'!BY93="","",'Historical DATA'!BY93)</f>
        <v/>
      </c>
      <c r="T107" s="341" t="str">
        <f>IF('Historical DATA'!BZ93="","",'Historical DATA'!BZ93)</f>
        <v/>
      </c>
    </row>
    <row r="108" spans="2:20">
      <c r="B108" s="143" t="str">
        <f>IF('Historical DATA'!B94="","",'Historical DATA'!B94)</f>
        <v/>
      </c>
      <c r="C108" s="1474"/>
      <c r="D108" s="337" t="str">
        <f>IF('Historical DATA'!BK94="","",'Historical DATA'!BK94)</f>
        <v/>
      </c>
      <c r="E108" s="338" t="str">
        <f>IF('Historical DATA'!BL94="","",'Historical DATA'!BL94)</f>
        <v/>
      </c>
      <c r="F108" s="339" t="str">
        <f>IF('Historical DATA'!BM94="","",'Historical DATA'!BM94)</f>
        <v/>
      </c>
      <c r="G108" s="339" t="str">
        <f>IF('Historical DATA'!BN94="","",'Historical DATA'!BN94)</f>
        <v/>
      </c>
      <c r="H108" s="340" t="str">
        <f>IF('Historical DATA'!BO94="","",'Historical DATA'!BO94)</f>
        <v/>
      </c>
      <c r="I108" s="1382" t="str">
        <f>IF('Historical DATA'!BP94="","",'Historical DATA'!BP94)</f>
        <v/>
      </c>
      <c r="J108" s="1381" t="str">
        <f>IF('Historical DATA'!BQ94="","",'Historical DATA'!BQ94)</f>
        <v/>
      </c>
      <c r="K108" s="341" t="str">
        <f>IF('Historical DATA'!BR94="","",'Historical DATA'!BR94)</f>
        <v/>
      </c>
      <c r="M108" s="337" t="str">
        <f>IF('Historical DATA'!BS94="","",'Historical DATA'!BS94)</f>
        <v/>
      </c>
      <c r="N108" s="338" t="str">
        <f>IF('Historical DATA'!BT94="","",'Historical DATA'!BT94)</f>
        <v/>
      </c>
      <c r="O108" s="339" t="str">
        <f>IF('Historical DATA'!BU94="","",'Historical DATA'!BU94)</f>
        <v/>
      </c>
      <c r="P108" s="339" t="str">
        <f>IF('Historical DATA'!BV94="","",'Historical DATA'!BV94)</f>
        <v/>
      </c>
      <c r="Q108" s="340" t="str">
        <f>IF('Historical DATA'!BW94="","",'Historical DATA'!BW94)</f>
        <v/>
      </c>
      <c r="R108" s="1382" t="str">
        <f>IF('Historical DATA'!BX94="","",'Historical DATA'!BX94)</f>
        <v/>
      </c>
      <c r="S108" s="1381" t="str">
        <f>IF('Historical DATA'!BY94="","",'Historical DATA'!BY94)</f>
        <v/>
      </c>
      <c r="T108" s="341" t="str">
        <f>IF('Historical DATA'!BZ94="","",'Historical DATA'!BZ94)</f>
        <v/>
      </c>
    </row>
    <row r="109" spans="2:20">
      <c r="B109" s="143" t="str">
        <f>IF('Historical DATA'!B95="","",'Historical DATA'!B95)</f>
        <v/>
      </c>
      <c r="C109" s="1474"/>
      <c r="D109" s="337" t="str">
        <f>IF('Historical DATA'!BK95="","",'Historical DATA'!BK95)</f>
        <v/>
      </c>
      <c r="E109" s="338" t="str">
        <f>IF('Historical DATA'!BL95="","",'Historical DATA'!BL95)</f>
        <v/>
      </c>
      <c r="F109" s="339" t="str">
        <f>IF('Historical DATA'!BM95="","",'Historical DATA'!BM95)</f>
        <v/>
      </c>
      <c r="G109" s="339" t="str">
        <f>IF('Historical DATA'!BN95="","",'Historical DATA'!BN95)</f>
        <v/>
      </c>
      <c r="H109" s="340" t="str">
        <f>IF('Historical DATA'!BO95="","",'Historical DATA'!BO95)</f>
        <v/>
      </c>
      <c r="I109" s="1382" t="str">
        <f>IF('Historical DATA'!BP95="","",'Historical DATA'!BP95)</f>
        <v/>
      </c>
      <c r="J109" s="1381" t="str">
        <f>IF('Historical DATA'!BQ95="","",'Historical DATA'!BQ95)</f>
        <v/>
      </c>
      <c r="K109" s="341" t="str">
        <f>IF('Historical DATA'!BR95="","",'Historical DATA'!BR95)</f>
        <v/>
      </c>
      <c r="M109" s="337" t="str">
        <f>IF('Historical DATA'!BS95="","",'Historical DATA'!BS95)</f>
        <v/>
      </c>
      <c r="N109" s="338" t="str">
        <f>IF('Historical DATA'!BT95="","",'Historical DATA'!BT95)</f>
        <v/>
      </c>
      <c r="O109" s="339" t="str">
        <f>IF('Historical DATA'!BU95="","",'Historical DATA'!BU95)</f>
        <v/>
      </c>
      <c r="P109" s="339" t="str">
        <f>IF('Historical DATA'!BV95="","",'Historical DATA'!BV95)</f>
        <v/>
      </c>
      <c r="Q109" s="340" t="str">
        <f>IF('Historical DATA'!BW95="","",'Historical DATA'!BW95)</f>
        <v/>
      </c>
      <c r="R109" s="1382" t="str">
        <f>IF('Historical DATA'!BX95="","",'Historical DATA'!BX95)</f>
        <v/>
      </c>
      <c r="S109" s="1381" t="str">
        <f>IF('Historical DATA'!BY95="","",'Historical DATA'!BY95)</f>
        <v/>
      </c>
      <c r="T109" s="341" t="str">
        <f>IF('Historical DATA'!BZ95="","",'Historical DATA'!BZ95)</f>
        <v/>
      </c>
    </row>
    <row r="110" spans="2:20">
      <c r="B110" s="143" t="str">
        <f>IF('Historical DATA'!B96="","",'Historical DATA'!B96)</f>
        <v/>
      </c>
      <c r="C110" s="1474"/>
      <c r="D110" s="337" t="str">
        <f>IF('Historical DATA'!BK96="","",'Historical DATA'!BK96)</f>
        <v/>
      </c>
      <c r="E110" s="338" t="str">
        <f>IF('Historical DATA'!BL96="","",'Historical DATA'!BL96)</f>
        <v/>
      </c>
      <c r="F110" s="339" t="str">
        <f>IF('Historical DATA'!BM96="","",'Historical DATA'!BM96)</f>
        <v/>
      </c>
      <c r="G110" s="339" t="str">
        <f>IF('Historical DATA'!BN96="","",'Historical DATA'!BN96)</f>
        <v/>
      </c>
      <c r="H110" s="340" t="str">
        <f>IF('Historical DATA'!BO96="","",'Historical DATA'!BO96)</f>
        <v/>
      </c>
      <c r="I110" s="1382" t="str">
        <f>IF('Historical DATA'!BP96="","",'Historical DATA'!BP96)</f>
        <v/>
      </c>
      <c r="J110" s="1381" t="str">
        <f>IF('Historical DATA'!BQ96="","",'Historical DATA'!BQ96)</f>
        <v/>
      </c>
      <c r="K110" s="341" t="str">
        <f>IF('Historical DATA'!BR96="","",'Historical DATA'!BR96)</f>
        <v/>
      </c>
      <c r="M110" s="337" t="str">
        <f>IF('Historical DATA'!BS96="","",'Historical DATA'!BS96)</f>
        <v/>
      </c>
      <c r="N110" s="338" t="str">
        <f>IF('Historical DATA'!BT96="","",'Historical DATA'!BT96)</f>
        <v/>
      </c>
      <c r="O110" s="339" t="str">
        <f>IF('Historical DATA'!BU96="","",'Historical DATA'!BU96)</f>
        <v/>
      </c>
      <c r="P110" s="339" t="str">
        <f>IF('Historical DATA'!BV96="","",'Historical DATA'!BV96)</f>
        <v/>
      </c>
      <c r="Q110" s="340" t="str">
        <f>IF('Historical DATA'!BW96="","",'Historical DATA'!BW96)</f>
        <v/>
      </c>
      <c r="R110" s="1382" t="str">
        <f>IF('Historical DATA'!BX96="","",'Historical DATA'!BX96)</f>
        <v/>
      </c>
      <c r="S110" s="1381" t="str">
        <f>IF('Historical DATA'!BY96="","",'Historical DATA'!BY96)</f>
        <v/>
      </c>
      <c r="T110" s="341" t="str">
        <f>IF('Historical DATA'!BZ96="","",'Historical DATA'!BZ96)</f>
        <v/>
      </c>
    </row>
    <row r="111" spans="2:20">
      <c r="B111" s="143" t="str">
        <f>IF('Historical DATA'!B97="","",'Historical DATA'!B97)</f>
        <v/>
      </c>
      <c r="C111" s="1474"/>
      <c r="D111" s="337" t="str">
        <f>IF('Historical DATA'!BK97="","",'Historical DATA'!BK97)</f>
        <v/>
      </c>
      <c r="E111" s="338" t="str">
        <f>IF('Historical DATA'!BL97="","",'Historical DATA'!BL97)</f>
        <v/>
      </c>
      <c r="F111" s="339" t="str">
        <f>IF('Historical DATA'!BM97="","",'Historical DATA'!BM97)</f>
        <v/>
      </c>
      <c r="G111" s="339" t="str">
        <f>IF('Historical DATA'!BN97="","",'Historical DATA'!BN97)</f>
        <v/>
      </c>
      <c r="H111" s="340" t="str">
        <f>IF('Historical DATA'!BO97="","",'Historical DATA'!BO97)</f>
        <v/>
      </c>
      <c r="I111" s="1382" t="str">
        <f>IF('Historical DATA'!BP97="","",'Historical DATA'!BP97)</f>
        <v/>
      </c>
      <c r="J111" s="1381" t="str">
        <f>IF('Historical DATA'!BQ97="","",'Historical DATA'!BQ97)</f>
        <v/>
      </c>
      <c r="K111" s="341" t="str">
        <f>IF('Historical DATA'!BR97="","",'Historical DATA'!BR97)</f>
        <v/>
      </c>
      <c r="M111" s="337" t="str">
        <f>IF('Historical DATA'!BS97="","",'Historical DATA'!BS97)</f>
        <v/>
      </c>
      <c r="N111" s="338" t="str">
        <f>IF('Historical DATA'!BT97="","",'Historical DATA'!BT97)</f>
        <v/>
      </c>
      <c r="O111" s="339" t="str">
        <f>IF('Historical DATA'!BU97="","",'Historical DATA'!BU97)</f>
        <v/>
      </c>
      <c r="P111" s="339" t="str">
        <f>IF('Historical DATA'!BV97="","",'Historical DATA'!BV97)</f>
        <v/>
      </c>
      <c r="Q111" s="340" t="str">
        <f>IF('Historical DATA'!BW97="","",'Historical DATA'!BW97)</f>
        <v/>
      </c>
      <c r="R111" s="1382" t="str">
        <f>IF('Historical DATA'!BX97="","",'Historical DATA'!BX97)</f>
        <v/>
      </c>
      <c r="S111" s="1381" t="str">
        <f>IF('Historical DATA'!BY97="","",'Historical DATA'!BY97)</f>
        <v/>
      </c>
      <c r="T111" s="341" t="str">
        <f>IF('Historical DATA'!BZ97="","",'Historical DATA'!BZ97)</f>
        <v/>
      </c>
    </row>
    <row r="112" spans="2:20">
      <c r="B112" s="143" t="str">
        <f>IF('Historical DATA'!B98="","",'Historical DATA'!B98)</f>
        <v/>
      </c>
      <c r="C112" s="1474"/>
      <c r="D112" s="337" t="str">
        <f>IF('Historical DATA'!BK98="","",'Historical DATA'!BK98)</f>
        <v/>
      </c>
      <c r="E112" s="338" t="str">
        <f>IF('Historical DATA'!BL98="","",'Historical DATA'!BL98)</f>
        <v/>
      </c>
      <c r="F112" s="339" t="str">
        <f>IF('Historical DATA'!BM98="","",'Historical DATA'!BM98)</f>
        <v/>
      </c>
      <c r="G112" s="339" t="str">
        <f>IF('Historical DATA'!BN98="","",'Historical DATA'!BN98)</f>
        <v/>
      </c>
      <c r="H112" s="340" t="str">
        <f>IF('Historical DATA'!BO98="","",'Historical DATA'!BO98)</f>
        <v/>
      </c>
      <c r="I112" s="1382" t="str">
        <f>IF('Historical DATA'!BP98="","",'Historical DATA'!BP98)</f>
        <v/>
      </c>
      <c r="J112" s="1381" t="str">
        <f>IF('Historical DATA'!BQ98="","",'Historical DATA'!BQ98)</f>
        <v/>
      </c>
      <c r="K112" s="341" t="str">
        <f>IF('Historical DATA'!BR98="","",'Historical DATA'!BR98)</f>
        <v/>
      </c>
      <c r="M112" s="337" t="str">
        <f>IF('Historical DATA'!BS98="","",'Historical DATA'!BS98)</f>
        <v/>
      </c>
      <c r="N112" s="338" t="str">
        <f>IF('Historical DATA'!BT98="","",'Historical DATA'!BT98)</f>
        <v/>
      </c>
      <c r="O112" s="339" t="str">
        <f>IF('Historical DATA'!BU98="","",'Historical DATA'!BU98)</f>
        <v/>
      </c>
      <c r="P112" s="339" t="str">
        <f>IF('Historical DATA'!BV98="","",'Historical DATA'!BV98)</f>
        <v/>
      </c>
      <c r="Q112" s="340" t="str">
        <f>IF('Historical DATA'!BW98="","",'Historical DATA'!BW98)</f>
        <v/>
      </c>
      <c r="R112" s="1382" t="str">
        <f>IF('Historical DATA'!BX98="","",'Historical DATA'!BX98)</f>
        <v/>
      </c>
      <c r="S112" s="1381" t="str">
        <f>IF('Historical DATA'!BY98="","",'Historical DATA'!BY98)</f>
        <v/>
      </c>
      <c r="T112" s="341" t="str">
        <f>IF('Historical DATA'!BZ98="","",'Historical DATA'!BZ98)</f>
        <v/>
      </c>
    </row>
    <row r="113" spans="2:20">
      <c r="B113" s="143" t="str">
        <f>IF('Historical DATA'!B99="","",'Historical DATA'!B99)</f>
        <v/>
      </c>
      <c r="C113" s="1474"/>
      <c r="D113" s="337" t="str">
        <f>IF('Historical DATA'!BK99="","",'Historical DATA'!BK99)</f>
        <v/>
      </c>
      <c r="E113" s="338" t="str">
        <f>IF('Historical DATA'!BL99="","",'Historical DATA'!BL99)</f>
        <v/>
      </c>
      <c r="F113" s="339" t="str">
        <f>IF('Historical DATA'!BM99="","",'Historical DATA'!BM99)</f>
        <v/>
      </c>
      <c r="G113" s="339" t="str">
        <f>IF('Historical DATA'!BN99="","",'Historical DATA'!BN99)</f>
        <v/>
      </c>
      <c r="H113" s="340" t="str">
        <f>IF('Historical DATA'!BO99="","",'Historical DATA'!BO99)</f>
        <v/>
      </c>
      <c r="I113" s="1382" t="str">
        <f>IF('Historical DATA'!BP99="","",'Historical DATA'!BP99)</f>
        <v/>
      </c>
      <c r="J113" s="1381" t="str">
        <f>IF('Historical DATA'!BQ99="","",'Historical DATA'!BQ99)</f>
        <v/>
      </c>
      <c r="K113" s="341" t="str">
        <f>IF('Historical DATA'!BR99="","",'Historical DATA'!BR99)</f>
        <v/>
      </c>
      <c r="M113" s="337" t="str">
        <f>IF('Historical DATA'!BS99="","",'Historical DATA'!BS99)</f>
        <v/>
      </c>
      <c r="N113" s="338" t="str">
        <f>IF('Historical DATA'!BT99="","",'Historical DATA'!BT99)</f>
        <v/>
      </c>
      <c r="O113" s="339" t="str">
        <f>IF('Historical DATA'!BU99="","",'Historical DATA'!BU99)</f>
        <v/>
      </c>
      <c r="P113" s="339" t="str">
        <f>IF('Historical DATA'!BV99="","",'Historical DATA'!BV99)</f>
        <v/>
      </c>
      <c r="Q113" s="340" t="str">
        <f>IF('Historical DATA'!BW99="","",'Historical DATA'!BW99)</f>
        <v/>
      </c>
      <c r="R113" s="1382" t="str">
        <f>IF('Historical DATA'!BX99="","",'Historical DATA'!BX99)</f>
        <v/>
      </c>
      <c r="S113" s="1381" t="str">
        <f>IF('Historical DATA'!BY99="","",'Historical DATA'!BY99)</f>
        <v/>
      </c>
      <c r="T113" s="341" t="str">
        <f>IF('Historical DATA'!BZ99="","",'Historical DATA'!BZ99)</f>
        <v/>
      </c>
    </row>
    <row r="114" spans="2:20">
      <c r="B114" s="143" t="str">
        <f>IF('Historical DATA'!B100="","",'Historical DATA'!B100)</f>
        <v/>
      </c>
      <c r="C114" s="1474"/>
      <c r="D114" s="337" t="str">
        <f>IF('Historical DATA'!BK100="","",'Historical DATA'!BK100)</f>
        <v/>
      </c>
      <c r="E114" s="338" t="str">
        <f>IF('Historical DATA'!BL100="","",'Historical DATA'!BL100)</f>
        <v/>
      </c>
      <c r="F114" s="339" t="str">
        <f>IF('Historical DATA'!BM100="","",'Historical DATA'!BM100)</f>
        <v/>
      </c>
      <c r="G114" s="339" t="str">
        <f>IF('Historical DATA'!BN100="","",'Historical DATA'!BN100)</f>
        <v/>
      </c>
      <c r="H114" s="340" t="str">
        <f>IF('Historical DATA'!BO100="","",'Historical DATA'!BO100)</f>
        <v/>
      </c>
      <c r="I114" s="1382" t="str">
        <f>IF('Historical DATA'!BP100="","",'Historical DATA'!BP100)</f>
        <v/>
      </c>
      <c r="J114" s="1381" t="str">
        <f>IF('Historical DATA'!BQ100="","",'Historical DATA'!BQ100)</f>
        <v/>
      </c>
      <c r="K114" s="341" t="str">
        <f>IF('Historical DATA'!BR100="","",'Historical DATA'!BR100)</f>
        <v/>
      </c>
      <c r="M114" s="337" t="str">
        <f>IF('Historical DATA'!BS100="","",'Historical DATA'!BS100)</f>
        <v/>
      </c>
      <c r="N114" s="338" t="str">
        <f>IF('Historical DATA'!BT100="","",'Historical DATA'!BT100)</f>
        <v/>
      </c>
      <c r="O114" s="339" t="str">
        <f>IF('Historical DATA'!BU100="","",'Historical DATA'!BU100)</f>
        <v/>
      </c>
      <c r="P114" s="339" t="str">
        <f>IF('Historical DATA'!BV100="","",'Historical DATA'!BV100)</f>
        <v/>
      </c>
      <c r="Q114" s="340" t="str">
        <f>IF('Historical DATA'!BW100="","",'Historical DATA'!BW100)</f>
        <v/>
      </c>
      <c r="R114" s="1382" t="str">
        <f>IF('Historical DATA'!BX100="","",'Historical DATA'!BX100)</f>
        <v/>
      </c>
      <c r="S114" s="1381" t="str">
        <f>IF('Historical DATA'!BY100="","",'Historical DATA'!BY100)</f>
        <v/>
      </c>
      <c r="T114" s="341" t="str">
        <f>IF('Historical DATA'!BZ100="","",'Historical DATA'!BZ100)</f>
        <v/>
      </c>
    </row>
    <row r="115" spans="2:20">
      <c r="B115" s="143" t="str">
        <f>IF('Historical DATA'!B101="","",'Historical DATA'!B101)</f>
        <v/>
      </c>
      <c r="C115" s="1474"/>
      <c r="D115" s="337" t="str">
        <f>IF('Historical DATA'!BK101="","",'Historical DATA'!BK101)</f>
        <v/>
      </c>
      <c r="E115" s="338" t="str">
        <f>IF('Historical DATA'!BL101="","",'Historical DATA'!BL101)</f>
        <v/>
      </c>
      <c r="F115" s="339" t="str">
        <f>IF('Historical DATA'!BM101="","",'Historical DATA'!BM101)</f>
        <v/>
      </c>
      <c r="G115" s="339" t="str">
        <f>IF('Historical DATA'!BN101="","",'Historical DATA'!BN101)</f>
        <v/>
      </c>
      <c r="H115" s="340" t="str">
        <f>IF('Historical DATA'!BO101="","",'Historical DATA'!BO101)</f>
        <v/>
      </c>
      <c r="I115" s="1382" t="str">
        <f>IF('Historical DATA'!BP101="","",'Historical DATA'!BP101)</f>
        <v/>
      </c>
      <c r="J115" s="1381" t="str">
        <f>IF('Historical DATA'!BQ101="","",'Historical DATA'!BQ101)</f>
        <v/>
      </c>
      <c r="K115" s="341" t="str">
        <f>IF('Historical DATA'!BR101="","",'Historical DATA'!BR101)</f>
        <v/>
      </c>
      <c r="M115" s="337" t="str">
        <f>IF('Historical DATA'!BS101="","",'Historical DATA'!BS101)</f>
        <v/>
      </c>
      <c r="N115" s="338" t="str">
        <f>IF('Historical DATA'!BT101="","",'Historical DATA'!BT101)</f>
        <v/>
      </c>
      <c r="O115" s="339" t="str">
        <f>IF('Historical DATA'!BU101="","",'Historical DATA'!BU101)</f>
        <v/>
      </c>
      <c r="P115" s="339" t="str">
        <f>IF('Historical DATA'!BV101="","",'Historical DATA'!BV101)</f>
        <v/>
      </c>
      <c r="Q115" s="340" t="str">
        <f>IF('Historical DATA'!BW101="","",'Historical DATA'!BW101)</f>
        <v/>
      </c>
      <c r="R115" s="1382" t="str">
        <f>IF('Historical DATA'!BX101="","",'Historical DATA'!BX101)</f>
        <v/>
      </c>
      <c r="S115" s="1381" t="str">
        <f>IF('Historical DATA'!BY101="","",'Historical DATA'!BY101)</f>
        <v/>
      </c>
      <c r="T115" s="341" t="str">
        <f>IF('Historical DATA'!BZ101="","",'Historical DATA'!BZ101)</f>
        <v/>
      </c>
    </row>
    <row r="116" spans="2:20">
      <c r="B116" s="143" t="str">
        <f>IF('Historical DATA'!B102="","",'Historical DATA'!B102)</f>
        <v/>
      </c>
      <c r="C116" s="1474"/>
      <c r="D116" s="337" t="str">
        <f>IF('Historical DATA'!BK102="","",'Historical DATA'!BK102)</f>
        <v/>
      </c>
      <c r="E116" s="338" t="str">
        <f>IF('Historical DATA'!BL102="","",'Historical DATA'!BL102)</f>
        <v/>
      </c>
      <c r="F116" s="339" t="str">
        <f>IF('Historical DATA'!BM102="","",'Historical DATA'!BM102)</f>
        <v/>
      </c>
      <c r="G116" s="339" t="str">
        <f>IF('Historical DATA'!BN102="","",'Historical DATA'!BN102)</f>
        <v/>
      </c>
      <c r="H116" s="340" t="str">
        <f>IF('Historical DATA'!BO102="","",'Historical DATA'!BO102)</f>
        <v/>
      </c>
      <c r="I116" s="1382" t="str">
        <f>IF('Historical DATA'!BP102="","",'Historical DATA'!BP102)</f>
        <v/>
      </c>
      <c r="J116" s="1381" t="str">
        <f>IF('Historical DATA'!BQ102="","",'Historical DATA'!BQ102)</f>
        <v/>
      </c>
      <c r="K116" s="341" t="str">
        <f>IF('Historical DATA'!BR102="","",'Historical DATA'!BR102)</f>
        <v/>
      </c>
      <c r="M116" s="337" t="str">
        <f>IF('Historical DATA'!BS102="","",'Historical DATA'!BS102)</f>
        <v/>
      </c>
      <c r="N116" s="338" t="str">
        <f>IF('Historical DATA'!BT102="","",'Historical DATA'!BT102)</f>
        <v/>
      </c>
      <c r="O116" s="339" t="str">
        <f>IF('Historical DATA'!BU102="","",'Historical DATA'!BU102)</f>
        <v/>
      </c>
      <c r="P116" s="339" t="str">
        <f>IF('Historical DATA'!BV102="","",'Historical DATA'!BV102)</f>
        <v/>
      </c>
      <c r="Q116" s="340" t="str">
        <f>IF('Historical DATA'!BW102="","",'Historical DATA'!BW102)</f>
        <v/>
      </c>
      <c r="R116" s="1382" t="str">
        <f>IF('Historical DATA'!BX102="","",'Historical DATA'!BX102)</f>
        <v/>
      </c>
      <c r="S116" s="1381" t="str">
        <f>IF('Historical DATA'!BY102="","",'Historical DATA'!BY102)</f>
        <v/>
      </c>
      <c r="T116" s="341" t="str">
        <f>IF('Historical DATA'!BZ102="","",'Historical DATA'!BZ102)</f>
        <v/>
      </c>
    </row>
    <row r="117" spans="2:20">
      <c r="B117" s="143" t="str">
        <f>IF('Historical DATA'!B103="","",'Historical DATA'!B103)</f>
        <v/>
      </c>
      <c r="C117" s="1474"/>
      <c r="D117" s="337" t="str">
        <f>IF('Historical DATA'!BK103="","",'Historical DATA'!BK103)</f>
        <v/>
      </c>
      <c r="E117" s="338" t="str">
        <f>IF('Historical DATA'!BL103="","",'Historical DATA'!BL103)</f>
        <v/>
      </c>
      <c r="F117" s="339" t="str">
        <f>IF('Historical DATA'!BM103="","",'Historical DATA'!BM103)</f>
        <v/>
      </c>
      <c r="G117" s="339" t="str">
        <f>IF('Historical DATA'!BN103="","",'Historical DATA'!BN103)</f>
        <v/>
      </c>
      <c r="H117" s="340" t="str">
        <f>IF('Historical DATA'!BO103="","",'Historical DATA'!BO103)</f>
        <v/>
      </c>
      <c r="I117" s="1382" t="str">
        <f>IF('Historical DATA'!BP103="","",'Historical DATA'!BP103)</f>
        <v/>
      </c>
      <c r="J117" s="1381" t="str">
        <f>IF('Historical DATA'!BQ103="","",'Historical DATA'!BQ103)</f>
        <v/>
      </c>
      <c r="K117" s="341" t="str">
        <f>IF('Historical DATA'!BR103="","",'Historical DATA'!BR103)</f>
        <v/>
      </c>
      <c r="M117" s="337" t="str">
        <f>IF('Historical DATA'!BS103="","",'Historical DATA'!BS103)</f>
        <v/>
      </c>
      <c r="N117" s="338" t="str">
        <f>IF('Historical DATA'!BT103="","",'Historical DATA'!BT103)</f>
        <v/>
      </c>
      <c r="O117" s="339" t="str">
        <f>IF('Historical DATA'!BU103="","",'Historical DATA'!BU103)</f>
        <v/>
      </c>
      <c r="P117" s="339" t="str">
        <f>IF('Historical DATA'!BV103="","",'Historical DATA'!BV103)</f>
        <v/>
      </c>
      <c r="Q117" s="340" t="str">
        <f>IF('Historical DATA'!BW103="","",'Historical DATA'!BW103)</f>
        <v/>
      </c>
      <c r="R117" s="1382" t="str">
        <f>IF('Historical DATA'!BX103="","",'Historical DATA'!BX103)</f>
        <v/>
      </c>
      <c r="S117" s="1381" t="str">
        <f>IF('Historical DATA'!BY103="","",'Historical DATA'!BY103)</f>
        <v/>
      </c>
      <c r="T117" s="341" t="str">
        <f>IF('Historical DATA'!BZ103="","",'Historical DATA'!BZ103)</f>
        <v/>
      </c>
    </row>
    <row r="118" spans="2:20">
      <c r="B118" s="143" t="str">
        <f>IF('Historical DATA'!B104="","",'Historical DATA'!B104)</f>
        <v/>
      </c>
      <c r="C118" s="1474"/>
      <c r="D118" s="337" t="str">
        <f>IF('Historical DATA'!BK104="","",'Historical DATA'!BK104)</f>
        <v/>
      </c>
      <c r="E118" s="338" t="str">
        <f>IF('Historical DATA'!BL104="","",'Historical DATA'!BL104)</f>
        <v/>
      </c>
      <c r="F118" s="339" t="str">
        <f>IF('Historical DATA'!BM104="","",'Historical DATA'!BM104)</f>
        <v/>
      </c>
      <c r="G118" s="339" t="str">
        <f>IF('Historical DATA'!BN104="","",'Historical DATA'!BN104)</f>
        <v/>
      </c>
      <c r="H118" s="340" t="str">
        <f>IF('Historical DATA'!BO104="","",'Historical DATA'!BO104)</f>
        <v/>
      </c>
      <c r="I118" s="1382" t="str">
        <f>IF('Historical DATA'!BP104="","",'Historical DATA'!BP104)</f>
        <v/>
      </c>
      <c r="J118" s="1381" t="str">
        <f>IF('Historical DATA'!BQ104="","",'Historical DATA'!BQ104)</f>
        <v/>
      </c>
      <c r="K118" s="341" t="str">
        <f>IF('Historical DATA'!BR104="","",'Historical DATA'!BR104)</f>
        <v/>
      </c>
      <c r="M118" s="337" t="str">
        <f>IF('Historical DATA'!BS104="","",'Historical DATA'!BS104)</f>
        <v/>
      </c>
      <c r="N118" s="338" t="str">
        <f>IF('Historical DATA'!BT104="","",'Historical DATA'!BT104)</f>
        <v/>
      </c>
      <c r="O118" s="339" t="str">
        <f>IF('Historical DATA'!BU104="","",'Historical DATA'!BU104)</f>
        <v/>
      </c>
      <c r="P118" s="339" t="str">
        <f>IF('Historical DATA'!BV104="","",'Historical DATA'!BV104)</f>
        <v/>
      </c>
      <c r="Q118" s="340" t="str">
        <f>IF('Historical DATA'!BW104="","",'Historical DATA'!BW104)</f>
        <v/>
      </c>
      <c r="R118" s="1382" t="str">
        <f>IF('Historical DATA'!BX104="","",'Historical DATA'!BX104)</f>
        <v/>
      </c>
      <c r="S118" s="1381" t="str">
        <f>IF('Historical DATA'!BY104="","",'Historical DATA'!BY104)</f>
        <v/>
      </c>
      <c r="T118" s="341" t="str">
        <f>IF('Historical DATA'!BZ104="","",'Historical DATA'!BZ104)</f>
        <v/>
      </c>
    </row>
    <row r="119" spans="2:20">
      <c r="B119" s="143" t="str">
        <f>IF('Historical DATA'!B105="","",'Historical DATA'!B105)</f>
        <v/>
      </c>
      <c r="C119" s="1474"/>
      <c r="D119" s="337" t="str">
        <f>IF('Historical DATA'!BK105="","",'Historical DATA'!BK105)</f>
        <v/>
      </c>
      <c r="E119" s="338" t="str">
        <f>IF('Historical DATA'!BL105="","",'Historical DATA'!BL105)</f>
        <v/>
      </c>
      <c r="F119" s="339" t="str">
        <f>IF('Historical DATA'!BM105="","",'Historical DATA'!BM105)</f>
        <v/>
      </c>
      <c r="G119" s="339" t="str">
        <f>IF('Historical DATA'!BN105="","",'Historical DATA'!BN105)</f>
        <v/>
      </c>
      <c r="H119" s="340" t="str">
        <f>IF('Historical DATA'!BO105="","",'Historical DATA'!BO105)</f>
        <v/>
      </c>
      <c r="I119" s="1382" t="str">
        <f>IF('Historical DATA'!BP105="","",'Historical DATA'!BP105)</f>
        <v/>
      </c>
      <c r="J119" s="1381" t="str">
        <f>IF('Historical DATA'!BQ105="","",'Historical DATA'!BQ105)</f>
        <v/>
      </c>
      <c r="K119" s="341" t="str">
        <f>IF('Historical DATA'!BR105="","",'Historical DATA'!BR105)</f>
        <v/>
      </c>
      <c r="M119" s="337" t="str">
        <f>IF('Historical DATA'!BS105="","",'Historical DATA'!BS105)</f>
        <v/>
      </c>
      <c r="N119" s="338" t="str">
        <f>IF('Historical DATA'!BT105="","",'Historical DATA'!BT105)</f>
        <v/>
      </c>
      <c r="O119" s="339" t="str">
        <f>IF('Historical DATA'!BU105="","",'Historical DATA'!BU105)</f>
        <v/>
      </c>
      <c r="P119" s="339" t="str">
        <f>IF('Historical DATA'!BV105="","",'Historical DATA'!BV105)</f>
        <v/>
      </c>
      <c r="Q119" s="340" t="str">
        <f>IF('Historical DATA'!BW105="","",'Historical DATA'!BW105)</f>
        <v/>
      </c>
      <c r="R119" s="1382" t="str">
        <f>IF('Historical DATA'!BX105="","",'Historical DATA'!BX105)</f>
        <v/>
      </c>
      <c r="S119" s="1381" t="str">
        <f>IF('Historical DATA'!BY105="","",'Historical DATA'!BY105)</f>
        <v/>
      </c>
      <c r="T119" s="341" t="str">
        <f>IF('Historical DATA'!BZ105="","",'Historical DATA'!BZ105)</f>
        <v/>
      </c>
    </row>
    <row r="120" spans="2:20">
      <c r="B120" s="143" t="str">
        <f>IF('Historical DATA'!B106="","",'Historical DATA'!B106)</f>
        <v/>
      </c>
      <c r="C120" s="1474"/>
      <c r="D120" s="337" t="str">
        <f>IF('Historical DATA'!BK106="","",'Historical DATA'!BK106)</f>
        <v/>
      </c>
      <c r="E120" s="338" t="str">
        <f>IF('Historical DATA'!BL106="","",'Historical DATA'!BL106)</f>
        <v/>
      </c>
      <c r="F120" s="339" t="str">
        <f>IF('Historical DATA'!BM106="","",'Historical DATA'!BM106)</f>
        <v/>
      </c>
      <c r="G120" s="339" t="str">
        <f>IF('Historical DATA'!BN106="","",'Historical DATA'!BN106)</f>
        <v/>
      </c>
      <c r="H120" s="340" t="str">
        <f>IF('Historical DATA'!BO106="","",'Historical DATA'!BO106)</f>
        <v/>
      </c>
      <c r="I120" s="1382" t="str">
        <f>IF('Historical DATA'!BP106="","",'Historical DATA'!BP106)</f>
        <v/>
      </c>
      <c r="J120" s="1381" t="str">
        <f>IF('Historical DATA'!BQ106="","",'Historical DATA'!BQ106)</f>
        <v/>
      </c>
      <c r="K120" s="341" t="str">
        <f>IF('Historical DATA'!BR106="","",'Historical DATA'!BR106)</f>
        <v/>
      </c>
      <c r="M120" s="337" t="str">
        <f>IF('Historical DATA'!BS106="","",'Historical DATA'!BS106)</f>
        <v/>
      </c>
      <c r="N120" s="338" t="str">
        <f>IF('Historical DATA'!BT106="","",'Historical DATA'!BT106)</f>
        <v/>
      </c>
      <c r="O120" s="339" t="str">
        <f>IF('Historical DATA'!BU106="","",'Historical DATA'!BU106)</f>
        <v/>
      </c>
      <c r="P120" s="339" t="str">
        <f>IF('Historical DATA'!BV106="","",'Historical DATA'!BV106)</f>
        <v/>
      </c>
      <c r="Q120" s="340" t="str">
        <f>IF('Historical DATA'!BW106="","",'Historical DATA'!BW106)</f>
        <v/>
      </c>
      <c r="R120" s="1382" t="str">
        <f>IF('Historical DATA'!BX106="","",'Historical DATA'!BX106)</f>
        <v/>
      </c>
      <c r="S120" s="1381" t="str">
        <f>IF('Historical DATA'!BY106="","",'Historical DATA'!BY106)</f>
        <v/>
      </c>
      <c r="T120" s="341" t="str">
        <f>IF('Historical DATA'!BZ106="","",'Historical DATA'!BZ106)</f>
        <v/>
      </c>
    </row>
    <row r="121" spans="2:20">
      <c r="B121" s="143" t="str">
        <f>IF('Historical DATA'!B107="","",'Historical DATA'!B107)</f>
        <v/>
      </c>
      <c r="C121" s="1474"/>
      <c r="D121" s="337" t="str">
        <f>IF('Historical DATA'!BK107="","",'Historical DATA'!BK107)</f>
        <v/>
      </c>
      <c r="E121" s="338" t="str">
        <f>IF('Historical DATA'!BL107="","",'Historical DATA'!BL107)</f>
        <v/>
      </c>
      <c r="F121" s="339" t="str">
        <f>IF('Historical DATA'!BM107="","",'Historical DATA'!BM107)</f>
        <v/>
      </c>
      <c r="G121" s="339" t="str">
        <f>IF('Historical DATA'!BN107="","",'Historical DATA'!BN107)</f>
        <v/>
      </c>
      <c r="H121" s="340" t="str">
        <f>IF('Historical DATA'!BO107="","",'Historical DATA'!BO107)</f>
        <v/>
      </c>
      <c r="I121" s="1382" t="str">
        <f>IF('Historical DATA'!BP107="","",'Historical DATA'!BP107)</f>
        <v/>
      </c>
      <c r="J121" s="1381" t="str">
        <f>IF('Historical DATA'!BQ107="","",'Historical DATA'!BQ107)</f>
        <v/>
      </c>
      <c r="K121" s="341" t="str">
        <f>IF('Historical DATA'!BR107="","",'Historical DATA'!BR107)</f>
        <v/>
      </c>
      <c r="M121" s="337" t="str">
        <f>IF('Historical DATA'!BS107="","",'Historical DATA'!BS107)</f>
        <v/>
      </c>
      <c r="N121" s="338" t="str">
        <f>IF('Historical DATA'!BT107="","",'Historical DATA'!BT107)</f>
        <v/>
      </c>
      <c r="O121" s="339" t="str">
        <f>IF('Historical DATA'!BU107="","",'Historical DATA'!BU107)</f>
        <v/>
      </c>
      <c r="P121" s="339" t="str">
        <f>IF('Historical DATA'!BV107="","",'Historical DATA'!BV107)</f>
        <v/>
      </c>
      <c r="Q121" s="340" t="str">
        <f>IF('Historical DATA'!BW107="","",'Historical DATA'!BW107)</f>
        <v/>
      </c>
      <c r="R121" s="1382" t="str">
        <f>IF('Historical DATA'!BX107="","",'Historical DATA'!BX107)</f>
        <v/>
      </c>
      <c r="S121" s="1381" t="str">
        <f>IF('Historical DATA'!BY107="","",'Historical DATA'!BY107)</f>
        <v/>
      </c>
      <c r="T121" s="341" t="str">
        <f>IF('Historical DATA'!BZ107="","",'Historical DATA'!BZ107)</f>
        <v/>
      </c>
    </row>
    <row r="122" spans="2:20">
      <c r="B122" s="143" t="str">
        <f>IF('Historical DATA'!B108="","",'Historical DATA'!B108)</f>
        <v/>
      </c>
      <c r="C122" s="1474"/>
      <c r="D122" s="337" t="str">
        <f>IF('Historical DATA'!BK108="","",'Historical DATA'!BK108)</f>
        <v/>
      </c>
      <c r="E122" s="338" t="str">
        <f>IF('Historical DATA'!BL108="","",'Historical DATA'!BL108)</f>
        <v/>
      </c>
      <c r="F122" s="339" t="str">
        <f>IF('Historical DATA'!BM108="","",'Historical DATA'!BM108)</f>
        <v/>
      </c>
      <c r="G122" s="339" t="str">
        <f>IF('Historical DATA'!BN108="","",'Historical DATA'!BN108)</f>
        <v/>
      </c>
      <c r="H122" s="340" t="str">
        <f>IF('Historical DATA'!BO108="","",'Historical DATA'!BO108)</f>
        <v/>
      </c>
      <c r="I122" s="1382" t="str">
        <f>IF('Historical DATA'!BP108="","",'Historical DATA'!BP108)</f>
        <v/>
      </c>
      <c r="J122" s="1381" t="str">
        <f>IF('Historical DATA'!BQ108="","",'Historical DATA'!BQ108)</f>
        <v/>
      </c>
      <c r="K122" s="341" t="str">
        <f>IF('Historical DATA'!BR108="","",'Historical DATA'!BR108)</f>
        <v/>
      </c>
      <c r="M122" s="337" t="str">
        <f>IF('Historical DATA'!BS108="","",'Historical DATA'!BS108)</f>
        <v/>
      </c>
      <c r="N122" s="338" t="str">
        <f>IF('Historical DATA'!BT108="","",'Historical DATA'!BT108)</f>
        <v/>
      </c>
      <c r="O122" s="339" t="str">
        <f>IF('Historical DATA'!BU108="","",'Historical DATA'!BU108)</f>
        <v/>
      </c>
      <c r="P122" s="339" t="str">
        <f>IF('Historical DATA'!BV108="","",'Historical DATA'!BV108)</f>
        <v/>
      </c>
      <c r="Q122" s="340" t="str">
        <f>IF('Historical DATA'!BW108="","",'Historical DATA'!BW108)</f>
        <v/>
      </c>
      <c r="R122" s="1382" t="str">
        <f>IF('Historical DATA'!BX108="","",'Historical DATA'!BX108)</f>
        <v/>
      </c>
      <c r="S122" s="1381" t="str">
        <f>IF('Historical DATA'!BY108="","",'Historical DATA'!BY108)</f>
        <v/>
      </c>
      <c r="T122" s="341" t="str">
        <f>IF('Historical DATA'!BZ108="","",'Historical DATA'!BZ108)</f>
        <v/>
      </c>
    </row>
    <row r="123" spans="2:20">
      <c r="B123" s="143" t="str">
        <f>IF('Historical DATA'!B109="","",'Historical DATA'!B109)</f>
        <v/>
      </c>
      <c r="C123" s="1474"/>
      <c r="D123" s="337" t="str">
        <f>IF('Historical DATA'!BK109="","",'Historical DATA'!BK109)</f>
        <v/>
      </c>
      <c r="E123" s="338" t="str">
        <f>IF('Historical DATA'!BL109="","",'Historical DATA'!BL109)</f>
        <v/>
      </c>
      <c r="F123" s="339" t="str">
        <f>IF('Historical DATA'!BM109="","",'Historical DATA'!BM109)</f>
        <v/>
      </c>
      <c r="G123" s="339" t="str">
        <f>IF('Historical DATA'!BN109="","",'Historical DATA'!BN109)</f>
        <v/>
      </c>
      <c r="H123" s="340" t="str">
        <f>IF('Historical DATA'!BO109="","",'Historical DATA'!BO109)</f>
        <v/>
      </c>
      <c r="I123" s="1382" t="str">
        <f>IF('Historical DATA'!BP109="","",'Historical DATA'!BP109)</f>
        <v/>
      </c>
      <c r="J123" s="1381" t="str">
        <f>IF('Historical DATA'!BQ109="","",'Historical DATA'!BQ109)</f>
        <v/>
      </c>
      <c r="K123" s="341" t="str">
        <f>IF('Historical DATA'!BR109="","",'Historical DATA'!BR109)</f>
        <v/>
      </c>
      <c r="M123" s="337" t="str">
        <f>IF('Historical DATA'!BS109="","",'Historical DATA'!BS109)</f>
        <v/>
      </c>
      <c r="N123" s="338" t="str">
        <f>IF('Historical DATA'!BT109="","",'Historical DATA'!BT109)</f>
        <v/>
      </c>
      <c r="O123" s="339" t="str">
        <f>IF('Historical DATA'!BU109="","",'Historical DATA'!BU109)</f>
        <v/>
      </c>
      <c r="P123" s="339" t="str">
        <f>IF('Historical DATA'!BV109="","",'Historical DATA'!BV109)</f>
        <v/>
      </c>
      <c r="Q123" s="340" t="str">
        <f>IF('Historical DATA'!BW109="","",'Historical DATA'!BW109)</f>
        <v/>
      </c>
      <c r="R123" s="1382" t="str">
        <f>IF('Historical DATA'!BX109="","",'Historical DATA'!BX109)</f>
        <v/>
      </c>
      <c r="S123" s="1381" t="str">
        <f>IF('Historical DATA'!BY109="","",'Historical DATA'!BY109)</f>
        <v/>
      </c>
      <c r="T123" s="341" t="str">
        <f>IF('Historical DATA'!BZ109="","",'Historical DATA'!BZ109)</f>
        <v/>
      </c>
    </row>
    <row r="124" spans="2:20">
      <c r="B124" s="143" t="str">
        <f>IF('Historical DATA'!B110="","",'Historical DATA'!B110)</f>
        <v/>
      </c>
      <c r="C124" s="1474"/>
      <c r="D124" s="337" t="str">
        <f>IF('Historical DATA'!BK110="","",'Historical DATA'!BK110)</f>
        <v/>
      </c>
      <c r="E124" s="338" t="str">
        <f>IF('Historical DATA'!BL110="","",'Historical DATA'!BL110)</f>
        <v/>
      </c>
      <c r="F124" s="339" t="str">
        <f>IF('Historical DATA'!BM110="","",'Historical DATA'!BM110)</f>
        <v/>
      </c>
      <c r="G124" s="339" t="str">
        <f>IF('Historical DATA'!BN110="","",'Historical DATA'!BN110)</f>
        <v/>
      </c>
      <c r="H124" s="340" t="str">
        <f>IF('Historical DATA'!BO110="","",'Historical DATA'!BO110)</f>
        <v/>
      </c>
      <c r="I124" s="1382" t="str">
        <f>IF('Historical DATA'!BP110="","",'Historical DATA'!BP110)</f>
        <v/>
      </c>
      <c r="J124" s="1381" t="str">
        <f>IF('Historical DATA'!BQ110="","",'Historical DATA'!BQ110)</f>
        <v/>
      </c>
      <c r="K124" s="341" t="str">
        <f>IF('Historical DATA'!BR110="","",'Historical DATA'!BR110)</f>
        <v/>
      </c>
      <c r="M124" s="337" t="str">
        <f>IF('Historical DATA'!BS110="","",'Historical DATA'!BS110)</f>
        <v/>
      </c>
      <c r="N124" s="338" t="str">
        <f>IF('Historical DATA'!BT110="","",'Historical DATA'!BT110)</f>
        <v/>
      </c>
      <c r="O124" s="339" t="str">
        <f>IF('Historical DATA'!BU110="","",'Historical DATA'!BU110)</f>
        <v/>
      </c>
      <c r="P124" s="339" t="str">
        <f>IF('Historical DATA'!BV110="","",'Historical DATA'!BV110)</f>
        <v/>
      </c>
      <c r="Q124" s="340" t="str">
        <f>IF('Historical DATA'!BW110="","",'Historical DATA'!BW110)</f>
        <v/>
      </c>
      <c r="R124" s="1382" t="str">
        <f>IF('Historical DATA'!BX110="","",'Historical DATA'!BX110)</f>
        <v/>
      </c>
      <c r="S124" s="1381" t="str">
        <f>IF('Historical DATA'!BY110="","",'Historical DATA'!BY110)</f>
        <v/>
      </c>
      <c r="T124" s="341" t="str">
        <f>IF('Historical DATA'!BZ110="","",'Historical DATA'!BZ110)</f>
        <v/>
      </c>
    </row>
    <row r="125" spans="2:20">
      <c r="B125" s="143" t="str">
        <f>IF('Historical DATA'!B111="","",'Historical DATA'!B111)</f>
        <v/>
      </c>
      <c r="C125" s="1474"/>
      <c r="D125" s="337" t="str">
        <f>IF('Historical DATA'!BK111="","",'Historical DATA'!BK111)</f>
        <v/>
      </c>
      <c r="E125" s="338" t="str">
        <f>IF('Historical DATA'!BL111="","",'Historical DATA'!BL111)</f>
        <v/>
      </c>
      <c r="F125" s="339" t="str">
        <f>IF('Historical DATA'!BM111="","",'Historical DATA'!BM111)</f>
        <v/>
      </c>
      <c r="G125" s="339" t="str">
        <f>IF('Historical DATA'!BN111="","",'Historical DATA'!BN111)</f>
        <v/>
      </c>
      <c r="H125" s="340" t="str">
        <f>IF('Historical DATA'!BO111="","",'Historical DATA'!BO111)</f>
        <v/>
      </c>
      <c r="I125" s="1382" t="str">
        <f>IF('Historical DATA'!BP111="","",'Historical DATA'!BP111)</f>
        <v/>
      </c>
      <c r="J125" s="1381" t="str">
        <f>IF('Historical DATA'!BQ111="","",'Historical DATA'!BQ111)</f>
        <v/>
      </c>
      <c r="K125" s="341" t="str">
        <f>IF('Historical DATA'!BR111="","",'Historical DATA'!BR111)</f>
        <v/>
      </c>
      <c r="M125" s="337" t="str">
        <f>IF('Historical DATA'!BS111="","",'Historical DATA'!BS111)</f>
        <v/>
      </c>
      <c r="N125" s="338" t="str">
        <f>IF('Historical DATA'!BT111="","",'Historical DATA'!BT111)</f>
        <v/>
      </c>
      <c r="O125" s="339" t="str">
        <f>IF('Historical DATA'!BU111="","",'Historical DATA'!BU111)</f>
        <v/>
      </c>
      <c r="P125" s="339" t="str">
        <f>IF('Historical DATA'!BV111="","",'Historical DATA'!BV111)</f>
        <v/>
      </c>
      <c r="Q125" s="340" t="str">
        <f>IF('Historical DATA'!BW111="","",'Historical DATA'!BW111)</f>
        <v/>
      </c>
      <c r="R125" s="1382" t="str">
        <f>IF('Historical DATA'!BX111="","",'Historical DATA'!BX111)</f>
        <v/>
      </c>
      <c r="S125" s="1381" t="str">
        <f>IF('Historical DATA'!BY111="","",'Historical DATA'!BY111)</f>
        <v/>
      </c>
      <c r="T125" s="341" t="str">
        <f>IF('Historical DATA'!BZ111="","",'Historical DATA'!BZ111)</f>
        <v/>
      </c>
    </row>
    <row r="126" spans="2:20">
      <c r="B126" s="143" t="str">
        <f>IF('Historical DATA'!B112="","",'Historical DATA'!B112)</f>
        <v/>
      </c>
      <c r="C126" s="1474"/>
      <c r="D126" s="337" t="str">
        <f>IF('Historical DATA'!BK112="","",'Historical DATA'!BK112)</f>
        <v/>
      </c>
      <c r="E126" s="338" t="str">
        <f>IF('Historical DATA'!BL112="","",'Historical DATA'!BL112)</f>
        <v/>
      </c>
      <c r="F126" s="339" t="str">
        <f>IF('Historical DATA'!BM112="","",'Historical DATA'!BM112)</f>
        <v/>
      </c>
      <c r="G126" s="339" t="str">
        <f>IF('Historical DATA'!BN112="","",'Historical DATA'!BN112)</f>
        <v/>
      </c>
      <c r="H126" s="340" t="str">
        <f>IF('Historical DATA'!BO112="","",'Historical DATA'!BO112)</f>
        <v/>
      </c>
      <c r="I126" s="1382" t="str">
        <f>IF('Historical DATA'!BP112="","",'Historical DATA'!BP112)</f>
        <v/>
      </c>
      <c r="J126" s="1381" t="str">
        <f>IF('Historical DATA'!BQ112="","",'Historical DATA'!BQ112)</f>
        <v/>
      </c>
      <c r="K126" s="341" t="str">
        <f>IF('Historical DATA'!BR112="","",'Historical DATA'!BR112)</f>
        <v/>
      </c>
      <c r="M126" s="337" t="str">
        <f>IF('Historical DATA'!BS112="","",'Historical DATA'!BS112)</f>
        <v/>
      </c>
      <c r="N126" s="338" t="str">
        <f>IF('Historical DATA'!BT112="","",'Historical DATA'!BT112)</f>
        <v/>
      </c>
      <c r="O126" s="339" t="str">
        <f>IF('Historical DATA'!BU112="","",'Historical DATA'!BU112)</f>
        <v/>
      </c>
      <c r="P126" s="339" t="str">
        <f>IF('Historical DATA'!BV112="","",'Historical DATA'!BV112)</f>
        <v/>
      </c>
      <c r="Q126" s="340" t="str">
        <f>IF('Historical DATA'!BW112="","",'Historical DATA'!BW112)</f>
        <v/>
      </c>
      <c r="R126" s="1382" t="str">
        <f>IF('Historical DATA'!BX112="","",'Historical DATA'!BX112)</f>
        <v/>
      </c>
      <c r="S126" s="1381" t="str">
        <f>IF('Historical DATA'!BY112="","",'Historical DATA'!BY112)</f>
        <v/>
      </c>
      <c r="T126" s="341" t="str">
        <f>IF('Historical DATA'!BZ112="","",'Historical DATA'!BZ112)</f>
        <v/>
      </c>
    </row>
    <row r="127" spans="2:20">
      <c r="B127" s="143" t="str">
        <f>IF('Historical DATA'!B113="","",'Historical DATA'!B113)</f>
        <v/>
      </c>
      <c r="C127" s="1474"/>
      <c r="D127" s="337" t="str">
        <f>IF('Historical DATA'!BK113="","",'Historical DATA'!BK113)</f>
        <v/>
      </c>
      <c r="E127" s="338" t="str">
        <f>IF('Historical DATA'!BL113="","",'Historical DATA'!BL113)</f>
        <v/>
      </c>
      <c r="F127" s="339" t="str">
        <f>IF('Historical DATA'!BM113="","",'Historical DATA'!BM113)</f>
        <v/>
      </c>
      <c r="G127" s="339" t="str">
        <f>IF('Historical DATA'!BN113="","",'Historical DATA'!BN113)</f>
        <v/>
      </c>
      <c r="H127" s="340" t="str">
        <f>IF('Historical DATA'!BO113="","",'Historical DATA'!BO113)</f>
        <v/>
      </c>
      <c r="I127" s="1382" t="str">
        <f>IF('Historical DATA'!BP113="","",'Historical DATA'!BP113)</f>
        <v/>
      </c>
      <c r="J127" s="1381" t="str">
        <f>IF('Historical DATA'!BQ113="","",'Historical DATA'!BQ113)</f>
        <v/>
      </c>
      <c r="K127" s="341" t="str">
        <f>IF('Historical DATA'!BR113="","",'Historical DATA'!BR113)</f>
        <v/>
      </c>
      <c r="M127" s="337" t="str">
        <f>IF('Historical DATA'!BS113="","",'Historical DATA'!BS113)</f>
        <v/>
      </c>
      <c r="N127" s="338" t="str">
        <f>IF('Historical DATA'!BT113="","",'Historical DATA'!BT113)</f>
        <v/>
      </c>
      <c r="O127" s="339" t="str">
        <f>IF('Historical DATA'!BU113="","",'Historical DATA'!BU113)</f>
        <v/>
      </c>
      <c r="P127" s="339" t="str">
        <f>IF('Historical DATA'!BV113="","",'Historical DATA'!BV113)</f>
        <v/>
      </c>
      <c r="Q127" s="340" t="str">
        <f>IF('Historical DATA'!BW113="","",'Historical DATA'!BW113)</f>
        <v/>
      </c>
      <c r="R127" s="1382" t="str">
        <f>IF('Historical DATA'!BX113="","",'Historical DATA'!BX113)</f>
        <v/>
      </c>
      <c r="S127" s="1381" t="str">
        <f>IF('Historical DATA'!BY113="","",'Historical DATA'!BY113)</f>
        <v/>
      </c>
      <c r="T127" s="341" t="str">
        <f>IF('Historical DATA'!BZ113="","",'Historical DATA'!BZ113)</f>
        <v/>
      </c>
    </row>
    <row r="128" spans="2:20">
      <c r="B128" s="143" t="str">
        <f>IF('Historical DATA'!B114="","",'Historical DATA'!B114)</f>
        <v/>
      </c>
      <c r="C128" s="1474"/>
      <c r="D128" s="337" t="str">
        <f>IF('Historical DATA'!BK114="","",'Historical DATA'!BK114)</f>
        <v/>
      </c>
      <c r="E128" s="338" t="str">
        <f>IF('Historical DATA'!BL114="","",'Historical DATA'!BL114)</f>
        <v/>
      </c>
      <c r="F128" s="339" t="str">
        <f>IF('Historical DATA'!BM114="","",'Historical DATA'!BM114)</f>
        <v/>
      </c>
      <c r="G128" s="339" t="str">
        <f>IF('Historical DATA'!BN114="","",'Historical DATA'!BN114)</f>
        <v/>
      </c>
      <c r="H128" s="340" t="str">
        <f>IF('Historical DATA'!BO114="","",'Historical DATA'!BO114)</f>
        <v/>
      </c>
      <c r="I128" s="1382" t="str">
        <f>IF('Historical DATA'!BP114="","",'Historical DATA'!BP114)</f>
        <v/>
      </c>
      <c r="J128" s="1381" t="str">
        <f>IF('Historical DATA'!BQ114="","",'Historical DATA'!BQ114)</f>
        <v/>
      </c>
      <c r="K128" s="341" t="str">
        <f>IF('Historical DATA'!BR114="","",'Historical DATA'!BR114)</f>
        <v/>
      </c>
      <c r="M128" s="337" t="str">
        <f>IF('Historical DATA'!BS114="","",'Historical DATA'!BS114)</f>
        <v/>
      </c>
      <c r="N128" s="338" t="str">
        <f>IF('Historical DATA'!BT114="","",'Historical DATA'!BT114)</f>
        <v/>
      </c>
      <c r="O128" s="339" t="str">
        <f>IF('Historical DATA'!BU114="","",'Historical DATA'!BU114)</f>
        <v/>
      </c>
      <c r="P128" s="339" t="str">
        <f>IF('Historical DATA'!BV114="","",'Historical DATA'!BV114)</f>
        <v/>
      </c>
      <c r="Q128" s="340" t="str">
        <f>IF('Historical DATA'!BW114="","",'Historical DATA'!BW114)</f>
        <v/>
      </c>
      <c r="R128" s="1382" t="str">
        <f>IF('Historical DATA'!BX114="","",'Historical DATA'!BX114)</f>
        <v/>
      </c>
      <c r="S128" s="1381" t="str">
        <f>IF('Historical DATA'!BY114="","",'Historical DATA'!BY114)</f>
        <v/>
      </c>
      <c r="T128" s="341" t="str">
        <f>IF('Historical DATA'!BZ114="","",'Historical DATA'!BZ114)</f>
        <v/>
      </c>
    </row>
    <row r="129" spans="2:20">
      <c r="B129" s="143" t="str">
        <f>IF('Historical DATA'!B115="","",'Historical DATA'!B115)</f>
        <v/>
      </c>
      <c r="C129" s="1474"/>
      <c r="D129" s="337" t="str">
        <f>IF('Historical DATA'!BK115="","",'Historical DATA'!BK115)</f>
        <v/>
      </c>
      <c r="E129" s="338" t="str">
        <f>IF('Historical DATA'!BL115="","",'Historical DATA'!BL115)</f>
        <v/>
      </c>
      <c r="F129" s="339" t="str">
        <f>IF('Historical DATA'!BM115="","",'Historical DATA'!BM115)</f>
        <v/>
      </c>
      <c r="G129" s="339" t="str">
        <f>IF('Historical DATA'!BN115="","",'Historical DATA'!BN115)</f>
        <v/>
      </c>
      <c r="H129" s="340" t="str">
        <f>IF('Historical DATA'!BO115="","",'Historical DATA'!BO115)</f>
        <v/>
      </c>
      <c r="I129" s="1382" t="str">
        <f>IF('Historical DATA'!BP115="","",'Historical DATA'!BP115)</f>
        <v/>
      </c>
      <c r="J129" s="1381" t="str">
        <f>IF('Historical DATA'!BQ115="","",'Historical DATA'!BQ115)</f>
        <v/>
      </c>
      <c r="K129" s="341" t="str">
        <f>IF('Historical DATA'!BR115="","",'Historical DATA'!BR115)</f>
        <v/>
      </c>
      <c r="M129" s="337" t="str">
        <f>IF('Historical DATA'!BS115="","",'Historical DATA'!BS115)</f>
        <v/>
      </c>
      <c r="N129" s="338" t="str">
        <f>IF('Historical DATA'!BT115="","",'Historical DATA'!BT115)</f>
        <v/>
      </c>
      <c r="O129" s="339" t="str">
        <f>IF('Historical DATA'!BU115="","",'Historical DATA'!BU115)</f>
        <v/>
      </c>
      <c r="P129" s="339" t="str">
        <f>IF('Historical DATA'!BV115="","",'Historical DATA'!BV115)</f>
        <v/>
      </c>
      <c r="Q129" s="340" t="str">
        <f>IF('Historical DATA'!BW115="","",'Historical DATA'!BW115)</f>
        <v/>
      </c>
      <c r="R129" s="1382" t="str">
        <f>IF('Historical DATA'!BX115="","",'Historical DATA'!BX115)</f>
        <v/>
      </c>
      <c r="S129" s="1381" t="str">
        <f>IF('Historical DATA'!BY115="","",'Historical DATA'!BY115)</f>
        <v/>
      </c>
      <c r="T129" s="341" t="str">
        <f>IF('Historical DATA'!BZ115="","",'Historical DATA'!BZ115)</f>
        <v/>
      </c>
    </row>
    <row r="130" spans="2:20">
      <c r="B130" s="143" t="str">
        <f>IF('Historical DATA'!B116="","",'Historical DATA'!B116)</f>
        <v/>
      </c>
      <c r="C130" s="1474"/>
      <c r="D130" s="337" t="str">
        <f>IF('Historical DATA'!BK116="","",'Historical DATA'!BK116)</f>
        <v/>
      </c>
      <c r="E130" s="338" t="str">
        <f>IF('Historical DATA'!BL116="","",'Historical DATA'!BL116)</f>
        <v/>
      </c>
      <c r="F130" s="339" t="str">
        <f>IF('Historical DATA'!BM116="","",'Historical DATA'!BM116)</f>
        <v/>
      </c>
      <c r="G130" s="339" t="str">
        <f>IF('Historical DATA'!BN116="","",'Historical DATA'!BN116)</f>
        <v/>
      </c>
      <c r="H130" s="340" t="str">
        <f>IF('Historical DATA'!BO116="","",'Historical DATA'!BO116)</f>
        <v/>
      </c>
      <c r="I130" s="1382" t="str">
        <f>IF('Historical DATA'!BP116="","",'Historical DATA'!BP116)</f>
        <v/>
      </c>
      <c r="J130" s="1381" t="str">
        <f>IF('Historical DATA'!BQ116="","",'Historical DATA'!BQ116)</f>
        <v/>
      </c>
      <c r="K130" s="341" t="str">
        <f>IF('Historical DATA'!BR116="","",'Historical DATA'!BR116)</f>
        <v/>
      </c>
      <c r="M130" s="337" t="str">
        <f>IF('Historical DATA'!BS116="","",'Historical DATA'!BS116)</f>
        <v/>
      </c>
      <c r="N130" s="338" t="str">
        <f>IF('Historical DATA'!BT116="","",'Historical DATA'!BT116)</f>
        <v/>
      </c>
      <c r="O130" s="339" t="str">
        <f>IF('Historical DATA'!BU116="","",'Historical DATA'!BU116)</f>
        <v/>
      </c>
      <c r="P130" s="339" t="str">
        <f>IF('Historical DATA'!BV116="","",'Historical DATA'!BV116)</f>
        <v/>
      </c>
      <c r="Q130" s="340" t="str">
        <f>IF('Historical DATA'!BW116="","",'Historical DATA'!BW116)</f>
        <v/>
      </c>
      <c r="R130" s="1382" t="str">
        <f>IF('Historical DATA'!BX116="","",'Historical DATA'!BX116)</f>
        <v/>
      </c>
      <c r="S130" s="1381" t="str">
        <f>IF('Historical DATA'!BY116="","",'Historical DATA'!BY116)</f>
        <v/>
      </c>
      <c r="T130" s="341" t="str">
        <f>IF('Historical DATA'!BZ116="","",'Historical DATA'!BZ116)</f>
        <v/>
      </c>
    </row>
    <row r="131" spans="2:20">
      <c r="B131" s="143" t="str">
        <f>IF('Historical DATA'!B117="","",'Historical DATA'!B117)</f>
        <v/>
      </c>
      <c r="C131" s="1474"/>
      <c r="D131" s="337" t="str">
        <f>IF('Historical DATA'!BK117="","",'Historical DATA'!BK117)</f>
        <v/>
      </c>
      <c r="E131" s="338" t="str">
        <f>IF('Historical DATA'!BL117="","",'Historical DATA'!BL117)</f>
        <v/>
      </c>
      <c r="F131" s="339" t="str">
        <f>IF('Historical DATA'!BM117="","",'Historical DATA'!BM117)</f>
        <v/>
      </c>
      <c r="G131" s="339" t="str">
        <f>IF('Historical DATA'!BN117="","",'Historical DATA'!BN117)</f>
        <v/>
      </c>
      <c r="H131" s="340" t="str">
        <f>IF('Historical DATA'!BO117="","",'Historical DATA'!BO117)</f>
        <v/>
      </c>
      <c r="I131" s="1382" t="str">
        <f>IF('Historical DATA'!BP117="","",'Historical DATA'!BP117)</f>
        <v/>
      </c>
      <c r="J131" s="1381" t="str">
        <f>IF('Historical DATA'!BQ117="","",'Historical DATA'!BQ117)</f>
        <v/>
      </c>
      <c r="K131" s="341" t="str">
        <f>IF('Historical DATA'!BR117="","",'Historical DATA'!BR117)</f>
        <v/>
      </c>
      <c r="M131" s="337" t="str">
        <f>IF('Historical DATA'!BS117="","",'Historical DATA'!BS117)</f>
        <v/>
      </c>
      <c r="N131" s="338" t="str">
        <f>IF('Historical DATA'!BT117="","",'Historical DATA'!BT117)</f>
        <v/>
      </c>
      <c r="O131" s="339" t="str">
        <f>IF('Historical DATA'!BU117="","",'Historical DATA'!BU117)</f>
        <v/>
      </c>
      <c r="P131" s="339" t="str">
        <f>IF('Historical DATA'!BV117="","",'Historical DATA'!BV117)</f>
        <v/>
      </c>
      <c r="Q131" s="340" t="str">
        <f>IF('Historical DATA'!BW117="","",'Historical DATA'!BW117)</f>
        <v/>
      </c>
      <c r="R131" s="1382" t="str">
        <f>IF('Historical DATA'!BX117="","",'Historical DATA'!BX117)</f>
        <v/>
      </c>
      <c r="S131" s="1381" t="str">
        <f>IF('Historical DATA'!BY117="","",'Historical DATA'!BY117)</f>
        <v/>
      </c>
      <c r="T131" s="341" t="str">
        <f>IF('Historical DATA'!BZ117="","",'Historical DATA'!BZ117)</f>
        <v/>
      </c>
    </row>
    <row r="132" spans="2:20">
      <c r="B132" s="143" t="str">
        <f>IF('Historical DATA'!B118="","",'Historical DATA'!B118)</f>
        <v/>
      </c>
      <c r="C132" s="1474"/>
      <c r="D132" s="337" t="str">
        <f>IF('Historical DATA'!BK118="","",'Historical DATA'!BK118)</f>
        <v/>
      </c>
      <c r="E132" s="338" t="str">
        <f>IF('Historical DATA'!BL118="","",'Historical DATA'!BL118)</f>
        <v/>
      </c>
      <c r="F132" s="339" t="str">
        <f>IF('Historical DATA'!BM118="","",'Historical DATA'!BM118)</f>
        <v/>
      </c>
      <c r="G132" s="339" t="str">
        <f>IF('Historical DATA'!BN118="","",'Historical DATA'!BN118)</f>
        <v/>
      </c>
      <c r="H132" s="340" t="str">
        <f>IF('Historical DATA'!BO118="","",'Historical DATA'!BO118)</f>
        <v/>
      </c>
      <c r="I132" s="1382" t="str">
        <f>IF('Historical DATA'!BP118="","",'Historical DATA'!BP118)</f>
        <v/>
      </c>
      <c r="J132" s="1381" t="str">
        <f>IF('Historical DATA'!BQ118="","",'Historical DATA'!BQ118)</f>
        <v/>
      </c>
      <c r="K132" s="341" t="str">
        <f>IF('Historical DATA'!BR118="","",'Historical DATA'!BR118)</f>
        <v/>
      </c>
      <c r="M132" s="337" t="str">
        <f>IF('Historical DATA'!BS118="","",'Historical DATA'!BS118)</f>
        <v/>
      </c>
      <c r="N132" s="338" t="str">
        <f>IF('Historical DATA'!BT118="","",'Historical DATA'!BT118)</f>
        <v/>
      </c>
      <c r="O132" s="339" t="str">
        <f>IF('Historical DATA'!BU118="","",'Historical DATA'!BU118)</f>
        <v/>
      </c>
      <c r="P132" s="339" t="str">
        <f>IF('Historical DATA'!BV118="","",'Historical DATA'!BV118)</f>
        <v/>
      </c>
      <c r="Q132" s="340" t="str">
        <f>IF('Historical DATA'!BW118="","",'Historical DATA'!BW118)</f>
        <v/>
      </c>
      <c r="R132" s="1382" t="str">
        <f>IF('Historical DATA'!BX118="","",'Historical DATA'!BX118)</f>
        <v/>
      </c>
      <c r="S132" s="1381" t="str">
        <f>IF('Historical DATA'!BY118="","",'Historical DATA'!BY118)</f>
        <v/>
      </c>
      <c r="T132" s="341" t="str">
        <f>IF('Historical DATA'!BZ118="","",'Historical DATA'!BZ118)</f>
        <v/>
      </c>
    </row>
    <row r="133" spans="2:20">
      <c r="B133" s="143" t="str">
        <f>IF('Historical DATA'!B119="","",'Historical DATA'!B119)</f>
        <v/>
      </c>
      <c r="C133" s="1474"/>
      <c r="D133" s="337" t="str">
        <f>IF('Historical DATA'!BK119="","",'Historical DATA'!BK119)</f>
        <v/>
      </c>
      <c r="E133" s="338" t="str">
        <f>IF('Historical DATA'!BL119="","",'Historical DATA'!BL119)</f>
        <v/>
      </c>
      <c r="F133" s="339" t="str">
        <f>IF('Historical DATA'!BM119="","",'Historical DATA'!BM119)</f>
        <v/>
      </c>
      <c r="G133" s="339" t="str">
        <f>IF('Historical DATA'!BN119="","",'Historical DATA'!BN119)</f>
        <v/>
      </c>
      <c r="H133" s="340" t="str">
        <f>IF('Historical DATA'!BO119="","",'Historical DATA'!BO119)</f>
        <v/>
      </c>
      <c r="I133" s="1382" t="str">
        <f>IF('Historical DATA'!BP119="","",'Historical DATA'!BP119)</f>
        <v/>
      </c>
      <c r="J133" s="1381" t="str">
        <f>IF('Historical DATA'!BQ119="","",'Historical DATA'!BQ119)</f>
        <v/>
      </c>
      <c r="K133" s="341" t="str">
        <f>IF('Historical DATA'!BR119="","",'Historical DATA'!BR119)</f>
        <v/>
      </c>
      <c r="M133" s="337" t="str">
        <f>IF('Historical DATA'!BS119="","",'Historical DATA'!BS119)</f>
        <v/>
      </c>
      <c r="N133" s="338" t="str">
        <f>IF('Historical DATA'!BT119="","",'Historical DATA'!BT119)</f>
        <v/>
      </c>
      <c r="O133" s="339" t="str">
        <f>IF('Historical DATA'!BU119="","",'Historical DATA'!BU119)</f>
        <v/>
      </c>
      <c r="P133" s="339" t="str">
        <f>IF('Historical DATA'!BV119="","",'Historical DATA'!BV119)</f>
        <v/>
      </c>
      <c r="Q133" s="340" t="str">
        <f>IF('Historical DATA'!BW119="","",'Historical DATA'!BW119)</f>
        <v/>
      </c>
      <c r="R133" s="1382" t="str">
        <f>IF('Historical DATA'!BX119="","",'Historical DATA'!BX119)</f>
        <v/>
      </c>
      <c r="S133" s="1381" t="str">
        <f>IF('Historical DATA'!BY119="","",'Historical DATA'!BY119)</f>
        <v/>
      </c>
      <c r="T133" s="341" t="str">
        <f>IF('Historical DATA'!BZ119="","",'Historical DATA'!BZ119)</f>
        <v/>
      </c>
    </row>
    <row r="134" spans="2:20">
      <c r="B134" s="143" t="str">
        <f>IF('Historical DATA'!B120="","",'Historical DATA'!B120)</f>
        <v/>
      </c>
      <c r="C134" s="1474"/>
      <c r="D134" s="337" t="str">
        <f>IF('Historical DATA'!BK120="","",'Historical DATA'!BK120)</f>
        <v/>
      </c>
      <c r="E134" s="338" t="str">
        <f>IF('Historical DATA'!BL120="","",'Historical DATA'!BL120)</f>
        <v/>
      </c>
      <c r="F134" s="339" t="str">
        <f>IF('Historical DATA'!BM120="","",'Historical DATA'!BM120)</f>
        <v/>
      </c>
      <c r="G134" s="339" t="str">
        <f>IF('Historical DATA'!BN120="","",'Historical DATA'!BN120)</f>
        <v/>
      </c>
      <c r="H134" s="340" t="str">
        <f>IF('Historical DATA'!BO120="","",'Historical DATA'!BO120)</f>
        <v/>
      </c>
      <c r="I134" s="1382" t="str">
        <f>IF('Historical DATA'!BP120="","",'Historical DATA'!BP120)</f>
        <v/>
      </c>
      <c r="J134" s="1381" t="str">
        <f>IF('Historical DATA'!BQ120="","",'Historical DATA'!BQ120)</f>
        <v/>
      </c>
      <c r="K134" s="341" t="str">
        <f>IF('Historical DATA'!BR120="","",'Historical DATA'!BR120)</f>
        <v/>
      </c>
      <c r="M134" s="337" t="str">
        <f>IF('Historical DATA'!BS120="","",'Historical DATA'!BS120)</f>
        <v/>
      </c>
      <c r="N134" s="338" t="str">
        <f>IF('Historical DATA'!BT120="","",'Historical DATA'!BT120)</f>
        <v/>
      </c>
      <c r="O134" s="339" t="str">
        <f>IF('Historical DATA'!BU120="","",'Historical DATA'!BU120)</f>
        <v/>
      </c>
      <c r="P134" s="339" t="str">
        <f>IF('Historical DATA'!BV120="","",'Historical DATA'!BV120)</f>
        <v/>
      </c>
      <c r="Q134" s="340" t="str">
        <f>IF('Historical DATA'!BW120="","",'Historical DATA'!BW120)</f>
        <v/>
      </c>
      <c r="R134" s="1382" t="str">
        <f>IF('Historical DATA'!BX120="","",'Historical DATA'!BX120)</f>
        <v/>
      </c>
      <c r="S134" s="1381" t="str">
        <f>IF('Historical DATA'!BY120="","",'Historical DATA'!BY120)</f>
        <v/>
      </c>
      <c r="T134" s="341" t="str">
        <f>IF('Historical DATA'!BZ120="","",'Historical DATA'!BZ120)</f>
        <v/>
      </c>
    </row>
    <row r="135" spans="2:20">
      <c r="B135" s="143" t="str">
        <f>IF('Historical DATA'!B121="","",'Historical DATA'!B121)</f>
        <v/>
      </c>
      <c r="C135" s="1474"/>
      <c r="D135" s="337" t="str">
        <f>IF('Historical DATA'!BK121="","",'Historical DATA'!BK121)</f>
        <v/>
      </c>
      <c r="E135" s="338" t="str">
        <f>IF('Historical DATA'!BL121="","",'Historical DATA'!BL121)</f>
        <v/>
      </c>
      <c r="F135" s="339" t="str">
        <f>IF('Historical DATA'!BM121="","",'Historical DATA'!BM121)</f>
        <v/>
      </c>
      <c r="G135" s="339" t="str">
        <f>IF('Historical DATA'!BN121="","",'Historical DATA'!BN121)</f>
        <v/>
      </c>
      <c r="H135" s="340" t="str">
        <f>IF('Historical DATA'!BO121="","",'Historical DATA'!BO121)</f>
        <v/>
      </c>
      <c r="I135" s="1382" t="str">
        <f>IF('Historical DATA'!BP121="","",'Historical DATA'!BP121)</f>
        <v/>
      </c>
      <c r="J135" s="1381" t="str">
        <f>IF('Historical DATA'!BQ121="","",'Historical DATA'!BQ121)</f>
        <v/>
      </c>
      <c r="K135" s="341" t="str">
        <f>IF('Historical DATA'!BR121="","",'Historical DATA'!BR121)</f>
        <v/>
      </c>
      <c r="M135" s="337" t="str">
        <f>IF('Historical DATA'!BS121="","",'Historical DATA'!BS121)</f>
        <v/>
      </c>
      <c r="N135" s="338" t="str">
        <f>IF('Historical DATA'!BT121="","",'Historical DATA'!BT121)</f>
        <v/>
      </c>
      <c r="O135" s="339" t="str">
        <f>IF('Historical DATA'!BU121="","",'Historical DATA'!BU121)</f>
        <v/>
      </c>
      <c r="P135" s="339" t="str">
        <f>IF('Historical DATA'!BV121="","",'Historical DATA'!BV121)</f>
        <v/>
      </c>
      <c r="Q135" s="340" t="str">
        <f>IF('Historical DATA'!BW121="","",'Historical DATA'!BW121)</f>
        <v/>
      </c>
      <c r="R135" s="1382" t="str">
        <f>IF('Historical DATA'!BX121="","",'Historical DATA'!BX121)</f>
        <v/>
      </c>
      <c r="S135" s="1381" t="str">
        <f>IF('Historical DATA'!BY121="","",'Historical DATA'!BY121)</f>
        <v/>
      </c>
      <c r="T135" s="341" t="str">
        <f>IF('Historical DATA'!BZ121="","",'Historical DATA'!BZ121)</f>
        <v/>
      </c>
    </row>
    <row r="136" spans="2:20">
      <c r="B136" s="143" t="str">
        <f>IF('Historical DATA'!B122="","",'Historical DATA'!B122)</f>
        <v/>
      </c>
      <c r="C136" s="1474"/>
      <c r="D136" s="337" t="str">
        <f>IF('Historical DATA'!BK122="","",'Historical DATA'!BK122)</f>
        <v/>
      </c>
      <c r="E136" s="338" t="str">
        <f>IF('Historical DATA'!BL122="","",'Historical DATA'!BL122)</f>
        <v/>
      </c>
      <c r="F136" s="339" t="str">
        <f>IF('Historical DATA'!BM122="","",'Historical DATA'!BM122)</f>
        <v/>
      </c>
      <c r="G136" s="339" t="str">
        <f>IF('Historical DATA'!BN122="","",'Historical DATA'!BN122)</f>
        <v/>
      </c>
      <c r="H136" s="340" t="str">
        <f>IF('Historical DATA'!BO122="","",'Historical DATA'!BO122)</f>
        <v/>
      </c>
      <c r="I136" s="1382" t="str">
        <f>IF('Historical DATA'!BP122="","",'Historical DATA'!BP122)</f>
        <v/>
      </c>
      <c r="J136" s="1381" t="str">
        <f>IF('Historical DATA'!BQ122="","",'Historical DATA'!BQ122)</f>
        <v/>
      </c>
      <c r="K136" s="341" t="str">
        <f>IF('Historical DATA'!BR122="","",'Historical DATA'!BR122)</f>
        <v/>
      </c>
      <c r="M136" s="337" t="str">
        <f>IF('Historical DATA'!BS122="","",'Historical DATA'!BS122)</f>
        <v/>
      </c>
      <c r="N136" s="338" t="str">
        <f>IF('Historical DATA'!BT122="","",'Historical DATA'!BT122)</f>
        <v/>
      </c>
      <c r="O136" s="339" t="str">
        <f>IF('Historical DATA'!BU122="","",'Historical DATA'!BU122)</f>
        <v/>
      </c>
      <c r="P136" s="339" t="str">
        <f>IF('Historical DATA'!BV122="","",'Historical DATA'!BV122)</f>
        <v/>
      </c>
      <c r="Q136" s="340" t="str">
        <f>IF('Historical DATA'!BW122="","",'Historical DATA'!BW122)</f>
        <v/>
      </c>
      <c r="R136" s="1382" t="str">
        <f>IF('Historical DATA'!BX122="","",'Historical DATA'!BX122)</f>
        <v/>
      </c>
      <c r="S136" s="1381" t="str">
        <f>IF('Historical DATA'!BY122="","",'Historical DATA'!BY122)</f>
        <v/>
      </c>
      <c r="T136" s="341" t="str">
        <f>IF('Historical DATA'!BZ122="","",'Historical DATA'!BZ122)</f>
        <v/>
      </c>
    </row>
    <row r="137" spans="2:20">
      <c r="B137" s="143" t="str">
        <f>IF('Historical DATA'!B123="","",'Historical DATA'!B123)</f>
        <v/>
      </c>
      <c r="C137" s="1474"/>
      <c r="D137" s="337" t="str">
        <f>IF('Historical DATA'!BK123="","",'Historical DATA'!BK123)</f>
        <v/>
      </c>
      <c r="E137" s="338" t="str">
        <f>IF('Historical DATA'!BL123="","",'Historical DATA'!BL123)</f>
        <v/>
      </c>
      <c r="F137" s="339" t="str">
        <f>IF('Historical DATA'!BM123="","",'Historical DATA'!BM123)</f>
        <v/>
      </c>
      <c r="G137" s="339" t="str">
        <f>IF('Historical DATA'!BN123="","",'Historical DATA'!BN123)</f>
        <v/>
      </c>
      <c r="H137" s="340" t="str">
        <f>IF('Historical DATA'!BO123="","",'Historical DATA'!BO123)</f>
        <v/>
      </c>
      <c r="I137" s="1382" t="str">
        <f>IF('Historical DATA'!BP123="","",'Historical DATA'!BP123)</f>
        <v/>
      </c>
      <c r="J137" s="1381" t="str">
        <f>IF('Historical DATA'!BQ123="","",'Historical DATA'!BQ123)</f>
        <v/>
      </c>
      <c r="K137" s="341" t="str">
        <f>IF('Historical DATA'!BR123="","",'Historical DATA'!BR123)</f>
        <v/>
      </c>
      <c r="M137" s="337" t="str">
        <f>IF('Historical DATA'!BS123="","",'Historical DATA'!BS123)</f>
        <v/>
      </c>
      <c r="N137" s="338" t="str">
        <f>IF('Historical DATA'!BT123="","",'Historical DATA'!BT123)</f>
        <v/>
      </c>
      <c r="O137" s="339" t="str">
        <f>IF('Historical DATA'!BU123="","",'Historical DATA'!BU123)</f>
        <v/>
      </c>
      <c r="P137" s="339" t="str">
        <f>IF('Historical DATA'!BV123="","",'Historical DATA'!BV123)</f>
        <v/>
      </c>
      <c r="Q137" s="340" t="str">
        <f>IF('Historical DATA'!BW123="","",'Historical DATA'!BW123)</f>
        <v/>
      </c>
      <c r="R137" s="1382" t="str">
        <f>IF('Historical DATA'!BX123="","",'Historical DATA'!BX123)</f>
        <v/>
      </c>
      <c r="S137" s="1381" t="str">
        <f>IF('Historical DATA'!BY123="","",'Historical DATA'!BY123)</f>
        <v/>
      </c>
      <c r="T137" s="341" t="str">
        <f>IF('Historical DATA'!BZ123="","",'Historical DATA'!BZ123)</f>
        <v/>
      </c>
    </row>
    <row r="138" spans="2:20">
      <c r="B138" s="143" t="str">
        <f>IF('Historical DATA'!B124="","",'Historical DATA'!B124)</f>
        <v/>
      </c>
      <c r="C138" s="1474"/>
      <c r="D138" s="337" t="str">
        <f>IF('Historical DATA'!BK124="","",'Historical DATA'!BK124)</f>
        <v/>
      </c>
      <c r="E138" s="338" t="str">
        <f>IF('Historical DATA'!BL124="","",'Historical DATA'!BL124)</f>
        <v/>
      </c>
      <c r="F138" s="339" t="str">
        <f>IF('Historical DATA'!BM124="","",'Historical DATA'!BM124)</f>
        <v/>
      </c>
      <c r="G138" s="339" t="str">
        <f>IF('Historical DATA'!BN124="","",'Historical DATA'!BN124)</f>
        <v/>
      </c>
      <c r="H138" s="340" t="str">
        <f>IF('Historical DATA'!BO124="","",'Historical DATA'!BO124)</f>
        <v/>
      </c>
      <c r="I138" s="1382" t="str">
        <f>IF('Historical DATA'!BP124="","",'Historical DATA'!BP124)</f>
        <v/>
      </c>
      <c r="J138" s="1381" t="str">
        <f>IF('Historical DATA'!BQ124="","",'Historical DATA'!BQ124)</f>
        <v/>
      </c>
      <c r="K138" s="341" t="str">
        <f>IF('Historical DATA'!BR124="","",'Historical DATA'!BR124)</f>
        <v/>
      </c>
      <c r="M138" s="337" t="str">
        <f>IF('Historical DATA'!BS124="","",'Historical DATA'!BS124)</f>
        <v/>
      </c>
      <c r="N138" s="338" t="str">
        <f>IF('Historical DATA'!BT124="","",'Historical DATA'!BT124)</f>
        <v/>
      </c>
      <c r="O138" s="339" t="str">
        <f>IF('Historical DATA'!BU124="","",'Historical DATA'!BU124)</f>
        <v/>
      </c>
      <c r="P138" s="339" t="str">
        <f>IF('Historical DATA'!BV124="","",'Historical DATA'!BV124)</f>
        <v/>
      </c>
      <c r="Q138" s="340" t="str">
        <f>IF('Historical DATA'!BW124="","",'Historical DATA'!BW124)</f>
        <v/>
      </c>
      <c r="R138" s="1382" t="str">
        <f>IF('Historical DATA'!BX124="","",'Historical DATA'!BX124)</f>
        <v/>
      </c>
      <c r="S138" s="1381" t="str">
        <f>IF('Historical DATA'!BY124="","",'Historical DATA'!BY124)</f>
        <v/>
      </c>
      <c r="T138" s="341" t="str">
        <f>IF('Historical DATA'!BZ124="","",'Historical DATA'!BZ124)</f>
        <v/>
      </c>
    </row>
    <row r="139" spans="2:20">
      <c r="B139" s="143" t="str">
        <f>IF('Historical DATA'!B125="","",'Historical DATA'!B125)</f>
        <v/>
      </c>
      <c r="C139" s="1474"/>
      <c r="D139" s="337" t="str">
        <f>IF('Historical DATA'!BK125="","",'Historical DATA'!BK125)</f>
        <v/>
      </c>
      <c r="E139" s="338" t="str">
        <f>IF('Historical DATA'!BL125="","",'Historical DATA'!BL125)</f>
        <v/>
      </c>
      <c r="F139" s="339" t="str">
        <f>IF('Historical DATA'!BM125="","",'Historical DATA'!BM125)</f>
        <v/>
      </c>
      <c r="G139" s="339" t="str">
        <f>IF('Historical DATA'!BN125="","",'Historical DATA'!BN125)</f>
        <v/>
      </c>
      <c r="H139" s="340" t="str">
        <f>IF('Historical DATA'!BO125="","",'Historical DATA'!BO125)</f>
        <v/>
      </c>
      <c r="I139" s="1382" t="str">
        <f>IF('Historical DATA'!BP125="","",'Historical DATA'!BP125)</f>
        <v/>
      </c>
      <c r="J139" s="1381" t="str">
        <f>IF('Historical DATA'!BQ125="","",'Historical DATA'!BQ125)</f>
        <v/>
      </c>
      <c r="K139" s="341" t="str">
        <f>IF('Historical DATA'!BR125="","",'Historical DATA'!BR125)</f>
        <v/>
      </c>
      <c r="M139" s="337" t="str">
        <f>IF('Historical DATA'!BS125="","",'Historical DATA'!BS125)</f>
        <v/>
      </c>
      <c r="N139" s="338" t="str">
        <f>IF('Historical DATA'!BT125="","",'Historical DATA'!BT125)</f>
        <v/>
      </c>
      <c r="O139" s="339" t="str">
        <f>IF('Historical DATA'!BU125="","",'Historical DATA'!BU125)</f>
        <v/>
      </c>
      <c r="P139" s="339" t="str">
        <f>IF('Historical DATA'!BV125="","",'Historical DATA'!BV125)</f>
        <v/>
      </c>
      <c r="Q139" s="340" t="str">
        <f>IF('Historical DATA'!BW125="","",'Historical DATA'!BW125)</f>
        <v/>
      </c>
      <c r="R139" s="1382" t="str">
        <f>IF('Historical DATA'!BX125="","",'Historical DATA'!BX125)</f>
        <v/>
      </c>
      <c r="S139" s="1381" t="str">
        <f>IF('Historical DATA'!BY125="","",'Historical DATA'!BY125)</f>
        <v/>
      </c>
      <c r="T139" s="341" t="str">
        <f>IF('Historical DATA'!BZ125="","",'Historical DATA'!BZ125)</f>
        <v/>
      </c>
    </row>
    <row r="140" spans="2:20">
      <c r="B140" s="143" t="str">
        <f>IF('Historical DATA'!B126="","",'Historical DATA'!B126)</f>
        <v/>
      </c>
      <c r="C140" s="1474"/>
      <c r="D140" s="337" t="str">
        <f>IF('Historical DATA'!BK126="","",'Historical DATA'!BK126)</f>
        <v/>
      </c>
      <c r="E140" s="338" t="str">
        <f>IF('Historical DATA'!BL126="","",'Historical DATA'!BL126)</f>
        <v/>
      </c>
      <c r="F140" s="339" t="str">
        <f>IF('Historical DATA'!BM126="","",'Historical DATA'!BM126)</f>
        <v/>
      </c>
      <c r="G140" s="339" t="str">
        <f>IF('Historical DATA'!BN126="","",'Historical DATA'!BN126)</f>
        <v/>
      </c>
      <c r="H140" s="340" t="str">
        <f>IF('Historical DATA'!BO126="","",'Historical DATA'!BO126)</f>
        <v/>
      </c>
      <c r="I140" s="1382" t="str">
        <f>IF('Historical DATA'!BP126="","",'Historical DATA'!BP126)</f>
        <v/>
      </c>
      <c r="J140" s="1381" t="str">
        <f>IF('Historical DATA'!BQ126="","",'Historical DATA'!BQ126)</f>
        <v/>
      </c>
      <c r="K140" s="341" t="str">
        <f>IF('Historical DATA'!BR126="","",'Historical DATA'!BR126)</f>
        <v/>
      </c>
      <c r="M140" s="337" t="str">
        <f>IF('Historical DATA'!BS126="","",'Historical DATA'!BS126)</f>
        <v/>
      </c>
      <c r="N140" s="338" t="str">
        <f>IF('Historical DATA'!BT126="","",'Historical DATA'!BT126)</f>
        <v/>
      </c>
      <c r="O140" s="339" t="str">
        <f>IF('Historical DATA'!BU126="","",'Historical DATA'!BU126)</f>
        <v/>
      </c>
      <c r="P140" s="339" t="str">
        <f>IF('Historical DATA'!BV126="","",'Historical DATA'!BV126)</f>
        <v/>
      </c>
      <c r="Q140" s="340" t="str">
        <f>IF('Historical DATA'!BW126="","",'Historical DATA'!BW126)</f>
        <v/>
      </c>
      <c r="R140" s="1382" t="str">
        <f>IF('Historical DATA'!BX126="","",'Historical DATA'!BX126)</f>
        <v/>
      </c>
      <c r="S140" s="1381" t="str">
        <f>IF('Historical DATA'!BY126="","",'Historical DATA'!BY126)</f>
        <v/>
      </c>
      <c r="T140" s="341" t="str">
        <f>IF('Historical DATA'!BZ126="","",'Historical DATA'!BZ126)</f>
        <v/>
      </c>
    </row>
    <row r="141" spans="2:20">
      <c r="B141" s="143" t="str">
        <f>IF('Historical DATA'!B127="","",'Historical DATA'!B127)</f>
        <v/>
      </c>
      <c r="C141" s="1474"/>
      <c r="D141" s="337" t="str">
        <f>IF('Historical DATA'!BK127="","",'Historical DATA'!BK127)</f>
        <v/>
      </c>
      <c r="E141" s="338" t="str">
        <f>IF('Historical DATA'!BL127="","",'Historical DATA'!BL127)</f>
        <v/>
      </c>
      <c r="F141" s="339" t="str">
        <f>IF('Historical DATA'!BM127="","",'Historical DATA'!BM127)</f>
        <v/>
      </c>
      <c r="G141" s="339" t="str">
        <f>IF('Historical DATA'!BN127="","",'Historical DATA'!BN127)</f>
        <v/>
      </c>
      <c r="H141" s="340" t="str">
        <f>IF('Historical DATA'!BO127="","",'Historical DATA'!BO127)</f>
        <v/>
      </c>
      <c r="I141" s="1382" t="str">
        <f>IF('Historical DATA'!BP127="","",'Historical DATA'!BP127)</f>
        <v/>
      </c>
      <c r="J141" s="1381" t="str">
        <f>IF('Historical DATA'!BQ127="","",'Historical DATA'!BQ127)</f>
        <v/>
      </c>
      <c r="K141" s="341" t="str">
        <f>IF('Historical DATA'!BR127="","",'Historical DATA'!BR127)</f>
        <v/>
      </c>
      <c r="M141" s="337" t="str">
        <f>IF('Historical DATA'!BS127="","",'Historical DATA'!BS127)</f>
        <v/>
      </c>
      <c r="N141" s="338" t="str">
        <f>IF('Historical DATA'!BT127="","",'Historical DATA'!BT127)</f>
        <v/>
      </c>
      <c r="O141" s="339" t="str">
        <f>IF('Historical DATA'!BU127="","",'Historical DATA'!BU127)</f>
        <v/>
      </c>
      <c r="P141" s="339" t="str">
        <f>IF('Historical DATA'!BV127="","",'Historical DATA'!BV127)</f>
        <v/>
      </c>
      <c r="Q141" s="340" t="str">
        <f>IF('Historical DATA'!BW127="","",'Historical DATA'!BW127)</f>
        <v/>
      </c>
      <c r="R141" s="1382" t="str">
        <f>IF('Historical DATA'!BX127="","",'Historical DATA'!BX127)</f>
        <v/>
      </c>
      <c r="S141" s="1381" t="str">
        <f>IF('Historical DATA'!BY127="","",'Historical DATA'!BY127)</f>
        <v/>
      </c>
      <c r="T141" s="341" t="str">
        <f>IF('Historical DATA'!BZ127="","",'Historical DATA'!BZ127)</f>
        <v/>
      </c>
    </row>
    <row r="142" spans="2:20">
      <c r="B142" s="143" t="str">
        <f>IF('Historical DATA'!B128="","",'Historical DATA'!B128)</f>
        <v/>
      </c>
      <c r="C142" s="1474"/>
      <c r="D142" s="337" t="str">
        <f>IF('Historical DATA'!BK128="","",'Historical DATA'!BK128)</f>
        <v/>
      </c>
      <c r="E142" s="338" t="str">
        <f>IF('Historical DATA'!BL128="","",'Historical DATA'!BL128)</f>
        <v/>
      </c>
      <c r="F142" s="339" t="str">
        <f>IF('Historical DATA'!BM128="","",'Historical DATA'!BM128)</f>
        <v/>
      </c>
      <c r="G142" s="339" t="str">
        <f>IF('Historical DATA'!BN128="","",'Historical DATA'!BN128)</f>
        <v/>
      </c>
      <c r="H142" s="340" t="str">
        <f>IF('Historical DATA'!BO128="","",'Historical DATA'!BO128)</f>
        <v/>
      </c>
      <c r="I142" s="1382" t="str">
        <f>IF('Historical DATA'!BP128="","",'Historical DATA'!BP128)</f>
        <v/>
      </c>
      <c r="J142" s="1381" t="str">
        <f>IF('Historical DATA'!BQ128="","",'Historical DATA'!BQ128)</f>
        <v/>
      </c>
      <c r="K142" s="341" t="str">
        <f>IF('Historical DATA'!BR128="","",'Historical DATA'!BR128)</f>
        <v/>
      </c>
      <c r="M142" s="337" t="str">
        <f>IF('Historical DATA'!BS128="","",'Historical DATA'!BS128)</f>
        <v/>
      </c>
      <c r="N142" s="338" t="str">
        <f>IF('Historical DATA'!BT128="","",'Historical DATA'!BT128)</f>
        <v/>
      </c>
      <c r="O142" s="339" t="str">
        <f>IF('Historical DATA'!BU128="","",'Historical DATA'!BU128)</f>
        <v/>
      </c>
      <c r="P142" s="339" t="str">
        <f>IF('Historical DATA'!BV128="","",'Historical DATA'!BV128)</f>
        <v/>
      </c>
      <c r="Q142" s="340" t="str">
        <f>IF('Historical DATA'!BW128="","",'Historical DATA'!BW128)</f>
        <v/>
      </c>
      <c r="R142" s="1382" t="str">
        <f>IF('Historical DATA'!BX128="","",'Historical DATA'!BX128)</f>
        <v/>
      </c>
      <c r="S142" s="1381" t="str">
        <f>IF('Historical DATA'!BY128="","",'Historical DATA'!BY128)</f>
        <v/>
      </c>
      <c r="T142" s="341" t="str">
        <f>IF('Historical DATA'!BZ128="","",'Historical DATA'!BZ128)</f>
        <v/>
      </c>
    </row>
    <row r="143" spans="2:20">
      <c r="B143" s="143" t="str">
        <f>IF('Historical DATA'!B129="","",'Historical DATA'!B129)</f>
        <v/>
      </c>
      <c r="C143" s="1474"/>
      <c r="D143" s="337" t="str">
        <f>IF('Historical DATA'!BK129="","",'Historical DATA'!BK129)</f>
        <v/>
      </c>
      <c r="E143" s="338" t="str">
        <f>IF('Historical DATA'!BL129="","",'Historical DATA'!BL129)</f>
        <v/>
      </c>
      <c r="F143" s="339" t="str">
        <f>IF('Historical DATA'!BM129="","",'Historical DATA'!BM129)</f>
        <v/>
      </c>
      <c r="G143" s="339" t="str">
        <f>IF('Historical DATA'!BN129="","",'Historical DATA'!BN129)</f>
        <v/>
      </c>
      <c r="H143" s="340" t="str">
        <f>IF('Historical DATA'!BO129="","",'Historical DATA'!BO129)</f>
        <v/>
      </c>
      <c r="I143" s="1382" t="str">
        <f>IF('Historical DATA'!BP129="","",'Historical DATA'!BP129)</f>
        <v/>
      </c>
      <c r="J143" s="1381" t="str">
        <f>IF('Historical DATA'!BQ129="","",'Historical DATA'!BQ129)</f>
        <v/>
      </c>
      <c r="K143" s="341" t="str">
        <f>IF('Historical DATA'!BR129="","",'Historical DATA'!BR129)</f>
        <v/>
      </c>
      <c r="M143" s="337" t="str">
        <f>IF('Historical DATA'!BS129="","",'Historical DATA'!BS129)</f>
        <v/>
      </c>
      <c r="N143" s="338" t="str">
        <f>IF('Historical DATA'!BT129="","",'Historical DATA'!BT129)</f>
        <v/>
      </c>
      <c r="O143" s="339" t="str">
        <f>IF('Historical DATA'!BU129="","",'Historical DATA'!BU129)</f>
        <v/>
      </c>
      <c r="P143" s="339" t="str">
        <f>IF('Historical DATA'!BV129="","",'Historical DATA'!BV129)</f>
        <v/>
      </c>
      <c r="Q143" s="340" t="str">
        <f>IF('Historical DATA'!BW129="","",'Historical DATA'!BW129)</f>
        <v/>
      </c>
      <c r="R143" s="1382" t="str">
        <f>IF('Historical DATA'!BX129="","",'Historical DATA'!BX129)</f>
        <v/>
      </c>
      <c r="S143" s="1381" t="str">
        <f>IF('Historical DATA'!BY129="","",'Historical DATA'!BY129)</f>
        <v/>
      </c>
      <c r="T143" s="341" t="str">
        <f>IF('Historical DATA'!BZ129="","",'Historical DATA'!BZ129)</f>
        <v/>
      </c>
    </row>
    <row r="144" spans="2:20">
      <c r="B144" s="143" t="str">
        <f>IF('Historical DATA'!B130="","",'Historical DATA'!B130)</f>
        <v/>
      </c>
      <c r="C144" s="1474"/>
      <c r="D144" s="337" t="str">
        <f>IF('Historical DATA'!BK130="","",'Historical DATA'!BK130)</f>
        <v/>
      </c>
      <c r="E144" s="338" t="str">
        <f>IF('Historical DATA'!BL130="","",'Historical DATA'!BL130)</f>
        <v/>
      </c>
      <c r="F144" s="339" t="str">
        <f>IF('Historical DATA'!BM130="","",'Historical DATA'!BM130)</f>
        <v/>
      </c>
      <c r="G144" s="339" t="str">
        <f>IF('Historical DATA'!BN130="","",'Historical DATA'!BN130)</f>
        <v/>
      </c>
      <c r="H144" s="340" t="str">
        <f>IF('Historical DATA'!BO130="","",'Historical DATA'!BO130)</f>
        <v/>
      </c>
      <c r="I144" s="1382" t="str">
        <f>IF('Historical DATA'!BP130="","",'Historical DATA'!BP130)</f>
        <v/>
      </c>
      <c r="J144" s="1381" t="str">
        <f>IF('Historical DATA'!BQ130="","",'Historical DATA'!BQ130)</f>
        <v/>
      </c>
      <c r="K144" s="341" t="str">
        <f>IF('Historical DATA'!BR130="","",'Historical DATA'!BR130)</f>
        <v/>
      </c>
      <c r="M144" s="337" t="str">
        <f>IF('Historical DATA'!BS130="","",'Historical DATA'!BS130)</f>
        <v/>
      </c>
      <c r="N144" s="338" t="str">
        <f>IF('Historical DATA'!BT130="","",'Historical DATA'!BT130)</f>
        <v/>
      </c>
      <c r="O144" s="339" t="str">
        <f>IF('Historical DATA'!BU130="","",'Historical DATA'!BU130)</f>
        <v/>
      </c>
      <c r="P144" s="339" t="str">
        <f>IF('Historical DATA'!BV130="","",'Historical DATA'!BV130)</f>
        <v/>
      </c>
      <c r="Q144" s="340" t="str">
        <f>IF('Historical DATA'!BW130="","",'Historical DATA'!BW130)</f>
        <v/>
      </c>
      <c r="R144" s="1382" t="str">
        <f>IF('Historical DATA'!BX130="","",'Historical DATA'!BX130)</f>
        <v/>
      </c>
      <c r="S144" s="1381" t="str">
        <f>IF('Historical DATA'!BY130="","",'Historical DATA'!BY130)</f>
        <v/>
      </c>
      <c r="T144" s="341" t="str">
        <f>IF('Historical DATA'!BZ130="","",'Historical DATA'!BZ130)</f>
        <v/>
      </c>
    </row>
    <row r="145" spans="2:20">
      <c r="B145" s="143" t="str">
        <f>IF('Historical DATA'!B131="","",'Historical DATA'!B131)</f>
        <v/>
      </c>
      <c r="C145" s="1474"/>
      <c r="D145" s="337" t="str">
        <f>IF('Historical DATA'!BK131="","",'Historical DATA'!BK131)</f>
        <v/>
      </c>
      <c r="E145" s="338" t="str">
        <f>IF('Historical DATA'!BL131="","",'Historical DATA'!BL131)</f>
        <v/>
      </c>
      <c r="F145" s="339" t="str">
        <f>IF('Historical DATA'!BM131="","",'Historical DATA'!BM131)</f>
        <v/>
      </c>
      <c r="G145" s="339" t="str">
        <f>IF('Historical DATA'!BN131="","",'Historical DATA'!BN131)</f>
        <v/>
      </c>
      <c r="H145" s="340" t="str">
        <f>IF('Historical DATA'!BO131="","",'Historical DATA'!BO131)</f>
        <v/>
      </c>
      <c r="I145" s="1382" t="str">
        <f>IF('Historical DATA'!BP131="","",'Historical DATA'!BP131)</f>
        <v/>
      </c>
      <c r="J145" s="1381" t="str">
        <f>IF('Historical DATA'!BQ131="","",'Historical DATA'!BQ131)</f>
        <v/>
      </c>
      <c r="K145" s="341" t="str">
        <f>IF('Historical DATA'!BR131="","",'Historical DATA'!BR131)</f>
        <v/>
      </c>
      <c r="M145" s="337" t="str">
        <f>IF('Historical DATA'!BS131="","",'Historical DATA'!BS131)</f>
        <v/>
      </c>
      <c r="N145" s="338" t="str">
        <f>IF('Historical DATA'!BT131="","",'Historical DATA'!BT131)</f>
        <v/>
      </c>
      <c r="O145" s="339" t="str">
        <f>IF('Historical DATA'!BU131="","",'Historical DATA'!BU131)</f>
        <v/>
      </c>
      <c r="P145" s="339" t="str">
        <f>IF('Historical DATA'!BV131="","",'Historical DATA'!BV131)</f>
        <v/>
      </c>
      <c r="Q145" s="340" t="str">
        <f>IF('Historical DATA'!BW131="","",'Historical DATA'!BW131)</f>
        <v/>
      </c>
      <c r="R145" s="1382" t="str">
        <f>IF('Historical DATA'!BX131="","",'Historical DATA'!BX131)</f>
        <v/>
      </c>
      <c r="S145" s="1381" t="str">
        <f>IF('Historical DATA'!BY131="","",'Historical DATA'!BY131)</f>
        <v/>
      </c>
      <c r="T145" s="341" t="str">
        <f>IF('Historical DATA'!BZ131="","",'Historical DATA'!BZ131)</f>
        <v/>
      </c>
    </row>
    <row r="146" spans="2:20">
      <c r="B146" s="143" t="str">
        <f>IF('Historical DATA'!B132="","",'Historical DATA'!B132)</f>
        <v/>
      </c>
      <c r="C146" s="1474"/>
      <c r="D146" s="337" t="str">
        <f>IF('Historical DATA'!BK132="","",'Historical DATA'!BK132)</f>
        <v/>
      </c>
      <c r="E146" s="338" t="str">
        <f>IF('Historical DATA'!BL132="","",'Historical DATA'!BL132)</f>
        <v/>
      </c>
      <c r="F146" s="339" t="str">
        <f>IF('Historical DATA'!BM132="","",'Historical DATA'!BM132)</f>
        <v/>
      </c>
      <c r="G146" s="339" t="str">
        <f>IF('Historical DATA'!BN132="","",'Historical DATA'!BN132)</f>
        <v/>
      </c>
      <c r="H146" s="340" t="str">
        <f>IF('Historical DATA'!BO132="","",'Historical DATA'!BO132)</f>
        <v/>
      </c>
      <c r="I146" s="1382" t="str">
        <f>IF('Historical DATA'!BP132="","",'Historical DATA'!BP132)</f>
        <v/>
      </c>
      <c r="J146" s="1381" t="str">
        <f>IF('Historical DATA'!BQ132="","",'Historical DATA'!BQ132)</f>
        <v/>
      </c>
      <c r="K146" s="341" t="str">
        <f>IF('Historical DATA'!BR132="","",'Historical DATA'!BR132)</f>
        <v/>
      </c>
      <c r="M146" s="337" t="str">
        <f>IF('Historical DATA'!BS132="","",'Historical DATA'!BS132)</f>
        <v/>
      </c>
      <c r="N146" s="338" t="str">
        <f>IF('Historical DATA'!BT132="","",'Historical DATA'!BT132)</f>
        <v/>
      </c>
      <c r="O146" s="339" t="str">
        <f>IF('Historical DATA'!BU132="","",'Historical DATA'!BU132)</f>
        <v/>
      </c>
      <c r="P146" s="339" t="str">
        <f>IF('Historical DATA'!BV132="","",'Historical DATA'!BV132)</f>
        <v/>
      </c>
      <c r="Q146" s="340" t="str">
        <f>IF('Historical DATA'!BW132="","",'Historical DATA'!BW132)</f>
        <v/>
      </c>
      <c r="R146" s="1382" t="str">
        <f>IF('Historical DATA'!BX132="","",'Historical DATA'!BX132)</f>
        <v/>
      </c>
      <c r="S146" s="1381" t="str">
        <f>IF('Historical DATA'!BY132="","",'Historical DATA'!BY132)</f>
        <v/>
      </c>
      <c r="T146" s="341" t="str">
        <f>IF('Historical DATA'!BZ132="","",'Historical DATA'!BZ132)</f>
        <v/>
      </c>
    </row>
    <row r="147" spans="2:20">
      <c r="B147" s="143" t="str">
        <f>IF('Historical DATA'!B133="","",'Historical DATA'!B133)</f>
        <v/>
      </c>
      <c r="C147" s="1474"/>
      <c r="D147" s="337" t="str">
        <f>IF('Historical DATA'!BK133="","",'Historical DATA'!BK133)</f>
        <v/>
      </c>
      <c r="E147" s="338" t="str">
        <f>IF('Historical DATA'!BL133="","",'Historical DATA'!BL133)</f>
        <v/>
      </c>
      <c r="F147" s="339" t="str">
        <f>IF('Historical DATA'!BM133="","",'Historical DATA'!BM133)</f>
        <v/>
      </c>
      <c r="G147" s="339" t="str">
        <f>IF('Historical DATA'!BN133="","",'Historical DATA'!BN133)</f>
        <v/>
      </c>
      <c r="H147" s="340" t="str">
        <f>IF('Historical DATA'!BO133="","",'Historical DATA'!BO133)</f>
        <v/>
      </c>
      <c r="I147" s="1382" t="str">
        <f>IF('Historical DATA'!BP133="","",'Historical DATA'!BP133)</f>
        <v/>
      </c>
      <c r="J147" s="1381" t="str">
        <f>IF('Historical DATA'!BQ133="","",'Historical DATA'!BQ133)</f>
        <v/>
      </c>
      <c r="K147" s="341" t="str">
        <f>IF('Historical DATA'!BR133="","",'Historical DATA'!BR133)</f>
        <v/>
      </c>
      <c r="M147" s="337" t="str">
        <f>IF('Historical DATA'!BS133="","",'Historical DATA'!BS133)</f>
        <v/>
      </c>
      <c r="N147" s="338" t="str">
        <f>IF('Historical DATA'!BT133="","",'Historical DATA'!BT133)</f>
        <v/>
      </c>
      <c r="O147" s="339" t="str">
        <f>IF('Historical DATA'!BU133="","",'Historical DATA'!BU133)</f>
        <v/>
      </c>
      <c r="P147" s="339" t="str">
        <f>IF('Historical DATA'!BV133="","",'Historical DATA'!BV133)</f>
        <v/>
      </c>
      <c r="Q147" s="340" t="str">
        <f>IF('Historical DATA'!BW133="","",'Historical DATA'!BW133)</f>
        <v/>
      </c>
      <c r="R147" s="1382" t="str">
        <f>IF('Historical DATA'!BX133="","",'Historical DATA'!BX133)</f>
        <v/>
      </c>
      <c r="S147" s="1381" t="str">
        <f>IF('Historical DATA'!BY133="","",'Historical DATA'!BY133)</f>
        <v/>
      </c>
      <c r="T147" s="341" t="str">
        <f>IF('Historical DATA'!BZ133="","",'Historical DATA'!BZ133)</f>
        <v/>
      </c>
    </row>
    <row r="148" spans="2:20">
      <c r="B148" s="143" t="str">
        <f>IF('Historical DATA'!B134="","",'Historical DATA'!B134)</f>
        <v/>
      </c>
      <c r="C148" s="1474"/>
      <c r="D148" s="337" t="str">
        <f>IF('Historical DATA'!BK134="","",'Historical DATA'!BK134)</f>
        <v/>
      </c>
      <c r="E148" s="338" t="str">
        <f>IF('Historical DATA'!BL134="","",'Historical DATA'!BL134)</f>
        <v/>
      </c>
      <c r="F148" s="339" t="str">
        <f>IF('Historical DATA'!BM134="","",'Historical DATA'!BM134)</f>
        <v/>
      </c>
      <c r="G148" s="339" t="str">
        <f>IF('Historical DATA'!BN134="","",'Historical DATA'!BN134)</f>
        <v/>
      </c>
      <c r="H148" s="340" t="str">
        <f>IF('Historical DATA'!BO134="","",'Historical DATA'!BO134)</f>
        <v/>
      </c>
      <c r="I148" s="1382" t="str">
        <f>IF('Historical DATA'!BP134="","",'Historical DATA'!BP134)</f>
        <v/>
      </c>
      <c r="J148" s="1381" t="str">
        <f>IF('Historical DATA'!BQ134="","",'Historical DATA'!BQ134)</f>
        <v/>
      </c>
      <c r="K148" s="341" t="str">
        <f>IF('Historical DATA'!BR134="","",'Historical DATA'!BR134)</f>
        <v/>
      </c>
      <c r="M148" s="337" t="str">
        <f>IF('Historical DATA'!BS134="","",'Historical DATA'!BS134)</f>
        <v/>
      </c>
      <c r="N148" s="338" t="str">
        <f>IF('Historical DATA'!BT134="","",'Historical DATA'!BT134)</f>
        <v/>
      </c>
      <c r="O148" s="339" t="str">
        <f>IF('Historical DATA'!BU134="","",'Historical DATA'!BU134)</f>
        <v/>
      </c>
      <c r="P148" s="339" t="str">
        <f>IF('Historical DATA'!BV134="","",'Historical DATA'!BV134)</f>
        <v/>
      </c>
      <c r="Q148" s="340" t="str">
        <f>IF('Historical DATA'!BW134="","",'Historical DATA'!BW134)</f>
        <v/>
      </c>
      <c r="R148" s="1382" t="str">
        <f>IF('Historical DATA'!BX134="","",'Historical DATA'!BX134)</f>
        <v/>
      </c>
      <c r="S148" s="1381" t="str">
        <f>IF('Historical DATA'!BY134="","",'Historical DATA'!BY134)</f>
        <v/>
      </c>
      <c r="T148" s="341" t="str">
        <f>IF('Historical DATA'!BZ134="","",'Historical DATA'!BZ134)</f>
        <v/>
      </c>
    </row>
    <row r="149" spans="2:20">
      <c r="B149" s="143" t="str">
        <f>IF('Historical DATA'!B135="","",'Historical DATA'!B135)</f>
        <v/>
      </c>
      <c r="C149" s="1474"/>
      <c r="D149" s="337" t="str">
        <f>IF('Historical DATA'!BK135="","",'Historical DATA'!BK135)</f>
        <v/>
      </c>
      <c r="E149" s="338" t="str">
        <f>IF('Historical DATA'!BL135="","",'Historical DATA'!BL135)</f>
        <v/>
      </c>
      <c r="F149" s="339" t="str">
        <f>IF('Historical DATA'!BM135="","",'Historical DATA'!BM135)</f>
        <v/>
      </c>
      <c r="G149" s="339" t="str">
        <f>IF('Historical DATA'!BN135="","",'Historical DATA'!BN135)</f>
        <v/>
      </c>
      <c r="H149" s="340" t="str">
        <f>IF('Historical DATA'!BO135="","",'Historical DATA'!BO135)</f>
        <v/>
      </c>
      <c r="I149" s="1382" t="str">
        <f>IF('Historical DATA'!BP135="","",'Historical DATA'!BP135)</f>
        <v/>
      </c>
      <c r="J149" s="1381" t="str">
        <f>IF('Historical DATA'!BQ135="","",'Historical DATA'!BQ135)</f>
        <v/>
      </c>
      <c r="K149" s="341" t="str">
        <f>IF('Historical DATA'!BR135="","",'Historical DATA'!BR135)</f>
        <v/>
      </c>
      <c r="M149" s="337" t="str">
        <f>IF('Historical DATA'!BS135="","",'Historical DATA'!BS135)</f>
        <v/>
      </c>
      <c r="N149" s="338" t="str">
        <f>IF('Historical DATA'!BT135="","",'Historical DATA'!BT135)</f>
        <v/>
      </c>
      <c r="O149" s="339" t="str">
        <f>IF('Historical DATA'!BU135="","",'Historical DATA'!BU135)</f>
        <v/>
      </c>
      <c r="P149" s="339" t="str">
        <f>IF('Historical DATA'!BV135="","",'Historical DATA'!BV135)</f>
        <v/>
      </c>
      <c r="Q149" s="340" t="str">
        <f>IF('Historical DATA'!BW135="","",'Historical DATA'!BW135)</f>
        <v/>
      </c>
      <c r="R149" s="1382" t="str">
        <f>IF('Historical DATA'!BX135="","",'Historical DATA'!BX135)</f>
        <v/>
      </c>
      <c r="S149" s="1381" t="str">
        <f>IF('Historical DATA'!BY135="","",'Historical DATA'!BY135)</f>
        <v/>
      </c>
      <c r="T149" s="341" t="str">
        <f>IF('Historical DATA'!BZ135="","",'Historical DATA'!BZ135)</f>
        <v/>
      </c>
    </row>
    <row r="150" spans="2:20">
      <c r="B150" s="143" t="str">
        <f>IF('Historical DATA'!B136="","",'Historical DATA'!B136)</f>
        <v/>
      </c>
      <c r="C150" s="1474"/>
      <c r="D150" s="337" t="str">
        <f>IF('Historical DATA'!BK136="","",'Historical DATA'!BK136)</f>
        <v/>
      </c>
      <c r="E150" s="338" t="str">
        <f>IF('Historical DATA'!BL136="","",'Historical DATA'!BL136)</f>
        <v/>
      </c>
      <c r="F150" s="339" t="str">
        <f>IF('Historical DATA'!BM136="","",'Historical DATA'!BM136)</f>
        <v/>
      </c>
      <c r="G150" s="339" t="str">
        <f>IF('Historical DATA'!BN136="","",'Historical DATA'!BN136)</f>
        <v/>
      </c>
      <c r="H150" s="340" t="str">
        <f>IF('Historical DATA'!BO136="","",'Historical DATA'!BO136)</f>
        <v/>
      </c>
      <c r="I150" s="1382" t="str">
        <f>IF('Historical DATA'!BP136="","",'Historical DATA'!BP136)</f>
        <v/>
      </c>
      <c r="J150" s="1381" t="str">
        <f>IF('Historical DATA'!BQ136="","",'Historical DATA'!BQ136)</f>
        <v/>
      </c>
      <c r="K150" s="341" t="str">
        <f>IF('Historical DATA'!BR136="","",'Historical DATA'!BR136)</f>
        <v/>
      </c>
      <c r="M150" s="337" t="str">
        <f>IF('Historical DATA'!BS136="","",'Historical DATA'!BS136)</f>
        <v/>
      </c>
      <c r="N150" s="338" t="str">
        <f>IF('Historical DATA'!BT136="","",'Historical DATA'!BT136)</f>
        <v/>
      </c>
      <c r="O150" s="339" t="str">
        <f>IF('Historical DATA'!BU136="","",'Historical DATA'!BU136)</f>
        <v/>
      </c>
      <c r="P150" s="339" t="str">
        <f>IF('Historical DATA'!BV136="","",'Historical DATA'!BV136)</f>
        <v/>
      </c>
      <c r="Q150" s="340" t="str">
        <f>IF('Historical DATA'!BW136="","",'Historical DATA'!BW136)</f>
        <v/>
      </c>
      <c r="R150" s="1382" t="str">
        <f>IF('Historical DATA'!BX136="","",'Historical DATA'!BX136)</f>
        <v/>
      </c>
      <c r="S150" s="1381" t="str">
        <f>IF('Historical DATA'!BY136="","",'Historical DATA'!BY136)</f>
        <v/>
      </c>
      <c r="T150" s="341" t="str">
        <f>IF('Historical DATA'!BZ136="","",'Historical DATA'!BZ136)</f>
        <v/>
      </c>
    </row>
    <row r="151" spans="2:20">
      <c r="B151" s="143" t="str">
        <f>IF('Historical DATA'!B137="","",'Historical DATA'!B137)</f>
        <v/>
      </c>
      <c r="C151" s="1474"/>
      <c r="D151" s="337" t="str">
        <f>IF('Historical DATA'!BK137="","",'Historical DATA'!BK137)</f>
        <v/>
      </c>
      <c r="E151" s="338" t="str">
        <f>IF('Historical DATA'!BL137="","",'Historical DATA'!BL137)</f>
        <v/>
      </c>
      <c r="F151" s="339" t="str">
        <f>IF('Historical DATA'!BM137="","",'Historical DATA'!BM137)</f>
        <v/>
      </c>
      <c r="G151" s="339" t="str">
        <f>IF('Historical DATA'!BN137="","",'Historical DATA'!BN137)</f>
        <v/>
      </c>
      <c r="H151" s="340" t="str">
        <f>IF('Historical DATA'!BO137="","",'Historical DATA'!BO137)</f>
        <v/>
      </c>
      <c r="I151" s="1382" t="str">
        <f>IF('Historical DATA'!BP137="","",'Historical DATA'!BP137)</f>
        <v/>
      </c>
      <c r="J151" s="1381" t="str">
        <f>IF('Historical DATA'!BQ137="","",'Historical DATA'!BQ137)</f>
        <v/>
      </c>
      <c r="K151" s="341" t="str">
        <f>IF('Historical DATA'!BR137="","",'Historical DATA'!BR137)</f>
        <v/>
      </c>
      <c r="M151" s="337" t="str">
        <f>IF('Historical DATA'!BS137="","",'Historical DATA'!BS137)</f>
        <v/>
      </c>
      <c r="N151" s="338" t="str">
        <f>IF('Historical DATA'!BT137="","",'Historical DATA'!BT137)</f>
        <v/>
      </c>
      <c r="O151" s="339" t="str">
        <f>IF('Historical DATA'!BU137="","",'Historical DATA'!BU137)</f>
        <v/>
      </c>
      <c r="P151" s="339" t="str">
        <f>IF('Historical DATA'!BV137="","",'Historical DATA'!BV137)</f>
        <v/>
      </c>
      <c r="Q151" s="340" t="str">
        <f>IF('Historical DATA'!BW137="","",'Historical DATA'!BW137)</f>
        <v/>
      </c>
      <c r="R151" s="1382" t="str">
        <f>IF('Historical DATA'!BX137="","",'Historical DATA'!BX137)</f>
        <v/>
      </c>
      <c r="S151" s="1381" t="str">
        <f>IF('Historical DATA'!BY137="","",'Historical DATA'!BY137)</f>
        <v/>
      </c>
      <c r="T151" s="341" t="str">
        <f>IF('Historical DATA'!BZ137="","",'Historical DATA'!BZ137)</f>
        <v/>
      </c>
    </row>
    <row r="152" spans="2:20">
      <c r="B152" s="143" t="str">
        <f>IF('Historical DATA'!B138="","",'Historical DATA'!B138)</f>
        <v/>
      </c>
      <c r="C152" s="1474"/>
      <c r="D152" s="337" t="str">
        <f>IF('Historical DATA'!BK138="","",'Historical DATA'!BK138)</f>
        <v/>
      </c>
      <c r="E152" s="338" t="str">
        <f>IF('Historical DATA'!BL138="","",'Historical DATA'!BL138)</f>
        <v/>
      </c>
      <c r="F152" s="339" t="str">
        <f>IF('Historical DATA'!BM138="","",'Historical DATA'!BM138)</f>
        <v/>
      </c>
      <c r="G152" s="339" t="str">
        <f>IF('Historical DATA'!BN138="","",'Historical DATA'!BN138)</f>
        <v/>
      </c>
      <c r="H152" s="340" t="str">
        <f>IF('Historical DATA'!BO138="","",'Historical DATA'!BO138)</f>
        <v/>
      </c>
      <c r="I152" s="1382" t="str">
        <f>IF('Historical DATA'!BP138="","",'Historical DATA'!BP138)</f>
        <v/>
      </c>
      <c r="J152" s="1381" t="str">
        <f>IF('Historical DATA'!BQ138="","",'Historical DATA'!BQ138)</f>
        <v/>
      </c>
      <c r="K152" s="341" t="str">
        <f>IF('Historical DATA'!BR138="","",'Historical DATA'!BR138)</f>
        <v/>
      </c>
      <c r="M152" s="337" t="str">
        <f>IF('Historical DATA'!BS138="","",'Historical DATA'!BS138)</f>
        <v/>
      </c>
      <c r="N152" s="338" t="str">
        <f>IF('Historical DATA'!BT138="","",'Historical DATA'!BT138)</f>
        <v/>
      </c>
      <c r="O152" s="339" t="str">
        <f>IF('Historical DATA'!BU138="","",'Historical DATA'!BU138)</f>
        <v/>
      </c>
      <c r="P152" s="339" t="str">
        <f>IF('Historical DATA'!BV138="","",'Historical DATA'!BV138)</f>
        <v/>
      </c>
      <c r="Q152" s="340" t="str">
        <f>IF('Historical DATA'!BW138="","",'Historical DATA'!BW138)</f>
        <v/>
      </c>
      <c r="R152" s="1382" t="str">
        <f>IF('Historical DATA'!BX138="","",'Historical DATA'!BX138)</f>
        <v/>
      </c>
      <c r="S152" s="1381" t="str">
        <f>IF('Historical DATA'!BY138="","",'Historical DATA'!BY138)</f>
        <v/>
      </c>
      <c r="T152" s="341" t="str">
        <f>IF('Historical DATA'!BZ138="","",'Historical DATA'!BZ138)</f>
        <v/>
      </c>
    </row>
    <row r="153" spans="2:20">
      <c r="B153" s="143" t="str">
        <f>IF('Historical DATA'!B139="","",'Historical DATA'!B139)</f>
        <v/>
      </c>
      <c r="C153" s="1474"/>
      <c r="D153" s="337" t="str">
        <f>IF('Historical DATA'!BK139="","",'Historical DATA'!BK139)</f>
        <v/>
      </c>
      <c r="E153" s="338" t="str">
        <f>IF('Historical DATA'!BL139="","",'Historical DATA'!BL139)</f>
        <v/>
      </c>
      <c r="F153" s="339" t="str">
        <f>IF('Historical DATA'!BM139="","",'Historical DATA'!BM139)</f>
        <v/>
      </c>
      <c r="G153" s="339" t="str">
        <f>IF('Historical DATA'!BN139="","",'Historical DATA'!BN139)</f>
        <v/>
      </c>
      <c r="H153" s="340" t="str">
        <f>IF('Historical DATA'!BO139="","",'Historical DATA'!BO139)</f>
        <v/>
      </c>
      <c r="I153" s="1382" t="str">
        <f>IF('Historical DATA'!BP139="","",'Historical DATA'!BP139)</f>
        <v/>
      </c>
      <c r="J153" s="1381" t="str">
        <f>IF('Historical DATA'!BQ139="","",'Historical DATA'!BQ139)</f>
        <v/>
      </c>
      <c r="K153" s="341" t="str">
        <f>IF('Historical DATA'!BR139="","",'Historical DATA'!BR139)</f>
        <v/>
      </c>
      <c r="M153" s="337" t="str">
        <f>IF('Historical DATA'!BS139="","",'Historical DATA'!BS139)</f>
        <v/>
      </c>
      <c r="N153" s="338" t="str">
        <f>IF('Historical DATA'!BT139="","",'Historical DATA'!BT139)</f>
        <v/>
      </c>
      <c r="O153" s="339" t="str">
        <f>IF('Historical DATA'!BU139="","",'Historical DATA'!BU139)</f>
        <v/>
      </c>
      <c r="P153" s="339" t="str">
        <f>IF('Historical DATA'!BV139="","",'Historical DATA'!BV139)</f>
        <v/>
      </c>
      <c r="Q153" s="340" t="str">
        <f>IF('Historical DATA'!BW139="","",'Historical DATA'!BW139)</f>
        <v/>
      </c>
      <c r="R153" s="1382" t="str">
        <f>IF('Historical DATA'!BX139="","",'Historical DATA'!BX139)</f>
        <v/>
      </c>
      <c r="S153" s="1381" t="str">
        <f>IF('Historical DATA'!BY139="","",'Historical DATA'!BY139)</f>
        <v/>
      </c>
      <c r="T153" s="341" t="str">
        <f>IF('Historical DATA'!BZ139="","",'Historical DATA'!BZ139)</f>
        <v/>
      </c>
    </row>
    <row r="154" spans="2:20">
      <c r="B154" s="143" t="str">
        <f>IF('Historical DATA'!B140="","",'Historical DATA'!B140)</f>
        <v/>
      </c>
      <c r="C154" s="1474"/>
      <c r="D154" s="337" t="str">
        <f>IF('Historical DATA'!BK140="","",'Historical DATA'!BK140)</f>
        <v/>
      </c>
      <c r="E154" s="338" t="str">
        <f>IF('Historical DATA'!BL140="","",'Historical DATA'!BL140)</f>
        <v/>
      </c>
      <c r="F154" s="339" t="str">
        <f>IF('Historical DATA'!BM140="","",'Historical DATA'!BM140)</f>
        <v/>
      </c>
      <c r="G154" s="339" t="str">
        <f>IF('Historical DATA'!BN140="","",'Historical DATA'!BN140)</f>
        <v/>
      </c>
      <c r="H154" s="340" t="str">
        <f>IF('Historical DATA'!BO140="","",'Historical DATA'!BO140)</f>
        <v/>
      </c>
      <c r="I154" s="1382" t="str">
        <f>IF('Historical DATA'!BP140="","",'Historical DATA'!BP140)</f>
        <v/>
      </c>
      <c r="J154" s="1381" t="str">
        <f>IF('Historical DATA'!BQ140="","",'Historical DATA'!BQ140)</f>
        <v/>
      </c>
      <c r="K154" s="341" t="str">
        <f>IF('Historical DATA'!BR140="","",'Historical DATA'!BR140)</f>
        <v/>
      </c>
      <c r="M154" s="337" t="str">
        <f>IF('Historical DATA'!BS140="","",'Historical DATA'!BS140)</f>
        <v/>
      </c>
      <c r="N154" s="338" t="str">
        <f>IF('Historical DATA'!BT140="","",'Historical DATA'!BT140)</f>
        <v/>
      </c>
      <c r="O154" s="339" t="str">
        <f>IF('Historical DATA'!BU140="","",'Historical DATA'!BU140)</f>
        <v/>
      </c>
      <c r="P154" s="339" t="str">
        <f>IF('Historical DATA'!BV140="","",'Historical DATA'!BV140)</f>
        <v/>
      </c>
      <c r="Q154" s="340" t="str">
        <f>IF('Historical DATA'!BW140="","",'Historical DATA'!BW140)</f>
        <v/>
      </c>
      <c r="R154" s="1382" t="str">
        <f>IF('Historical DATA'!BX140="","",'Historical DATA'!BX140)</f>
        <v/>
      </c>
      <c r="S154" s="1381" t="str">
        <f>IF('Historical DATA'!BY140="","",'Historical DATA'!BY140)</f>
        <v/>
      </c>
      <c r="T154" s="341" t="str">
        <f>IF('Historical DATA'!BZ140="","",'Historical DATA'!BZ140)</f>
        <v/>
      </c>
    </row>
    <row r="155" spans="2:20">
      <c r="B155" s="143" t="str">
        <f>IF('Historical DATA'!B141="","",'Historical DATA'!B141)</f>
        <v/>
      </c>
      <c r="C155" s="1474"/>
      <c r="D155" s="337" t="str">
        <f>IF('Historical DATA'!BK141="","",'Historical DATA'!BK141)</f>
        <v/>
      </c>
      <c r="E155" s="338" t="str">
        <f>IF('Historical DATA'!BL141="","",'Historical DATA'!BL141)</f>
        <v/>
      </c>
      <c r="F155" s="339" t="str">
        <f>IF('Historical DATA'!BM141="","",'Historical DATA'!BM141)</f>
        <v/>
      </c>
      <c r="G155" s="339" t="str">
        <f>IF('Historical DATA'!BN141="","",'Historical DATA'!BN141)</f>
        <v/>
      </c>
      <c r="H155" s="340" t="str">
        <f>IF('Historical DATA'!BO141="","",'Historical DATA'!BO141)</f>
        <v/>
      </c>
      <c r="I155" s="1382" t="str">
        <f>IF('Historical DATA'!BP141="","",'Historical DATA'!BP141)</f>
        <v/>
      </c>
      <c r="J155" s="1381" t="str">
        <f>IF('Historical DATA'!BQ141="","",'Historical DATA'!BQ141)</f>
        <v/>
      </c>
      <c r="K155" s="341" t="str">
        <f>IF('Historical DATA'!BR141="","",'Historical DATA'!BR141)</f>
        <v/>
      </c>
      <c r="M155" s="337" t="str">
        <f>IF('Historical DATA'!BS141="","",'Historical DATA'!BS141)</f>
        <v/>
      </c>
      <c r="N155" s="338" t="str">
        <f>IF('Historical DATA'!BT141="","",'Historical DATA'!BT141)</f>
        <v/>
      </c>
      <c r="O155" s="339" t="str">
        <f>IF('Historical DATA'!BU141="","",'Historical DATA'!BU141)</f>
        <v/>
      </c>
      <c r="P155" s="339" t="str">
        <f>IF('Historical DATA'!BV141="","",'Historical DATA'!BV141)</f>
        <v/>
      </c>
      <c r="Q155" s="340" t="str">
        <f>IF('Historical DATA'!BW141="","",'Historical DATA'!BW141)</f>
        <v/>
      </c>
      <c r="R155" s="1382" t="str">
        <f>IF('Historical DATA'!BX141="","",'Historical DATA'!BX141)</f>
        <v/>
      </c>
      <c r="S155" s="1381" t="str">
        <f>IF('Historical DATA'!BY141="","",'Historical DATA'!BY141)</f>
        <v/>
      </c>
      <c r="T155" s="341" t="str">
        <f>IF('Historical DATA'!BZ141="","",'Historical DATA'!BZ141)</f>
        <v/>
      </c>
    </row>
    <row r="156" spans="2:20">
      <c r="B156" s="143" t="str">
        <f>IF('Historical DATA'!B142="","",'Historical DATA'!B142)</f>
        <v/>
      </c>
      <c r="C156" s="1474"/>
      <c r="D156" s="337" t="str">
        <f>IF('Historical DATA'!BK142="","",'Historical DATA'!BK142)</f>
        <v/>
      </c>
      <c r="E156" s="338" t="str">
        <f>IF('Historical DATA'!BL142="","",'Historical DATA'!BL142)</f>
        <v/>
      </c>
      <c r="F156" s="339" t="str">
        <f>IF('Historical DATA'!BM142="","",'Historical DATA'!BM142)</f>
        <v/>
      </c>
      <c r="G156" s="339" t="str">
        <f>IF('Historical DATA'!BN142="","",'Historical DATA'!BN142)</f>
        <v/>
      </c>
      <c r="H156" s="340" t="str">
        <f>IF('Historical DATA'!BO142="","",'Historical DATA'!BO142)</f>
        <v/>
      </c>
      <c r="I156" s="1382" t="str">
        <f>IF('Historical DATA'!BP142="","",'Historical DATA'!BP142)</f>
        <v/>
      </c>
      <c r="J156" s="1381" t="str">
        <f>IF('Historical DATA'!BQ142="","",'Historical DATA'!BQ142)</f>
        <v/>
      </c>
      <c r="K156" s="341" t="str">
        <f>IF('Historical DATA'!BR142="","",'Historical DATA'!BR142)</f>
        <v/>
      </c>
      <c r="M156" s="337" t="str">
        <f>IF('Historical DATA'!BS142="","",'Historical DATA'!BS142)</f>
        <v/>
      </c>
      <c r="N156" s="338" t="str">
        <f>IF('Historical DATA'!BT142="","",'Historical DATA'!BT142)</f>
        <v/>
      </c>
      <c r="O156" s="339" t="str">
        <f>IF('Historical DATA'!BU142="","",'Historical DATA'!BU142)</f>
        <v/>
      </c>
      <c r="P156" s="339" t="str">
        <f>IF('Historical DATA'!BV142="","",'Historical DATA'!BV142)</f>
        <v/>
      </c>
      <c r="Q156" s="340" t="str">
        <f>IF('Historical DATA'!BW142="","",'Historical DATA'!BW142)</f>
        <v/>
      </c>
      <c r="R156" s="1382" t="str">
        <f>IF('Historical DATA'!BX142="","",'Historical DATA'!BX142)</f>
        <v/>
      </c>
      <c r="S156" s="1381" t="str">
        <f>IF('Historical DATA'!BY142="","",'Historical DATA'!BY142)</f>
        <v/>
      </c>
      <c r="T156" s="341" t="str">
        <f>IF('Historical DATA'!BZ142="","",'Historical DATA'!BZ142)</f>
        <v/>
      </c>
    </row>
    <row r="157" spans="2:20">
      <c r="B157" s="143" t="str">
        <f>IF('Historical DATA'!B143="","",'Historical DATA'!B143)</f>
        <v/>
      </c>
      <c r="C157" s="1474"/>
      <c r="D157" s="337" t="str">
        <f>IF('Historical DATA'!BK143="","",'Historical DATA'!BK143)</f>
        <v/>
      </c>
      <c r="E157" s="338" t="str">
        <f>IF('Historical DATA'!BL143="","",'Historical DATA'!BL143)</f>
        <v/>
      </c>
      <c r="F157" s="339" t="str">
        <f>IF('Historical DATA'!BM143="","",'Historical DATA'!BM143)</f>
        <v/>
      </c>
      <c r="G157" s="339" t="str">
        <f>IF('Historical DATA'!BN143="","",'Historical DATA'!BN143)</f>
        <v/>
      </c>
      <c r="H157" s="340" t="str">
        <f>IF('Historical DATA'!BO143="","",'Historical DATA'!BO143)</f>
        <v/>
      </c>
      <c r="I157" s="1382" t="str">
        <f>IF('Historical DATA'!BP143="","",'Historical DATA'!BP143)</f>
        <v/>
      </c>
      <c r="J157" s="1381" t="str">
        <f>IF('Historical DATA'!BQ143="","",'Historical DATA'!BQ143)</f>
        <v/>
      </c>
      <c r="K157" s="341" t="str">
        <f>IF('Historical DATA'!BR143="","",'Historical DATA'!BR143)</f>
        <v/>
      </c>
      <c r="M157" s="337" t="str">
        <f>IF('Historical DATA'!BS143="","",'Historical DATA'!BS143)</f>
        <v/>
      </c>
      <c r="N157" s="338" t="str">
        <f>IF('Historical DATA'!BT143="","",'Historical DATA'!BT143)</f>
        <v/>
      </c>
      <c r="O157" s="339" t="str">
        <f>IF('Historical DATA'!BU143="","",'Historical DATA'!BU143)</f>
        <v/>
      </c>
      <c r="P157" s="339" t="str">
        <f>IF('Historical DATA'!BV143="","",'Historical DATA'!BV143)</f>
        <v/>
      </c>
      <c r="Q157" s="340" t="str">
        <f>IF('Historical DATA'!BW143="","",'Historical DATA'!BW143)</f>
        <v/>
      </c>
      <c r="R157" s="1382" t="str">
        <f>IF('Historical DATA'!BX143="","",'Historical DATA'!BX143)</f>
        <v/>
      </c>
      <c r="S157" s="1381" t="str">
        <f>IF('Historical DATA'!BY143="","",'Historical DATA'!BY143)</f>
        <v/>
      </c>
      <c r="T157" s="341" t="str">
        <f>IF('Historical DATA'!BZ143="","",'Historical DATA'!BZ143)</f>
        <v/>
      </c>
    </row>
    <row r="158" spans="2:20">
      <c r="B158" s="143" t="str">
        <f>IF('Historical DATA'!B144="","",'Historical DATA'!B144)</f>
        <v/>
      </c>
      <c r="C158" s="1474"/>
      <c r="D158" s="337" t="str">
        <f>IF('Historical DATA'!BK144="","",'Historical DATA'!BK144)</f>
        <v/>
      </c>
      <c r="E158" s="338" t="str">
        <f>IF('Historical DATA'!BL144="","",'Historical DATA'!BL144)</f>
        <v/>
      </c>
      <c r="F158" s="339" t="str">
        <f>IF('Historical DATA'!BM144="","",'Historical DATA'!BM144)</f>
        <v/>
      </c>
      <c r="G158" s="339" t="str">
        <f>IF('Historical DATA'!BN144="","",'Historical DATA'!BN144)</f>
        <v/>
      </c>
      <c r="H158" s="340" t="str">
        <f>IF('Historical DATA'!BO144="","",'Historical DATA'!BO144)</f>
        <v/>
      </c>
      <c r="I158" s="1382" t="str">
        <f>IF('Historical DATA'!BP144="","",'Historical DATA'!BP144)</f>
        <v/>
      </c>
      <c r="J158" s="1381" t="str">
        <f>IF('Historical DATA'!BQ144="","",'Historical DATA'!BQ144)</f>
        <v/>
      </c>
      <c r="K158" s="341" t="str">
        <f>IF('Historical DATA'!BR144="","",'Historical DATA'!BR144)</f>
        <v/>
      </c>
      <c r="M158" s="337" t="str">
        <f>IF('Historical DATA'!BS144="","",'Historical DATA'!BS144)</f>
        <v/>
      </c>
      <c r="N158" s="338" t="str">
        <f>IF('Historical DATA'!BT144="","",'Historical DATA'!BT144)</f>
        <v/>
      </c>
      <c r="O158" s="339" t="str">
        <f>IF('Historical DATA'!BU144="","",'Historical DATA'!BU144)</f>
        <v/>
      </c>
      <c r="P158" s="339" t="str">
        <f>IF('Historical DATA'!BV144="","",'Historical DATA'!BV144)</f>
        <v/>
      </c>
      <c r="Q158" s="340" t="str">
        <f>IF('Historical DATA'!BW144="","",'Historical DATA'!BW144)</f>
        <v/>
      </c>
      <c r="R158" s="1382" t="str">
        <f>IF('Historical DATA'!BX144="","",'Historical DATA'!BX144)</f>
        <v/>
      </c>
      <c r="S158" s="1381" t="str">
        <f>IF('Historical DATA'!BY144="","",'Historical DATA'!BY144)</f>
        <v/>
      </c>
      <c r="T158" s="341" t="str">
        <f>IF('Historical DATA'!BZ144="","",'Historical DATA'!BZ144)</f>
        <v/>
      </c>
    </row>
    <row r="159" spans="2:20">
      <c r="B159" s="143" t="str">
        <f>IF('Historical DATA'!B145="","",'Historical DATA'!B145)</f>
        <v/>
      </c>
      <c r="C159" s="1474"/>
      <c r="D159" s="337" t="str">
        <f>IF('Historical DATA'!BK145="","",'Historical DATA'!BK145)</f>
        <v/>
      </c>
      <c r="E159" s="338" t="str">
        <f>IF('Historical DATA'!BL145="","",'Historical DATA'!BL145)</f>
        <v/>
      </c>
      <c r="F159" s="339" t="str">
        <f>IF('Historical DATA'!BM145="","",'Historical DATA'!BM145)</f>
        <v/>
      </c>
      <c r="G159" s="339" t="str">
        <f>IF('Historical DATA'!BN145="","",'Historical DATA'!BN145)</f>
        <v/>
      </c>
      <c r="H159" s="340" t="str">
        <f>IF('Historical DATA'!BO145="","",'Historical DATA'!BO145)</f>
        <v/>
      </c>
      <c r="I159" s="1382" t="str">
        <f>IF('Historical DATA'!BP145="","",'Historical DATA'!BP145)</f>
        <v/>
      </c>
      <c r="J159" s="1381" t="str">
        <f>IF('Historical DATA'!BQ145="","",'Historical DATA'!BQ145)</f>
        <v/>
      </c>
      <c r="K159" s="341" t="str">
        <f>IF('Historical DATA'!BR145="","",'Historical DATA'!BR145)</f>
        <v/>
      </c>
      <c r="M159" s="337" t="str">
        <f>IF('Historical DATA'!BS145="","",'Historical DATA'!BS145)</f>
        <v/>
      </c>
      <c r="N159" s="338" t="str">
        <f>IF('Historical DATA'!BT145="","",'Historical DATA'!BT145)</f>
        <v/>
      </c>
      <c r="O159" s="339" t="str">
        <f>IF('Historical DATA'!BU145="","",'Historical DATA'!BU145)</f>
        <v/>
      </c>
      <c r="P159" s="339" t="str">
        <f>IF('Historical DATA'!BV145="","",'Historical DATA'!BV145)</f>
        <v/>
      </c>
      <c r="Q159" s="340" t="str">
        <f>IF('Historical DATA'!BW145="","",'Historical DATA'!BW145)</f>
        <v/>
      </c>
      <c r="R159" s="1382" t="str">
        <f>IF('Historical DATA'!BX145="","",'Historical DATA'!BX145)</f>
        <v/>
      </c>
      <c r="S159" s="1381" t="str">
        <f>IF('Historical DATA'!BY145="","",'Historical DATA'!BY145)</f>
        <v/>
      </c>
      <c r="T159" s="341" t="str">
        <f>IF('Historical DATA'!BZ145="","",'Historical DATA'!BZ145)</f>
        <v/>
      </c>
    </row>
    <row r="160" spans="2:20">
      <c r="B160" s="143" t="str">
        <f>IF('Historical DATA'!B146="","",'Historical DATA'!B146)</f>
        <v/>
      </c>
      <c r="C160" s="1474"/>
      <c r="D160" s="337" t="str">
        <f>IF('Historical DATA'!BK146="","",'Historical DATA'!BK146)</f>
        <v/>
      </c>
      <c r="E160" s="338" t="str">
        <f>IF('Historical DATA'!BL146="","",'Historical DATA'!BL146)</f>
        <v/>
      </c>
      <c r="F160" s="339" t="str">
        <f>IF('Historical DATA'!BM146="","",'Historical DATA'!BM146)</f>
        <v/>
      </c>
      <c r="G160" s="339" t="str">
        <f>IF('Historical DATA'!BN146="","",'Historical DATA'!BN146)</f>
        <v/>
      </c>
      <c r="H160" s="340" t="str">
        <f>IF('Historical DATA'!BO146="","",'Historical DATA'!BO146)</f>
        <v/>
      </c>
      <c r="I160" s="1382" t="str">
        <f>IF('Historical DATA'!BP146="","",'Historical DATA'!BP146)</f>
        <v/>
      </c>
      <c r="J160" s="1381" t="str">
        <f>IF('Historical DATA'!BQ146="","",'Historical DATA'!BQ146)</f>
        <v/>
      </c>
      <c r="K160" s="341" t="str">
        <f>IF('Historical DATA'!BR146="","",'Historical DATA'!BR146)</f>
        <v/>
      </c>
      <c r="M160" s="337" t="str">
        <f>IF('Historical DATA'!BS146="","",'Historical DATA'!BS146)</f>
        <v/>
      </c>
      <c r="N160" s="338" t="str">
        <f>IF('Historical DATA'!BT146="","",'Historical DATA'!BT146)</f>
        <v/>
      </c>
      <c r="O160" s="339" t="str">
        <f>IF('Historical DATA'!BU146="","",'Historical DATA'!BU146)</f>
        <v/>
      </c>
      <c r="P160" s="339" t="str">
        <f>IF('Historical DATA'!BV146="","",'Historical DATA'!BV146)</f>
        <v/>
      </c>
      <c r="Q160" s="340" t="str">
        <f>IF('Historical DATA'!BW146="","",'Historical DATA'!BW146)</f>
        <v/>
      </c>
      <c r="R160" s="1382" t="str">
        <f>IF('Historical DATA'!BX146="","",'Historical DATA'!BX146)</f>
        <v/>
      </c>
      <c r="S160" s="1381" t="str">
        <f>IF('Historical DATA'!BY146="","",'Historical DATA'!BY146)</f>
        <v/>
      </c>
      <c r="T160" s="341" t="str">
        <f>IF('Historical DATA'!BZ146="","",'Historical DATA'!BZ146)</f>
        <v/>
      </c>
    </row>
    <row r="161" spans="2:20">
      <c r="B161" s="143" t="str">
        <f>IF('Historical DATA'!B147="","",'Historical DATA'!B147)</f>
        <v/>
      </c>
      <c r="C161" s="1474"/>
      <c r="D161" s="337" t="str">
        <f>IF('Historical DATA'!BK147="","",'Historical DATA'!BK147)</f>
        <v/>
      </c>
      <c r="E161" s="338" t="str">
        <f>IF('Historical DATA'!BL147="","",'Historical DATA'!BL147)</f>
        <v/>
      </c>
      <c r="F161" s="339" t="str">
        <f>IF('Historical DATA'!BM147="","",'Historical DATA'!BM147)</f>
        <v/>
      </c>
      <c r="G161" s="339" t="str">
        <f>IF('Historical DATA'!BN147="","",'Historical DATA'!BN147)</f>
        <v/>
      </c>
      <c r="H161" s="340" t="str">
        <f>IF('Historical DATA'!BO147="","",'Historical DATA'!BO147)</f>
        <v/>
      </c>
      <c r="I161" s="1382" t="str">
        <f>IF('Historical DATA'!BP147="","",'Historical DATA'!BP147)</f>
        <v/>
      </c>
      <c r="J161" s="1381" t="str">
        <f>IF('Historical DATA'!BQ147="","",'Historical DATA'!BQ147)</f>
        <v/>
      </c>
      <c r="K161" s="341" t="str">
        <f>IF('Historical DATA'!BR147="","",'Historical DATA'!BR147)</f>
        <v/>
      </c>
      <c r="M161" s="337" t="str">
        <f>IF('Historical DATA'!BS147="","",'Historical DATA'!BS147)</f>
        <v/>
      </c>
      <c r="N161" s="338" t="str">
        <f>IF('Historical DATA'!BT147="","",'Historical DATA'!BT147)</f>
        <v/>
      </c>
      <c r="O161" s="339" t="str">
        <f>IF('Historical DATA'!BU147="","",'Historical DATA'!BU147)</f>
        <v/>
      </c>
      <c r="P161" s="339" t="str">
        <f>IF('Historical DATA'!BV147="","",'Historical DATA'!BV147)</f>
        <v/>
      </c>
      <c r="Q161" s="340" t="str">
        <f>IF('Historical DATA'!BW147="","",'Historical DATA'!BW147)</f>
        <v/>
      </c>
      <c r="R161" s="1382" t="str">
        <f>IF('Historical DATA'!BX147="","",'Historical DATA'!BX147)</f>
        <v/>
      </c>
      <c r="S161" s="1381" t="str">
        <f>IF('Historical DATA'!BY147="","",'Historical DATA'!BY147)</f>
        <v/>
      </c>
      <c r="T161" s="341" t="str">
        <f>IF('Historical DATA'!BZ147="","",'Historical DATA'!BZ147)</f>
        <v/>
      </c>
    </row>
    <row r="162" spans="2:20">
      <c r="B162" s="143" t="str">
        <f>IF('Historical DATA'!B148="","",'Historical DATA'!B148)</f>
        <v/>
      </c>
      <c r="C162" s="1474"/>
      <c r="D162" s="337" t="str">
        <f>IF('Historical DATA'!BK148="","",'Historical DATA'!BK148)</f>
        <v/>
      </c>
      <c r="E162" s="338" t="str">
        <f>IF('Historical DATA'!BL148="","",'Historical DATA'!BL148)</f>
        <v/>
      </c>
      <c r="F162" s="339" t="str">
        <f>IF('Historical DATA'!BM148="","",'Historical DATA'!BM148)</f>
        <v/>
      </c>
      <c r="G162" s="339" t="str">
        <f>IF('Historical DATA'!BN148="","",'Historical DATA'!BN148)</f>
        <v/>
      </c>
      <c r="H162" s="340" t="str">
        <f>IF('Historical DATA'!BO148="","",'Historical DATA'!BO148)</f>
        <v/>
      </c>
      <c r="I162" s="1382" t="str">
        <f>IF('Historical DATA'!BP148="","",'Historical DATA'!BP148)</f>
        <v/>
      </c>
      <c r="J162" s="1381" t="str">
        <f>IF('Historical DATA'!BQ148="","",'Historical DATA'!BQ148)</f>
        <v/>
      </c>
      <c r="K162" s="341" t="str">
        <f>IF('Historical DATA'!BR148="","",'Historical DATA'!BR148)</f>
        <v/>
      </c>
      <c r="M162" s="337" t="str">
        <f>IF('Historical DATA'!BS148="","",'Historical DATA'!BS148)</f>
        <v/>
      </c>
      <c r="N162" s="338" t="str">
        <f>IF('Historical DATA'!BT148="","",'Historical DATA'!BT148)</f>
        <v/>
      </c>
      <c r="O162" s="339" t="str">
        <f>IF('Historical DATA'!BU148="","",'Historical DATA'!BU148)</f>
        <v/>
      </c>
      <c r="P162" s="339" t="str">
        <f>IF('Historical DATA'!BV148="","",'Historical DATA'!BV148)</f>
        <v/>
      </c>
      <c r="Q162" s="340" t="str">
        <f>IF('Historical DATA'!BW148="","",'Historical DATA'!BW148)</f>
        <v/>
      </c>
      <c r="R162" s="1382" t="str">
        <f>IF('Historical DATA'!BX148="","",'Historical DATA'!BX148)</f>
        <v/>
      </c>
      <c r="S162" s="1381" t="str">
        <f>IF('Historical DATA'!BY148="","",'Historical DATA'!BY148)</f>
        <v/>
      </c>
      <c r="T162" s="341" t="str">
        <f>IF('Historical DATA'!BZ148="","",'Historical DATA'!BZ148)</f>
        <v/>
      </c>
    </row>
    <row r="163" spans="2:20">
      <c r="B163" s="143" t="str">
        <f>IF('Historical DATA'!B149="","",'Historical DATA'!B149)</f>
        <v/>
      </c>
      <c r="C163" s="1474"/>
      <c r="D163" s="337" t="str">
        <f>IF('Historical DATA'!BK149="","",'Historical DATA'!BK149)</f>
        <v/>
      </c>
      <c r="E163" s="338" t="str">
        <f>IF('Historical DATA'!BL149="","",'Historical DATA'!BL149)</f>
        <v/>
      </c>
      <c r="F163" s="339" t="str">
        <f>IF('Historical DATA'!BM149="","",'Historical DATA'!BM149)</f>
        <v/>
      </c>
      <c r="G163" s="339" t="str">
        <f>IF('Historical DATA'!BN149="","",'Historical DATA'!BN149)</f>
        <v/>
      </c>
      <c r="H163" s="340" t="str">
        <f>IF('Historical DATA'!BO149="","",'Historical DATA'!BO149)</f>
        <v/>
      </c>
      <c r="I163" s="1382" t="str">
        <f>IF('Historical DATA'!BP149="","",'Historical DATA'!BP149)</f>
        <v/>
      </c>
      <c r="J163" s="1381" t="str">
        <f>IF('Historical DATA'!BQ149="","",'Historical DATA'!BQ149)</f>
        <v/>
      </c>
      <c r="K163" s="341" t="str">
        <f>IF('Historical DATA'!BR149="","",'Historical DATA'!BR149)</f>
        <v/>
      </c>
      <c r="M163" s="337" t="str">
        <f>IF('Historical DATA'!BS149="","",'Historical DATA'!BS149)</f>
        <v/>
      </c>
      <c r="N163" s="338" t="str">
        <f>IF('Historical DATA'!BT149="","",'Historical DATA'!BT149)</f>
        <v/>
      </c>
      <c r="O163" s="339" t="str">
        <f>IF('Historical DATA'!BU149="","",'Historical DATA'!BU149)</f>
        <v/>
      </c>
      <c r="P163" s="339" t="str">
        <f>IF('Historical DATA'!BV149="","",'Historical DATA'!BV149)</f>
        <v/>
      </c>
      <c r="Q163" s="340" t="str">
        <f>IF('Historical DATA'!BW149="","",'Historical DATA'!BW149)</f>
        <v/>
      </c>
      <c r="R163" s="1382" t="str">
        <f>IF('Historical DATA'!BX149="","",'Historical DATA'!BX149)</f>
        <v/>
      </c>
      <c r="S163" s="1381" t="str">
        <f>IF('Historical DATA'!BY149="","",'Historical DATA'!BY149)</f>
        <v/>
      </c>
      <c r="T163" s="341" t="str">
        <f>IF('Historical DATA'!BZ149="","",'Historical DATA'!BZ149)</f>
        <v/>
      </c>
    </row>
    <row r="164" spans="2:20">
      <c r="B164" s="143" t="str">
        <f>IF('Historical DATA'!B150="","",'Historical DATA'!B150)</f>
        <v/>
      </c>
      <c r="C164" s="1474"/>
      <c r="D164" s="337" t="str">
        <f>IF('Historical DATA'!BK150="","",'Historical DATA'!BK150)</f>
        <v/>
      </c>
      <c r="E164" s="338" t="str">
        <f>IF('Historical DATA'!BL150="","",'Historical DATA'!BL150)</f>
        <v/>
      </c>
      <c r="F164" s="339" t="str">
        <f>IF('Historical DATA'!BM150="","",'Historical DATA'!BM150)</f>
        <v/>
      </c>
      <c r="G164" s="339" t="str">
        <f>IF('Historical DATA'!BN150="","",'Historical DATA'!BN150)</f>
        <v/>
      </c>
      <c r="H164" s="340" t="str">
        <f>IF('Historical DATA'!BO150="","",'Historical DATA'!BO150)</f>
        <v/>
      </c>
      <c r="I164" s="1382" t="str">
        <f>IF('Historical DATA'!BP150="","",'Historical DATA'!BP150)</f>
        <v/>
      </c>
      <c r="J164" s="1381" t="str">
        <f>IF('Historical DATA'!BQ150="","",'Historical DATA'!BQ150)</f>
        <v/>
      </c>
      <c r="K164" s="341" t="str">
        <f>IF('Historical DATA'!BR150="","",'Historical DATA'!BR150)</f>
        <v/>
      </c>
      <c r="M164" s="337" t="str">
        <f>IF('Historical DATA'!BS150="","",'Historical DATA'!BS150)</f>
        <v/>
      </c>
      <c r="N164" s="338" t="str">
        <f>IF('Historical DATA'!BT150="","",'Historical DATA'!BT150)</f>
        <v/>
      </c>
      <c r="O164" s="339" t="str">
        <f>IF('Historical DATA'!BU150="","",'Historical DATA'!BU150)</f>
        <v/>
      </c>
      <c r="P164" s="339" t="str">
        <f>IF('Historical DATA'!BV150="","",'Historical DATA'!BV150)</f>
        <v/>
      </c>
      <c r="Q164" s="340" t="str">
        <f>IF('Historical DATA'!BW150="","",'Historical DATA'!BW150)</f>
        <v/>
      </c>
      <c r="R164" s="1382" t="str">
        <f>IF('Historical DATA'!BX150="","",'Historical DATA'!BX150)</f>
        <v/>
      </c>
      <c r="S164" s="1381" t="str">
        <f>IF('Historical DATA'!BY150="","",'Historical DATA'!BY150)</f>
        <v/>
      </c>
      <c r="T164" s="341" t="str">
        <f>IF('Historical DATA'!BZ150="","",'Historical DATA'!BZ150)</f>
        <v/>
      </c>
    </row>
    <row r="165" spans="2:20">
      <c r="B165" s="143" t="str">
        <f>IF('Historical DATA'!B151="","",'Historical DATA'!B151)</f>
        <v/>
      </c>
      <c r="C165" s="1474"/>
      <c r="D165" s="337" t="str">
        <f>IF('Historical DATA'!BK151="","",'Historical DATA'!BK151)</f>
        <v/>
      </c>
      <c r="E165" s="338" t="str">
        <f>IF('Historical DATA'!BL151="","",'Historical DATA'!BL151)</f>
        <v/>
      </c>
      <c r="F165" s="339" t="str">
        <f>IF('Historical DATA'!BM151="","",'Historical DATA'!BM151)</f>
        <v/>
      </c>
      <c r="G165" s="339" t="str">
        <f>IF('Historical DATA'!BN151="","",'Historical DATA'!BN151)</f>
        <v/>
      </c>
      <c r="H165" s="340" t="str">
        <f>IF('Historical DATA'!BO151="","",'Historical DATA'!BO151)</f>
        <v/>
      </c>
      <c r="I165" s="1382" t="str">
        <f>IF('Historical DATA'!BP151="","",'Historical DATA'!BP151)</f>
        <v/>
      </c>
      <c r="J165" s="1381" t="str">
        <f>IF('Historical DATA'!BQ151="","",'Historical DATA'!BQ151)</f>
        <v/>
      </c>
      <c r="K165" s="341" t="str">
        <f>IF('Historical DATA'!BR151="","",'Historical DATA'!BR151)</f>
        <v/>
      </c>
      <c r="M165" s="337" t="str">
        <f>IF('Historical DATA'!BS151="","",'Historical DATA'!BS151)</f>
        <v/>
      </c>
      <c r="N165" s="338" t="str">
        <f>IF('Historical DATA'!BT151="","",'Historical DATA'!BT151)</f>
        <v/>
      </c>
      <c r="O165" s="339" t="str">
        <f>IF('Historical DATA'!BU151="","",'Historical DATA'!BU151)</f>
        <v/>
      </c>
      <c r="P165" s="339" t="str">
        <f>IF('Historical DATA'!BV151="","",'Historical DATA'!BV151)</f>
        <v/>
      </c>
      <c r="Q165" s="340" t="str">
        <f>IF('Historical DATA'!BW151="","",'Historical DATA'!BW151)</f>
        <v/>
      </c>
      <c r="R165" s="1382" t="str">
        <f>IF('Historical DATA'!BX151="","",'Historical DATA'!BX151)</f>
        <v/>
      </c>
      <c r="S165" s="1381" t="str">
        <f>IF('Historical DATA'!BY151="","",'Historical DATA'!BY151)</f>
        <v/>
      </c>
      <c r="T165" s="341" t="str">
        <f>IF('Historical DATA'!BZ151="","",'Historical DATA'!BZ151)</f>
        <v/>
      </c>
    </row>
    <row r="166" spans="2:20">
      <c r="B166" s="143" t="str">
        <f>IF('Historical DATA'!B152="","",'Historical DATA'!B152)</f>
        <v/>
      </c>
      <c r="C166" s="1474"/>
      <c r="D166" s="337" t="str">
        <f>IF('Historical DATA'!BK152="","",'Historical DATA'!BK152)</f>
        <v/>
      </c>
      <c r="E166" s="338" t="str">
        <f>IF('Historical DATA'!BL152="","",'Historical DATA'!BL152)</f>
        <v/>
      </c>
      <c r="F166" s="339" t="str">
        <f>IF('Historical DATA'!BM152="","",'Historical DATA'!BM152)</f>
        <v/>
      </c>
      <c r="G166" s="339" t="str">
        <f>IF('Historical DATA'!BN152="","",'Historical DATA'!BN152)</f>
        <v/>
      </c>
      <c r="H166" s="340" t="str">
        <f>IF('Historical DATA'!BO152="","",'Historical DATA'!BO152)</f>
        <v/>
      </c>
      <c r="I166" s="1382" t="str">
        <f>IF('Historical DATA'!BP152="","",'Historical DATA'!BP152)</f>
        <v/>
      </c>
      <c r="J166" s="1381" t="str">
        <f>IF('Historical DATA'!BQ152="","",'Historical DATA'!BQ152)</f>
        <v/>
      </c>
      <c r="K166" s="341" t="str">
        <f>IF('Historical DATA'!BR152="","",'Historical DATA'!BR152)</f>
        <v/>
      </c>
      <c r="M166" s="337" t="str">
        <f>IF('Historical DATA'!BS152="","",'Historical DATA'!BS152)</f>
        <v/>
      </c>
      <c r="N166" s="338" t="str">
        <f>IF('Historical DATA'!BT152="","",'Historical DATA'!BT152)</f>
        <v/>
      </c>
      <c r="O166" s="339" t="str">
        <f>IF('Historical DATA'!BU152="","",'Historical DATA'!BU152)</f>
        <v/>
      </c>
      <c r="P166" s="339" t="str">
        <f>IF('Historical DATA'!BV152="","",'Historical DATA'!BV152)</f>
        <v/>
      </c>
      <c r="Q166" s="340" t="str">
        <f>IF('Historical DATA'!BW152="","",'Historical DATA'!BW152)</f>
        <v/>
      </c>
      <c r="R166" s="1382" t="str">
        <f>IF('Historical DATA'!BX152="","",'Historical DATA'!BX152)</f>
        <v/>
      </c>
      <c r="S166" s="1381" t="str">
        <f>IF('Historical DATA'!BY152="","",'Historical DATA'!BY152)</f>
        <v/>
      </c>
      <c r="T166" s="341" t="str">
        <f>IF('Historical DATA'!BZ152="","",'Historical DATA'!BZ152)</f>
        <v/>
      </c>
    </row>
    <row r="167" spans="2:20">
      <c r="B167" s="143" t="str">
        <f>IF('Historical DATA'!B153="","",'Historical DATA'!B153)</f>
        <v/>
      </c>
      <c r="C167" s="1474"/>
      <c r="D167" s="337" t="str">
        <f>IF('Historical DATA'!BK153="","",'Historical DATA'!BK153)</f>
        <v/>
      </c>
      <c r="E167" s="338" t="str">
        <f>IF('Historical DATA'!BL153="","",'Historical DATA'!BL153)</f>
        <v/>
      </c>
      <c r="F167" s="339" t="str">
        <f>IF('Historical DATA'!BM153="","",'Historical DATA'!BM153)</f>
        <v/>
      </c>
      <c r="G167" s="339" t="str">
        <f>IF('Historical DATA'!BN153="","",'Historical DATA'!BN153)</f>
        <v/>
      </c>
      <c r="H167" s="340" t="str">
        <f>IF('Historical DATA'!BO153="","",'Historical DATA'!BO153)</f>
        <v/>
      </c>
      <c r="I167" s="1382" t="str">
        <f>IF('Historical DATA'!BP153="","",'Historical DATA'!BP153)</f>
        <v/>
      </c>
      <c r="J167" s="1381" t="str">
        <f>IF('Historical DATA'!BQ153="","",'Historical DATA'!BQ153)</f>
        <v/>
      </c>
      <c r="K167" s="341" t="str">
        <f>IF('Historical DATA'!BR153="","",'Historical DATA'!BR153)</f>
        <v/>
      </c>
      <c r="M167" s="337" t="str">
        <f>IF('Historical DATA'!BS153="","",'Historical DATA'!BS153)</f>
        <v/>
      </c>
      <c r="N167" s="338" t="str">
        <f>IF('Historical DATA'!BT153="","",'Historical DATA'!BT153)</f>
        <v/>
      </c>
      <c r="O167" s="339" t="str">
        <f>IF('Historical DATA'!BU153="","",'Historical DATA'!BU153)</f>
        <v/>
      </c>
      <c r="P167" s="339" t="str">
        <f>IF('Historical DATA'!BV153="","",'Historical DATA'!BV153)</f>
        <v/>
      </c>
      <c r="Q167" s="340" t="str">
        <f>IF('Historical DATA'!BW153="","",'Historical DATA'!BW153)</f>
        <v/>
      </c>
      <c r="R167" s="1382" t="str">
        <f>IF('Historical DATA'!BX153="","",'Historical DATA'!BX153)</f>
        <v/>
      </c>
      <c r="S167" s="1381" t="str">
        <f>IF('Historical DATA'!BY153="","",'Historical DATA'!BY153)</f>
        <v/>
      </c>
      <c r="T167" s="341" t="str">
        <f>IF('Historical DATA'!BZ153="","",'Historical DATA'!BZ153)</f>
        <v/>
      </c>
    </row>
    <row r="168" spans="2:20">
      <c r="B168" s="143" t="str">
        <f>IF('Historical DATA'!B154="","",'Historical DATA'!B154)</f>
        <v/>
      </c>
      <c r="C168" s="1474"/>
      <c r="D168" s="337" t="str">
        <f>IF('Historical DATA'!BK154="","",'Historical DATA'!BK154)</f>
        <v/>
      </c>
      <c r="E168" s="338" t="str">
        <f>IF('Historical DATA'!BL154="","",'Historical DATA'!BL154)</f>
        <v/>
      </c>
      <c r="F168" s="339" t="str">
        <f>IF('Historical DATA'!BM154="","",'Historical DATA'!BM154)</f>
        <v/>
      </c>
      <c r="G168" s="339" t="str">
        <f>IF('Historical DATA'!BN154="","",'Historical DATA'!BN154)</f>
        <v/>
      </c>
      <c r="H168" s="340" t="str">
        <f>IF('Historical DATA'!BO154="","",'Historical DATA'!BO154)</f>
        <v/>
      </c>
      <c r="I168" s="1382" t="str">
        <f>IF('Historical DATA'!BP154="","",'Historical DATA'!BP154)</f>
        <v/>
      </c>
      <c r="J168" s="1381" t="str">
        <f>IF('Historical DATA'!BQ154="","",'Historical DATA'!BQ154)</f>
        <v/>
      </c>
      <c r="K168" s="341" t="str">
        <f>IF('Historical DATA'!BR154="","",'Historical DATA'!BR154)</f>
        <v/>
      </c>
      <c r="M168" s="337" t="str">
        <f>IF('Historical DATA'!BS154="","",'Historical DATA'!BS154)</f>
        <v/>
      </c>
      <c r="N168" s="338" t="str">
        <f>IF('Historical DATA'!BT154="","",'Historical DATA'!BT154)</f>
        <v/>
      </c>
      <c r="O168" s="339" t="str">
        <f>IF('Historical DATA'!BU154="","",'Historical DATA'!BU154)</f>
        <v/>
      </c>
      <c r="P168" s="339" t="str">
        <f>IF('Historical DATA'!BV154="","",'Historical DATA'!BV154)</f>
        <v/>
      </c>
      <c r="Q168" s="340" t="str">
        <f>IF('Historical DATA'!BW154="","",'Historical DATA'!BW154)</f>
        <v/>
      </c>
      <c r="R168" s="1382" t="str">
        <f>IF('Historical DATA'!BX154="","",'Historical DATA'!BX154)</f>
        <v/>
      </c>
      <c r="S168" s="1381" t="str">
        <f>IF('Historical DATA'!BY154="","",'Historical DATA'!BY154)</f>
        <v/>
      </c>
      <c r="T168" s="341" t="str">
        <f>IF('Historical DATA'!BZ154="","",'Historical DATA'!BZ154)</f>
        <v/>
      </c>
    </row>
    <row r="169" spans="2:20">
      <c r="B169" s="143" t="str">
        <f>IF('Historical DATA'!B155="","",'Historical DATA'!B155)</f>
        <v/>
      </c>
      <c r="C169" s="1474"/>
      <c r="D169" s="337" t="str">
        <f>IF('Historical DATA'!BK155="","",'Historical DATA'!BK155)</f>
        <v/>
      </c>
      <c r="E169" s="338" t="str">
        <f>IF('Historical DATA'!BL155="","",'Historical DATA'!BL155)</f>
        <v/>
      </c>
      <c r="F169" s="339" t="str">
        <f>IF('Historical DATA'!BM155="","",'Historical DATA'!BM155)</f>
        <v/>
      </c>
      <c r="G169" s="339" t="str">
        <f>IF('Historical DATA'!BN155="","",'Historical DATA'!BN155)</f>
        <v/>
      </c>
      <c r="H169" s="340" t="str">
        <f>IF('Historical DATA'!BO155="","",'Historical DATA'!BO155)</f>
        <v/>
      </c>
      <c r="I169" s="1382" t="str">
        <f>IF('Historical DATA'!BP155="","",'Historical DATA'!BP155)</f>
        <v/>
      </c>
      <c r="J169" s="1381" t="str">
        <f>IF('Historical DATA'!BQ155="","",'Historical DATA'!BQ155)</f>
        <v/>
      </c>
      <c r="K169" s="341" t="str">
        <f>IF('Historical DATA'!BR155="","",'Historical DATA'!BR155)</f>
        <v/>
      </c>
      <c r="M169" s="337" t="str">
        <f>IF('Historical DATA'!BS155="","",'Historical DATA'!BS155)</f>
        <v/>
      </c>
      <c r="N169" s="338" t="str">
        <f>IF('Historical DATA'!BT155="","",'Historical DATA'!BT155)</f>
        <v/>
      </c>
      <c r="O169" s="339" t="str">
        <f>IF('Historical DATA'!BU155="","",'Historical DATA'!BU155)</f>
        <v/>
      </c>
      <c r="P169" s="339" t="str">
        <f>IF('Historical DATA'!BV155="","",'Historical DATA'!BV155)</f>
        <v/>
      </c>
      <c r="Q169" s="340" t="str">
        <f>IF('Historical DATA'!BW155="","",'Historical DATA'!BW155)</f>
        <v/>
      </c>
      <c r="R169" s="1382" t="str">
        <f>IF('Historical DATA'!BX155="","",'Historical DATA'!BX155)</f>
        <v/>
      </c>
      <c r="S169" s="1381" t="str">
        <f>IF('Historical DATA'!BY155="","",'Historical DATA'!BY155)</f>
        <v/>
      </c>
      <c r="T169" s="341" t="str">
        <f>IF('Historical DATA'!BZ155="","",'Historical DATA'!BZ155)</f>
        <v/>
      </c>
    </row>
    <row r="170" spans="2:20">
      <c r="B170" s="143" t="str">
        <f>IF('Historical DATA'!B156="","",'Historical DATA'!B156)</f>
        <v/>
      </c>
      <c r="C170" s="1474"/>
      <c r="D170" s="337" t="str">
        <f>IF('Historical DATA'!BK156="","",'Historical DATA'!BK156)</f>
        <v/>
      </c>
      <c r="E170" s="338" t="str">
        <f>IF('Historical DATA'!BL156="","",'Historical DATA'!BL156)</f>
        <v/>
      </c>
      <c r="F170" s="339" t="str">
        <f>IF('Historical DATA'!BM156="","",'Historical DATA'!BM156)</f>
        <v/>
      </c>
      <c r="G170" s="339" t="str">
        <f>IF('Historical DATA'!BN156="","",'Historical DATA'!BN156)</f>
        <v/>
      </c>
      <c r="H170" s="340" t="str">
        <f>IF('Historical DATA'!BO156="","",'Historical DATA'!BO156)</f>
        <v/>
      </c>
      <c r="I170" s="1382" t="str">
        <f>IF('Historical DATA'!BP156="","",'Historical DATA'!BP156)</f>
        <v/>
      </c>
      <c r="J170" s="1381" t="str">
        <f>IF('Historical DATA'!BQ156="","",'Historical DATA'!BQ156)</f>
        <v/>
      </c>
      <c r="K170" s="341" t="str">
        <f>IF('Historical DATA'!BR156="","",'Historical DATA'!BR156)</f>
        <v/>
      </c>
      <c r="M170" s="337" t="str">
        <f>IF('Historical DATA'!BS156="","",'Historical DATA'!BS156)</f>
        <v/>
      </c>
      <c r="N170" s="338" t="str">
        <f>IF('Historical DATA'!BT156="","",'Historical DATA'!BT156)</f>
        <v/>
      </c>
      <c r="O170" s="339" t="str">
        <f>IF('Historical DATA'!BU156="","",'Historical DATA'!BU156)</f>
        <v/>
      </c>
      <c r="P170" s="339" t="str">
        <f>IF('Historical DATA'!BV156="","",'Historical DATA'!BV156)</f>
        <v/>
      </c>
      <c r="Q170" s="340" t="str">
        <f>IF('Historical DATA'!BW156="","",'Historical DATA'!BW156)</f>
        <v/>
      </c>
      <c r="R170" s="1382" t="str">
        <f>IF('Historical DATA'!BX156="","",'Historical DATA'!BX156)</f>
        <v/>
      </c>
      <c r="S170" s="1381" t="str">
        <f>IF('Historical DATA'!BY156="","",'Historical DATA'!BY156)</f>
        <v/>
      </c>
      <c r="T170" s="341" t="str">
        <f>IF('Historical DATA'!BZ156="","",'Historical DATA'!BZ156)</f>
        <v/>
      </c>
    </row>
    <row r="171" spans="2:20">
      <c r="B171" s="143" t="str">
        <f>IF('Historical DATA'!B157="","",'Historical DATA'!B157)</f>
        <v/>
      </c>
      <c r="C171" s="1474"/>
      <c r="D171" s="337" t="str">
        <f>IF('Historical DATA'!BK157="","",'Historical DATA'!BK157)</f>
        <v/>
      </c>
      <c r="E171" s="338" t="str">
        <f>IF('Historical DATA'!BL157="","",'Historical DATA'!BL157)</f>
        <v/>
      </c>
      <c r="F171" s="339" t="str">
        <f>IF('Historical DATA'!BM157="","",'Historical DATA'!BM157)</f>
        <v/>
      </c>
      <c r="G171" s="339" t="str">
        <f>IF('Historical DATA'!BN157="","",'Historical DATA'!BN157)</f>
        <v/>
      </c>
      <c r="H171" s="340" t="str">
        <f>IF('Historical DATA'!BO157="","",'Historical DATA'!BO157)</f>
        <v/>
      </c>
      <c r="I171" s="1382" t="str">
        <f>IF('Historical DATA'!BP157="","",'Historical DATA'!BP157)</f>
        <v/>
      </c>
      <c r="J171" s="1381" t="str">
        <f>IF('Historical DATA'!BQ157="","",'Historical DATA'!BQ157)</f>
        <v/>
      </c>
      <c r="K171" s="341" t="str">
        <f>IF('Historical DATA'!BR157="","",'Historical DATA'!BR157)</f>
        <v/>
      </c>
      <c r="M171" s="337" t="str">
        <f>IF('Historical DATA'!BS157="","",'Historical DATA'!BS157)</f>
        <v/>
      </c>
      <c r="N171" s="338" t="str">
        <f>IF('Historical DATA'!BT157="","",'Historical DATA'!BT157)</f>
        <v/>
      </c>
      <c r="O171" s="339" t="str">
        <f>IF('Historical DATA'!BU157="","",'Historical DATA'!BU157)</f>
        <v/>
      </c>
      <c r="P171" s="339" t="str">
        <f>IF('Historical DATA'!BV157="","",'Historical DATA'!BV157)</f>
        <v/>
      </c>
      <c r="Q171" s="340" t="str">
        <f>IF('Historical DATA'!BW157="","",'Historical DATA'!BW157)</f>
        <v/>
      </c>
      <c r="R171" s="1382" t="str">
        <f>IF('Historical DATA'!BX157="","",'Historical DATA'!BX157)</f>
        <v/>
      </c>
      <c r="S171" s="1381" t="str">
        <f>IF('Historical DATA'!BY157="","",'Historical DATA'!BY157)</f>
        <v/>
      </c>
      <c r="T171" s="341" t="str">
        <f>IF('Historical DATA'!BZ157="","",'Historical DATA'!BZ157)</f>
        <v/>
      </c>
    </row>
    <row r="172" spans="2:20">
      <c r="B172" s="143" t="str">
        <f>IF('Historical DATA'!B158="","",'Historical DATA'!B158)</f>
        <v/>
      </c>
      <c r="C172" s="1474"/>
      <c r="D172" s="337" t="str">
        <f>IF('Historical DATA'!BK158="","",'Historical DATA'!BK158)</f>
        <v/>
      </c>
      <c r="E172" s="338" t="str">
        <f>IF('Historical DATA'!BL158="","",'Historical DATA'!BL158)</f>
        <v/>
      </c>
      <c r="F172" s="339" t="str">
        <f>IF('Historical DATA'!BM158="","",'Historical DATA'!BM158)</f>
        <v/>
      </c>
      <c r="G172" s="339" t="str">
        <f>IF('Historical DATA'!BN158="","",'Historical DATA'!BN158)</f>
        <v/>
      </c>
      <c r="H172" s="340" t="str">
        <f>IF('Historical DATA'!BO158="","",'Historical DATA'!BO158)</f>
        <v/>
      </c>
      <c r="I172" s="1382" t="str">
        <f>IF('Historical DATA'!BP158="","",'Historical DATA'!BP158)</f>
        <v/>
      </c>
      <c r="J172" s="1381" t="str">
        <f>IF('Historical DATA'!BQ158="","",'Historical DATA'!BQ158)</f>
        <v/>
      </c>
      <c r="K172" s="341" t="str">
        <f>IF('Historical DATA'!BR158="","",'Historical DATA'!BR158)</f>
        <v/>
      </c>
      <c r="M172" s="337" t="str">
        <f>IF('Historical DATA'!BS158="","",'Historical DATA'!BS158)</f>
        <v/>
      </c>
      <c r="N172" s="338" t="str">
        <f>IF('Historical DATA'!BT158="","",'Historical DATA'!BT158)</f>
        <v/>
      </c>
      <c r="O172" s="339" t="str">
        <f>IF('Historical DATA'!BU158="","",'Historical DATA'!BU158)</f>
        <v/>
      </c>
      <c r="P172" s="339" t="str">
        <f>IF('Historical DATA'!BV158="","",'Historical DATA'!BV158)</f>
        <v/>
      </c>
      <c r="Q172" s="340" t="str">
        <f>IF('Historical DATA'!BW158="","",'Historical DATA'!BW158)</f>
        <v/>
      </c>
      <c r="R172" s="1382" t="str">
        <f>IF('Historical DATA'!BX158="","",'Historical DATA'!BX158)</f>
        <v/>
      </c>
      <c r="S172" s="1381" t="str">
        <f>IF('Historical DATA'!BY158="","",'Historical DATA'!BY158)</f>
        <v/>
      </c>
      <c r="T172" s="341" t="str">
        <f>IF('Historical DATA'!BZ158="","",'Historical DATA'!BZ158)</f>
        <v/>
      </c>
    </row>
    <row r="173" spans="2:20">
      <c r="B173" s="143" t="str">
        <f>IF('Historical DATA'!B159="","",'Historical DATA'!B159)</f>
        <v/>
      </c>
      <c r="C173" s="1474"/>
      <c r="D173" s="337" t="str">
        <f>IF('Historical DATA'!BK159="","",'Historical DATA'!BK159)</f>
        <v/>
      </c>
      <c r="E173" s="338" t="str">
        <f>IF('Historical DATA'!BL159="","",'Historical DATA'!BL159)</f>
        <v/>
      </c>
      <c r="F173" s="339" t="str">
        <f>IF('Historical DATA'!BM159="","",'Historical DATA'!BM159)</f>
        <v/>
      </c>
      <c r="G173" s="339" t="str">
        <f>IF('Historical DATA'!BN159="","",'Historical DATA'!BN159)</f>
        <v/>
      </c>
      <c r="H173" s="340" t="str">
        <f>IF('Historical DATA'!BO159="","",'Historical DATA'!BO159)</f>
        <v/>
      </c>
      <c r="I173" s="1382" t="str">
        <f>IF('Historical DATA'!BP159="","",'Historical DATA'!BP159)</f>
        <v/>
      </c>
      <c r="J173" s="1381" t="str">
        <f>IF('Historical DATA'!BQ159="","",'Historical DATA'!BQ159)</f>
        <v/>
      </c>
      <c r="K173" s="341" t="str">
        <f>IF('Historical DATA'!BR159="","",'Historical DATA'!BR159)</f>
        <v/>
      </c>
      <c r="M173" s="337" t="str">
        <f>IF('Historical DATA'!BS159="","",'Historical DATA'!BS159)</f>
        <v/>
      </c>
      <c r="N173" s="338" t="str">
        <f>IF('Historical DATA'!BT159="","",'Historical DATA'!BT159)</f>
        <v/>
      </c>
      <c r="O173" s="339" t="str">
        <f>IF('Historical DATA'!BU159="","",'Historical DATA'!BU159)</f>
        <v/>
      </c>
      <c r="P173" s="339" t="str">
        <f>IF('Historical DATA'!BV159="","",'Historical DATA'!BV159)</f>
        <v/>
      </c>
      <c r="Q173" s="340" t="str">
        <f>IF('Historical DATA'!BW159="","",'Historical DATA'!BW159)</f>
        <v/>
      </c>
      <c r="R173" s="1382" t="str">
        <f>IF('Historical DATA'!BX159="","",'Historical DATA'!BX159)</f>
        <v/>
      </c>
      <c r="S173" s="1381" t="str">
        <f>IF('Historical DATA'!BY159="","",'Historical DATA'!BY159)</f>
        <v/>
      </c>
      <c r="T173" s="341" t="str">
        <f>IF('Historical DATA'!BZ159="","",'Historical DATA'!BZ159)</f>
        <v/>
      </c>
    </row>
    <row r="174" spans="2:20">
      <c r="B174" s="143" t="str">
        <f>IF('Historical DATA'!B160="","",'Historical DATA'!B160)</f>
        <v/>
      </c>
      <c r="C174" s="1474"/>
      <c r="D174" s="337" t="str">
        <f>IF('Historical DATA'!BK160="","",'Historical DATA'!BK160)</f>
        <v/>
      </c>
      <c r="E174" s="338" t="str">
        <f>IF('Historical DATA'!BL160="","",'Historical DATA'!BL160)</f>
        <v/>
      </c>
      <c r="F174" s="339" t="str">
        <f>IF('Historical DATA'!BM160="","",'Historical DATA'!BM160)</f>
        <v/>
      </c>
      <c r="G174" s="339" t="str">
        <f>IF('Historical DATA'!BN160="","",'Historical DATA'!BN160)</f>
        <v/>
      </c>
      <c r="H174" s="340" t="str">
        <f>IF('Historical DATA'!BO160="","",'Historical DATA'!BO160)</f>
        <v/>
      </c>
      <c r="I174" s="1382" t="str">
        <f>IF('Historical DATA'!BP160="","",'Historical DATA'!BP160)</f>
        <v/>
      </c>
      <c r="J174" s="1381" t="str">
        <f>IF('Historical DATA'!BQ160="","",'Historical DATA'!BQ160)</f>
        <v/>
      </c>
      <c r="K174" s="341" t="str">
        <f>IF('Historical DATA'!BR160="","",'Historical DATA'!BR160)</f>
        <v/>
      </c>
      <c r="M174" s="337" t="str">
        <f>IF('Historical DATA'!BS160="","",'Historical DATA'!BS160)</f>
        <v/>
      </c>
      <c r="N174" s="338" t="str">
        <f>IF('Historical DATA'!BT160="","",'Historical DATA'!BT160)</f>
        <v/>
      </c>
      <c r="O174" s="339" t="str">
        <f>IF('Historical DATA'!BU160="","",'Historical DATA'!BU160)</f>
        <v/>
      </c>
      <c r="P174" s="339" t="str">
        <f>IF('Historical DATA'!BV160="","",'Historical DATA'!BV160)</f>
        <v/>
      </c>
      <c r="Q174" s="340" t="str">
        <f>IF('Historical DATA'!BW160="","",'Historical DATA'!BW160)</f>
        <v/>
      </c>
      <c r="R174" s="1382" t="str">
        <f>IF('Historical DATA'!BX160="","",'Historical DATA'!BX160)</f>
        <v/>
      </c>
      <c r="S174" s="1381" t="str">
        <f>IF('Historical DATA'!BY160="","",'Historical DATA'!BY160)</f>
        <v/>
      </c>
      <c r="T174" s="341" t="str">
        <f>IF('Historical DATA'!BZ160="","",'Historical DATA'!BZ160)</f>
        <v/>
      </c>
    </row>
    <row r="175" spans="2:20">
      <c r="B175" s="143" t="str">
        <f>IF('Historical DATA'!B161="","",'Historical DATA'!B161)</f>
        <v/>
      </c>
      <c r="C175" s="1474"/>
      <c r="D175" s="337" t="str">
        <f>IF('Historical DATA'!BK161="","",'Historical DATA'!BK161)</f>
        <v/>
      </c>
      <c r="E175" s="338" t="str">
        <f>IF('Historical DATA'!BL161="","",'Historical DATA'!BL161)</f>
        <v/>
      </c>
      <c r="F175" s="339" t="str">
        <f>IF('Historical DATA'!BM161="","",'Historical DATA'!BM161)</f>
        <v/>
      </c>
      <c r="G175" s="339" t="str">
        <f>IF('Historical DATA'!BN161="","",'Historical DATA'!BN161)</f>
        <v/>
      </c>
      <c r="H175" s="340" t="str">
        <f>IF('Historical DATA'!BO161="","",'Historical DATA'!BO161)</f>
        <v/>
      </c>
      <c r="I175" s="1382" t="str">
        <f>IF('Historical DATA'!BP161="","",'Historical DATA'!BP161)</f>
        <v/>
      </c>
      <c r="J175" s="1381" t="str">
        <f>IF('Historical DATA'!BQ161="","",'Historical DATA'!BQ161)</f>
        <v/>
      </c>
      <c r="K175" s="341" t="str">
        <f>IF('Historical DATA'!BR161="","",'Historical DATA'!BR161)</f>
        <v/>
      </c>
      <c r="M175" s="337" t="str">
        <f>IF('Historical DATA'!BS161="","",'Historical DATA'!BS161)</f>
        <v/>
      </c>
      <c r="N175" s="338" t="str">
        <f>IF('Historical DATA'!BT161="","",'Historical DATA'!BT161)</f>
        <v/>
      </c>
      <c r="O175" s="339" t="str">
        <f>IF('Historical DATA'!BU161="","",'Historical DATA'!BU161)</f>
        <v/>
      </c>
      <c r="P175" s="339" t="str">
        <f>IF('Historical DATA'!BV161="","",'Historical DATA'!BV161)</f>
        <v/>
      </c>
      <c r="Q175" s="340" t="str">
        <f>IF('Historical DATA'!BW161="","",'Historical DATA'!BW161)</f>
        <v/>
      </c>
      <c r="R175" s="1382" t="str">
        <f>IF('Historical DATA'!BX161="","",'Historical DATA'!BX161)</f>
        <v/>
      </c>
      <c r="S175" s="1381" t="str">
        <f>IF('Historical DATA'!BY161="","",'Historical DATA'!BY161)</f>
        <v/>
      </c>
      <c r="T175" s="341" t="str">
        <f>IF('Historical DATA'!BZ161="","",'Historical DATA'!BZ161)</f>
        <v/>
      </c>
    </row>
    <row r="176" spans="2:20">
      <c r="B176" s="143" t="str">
        <f>IF('Historical DATA'!B162="","",'Historical DATA'!B162)</f>
        <v/>
      </c>
      <c r="C176" s="1474"/>
      <c r="D176" s="337" t="str">
        <f>IF('Historical DATA'!BK162="","",'Historical DATA'!BK162)</f>
        <v/>
      </c>
      <c r="E176" s="338" t="str">
        <f>IF('Historical DATA'!BL162="","",'Historical DATA'!BL162)</f>
        <v/>
      </c>
      <c r="F176" s="339" t="str">
        <f>IF('Historical DATA'!BM162="","",'Historical DATA'!BM162)</f>
        <v/>
      </c>
      <c r="G176" s="339" t="str">
        <f>IF('Historical DATA'!BN162="","",'Historical DATA'!BN162)</f>
        <v/>
      </c>
      <c r="H176" s="340" t="str">
        <f>IF('Historical DATA'!BO162="","",'Historical DATA'!BO162)</f>
        <v/>
      </c>
      <c r="I176" s="1382" t="str">
        <f>IF('Historical DATA'!BP162="","",'Historical DATA'!BP162)</f>
        <v/>
      </c>
      <c r="J176" s="1381" t="str">
        <f>IF('Historical DATA'!BQ162="","",'Historical DATA'!BQ162)</f>
        <v/>
      </c>
      <c r="K176" s="341" t="str">
        <f>IF('Historical DATA'!BR162="","",'Historical DATA'!BR162)</f>
        <v/>
      </c>
      <c r="M176" s="337" t="str">
        <f>IF('Historical DATA'!BS162="","",'Historical DATA'!BS162)</f>
        <v/>
      </c>
      <c r="N176" s="338" t="str">
        <f>IF('Historical DATA'!BT162="","",'Historical DATA'!BT162)</f>
        <v/>
      </c>
      <c r="O176" s="339" t="str">
        <f>IF('Historical DATA'!BU162="","",'Historical DATA'!BU162)</f>
        <v/>
      </c>
      <c r="P176" s="339" t="str">
        <f>IF('Historical DATA'!BV162="","",'Historical DATA'!BV162)</f>
        <v/>
      </c>
      <c r="Q176" s="340" t="str">
        <f>IF('Historical DATA'!BW162="","",'Historical DATA'!BW162)</f>
        <v/>
      </c>
      <c r="R176" s="1382" t="str">
        <f>IF('Historical DATA'!BX162="","",'Historical DATA'!BX162)</f>
        <v/>
      </c>
      <c r="S176" s="1381" t="str">
        <f>IF('Historical DATA'!BY162="","",'Historical DATA'!BY162)</f>
        <v/>
      </c>
      <c r="T176" s="341" t="str">
        <f>IF('Historical DATA'!BZ162="","",'Historical DATA'!BZ162)</f>
        <v/>
      </c>
    </row>
    <row r="177" spans="2:20">
      <c r="B177" s="143" t="str">
        <f>IF('Historical DATA'!B163="","",'Historical DATA'!B163)</f>
        <v/>
      </c>
      <c r="C177" s="1474"/>
      <c r="D177" s="337" t="str">
        <f>IF('Historical DATA'!BK163="","",'Historical DATA'!BK163)</f>
        <v/>
      </c>
      <c r="E177" s="338" t="str">
        <f>IF('Historical DATA'!BL163="","",'Historical DATA'!BL163)</f>
        <v/>
      </c>
      <c r="F177" s="339" t="str">
        <f>IF('Historical DATA'!BM163="","",'Historical DATA'!BM163)</f>
        <v/>
      </c>
      <c r="G177" s="339" t="str">
        <f>IF('Historical DATA'!BN163="","",'Historical DATA'!BN163)</f>
        <v/>
      </c>
      <c r="H177" s="340" t="str">
        <f>IF('Historical DATA'!BO163="","",'Historical DATA'!BO163)</f>
        <v/>
      </c>
      <c r="I177" s="1382" t="str">
        <f>IF('Historical DATA'!BP163="","",'Historical DATA'!BP163)</f>
        <v/>
      </c>
      <c r="J177" s="1381" t="str">
        <f>IF('Historical DATA'!BQ163="","",'Historical DATA'!BQ163)</f>
        <v/>
      </c>
      <c r="K177" s="341" t="str">
        <f>IF('Historical DATA'!BR163="","",'Historical DATA'!BR163)</f>
        <v/>
      </c>
      <c r="M177" s="337" t="str">
        <f>IF('Historical DATA'!BS163="","",'Historical DATA'!BS163)</f>
        <v/>
      </c>
      <c r="N177" s="338" t="str">
        <f>IF('Historical DATA'!BT163="","",'Historical DATA'!BT163)</f>
        <v/>
      </c>
      <c r="O177" s="339" t="str">
        <f>IF('Historical DATA'!BU163="","",'Historical DATA'!BU163)</f>
        <v/>
      </c>
      <c r="P177" s="339" t="str">
        <f>IF('Historical DATA'!BV163="","",'Historical DATA'!BV163)</f>
        <v/>
      </c>
      <c r="Q177" s="340" t="str">
        <f>IF('Historical DATA'!BW163="","",'Historical DATA'!BW163)</f>
        <v/>
      </c>
      <c r="R177" s="1382" t="str">
        <f>IF('Historical DATA'!BX163="","",'Historical DATA'!BX163)</f>
        <v/>
      </c>
      <c r="S177" s="1381" t="str">
        <f>IF('Historical DATA'!BY163="","",'Historical DATA'!BY163)</f>
        <v/>
      </c>
      <c r="T177" s="341" t="str">
        <f>IF('Historical DATA'!BZ163="","",'Historical DATA'!BZ163)</f>
        <v/>
      </c>
    </row>
    <row r="178" spans="2:20">
      <c r="B178" s="143" t="str">
        <f>IF('Historical DATA'!B164="","",'Historical DATA'!B164)</f>
        <v/>
      </c>
      <c r="C178" s="1474"/>
      <c r="D178" s="337" t="str">
        <f>IF('Historical DATA'!BK164="","",'Historical DATA'!BK164)</f>
        <v/>
      </c>
      <c r="E178" s="338" t="str">
        <f>IF('Historical DATA'!BL164="","",'Historical DATA'!BL164)</f>
        <v/>
      </c>
      <c r="F178" s="339" t="str">
        <f>IF('Historical DATA'!BM164="","",'Historical DATA'!BM164)</f>
        <v/>
      </c>
      <c r="G178" s="339" t="str">
        <f>IF('Historical DATA'!BN164="","",'Historical DATA'!BN164)</f>
        <v/>
      </c>
      <c r="H178" s="340" t="str">
        <f>IF('Historical DATA'!BO164="","",'Historical DATA'!BO164)</f>
        <v/>
      </c>
      <c r="I178" s="1382" t="str">
        <f>IF('Historical DATA'!BP164="","",'Historical DATA'!BP164)</f>
        <v/>
      </c>
      <c r="J178" s="1381" t="str">
        <f>IF('Historical DATA'!BQ164="","",'Historical DATA'!BQ164)</f>
        <v/>
      </c>
      <c r="K178" s="341" t="str">
        <f>IF('Historical DATA'!BR164="","",'Historical DATA'!BR164)</f>
        <v/>
      </c>
      <c r="M178" s="337" t="str">
        <f>IF('Historical DATA'!BS164="","",'Historical DATA'!BS164)</f>
        <v/>
      </c>
      <c r="N178" s="338" t="str">
        <f>IF('Historical DATA'!BT164="","",'Historical DATA'!BT164)</f>
        <v/>
      </c>
      <c r="O178" s="339" t="str">
        <f>IF('Historical DATA'!BU164="","",'Historical DATA'!BU164)</f>
        <v/>
      </c>
      <c r="P178" s="339" t="str">
        <f>IF('Historical DATA'!BV164="","",'Historical DATA'!BV164)</f>
        <v/>
      </c>
      <c r="Q178" s="340" t="str">
        <f>IF('Historical DATA'!BW164="","",'Historical DATA'!BW164)</f>
        <v/>
      </c>
      <c r="R178" s="1382" t="str">
        <f>IF('Historical DATA'!BX164="","",'Historical DATA'!BX164)</f>
        <v/>
      </c>
      <c r="S178" s="1381" t="str">
        <f>IF('Historical DATA'!BY164="","",'Historical DATA'!BY164)</f>
        <v/>
      </c>
      <c r="T178" s="341" t="str">
        <f>IF('Historical DATA'!BZ164="","",'Historical DATA'!BZ164)</f>
        <v/>
      </c>
    </row>
    <row r="179" spans="2:20">
      <c r="B179" s="143" t="str">
        <f>IF('Historical DATA'!B165="","",'Historical DATA'!B165)</f>
        <v/>
      </c>
      <c r="C179" s="1474"/>
      <c r="D179" s="337" t="str">
        <f>IF('Historical DATA'!BK165="","",'Historical DATA'!BK165)</f>
        <v/>
      </c>
      <c r="E179" s="338" t="str">
        <f>IF('Historical DATA'!BL165="","",'Historical DATA'!BL165)</f>
        <v/>
      </c>
      <c r="F179" s="339" t="str">
        <f>IF('Historical DATA'!BM165="","",'Historical DATA'!BM165)</f>
        <v/>
      </c>
      <c r="G179" s="339" t="str">
        <f>IF('Historical DATA'!BN165="","",'Historical DATA'!BN165)</f>
        <v/>
      </c>
      <c r="H179" s="340" t="str">
        <f>IF('Historical DATA'!BO165="","",'Historical DATA'!BO165)</f>
        <v/>
      </c>
      <c r="I179" s="1382" t="str">
        <f>IF('Historical DATA'!BP165="","",'Historical DATA'!BP165)</f>
        <v/>
      </c>
      <c r="J179" s="1381" t="str">
        <f>IF('Historical DATA'!BQ165="","",'Historical DATA'!BQ165)</f>
        <v/>
      </c>
      <c r="K179" s="341" t="str">
        <f>IF('Historical DATA'!BR165="","",'Historical DATA'!BR165)</f>
        <v/>
      </c>
      <c r="M179" s="337" t="str">
        <f>IF('Historical DATA'!BS165="","",'Historical DATA'!BS165)</f>
        <v/>
      </c>
      <c r="N179" s="338" t="str">
        <f>IF('Historical DATA'!BT165="","",'Historical DATA'!BT165)</f>
        <v/>
      </c>
      <c r="O179" s="339" t="str">
        <f>IF('Historical DATA'!BU165="","",'Historical DATA'!BU165)</f>
        <v/>
      </c>
      <c r="P179" s="339" t="str">
        <f>IF('Historical DATA'!BV165="","",'Historical DATA'!BV165)</f>
        <v/>
      </c>
      <c r="Q179" s="340" t="str">
        <f>IF('Historical DATA'!BW165="","",'Historical DATA'!BW165)</f>
        <v/>
      </c>
      <c r="R179" s="1382" t="str">
        <f>IF('Historical DATA'!BX165="","",'Historical DATA'!BX165)</f>
        <v/>
      </c>
      <c r="S179" s="1381" t="str">
        <f>IF('Historical DATA'!BY165="","",'Historical DATA'!BY165)</f>
        <v/>
      </c>
      <c r="T179" s="341" t="str">
        <f>IF('Historical DATA'!BZ165="","",'Historical DATA'!BZ165)</f>
        <v/>
      </c>
    </row>
    <row r="180" spans="2:20">
      <c r="B180" s="143" t="str">
        <f>IF('Historical DATA'!B166="","",'Historical DATA'!B166)</f>
        <v/>
      </c>
      <c r="C180" s="1474"/>
      <c r="D180" s="337" t="str">
        <f>IF('Historical DATA'!BK166="","",'Historical DATA'!BK166)</f>
        <v/>
      </c>
      <c r="E180" s="338" t="str">
        <f>IF('Historical DATA'!BL166="","",'Historical DATA'!BL166)</f>
        <v/>
      </c>
      <c r="F180" s="339" t="str">
        <f>IF('Historical DATA'!BM166="","",'Historical DATA'!BM166)</f>
        <v/>
      </c>
      <c r="G180" s="339" t="str">
        <f>IF('Historical DATA'!BN166="","",'Historical DATA'!BN166)</f>
        <v/>
      </c>
      <c r="H180" s="340" t="str">
        <f>IF('Historical DATA'!BO166="","",'Historical DATA'!BO166)</f>
        <v/>
      </c>
      <c r="I180" s="1382" t="str">
        <f>IF('Historical DATA'!BP166="","",'Historical DATA'!BP166)</f>
        <v/>
      </c>
      <c r="J180" s="1381" t="str">
        <f>IF('Historical DATA'!BQ166="","",'Historical DATA'!BQ166)</f>
        <v/>
      </c>
      <c r="K180" s="341" t="str">
        <f>IF('Historical DATA'!BR166="","",'Historical DATA'!BR166)</f>
        <v/>
      </c>
      <c r="M180" s="337" t="str">
        <f>IF('Historical DATA'!BS166="","",'Historical DATA'!BS166)</f>
        <v/>
      </c>
      <c r="N180" s="338" t="str">
        <f>IF('Historical DATA'!BT166="","",'Historical DATA'!BT166)</f>
        <v/>
      </c>
      <c r="O180" s="339" t="str">
        <f>IF('Historical DATA'!BU166="","",'Historical DATA'!BU166)</f>
        <v/>
      </c>
      <c r="P180" s="339" t="str">
        <f>IF('Historical DATA'!BV166="","",'Historical DATA'!BV166)</f>
        <v/>
      </c>
      <c r="Q180" s="340" t="str">
        <f>IF('Historical DATA'!BW166="","",'Historical DATA'!BW166)</f>
        <v/>
      </c>
      <c r="R180" s="1382" t="str">
        <f>IF('Historical DATA'!BX166="","",'Historical DATA'!BX166)</f>
        <v/>
      </c>
      <c r="S180" s="1381" t="str">
        <f>IF('Historical DATA'!BY166="","",'Historical DATA'!BY166)</f>
        <v/>
      </c>
      <c r="T180" s="341" t="str">
        <f>IF('Historical DATA'!BZ166="","",'Historical DATA'!BZ166)</f>
        <v/>
      </c>
    </row>
    <row r="181" spans="2:20">
      <c r="B181" s="143" t="str">
        <f>IF('Historical DATA'!B167="","",'Historical DATA'!B167)</f>
        <v/>
      </c>
      <c r="C181" s="1474"/>
      <c r="D181" s="337" t="str">
        <f>IF('Historical DATA'!BK167="","",'Historical DATA'!BK167)</f>
        <v/>
      </c>
      <c r="E181" s="338" t="str">
        <f>IF('Historical DATA'!BL167="","",'Historical DATA'!BL167)</f>
        <v/>
      </c>
      <c r="F181" s="339" t="str">
        <f>IF('Historical DATA'!BM167="","",'Historical DATA'!BM167)</f>
        <v/>
      </c>
      <c r="G181" s="339" t="str">
        <f>IF('Historical DATA'!BN167="","",'Historical DATA'!BN167)</f>
        <v/>
      </c>
      <c r="H181" s="340" t="str">
        <f>IF('Historical DATA'!BO167="","",'Historical DATA'!BO167)</f>
        <v/>
      </c>
      <c r="I181" s="1382" t="str">
        <f>IF('Historical DATA'!BP167="","",'Historical DATA'!BP167)</f>
        <v/>
      </c>
      <c r="J181" s="1381" t="str">
        <f>IF('Historical DATA'!BQ167="","",'Historical DATA'!BQ167)</f>
        <v/>
      </c>
      <c r="K181" s="341" t="str">
        <f>IF('Historical DATA'!BR167="","",'Historical DATA'!BR167)</f>
        <v/>
      </c>
      <c r="M181" s="337" t="str">
        <f>IF('Historical DATA'!BS167="","",'Historical DATA'!BS167)</f>
        <v/>
      </c>
      <c r="N181" s="338" t="str">
        <f>IF('Historical DATA'!BT167="","",'Historical DATA'!BT167)</f>
        <v/>
      </c>
      <c r="O181" s="339" t="str">
        <f>IF('Historical DATA'!BU167="","",'Historical DATA'!BU167)</f>
        <v/>
      </c>
      <c r="P181" s="339" t="str">
        <f>IF('Historical DATA'!BV167="","",'Historical DATA'!BV167)</f>
        <v/>
      </c>
      <c r="Q181" s="340" t="str">
        <f>IF('Historical DATA'!BW167="","",'Historical DATA'!BW167)</f>
        <v/>
      </c>
      <c r="R181" s="1382" t="str">
        <f>IF('Historical DATA'!BX167="","",'Historical DATA'!BX167)</f>
        <v/>
      </c>
      <c r="S181" s="1381" t="str">
        <f>IF('Historical DATA'!BY167="","",'Historical DATA'!BY167)</f>
        <v/>
      </c>
      <c r="T181" s="341" t="str">
        <f>IF('Historical DATA'!BZ167="","",'Historical DATA'!BZ167)</f>
        <v/>
      </c>
    </row>
    <row r="182" spans="2:20">
      <c r="B182" s="143" t="str">
        <f>IF('Historical DATA'!B168="","",'Historical DATA'!B168)</f>
        <v/>
      </c>
      <c r="C182" s="1474"/>
      <c r="D182" s="337" t="str">
        <f>IF('Historical DATA'!BK168="","",'Historical DATA'!BK168)</f>
        <v/>
      </c>
      <c r="E182" s="338" t="str">
        <f>IF('Historical DATA'!BL168="","",'Historical DATA'!BL168)</f>
        <v/>
      </c>
      <c r="F182" s="339" t="str">
        <f>IF('Historical DATA'!BM168="","",'Historical DATA'!BM168)</f>
        <v/>
      </c>
      <c r="G182" s="339" t="str">
        <f>IF('Historical DATA'!BN168="","",'Historical DATA'!BN168)</f>
        <v/>
      </c>
      <c r="H182" s="340" t="str">
        <f>IF('Historical DATA'!BO168="","",'Historical DATA'!BO168)</f>
        <v/>
      </c>
      <c r="I182" s="1382" t="str">
        <f>IF('Historical DATA'!BP168="","",'Historical DATA'!BP168)</f>
        <v/>
      </c>
      <c r="J182" s="1381" t="str">
        <f>IF('Historical DATA'!BQ168="","",'Historical DATA'!BQ168)</f>
        <v/>
      </c>
      <c r="K182" s="341" t="str">
        <f>IF('Historical DATA'!BR168="","",'Historical DATA'!BR168)</f>
        <v/>
      </c>
      <c r="M182" s="337" t="str">
        <f>IF('Historical DATA'!BS168="","",'Historical DATA'!BS168)</f>
        <v/>
      </c>
      <c r="N182" s="338" t="str">
        <f>IF('Historical DATA'!BT168="","",'Historical DATA'!BT168)</f>
        <v/>
      </c>
      <c r="O182" s="339" t="str">
        <f>IF('Historical DATA'!BU168="","",'Historical DATA'!BU168)</f>
        <v/>
      </c>
      <c r="P182" s="339" t="str">
        <f>IF('Historical DATA'!BV168="","",'Historical DATA'!BV168)</f>
        <v/>
      </c>
      <c r="Q182" s="340" t="str">
        <f>IF('Historical DATA'!BW168="","",'Historical DATA'!BW168)</f>
        <v/>
      </c>
      <c r="R182" s="1382" t="str">
        <f>IF('Historical DATA'!BX168="","",'Historical DATA'!BX168)</f>
        <v/>
      </c>
      <c r="S182" s="1381" t="str">
        <f>IF('Historical DATA'!BY168="","",'Historical DATA'!BY168)</f>
        <v/>
      </c>
      <c r="T182" s="341" t="str">
        <f>IF('Historical DATA'!BZ168="","",'Historical DATA'!BZ168)</f>
        <v/>
      </c>
    </row>
    <row r="183" spans="2:20">
      <c r="B183" s="143" t="str">
        <f>IF('Historical DATA'!B169="","",'Historical DATA'!B169)</f>
        <v/>
      </c>
      <c r="C183" s="1474"/>
      <c r="D183" s="337" t="str">
        <f>IF('Historical DATA'!BK169="","",'Historical DATA'!BK169)</f>
        <v/>
      </c>
      <c r="E183" s="338" t="str">
        <f>IF('Historical DATA'!BL169="","",'Historical DATA'!BL169)</f>
        <v/>
      </c>
      <c r="F183" s="339" t="str">
        <f>IF('Historical DATA'!BM169="","",'Historical DATA'!BM169)</f>
        <v/>
      </c>
      <c r="G183" s="339" t="str">
        <f>IF('Historical DATA'!BN169="","",'Historical DATA'!BN169)</f>
        <v/>
      </c>
      <c r="H183" s="340" t="str">
        <f>IF('Historical DATA'!BO169="","",'Historical DATA'!BO169)</f>
        <v/>
      </c>
      <c r="I183" s="1382" t="str">
        <f>IF('Historical DATA'!BP169="","",'Historical DATA'!BP169)</f>
        <v/>
      </c>
      <c r="J183" s="1381" t="str">
        <f>IF('Historical DATA'!BQ169="","",'Historical DATA'!BQ169)</f>
        <v/>
      </c>
      <c r="K183" s="341" t="str">
        <f>IF('Historical DATA'!BR169="","",'Historical DATA'!BR169)</f>
        <v/>
      </c>
      <c r="M183" s="337" t="str">
        <f>IF('Historical DATA'!BS169="","",'Historical DATA'!BS169)</f>
        <v/>
      </c>
      <c r="N183" s="338" t="str">
        <f>IF('Historical DATA'!BT169="","",'Historical DATA'!BT169)</f>
        <v/>
      </c>
      <c r="O183" s="339" t="str">
        <f>IF('Historical DATA'!BU169="","",'Historical DATA'!BU169)</f>
        <v/>
      </c>
      <c r="P183" s="339" t="str">
        <f>IF('Historical DATA'!BV169="","",'Historical DATA'!BV169)</f>
        <v/>
      </c>
      <c r="Q183" s="340" t="str">
        <f>IF('Historical DATA'!BW169="","",'Historical DATA'!BW169)</f>
        <v/>
      </c>
      <c r="R183" s="1382" t="str">
        <f>IF('Historical DATA'!BX169="","",'Historical DATA'!BX169)</f>
        <v/>
      </c>
      <c r="S183" s="1381" t="str">
        <f>IF('Historical DATA'!BY169="","",'Historical DATA'!BY169)</f>
        <v/>
      </c>
      <c r="T183" s="341" t="str">
        <f>IF('Historical DATA'!BZ169="","",'Historical DATA'!BZ169)</f>
        <v/>
      </c>
    </row>
    <row r="184" spans="2:20">
      <c r="B184" s="143" t="str">
        <f>IF('Historical DATA'!B170="","",'Historical DATA'!B170)</f>
        <v/>
      </c>
      <c r="C184" s="1474"/>
      <c r="D184" s="337" t="str">
        <f>IF('Historical DATA'!BK170="","",'Historical DATA'!BK170)</f>
        <v/>
      </c>
      <c r="E184" s="338" t="str">
        <f>IF('Historical DATA'!BL170="","",'Historical DATA'!BL170)</f>
        <v/>
      </c>
      <c r="F184" s="339" t="str">
        <f>IF('Historical DATA'!BM170="","",'Historical DATA'!BM170)</f>
        <v/>
      </c>
      <c r="G184" s="339" t="str">
        <f>IF('Historical DATA'!BN170="","",'Historical DATA'!BN170)</f>
        <v/>
      </c>
      <c r="H184" s="340" t="str">
        <f>IF('Historical DATA'!BO170="","",'Historical DATA'!BO170)</f>
        <v/>
      </c>
      <c r="I184" s="1382" t="str">
        <f>IF('Historical DATA'!BP170="","",'Historical DATA'!BP170)</f>
        <v/>
      </c>
      <c r="J184" s="1381" t="str">
        <f>IF('Historical DATA'!BQ170="","",'Historical DATA'!BQ170)</f>
        <v/>
      </c>
      <c r="K184" s="341" t="str">
        <f>IF('Historical DATA'!BR170="","",'Historical DATA'!BR170)</f>
        <v/>
      </c>
      <c r="M184" s="337" t="str">
        <f>IF('Historical DATA'!BS170="","",'Historical DATA'!BS170)</f>
        <v/>
      </c>
      <c r="N184" s="338" t="str">
        <f>IF('Historical DATA'!BT170="","",'Historical DATA'!BT170)</f>
        <v/>
      </c>
      <c r="O184" s="339" t="str">
        <f>IF('Historical DATA'!BU170="","",'Historical DATA'!BU170)</f>
        <v/>
      </c>
      <c r="P184" s="339" t="str">
        <f>IF('Historical DATA'!BV170="","",'Historical DATA'!BV170)</f>
        <v/>
      </c>
      <c r="Q184" s="340" t="str">
        <f>IF('Historical DATA'!BW170="","",'Historical DATA'!BW170)</f>
        <v/>
      </c>
      <c r="R184" s="1382" t="str">
        <f>IF('Historical DATA'!BX170="","",'Historical DATA'!BX170)</f>
        <v/>
      </c>
      <c r="S184" s="1381" t="str">
        <f>IF('Historical DATA'!BY170="","",'Historical DATA'!BY170)</f>
        <v/>
      </c>
      <c r="T184" s="341" t="str">
        <f>IF('Historical DATA'!BZ170="","",'Historical DATA'!BZ170)</f>
        <v/>
      </c>
    </row>
    <row r="185" spans="2:20">
      <c r="B185" s="143" t="str">
        <f>IF('Historical DATA'!B171="","",'Historical DATA'!B171)</f>
        <v/>
      </c>
      <c r="C185" s="1474"/>
      <c r="D185" s="337" t="str">
        <f>IF('Historical DATA'!BK171="","",'Historical DATA'!BK171)</f>
        <v/>
      </c>
      <c r="E185" s="338" t="str">
        <f>IF('Historical DATA'!BL171="","",'Historical DATA'!BL171)</f>
        <v/>
      </c>
      <c r="F185" s="339" t="str">
        <f>IF('Historical DATA'!BM171="","",'Historical DATA'!BM171)</f>
        <v/>
      </c>
      <c r="G185" s="339" t="str">
        <f>IF('Historical DATA'!BN171="","",'Historical DATA'!BN171)</f>
        <v/>
      </c>
      <c r="H185" s="340" t="str">
        <f>IF('Historical DATA'!BO171="","",'Historical DATA'!BO171)</f>
        <v/>
      </c>
      <c r="I185" s="1382" t="str">
        <f>IF('Historical DATA'!BP171="","",'Historical DATA'!BP171)</f>
        <v/>
      </c>
      <c r="J185" s="1381" t="str">
        <f>IF('Historical DATA'!BQ171="","",'Historical DATA'!BQ171)</f>
        <v/>
      </c>
      <c r="K185" s="341" t="str">
        <f>IF('Historical DATA'!BR171="","",'Historical DATA'!BR171)</f>
        <v/>
      </c>
      <c r="M185" s="337" t="str">
        <f>IF('Historical DATA'!BS171="","",'Historical DATA'!BS171)</f>
        <v/>
      </c>
      <c r="N185" s="338" t="str">
        <f>IF('Historical DATA'!BT171="","",'Historical DATA'!BT171)</f>
        <v/>
      </c>
      <c r="O185" s="339" t="str">
        <f>IF('Historical DATA'!BU171="","",'Historical DATA'!BU171)</f>
        <v/>
      </c>
      <c r="P185" s="339" t="str">
        <f>IF('Historical DATA'!BV171="","",'Historical DATA'!BV171)</f>
        <v/>
      </c>
      <c r="Q185" s="340" t="str">
        <f>IF('Historical DATA'!BW171="","",'Historical DATA'!BW171)</f>
        <v/>
      </c>
      <c r="R185" s="1382" t="str">
        <f>IF('Historical DATA'!BX171="","",'Historical DATA'!BX171)</f>
        <v/>
      </c>
      <c r="S185" s="1381" t="str">
        <f>IF('Historical DATA'!BY171="","",'Historical DATA'!BY171)</f>
        <v/>
      </c>
      <c r="T185" s="341" t="str">
        <f>IF('Historical DATA'!BZ171="","",'Historical DATA'!BZ171)</f>
        <v/>
      </c>
    </row>
    <row r="186" spans="2:20">
      <c r="B186" s="143" t="str">
        <f>IF('Historical DATA'!B172="","",'Historical DATA'!B172)</f>
        <v/>
      </c>
      <c r="C186" s="1474"/>
      <c r="D186" s="337" t="str">
        <f>IF('Historical DATA'!BK172="","",'Historical DATA'!BK172)</f>
        <v/>
      </c>
      <c r="E186" s="338" t="str">
        <f>IF('Historical DATA'!BL172="","",'Historical DATA'!BL172)</f>
        <v/>
      </c>
      <c r="F186" s="339" t="str">
        <f>IF('Historical DATA'!BM172="","",'Historical DATA'!BM172)</f>
        <v/>
      </c>
      <c r="G186" s="339" t="str">
        <f>IF('Historical DATA'!BN172="","",'Historical DATA'!BN172)</f>
        <v/>
      </c>
      <c r="H186" s="340" t="str">
        <f>IF('Historical DATA'!BO172="","",'Historical DATA'!BO172)</f>
        <v/>
      </c>
      <c r="I186" s="1382" t="str">
        <f>IF('Historical DATA'!BP172="","",'Historical DATA'!BP172)</f>
        <v/>
      </c>
      <c r="J186" s="1381" t="str">
        <f>IF('Historical DATA'!BQ172="","",'Historical DATA'!BQ172)</f>
        <v/>
      </c>
      <c r="K186" s="341" t="str">
        <f>IF('Historical DATA'!BR172="","",'Historical DATA'!BR172)</f>
        <v/>
      </c>
      <c r="M186" s="337" t="str">
        <f>IF('Historical DATA'!BS172="","",'Historical DATA'!BS172)</f>
        <v/>
      </c>
      <c r="N186" s="338" t="str">
        <f>IF('Historical DATA'!BT172="","",'Historical DATA'!BT172)</f>
        <v/>
      </c>
      <c r="O186" s="339" t="str">
        <f>IF('Historical DATA'!BU172="","",'Historical DATA'!BU172)</f>
        <v/>
      </c>
      <c r="P186" s="339" t="str">
        <f>IF('Historical DATA'!BV172="","",'Historical DATA'!BV172)</f>
        <v/>
      </c>
      <c r="Q186" s="340" t="str">
        <f>IF('Historical DATA'!BW172="","",'Historical DATA'!BW172)</f>
        <v/>
      </c>
      <c r="R186" s="1382" t="str">
        <f>IF('Historical DATA'!BX172="","",'Historical DATA'!BX172)</f>
        <v/>
      </c>
      <c r="S186" s="1381" t="str">
        <f>IF('Historical DATA'!BY172="","",'Historical DATA'!BY172)</f>
        <v/>
      </c>
      <c r="T186" s="341" t="str">
        <f>IF('Historical DATA'!BZ172="","",'Historical DATA'!BZ172)</f>
        <v/>
      </c>
    </row>
    <row r="187" spans="2:20">
      <c r="B187" s="143" t="str">
        <f>IF('Historical DATA'!B173="","",'Historical DATA'!B173)</f>
        <v/>
      </c>
      <c r="C187" s="1474"/>
      <c r="D187" s="337" t="str">
        <f>IF('Historical DATA'!BK173="","",'Historical DATA'!BK173)</f>
        <v/>
      </c>
      <c r="E187" s="338" t="str">
        <f>IF('Historical DATA'!BL173="","",'Historical DATA'!BL173)</f>
        <v/>
      </c>
      <c r="F187" s="339" t="str">
        <f>IF('Historical DATA'!BM173="","",'Historical DATA'!BM173)</f>
        <v/>
      </c>
      <c r="G187" s="339" t="str">
        <f>IF('Historical DATA'!BN173="","",'Historical DATA'!BN173)</f>
        <v/>
      </c>
      <c r="H187" s="340" t="str">
        <f>IF('Historical DATA'!BO173="","",'Historical DATA'!BO173)</f>
        <v/>
      </c>
      <c r="I187" s="1382" t="str">
        <f>IF('Historical DATA'!BP173="","",'Historical DATA'!BP173)</f>
        <v/>
      </c>
      <c r="J187" s="1381" t="str">
        <f>IF('Historical DATA'!BQ173="","",'Historical DATA'!BQ173)</f>
        <v/>
      </c>
      <c r="K187" s="341" t="str">
        <f>IF('Historical DATA'!BR173="","",'Historical DATA'!BR173)</f>
        <v/>
      </c>
      <c r="M187" s="337" t="str">
        <f>IF('Historical DATA'!BS173="","",'Historical DATA'!BS173)</f>
        <v/>
      </c>
      <c r="N187" s="338" t="str">
        <f>IF('Historical DATA'!BT173="","",'Historical DATA'!BT173)</f>
        <v/>
      </c>
      <c r="O187" s="339" t="str">
        <f>IF('Historical DATA'!BU173="","",'Historical DATA'!BU173)</f>
        <v/>
      </c>
      <c r="P187" s="339" t="str">
        <f>IF('Historical DATA'!BV173="","",'Historical DATA'!BV173)</f>
        <v/>
      </c>
      <c r="Q187" s="340" t="str">
        <f>IF('Historical DATA'!BW173="","",'Historical DATA'!BW173)</f>
        <v/>
      </c>
      <c r="R187" s="1382" t="str">
        <f>IF('Historical DATA'!BX173="","",'Historical DATA'!BX173)</f>
        <v/>
      </c>
      <c r="S187" s="1381" t="str">
        <f>IF('Historical DATA'!BY173="","",'Historical DATA'!BY173)</f>
        <v/>
      </c>
      <c r="T187" s="341" t="str">
        <f>IF('Historical DATA'!BZ173="","",'Historical DATA'!BZ173)</f>
        <v/>
      </c>
    </row>
    <row r="188" spans="2:20">
      <c r="B188" s="143" t="str">
        <f>IF('Historical DATA'!B174="","",'Historical DATA'!B174)</f>
        <v/>
      </c>
      <c r="C188" s="1474"/>
      <c r="D188" s="337" t="str">
        <f>IF('Historical DATA'!BK174="","",'Historical DATA'!BK174)</f>
        <v/>
      </c>
      <c r="E188" s="338" t="str">
        <f>IF('Historical DATA'!BL174="","",'Historical DATA'!BL174)</f>
        <v/>
      </c>
      <c r="F188" s="339" t="str">
        <f>IF('Historical DATA'!BM174="","",'Historical DATA'!BM174)</f>
        <v/>
      </c>
      <c r="G188" s="339" t="str">
        <f>IF('Historical DATA'!BN174="","",'Historical DATA'!BN174)</f>
        <v/>
      </c>
      <c r="H188" s="340" t="str">
        <f>IF('Historical DATA'!BO174="","",'Historical DATA'!BO174)</f>
        <v/>
      </c>
      <c r="I188" s="1382" t="str">
        <f>IF('Historical DATA'!BP174="","",'Historical DATA'!BP174)</f>
        <v/>
      </c>
      <c r="J188" s="1381" t="str">
        <f>IF('Historical DATA'!BQ174="","",'Historical DATA'!BQ174)</f>
        <v/>
      </c>
      <c r="K188" s="341" t="str">
        <f>IF('Historical DATA'!BR174="","",'Historical DATA'!BR174)</f>
        <v/>
      </c>
      <c r="M188" s="337" t="str">
        <f>IF('Historical DATA'!BS174="","",'Historical DATA'!BS174)</f>
        <v/>
      </c>
      <c r="N188" s="338" t="str">
        <f>IF('Historical DATA'!BT174="","",'Historical DATA'!BT174)</f>
        <v/>
      </c>
      <c r="O188" s="339" t="str">
        <f>IF('Historical DATA'!BU174="","",'Historical DATA'!BU174)</f>
        <v/>
      </c>
      <c r="P188" s="339" t="str">
        <f>IF('Historical DATA'!BV174="","",'Historical DATA'!BV174)</f>
        <v/>
      </c>
      <c r="Q188" s="340" t="str">
        <f>IF('Historical DATA'!BW174="","",'Historical DATA'!BW174)</f>
        <v/>
      </c>
      <c r="R188" s="1382" t="str">
        <f>IF('Historical DATA'!BX174="","",'Historical DATA'!BX174)</f>
        <v/>
      </c>
      <c r="S188" s="1381" t="str">
        <f>IF('Historical DATA'!BY174="","",'Historical DATA'!BY174)</f>
        <v/>
      </c>
      <c r="T188" s="341" t="str">
        <f>IF('Historical DATA'!BZ174="","",'Historical DATA'!BZ174)</f>
        <v/>
      </c>
    </row>
    <row r="189" spans="2:20">
      <c r="B189" s="143" t="str">
        <f>IF('Historical DATA'!B175="","",'Historical DATA'!B175)</f>
        <v/>
      </c>
      <c r="C189" s="1474"/>
      <c r="D189" s="337" t="str">
        <f>IF('Historical DATA'!BK175="","",'Historical DATA'!BK175)</f>
        <v/>
      </c>
      <c r="E189" s="338" t="str">
        <f>IF('Historical DATA'!BL175="","",'Historical DATA'!BL175)</f>
        <v/>
      </c>
      <c r="F189" s="339" t="str">
        <f>IF('Historical DATA'!BM175="","",'Historical DATA'!BM175)</f>
        <v/>
      </c>
      <c r="G189" s="339" t="str">
        <f>IF('Historical DATA'!BN175="","",'Historical DATA'!BN175)</f>
        <v/>
      </c>
      <c r="H189" s="340" t="str">
        <f>IF('Historical DATA'!BO175="","",'Historical DATA'!BO175)</f>
        <v/>
      </c>
      <c r="I189" s="1382" t="str">
        <f>IF('Historical DATA'!BP175="","",'Historical DATA'!BP175)</f>
        <v/>
      </c>
      <c r="J189" s="1381" t="str">
        <f>IF('Historical DATA'!BQ175="","",'Historical DATA'!BQ175)</f>
        <v/>
      </c>
      <c r="K189" s="341" t="str">
        <f>IF('Historical DATA'!BR175="","",'Historical DATA'!BR175)</f>
        <v/>
      </c>
      <c r="M189" s="337" t="str">
        <f>IF('Historical DATA'!BS175="","",'Historical DATA'!BS175)</f>
        <v/>
      </c>
      <c r="N189" s="338" t="str">
        <f>IF('Historical DATA'!BT175="","",'Historical DATA'!BT175)</f>
        <v/>
      </c>
      <c r="O189" s="339" t="str">
        <f>IF('Historical DATA'!BU175="","",'Historical DATA'!BU175)</f>
        <v/>
      </c>
      <c r="P189" s="339" t="str">
        <f>IF('Historical DATA'!BV175="","",'Historical DATA'!BV175)</f>
        <v/>
      </c>
      <c r="Q189" s="340" t="str">
        <f>IF('Historical DATA'!BW175="","",'Historical DATA'!BW175)</f>
        <v/>
      </c>
      <c r="R189" s="1382" t="str">
        <f>IF('Historical DATA'!BX175="","",'Historical DATA'!BX175)</f>
        <v/>
      </c>
      <c r="S189" s="1381" t="str">
        <f>IF('Historical DATA'!BY175="","",'Historical DATA'!BY175)</f>
        <v/>
      </c>
      <c r="T189" s="341" t="str">
        <f>IF('Historical DATA'!BZ175="","",'Historical DATA'!BZ175)</f>
        <v/>
      </c>
    </row>
    <row r="190" spans="2:20">
      <c r="B190" s="143" t="str">
        <f>IF('Historical DATA'!B176="","",'Historical DATA'!B176)</f>
        <v/>
      </c>
      <c r="C190" s="1474"/>
      <c r="D190" s="337" t="str">
        <f>IF('Historical DATA'!BK176="","",'Historical DATA'!BK176)</f>
        <v/>
      </c>
      <c r="E190" s="338" t="str">
        <f>IF('Historical DATA'!BL176="","",'Historical DATA'!BL176)</f>
        <v/>
      </c>
      <c r="F190" s="339" t="str">
        <f>IF('Historical DATA'!BM176="","",'Historical DATA'!BM176)</f>
        <v/>
      </c>
      <c r="G190" s="339" t="str">
        <f>IF('Historical DATA'!BN176="","",'Historical DATA'!BN176)</f>
        <v/>
      </c>
      <c r="H190" s="340" t="str">
        <f>IF('Historical DATA'!BO176="","",'Historical DATA'!BO176)</f>
        <v/>
      </c>
      <c r="I190" s="1382" t="str">
        <f>IF('Historical DATA'!BP176="","",'Historical DATA'!BP176)</f>
        <v/>
      </c>
      <c r="J190" s="1381" t="str">
        <f>IF('Historical DATA'!BQ176="","",'Historical DATA'!BQ176)</f>
        <v/>
      </c>
      <c r="K190" s="341" t="str">
        <f>IF('Historical DATA'!BR176="","",'Historical DATA'!BR176)</f>
        <v/>
      </c>
      <c r="M190" s="337" t="str">
        <f>IF('Historical DATA'!BS176="","",'Historical DATA'!BS176)</f>
        <v/>
      </c>
      <c r="N190" s="338" t="str">
        <f>IF('Historical DATA'!BT176="","",'Historical DATA'!BT176)</f>
        <v/>
      </c>
      <c r="O190" s="339" t="str">
        <f>IF('Historical DATA'!BU176="","",'Historical DATA'!BU176)</f>
        <v/>
      </c>
      <c r="P190" s="339" t="str">
        <f>IF('Historical DATA'!BV176="","",'Historical DATA'!BV176)</f>
        <v/>
      </c>
      <c r="Q190" s="340" t="str">
        <f>IF('Historical DATA'!BW176="","",'Historical DATA'!BW176)</f>
        <v/>
      </c>
      <c r="R190" s="1382" t="str">
        <f>IF('Historical DATA'!BX176="","",'Historical DATA'!BX176)</f>
        <v/>
      </c>
      <c r="S190" s="1381" t="str">
        <f>IF('Historical DATA'!BY176="","",'Historical DATA'!BY176)</f>
        <v/>
      </c>
      <c r="T190" s="341" t="str">
        <f>IF('Historical DATA'!BZ176="","",'Historical DATA'!BZ176)</f>
        <v/>
      </c>
    </row>
    <row r="191" spans="2:20">
      <c r="B191" s="143" t="str">
        <f>IF('Historical DATA'!B177="","",'Historical DATA'!B177)</f>
        <v/>
      </c>
      <c r="C191" s="1474"/>
      <c r="D191" s="337" t="str">
        <f>IF('Historical DATA'!BK177="","",'Historical DATA'!BK177)</f>
        <v/>
      </c>
      <c r="E191" s="338" t="str">
        <f>IF('Historical DATA'!BL177="","",'Historical DATA'!BL177)</f>
        <v/>
      </c>
      <c r="F191" s="339" t="str">
        <f>IF('Historical DATA'!BM177="","",'Historical DATA'!BM177)</f>
        <v/>
      </c>
      <c r="G191" s="339" t="str">
        <f>IF('Historical DATA'!BN177="","",'Historical DATA'!BN177)</f>
        <v/>
      </c>
      <c r="H191" s="340" t="str">
        <f>IF('Historical DATA'!BO177="","",'Historical DATA'!BO177)</f>
        <v/>
      </c>
      <c r="I191" s="1382" t="str">
        <f>IF('Historical DATA'!BP177="","",'Historical DATA'!BP177)</f>
        <v/>
      </c>
      <c r="J191" s="1381" t="str">
        <f>IF('Historical DATA'!BQ177="","",'Historical DATA'!BQ177)</f>
        <v/>
      </c>
      <c r="K191" s="341" t="str">
        <f>IF('Historical DATA'!BR177="","",'Historical DATA'!BR177)</f>
        <v/>
      </c>
      <c r="M191" s="337" t="str">
        <f>IF('Historical DATA'!BS177="","",'Historical DATA'!BS177)</f>
        <v/>
      </c>
      <c r="N191" s="338" t="str">
        <f>IF('Historical DATA'!BT177="","",'Historical DATA'!BT177)</f>
        <v/>
      </c>
      <c r="O191" s="339" t="str">
        <f>IF('Historical DATA'!BU177="","",'Historical DATA'!BU177)</f>
        <v/>
      </c>
      <c r="P191" s="339" t="str">
        <f>IF('Historical DATA'!BV177="","",'Historical DATA'!BV177)</f>
        <v/>
      </c>
      <c r="Q191" s="340" t="str">
        <f>IF('Historical DATA'!BW177="","",'Historical DATA'!BW177)</f>
        <v/>
      </c>
      <c r="R191" s="1382" t="str">
        <f>IF('Historical DATA'!BX177="","",'Historical DATA'!BX177)</f>
        <v/>
      </c>
      <c r="S191" s="1381" t="str">
        <f>IF('Historical DATA'!BY177="","",'Historical DATA'!BY177)</f>
        <v/>
      </c>
      <c r="T191" s="341" t="str">
        <f>IF('Historical DATA'!BZ177="","",'Historical DATA'!BZ177)</f>
        <v/>
      </c>
    </row>
    <row r="192" spans="2:20">
      <c r="B192" s="143" t="str">
        <f>IF('Historical DATA'!B178="","",'Historical DATA'!B178)</f>
        <v/>
      </c>
      <c r="C192" s="1474"/>
      <c r="D192" s="337" t="str">
        <f>IF('Historical DATA'!BK178="","",'Historical DATA'!BK178)</f>
        <v/>
      </c>
      <c r="E192" s="338" t="str">
        <f>IF('Historical DATA'!BL178="","",'Historical DATA'!BL178)</f>
        <v/>
      </c>
      <c r="F192" s="339" t="str">
        <f>IF('Historical DATA'!BM178="","",'Historical DATA'!BM178)</f>
        <v/>
      </c>
      <c r="G192" s="339" t="str">
        <f>IF('Historical DATA'!BN178="","",'Historical DATA'!BN178)</f>
        <v/>
      </c>
      <c r="H192" s="340" t="str">
        <f>IF('Historical DATA'!BO178="","",'Historical DATA'!BO178)</f>
        <v/>
      </c>
      <c r="I192" s="1382" t="str">
        <f>IF('Historical DATA'!BP178="","",'Historical DATA'!BP178)</f>
        <v/>
      </c>
      <c r="J192" s="1381" t="str">
        <f>IF('Historical DATA'!BQ178="","",'Historical DATA'!BQ178)</f>
        <v/>
      </c>
      <c r="K192" s="341" t="str">
        <f>IF('Historical DATA'!BR178="","",'Historical DATA'!BR178)</f>
        <v/>
      </c>
      <c r="M192" s="337" t="str">
        <f>IF('Historical DATA'!BS178="","",'Historical DATA'!BS178)</f>
        <v/>
      </c>
      <c r="N192" s="338" t="str">
        <f>IF('Historical DATA'!BT178="","",'Historical DATA'!BT178)</f>
        <v/>
      </c>
      <c r="O192" s="339" t="str">
        <f>IF('Historical DATA'!BU178="","",'Historical DATA'!BU178)</f>
        <v/>
      </c>
      <c r="P192" s="339" t="str">
        <f>IF('Historical DATA'!BV178="","",'Historical DATA'!BV178)</f>
        <v/>
      </c>
      <c r="Q192" s="340" t="str">
        <f>IF('Historical DATA'!BW178="","",'Historical DATA'!BW178)</f>
        <v/>
      </c>
      <c r="R192" s="1382" t="str">
        <f>IF('Historical DATA'!BX178="","",'Historical DATA'!BX178)</f>
        <v/>
      </c>
      <c r="S192" s="1381" t="str">
        <f>IF('Historical DATA'!BY178="","",'Historical DATA'!BY178)</f>
        <v/>
      </c>
      <c r="T192" s="341" t="str">
        <f>IF('Historical DATA'!BZ178="","",'Historical DATA'!BZ178)</f>
        <v/>
      </c>
    </row>
    <row r="193" spans="2:20">
      <c r="B193" s="143" t="str">
        <f>IF('Historical DATA'!B179="","",'Historical DATA'!B179)</f>
        <v/>
      </c>
      <c r="C193" s="1474"/>
      <c r="D193" s="337" t="str">
        <f>IF('Historical DATA'!BK179="","",'Historical DATA'!BK179)</f>
        <v/>
      </c>
      <c r="E193" s="338" t="str">
        <f>IF('Historical DATA'!BL179="","",'Historical DATA'!BL179)</f>
        <v/>
      </c>
      <c r="F193" s="339" t="str">
        <f>IF('Historical DATA'!BM179="","",'Historical DATA'!BM179)</f>
        <v/>
      </c>
      <c r="G193" s="339" t="str">
        <f>IF('Historical DATA'!BN179="","",'Historical DATA'!BN179)</f>
        <v/>
      </c>
      <c r="H193" s="340" t="str">
        <f>IF('Historical DATA'!BO179="","",'Historical DATA'!BO179)</f>
        <v/>
      </c>
      <c r="I193" s="1382" t="str">
        <f>IF('Historical DATA'!BP179="","",'Historical DATA'!BP179)</f>
        <v/>
      </c>
      <c r="J193" s="1381" t="str">
        <f>IF('Historical DATA'!BQ179="","",'Historical DATA'!BQ179)</f>
        <v/>
      </c>
      <c r="K193" s="341" t="str">
        <f>IF('Historical DATA'!BR179="","",'Historical DATA'!BR179)</f>
        <v/>
      </c>
      <c r="M193" s="337" t="str">
        <f>IF('Historical DATA'!BS179="","",'Historical DATA'!BS179)</f>
        <v/>
      </c>
      <c r="N193" s="338" t="str">
        <f>IF('Historical DATA'!BT179="","",'Historical DATA'!BT179)</f>
        <v/>
      </c>
      <c r="O193" s="339" t="str">
        <f>IF('Historical DATA'!BU179="","",'Historical DATA'!BU179)</f>
        <v/>
      </c>
      <c r="P193" s="339" t="str">
        <f>IF('Historical DATA'!BV179="","",'Historical DATA'!BV179)</f>
        <v/>
      </c>
      <c r="Q193" s="340" t="str">
        <f>IF('Historical DATA'!BW179="","",'Historical DATA'!BW179)</f>
        <v/>
      </c>
      <c r="R193" s="1382" t="str">
        <f>IF('Historical DATA'!BX179="","",'Historical DATA'!BX179)</f>
        <v/>
      </c>
      <c r="S193" s="1381" t="str">
        <f>IF('Historical DATA'!BY179="","",'Historical DATA'!BY179)</f>
        <v/>
      </c>
      <c r="T193" s="341" t="str">
        <f>IF('Historical DATA'!BZ179="","",'Historical DATA'!BZ179)</f>
        <v/>
      </c>
    </row>
    <row r="194" spans="2:20">
      <c r="B194" s="143" t="str">
        <f>IF('Historical DATA'!B180="","",'Historical DATA'!B180)</f>
        <v/>
      </c>
      <c r="C194" s="1474"/>
      <c r="D194" s="337" t="str">
        <f>IF('Historical DATA'!BK180="","",'Historical DATA'!BK180)</f>
        <v/>
      </c>
      <c r="E194" s="338" t="str">
        <f>IF('Historical DATA'!BL180="","",'Historical DATA'!BL180)</f>
        <v/>
      </c>
      <c r="F194" s="339" t="str">
        <f>IF('Historical DATA'!BM180="","",'Historical DATA'!BM180)</f>
        <v/>
      </c>
      <c r="G194" s="339" t="str">
        <f>IF('Historical DATA'!BN180="","",'Historical DATA'!BN180)</f>
        <v/>
      </c>
      <c r="H194" s="340" t="str">
        <f>IF('Historical DATA'!BO180="","",'Historical DATA'!BO180)</f>
        <v/>
      </c>
      <c r="I194" s="1382" t="str">
        <f>IF('Historical DATA'!BP180="","",'Historical DATA'!BP180)</f>
        <v/>
      </c>
      <c r="J194" s="1381" t="str">
        <f>IF('Historical DATA'!BQ180="","",'Historical DATA'!BQ180)</f>
        <v/>
      </c>
      <c r="K194" s="341" t="str">
        <f>IF('Historical DATA'!BR180="","",'Historical DATA'!BR180)</f>
        <v/>
      </c>
      <c r="M194" s="337" t="str">
        <f>IF('Historical DATA'!BS180="","",'Historical DATA'!BS180)</f>
        <v/>
      </c>
      <c r="N194" s="338" t="str">
        <f>IF('Historical DATA'!BT180="","",'Historical DATA'!BT180)</f>
        <v/>
      </c>
      <c r="O194" s="339" t="str">
        <f>IF('Historical DATA'!BU180="","",'Historical DATA'!BU180)</f>
        <v/>
      </c>
      <c r="P194" s="339" t="str">
        <f>IF('Historical DATA'!BV180="","",'Historical DATA'!BV180)</f>
        <v/>
      </c>
      <c r="Q194" s="340" t="str">
        <f>IF('Historical DATA'!BW180="","",'Historical DATA'!BW180)</f>
        <v/>
      </c>
      <c r="R194" s="1382" t="str">
        <f>IF('Historical DATA'!BX180="","",'Historical DATA'!BX180)</f>
        <v/>
      </c>
      <c r="S194" s="1381" t="str">
        <f>IF('Historical DATA'!BY180="","",'Historical DATA'!BY180)</f>
        <v/>
      </c>
      <c r="T194" s="341" t="str">
        <f>IF('Historical DATA'!BZ180="","",'Historical DATA'!BZ180)</f>
        <v/>
      </c>
    </row>
    <row r="195" spans="2:20">
      <c r="B195" s="143" t="str">
        <f>IF('Historical DATA'!B181="","",'Historical DATA'!B181)</f>
        <v/>
      </c>
      <c r="C195" s="1474"/>
      <c r="D195" s="337" t="str">
        <f>IF('Historical DATA'!BK181="","",'Historical DATA'!BK181)</f>
        <v/>
      </c>
      <c r="E195" s="338" t="str">
        <f>IF('Historical DATA'!BL181="","",'Historical DATA'!BL181)</f>
        <v/>
      </c>
      <c r="F195" s="339" t="str">
        <f>IF('Historical DATA'!BM181="","",'Historical DATA'!BM181)</f>
        <v/>
      </c>
      <c r="G195" s="339" t="str">
        <f>IF('Historical DATA'!BN181="","",'Historical DATA'!BN181)</f>
        <v/>
      </c>
      <c r="H195" s="340" t="str">
        <f>IF('Historical DATA'!BO181="","",'Historical DATA'!BO181)</f>
        <v/>
      </c>
      <c r="I195" s="1382" t="str">
        <f>IF('Historical DATA'!BP181="","",'Historical DATA'!BP181)</f>
        <v/>
      </c>
      <c r="J195" s="1381" t="str">
        <f>IF('Historical DATA'!BQ181="","",'Historical DATA'!BQ181)</f>
        <v/>
      </c>
      <c r="K195" s="341" t="str">
        <f>IF('Historical DATA'!BR181="","",'Historical DATA'!BR181)</f>
        <v/>
      </c>
      <c r="M195" s="337" t="str">
        <f>IF('Historical DATA'!BS181="","",'Historical DATA'!BS181)</f>
        <v/>
      </c>
      <c r="N195" s="338" t="str">
        <f>IF('Historical DATA'!BT181="","",'Historical DATA'!BT181)</f>
        <v/>
      </c>
      <c r="O195" s="339" t="str">
        <f>IF('Historical DATA'!BU181="","",'Historical DATA'!BU181)</f>
        <v/>
      </c>
      <c r="P195" s="339" t="str">
        <f>IF('Historical DATA'!BV181="","",'Historical DATA'!BV181)</f>
        <v/>
      </c>
      <c r="Q195" s="340" t="str">
        <f>IF('Historical DATA'!BW181="","",'Historical DATA'!BW181)</f>
        <v/>
      </c>
      <c r="R195" s="1382" t="str">
        <f>IF('Historical DATA'!BX181="","",'Historical DATA'!BX181)</f>
        <v/>
      </c>
      <c r="S195" s="1381" t="str">
        <f>IF('Historical DATA'!BY181="","",'Historical DATA'!BY181)</f>
        <v/>
      </c>
      <c r="T195" s="341" t="str">
        <f>IF('Historical DATA'!BZ181="","",'Historical DATA'!BZ181)</f>
        <v/>
      </c>
    </row>
    <row r="196" spans="2:20">
      <c r="B196" s="143" t="str">
        <f>IF('Historical DATA'!B182="","",'Historical DATA'!B182)</f>
        <v/>
      </c>
      <c r="C196" s="1474"/>
      <c r="D196" s="337" t="str">
        <f>IF('Historical DATA'!BK182="","",'Historical DATA'!BK182)</f>
        <v/>
      </c>
      <c r="E196" s="338" t="str">
        <f>IF('Historical DATA'!BL182="","",'Historical DATA'!BL182)</f>
        <v/>
      </c>
      <c r="F196" s="339" t="str">
        <f>IF('Historical DATA'!BM182="","",'Historical DATA'!BM182)</f>
        <v/>
      </c>
      <c r="G196" s="339" t="str">
        <f>IF('Historical DATA'!BN182="","",'Historical DATA'!BN182)</f>
        <v/>
      </c>
      <c r="H196" s="340" t="str">
        <f>IF('Historical DATA'!BO182="","",'Historical DATA'!BO182)</f>
        <v/>
      </c>
      <c r="I196" s="1382" t="str">
        <f>IF('Historical DATA'!BP182="","",'Historical DATA'!BP182)</f>
        <v/>
      </c>
      <c r="J196" s="1381" t="str">
        <f>IF('Historical DATA'!BQ182="","",'Historical DATA'!BQ182)</f>
        <v/>
      </c>
      <c r="K196" s="341" t="str">
        <f>IF('Historical DATA'!BR182="","",'Historical DATA'!BR182)</f>
        <v/>
      </c>
      <c r="M196" s="337" t="str">
        <f>IF('Historical DATA'!BS182="","",'Historical DATA'!BS182)</f>
        <v/>
      </c>
      <c r="N196" s="338" t="str">
        <f>IF('Historical DATA'!BT182="","",'Historical DATA'!BT182)</f>
        <v/>
      </c>
      <c r="O196" s="339" t="str">
        <f>IF('Historical DATA'!BU182="","",'Historical DATA'!BU182)</f>
        <v/>
      </c>
      <c r="P196" s="339" t="str">
        <f>IF('Historical DATA'!BV182="","",'Historical DATA'!BV182)</f>
        <v/>
      </c>
      <c r="Q196" s="340" t="str">
        <f>IF('Historical DATA'!BW182="","",'Historical DATA'!BW182)</f>
        <v/>
      </c>
      <c r="R196" s="1382" t="str">
        <f>IF('Historical DATA'!BX182="","",'Historical DATA'!BX182)</f>
        <v/>
      </c>
      <c r="S196" s="1381" t="str">
        <f>IF('Historical DATA'!BY182="","",'Historical DATA'!BY182)</f>
        <v/>
      </c>
      <c r="T196" s="341" t="str">
        <f>IF('Historical DATA'!BZ182="","",'Historical DATA'!BZ182)</f>
        <v/>
      </c>
    </row>
    <row r="197" spans="2:20">
      <c r="B197" s="143" t="str">
        <f>IF('Historical DATA'!B183="","",'Historical DATA'!B183)</f>
        <v/>
      </c>
      <c r="C197" s="1474"/>
      <c r="D197" s="337" t="str">
        <f>IF('Historical DATA'!BK183="","",'Historical DATA'!BK183)</f>
        <v/>
      </c>
      <c r="E197" s="338" t="str">
        <f>IF('Historical DATA'!BL183="","",'Historical DATA'!BL183)</f>
        <v/>
      </c>
      <c r="F197" s="339" t="str">
        <f>IF('Historical DATA'!BM183="","",'Historical DATA'!BM183)</f>
        <v/>
      </c>
      <c r="G197" s="339" t="str">
        <f>IF('Historical DATA'!BN183="","",'Historical DATA'!BN183)</f>
        <v/>
      </c>
      <c r="H197" s="340" t="str">
        <f>IF('Historical DATA'!BO183="","",'Historical DATA'!BO183)</f>
        <v/>
      </c>
      <c r="I197" s="1382" t="str">
        <f>IF('Historical DATA'!BP183="","",'Historical DATA'!BP183)</f>
        <v/>
      </c>
      <c r="J197" s="1381" t="str">
        <f>IF('Historical DATA'!BQ183="","",'Historical DATA'!BQ183)</f>
        <v/>
      </c>
      <c r="K197" s="341" t="str">
        <f>IF('Historical DATA'!BR183="","",'Historical DATA'!BR183)</f>
        <v/>
      </c>
      <c r="M197" s="337" t="str">
        <f>IF('Historical DATA'!BS183="","",'Historical DATA'!BS183)</f>
        <v/>
      </c>
      <c r="N197" s="338" t="str">
        <f>IF('Historical DATA'!BT183="","",'Historical DATA'!BT183)</f>
        <v/>
      </c>
      <c r="O197" s="339" t="str">
        <f>IF('Historical DATA'!BU183="","",'Historical DATA'!BU183)</f>
        <v/>
      </c>
      <c r="P197" s="339" t="str">
        <f>IF('Historical DATA'!BV183="","",'Historical DATA'!BV183)</f>
        <v/>
      </c>
      <c r="Q197" s="340" t="str">
        <f>IF('Historical DATA'!BW183="","",'Historical DATA'!BW183)</f>
        <v/>
      </c>
      <c r="R197" s="1382" t="str">
        <f>IF('Historical DATA'!BX183="","",'Historical DATA'!BX183)</f>
        <v/>
      </c>
      <c r="S197" s="1381" t="str">
        <f>IF('Historical DATA'!BY183="","",'Historical DATA'!BY183)</f>
        <v/>
      </c>
      <c r="T197" s="341" t="str">
        <f>IF('Historical DATA'!BZ183="","",'Historical DATA'!BZ183)</f>
        <v/>
      </c>
    </row>
    <row r="198" spans="2:20">
      <c r="B198" s="143" t="str">
        <f>IF('Historical DATA'!B184="","",'Historical DATA'!B184)</f>
        <v/>
      </c>
      <c r="C198" s="1474"/>
      <c r="D198" s="337" t="str">
        <f>IF('Historical DATA'!BK184="","",'Historical DATA'!BK184)</f>
        <v/>
      </c>
      <c r="E198" s="338" t="str">
        <f>IF('Historical DATA'!BL184="","",'Historical DATA'!BL184)</f>
        <v/>
      </c>
      <c r="F198" s="339" t="str">
        <f>IF('Historical DATA'!BM184="","",'Historical DATA'!BM184)</f>
        <v/>
      </c>
      <c r="G198" s="339" t="str">
        <f>IF('Historical DATA'!BN184="","",'Historical DATA'!BN184)</f>
        <v/>
      </c>
      <c r="H198" s="340" t="str">
        <f>IF('Historical DATA'!BO184="","",'Historical DATA'!BO184)</f>
        <v/>
      </c>
      <c r="I198" s="1382" t="str">
        <f>IF('Historical DATA'!BP184="","",'Historical DATA'!BP184)</f>
        <v/>
      </c>
      <c r="J198" s="1381" t="str">
        <f>IF('Historical DATA'!BQ184="","",'Historical DATA'!BQ184)</f>
        <v/>
      </c>
      <c r="K198" s="341" t="str">
        <f>IF('Historical DATA'!BR184="","",'Historical DATA'!BR184)</f>
        <v/>
      </c>
      <c r="M198" s="337" t="str">
        <f>IF('Historical DATA'!BS184="","",'Historical DATA'!BS184)</f>
        <v/>
      </c>
      <c r="N198" s="338" t="str">
        <f>IF('Historical DATA'!BT184="","",'Historical DATA'!BT184)</f>
        <v/>
      </c>
      <c r="O198" s="339" t="str">
        <f>IF('Historical DATA'!BU184="","",'Historical DATA'!BU184)</f>
        <v/>
      </c>
      <c r="P198" s="339" t="str">
        <f>IF('Historical DATA'!BV184="","",'Historical DATA'!BV184)</f>
        <v/>
      </c>
      <c r="Q198" s="340" t="str">
        <f>IF('Historical DATA'!BW184="","",'Historical DATA'!BW184)</f>
        <v/>
      </c>
      <c r="R198" s="1382" t="str">
        <f>IF('Historical DATA'!BX184="","",'Historical DATA'!BX184)</f>
        <v/>
      </c>
      <c r="S198" s="1381" t="str">
        <f>IF('Historical DATA'!BY184="","",'Historical DATA'!BY184)</f>
        <v/>
      </c>
      <c r="T198" s="341" t="str">
        <f>IF('Historical DATA'!BZ184="","",'Historical DATA'!BZ184)</f>
        <v/>
      </c>
    </row>
    <row r="199" spans="2:20">
      <c r="B199" s="143" t="str">
        <f>IF('Historical DATA'!B185="","",'Historical DATA'!B185)</f>
        <v/>
      </c>
      <c r="C199" s="1474"/>
      <c r="D199" s="337" t="str">
        <f>IF('Historical DATA'!BK185="","",'Historical DATA'!BK185)</f>
        <v/>
      </c>
      <c r="E199" s="338" t="str">
        <f>IF('Historical DATA'!BL185="","",'Historical DATA'!BL185)</f>
        <v/>
      </c>
      <c r="F199" s="339" t="str">
        <f>IF('Historical DATA'!BM185="","",'Historical DATA'!BM185)</f>
        <v/>
      </c>
      <c r="G199" s="339" t="str">
        <f>IF('Historical DATA'!BN185="","",'Historical DATA'!BN185)</f>
        <v/>
      </c>
      <c r="H199" s="340" t="str">
        <f>IF('Historical DATA'!BO185="","",'Historical DATA'!BO185)</f>
        <v/>
      </c>
      <c r="I199" s="1382" t="str">
        <f>IF('Historical DATA'!BP185="","",'Historical DATA'!BP185)</f>
        <v/>
      </c>
      <c r="J199" s="1381" t="str">
        <f>IF('Historical DATA'!BQ185="","",'Historical DATA'!BQ185)</f>
        <v/>
      </c>
      <c r="K199" s="341" t="str">
        <f>IF('Historical DATA'!BR185="","",'Historical DATA'!BR185)</f>
        <v/>
      </c>
      <c r="M199" s="337" t="str">
        <f>IF('Historical DATA'!BS185="","",'Historical DATA'!BS185)</f>
        <v/>
      </c>
      <c r="N199" s="338" t="str">
        <f>IF('Historical DATA'!BT185="","",'Historical DATA'!BT185)</f>
        <v/>
      </c>
      <c r="O199" s="339" t="str">
        <f>IF('Historical DATA'!BU185="","",'Historical DATA'!BU185)</f>
        <v/>
      </c>
      <c r="P199" s="339" t="str">
        <f>IF('Historical DATA'!BV185="","",'Historical DATA'!BV185)</f>
        <v/>
      </c>
      <c r="Q199" s="340" t="str">
        <f>IF('Historical DATA'!BW185="","",'Historical DATA'!BW185)</f>
        <v/>
      </c>
      <c r="R199" s="1382" t="str">
        <f>IF('Historical DATA'!BX185="","",'Historical DATA'!BX185)</f>
        <v/>
      </c>
      <c r="S199" s="1381" t="str">
        <f>IF('Historical DATA'!BY185="","",'Historical DATA'!BY185)</f>
        <v/>
      </c>
      <c r="T199" s="341" t="str">
        <f>IF('Historical DATA'!BZ185="","",'Historical DATA'!BZ185)</f>
        <v/>
      </c>
    </row>
    <row r="200" spans="2:20">
      <c r="B200" s="143" t="str">
        <f>IF('Historical DATA'!B186="","",'Historical DATA'!B186)</f>
        <v/>
      </c>
      <c r="C200" s="1474"/>
      <c r="D200" s="337" t="str">
        <f>IF('Historical DATA'!BK186="","",'Historical DATA'!BK186)</f>
        <v/>
      </c>
      <c r="E200" s="338" t="str">
        <f>IF('Historical DATA'!BL186="","",'Historical DATA'!BL186)</f>
        <v/>
      </c>
      <c r="F200" s="339" t="str">
        <f>IF('Historical DATA'!BM186="","",'Historical DATA'!BM186)</f>
        <v/>
      </c>
      <c r="G200" s="339" t="str">
        <f>IF('Historical DATA'!BN186="","",'Historical DATA'!BN186)</f>
        <v/>
      </c>
      <c r="H200" s="340" t="str">
        <f>IF('Historical DATA'!BO186="","",'Historical DATA'!BO186)</f>
        <v/>
      </c>
      <c r="I200" s="1382" t="str">
        <f>IF('Historical DATA'!BP186="","",'Historical DATA'!BP186)</f>
        <v/>
      </c>
      <c r="J200" s="1381" t="str">
        <f>IF('Historical DATA'!BQ186="","",'Historical DATA'!BQ186)</f>
        <v/>
      </c>
      <c r="K200" s="341" t="str">
        <f>IF('Historical DATA'!BR186="","",'Historical DATA'!BR186)</f>
        <v/>
      </c>
      <c r="M200" s="337" t="str">
        <f>IF('Historical DATA'!BS186="","",'Historical DATA'!BS186)</f>
        <v/>
      </c>
      <c r="N200" s="338" t="str">
        <f>IF('Historical DATA'!BT186="","",'Historical DATA'!BT186)</f>
        <v/>
      </c>
      <c r="O200" s="339" t="str">
        <f>IF('Historical DATA'!BU186="","",'Historical DATA'!BU186)</f>
        <v/>
      </c>
      <c r="P200" s="339" t="str">
        <f>IF('Historical DATA'!BV186="","",'Historical DATA'!BV186)</f>
        <v/>
      </c>
      <c r="Q200" s="340" t="str">
        <f>IF('Historical DATA'!BW186="","",'Historical DATA'!BW186)</f>
        <v/>
      </c>
      <c r="R200" s="1382" t="str">
        <f>IF('Historical DATA'!BX186="","",'Historical DATA'!BX186)</f>
        <v/>
      </c>
      <c r="S200" s="1381" t="str">
        <f>IF('Historical DATA'!BY186="","",'Historical DATA'!BY186)</f>
        <v/>
      </c>
      <c r="T200" s="341" t="str">
        <f>IF('Historical DATA'!BZ186="","",'Historical DATA'!BZ186)</f>
        <v/>
      </c>
    </row>
    <row r="201" spans="2:20">
      <c r="B201" s="143" t="str">
        <f>IF('Historical DATA'!B187="","",'Historical DATA'!B187)</f>
        <v/>
      </c>
      <c r="C201" s="1474"/>
      <c r="D201" s="337" t="str">
        <f>IF('Historical DATA'!BK187="","",'Historical DATA'!BK187)</f>
        <v/>
      </c>
      <c r="E201" s="338" t="str">
        <f>IF('Historical DATA'!BL187="","",'Historical DATA'!BL187)</f>
        <v/>
      </c>
      <c r="F201" s="339" t="str">
        <f>IF('Historical DATA'!BM187="","",'Historical DATA'!BM187)</f>
        <v/>
      </c>
      <c r="G201" s="339" t="str">
        <f>IF('Historical DATA'!BN187="","",'Historical DATA'!BN187)</f>
        <v/>
      </c>
      <c r="H201" s="340" t="str">
        <f>IF('Historical DATA'!BO187="","",'Historical DATA'!BO187)</f>
        <v/>
      </c>
      <c r="I201" s="1382" t="str">
        <f>IF('Historical DATA'!BP187="","",'Historical DATA'!BP187)</f>
        <v/>
      </c>
      <c r="J201" s="1381" t="str">
        <f>IF('Historical DATA'!BQ187="","",'Historical DATA'!BQ187)</f>
        <v/>
      </c>
      <c r="K201" s="341" t="str">
        <f>IF('Historical DATA'!BR187="","",'Historical DATA'!BR187)</f>
        <v/>
      </c>
      <c r="M201" s="337" t="str">
        <f>IF('Historical DATA'!BS187="","",'Historical DATA'!BS187)</f>
        <v/>
      </c>
      <c r="N201" s="338" t="str">
        <f>IF('Historical DATA'!BT187="","",'Historical DATA'!BT187)</f>
        <v/>
      </c>
      <c r="O201" s="339" t="str">
        <f>IF('Historical DATA'!BU187="","",'Historical DATA'!BU187)</f>
        <v/>
      </c>
      <c r="P201" s="339" t="str">
        <f>IF('Historical DATA'!BV187="","",'Historical DATA'!BV187)</f>
        <v/>
      </c>
      <c r="Q201" s="340" t="str">
        <f>IF('Historical DATA'!BW187="","",'Historical DATA'!BW187)</f>
        <v/>
      </c>
      <c r="R201" s="1382" t="str">
        <f>IF('Historical DATA'!BX187="","",'Historical DATA'!BX187)</f>
        <v/>
      </c>
      <c r="S201" s="1381" t="str">
        <f>IF('Historical DATA'!BY187="","",'Historical DATA'!BY187)</f>
        <v/>
      </c>
      <c r="T201" s="341" t="str">
        <f>IF('Historical DATA'!BZ187="","",'Historical DATA'!BZ187)</f>
        <v/>
      </c>
    </row>
    <row r="202" spans="2:20">
      <c r="B202" s="143" t="str">
        <f>IF('Historical DATA'!B188="","",'Historical DATA'!B188)</f>
        <v/>
      </c>
      <c r="C202" s="1474"/>
      <c r="D202" s="337" t="str">
        <f>IF('Historical DATA'!BK188="","",'Historical DATA'!BK188)</f>
        <v/>
      </c>
      <c r="E202" s="338" t="str">
        <f>IF('Historical DATA'!BL188="","",'Historical DATA'!BL188)</f>
        <v/>
      </c>
      <c r="F202" s="339" t="str">
        <f>IF('Historical DATA'!BM188="","",'Historical DATA'!BM188)</f>
        <v/>
      </c>
      <c r="G202" s="339" t="str">
        <f>IF('Historical DATA'!BN188="","",'Historical DATA'!BN188)</f>
        <v/>
      </c>
      <c r="H202" s="340" t="str">
        <f>IF('Historical DATA'!BO188="","",'Historical DATA'!BO188)</f>
        <v/>
      </c>
      <c r="I202" s="1382" t="str">
        <f>IF('Historical DATA'!BP188="","",'Historical DATA'!BP188)</f>
        <v/>
      </c>
      <c r="J202" s="1381" t="str">
        <f>IF('Historical DATA'!BQ188="","",'Historical DATA'!BQ188)</f>
        <v/>
      </c>
      <c r="K202" s="341" t="str">
        <f>IF('Historical DATA'!BR188="","",'Historical DATA'!BR188)</f>
        <v/>
      </c>
      <c r="M202" s="337" t="str">
        <f>IF('Historical DATA'!BS188="","",'Historical DATA'!BS188)</f>
        <v/>
      </c>
      <c r="N202" s="338" t="str">
        <f>IF('Historical DATA'!BT188="","",'Historical DATA'!BT188)</f>
        <v/>
      </c>
      <c r="O202" s="339" t="str">
        <f>IF('Historical DATA'!BU188="","",'Historical DATA'!BU188)</f>
        <v/>
      </c>
      <c r="P202" s="339" t="str">
        <f>IF('Historical DATA'!BV188="","",'Historical DATA'!BV188)</f>
        <v/>
      </c>
      <c r="Q202" s="340" t="str">
        <f>IF('Historical DATA'!BW188="","",'Historical DATA'!BW188)</f>
        <v/>
      </c>
      <c r="R202" s="1382" t="str">
        <f>IF('Historical DATA'!BX188="","",'Historical DATA'!BX188)</f>
        <v/>
      </c>
      <c r="S202" s="1381" t="str">
        <f>IF('Historical DATA'!BY188="","",'Historical DATA'!BY188)</f>
        <v/>
      </c>
      <c r="T202" s="341" t="str">
        <f>IF('Historical DATA'!BZ188="","",'Historical DATA'!BZ188)</f>
        <v/>
      </c>
    </row>
    <row r="203" spans="2:20">
      <c r="B203" s="143" t="str">
        <f>IF('Historical DATA'!B189="","",'Historical DATA'!B189)</f>
        <v/>
      </c>
      <c r="C203" s="1474"/>
      <c r="D203" s="337" t="str">
        <f>IF('Historical DATA'!BK189="","",'Historical DATA'!BK189)</f>
        <v/>
      </c>
      <c r="E203" s="338" t="str">
        <f>IF('Historical DATA'!BL189="","",'Historical DATA'!BL189)</f>
        <v/>
      </c>
      <c r="F203" s="339" t="str">
        <f>IF('Historical DATA'!BM189="","",'Historical DATA'!BM189)</f>
        <v/>
      </c>
      <c r="G203" s="339" t="str">
        <f>IF('Historical DATA'!BN189="","",'Historical DATA'!BN189)</f>
        <v/>
      </c>
      <c r="H203" s="340" t="str">
        <f>IF('Historical DATA'!BO189="","",'Historical DATA'!BO189)</f>
        <v/>
      </c>
      <c r="I203" s="1382" t="str">
        <f>IF('Historical DATA'!BP189="","",'Historical DATA'!BP189)</f>
        <v/>
      </c>
      <c r="J203" s="1381" t="str">
        <f>IF('Historical DATA'!BQ189="","",'Historical DATA'!BQ189)</f>
        <v/>
      </c>
      <c r="K203" s="341" t="str">
        <f>IF('Historical DATA'!BR189="","",'Historical DATA'!BR189)</f>
        <v/>
      </c>
      <c r="M203" s="337" t="str">
        <f>IF('Historical DATA'!BS189="","",'Historical DATA'!BS189)</f>
        <v/>
      </c>
      <c r="N203" s="338" t="str">
        <f>IF('Historical DATA'!BT189="","",'Historical DATA'!BT189)</f>
        <v/>
      </c>
      <c r="O203" s="339" t="str">
        <f>IF('Historical DATA'!BU189="","",'Historical DATA'!BU189)</f>
        <v/>
      </c>
      <c r="P203" s="339" t="str">
        <f>IF('Historical DATA'!BV189="","",'Historical DATA'!BV189)</f>
        <v/>
      </c>
      <c r="Q203" s="340" t="str">
        <f>IF('Historical DATA'!BW189="","",'Historical DATA'!BW189)</f>
        <v/>
      </c>
      <c r="R203" s="1382" t="str">
        <f>IF('Historical DATA'!BX189="","",'Historical DATA'!BX189)</f>
        <v/>
      </c>
      <c r="S203" s="1381" t="str">
        <f>IF('Historical DATA'!BY189="","",'Historical DATA'!BY189)</f>
        <v/>
      </c>
      <c r="T203" s="341" t="str">
        <f>IF('Historical DATA'!BZ189="","",'Historical DATA'!BZ189)</f>
        <v/>
      </c>
    </row>
    <row r="204" spans="2:20">
      <c r="B204" s="143" t="str">
        <f>IF('Historical DATA'!B190="","",'Historical DATA'!B190)</f>
        <v/>
      </c>
      <c r="C204" s="1474"/>
      <c r="D204" s="337" t="str">
        <f>IF('Historical DATA'!BK190="","",'Historical DATA'!BK190)</f>
        <v/>
      </c>
      <c r="E204" s="338" t="str">
        <f>IF('Historical DATA'!BL190="","",'Historical DATA'!BL190)</f>
        <v/>
      </c>
      <c r="F204" s="339" t="str">
        <f>IF('Historical DATA'!BM190="","",'Historical DATA'!BM190)</f>
        <v/>
      </c>
      <c r="G204" s="339" t="str">
        <f>IF('Historical DATA'!BN190="","",'Historical DATA'!BN190)</f>
        <v/>
      </c>
      <c r="H204" s="340" t="str">
        <f>IF('Historical DATA'!BO190="","",'Historical DATA'!BO190)</f>
        <v/>
      </c>
      <c r="I204" s="1382" t="str">
        <f>IF('Historical DATA'!BP190="","",'Historical DATA'!BP190)</f>
        <v/>
      </c>
      <c r="J204" s="1381" t="str">
        <f>IF('Historical DATA'!BQ190="","",'Historical DATA'!BQ190)</f>
        <v/>
      </c>
      <c r="K204" s="341" t="str">
        <f>IF('Historical DATA'!BR190="","",'Historical DATA'!BR190)</f>
        <v/>
      </c>
      <c r="M204" s="337" t="str">
        <f>IF('Historical DATA'!BS190="","",'Historical DATA'!BS190)</f>
        <v/>
      </c>
      <c r="N204" s="338" t="str">
        <f>IF('Historical DATA'!BT190="","",'Historical DATA'!BT190)</f>
        <v/>
      </c>
      <c r="O204" s="339" t="str">
        <f>IF('Historical DATA'!BU190="","",'Historical DATA'!BU190)</f>
        <v/>
      </c>
      <c r="P204" s="339" t="str">
        <f>IF('Historical DATA'!BV190="","",'Historical DATA'!BV190)</f>
        <v/>
      </c>
      <c r="Q204" s="340" t="str">
        <f>IF('Historical DATA'!BW190="","",'Historical DATA'!BW190)</f>
        <v/>
      </c>
      <c r="R204" s="1382" t="str">
        <f>IF('Historical DATA'!BX190="","",'Historical DATA'!BX190)</f>
        <v/>
      </c>
      <c r="S204" s="1381" t="str">
        <f>IF('Historical DATA'!BY190="","",'Historical DATA'!BY190)</f>
        <v/>
      </c>
      <c r="T204" s="341" t="str">
        <f>IF('Historical DATA'!BZ190="","",'Historical DATA'!BZ190)</f>
        <v/>
      </c>
    </row>
    <row r="205" spans="2:20">
      <c r="B205" s="143" t="str">
        <f>IF('Historical DATA'!B191="","",'Historical DATA'!B191)</f>
        <v/>
      </c>
      <c r="C205" s="1474"/>
      <c r="D205" s="337" t="str">
        <f>IF('Historical DATA'!BK191="","",'Historical DATA'!BK191)</f>
        <v/>
      </c>
      <c r="E205" s="338" t="str">
        <f>IF('Historical DATA'!BL191="","",'Historical DATA'!BL191)</f>
        <v/>
      </c>
      <c r="F205" s="339" t="str">
        <f>IF('Historical DATA'!BM191="","",'Historical DATA'!BM191)</f>
        <v/>
      </c>
      <c r="G205" s="339" t="str">
        <f>IF('Historical DATA'!BN191="","",'Historical DATA'!BN191)</f>
        <v/>
      </c>
      <c r="H205" s="340" t="str">
        <f>IF('Historical DATA'!BO191="","",'Historical DATA'!BO191)</f>
        <v/>
      </c>
      <c r="I205" s="1382" t="str">
        <f>IF('Historical DATA'!BP191="","",'Historical DATA'!BP191)</f>
        <v/>
      </c>
      <c r="J205" s="1381" t="str">
        <f>IF('Historical DATA'!BQ191="","",'Historical DATA'!BQ191)</f>
        <v/>
      </c>
      <c r="K205" s="341" t="str">
        <f>IF('Historical DATA'!BR191="","",'Historical DATA'!BR191)</f>
        <v/>
      </c>
      <c r="M205" s="337" t="str">
        <f>IF('Historical DATA'!BS191="","",'Historical DATA'!BS191)</f>
        <v/>
      </c>
      <c r="N205" s="338" t="str">
        <f>IF('Historical DATA'!BT191="","",'Historical DATA'!BT191)</f>
        <v/>
      </c>
      <c r="O205" s="339" t="str">
        <f>IF('Historical DATA'!BU191="","",'Historical DATA'!BU191)</f>
        <v/>
      </c>
      <c r="P205" s="339" t="str">
        <f>IF('Historical DATA'!BV191="","",'Historical DATA'!BV191)</f>
        <v/>
      </c>
      <c r="Q205" s="340" t="str">
        <f>IF('Historical DATA'!BW191="","",'Historical DATA'!BW191)</f>
        <v/>
      </c>
      <c r="R205" s="1382" t="str">
        <f>IF('Historical DATA'!BX191="","",'Historical DATA'!BX191)</f>
        <v/>
      </c>
      <c r="S205" s="1381" t="str">
        <f>IF('Historical DATA'!BY191="","",'Historical DATA'!BY191)</f>
        <v/>
      </c>
      <c r="T205" s="341" t="str">
        <f>IF('Historical DATA'!BZ191="","",'Historical DATA'!BZ191)</f>
        <v/>
      </c>
    </row>
    <row r="206" spans="2:20">
      <c r="B206" s="143" t="str">
        <f>IF('Historical DATA'!B192="","",'Historical DATA'!B192)</f>
        <v/>
      </c>
      <c r="C206" s="1474"/>
      <c r="D206" s="337" t="str">
        <f>IF('Historical DATA'!BK192="","",'Historical DATA'!BK192)</f>
        <v/>
      </c>
      <c r="E206" s="338" t="str">
        <f>IF('Historical DATA'!BL192="","",'Historical DATA'!BL192)</f>
        <v/>
      </c>
      <c r="F206" s="339" t="str">
        <f>IF('Historical DATA'!BM192="","",'Historical DATA'!BM192)</f>
        <v/>
      </c>
      <c r="G206" s="339" t="str">
        <f>IF('Historical DATA'!BN192="","",'Historical DATA'!BN192)</f>
        <v/>
      </c>
      <c r="H206" s="340" t="str">
        <f>IF('Historical DATA'!BO192="","",'Historical DATA'!BO192)</f>
        <v/>
      </c>
      <c r="I206" s="1382" t="str">
        <f>IF('Historical DATA'!BP192="","",'Historical DATA'!BP192)</f>
        <v/>
      </c>
      <c r="J206" s="1381" t="str">
        <f>IF('Historical DATA'!BQ192="","",'Historical DATA'!BQ192)</f>
        <v/>
      </c>
      <c r="K206" s="341" t="str">
        <f>IF('Historical DATA'!BR192="","",'Historical DATA'!BR192)</f>
        <v/>
      </c>
      <c r="M206" s="337" t="str">
        <f>IF('Historical DATA'!BS192="","",'Historical DATA'!BS192)</f>
        <v/>
      </c>
      <c r="N206" s="338" t="str">
        <f>IF('Historical DATA'!BT192="","",'Historical DATA'!BT192)</f>
        <v/>
      </c>
      <c r="O206" s="339" t="str">
        <f>IF('Historical DATA'!BU192="","",'Historical DATA'!BU192)</f>
        <v/>
      </c>
      <c r="P206" s="339" t="str">
        <f>IF('Historical DATA'!BV192="","",'Historical DATA'!BV192)</f>
        <v/>
      </c>
      <c r="Q206" s="340" t="str">
        <f>IF('Historical DATA'!BW192="","",'Historical DATA'!BW192)</f>
        <v/>
      </c>
      <c r="R206" s="1382" t="str">
        <f>IF('Historical DATA'!BX192="","",'Historical DATA'!BX192)</f>
        <v/>
      </c>
      <c r="S206" s="1381" t="str">
        <f>IF('Historical DATA'!BY192="","",'Historical DATA'!BY192)</f>
        <v/>
      </c>
      <c r="T206" s="341" t="str">
        <f>IF('Historical DATA'!BZ192="","",'Historical DATA'!BZ192)</f>
        <v/>
      </c>
    </row>
    <row r="207" spans="2:20">
      <c r="B207" s="143" t="str">
        <f>IF('Historical DATA'!B193="","",'Historical DATA'!B193)</f>
        <v/>
      </c>
      <c r="C207" s="1474"/>
      <c r="D207" s="337" t="str">
        <f>IF('Historical DATA'!BK193="","",'Historical DATA'!BK193)</f>
        <v/>
      </c>
      <c r="E207" s="338" t="str">
        <f>IF('Historical DATA'!BL193="","",'Historical DATA'!BL193)</f>
        <v/>
      </c>
      <c r="F207" s="339" t="str">
        <f>IF('Historical DATA'!BM193="","",'Historical DATA'!BM193)</f>
        <v/>
      </c>
      <c r="G207" s="339" t="str">
        <f>IF('Historical DATA'!BN193="","",'Historical DATA'!BN193)</f>
        <v/>
      </c>
      <c r="H207" s="340" t="str">
        <f>IF('Historical DATA'!BO193="","",'Historical DATA'!BO193)</f>
        <v/>
      </c>
      <c r="I207" s="1382" t="str">
        <f>IF('Historical DATA'!BP193="","",'Historical DATA'!BP193)</f>
        <v/>
      </c>
      <c r="J207" s="1381" t="str">
        <f>IF('Historical DATA'!BQ193="","",'Historical DATA'!BQ193)</f>
        <v/>
      </c>
      <c r="K207" s="341" t="str">
        <f>IF('Historical DATA'!BR193="","",'Historical DATA'!BR193)</f>
        <v/>
      </c>
      <c r="M207" s="337" t="str">
        <f>IF('Historical DATA'!BS193="","",'Historical DATA'!BS193)</f>
        <v/>
      </c>
      <c r="N207" s="338" t="str">
        <f>IF('Historical DATA'!BT193="","",'Historical DATA'!BT193)</f>
        <v/>
      </c>
      <c r="O207" s="339" t="str">
        <f>IF('Historical DATA'!BU193="","",'Historical DATA'!BU193)</f>
        <v/>
      </c>
      <c r="P207" s="339" t="str">
        <f>IF('Historical DATA'!BV193="","",'Historical DATA'!BV193)</f>
        <v/>
      </c>
      <c r="Q207" s="340" t="str">
        <f>IF('Historical DATA'!BW193="","",'Historical DATA'!BW193)</f>
        <v/>
      </c>
      <c r="R207" s="1382" t="str">
        <f>IF('Historical DATA'!BX193="","",'Historical DATA'!BX193)</f>
        <v/>
      </c>
      <c r="S207" s="1381" t="str">
        <f>IF('Historical DATA'!BY193="","",'Historical DATA'!BY193)</f>
        <v/>
      </c>
      <c r="T207" s="341" t="str">
        <f>IF('Historical DATA'!BZ193="","",'Historical DATA'!BZ193)</f>
        <v/>
      </c>
    </row>
    <row r="208" spans="2:20">
      <c r="B208" s="143" t="str">
        <f>IF('Historical DATA'!B194="","",'Historical DATA'!B194)</f>
        <v/>
      </c>
      <c r="C208" s="1474"/>
      <c r="D208" s="337" t="str">
        <f>IF('Historical DATA'!BK194="","",'Historical DATA'!BK194)</f>
        <v/>
      </c>
      <c r="E208" s="338" t="str">
        <f>IF('Historical DATA'!BL194="","",'Historical DATA'!BL194)</f>
        <v/>
      </c>
      <c r="F208" s="339" t="str">
        <f>IF('Historical DATA'!BM194="","",'Historical DATA'!BM194)</f>
        <v/>
      </c>
      <c r="G208" s="339" t="str">
        <f>IF('Historical DATA'!BN194="","",'Historical DATA'!BN194)</f>
        <v/>
      </c>
      <c r="H208" s="340" t="str">
        <f>IF('Historical DATA'!BO194="","",'Historical DATA'!BO194)</f>
        <v/>
      </c>
      <c r="I208" s="1382" t="str">
        <f>IF('Historical DATA'!BP194="","",'Historical DATA'!BP194)</f>
        <v/>
      </c>
      <c r="J208" s="1381" t="str">
        <f>IF('Historical DATA'!BQ194="","",'Historical DATA'!BQ194)</f>
        <v/>
      </c>
      <c r="K208" s="341" t="str">
        <f>IF('Historical DATA'!BR194="","",'Historical DATA'!BR194)</f>
        <v/>
      </c>
      <c r="M208" s="337" t="str">
        <f>IF('Historical DATA'!BS194="","",'Historical DATA'!BS194)</f>
        <v/>
      </c>
      <c r="N208" s="338" t="str">
        <f>IF('Historical DATA'!BT194="","",'Historical DATA'!BT194)</f>
        <v/>
      </c>
      <c r="O208" s="339" t="str">
        <f>IF('Historical DATA'!BU194="","",'Historical DATA'!BU194)</f>
        <v/>
      </c>
      <c r="P208" s="339" t="str">
        <f>IF('Historical DATA'!BV194="","",'Historical DATA'!BV194)</f>
        <v/>
      </c>
      <c r="Q208" s="340" t="str">
        <f>IF('Historical DATA'!BW194="","",'Historical DATA'!BW194)</f>
        <v/>
      </c>
      <c r="R208" s="1382" t="str">
        <f>IF('Historical DATA'!BX194="","",'Historical DATA'!BX194)</f>
        <v/>
      </c>
      <c r="S208" s="1381" t="str">
        <f>IF('Historical DATA'!BY194="","",'Historical DATA'!BY194)</f>
        <v/>
      </c>
      <c r="T208" s="341" t="str">
        <f>IF('Historical DATA'!BZ194="","",'Historical DATA'!BZ194)</f>
        <v/>
      </c>
    </row>
    <row r="209" spans="2:20">
      <c r="B209" s="143" t="str">
        <f>IF('Historical DATA'!B195="","",'Historical DATA'!B195)</f>
        <v/>
      </c>
      <c r="C209" s="1474"/>
      <c r="D209" s="337" t="str">
        <f>IF('Historical DATA'!BK195="","",'Historical DATA'!BK195)</f>
        <v/>
      </c>
      <c r="E209" s="338" t="str">
        <f>IF('Historical DATA'!BL195="","",'Historical DATA'!BL195)</f>
        <v/>
      </c>
      <c r="F209" s="339" t="str">
        <f>IF('Historical DATA'!BM195="","",'Historical DATA'!BM195)</f>
        <v/>
      </c>
      <c r="G209" s="339" t="str">
        <f>IF('Historical DATA'!BN195="","",'Historical DATA'!BN195)</f>
        <v/>
      </c>
      <c r="H209" s="340" t="str">
        <f>IF('Historical DATA'!BO195="","",'Historical DATA'!BO195)</f>
        <v/>
      </c>
      <c r="I209" s="1382" t="str">
        <f>IF('Historical DATA'!BP195="","",'Historical DATA'!BP195)</f>
        <v/>
      </c>
      <c r="J209" s="1381" t="str">
        <f>IF('Historical DATA'!BQ195="","",'Historical DATA'!BQ195)</f>
        <v/>
      </c>
      <c r="K209" s="341" t="str">
        <f>IF('Historical DATA'!BR195="","",'Historical DATA'!BR195)</f>
        <v/>
      </c>
      <c r="M209" s="337" t="str">
        <f>IF('Historical DATA'!BS195="","",'Historical DATA'!BS195)</f>
        <v/>
      </c>
      <c r="N209" s="338" t="str">
        <f>IF('Historical DATA'!BT195="","",'Historical DATA'!BT195)</f>
        <v/>
      </c>
      <c r="O209" s="339" t="str">
        <f>IF('Historical DATA'!BU195="","",'Historical DATA'!BU195)</f>
        <v/>
      </c>
      <c r="P209" s="339" t="str">
        <f>IF('Historical DATA'!BV195="","",'Historical DATA'!BV195)</f>
        <v/>
      </c>
      <c r="Q209" s="340" t="str">
        <f>IF('Historical DATA'!BW195="","",'Historical DATA'!BW195)</f>
        <v/>
      </c>
      <c r="R209" s="1382" t="str">
        <f>IF('Historical DATA'!BX195="","",'Historical DATA'!BX195)</f>
        <v/>
      </c>
      <c r="S209" s="1381" t="str">
        <f>IF('Historical DATA'!BY195="","",'Historical DATA'!BY195)</f>
        <v/>
      </c>
      <c r="T209" s="341" t="str">
        <f>IF('Historical DATA'!BZ195="","",'Historical DATA'!BZ195)</f>
        <v/>
      </c>
    </row>
    <row r="210" spans="2:20">
      <c r="B210" s="143" t="str">
        <f>IF('Historical DATA'!B196="","",'Historical DATA'!B196)</f>
        <v/>
      </c>
      <c r="C210" s="1474"/>
      <c r="D210" s="337" t="str">
        <f>IF('Historical DATA'!BK196="","",'Historical DATA'!BK196)</f>
        <v/>
      </c>
      <c r="E210" s="338" t="str">
        <f>IF('Historical DATA'!BL196="","",'Historical DATA'!BL196)</f>
        <v/>
      </c>
      <c r="F210" s="339" t="str">
        <f>IF('Historical DATA'!BM196="","",'Historical DATA'!BM196)</f>
        <v/>
      </c>
      <c r="G210" s="339" t="str">
        <f>IF('Historical DATA'!BN196="","",'Historical DATA'!BN196)</f>
        <v/>
      </c>
      <c r="H210" s="340" t="str">
        <f>IF('Historical DATA'!BO196="","",'Historical DATA'!BO196)</f>
        <v/>
      </c>
      <c r="I210" s="1382" t="str">
        <f>IF('Historical DATA'!BP196="","",'Historical DATA'!BP196)</f>
        <v/>
      </c>
      <c r="J210" s="1381" t="str">
        <f>IF('Historical DATA'!BQ196="","",'Historical DATA'!BQ196)</f>
        <v/>
      </c>
      <c r="K210" s="341" t="str">
        <f>IF('Historical DATA'!BR196="","",'Historical DATA'!BR196)</f>
        <v/>
      </c>
      <c r="M210" s="337" t="str">
        <f>IF('Historical DATA'!BS196="","",'Historical DATA'!BS196)</f>
        <v/>
      </c>
      <c r="N210" s="338" t="str">
        <f>IF('Historical DATA'!BT196="","",'Historical DATA'!BT196)</f>
        <v/>
      </c>
      <c r="O210" s="339" t="str">
        <f>IF('Historical DATA'!BU196="","",'Historical DATA'!BU196)</f>
        <v/>
      </c>
      <c r="P210" s="339" t="str">
        <f>IF('Historical DATA'!BV196="","",'Historical DATA'!BV196)</f>
        <v/>
      </c>
      <c r="Q210" s="340" t="str">
        <f>IF('Historical DATA'!BW196="","",'Historical DATA'!BW196)</f>
        <v/>
      </c>
      <c r="R210" s="1382" t="str">
        <f>IF('Historical DATA'!BX196="","",'Historical DATA'!BX196)</f>
        <v/>
      </c>
      <c r="S210" s="1381" t="str">
        <f>IF('Historical DATA'!BY196="","",'Historical DATA'!BY196)</f>
        <v/>
      </c>
      <c r="T210" s="341" t="str">
        <f>IF('Historical DATA'!BZ196="","",'Historical DATA'!BZ196)</f>
        <v/>
      </c>
    </row>
    <row r="211" spans="2:20">
      <c r="B211" s="143" t="str">
        <f>IF('Historical DATA'!B197="","",'Historical DATA'!B197)</f>
        <v/>
      </c>
      <c r="C211" s="1474"/>
      <c r="D211" s="337" t="str">
        <f>IF('Historical DATA'!BK197="","",'Historical DATA'!BK197)</f>
        <v/>
      </c>
      <c r="E211" s="338" t="str">
        <f>IF('Historical DATA'!BL197="","",'Historical DATA'!BL197)</f>
        <v/>
      </c>
      <c r="F211" s="339" t="str">
        <f>IF('Historical DATA'!BM197="","",'Historical DATA'!BM197)</f>
        <v/>
      </c>
      <c r="G211" s="339" t="str">
        <f>IF('Historical DATA'!BN197="","",'Historical DATA'!BN197)</f>
        <v/>
      </c>
      <c r="H211" s="340" t="str">
        <f>IF('Historical DATA'!BO197="","",'Historical DATA'!BO197)</f>
        <v/>
      </c>
      <c r="I211" s="1382" t="str">
        <f>IF('Historical DATA'!BP197="","",'Historical DATA'!BP197)</f>
        <v/>
      </c>
      <c r="J211" s="1381" t="str">
        <f>IF('Historical DATA'!BQ197="","",'Historical DATA'!BQ197)</f>
        <v/>
      </c>
      <c r="K211" s="341" t="str">
        <f>IF('Historical DATA'!BR197="","",'Historical DATA'!BR197)</f>
        <v/>
      </c>
      <c r="M211" s="337" t="str">
        <f>IF('Historical DATA'!BS197="","",'Historical DATA'!BS197)</f>
        <v/>
      </c>
      <c r="N211" s="338" t="str">
        <f>IF('Historical DATA'!BT197="","",'Historical DATA'!BT197)</f>
        <v/>
      </c>
      <c r="O211" s="339" t="str">
        <f>IF('Historical DATA'!BU197="","",'Historical DATA'!BU197)</f>
        <v/>
      </c>
      <c r="P211" s="339" t="str">
        <f>IF('Historical DATA'!BV197="","",'Historical DATA'!BV197)</f>
        <v/>
      </c>
      <c r="Q211" s="340" t="str">
        <f>IF('Historical DATA'!BW197="","",'Historical DATA'!BW197)</f>
        <v/>
      </c>
      <c r="R211" s="1382" t="str">
        <f>IF('Historical DATA'!BX197="","",'Historical DATA'!BX197)</f>
        <v/>
      </c>
      <c r="S211" s="1381" t="str">
        <f>IF('Historical DATA'!BY197="","",'Historical DATA'!BY197)</f>
        <v/>
      </c>
      <c r="T211" s="341" t="str">
        <f>IF('Historical DATA'!BZ197="","",'Historical DATA'!BZ197)</f>
        <v/>
      </c>
    </row>
    <row r="212" spans="2:20">
      <c r="B212" s="143" t="str">
        <f>IF('Historical DATA'!B198="","",'Historical DATA'!B198)</f>
        <v/>
      </c>
      <c r="C212" s="1474"/>
      <c r="D212" s="337" t="str">
        <f>IF('Historical DATA'!BK198="","",'Historical DATA'!BK198)</f>
        <v/>
      </c>
      <c r="E212" s="338" t="str">
        <f>IF('Historical DATA'!BL198="","",'Historical DATA'!BL198)</f>
        <v/>
      </c>
      <c r="F212" s="339" t="str">
        <f>IF('Historical DATA'!BM198="","",'Historical DATA'!BM198)</f>
        <v/>
      </c>
      <c r="G212" s="339" t="str">
        <f>IF('Historical DATA'!BN198="","",'Historical DATA'!BN198)</f>
        <v/>
      </c>
      <c r="H212" s="340" t="str">
        <f>IF('Historical DATA'!BO198="","",'Historical DATA'!BO198)</f>
        <v/>
      </c>
      <c r="I212" s="1382" t="str">
        <f>IF('Historical DATA'!BP198="","",'Historical DATA'!BP198)</f>
        <v/>
      </c>
      <c r="J212" s="1381" t="str">
        <f>IF('Historical DATA'!BQ198="","",'Historical DATA'!BQ198)</f>
        <v/>
      </c>
      <c r="K212" s="341" t="str">
        <f>IF('Historical DATA'!BR198="","",'Historical DATA'!BR198)</f>
        <v/>
      </c>
      <c r="M212" s="337" t="str">
        <f>IF('Historical DATA'!BS198="","",'Historical DATA'!BS198)</f>
        <v/>
      </c>
      <c r="N212" s="338" t="str">
        <f>IF('Historical DATA'!BT198="","",'Historical DATA'!BT198)</f>
        <v/>
      </c>
      <c r="O212" s="339" t="str">
        <f>IF('Historical DATA'!BU198="","",'Historical DATA'!BU198)</f>
        <v/>
      </c>
      <c r="P212" s="339" t="str">
        <f>IF('Historical DATA'!BV198="","",'Historical DATA'!BV198)</f>
        <v/>
      </c>
      <c r="Q212" s="340" t="str">
        <f>IF('Historical DATA'!BW198="","",'Historical DATA'!BW198)</f>
        <v/>
      </c>
      <c r="R212" s="1382" t="str">
        <f>IF('Historical DATA'!BX198="","",'Historical DATA'!BX198)</f>
        <v/>
      </c>
      <c r="S212" s="1381" t="str">
        <f>IF('Historical DATA'!BY198="","",'Historical DATA'!BY198)</f>
        <v/>
      </c>
      <c r="T212" s="341" t="str">
        <f>IF('Historical DATA'!BZ198="","",'Historical DATA'!BZ198)</f>
        <v/>
      </c>
    </row>
    <row r="213" spans="2:20">
      <c r="B213" s="143" t="str">
        <f>IF('Historical DATA'!B199="","",'Historical DATA'!B199)</f>
        <v/>
      </c>
      <c r="C213" s="1474"/>
      <c r="D213" s="337" t="str">
        <f>IF('Historical DATA'!BK199="","",'Historical DATA'!BK199)</f>
        <v/>
      </c>
      <c r="E213" s="338" t="str">
        <f>IF('Historical DATA'!BL199="","",'Historical DATA'!BL199)</f>
        <v/>
      </c>
      <c r="F213" s="339" t="str">
        <f>IF('Historical DATA'!BM199="","",'Historical DATA'!BM199)</f>
        <v/>
      </c>
      <c r="G213" s="339" t="str">
        <f>IF('Historical DATA'!BN199="","",'Historical DATA'!BN199)</f>
        <v/>
      </c>
      <c r="H213" s="340" t="str">
        <f>IF('Historical DATA'!BO199="","",'Historical DATA'!BO199)</f>
        <v/>
      </c>
      <c r="I213" s="1382" t="str">
        <f>IF('Historical DATA'!BP199="","",'Historical DATA'!BP199)</f>
        <v/>
      </c>
      <c r="J213" s="1381" t="str">
        <f>IF('Historical DATA'!BQ199="","",'Historical DATA'!BQ199)</f>
        <v/>
      </c>
      <c r="K213" s="341" t="str">
        <f>IF('Historical DATA'!BR199="","",'Historical DATA'!BR199)</f>
        <v/>
      </c>
      <c r="M213" s="337" t="str">
        <f>IF('Historical DATA'!BS199="","",'Historical DATA'!BS199)</f>
        <v/>
      </c>
      <c r="N213" s="338" t="str">
        <f>IF('Historical DATA'!BT199="","",'Historical DATA'!BT199)</f>
        <v/>
      </c>
      <c r="O213" s="339" t="str">
        <f>IF('Historical DATA'!BU199="","",'Historical DATA'!BU199)</f>
        <v/>
      </c>
      <c r="P213" s="339" t="str">
        <f>IF('Historical DATA'!BV199="","",'Historical DATA'!BV199)</f>
        <v/>
      </c>
      <c r="Q213" s="340" t="str">
        <f>IF('Historical DATA'!BW199="","",'Historical DATA'!BW199)</f>
        <v/>
      </c>
      <c r="R213" s="1382" t="str">
        <f>IF('Historical DATA'!BX199="","",'Historical DATA'!BX199)</f>
        <v/>
      </c>
      <c r="S213" s="1381" t="str">
        <f>IF('Historical DATA'!BY199="","",'Historical DATA'!BY199)</f>
        <v/>
      </c>
      <c r="T213" s="341" t="str">
        <f>IF('Historical DATA'!BZ199="","",'Historical DATA'!BZ199)</f>
        <v/>
      </c>
    </row>
    <row r="214" spans="2:20">
      <c r="B214" s="143" t="str">
        <f>IF('Historical DATA'!B200="","",'Historical DATA'!B200)</f>
        <v/>
      </c>
      <c r="C214" s="1474"/>
      <c r="D214" s="337" t="str">
        <f>IF('Historical DATA'!BK200="","",'Historical DATA'!BK200)</f>
        <v/>
      </c>
      <c r="E214" s="338" t="str">
        <f>IF('Historical DATA'!BL200="","",'Historical DATA'!BL200)</f>
        <v/>
      </c>
      <c r="F214" s="339" t="str">
        <f>IF('Historical DATA'!BM200="","",'Historical DATA'!BM200)</f>
        <v/>
      </c>
      <c r="G214" s="339" t="str">
        <f>IF('Historical DATA'!BN200="","",'Historical DATA'!BN200)</f>
        <v/>
      </c>
      <c r="H214" s="340" t="str">
        <f>IF('Historical DATA'!BO200="","",'Historical DATA'!BO200)</f>
        <v/>
      </c>
      <c r="I214" s="1382" t="str">
        <f>IF('Historical DATA'!BP200="","",'Historical DATA'!BP200)</f>
        <v/>
      </c>
      <c r="J214" s="1381" t="str">
        <f>IF('Historical DATA'!BQ200="","",'Historical DATA'!BQ200)</f>
        <v/>
      </c>
      <c r="K214" s="341" t="str">
        <f>IF('Historical DATA'!BR200="","",'Historical DATA'!BR200)</f>
        <v/>
      </c>
      <c r="M214" s="337" t="str">
        <f>IF('Historical DATA'!BS200="","",'Historical DATA'!BS200)</f>
        <v/>
      </c>
      <c r="N214" s="338" t="str">
        <f>IF('Historical DATA'!BT200="","",'Historical DATA'!BT200)</f>
        <v/>
      </c>
      <c r="O214" s="339" t="str">
        <f>IF('Historical DATA'!BU200="","",'Historical DATA'!BU200)</f>
        <v/>
      </c>
      <c r="P214" s="339" t="str">
        <f>IF('Historical DATA'!BV200="","",'Historical DATA'!BV200)</f>
        <v/>
      </c>
      <c r="Q214" s="340" t="str">
        <f>IF('Historical DATA'!BW200="","",'Historical DATA'!BW200)</f>
        <v/>
      </c>
      <c r="R214" s="1382" t="str">
        <f>IF('Historical DATA'!BX200="","",'Historical DATA'!BX200)</f>
        <v/>
      </c>
      <c r="S214" s="1381" t="str">
        <f>IF('Historical DATA'!BY200="","",'Historical DATA'!BY200)</f>
        <v/>
      </c>
      <c r="T214" s="341" t="str">
        <f>IF('Historical DATA'!BZ200="","",'Historical DATA'!BZ200)</f>
        <v/>
      </c>
    </row>
    <row r="215" spans="2:20">
      <c r="B215" s="143" t="str">
        <f>IF('Historical DATA'!B201="","",'Historical DATA'!B201)</f>
        <v/>
      </c>
      <c r="C215" s="1474"/>
      <c r="D215" s="337" t="str">
        <f>IF('Historical DATA'!BK201="","",'Historical DATA'!BK201)</f>
        <v/>
      </c>
      <c r="E215" s="338" t="str">
        <f>IF('Historical DATA'!BL201="","",'Historical DATA'!BL201)</f>
        <v/>
      </c>
      <c r="F215" s="339" t="str">
        <f>IF('Historical DATA'!BM201="","",'Historical DATA'!BM201)</f>
        <v/>
      </c>
      <c r="G215" s="339" t="str">
        <f>IF('Historical DATA'!BN201="","",'Historical DATA'!BN201)</f>
        <v/>
      </c>
      <c r="H215" s="340" t="str">
        <f>IF('Historical DATA'!BO201="","",'Historical DATA'!BO201)</f>
        <v/>
      </c>
      <c r="I215" s="1382" t="str">
        <f>IF('Historical DATA'!BP201="","",'Historical DATA'!BP201)</f>
        <v/>
      </c>
      <c r="J215" s="1381" t="str">
        <f>IF('Historical DATA'!BQ201="","",'Historical DATA'!BQ201)</f>
        <v/>
      </c>
      <c r="K215" s="341" t="str">
        <f>IF('Historical DATA'!BR201="","",'Historical DATA'!BR201)</f>
        <v/>
      </c>
      <c r="M215" s="337" t="str">
        <f>IF('Historical DATA'!BS201="","",'Historical DATA'!BS201)</f>
        <v/>
      </c>
      <c r="N215" s="338" t="str">
        <f>IF('Historical DATA'!BT201="","",'Historical DATA'!BT201)</f>
        <v/>
      </c>
      <c r="O215" s="339" t="str">
        <f>IF('Historical DATA'!BU201="","",'Historical DATA'!BU201)</f>
        <v/>
      </c>
      <c r="P215" s="339" t="str">
        <f>IF('Historical DATA'!BV201="","",'Historical DATA'!BV201)</f>
        <v/>
      </c>
      <c r="Q215" s="340" t="str">
        <f>IF('Historical DATA'!BW201="","",'Historical DATA'!BW201)</f>
        <v/>
      </c>
      <c r="R215" s="1382" t="str">
        <f>IF('Historical DATA'!BX201="","",'Historical DATA'!BX201)</f>
        <v/>
      </c>
      <c r="S215" s="1381" t="str">
        <f>IF('Historical DATA'!BY201="","",'Historical DATA'!BY201)</f>
        <v/>
      </c>
      <c r="T215" s="341" t="str">
        <f>IF('Historical DATA'!BZ201="","",'Historical DATA'!BZ201)</f>
        <v/>
      </c>
    </row>
    <row r="216" spans="2:20">
      <c r="B216" s="143" t="str">
        <f>IF('Historical DATA'!B202="","",'Historical DATA'!B202)</f>
        <v/>
      </c>
      <c r="C216" s="1474"/>
      <c r="D216" s="337" t="str">
        <f>IF('Historical DATA'!BK202="","",'Historical DATA'!BK202)</f>
        <v/>
      </c>
      <c r="E216" s="338" t="str">
        <f>IF('Historical DATA'!BL202="","",'Historical DATA'!BL202)</f>
        <v/>
      </c>
      <c r="F216" s="339" t="str">
        <f>IF('Historical DATA'!BM202="","",'Historical DATA'!BM202)</f>
        <v/>
      </c>
      <c r="G216" s="339" t="str">
        <f>IF('Historical DATA'!BN202="","",'Historical DATA'!BN202)</f>
        <v/>
      </c>
      <c r="H216" s="340" t="str">
        <f>IF('Historical DATA'!BO202="","",'Historical DATA'!BO202)</f>
        <v/>
      </c>
      <c r="I216" s="1382" t="str">
        <f>IF('Historical DATA'!BP202="","",'Historical DATA'!BP202)</f>
        <v/>
      </c>
      <c r="J216" s="1381" t="str">
        <f>IF('Historical DATA'!BQ202="","",'Historical DATA'!BQ202)</f>
        <v/>
      </c>
      <c r="K216" s="341" t="str">
        <f>IF('Historical DATA'!BR202="","",'Historical DATA'!BR202)</f>
        <v/>
      </c>
      <c r="M216" s="337" t="str">
        <f>IF('Historical DATA'!BS202="","",'Historical DATA'!BS202)</f>
        <v/>
      </c>
      <c r="N216" s="338" t="str">
        <f>IF('Historical DATA'!BT202="","",'Historical DATA'!BT202)</f>
        <v/>
      </c>
      <c r="O216" s="339" t="str">
        <f>IF('Historical DATA'!BU202="","",'Historical DATA'!BU202)</f>
        <v/>
      </c>
      <c r="P216" s="339" t="str">
        <f>IF('Historical DATA'!BV202="","",'Historical DATA'!BV202)</f>
        <v/>
      </c>
      <c r="Q216" s="340" t="str">
        <f>IF('Historical DATA'!BW202="","",'Historical DATA'!BW202)</f>
        <v/>
      </c>
      <c r="R216" s="1382" t="str">
        <f>IF('Historical DATA'!BX202="","",'Historical DATA'!BX202)</f>
        <v/>
      </c>
      <c r="S216" s="1381" t="str">
        <f>IF('Historical DATA'!BY202="","",'Historical DATA'!BY202)</f>
        <v/>
      </c>
      <c r="T216" s="341" t="str">
        <f>IF('Historical DATA'!BZ202="","",'Historical DATA'!BZ202)</f>
        <v/>
      </c>
    </row>
    <row r="217" spans="2:20">
      <c r="B217" s="143" t="str">
        <f>IF('Historical DATA'!B203="","",'Historical DATA'!B203)</f>
        <v/>
      </c>
      <c r="C217" s="1474"/>
      <c r="D217" s="337" t="str">
        <f>IF('Historical DATA'!BK203="","",'Historical DATA'!BK203)</f>
        <v/>
      </c>
      <c r="E217" s="338" t="str">
        <f>IF('Historical DATA'!BL203="","",'Historical DATA'!BL203)</f>
        <v/>
      </c>
      <c r="F217" s="339" t="str">
        <f>IF('Historical DATA'!BM203="","",'Historical DATA'!BM203)</f>
        <v/>
      </c>
      <c r="G217" s="339" t="str">
        <f>IF('Historical DATA'!BN203="","",'Historical DATA'!BN203)</f>
        <v/>
      </c>
      <c r="H217" s="340" t="str">
        <f>IF('Historical DATA'!BO203="","",'Historical DATA'!BO203)</f>
        <v/>
      </c>
      <c r="I217" s="1382" t="str">
        <f>IF('Historical DATA'!BP203="","",'Historical DATA'!BP203)</f>
        <v/>
      </c>
      <c r="J217" s="1381" t="str">
        <f>IF('Historical DATA'!BQ203="","",'Historical DATA'!BQ203)</f>
        <v/>
      </c>
      <c r="K217" s="341" t="str">
        <f>IF('Historical DATA'!BR203="","",'Historical DATA'!BR203)</f>
        <v/>
      </c>
      <c r="M217" s="337" t="str">
        <f>IF('Historical DATA'!BS203="","",'Historical DATA'!BS203)</f>
        <v/>
      </c>
      <c r="N217" s="338" t="str">
        <f>IF('Historical DATA'!BT203="","",'Historical DATA'!BT203)</f>
        <v/>
      </c>
      <c r="O217" s="339" t="str">
        <f>IF('Historical DATA'!BU203="","",'Historical DATA'!BU203)</f>
        <v/>
      </c>
      <c r="P217" s="339" t="str">
        <f>IF('Historical DATA'!BV203="","",'Historical DATA'!BV203)</f>
        <v/>
      </c>
      <c r="Q217" s="340" t="str">
        <f>IF('Historical DATA'!BW203="","",'Historical DATA'!BW203)</f>
        <v/>
      </c>
      <c r="R217" s="1382" t="str">
        <f>IF('Historical DATA'!BX203="","",'Historical DATA'!BX203)</f>
        <v/>
      </c>
      <c r="S217" s="1381" t="str">
        <f>IF('Historical DATA'!BY203="","",'Historical DATA'!BY203)</f>
        <v/>
      </c>
      <c r="T217" s="341" t="str">
        <f>IF('Historical DATA'!BZ203="","",'Historical DATA'!BZ203)</f>
        <v/>
      </c>
    </row>
    <row r="218" spans="2:20">
      <c r="B218" s="143" t="str">
        <f>IF('Historical DATA'!B204="","",'Historical DATA'!B204)</f>
        <v/>
      </c>
      <c r="C218" s="1474"/>
      <c r="D218" s="337" t="str">
        <f>IF('Historical DATA'!BK204="","",'Historical DATA'!BK204)</f>
        <v/>
      </c>
      <c r="E218" s="338" t="str">
        <f>IF('Historical DATA'!BL204="","",'Historical DATA'!BL204)</f>
        <v/>
      </c>
      <c r="F218" s="339" t="str">
        <f>IF('Historical DATA'!BM204="","",'Historical DATA'!BM204)</f>
        <v/>
      </c>
      <c r="G218" s="339" t="str">
        <f>IF('Historical DATA'!BN204="","",'Historical DATA'!BN204)</f>
        <v/>
      </c>
      <c r="H218" s="340" t="str">
        <f>IF('Historical DATA'!BO204="","",'Historical DATA'!BO204)</f>
        <v/>
      </c>
      <c r="I218" s="1382" t="str">
        <f>IF('Historical DATA'!BP204="","",'Historical DATA'!BP204)</f>
        <v/>
      </c>
      <c r="J218" s="1381" t="str">
        <f>IF('Historical DATA'!BQ204="","",'Historical DATA'!BQ204)</f>
        <v/>
      </c>
      <c r="K218" s="341" t="str">
        <f>IF('Historical DATA'!BR204="","",'Historical DATA'!BR204)</f>
        <v/>
      </c>
      <c r="M218" s="337" t="str">
        <f>IF('Historical DATA'!BS204="","",'Historical DATA'!BS204)</f>
        <v/>
      </c>
      <c r="N218" s="338" t="str">
        <f>IF('Historical DATA'!BT204="","",'Historical DATA'!BT204)</f>
        <v/>
      </c>
      <c r="O218" s="339" t="str">
        <f>IF('Historical DATA'!BU204="","",'Historical DATA'!BU204)</f>
        <v/>
      </c>
      <c r="P218" s="339" t="str">
        <f>IF('Historical DATA'!BV204="","",'Historical DATA'!BV204)</f>
        <v/>
      </c>
      <c r="Q218" s="340" t="str">
        <f>IF('Historical DATA'!BW204="","",'Historical DATA'!BW204)</f>
        <v/>
      </c>
      <c r="R218" s="1382" t="str">
        <f>IF('Historical DATA'!BX204="","",'Historical DATA'!BX204)</f>
        <v/>
      </c>
      <c r="S218" s="1381" t="str">
        <f>IF('Historical DATA'!BY204="","",'Historical DATA'!BY204)</f>
        <v/>
      </c>
      <c r="T218" s="341" t="str">
        <f>IF('Historical DATA'!BZ204="","",'Historical DATA'!BZ204)</f>
        <v/>
      </c>
    </row>
    <row r="219" spans="2:20">
      <c r="B219" s="143" t="str">
        <f>IF('Historical DATA'!B205="","",'Historical DATA'!B205)</f>
        <v/>
      </c>
      <c r="C219" s="1474"/>
      <c r="D219" s="337" t="str">
        <f>IF('Historical DATA'!BK205="","",'Historical DATA'!BK205)</f>
        <v/>
      </c>
      <c r="E219" s="338" t="str">
        <f>IF('Historical DATA'!BL205="","",'Historical DATA'!BL205)</f>
        <v/>
      </c>
      <c r="F219" s="339" t="str">
        <f>IF('Historical DATA'!BM205="","",'Historical DATA'!BM205)</f>
        <v/>
      </c>
      <c r="G219" s="339" t="str">
        <f>IF('Historical DATA'!BN205="","",'Historical DATA'!BN205)</f>
        <v/>
      </c>
      <c r="H219" s="340" t="str">
        <f>IF('Historical DATA'!BO205="","",'Historical DATA'!BO205)</f>
        <v/>
      </c>
      <c r="I219" s="1382" t="str">
        <f>IF('Historical DATA'!BP205="","",'Historical DATA'!BP205)</f>
        <v/>
      </c>
      <c r="J219" s="1381" t="str">
        <f>IF('Historical DATA'!BQ205="","",'Historical DATA'!BQ205)</f>
        <v/>
      </c>
      <c r="K219" s="341" t="str">
        <f>IF('Historical DATA'!BR205="","",'Historical DATA'!BR205)</f>
        <v/>
      </c>
      <c r="M219" s="337" t="str">
        <f>IF('Historical DATA'!BS205="","",'Historical DATA'!BS205)</f>
        <v/>
      </c>
      <c r="N219" s="338" t="str">
        <f>IF('Historical DATA'!BT205="","",'Historical DATA'!BT205)</f>
        <v/>
      </c>
      <c r="O219" s="339" t="str">
        <f>IF('Historical DATA'!BU205="","",'Historical DATA'!BU205)</f>
        <v/>
      </c>
      <c r="P219" s="339" t="str">
        <f>IF('Historical DATA'!BV205="","",'Historical DATA'!BV205)</f>
        <v/>
      </c>
      <c r="Q219" s="340" t="str">
        <f>IF('Historical DATA'!BW205="","",'Historical DATA'!BW205)</f>
        <v/>
      </c>
      <c r="R219" s="1382" t="str">
        <f>IF('Historical DATA'!BX205="","",'Historical DATA'!BX205)</f>
        <v/>
      </c>
      <c r="S219" s="1381" t="str">
        <f>IF('Historical DATA'!BY205="","",'Historical DATA'!BY205)</f>
        <v/>
      </c>
      <c r="T219" s="341" t="str">
        <f>IF('Historical DATA'!BZ205="","",'Historical DATA'!BZ205)</f>
        <v/>
      </c>
    </row>
    <row r="220" spans="2:20">
      <c r="B220" s="143" t="str">
        <f>IF('Historical DATA'!B206="","",'Historical DATA'!B206)</f>
        <v/>
      </c>
      <c r="C220" s="1474"/>
      <c r="D220" s="337" t="str">
        <f>IF('Historical DATA'!BK206="","",'Historical DATA'!BK206)</f>
        <v/>
      </c>
      <c r="E220" s="338" t="str">
        <f>IF('Historical DATA'!BL206="","",'Historical DATA'!BL206)</f>
        <v/>
      </c>
      <c r="F220" s="339" t="str">
        <f>IF('Historical DATA'!BM206="","",'Historical DATA'!BM206)</f>
        <v/>
      </c>
      <c r="G220" s="339" t="str">
        <f>IF('Historical DATA'!BN206="","",'Historical DATA'!BN206)</f>
        <v/>
      </c>
      <c r="H220" s="340" t="str">
        <f>IF('Historical DATA'!BO206="","",'Historical DATA'!BO206)</f>
        <v/>
      </c>
      <c r="I220" s="1382" t="str">
        <f>IF('Historical DATA'!BP206="","",'Historical DATA'!BP206)</f>
        <v/>
      </c>
      <c r="J220" s="1381" t="str">
        <f>IF('Historical DATA'!BQ206="","",'Historical DATA'!BQ206)</f>
        <v/>
      </c>
      <c r="K220" s="341" t="str">
        <f>IF('Historical DATA'!BR206="","",'Historical DATA'!BR206)</f>
        <v/>
      </c>
      <c r="M220" s="337" t="str">
        <f>IF('Historical DATA'!BS206="","",'Historical DATA'!BS206)</f>
        <v/>
      </c>
      <c r="N220" s="338" t="str">
        <f>IF('Historical DATA'!BT206="","",'Historical DATA'!BT206)</f>
        <v/>
      </c>
      <c r="O220" s="339" t="str">
        <f>IF('Historical DATA'!BU206="","",'Historical DATA'!BU206)</f>
        <v/>
      </c>
      <c r="P220" s="339" t="str">
        <f>IF('Historical DATA'!BV206="","",'Historical DATA'!BV206)</f>
        <v/>
      </c>
      <c r="Q220" s="340" t="str">
        <f>IF('Historical DATA'!BW206="","",'Historical DATA'!BW206)</f>
        <v/>
      </c>
      <c r="R220" s="1382" t="str">
        <f>IF('Historical DATA'!BX206="","",'Historical DATA'!BX206)</f>
        <v/>
      </c>
      <c r="S220" s="1381" t="str">
        <f>IF('Historical DATA'!BY206="","",'Historical DATA'!BY206)</f>
        <v/>
      </c>
      <c r="T220" s="341" t="str">
        <f>IF('Historical DATA'!BZ206="","",'Historical DATA'!BZ206)</f>
        <v/>
      </c>
    </row>
    <row r="221" spans="2:20">
      <c r="B221" s="143" t="str">
        <f>IF('Historical DATA'!B207="","",'Historical DATA'!B207)</f>
        <v/>
      </c>
      <c r="C221" s="1474"/>
      <c r="D221" s="337" t="str">
        <f>IF('Historical DATA'!BK207="","",'Historical DATA'!BK207)</f>
        <v/>
      </c>
      <c r="E221" s="338" t="str">
        <f>IF('Historical DATA'!BL207="","",'Historical DATA'!BL207)</f>
        <v/>
      </c>
      <c r="F221" s="339" t="str">
        <f>IF('Historical DATA'!BM207="","",'Historical DATA'!BM207)</f>
        <v/>
      </c>
      <c r="G221" s="339" t="str">
        <f>IF('Historical DATA'!BN207="","",'Historical DATA'!BN207)</f>
        <v/>
      </c>
      <c r="H221" s="340" t="str">
        <f>IF('Historical DATA'!BO207="","",'Historical DATA'!BO207)</f>
        <v/>
      </c>
      <c r="I221" s="1382" t="str">
        <f>IF('Historical DATA'!BP207="","",'Historical DATA'!BP207)</f>
        <v/>
      </c>
      <c r="J221" s="1381" t="str">
        <f>IF('Historical DATA'!BQ207="","",'Historical DATA'!BQ207)</f>
        <v/>
      </c>
      <c r="K221" s="341" t="str">
        <f>IF('Historical DATA'!BR207="","",'Historical DATA'!BR207)</f>
        <v/>
      </c>
      <c r="M221" s="337" t="str">
        <f>IF('Historical DATA'!BS207="","",'Historical DATA'!BS207)</f>
        <v/>
      </c>
      <c r="N221" s="338" t="str">
        <f>IF('Historical DATA'!BT207="","",'Historical DATA'!BT207)</f>
        <v/>
      </c>
      <c r="O221" s="339" t="str">
        <f>IF('Historical DATA'!BU207="","",'Historical DATA'!BU207)</f>
        <v/>
      </c>
      <c r="P221" s="339" t="str">
        <f>IF('Historical DATA'!BV207="","",'Historical DATA'!BV207)</f>
        <v/>
      </c>
      <c r="Q221" s="340" t="str">
        <f>IF('Historical DATA'!BW207="","",'Historical DATA'!BW207)</f>
        <v/>
      </c>
      <c r="R221" s="1382" t="str">
        <f>IF('Historical DATA'!BX207="","",'Historical DATA'!BX207)</f>
        <v/>
      </c>
      <c r="S221" s="1381" t="str">
        <f>IF('Historical DATA'!BY207="","",'Historical DATA'!BY207)</f>
        <v/>
      </c>
      <c r="T221" s="341" t="str">
        <f>IF('Historical DATA'!BZ207="","",'Historical DATA'!BZ207)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21 C26:C221">
    <cfRule type="cellIs" dxfId="48" priority="1" operator="lessThanOrEqual">
      <formula>0</formula>
    </cfRule>
  </conditionalFormatting>
  <pageMargins left="0.7" right="0.7" top="0.75" bottom="0.75" header="0.3" footer="0.3"/>
  <pageSetup scale="1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codeName="Sheet15">
    <tabColor theme="0" tint="-0.249977111117893"/>
  </sheetPr>
  <dimension ref="A2:M53"/>
  <sheetViews>
    <sheetView showGridLines="0" view="pageBreakPreview" zoomScale="80" zoomScaleNormal="100" zoomScaleSheetLayoutView="80" workbookViewId="0">
      <selection activeCell="I12" sqref="I12"/>
    </sheetView>
  </sheetViews>
  <sheetFormatPr defaultColWidth="9.1796875" defaultRowHeight="12.5"/>
  <cols>
    <col min="1" max="1" width="9.1796875" style="240"/>
    <col min="2" max="2" width="1.81640625" style="240" customWidth="1"/>
    <col min="3" max="3" width="5.81640625" style="240" customWidth="1"/>
    <col min="4" max="4" width="9.1796875" style="240"/>
    <col min="5" max="5" width="21.453125" style="240" customWidth="1"/>
    <col min="6" max="7" width="33.26953125" style="240" customWidth="1"/>
    <col min="8" max="8" width="17.7265625" style="240" bestFit="1" customWidth="1"/>
    <col min="9" max="9" width="21" style="240" bestFit="1" customWidth="1"/>
    <col min="10" max="10" width="19.1796875" style="240" customWidth="1"/>
    <col min="11" max="11" width="118.453125" style="240" bestFit="1" customWidth="1"/>
    <col min="12" max="12" width="20" style="240" customWidth="1"/>
    <col min="13" max="13" width="21" style="240" customWidth="1"/>
    <col min="14" max="16384" width="9.1796875" style="240"/>
  </cols>
  <sheetData>
    <row r="2" spans="2:11" ht="13">
      <c r="H2" s="88"/>
      <c r="I2" s="1220" t="s">
        <v>100</v>
      </c>
      <c r="J2" s="1220">
        <f>'00 - Cover'!$F$17</f>
        <v>45900</v>
      </c>
    </row>
    <row r="3" spans="2:11" ht="13" hidden="1">
      <c r="H3" s="88"/>
      <c r="I3" s="1220" t="s">
        <v>4</v>
      </c>
      <c r="J3" s="1220">
        <f>'00 - Cover'!$F$19</f>
        <v>45922</v>
      </c>
    </row>
    <row r="4" spans="2:11" ht="13" hidden="1">
      <c r="H4" s="88"/>
      <c r="I4" s="1220" t="s">
        <v>5</v>
      </c>
      <c r="J4" s="1220">
        <f>'00 - Cover'!$F$20</f>
        <v>45929</v>
      </c>
    </row>
    <row r="5" spans="2:11" ht="13">
      <c r="H5" s="88"/>
      <c r="I5" s="347"/>
    </row>
    <row r="7" spans="2:11" ht="15.5">
      <c r="B7" s="348"/>
      <c r="C7" s="349" t="s">
        <v>641</v>
      </c>
      <c r="D7" s="349"/>
      <c r="E7" s="349"/>
      <c r="F7" s="349"/>
      <c r="G7" s="349"/>
      <c r="H7" s="349"/>
      <c r="I7" s="349"/>
      <c r="J7" s="349"/>
      <c r="K7" s="349"/>
    </row>
    <row r="9" spans="2:11">
      <c r="K9" s="344"/>
    </row>
    <row r="10" spans="2:11" ht="15.5">
      <c r="B10" s="247"/>
      <c r="C10" s="1973" t="s">
        <v>406</v>
      </c>
      <c r="D10" s="1973"/>
      <c r="E10" s="1973"/>
      <c r="F10" s="1973"/>
      <c r="G10" s="1973"/>
      <c r="H10" s="1357"/>
      <c r="I10" s="1357"/>
      <c r="J10" s="1357"/>
      <c r="K10" s="359"/>
    </row>
    <row r="11" spans="2:11" ht="14.5">
      <c r="B11" s="425"/>
      <c r="C11" s="1973"/>
      <c r="D11" s="1973"/>
      <c r="E11" s="1973"/>
      <c r="F11" s="1973"/>
      <c r="G11" s="1973"/>
      <c r="H11" s="351" t="s">
        <v>157</v>
      </c>
      <c r="I11" s="352" t="s">
        <v>158</v>
      </c>
      <c r="J11" s="1359"/>
      <c r="K11" s="359"/>
    </row>
    <row r="12" spans="2:11" ht="14.5">
      <c r="B12" s="247"/>
      <c r="C12" s="35"/>
      <c r="D12" s="1961" t="s">
        <v>159</v>
      </c>
      <c r="E12" s="1962"/>
      <c r="F12" s="1962"/>
      <c r="G12" s="1963"/>
      <c r="H12" s="353"/>
      <c r="I12" s="1762">
        <f>'Historical DATA'!CJ4</f>
        <v>2422.7100063860416</v>
      </c>
      <c r="J12" s="1360"/>
      <c r="K12" s="359"/>
    </row>
    <row r="13" spans="2:11" ht="56.25" customHeight="1">
      <c r="B13" s="247"/>
      <c r="C13" s="35"/>
      <c r="D13" s="356" t="s">
        <v>160</v>
      </c>
      <c r="E13" s="1976" t="s">
        <v>1020</v>
      </c>
      <c r="F13" s="1978" t="s">
        <v>1016</v>
      </c>
      <c r="G13" s="1979"/>
      <c r="H13" s="357">
        <f>'11 - Notes Follow-up'!E25+'11 - Notes Follow-up'!M25+'11 - Notes Follow-up'!T25</f>
        <v>0</v>
      </c>
      <c r="I13" s="358">
        <f>I12+H13</f>
        <v>2422.7100063860416</v>
      </c>
      <c r="J13" s="1360"/>
      <c r="K13" s="1765"/>
    </row>
    <row r="14" spans="2:11" ht="35.15" customHeight="1">
      <c r="B14" s="247"/>
      <c r="C14" s="35"/>
      <c r="D14" s="1974" t="s">
        <v>160</v>
      </c>
      <c r="E14" s="1977"/>
      <c r="F14" s="1978" t="s">
        <v>1017</v>
      </c>
      <c r="G14" s="1979"/>
      <c r="H14" s="357">
        <v>0</v>
      </c>
      <c r="I14" s="358">
        <f t="shared" ref="I14:I23" si="0">I13+H14</f>
        <v>2422.7100063860416</v>
      </c>
      <c r="J14" s="1731"/>
      <c r="K14" s="359"/>
    </row>
    <row r="15" spans="2:11" ht="35.15" customHeight="1">
      <c r="B15" s="247"/>
      <c r="C15" s="35"/>
      <c r="D15" s="1975"/>
      <c r="E15" s="1980" t="s">
        <v>1018</v>
      </c>
      <c r="F15" s="1981"/>
      <c r="G15" s="1982"/>
      <c r="H15" s="357">
        <f>'15 - Priority of Payments'!J11+'15 - Priority of Payments'!J19</f>
        <v>74834508.21000126</v>
      </c>
      <c r="I15" s="358">
        <f t="shared" si="0"/>
        <v>74836930.920007646</v>
      </c>
      <c r="J15" s="1360"/>
      <c r="K15" s="359"/>
    </row>
    <row r="16" spans="2:11" ht="26.15" customHeight="1">
      <c r="B16" s="247"/>
      <c r="C16" s="35"/>
      <c r="D16" s="356" t="s">
        <v>160</v>
      </c>
      <c r="E16" s="1983" t="s">
        <v>1019</v>
      </c>
      <c r="F16" s="1984"/>
      <c r="G16" s="1985"/>
      <c r="H16" s="357">
        <v>0</v>
      </c>
      <c r="I16" s="358">
        <f t="shared" si="0"/>
        <v>74836930.920007646</v>
      </c>
      <c r="J16" s="1360"/>
      <c r="K16" s="344"/>
    </row>
    <row r="17" spans="2:11" ht="54" customHeight="1">
      <c r="B17" s="247"/>
      <c r="C17" s="35"/>
      <c r="D17" s="356" t="s">
        <v>160</v>
      </c>
      <c r="E17" s="1980" t="s">
        <v>1023</v>
      </c>
      <c r="F17" s="1981"/>
      <c r="G17" s="1982"/>
      <c r="H17" s="357">
        <f>'15 - Priority of Payments'!J15</f>
        <v>5252473.811999999</v>
      </c>
      <c r="I17" s="358">
        <f t="shared" si="0"/>
        <v>80089404.732007653</v>
      </c>
      <c r="J17" s="1360"/>
      <c r="K17" s="344"/>
    </row>
    <row r="18" spans="2:11" ht="57.75" customHeight="1">
      <c r="B18" s="247"/>
      <c r="C18" s="35"/>
      <c r="D18" s="356" t="s">
        <v>160</v>
      </c>
      <c r="E18" s="1980" t="s">
        <v>1022</v>
      </c>
      <c r="F18" s="1981"/>
      <c r="G18" s="1982"/>
      <c r="H18" s="357">
        <f>'15 - Priority of Payments'!J16</f>
        <v>0</v>
      </c>
      <c r="I18" s="358">
        <f t="shared" si="0"/>
        <v>80089404.732007653</v>
      </c>
      <c r="J18" s="1360"/>
      <c r="K18" s="344"/>
    </row>
    <row r="19" spans="2:11" ht="26.15" customHeight="1">
      <c r="B19" s="247"/>
      <c r="C19" s="35"/>
      <c r="D19" s="356" t="s">
        <v>160</v>
      </c>
      <c r="E19" s="1980" t="s">
        <v>1021</v>
      </c>
      <c r="F19" s="1981"/>
      <c r="G19" s="1982"/>
      <c r="H19" s="357">
        <f>H38</f>
        <v>0</v>
      </c>
      <c r="I19" s="358">
        <f>I18+H19</f>
        <v>80089404.732007653</v>
      </c>
      <c r="J19" s="1360"/>
      <c r="K19" s="344"/>
    </row>
    <row r="20" spans="2:11" ht="26.15" customHeight="1">
      <c r="B20" s="247"/>
      <c r="C20" s="35"/>
      <c r="D20" s="356" t="s">
        <v>160</v>
      </c>
      <c r="E20" s="1980" t="s">
        <v>1024</v>
      </c>
      <c r="F20" s="1981"/>
      <c r="G20" s="1982"/>
      <c r="H20" s="357">
        <f>H39</f>
        <v>325864.21000000089</v>
      </c>
      <c r="I20" s="358">
        <f t="shared" si="0"/>
        <v>80415268.942007661</v>
      </c>
      <c r="J20" s="1360"/>
      <c r="K20" s="344"/>
    </row>
    <row r="21" spans="2:11" ht="40.5" customHeight="1">
      <c r="B21" s="247"/>
      <c r="C21" s="35"/>
      <c r="D21" s="356" t="s">
        <v>160</v>
      </c>
      <c r="E21" s="1980" t="s">
        <v>1025</v>
      </c>
      <c r="F21" s="1981"/>
      <c r="G21" s="1982"/>
      <c r="H21" s="357">
        <f>H40</f>
        <v>0</v>
      </c>
      <c r="I21" s="358">
        <f t="shared" si="0"/>
        <v>80415268.942007661</v>
      </c>
      <c r="J21" s="1360"/>
      <c r="K21" s="359"/>
    </row>
    <row r="22" spans="2:11" ht="40.5" customHeight="1">
      <c r="B22" s="247"/>
      <c r="C22" s="35"/>
      <c r="D22" s="356" t="s">
        <v>160</v>
      </c>
      <c r="E22" s="1980" t="s">
        <v>1026</v>
      </c>
      <c r="F22" s="1981"/>
      <c r="G22" s="1982"/>
      <c r="H22" s="357">
        <f>H48</f>
        <v>0</v>
      </c>
      <c r="I22" s="358">
        <f t="shared" si="0"/>
        <v>80415268.942007661</v>
      </c>
      <c r="J22" s="1360"/>
      <c r="K22" s="350"/>
    </row>
    <row r="23" spans="2:11" ht="48.75" customHeight="1">
      <c r="B23" s="247"/>
      <c r="C23" s="35"/>
      <c r="D23" s="356" t="s">
        <v>160</v>
      </c>
      <c r="E23" s="1980" t="s">
        <v>1027</v>
      </c>
      <c r="F23" s="1981"/>
      <c r="G23" s="1982"/>
      <c r="H23" s="357">
        <v>0</v>
      </c>
      <c r="I23" s="358">
        <f t="shared" si="0"/>
        <v>80415268.942007661</v>
      </c>
      <c r="J23" s="1360"/>
      <c r="K23" s="360"/>
    </row>
    <row r="24" spans="2:11" ht="53.25" customHeight="1">
      <c r="B24" s="247"/>
      <c r="C24" s="35"/>
      <c r="D24" s="361" t="s">
        <v>161</v>
      </c>
      <c r="E24" s="1970" t="s">
        <v>1028</v>
      </c>
      <c r="F24" s="1971"/>
      <c r="G24" s="1972"/>
      <c r="H24" s="362">
        <f>'02 - Monthly Asset Follow up'!D17</f>
        <v>0</v>
      </c>
      <c r="I24" s="358">
        <f>I23-H24</f>
        <v>80415268.942007661</v>
      </c>
      <c r="J24" s="1362"/>
      <c r="K24" s="363"/>
    </row>
    <row r="25" spans="2:11" ht="30.75" customHeight="1">
      <c r="B25" s="247"/>
      <c r="C25" s="35"/>
      <c r="D25" s="361" t="s">
        <v>161</v>
      </c>
      <c r="E25" s="1970" t="s">
        <v>1029</v>
      </c>
      <c r="F25" s="1971"/>
      <c r="G25" s="1972"/>
      <c r="H25" s="362">
        <f>IF('00 - Cover'!F30="Yes",0,SUM('15 - Priority of Payments'!J28:J35))</f>
        <v>80412804.402001068</v>
      </c>
      <c r="I25" s="358">
        <f t="shared" ref="I25:I28" si="1">I24-H25</f>
        <v>2464.5400065928698</v>
      </c>
      <c r="J25" s="1363"/>
      <c r="K25" s="364"/>
    </row>
    <row r="26" spans="2:11" ht="51" customHeight="1">
      <c r="B26" s="247"/>
      <c r="C26" s="35"/>
      <c r="D26" s="361" t="s">
        <v>161</v>
      </c>
      <c r="E26" s="1970" t="s">
        <v>1030</v>
      </c>
      <c r="F26" s="1971"/>
      <c r="G26" s="1972"/>
      <c r="H26" s="362">
        <v>0</v>
      </c>
      <c r="I26" s="358">
        <f t="shared" si="1"/>
        <v>2464.5400065928698</v>
      </c>
      <c r="J26" s="1362"/>
      <c r="K26" s="365"/>
    </row>
    <row r="27" spans="2:11" ht="58.5" customHeight="1">
      <c r="B27" s="247"/>
      <c r="C27" s="35"/>
      <c r="D27" s="361" t="s">
        <v>161</v>
      </c>
      <c r="E27" s="1964" t="s">
        <v>1031</v>
      </c>
      <c r="F27" s="1965"/>
      <c r="G27" s="1966"/>
      <c r="H27" s="362">
        <v>0</v>
      </c>
      <c r="I27" s="358">
        <f t="shared" si="1"/>
        <v>2464.5400065928698</v>
      </c>
      <c r="J27" s="1362"/>
      <c r="K27" s="364"/>
    </row>
    <row r="28" spans="2:11" ht="47.15" customHeight="1">
      <c r="B28" s="247"/>
      <c r="C28" s="35"/>
      <c r="D28" s="361" t="s">
        <v>161</v>
      </c>
      <c r="E28" s="1964" t="s">
        <v>1032</v>
      </c>
      <c r="F28" s="1965"/>
      <c r="G28" s="1966"/>
      <c r="H28" s="362">
        <v>0</v>
      </c>
      <c r="I28" s="358">
        <f t="shared" si="1"/>
        <v>2464.5400065928698</v>
      </c>
      <c r="J28" s="1362"/>
      <c r="K28" s="344"/>
    </row>
    <row r="29" spans="2:11" ht="14.5">
      <c r="B29" s="247"/>
      <c r="C29" s="35"/>
      <c r="D29" s="1961"/>
      <c r="E29" s="1962"/>
      <c r="F29" s="1962"/>
      <c r="G29" s="1963"/>
      <c r="H29" s="353"/>
      <c r="I29" s="1762">
        <f>I28</f>
        <v>2464.5400065928698</v>
      </c>
      <c r="J29" s="1362"/>
      <c r="K29" s="366"/>
    </row>
    <row r="30" spans="2:11" ht="14.5">
      <c r="B30" s="247"/>
      <c r="C30" s="35"/>
      <c r="D30" s="35"/>
      <c r="E30" s="35"/>
      <c r="F30" s="35"/>
      <c r="G30" s="35"/>
      <c r="H30" s="35"/>
      <c r="I30" s="1358"/>
      <c r="J30" s="247"/>
      <c r="K30" s="350"/>
    </row>
    <row r="31" spans="2:11" ht="14.5">
      <c r="K31" s="359"/>
    </row>
    <row r="32" spans="2:11" ht="14.5">
      <c r="K32" s="359"/>
    </row>
    <row r="33" spans="2:13" ht="15.5">
      <c r="B33" s="247"/>
      <c r="C33" s="1973" t="s">
        <v>1015</v>
      </c>
      <c r="D33" s="1973"/>
      <c r="E33" s="1973"/>
      <c r="F33" s="1973"/>
      <c r="G33" s="1973"/>
      <c r="H33" s="1357"/>
      <c r="I33" s="1357"/>
      <c r="J33" s="1357"/>
      <c r="K33" s="350"/>
    </row>
    <row r="34" spans="2:13" ht="14.5">
      <c r="B34" s="425"/>
      <c r="C34" s="1973"/>
      <c r="D34" s="1973"/>
      <c r="E34" s="1973"/>
      <c r="F34" s="1973"/>
      <c r="G34" s="1973"/>
      <c r="H34" s="351" t="s">
        <v>157</v>
      </c>
      <c r="I34" s="352" t="s">
        <v>158</v>
      </c>
      <c r="J34" s="1359"/>
      <c r="K34" s="350"/>
    </row>
    <row r="35" spans="2:13" ht="14.5">
      <c r="B35" s="247"/>
      <c r="C35" s="35"/>
      <c r="D35" s="1961" t="s">
        <v>159</v>
      </c>
      <c r="E35" s="1962"/>
      <c r="F35" s="1962"/>
      <c r="G35" s="1963"/>
      <c r="H35" s="353"/>
      <c r="I35" s="354">
        <f>'Historical DATA'!CK4</f>
        <v>35957525.079999998</v>
      </c>
      <c r="J35" s="1360"/>
      <c r="K35" s="350"/>
    </row>
    <row r="36" spans="2:13" ht="33.65" customHeight="1">
      <c r="B36" s="247"/>
      <c r="C36" s="35"/>
      <c r="D36" s="356" t="s">
        <v>160</v>
      </c>
      <c r="E36" s="1958" t="s">
        <v>1034</v>
      </c>
      <c r="F36" s="1959"/>
      <c r="G36" s="1960"/>
      <c r="H36" s="357">
        <v>0</v>
      </c>
      <c r="I36" s="358">
        <f>I35+H36</f>
        <v>35957525.079999998</v>
      </c>
      <c r="J36" s="1360"/>
    </row>
    <row r="37" spans="2:13" ht="37.5" customHeight="1">
      <c r="B37" s="247"/>
      <c r="C37" s="35"/>
      <c r="D37" s="356" t="s">
        <v>160</v>
      </c>
      <c r="E37" s="1958" t="s">
        <v>1033</v>
      </c>
      <c r="F37" s="1959"/>
      <c r="G37" s="1960"/>
      <c r="H37" s="357">
        <f>ABS(MAX(0,'10 - Reserve calculation'!K12))</f>
        <v>0</v>
      </c>
      <c r="I37" s="358">
        <f>I36+H37</f>
        <v>35957525.079999998</v>
      </c>
      <c r="J37" s="1361"/>
      <c r="K37" s="1413" t="s">
        <v>1110</v>
      </c>
      <c r="M37" s="1414">
        <v>0</v>
      </c>
    </row>
    <row r="38" spans="2:13" ht="53.25" customHeight="1">
      <c r="B38" s="247"/>
      <c r="C38" s="35"/>
      <c r="D38" s="361" t="s">
        <v>161</v>
      </c>
      <c r="E38" s="1964" t="s">
        <v>1035</v>
      </c>
      <c r="F38" s="1965"/>
      <c r="G38" s="1966"/>
      <c r="H38" s="362">
        <v>0</v>
      </c>
      <c r="I38" s="358">
        <f>I37-H38</f>
        <v>35957525.079999998</v>
      </c>
      <c r="J38" s="1361"/>
      <c r="K38" s="1415" t="s">
        <v>1111</v>
      </c>
      <c r="M38" s="1414">
        <v>0</v>
      </c>
    </row>
    <row r="39" spans="2:13" ht="27" customHeight="1">
      <c r="B39" s="247"/>
      <c r="C39" s="35"/>
      <c r="D39" s="361" t="s">
        <v>161</v>
      </c>
      <c r="E39" s="1964" t="s">
        <v>1036</v>
      </c>
      <c r="F39" s="1965"/>
      <c r="G39" s="1966"/>
      <c r="H39" s="362">
        <f>ABS(MIN(0,'10 - Reserve calculation'!K12))</f>
        <v>325864.21000000089</v>
      </c>
      <c r="I39" s="358">
        <f t="shared" ref="I39:I40" si="2">I38-H39</f>
        <v>35631660.869999997</v>
      </c>
      <c r="J39" s="1361"/>
      <c r="K39" s="1417" t="s">
        <v>1112</v>
      </c>
      <c r="M39" s="1414">
        <v>0</v>
      </c>
    </row>
    <row r="40" spans="2:13" ht="44.25" customHeight="1">
      <c r="B40" s="247"/>
      <c r="C40" s="35"/>
      <c r="D40" s="361" t="s">
        <v>161</v>
      </c>
      <c r="E40" s="1967" t="s">
        <v>1037</v>
      </c>
      <c r="F40" s="1968"/>
      <c r="G40" s="1969"/>
      <c r="H40" s="362">
        <f>IF('00 - Cover'!F27="Yes",'13 - Issuer Account'!I39,0)</f>
        <v>0</v>
      </c>
      <c r="I40" s="358">
        <f t="shared" si="2"/>
        <v>35631660.869999997</v>
      </c>
      <c r="J40" s="1361"/>
      <c r="K40" s="1412" t="s">
        <v>1113</v>
      </c>
      <c r="M40" s="1416">
        <v>0</v>
      </c>
    </row>
    <row r="41" spans="2:13" ht="14.5">
      <c r="B41" s="247"/>
      <c r="C41" s="35"/>
      <c r="D41" s="1961"/>
      <c r="E41" s="1962"/>
      <c r="F41" s="1962"/>
      <c r="G41" s="1963"/>
      <c r="H41" s="353"/>
      <c r="I41" s="354">
        <f>I40</f>
        <v>35631660.869999997</v>
      </c>
      <c r="J41" s="1362"/>
      <c r="K41" s="366"/>
    </row>
    <row r="42" spans="2:13" ht="14.5">
      <c r="B42" s="247"/>
      <c r="C42" s="35"/>
      <c r="D42" s="35"/>
      <c r="E42" s="35"/>
      <c r="F42" s="35"/>
      <c r="G42" s="35"/>
      <c r="H42" s="35"/>
      <c r="I42" s="1358"/>
      <c r="J42" s="247"/>
      <c r="K42" s="350"/>
    </row>
    <row r="43" spans="2:13" ht="14.5">
      <c r="K43" s="350"/>
    </row>
    <row r="44" spans="2:13" ht="15.5">
      <c r="B44" s="247"/>
      <c r="C44" s="1973" t="s">
        <v>1014</v>
      </c>
      <c r="D44" s="1973"/>
      <c r="E44" s="1973"/>
      <c r="F44" s="1973"/>
      <c r="G44" s="1973"/>
      <c r="H44" s="1357"/>
      <c r="I44" s="1357"/>
      <c r="J44" s="1357"/>
      <c r="K44" s="350"/>
    </row>
    <row r="45" spans="2:13" ht="14.5">
      <c r="B45" s="425"/>
      <c r="C45" s="1973"/>
      <c r="D45" s="1973"/>
      <c r="E45" s="1973"/>
      <c r="F45" s="1973"/>
      <c r="G45" s="1973"/>
      <c r="H45" s="351" t="s">
        <v>157</v>
      </c>
      <c r="I45" s="352" t="s">
        <v>158</v>
      </c>
      <c r="J45" s="1359"/>
      <c r="K45" s="350"/>
    </row>
    <row r="46" spans="2:13" ht="14.5">
      <c r="B46" s="247"/>
      <c r="C46" s="35"/>
      <c r="D46" s="1961" t="s">
        <v>159</v>
      </c>
      <c r="E46" s="1962"/>
      <c r="F46" s="1962"/>
      <c r="G46" s="1963"/>
      <c r="H46" s="353"/>
      <c r="I46" s="354">
        <f>Output!CG4</f>
        <v>0</v>
      </c>
      <c r="J46" s="1360"/>
      <c r="K46" s="350"/>
    </row>
    <row r="47" spans="2:13" ht="43.5" customHeight="1">
      <c r="B47" s="247"/>
      <c r="C47" s="35"/>
      <c r="D47" s="356" t="s">
        <v>160</v>
      </c>
      <c r="E47" s="1958" t="s">
        <v>1038</v>
      </c>
      <c r="F47" s="1959"/>
      <c r="G47" s="1960"/>
      <c r="H47" s="357">
        <v>0</v>
      </c>
      <c r="I47" s="358">
        <f>I46+H47</f>
        <v>0</v>
      </c>
      <c r="J47" s="1360"/>
    </row>
    <row r="48" spans="2:13" ht="56.25" customHeight="1">
      <c r="B48" s="247"/>
      <c r="C48" s="35"/>
      <c r="D48" s="361" t="s">
        <v>161</v>
      </c>
      <c r="E48" s="1970" t="s">
        <v>1039</v>
      </c>
      <c r="F48" s="1971"/>
      <c r="G48" s="1972"/>
      <c r="H48" s="362">
        <v>0</v>
      </c>
      <c r="I48" s="358">
        <f>I47-H48</f>
        <v>0</v>
      </c>
      <c r="J48" s="1362"/>
      <c r="K48" s="363"/>
    </row>
    <row r="49" spans="1:11" ht="56.25" customHeight="1">
      <c r="B49" s="247"/>
      <c r="C49" s="35"/>
      <c r="D49" s="361" t="s">
        <v>161</v>
      </c>
      <c r="E49" s="1970" t="s">
        <v>1040</v>
      </c>
      <c r="F49" s="1971"/>
      <c r="G49" s="1972"/>
      <c r="H49" s="362">
        <v>0</v>
      </c>
      <c r="I49" s="358">
        <f t="shared" ref="I49:I51" si="3">I48-H49</f>
        <v>0</v>
      </c>
      <c r="J49" s="1363"/>
      <c r="K49" s="364"/>
    </row>
    <row r="50" spans="1:11" ht="56.25" customHeight="1">
      <c r="B50" s="247"/>
      <c r="C50" s="35"/>
      <c r="D50" s="361" t="s">
        <v>161</v>
      </c>
      <c r="E50" s="1970" t="s">
        <v>1041</v>
      </c>
      <c r="F50" s="1971"/>
      <c r="G50" s="1972"/>
      <c r="H50" s="362">
        <v>0</v>
      </c>
      <c r="I50" s="358">
        <f t="shared" si="3"/>
        <v>0</v>
      </c>
      <c r="J50" s="1362"/>
      <c r="K50" s="365"/>
    </row>
    <row r="51" spans="1:11" ht="56.25" customHeight="1">
      <c r="B51" s="247"/>
      <c r="C51" s="35"/>
      <c r="D51" s="361" t="s">
        <v>161</v>
      </c>
      <c r="E51" s="1964" t="s">
        <v>1042</v>
      </c>
      <c r="F51" s="1965"/>
      <c r="G51" s="1966"/>
      <c r="H51" s="362">
        <v>0</v>
      </c>
      <c r="I51" s="358">
        <f t="shared" si="3"/>
        <v>0</v>
      </c>
      <c r="J51" s="1362"/>
      <c r="K51" s="344"/>
    </row>
    <row r="52" spans="1:11" ht="14.5">
      <c r="B52" s="247"/>
      <c r="C52" s="35"/>
      <c r="D52" s="1961"/>
      <c r="E52" s="1962"/>
      <c r="F52" s="1962"/>
      <c r="G52" s="1963"/>
      <c r="H52" s="353"/>
      <c r="I52" s="354">
        <f>I51</f>
        <v>0</v>
      </c>
      <c r="J52" s="1362"/>
      <c r="K52" s="366"/>
    </row>
    <row r="53" spans="1:11" ht="14.5">
      <c r="A53" s="350"/>
      <c r="B53" s="350"/>
      <c r="C53" s="350"/>
      <c r="D53" s="350"/>
      <c r="E53" s="350"/>
      <c r="F53" s="350"/>
      <c r="G53" s="350"/>
      <c r="H53" s="350"/>
      <c r="I53" s="350"/>
      <c r="J53" s="350"/>
      <c r="K53" s="350"/>
    </row>
  </sheetData>
  <mergeCells count="37">
    <mergeCell ref="D29:G29"/>
    <mergeCell ref="C33:G34"/>
    <mergeCell ref="D35:G35"/>
    <mergeCell ref="E36:G36"/>
    <mergeCell ref="E17:G17"/>
    <mergeCell ref="E28:G28"/>
    <mergeCell ref="E25:G25"/>
    <mergeCell ref="E26:G26"/>
    <mergeCell ref="E27:G27"/>
    <mergeCell ref="E16:G16"/>
    <mergeCell ref="E21:G21"/>
    <mergeCell ref="E22:G22"/>
    <mergeCell ref="E23:G23"/>
    <mergeCell ref="E24:G24"/>
    <mergeCell ref="E18:G18"/>
    <mergeCell ref="E19:G19"/>
    <mergeCell ref="E20:G20"/>
    <mergeCell ref="C10:G11"/>
    <mergeCell ref="D12:G12"/>
    <mergeCell ref="D14:D15"/>
    <mergeCell ref="E13:E14"/>
    <mergeCell ref="F13:G13"/>
    <mergeCell ref="F14:G14"/>
    <mergeCell ref="E15:G15"/>
    <mergeCell ref="E37:G37"/>
    <mergeCell ref="D41:G41"/>
    <mergeCell ref="E51:G51"/>
    <mergeCell ref="D52:G52"/>
    <mergeCell ref="E38:G38"/>
    <mergeCell ref="E39:G39"/>
    <mergeCell ref="E40:G40"/>
    <mergeCell ref="E48:G48"/>
    <mergeCell ref="E49:G49"/>
    <mergeCell ref="E50:G50"/>
    <mergeCell ref="C44:G45"/>
    <mergeCell ref="D46:G46"/>
    <mergeCell ref="E47:G47"/>
  </mergeCells>
  <pageMargins left="0.7" right="0.7" top="0.75" bottom="0.75" header="0.3" footer="0.3"/>
  <pageSetup scale="27"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codeName="Sheet16">
    <tabColor theme="0" tint="-0.249977111117893"/>
    <pageSetUpPr fitToPage="1"/>
  </sheetPr>
  <dimension ref="C2:P65"/>
  <sheetViews>
    <sheetView showGridLines="0" view="pageBreakPreview" topLeftCell="C19" zoomScale="85" zoomScaleNormal="80" zoomScaleSheetLayoutView="85" workbookViewId="0">
      <selection activeCell="J60" sqref="J60"/>
    </sheetView>
  </sheetViews>
  <sheetFormatPr defaultColWidth="11.54296875" defaultRowHeight="12.5"/>
  <cols>
    <col min="1" max="1" width="3" style="240" customWidth="1"/>
    <col min="2" max="2" width="2.54296875" style="240" customWidth="1"/>
    <col min="3" max="3" width="55.54296875" style="240" bestFit="1" customWidth="1"/>
    <col min="4" max="4" width="15.54296875" style="367" bestFit="1" customWidth="1"/>
    <col min="5" max="6" width="28.1796875" style="367" customWidth="1"/>
    <col min="7" max="7" width="19.81640625" style="367" bestFit="1" customWidth="1"/>
    <col min="8" max="8" width="19.81640625" style="240" customWidth="1"/>
    <col min="9" max="9" width="39.1796875" style="367" customWidth="1"/>
    <col min="10" max="10" width="24.54296875" style="355" bestFit="1" customWidth="1"/>
    <col min="11" max="11" width="12.453125" style="240" customWidth="1"/>
    <col min="12" max="12" width="2.54296875" style="240" customWidth="1"/>
    <col min="13" max="13" width="31.453125" style="240" customWidth="1"/>
    <col min="14" max="14" width="12.81640625" style="240" bestFit="1" customWidth="1"/>
    <col min="15" max="16384" width="11.54296875" style="240"/>
  </cols>
  <sheetData>
    <row r="2" spans="3:16">
      <c r="J2" s="368"/>
      <c r="K2" s="367"/>
      <c r="L2" s="367"/>
      <c r="M2" s="367"/>
    </row>
    <row r="3" spans="3:16" ht="14.5">
      <c r="I3" s="240"/>
      <c r="J3" s="369"/>
      <c r="K3" s="88"/>
    </row>
    <row r="4" spans="3:16" ht="13" hidden="1">
      <c r="I4" s="1220" t="s">
        <v>100</v>
      </c>
      <c r="J4" s="1220">
        <f>'00 - Cover'!$F$17</f>
        <v>45900</v>
      </c>
      <c r="K4" s="88"/>
      <c r="P4" s="371"/>
    </row>
    <row r="5" spans="3:16" ht="13" hidden="1">
      <c r="I5" s="1220" t="s">
        <v>4</v>
      </c>
      <c r="J5" s="1220">
        <f>'00 - Cover'!$F$19</f>
        <v>45922</v>
      </c>
      <c r="K5" s="88"/>
      <c r="P5" s="371"/>
    </row>
    <row r="6" spans="3:16" ht="13" hidden="1">
      <c r="I6" s="1220" t="s">
        <v>5</v>
      </c>
      <c r="J6" s="1220">
        <f>'00 - Cover'!$F$20</f>
        <v>45929</v>
      </c>
      <c r="K6" s="367"/>
      <c r="L6" s="367"/>
      <c r="M6" s="367"/>
      <c r="P6" s="371"/>
    </row>
    <row r="7" spans="3:16" hidden="1">
      <c r="D7" s="372"/>
      <c r="K7" s="367"/>
      <c r="L7" s="367"/>
      <c r="M7" s="367"/>
      <c r="P7" s="371"/>
    </row>
    <row r="8" spans="3:16" ht="13" hidden="1">
      <c r="I8" s="1989" t="s">
        <v>162</v>
      </c>
      <c r="J8" s="1990"/>
      <c r="P8" s="371"/>
    </row>
    <row r="9" spans="3:16" ht="13" hidden="1">
      <c r="I9" s="346" t="s">
        <v>163</v>
      </c>
      <c r="J9" s="370"/>
      <c r="P9" s="371"/>
    </row>
    <row r="10" spans="3:16" ht="13" hidden="1">
      <c r="I10" s="346" t="s">
        <v>5</v>
      </c>
      <c r="J10" s="370"/>
      <c r="P10" s="371"/>
    </row>
    <row r="11" spans="3:16" ht="13" hidden="1">
      <c r="I11" s="346" t="s">
        <v>154</v>
      </c>
      <c r="J11" s="370"/>
      <c r="P11" s="371"/>
    </row>
    <row r="12" spans="3:16" ht="18" customHeight="1">
      <c r="I12" s="373"/>
      <c r="J12" s="374"/>
      <c r="P12" s="371"/>
    </row>
    <row r="13" spans="3:16" ht="15.5">
      <c r="C13" s="1991" t="s">
        <v>2017</v>
      </c>
      <c r="D13" s="1992"/>
      <c r="E13" s="1992"/>
      <c r="F13" s="1992"/>
      <c r="G13" s="1992"/>
      <c r="H13" s="1992"/>
      <c r="I13" s="1992"/>
      <c r="J13" s="1992"/>
      <c r="K13" s="1992"/>
      <c r="P13" s="371"/>
    </row>
    <row r="14" spans="3:16" ht="13">
      <c r="C14" s="286"/>
      <c r="D14" s="286"/>
      <c r="E14" s="375"/>
      <c r="F14" s="286"/>
      <c r="G14" s="286"/>
      <c r="H14" s="286"/>
      <c r="I14" s="286"/>
      <c r="J14" s="376"/>
      <c r="K14" s="286"/>
      <c r="P14" s="371"/>
    </row>
    <row r="15" spans="3:16" ht="13.5" thickBot="1">
      <c r="C15" s="286"/>
      <c r="D15" s="286"/>
      <c r="E15" s="375"/>
      <c r="F15" s="286"/>
      <c r="G15" s="286"/>
      <c r="H15" s="286"/>
      <c r="I15" s="286"/>
      <c r="J15" s="376"/>
      <c r="K15" s="286"/>
      <c r="P15" s="371"/>
    </row>
    <row r="16" spans="3:16" ht="13.5" thickBot="1">
      <c r="C16" s="377" t="s">
        <v>164</v>
      </c>
      <c r="D16" s="378" t="s">
        <v>165</v>
      </c>
      <c r="E16" s="378" t="s">
        <v>166</v>
      </c>
      <c r="F16" s="379" t="s">
        <v>167</v>
      </c>
      <c r="G16" s="380" t="s">
        <v>168</v>
      </c>
      <c r="H16" s="379" t="s">
        <v>169</v>
      </c>
      <c r="I16" s="381" t="s">
        <v>170</v>
      </c>
      <c r="J16" s="382" t="s">
        <v>171</v>
      </c>
      <c r="K16" s="383" t="s">
        <v>172</v>
      </c>
      <c r="M16" s="371"/>
      <c r="P16" s="371"/>
    </row>
    <row r="17" spans="3:16" ht="13">
      <c r="C17" s="384" t="s">
        <v>173</v>
      </c>
      <c r="D17" s="1993" t="s">
        <v>174</v>
      </c>
      <c r="E17" s="385"/>
      <c r="F17" s="386"/>
      <c r="G17" s="387"/>
      <c r="H17" s="388"/>
      <c r="I17" s="389"/>
      <c r="J17" s="390"/>
      <c r="K17" s="390"/>
      <c r="P17" s="371"/>
    </row>
    <row r="18" spans="3:16" ht="13">
      <c r="C18" s="391" t="s">
        <v>1144</v>
      </c>
      <c r="D18" s="1994"/>
      <c r="E18" s="392">
        <v>65000</v>
      </c>
      <c r="F18" s="393">
        <v>1</v>
      </c>
      <c r="G18" s="394">
        <f>(E18*(1+H18))-E18</f>
        <v>0</v>
      </c>
      <c r="H18" s="395">
        <v>0</v>
      </c>
      <c r="I18" s="1626" t="s">
        <v>1893</v>
      </c>
      <c r="J18" s="396">
        <f>ROUND((E18+G18)/12,2)</f>
        <v>5416.67</v>
      </c>
      <c r="K18" s="396"/>
      <c r="M18" s="345"/>
      <c r="P18" s="371"/>
    </row>
    <row r="19" spans="3:16" ht="13">
      <c r="C19" s="397" t="s">
        <v>176</v>
      </c>
      <c r="D19" s="1994"/>
      <c r="E19" s="385"/>
      <c r="F19" s="386"/>
      <c r="G19" s="387"/>
      <c r="H19" s="388"/>
      <c r="I19" s="1627"/>
      <c r="J19" s="390"/>
      <c r="K19" s="390"/>
      <c r="M19" s="345"/>
      <c r="P19" s="371"/>
    </row>
    <row r="20" spans="3:16" ht="13">
      <c r="C20" s="398" t="s">
        <v>1154</v>
      </c>
      <c r="D20" s="1994"/>
      <c r="E20" s="399">
        <v>500</v>
      </c>
      <c r="F20" s="393">
        <v>1</v>
      </c>
      <c r="G20" s="394">
        <f t="shared" ref="G20:G27" si="0">(E20*(1+H20))-E20</f>
        <v>0</v>
      </c>
      <c r="H20" s="395">
        <v>0</v>
      </c>
      <c r="I20" s="1626" t="s">
        <v>180</v>
      </c>
      <c r="J20" s="396">
        <f>ROUND((E20+G20),2)*0</f>
        <v>0</v>
      </c>
      <c r="K20" s="396"/>
      <c r="M20" s="345"/>
      <c r="P20" s="371"/>
    </row>
    <row r="21" spans="3:16" ht="13">
      <c r="C21" s="398" t="s">
        <v>1155</v>
      </c>
      <c r="D21" s="1994"/>
      <c r="E21" s="399">
        <v>300</v>
      </c>
      <c r="F21" s="393">
        <v>1</v>
      </c>
      <c r="G21" s="394">
        <f t="shared" si="0"/>
        <v>0</v>
      </c>
      <c r="H21" s="395">
        <v>0</v>
      </c>
      <c r="I21" s="1626" t="s">
        <v>180</v>
      </c>
      <c r="J21" s="396">
        <f t="shared" ref="J21:J27" si="1">ROUND((E21+G21),2)*0</f>
        <v>0</v>
      </c>
      <c r="K21" s="396"/>
      <c r="M21" s="345"/>
      <c r="P21" s="371"/>
    </row>
    <row r="22" spans="3:16" ht="13">
      <c r="C22" s="398" t="s">
        <v>1156</v>
      </c>
      <c r="D22" s="1994"/>
      <c r="E22" s="399">
        <v>500</v>
      </c>
      <c r="F22" s="393">
        <v>1</v>
      </c>
      <c r="G22" s="394">
        <f t="shared" si="0"/>
        <v>0</v>
      </c>
      <c r="H22" s="395">
        <v>0</v>
      </c>
      <c r="I22" s="1626" t="s">
        <v>180</v>
      </c>
      <c r="J22" s="396">
        <f t="shared" si="1"/>
        <v>0</v>
      </c>
      <c r="K22" s="396"/>
      <c r="M22" s="345"/>
      <c r="P22" s="371"/>
    </row>
    <row r="23" spans="3:16" ht="13">
      <c r="C23" s="398" t="s">
        <v>1157</v>
      </c>
      <c r="D23" s="1994"/>
      <c r="E23" s="399">
        <v>7500</v>
      </c>
      <c r="F23" s="393">
        <v>1</v>
      </c>
      <c r="G23" s="394">
        <f t="shared" si="0"/>
        <v>0</v>
      </c>
      <c r="H23" s="395">
        <v>0</v>
      </c>
      <c r="I23" s="1626" t="s">
        <v>177</v>
      </c>
      <c r="J23" s="396">
        <f t="shared" si="1"/>
        <v>0</v>
      </c>
      <c r="K23" s="396"/>
      <c r="P23" s="371"/>
    </row>
    <row r="24" spans="3:16" ht="13">
      <c r="C24" s="398" t="s">
        <v>1159</v>
      </c>
      <c r="D24" s="1994"/>
      <c r="E24" s="399">
        <v>0</v>
      </c>
      <c r="F24" s="393">
        <v>1</v>
      </c>
      <c r="G24" s="394">
        <f t="shared" si="0"/>
        <v>0</v>
      </c>
      <c r="H24" s="395">
        <v>0</v>
      </c>
      <c r="I24" s="1626" t="s">
        <v>180</v>
      </c>
      <c r="J24" s="396">
        <f t="shared" si="1"/>
        <v>0</v>
      </c>
      <c r="K24" s="396"/>
      <c r="P24" s="371"/>
    </row>
    <row r="25" spans="3:16" ht="13">
      <c r="C25" s="398" t="s">
        <v>1160</v>
      </c>
      <c r="D25" s="1994"/>
      <c r="E25" s="399">
        <v>0</v>
      </c>
      <c r="F25" s="393">
        <v>1</v>
      </c>
      <c r="G25" s="394">
        <f t="shared" si="0"/>
        <v>0</v>
      </c>
      <c r="H25" s="395">
        <v>0</v>
      </c>
      <c r="I25" s="1626" t="s">
        <v>180</v>
      </c>
      <c r="J25" s="396">
        <f t="shared" si="1"/>
        <v>0</v>
      </c>
      <c r="K25" s="396"/>
      <c r="P25" s="371"/>
    </row>
    <row r="26" spans="3:16" ht="13">
      <c r="C26" s="398" t="s">
        <v>1161</v>
      </c>
      <c r="D26" s="1994"/>
      <c r="E26" s="399">
        <v>0</v>
      </c>
      <c r="F26" s="393">
        <v>1</v>
      </c>
      <c r="G26" s="394">
        <f t="shared" si="0"/>
        <v>0</v>
      </c>
      <c r="H26" s="395">
        <v>0</v>
      </c>
      <c r="I26" s="1626" t="s">
        <v>180</v>
      </c>
      <c r="J26" s="396">
        <f t="shared" si="1"/>
        <v>0</v>
      </c>
      <c r="K26" s="396"/>
      <c r="P26" s="371"/>
    </row>
    <row r="27" spans="3:16" ht="13">
      <c r="C27" s="398" t="s">
        <v>1158</v>
      </c>
      <c r="D27" s="1994"/>
      <c r="E27" s="399">
        <v>0</v>
      </c>
      <c r="F27" s="393">
        <v>1</v>
      </c>
      <c r="G27" s="394">
        <f t="shared" si="0"/>
        <v>0</v>
      </c>
      <c r="H27" s="395">
        <v>0</v>
      </c>
      <c r="I27" s="1626" t="s">
        <v>180</v>
      </c>
      <c r="J27" s="396">
        <f t="shared" si="1"/>
        <v>0</v>
      </c>
      <c r="K27" s="396"/>
      <c r="P27" s="371"/>
    </row>
    <row r="28" spans="3:16" ht="13">
      <c r="C28" s="397" t="s">
        <v>178</v>
      </c>
      <c r="D28" s="1994"/>
      <c r="E28" s="385"/>
      <c r="F28" s="386"/>
      <c r="G28" s="387"/>
      <c r="H28" s="388"/>
      <c r="I28" s="1628"/>
      <c r="J28" s="390"/>
      <c r="K28" s="390"/>
      <c r="P28" s="371"/>
    </row>
    <row r="29" spans="3:16" ht="13">
      <c r="C29" s="400" t="s">
        <v>1153</v>
      </c>
      <c r="D29" s="1994"/>
      <c r="E29" s="399">
        <v>120</v>
      </c>
      <c r="F29" s="401">
        <v>1</v>
      </c>
      <c r="G29" s="394">
        <v>0</v>
      </c>
      <c r="H29" s="395">
        <v>0</v>
      </c>
      <c r="I29" s="1626" t="s">
        <v>1162</v>
      </c>
      <c r="J29" s="396">
        <f>ROUND((E29+G29),2)*0</f>
        <v>0</v>
      </c>
      <c r="K29" s="396"/>
      <c r="P29" s="371"/>
    </row>
    <row r="30" spans="3:16" ht="13">
      <c r="C30" s="402" t="s">
        <v>179</v>
      </c>
      <c r="D30" s="1986" t="s">
        <v>409</v>
      </c>
      <c r="E30" s="385"/>
      <c r="F30" s="386"/>
      <c r="G30" s="387"/>
      <c r="H30" s="388"/>
      <c r="I30" s="1628"/>
      <c r="J30" s="390"/>
      <c r="K30" s="390"/>
      <c r="P30" s="371"/>
    </row>
    <row r="31" spans="3:16" ht="12.75" customHeight="1">
      <c r="C31" s="403" t="s">
        <v>1144</v>
      </c>
      <c r="D31" s="1988"/>
      <c r="E31" s="404">
        <v>26000</v>
      </c>
      <c r="F31" s="393">
        <v>1</v>
      </c>
      <c r="G31" s="394">
        <f t="shared" ref="G31:G50" si="2">(E31*(1+H31))-E31</f>
        <v>5200</v>
      </c>
      <c r="H31" s="395">
        <v>0.2</v>
      </c>
      <c r="I31" s="1626" t="s">
        <v>1893</v>
      </c>
      <c r="J31" s="396">
        <f>ROUND((E31+G31)/12,2)</f>
        <v>2600</v>
      </c>
      <c r="K31" s="396"/>
      <c r="M31" s="344"/>
      <c r="P31" s="371"/>
    </row>
    <row r="32" spans="3:16" ht="13">
      <c r="C32" s="403" t="s">
        <v>1145</v>
      </c>
      <c r="D32" s="1988"/>
      <c r="E32" s="404">
        <f>IF('02 - Monthly Asset Follow up'!C17&lt;100000000,0.005%*('02 - Monthly Asset Follow up'!C17),0.005%*(100000000)+0.004%*('02 - Monthly Asset Follow up'!C17-100000000))</f>
        <v>301056.08321920002</v>
      </c>
      <c r="F32" s="393">
        <v>1</v>
      </c>
      <c r="G32" s="394">
        <f t="shared" si="2"/>
        <v>60211.216643840016</v>
      </c>
      <c r="H32" s="393">
        <v>0.2</v>
      </c>
      <c r="I32" s="1626" t="s">
        <v>1893</v>
      </c>
      <c r="J32" s="396">
        <f>ROUND((E32+G32)/12,2)</f>
        <v>30105.61</v>
      </c>
      <c r="K32" s="396"/>
      <c r="M32" s="344"/>
      <c r="P32" s="371"/>
    </row>
    <row r="33" spans="3:16" ht="13">
      <c r="C33" s="1648" t="s">
        <v>97</v>
      </c>
      <c r="D33" s="1630"/>
      <c r="E33" s="1649">
        <f>E31+E32</f>
        <v>327056.08321920002</v>
      </c>
      <c r="F33" s="1650">
        <v>1</v>
      </c>
      <c r="G33" s="1651">
        <f t="shared" si="2"/>
        <v>65411.216643840016</v>
      </c>
      <c r="H33" s="1650">
        <v>0.2</v>
      </c>
      <c r="I33" s="1652" t="s">
        <v>1893</v>
      </c>
      <c r="J33" s="1653">
        <f>MIN(E33+G33,150000)/12</f>
        <v>12500</v>
      </c>
      <c r="K33" s="396"/>
      <c r="M33" s="344"/>
      <c r="P33" s="371"/>
    </row>
    <row r="34" spans="3:16" ht="13">
      <c r="C34" s="397" t="s">
        <v>181</v>
      </c>
      <c r="D34" s="1988" t="s">
        <v>409</v>
      </c>
      <c r="E34" s="385"/>
      <c r="F34" s="386"/>
      <c r="G34" s="387" t="s">
        <v>1134</v>
      </c>
      <c r="H34" s="388"/>
      <c r="I34" s="1627"/>
      <c r="J34" s="390"/>
      <c r="K34" s="390"/>
      <c r="M34" s="345"/>
    </row>
    <row r="35" spans="3:16" ht="13">
      <c r="C35" s="405" t="s">
        <v>1144</v>
      </c>
      <c r="D35" s="1988"/>
      <c r="E35" s="399">
        <v>10500</v>
      </c>
      <c r="F35" s="393">
        <v>1</v>
      </c>
      <c r="G35" s="394">
        <f t="shared" ref="G35" si="3">(E35*(1+H35))-E35</f>
        <v>2100</v>
      </c>
      <c r="H35" s="393">
        <v>0.2</v>
      </c>
      <c r="I35" s="1626" t="s">
        <v>1893</v>
      </c>
      <c r="J35" s="396">
        <f>ROUND((E35+G35)/12,2)</f>
        <v>1050</v>
      </c>
      <c r="K35" s="396"/>
    </row>
    <row r="36" spans="3:16" ht="13">
      <c r="C36" s="405" t="s">
        <v>1163</v>
      </c>
      <c r="D36" s="1988"/>
      <c r="E36" s="399">
        <v>15</v>
      </c>
      <c r="F36" s="393">
        <v>1</v>
      </c>
      <c r="G36" s="394">
        <f>(E36*(1+H36))-E36</f>
        <v>3</v>
      </c>
      <c r="H36" s="393">
        <v>0.2</v>
      </c>
      <c r="I36" s="1626" t="s">
        <v>180</v>
      </c>
      <c r="J36" s="396">
        <f>ROUND((E36+G36)*J12/365,2)</f>
        <v>0</v>
      </c>
      <c r="K36" s="396"/>
      <c r="M36" s="345"/>
    </row>
    <row r="37" spans="3:16" ht="13">
      <c r="C37" s="397" t="s">
        <v>182</v>
      </c>
      <c r="D37" s="1988" t="s">
        <v>409</v>
      </c>
      <c r="E37" s="385"/>
      <c r="F37" s="386"/>
      <c r="G37" s="387"/>
      <c r="H37" s="388"/>
      <c r="I37" s="1627"/>
      <c r="J37" s="390"/>
      <c r="K37" s="390"/>
    </row>
    <row r="38" spans="3:16" ht="13">
      <c r="C38" s="405" t="s">
        <v>1146</v>
      </c>
      <c r="D38" s="1988"/>
      <c r="E38" s="404">
        <v>4000</v>
      </c>
      <c r="F38" s="393">
        <v>1</v>
      </c>
      <c r="G38" s="394">
        <f t="shared" ref="G38:G44" si="4">(E38*(1+H38))-E38</f>
        <v>800</v>
      </c>
      <c r="H38" s="393">
        <v>0.2</v>
      </c>
      <c r="I38" s="1626" t="s">
        <v>175</v>
      </c>
      <c r="J38" s="396">
        <f>ROUND((E38+G38),2)*0</f>
        <v>0</v>
      </c>
      <c r="K38" s="396"/>
    </row>
    <row r="39" spans="3:16" ht="13">
      <c r="C39" s="405" t="s">
        <v>1147</v>
      </c>
      <c r="D39" s="1988"/>
      <c r="E39" s="404">
        <v>200</v>
      </c>
      <c r="F39" s="393">
        <v>1</v>
      </c>
      <c r="G39" s="394">
        <f t="shared" si="4"/>
        <v>40</v>
      </c>
      <c r="H39" s="393">
        <v>0.2</v>
      </c>
      <c r="I39" s="1626" t="s">
        <v>1893</v>
      </c>
      <c r="J39" s="396">
        <f>ROUND((E39+G39),2)</f>
        <v>240</v>
      </c>
      <c r="K39" s="396"/>
    </row>
    <row r="40" spans="3:16" ht="13">
      <c r="C40" s="405" t="s">
        <v>1148</v>
      </c>
      <c r="D40" s="1988"/>
      <c r="E40" s="404">
        <v>200</v>
      </c>
      <c r="F40" s="393">
        <v>1</v>
      </c>
      <c r="G40" s="394">
        <f t="shared" si="4"/>
        <v>40</v>
      </c>
      <c r="H40" s="393">
        <v>0.2</v>
      </c>
      <c r="I40" s="1626" t="s">
        <v>1893</v>
      </c>
      <c r="J40" s="396">
        <f>ROUND((E40+G40),2)</f>
        <v>240</v>
      </c>
      <c r="K40" s="396"/>
    </row>
    <row r="41" spans="3:16" ht="13">
      <c r="C41" s="405" t="s">
        <v>1149</v>
      </c>
      <c r="D41" s="1988"/>
      <c r="E41" s="404">
        <v>2000</v>
      </c>
      <c r="F41" s="393">
        <v>1</v>
      </c>
      <c r="G41" s="394">
        <f t="shared" si="4"/>
        <v>400</v>
      </c>
      <c r="H41" s="393">
        <v>0.2</v>
      </c>
      <c r="I41" s="1626" t="s">
        <v>175</v>
      </c>
      <c r="J41" s="396">
        <f>ROUND((E41+G41),2)*0</f>
        <v>0</v>
      </c>
      <c r="K41" s="396"/>
    </row>
    <row r="42" spans="3:16" ht="13">
      <c r="C42" s="405" t="s">
        <v>1150</v>
      </c>
      <c r="D42" s="1988"/>
      <c r="E42" s="404">
        <v>250</v>
      </c>
      <c r="F42" s="393">
        <v>1</v>
      </c>
      <c r="G42" s="394">
        <f t="shared" si="4"/>
        <v>50</v>
      </c>
      <c r="H42" s="393">
        <v>0.2</v>
      </c>
      <c r="I42" s="1626" t="s">
        <v>180</v>
      </c>
      <c r="J42" s="396">
        <f t="shared" ref="J42:J44" si="5">ROUND((E42+G42),2)*0</f>
        <v>0</v>
      </c>
      <c r="K42" s="396"/>
    </row>
    <row r="43" spans="3:16" ht="13">
      <c r="C43" s="405" t="s">
        <v>1151</v>
      </c>
      <c r="D43" s="1988"/>
      <c r="E43" s="404">
        <v>500</v>
      </c>
      <c r="F43" s="393">
        <v>1</v>
      </c>
      <c r="G43" s="394">
        <f t="shared" si="4"/>
        <v>100</v>
      </c>
      <c r="H43" s="393">
        <v>0.2</v>
      </c>
      <c r="I43" s="1626" t="s">
        <v>180</v>
      </c>
      <c r="J43" s="396">
        <f t="shared" si="5"/>
        <v>0</v>
      </c>
      <c r="K43" s="396"/>
    </row>
    <row r="44" spans="3:16" ht="13">
      <c r="C44" s="405" t="s">
        <v>1152</v>
      </c>
      <c r="D44" s="1988"/>
      <c r="E44" s="404">
        <v>100</v>
      </c>
      <c r="F44" s="393">
        <v>1</v>
      </c>
      <c r="G44" s="394">
        <f t="shared" si="4"/>
        <v>20</v>
      </c>
      <c r="H44" s="393">
        <v>0.2</v>
      </c>
      <c r="I44" s="1626" t="s">
        <v>180</v>
      </c>
      <c r="J44" s="396">
        <f t="shared" si="5"/>
        <v>0</v>
      </c>
      <c r="K44" s="396"/>
    </row>
    <row r="45" spans="3:16" ht="13">
      <c r="C45" s="397" t="s">
        <v>183</v>
      </c>
      <c r="D45" s="1988" t="s">
        <v>409</v>
      </c>
      <c r="E45" s="385"/>
      <c r="F45" s="386"/>
      <c r="G45" s="387"/>
      <c r="H45" s="388"/>
      <c r="I45" s="1627"/>
      <c r="J45" s="390"/>
      <c r="K45" s="390"/>
    </row>
    <row r="46" spans="3:16" ht="13">
      <c r="C46" s="405" t="s">
        <v>1197</v>
      </c>
      <c r="D46" s="1997"/>
      <c r="E46" s="404">
        <v>2500</v>
      </c>
      <c r="F46" s="393">
        <v>1</v>
      </c>
      <c r="G46" s="394">
        <f t="shared" ref="G46" si="6">(E46*(1+H46))-E46</f>
        <v>500</v>
      </c>
      <c r="H46" s="393">
        <v>0.2</v>
      </c>
      <c r="I46" s="1626" t="s">
        <v>1198</v>
      </c>
      <c r="J46" s="396">
        <f>ROUND((E46+G46),2)*0</f>
        <v>0</v>
      </c>
      <c r="K46" s="396"/>
    </row>
    <row r="47" spans="3:16" ht="13">
      <c r="C47" s="397" t="s">
        <v>1199</v>
      </c>
      <c r="D47" s="1995" t="s">
        <v>385</v>
      </c>
      <c r="E47" s="385"/>
      <c r="F47" s="386"/>
      <c r="G47" s="387"/>
      <c r="H47" s="388"/>
      <c r="I47" s="1627"/>
      <c r="J47" s="390"/>
      <c r="K47" s="390"/>
    </row>
    <row r="48" spans="3:16" ht="13">
      <c r="C48" s="400" t="s">
        <v>1197</v>
      </c>
      <c r="D48" s="1996"/>
      <c r="E48" s="404">
        <v>8062679170.8800001</v>
      </c>
      <c r="F48" s="1820">
        <v>7.9999999999999996E-6</v>
      </c>
      <c r="G48" s="394"/>
      <c r="H48" s="395"/>
      <c r="I48" s="1626" t="s">
        <v>1201</v>
      </c>
      <c r="J48" s="396">
        <f>IF('00 - Cover'!F20=DATE(2025,7,28),ROUND((E48*F48),2),0)</f>
        <v>0</v>
      </c>
      <c r="K48" s="396"/>
    </row>
    <row r="49" spans="3:16" ht="13">
      <c r="C49" s="397" t="s">
        <v>184</v>
      </c>
      <c r="D49" s="1995" t="s">
        <v>409</v>
      </c>
      <c r="E49" s="385"/>
      <c r="F49" s="386"/>
      <c r="G49" s="387"/>
      <c r="H49" s="388"/>
      <c r="I49" s="1627"/>
      <c r="J49" s="390"/>
      <c r="K49" s="390"/>
      <c r="P49" s="371"/>
    </row>
    <row r="50" spans="3:16" ht="13">
      <c r="C50" s="400" t="s">
        <v>1197</v>
      </c>
      <c r="D50" s="1996"/>
      <c r="E50" s="404">
        <v>2500</v>
      </c>
      <c r="F50" s="393">
        <v>1</v>
      </c>
      <c r="G50" s="394">
        <f t="shared" si="2"/>
        <v>500</v>
      </c>
      <c r="H50" s="395">
        <v>0.2</v>
      </c>
      <c r="I50" s="1626" t="s">
        <v>1198</v>
      </c>
      <c r="J50" s="396">
        <f>ROUND((E50+G50),2)*0</f>
        <v>0</v>
      </c>
      <c r="K50" s="396"/>
      <c r="P50" s="371"/>
    </row>
    <row r="51" spans="3:16" ht="13">
      <c r="C51" s="402" t="s">
        <v>12</v>
      </c>
      <c r="D51" s="1986" t="s">
        <v>1356</v>
      </c>
      <c r="E51" s="385"/>
      <c r="F51" s="386"/>
      <c r="G51" s="387"/>
      <c r="H51" s="388"/>
      <c r="I51" s="1627"/>
      <c r="J51" s="390"/>
      <c r="K51" s="390"/>
    </row>
    <row r="52" spans="3:16" ht="41.5" customHeight="1">
      <c r="C52" s="405" t="s">
        <v>371</v>
      </c>
      <c r="D52" s="1988"/>
      <c r="E52" s="404">
        <f>(0.25%*'02 - Monthly Asset Follow up'!C17)/12</f>
        <v>1562792.1001000002</v>
      </c>
      <c r="F52" s="393">
        <v>1</v>
      </c>
      <c r="G52" s="394">
        <f>IFERROR(E52*F52/12*H52,0)</f>
        <v>0</v>
      </c>
      <c r="H52" s="395">
        <v>0</v>
      </c>
      <c r="I52" s="1626" t="s">
        <v>1893</v>
      </c>
      <c r="J52" s="1625">
        <f>IFERROR(ROUND((E52+G52),2),0)</f>
        <v>1562792.1</v>
      </c>
      <c r="K52" s="396"/>
    </row>
    <row r="53" spans="3:16" ht="41.5" customHeight="1">
      <c r="C53" s="405" t="s">
        <v>372</v>
      </c>
      <c r="D53" s="1988"/>
      <c r="E53" s="404">
        <f>0.35%*((+'02 - Monthly Asset Follow up'!BA17+SUM('07 - Delinquent Home Loans Stat'!G14,'07 - Delinquent Home Loans Stat'!I14,'07 -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Stat'!AC14))/12)</f>
        <v>13833.765184166668</v>
      </c>
      <c r="F53" s="393">
        <v>1</v>
      </c>
      <c r="G53" s="394">
        <f>IFERROR(E53*F53/12*H53,0)</f>
        <v>0</v>
      </c>
      <c r="H53" s="395">
        <v>0</v>
      </c>
      <c r="I53" s="1626" t="s">
        <v>1893</v>
      </c>
      <c r="J53" s="1625">
        <f>IFERROR(ROUND((E53+G53),2),0)</f>
        <v>13833.77</v>
      </c>
      <c r="K53" s="396"/>
    </row>
    <row r="54" spans="3:16" ht="13">
      <c r="C54" s="402" t="s">
        <v>186</v>
      </c>
      <c r="D54" s="1986" t="s">
        <v>1357</v>
      </c>
      <c r="E54" s="385"/>
      <c r="F54" s="386"/>
      <c r="G54" s="387"/>
      <c r="H54" s="388"/>
      <c r="I54" s="1627"/>
      <c r="J54" s="390"/>
      <c r="K54" s="390"/>
    </row>
    <row r="55" spans="3:16" ht="13">
      <c r="C55" s="403" t="s">
        <v>1200</v>
      </c>
      <c r="D55" s="1987"/>
      <c r="E55" s="404"/>
      <c r="F55" s="395">
        <v>0</v>
      </c>
      <c r="G55" s="394">
        <f>E55*F55*H55</f>
        <v>0</v>
      </c>
      <c r="H55" s="393">
        <v>0.2</v>
      </c>
      <c r="I55" s="1626" t="s">
        <v>185</v>
      </c>
      <c r="J55" s="396">
        <f>ROUND((E55+G55),2)*0</f>
        <v>0</v>
      </c>
      <c r="K55" s="396"/>
    </row>
    <row r="56" spans="3:16" ht="13">
      <c r="C56" s="402" t="s">
        <v>187</v>
      </c>
      <c r="D56" s="1986" t="s">
        <v>276</v>
      </c>
      <c r="E56" s="385"/>
      <c r="F56" s="386"/>
      <c r="G56" s="387"/>
      <c r="H56" s="388"/>
      <c r="I56" s="1627"/>
      <c r="J56" s="390"/>
      <c r="K56" s="390"/>
    </row>
    <row r="57" spans="3:16" ht="13">
      <c r="C57" s="403" t="s">
        <v>1144</v>
      </c>
      <c r="D57" s="1988"/>
      <c r="E57" s="404">
        <v>0</v>
      </c>
      <c r="F57" s="393">
        <v>1</v>
      </c>
      <c r="G57" s="394">
        <f>E57*F57*H57</f>
        <v>0</v>
      </c>
      <c r="H57" s="393">
        <v>0.19</v>
      </c>
      <c r="I57" s="1626" t="s">
        <v>185</v>
      </c>
      <c r="J57" s="396">
        <f>ROUND((E57+G57),2)</f>
        <v>0</v>
      </c>
      <c r="K57" s="396"/>
    </row>
    <row r="58" spans="3:16" ht="12.65" customHeight="1">
      <c r="C58" s="406" t="s">
        <v>188</v>
      </c>
      <c r="D58" s="1986"/>
      <c r="E58" s="385"/>
      <c r="F58" s="386"/>
      <c r="G58" s="407"/>
      <c r="H58" s="388"/>
      <c r="I58" s="1627"/>
      <c r="J58" s="390"/>
      <c r="K58" s="390"/>
    </row>
    <row r="59" spans="3:16" ht="13.5" thickBot="1">
      <c r="C59" s="398" t="s">
        <v>1144</v>
      </c>
      <c r="D59" s="1988"/>
      <c r="E59" s="408">
        <v>8500</v>
      </c>
      <c r="F59" s="393">
        <v>1</v>
      </c>
      <c r="G59" s="394">
        <f>(E59*(1+H59))-E59</f>
        <v>1700</v>
      </c>
      <c r="H59" s="393">
        <v>0.2</v>
      </c>
      <c r="I59" s="1626" t="s">
        <v>185</v>
      </c>
      <c r="J59" s="396">
        <f>ROUND((E59+G59),2)*0</f>
        <v>0</v>
      </c>
      <c r="K59" s="396"/>
    </row>
    <row r="60" spans="3:16" ht="14.5" thickBot="1">
      <c r="C60" s="409" t="s">
        <v>1378</v>
      </c>
      <c r="D60" s="410"/>
      <c r="E60" s="411"/>
      <c r="F60" s="412"/>
      <c r="G60" s="412"/>
      <c r="H60" s="412"/>
      <c r="I60" s="412"/>
      <c r="J60" s="413">
        <f>SUM(J18:J29)+J33+SUM(J35:J59)</f>
        <v>1596072.54</v>
      </c>
      <c r="K60" s="413"/>
    </row>
    <row r="61" spans="3:16">
      <c r="M61" s="345"/>
    </row>
    <row r="62" spans="3:16">
      <c r="E62" s="414"/>
      <c r="F62" s="372"/>
      <c r="M62" s="345"/>
    </row>
    <row r="63" spans="3:16">
      <c r="E63" s="414"/>
    </row>
    <row r="65" spans="5:5">
      <c r="E65" s="414"/>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codeName="Sheet17">
    <tabColor theme="0" tint="-0.249977111117893"/>
    <pageSetUpPr fitToPage="1"/>
  </sheetPr>
  <dimension ref="A1:O57"/>
  <sheetViews>
    <sheetView showGridLines="0" view="pageBreakPreview" zoomScale="80" zoomScaleNormal="80" zoomScaleSheetLayoutView="80" workbookViewId="0">
      <selection activeCell="J19" sqref="J19"/>
    </sheetView>
  </sheetViews>
  <sheetFormatPr defaultColWidth="11.453125" defaultRowHeight="14.5" outlineLevelRow="1"/>
  <cols>
    <col min="1" max="1" width="1.81640625" style="39" customWidth="1"/>
    <col min="2" max="2" width="2.81640625" style="39" customWidth="1"/>
    <col min="3" max="3" width="5" style="39" customWidth="1"/>
    <col min="4" max="4" width="7.453125" style="39" customWidth="1"/>
    <col min="5" max="5" width="8.1796875" style="39" customWidth="1"/>
    <col min="6" max="6" width="11.453125" style="39" customWidth="1"/>
    <col min="7" max="7" width="34.453125" style="39" customWidth="1"/>
    <col min="8" max="8" width="57.453125" style="39" customWidth="1"/>
    <col min="9" max="9" width="23.81640625" style="39" customWidth="1"/>
    <col min="10" max="10" width="25.54296875" style="39" customWidth="1"/>
    <col min="11" max="11" width="18" style="39" customWidth="1"/>
    <col min="12" max="12" width="20" style="39" customWidth="1"/>
    <col min="13" max="13" width="31.26953125" style="39" customWidth="1"/>
    <col min="14" max="14" width="19" style="39" bestFit="1" customWidth="1"/>
    <col min="15" max="15" width="28.81640625" style="39" customWidth="1"/>
    <col min="16" max="16" width="11.453125" style="39"/>
    <col min="17" max="17" width="4.54296875" style="39" customWidth="1"/>
    <col min="18" max="16384" width="11.453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861"/>
      <c r="G3" s="1861"/>
      <c r="H3" s="1861"/>
      <c r="I3" s="37"/>
      <c r="J3" s="12"/>
      <c r="K3" s="1220" t="s">
        <v>100</v>
      </c>
      <c r="L3" s="1220">
        <f>'00 - Cover'!$F$17</f>
        <v>45900</v>
      </c>
    </row>
    <row r="4" spans="1:13">
      <c r="A4" s="37"/>
      <c r="B4" s="35"/>
      <c r="C4" s="37"/>
      <c r="D4" s="37"/>
      <c r="E4" s="37"/>
      <c r="F4" s="1861"/>
      <c r="G4" s="1861"/>
      <c r="H4" s="1861"/>
      <c r="I4" s="37"/>
      <c r="J4" s="12"/>
      <c r="K4" s="1220" t="s">
        <v>4</v>
      </c>
      <c r="L4" s="1220">
        <f>'00 - Cover'!$F$19</f>
        <v>45922</v>
      </c>
    </row>
    <row r="5" spans="1:13">
      <c r="A5" s="37"/>
      <c r="B5" s="35"/>
      <c r="C5" s="37"/>
      <c r="D5" s="37"/>
      <c r="E5" s="37"/>
      <c r="F5" s="1861"/>
      <c r="G5" s="1861"/>
      <c r="H5" s="1861"/>
      <c r="I5" s="37"/>
      <c r="J5" s="12"/>
      <c r="K5" s="1220" t="s">
        <v>5</v>
      </c>
      <c r="L5" s="1220">
        <f>'00 - Cover'!$F$20</f>
        <v>45929</v>
      </c>
    </row>
    <row r="6" spans="1:13">
      <c r="A6" s="37"/>
      <c r="B6" s="35"/>
      <c r="C6" s="37"/>
      <c r="D6" s="37"/>
      <c r="E6" s="37"/>
      <c r="F6" s="1861"/>
      <c r="G6" s="1861"/>
      <c r="H6" s="1861"/>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5">
      <c r="A9" s="37"/>
      <c r="B9" s="43" t="s">
        <v>642</v>
      </c>
      <c r="C9" s="44"/>
      <c r="D9" s="45"/>
      <c r="E9" s="45"/>
      <c r="F9" s="45"/>
      <c r="G9" s="45"/>
      <c r="H9" s="45"/>
      <c r="I9" s="90"/>
      <c r="J9" s="415"/>
      <c r="K9" s="415"/>
      <c r="L9" s="416"/>
      <c r="M9" s="417"/>
    </row>
    <row r="10" spans="1:13">
      <c r="A10" s="37"/>
      <c r="B10" s="37"/>
      <c r="C10" s="37"/>
      <c r="D10" s="37"/>
      <c r="E10" s="37"/>
      <c r="F10" s="37"/>
      <c r="G10" s="37"/>
      <c r="H10" s="37"/>
      <c r="I10" s="37"/>
      <c r="J10" s="40"/>
      <c r="K10" s="40"/>
      <c r="L10" s="41"/>
      <c r="M10" s="37"/>
    </row>
    <row r="11" spans="1:13">
      <c r="A11" s="37"/>
      <c r="B11" s="37"/>
      <c r="C11" s="37"/>
      <c r="D11" s="37"/>
      <c r="E11" s="37"/>
      <c r="F11" s="1999" t="s">
        <v>996</v>
      </c>
      <c r="G11" s="1999"/>
      <c r="H11" s="1999"/>
      <c r="I11" s="1999"/>
      <c r="J11" s="418">
        <f>'03 - Monthly Collection'!AR13</f>
        <v>74834272.290000007</v>
      </c>
      <c r="K11" s="1624"/>
      <c r="L11" s="41"/>
      <c r="M11" s="37"/>
    </row>
    <row r="12" spans="1:13" ht="26.25" customHeight="1">
      <c r="A12" s="37"/>
      <c r="B12" s="37"/>
      <c r="C12" s="37"/>
      <c r="D12" s="37"/>
      <c r="E12" s="37"/>
      <c r="F12" s="1999" t="s">
        <v>997</v>
      </c>
      <c r="G12" s="1999"/>
      <c r="H12" s="1999"/>
      <c r="I12" s="1999"/>
      <c r="J12" s="418">
        <f>+'13 - Issuer Account'!H19+'13 - Issuer Account'!H20+'13 - Issuer Account'!H21</f>
        <v>325864.21000000089</v>
      </c>
      <c r="K12" s="40"/>
      <c r="L12" s="41"/>
      <c r="M12" s="37"/>
    </row>
    <row r="13" spans="1:13" ht="31.5" customHeight="1">
      <c r="A13" s="37"/>
      <c r="B13" s="37"/>
      <c r="C13" s="37"/>
      <c r="D13" s="37"/>
      <c r="E13" s="37"/>
      <c r="F13" s="1999" t="s">
        <v>998</v>
      </c>
      <c r="G13" s="1999"/>
      <c r="H13" s="1999"/>
      <c r="I13" s="1999"/>
      <c r="J13" s="418">
        <f>'13 - Issuer Account'!H22</f>
        <v>0</v>
      </c>
      <c r="K13" s="40"/>
      <c r="L13" s="41"/>
      <c r="M13" s="37"/>
    </row>
    <row r="14" spans="1:13">
      <c r="A14" s="37"/>
      <c r="B14" s="37"/>
      <c r="C14" s="37"/>
      <c r="D14" s="37"/>
      <c r="E14" s="37"/>
      <c r="F14" s="1999" t="s">
        <v>999</v>
      </c>
      <c r="G14" s="1999"/>
      <c r="H14" s="1999"/>
      <c r="I14" s="1999"/>
      <c r="J14" s="418">
        <v>0</v>
      </c>
      <c r="K14" s="40"/>
      <c r="L14" s="41"/>
      <c r="M14" s="37"/>
    </row>
    <row r="15" spans="1:13" ht="32.25" customHeight="1">
      <c r="A15" s="37"/>
      <c r="B15" s="37"/>
      <c r="C15" s="37"/>
      <c r="D15" s="37"/>
      <c r="E15" s="37"/>
      <c r="F15" s="1999" t="s">
        <v>1000</v>
      </c>
      <c r="G15" s="1999"/>
      <c r="H15" s="1999"/>
      <c r="I15" s="1999"/>
      <c r="J15" s="1409">
        <f>'02 - Monthly Asset Follow up'!M17+'02 - Monthly Asset Follow up'!BJ17+INPUT_DATA!BN4+INPUT_DATA!BN5-'04 - Repurchase and Rescission'!AI13+'02 - Monthly Asset Follow up'!AK17+'02 - Monthly Asset Follow up'!AL17+'02 - Monthly Asset Follow up'!AM17+'02 - Monthly Asset Follow up'!CJ17+'02 - Monthly Asset Follow up'!CK17+'02 - Monthly Asset Follow up'!CL17</f>
        <v>5252473.811999999</v>
      </c>
      <c r="K15" s="40"/>
      <c r="L15" s="1792">
        <f>J15-'04 - Repurchase and Rescission'!AL13</f>
        <v>0</v>
      </c>
      <c r="M15" s="37"/>
    </row>
    <row r="16" spans="1:13" ht="36" customHeight="1">
      <c r="A16" s="37"/>
      <c r="B16" s="37"/>
      <c r="C16" s="37"/>
      <c r="D16" s="37"/>
      <c r="E16" s="37"/>
      <c r="F16" s="1999" t="s">
        <v>1001</v>
      </c>
      <c r="G16" s="1999"/>
      <c r="H16" s="1999"/>
      <c r="I16" s="1999"/>
      <c r="J16" s="1409">
        <f>'02 - Monthly Asset Follow up'!N17+'02 - Monthly Asset Follow up'!BK17+INPUT_DATA!BO4++INPUT_DATA!BO5+'02 - Monthly Asset Follow up'!AN17+'02 - Monthly Asset Follow up'!AO17</f>
        <v>0</v>
      </c>
      <c r="K16" s="40"/>
      <c r="L16" s="41"/>
      <c r="M16" s="37"/>
    </row>
    <row r="17" spans="1:15" ht="29.25" customHeight="1">
      <c r="A17" s="37"/>
      <c r="B17" s="37"/>
      <c r="C17" s="37"/>
      <c r="D17" s="37"/>
      <c r="E17" s="37"/>
      <c r="F17" s="1999" t="s">
        <v>1002</v>
      </c>
      <c r="G17" s="1999"/>
      <c r="H17" s="1999"/>
      <c r="I17" s="1999"/>
      <c r="J17" s="418">
        <v>0</v>
      </c>
      <c r="K17" s="40"/>
      <c r="L17" s="41"/>
      <c r="M17" s="37"/>
    </row>
    <row r="18" spans="1:15" ht="44.25" customHeight="1">
      <c r="A18" s="37"/>
      <c r="B18" s="37"/>
      <c r="C18" s="37"/>
      <c r="D18" s="37"/>
      <c r="E18" s="37"/>
      <c r="F18" s="1999" t="s">
        <v>1003</v>
      </c>
      <c r="G18" s="1999"/>
      <c r="H18" s="1999"/>
      <c r="I18" s="1999"/>
      <c r="J18" s="418">
        <v>0</v>
      </c>
      <c r="K18" s="40"/>
      <c r="L18" s="41"/>
      <c r="M18" s="37"/>
    </row>
    <row r="19" spans="1:15" ht="33" customHeight="1">
      <c r="A19" s="37"/>
      <c r="B19" s="37"/>
      <c r="C19" s="37"/>
      <c r="D19" s="37"/>
      <c r="E19" s="37"/>
      <c r="F19" s="1999" t="s">
        <v>1004</v>
      </c>
      <c r="G19" s="1999"/>
      <c r="H19" s="1999"/>
      <c r="I19" s="1999"/>
      <c r="J19" s="418">
        <f>'11bis - Notes Calculation'!AD18+'11bis - Notes Calculation'!AM18</f>
        <v>235.92000126093626</v>
      </c>
      <c r="K19" s="40"/>
      <c r="L19" s="41"/>
      <c r="M19" s="37"/>
    </row>
    <row r="20" spans="1:15" ht="30.75" customHeight="1">
      <c r="A20" s="37"/>
      <c r="B20" s="37"/>
      <c r="C20" s="37"/>
      <c r="D20" s="37"/>
      <c r="E20" s="37"/>
      <c r="F20" s="1999" t="s">
        <v>1005</v>
      </c>
      <c r="G20" s="1999"/>
      <c r="H20" s="1999"/>
      <c r="I20" s="1999"/>
      <c r="J20" s="418">
        <v>0</v>
      </c>
      <c r="K20" s="40"/>
      <c r="L20" s="41"/>
      <c r="M20" s="37"/>
    </row>
    <row r="21" spans="1:15">
      <c r="A21" s="37"/>
      <c r="B21" s="37"/>
      <c r="C21" s="37"/>
      <c r="D21" s="37"/>
      <c r="E21" s="37"/>
      <c r="F21" s="1998" t="s">
        <v>989</v>
      </c>
      <c r="G21" s="1998"/>
      <c r="H21" s="1998"/>
      <c r="I21" s="1998"/>
      <c r="J21" s="420">
        <f>SUM(J11:J20)</f>
        <v>80412846.232001275</v>
      </c>
      <c r="K21" s="419"/>
      <c r="L21" s="41"/>
      <c r="M21" s="37"/>
    </row>
    <row r="22" spans="1:15">
      <c r="A22" s="37"/>
      <c r="B22" s="37"/>
      <c r="C22" s="37"/>
      <c r="D22" s="37"/>
      <c r="E22" s="37"/>
      <c r="F22" s="37"/>
      <c r="G22" s="37"/>
      <c r="H22" s="37"/>
      <c r="I22" s="37"/>
      <c r="J22" s="40"/>
      <c r="K22" s="40"/>
      <c r="L22" s="41"/>
      <c r="M22" s="37"/>
    </row>
    <row r="23" spans="1:15" ht="15" thickBot="1">
      <c r="A23" s="35"/>
      <c r="B23" s="35"/>
      <c r="C23" s="35"/>
      <c r="D23" s="35"/>
      <c r="E23" s="35"/>
      <c r="F23" s="35"/>
      <c r="G23" s="35"/>
      <c r="H23" s="35"/>
      <c r="I23" s="35"/>
      <c r="J23" s="35"/>
      <c r="K23" s="35"/>
      <c r="L23" s="421"/>
      <c r="M23" s="35"/>
    </row>
    <row r="24" spans="1:15" ht="15.75" customHeight="1">
      <c r="A24" s="35"/>
      <c r="B24" s="422"/>
      <c r="C24" s="2000" t="s">
        <v>987</v>
      </c>
      <c r="D24" s="2000"/>
      <c r="E24" s="2000"/>
      <c r="F24" s="2000"/>
      <c r="G24" s="2000"/>
      <c r="H24" s="2000"/>
      <c r="I24" s="2001"/>
      <c r="J24" s="423"/>
      <c r="K24" s="423"/>
      <c r="L24" s="423"/>
      <c r="M24" s="424"/>
    </row>
    <row r="25" spans="1:15">
      <c r="A25" s="425"/>
      <c r="B25" s="426"/>
      <c r="C25" s="2002"/>
      <c r="D25" s="2002"/>
      <c r="E25" s="2002"/>
      <c r="F25" s="2002"/>
      <c r="G25" s="2002"/>
      <c r="H25" s="2002"/>
      <c r="I25" s="2003"/>
      <c r="J25" s="427" t="s">
        <v>157</v>
      </c>
      <c r="K25" s="427"/>
      <c r="L25" s="427" t="s">
        <v>158</v>
      </c>
      <c r="M25" s="428"/>
    </row>
    <row r="26" spans="1:15">
      <c r="A26" s="35"/>
      <c r="B26" s="429"/>
      <c r="C26" s="430"/>
      <c r="D26" s="2004" t="s">
        <v>189</v>
      </c>
      <c r="E26" s="2005"/>
      <c r="F26" s="2005"/>
      <c r="G26" s="2005"/>
      <c r="H26" s="2006"/>
      <c r="I26" s="431" t="s">
        <v>190</v>
      </c>
      <c r="J26" s="431" t="s">
        <v>191</v>
      </c>
      <c r="K26" s="431" t="s">
        <v>172</v>
      </c>
      <c r="L26" s="1763">
        <v>300</v>
      </c>
      <c r="M26" s="433"/>
    </row>
    <row r="27" spans="1:15">
      <c r="A27" s="35"/>
      <c r="B27" s="429"/>
      <c r="C27" s="430"/>
      <c r="D27" s="434"/>
      <c r="E27" s="435" t="s">
        <v>160</v>
      </c>
      <c r="F27" s="1958" t="s">
        <v>989</v>
      </c>
      <c r="G27" s="1959"/>
      <c r="H27" s="1960"/>
      <c r="I27" s="436">
        <f>J21</f>
        <v>80412846.232001275</v>
      </c>
      <c r="J27" s="436">
        <f>I27</f>
        <v>80412846.232001275</v>
      </c>
      <c r="K27" s="437"/>
      <c r="L27" s="438">
        <f>L26+J27</f>
        <v>80413146.232001275</v>
      </c>
      <c r="M27" s="433"/>
      <c r="N27" s="439"/>
    </row>
    <row r="28" spans="1:15" ht="45.75" customHeight="1">
      <c r="A28" s="35"/>
      <c r="B28" s="429"/>
      <c r="C28" s="430"/>
      <c r="D28" s="440" t="s">
        <v>192</v>
      </c>
      <c r="E28" s="441" t="s">
        <v>161</v>
      </c>
      <c r="F28" s="1970" t="s">
        <v>1006</v>
      </c>
      <c r="G28" s="1971"/>
      <c r="H28" s="1972"/>
      <c r="I28" s="362">
        <f>'14 - Fees'!J60</f>
        <v>1596072.54</v>
      </c>
      <c r="J28" s="362">
        <f>IF(I28=0,0,MIN(I28,L27))</f>
        <v>1596072.54</v>
      </c>
      <c r="K28" s="362">
        <f>MAX(I28-J28,0)</f>
        <v>0</v>
      </c>
      <c r="L28" s="438">
        <f>L27-J28</f>
        <v>78817073.692001268</v>
      </c>
      <c r="M28" s="442"/>
      <c r="O28" s="456"/>
    </row>
    <row r="29" spans="1:15" ht="20.25" customHeight="1">
      <c r="A29" s="35"/>
      <c r="B29" s="429"/>
      <c r="C29" s="430"/>
      <c r="D29" s="440" t="s">
        <v>193</v>
      </c>
      <c r="E29" s="441" t="s">
        <v>161</v>
      </c>
      <c r="F29" s="1970" t="s">
        <v>1007</v>
      </c>
      <c r="G29" s="1971"/>
      <c r="H29" s="1972"/>
      <c r="I29" s="362">
        <f>'12 - Notes Interest'!K17</f>
        <v>3865612.36</v>
      </c>
      <c r="J29" s="362">
        <f t="shared" ref="J29:J34" si="0">IF(I29=0,0,MIN(I29,L28))</f>
        <v>3865612.36</v>
      </c>
      <c r="K29" s="362">
        <f t="shared" ref="K29:K33" si="1">MAX(I29-J29,0)</f>
        <v>0</v>
      </c>
      <c r="L29" s="438">
        <f t="shared" ref="L29:L35" si="2">L28-J29</f>
        <v>74951461.332001269</v>
      </c>
      <c r="M29" s="442"/>
    </row>
    <row r="30" spans="1:15" ht="30.75" customHeight="1">
      <c r="A30" s="35"/>
      <c r="B30" s="429"/>
      <c r="C30" s="430"/>
      <c r="D30" s="440" t="s">
        <v>194</v>
      </c>
      <c r="E30" s="441" t="s">
        <v>161</v>
      </c>
      <c r="F30" s="1970" t="s">
        <v>1008</v>
      </c>
      <c r="G30" s="1971"/>
      <c r="H30" s="1972"/>
      <c r="I30" s="362">
        <f>'13 - Issuer Account'!H37</f>
        <v>0</v>
      </c>
      <c r="J30" s="362">
        <f t="shared" si="0"/>
        <v>0</v>
      </c>
      <c r="K30" s="362">
        <f t="shared" si="1"/>
        <v>0</v>
      </c>
      <c r="L30" s="438">
        <f t="shared" si="2"/>
        <v>74951461.332001269</v>
      </c>
      <c r="M30" s="442"/>
    </row>
    <row r="31" spans="1:15" ht="33.75" customHeight="1">
      <c r="A31" s="35"/>
      <c r="B31" s="429"/>
      <c r="C31" s="430"/>
      <c r="D31" s="440" t="s">
        <v>195</v>
      </c>
      <c r="E31" s="441" t="s">
        <v>161</v>
      </c>
      <c r="F31" s="1970" t="s">
        <v>1009</v>
      </c>
      <c r="G31" s="1971"/>
      <c r="H31" s="1972"/>
      <c r="I31" s="362">
        <f>'11 - Notes Follow-up'!F25</f>
        <v>67099817.039999999</v>
      </c>
      <c r="J31" s="362">
        <f t="shared" si="0"/>
        <v>67099817.039999999</v>
      </c>
      <c r="K31" s="362">
        <f t="shared" si="1"/>
        <v>0</v>
      </c>
      <c r="L31" s="438">
        <f t="shared" si="2"/>
        <v>7851644.2920012698</v>
      </c>
      <c r="M31" s="442"/>
    </row>
    <row r="32" spans="1:15" ht="54" customHeight="1">
      <c r="A32" s="35"/>
      <c r="B32" s="429"/>
      <c r="C32" s="430"/>
      <c r="D32" s="440" t="s">
        <v>196</v>
      </c>
      <c r="E32" s="441" t="s">
        <v>161</v>
      </c>
      <c r="F32" s="1970" t="s">
        <v>1010</v>
      </c>
      <c r="G32" s="1971"/>
      <c r="H32" s="1972"/>
      <c r="I32" s="362">
        <f>'12 - Notes Interest'!T17</f>
        <v>508676.52</v>
      </c>
      <c r="J32" s="362">
        <f t="shared" si="0"/>
        <v>508676.52</v>
      </c>
      <c r="K32" s="362">
        <f t="shared" si="1"/>
        <v>0</v>
      </c>
      <c r="L32" s="438">
        <f t="shared" si="2"/>
        <v>7342967.7720012702</v>
      </c>
      <c r="M32" s="442"/>
    </row>
    <row r="33" spans="1:13" ht="31.5" customHeight="1">
      <c r="A33" s="35"/>
      <c r="B33" s="429"/>
      <c r="C33" s="430"/>
      <c r="D33" s="440" t="s">
        <v>197</v>
      </c>
      <c r="E33" s="441" t="s">
        <v>161</v>
      </c>
      <c r="F33" s="1970" t="s">
        <v>1011</v>
      </c>
      <c r="G33" s="1971"/>
      <c r="H33" s="1972"/>
      <c r="I33" s="362">
        <f>'11 - Notes Follow-up'!N25</f>
        <v>3531559.6799999997</v>
      </c>
      <c r="J33" s="362">
        <f t="shared" si="0"/>
        <v>3531559.6799999997</v>
      </c>
      <c r="K33" s="362">
        <f t="shared" si="1"/>
        <v>0</v>
      </c>
      <c r="L33" s="438">
        <f t="shared" si="2"/>
        <v>3811408.0920012705</v>
      </c>
      <c r="M33" s="442"/>
    </row>
    <row r="34" spans="1:13" ht="45.75" customHeight="1">
      <c r="A34" s="35"/>
      <c r="B34" s="429"/>
      <c r="C34" s="430"/>
      <c r="D34" s="440" t="s">
        <v>198</v>
      </c>
      <c r="E34" s="441" t="s">
        <v>161</v>
      </c>
      <c r="F34" s="1964" t="s">
        <v>1012</v>
      </c>
      <c r="G34" s="1965"/>
      <c r="H34" s="1966"/>
      <c r="I34" s="362">
        <f>IF('10 - Reserve calculation'!K12&lt;0,-'10 - Reserve calculation'!K12,0)</f>
        <v>325864.21000000089</v>
      </c>
      <c r="J34" s="362">
        <f t="shared" si="0"/>
        <v>325864.21000000089</v>
      </c>
      <c r="K34" s="362">
        <f t="shared" ref="K34" si="3">MAX(I34-J34,0)</f>
        <v>0</v>
      </c>
      <c r="L34" s="438">
        <f>L33-J34</f>
        <v>3485543.8820012696</v>
      </c>
      <c r="M34" s="442"/>
    </row>
    <row r="35" spans="1:13" ht="20.25" customHeight="1">
      <c r="A35" s="35"/>
      <c r="B35" s="429"/>
      <c r="C35" s="430"/>
      <c r="D35" s="440" t="s">
        <v>199</v>
      </c>
      <c r="E35" s="441" t="s">
        <v>161</v>
      </c>
      <c r="F35" s="1964" t="s">
        <v>1013</v>
      </c>
      <c r="G35" s="1965"/>
      <c r="H35" s="1966"/>
      <c r="I35" s="362">
        <f>L34-'11bis - Notes Calculation'!AM17-'11bis - Notes Calculation'!AD17</f>
        <v>3485502.0520010777</v>
      </c>
      <c r="J35" s="362">
        <f>IF(I35=0,0,MIN(I35-300,L34-300))</f>
        <v>3485202.0520010777</v>
      </c>
      <c r="K35" s="362">
        <f>MAX(I35-J35-300,0)</f>
        <v>0</v>
      </c>
      <c r="L35" s="438">
        <f t="shared" si="2"/>
        <v>341.83000019192696</v>
      </c>
      <c r="M35" s="442"/>
    </row>
    <row r="36" spans="1:13">
      <c r="A36" s="443"/>
      <c r="B36" s="444"/>
      <c r="C36" s="445"/>
      <c r="D36" s="2007"/>
      <c r="E36" s="2008"/>
      <c r="F36" s="2008"/>
      <c r="G36" s="2008"/>
      <c r="H36" s="2008"/>
      <c r="I36" s="2008"/>
      <c r="J36" s="2009"/>
      <c r="K36" s="446"/>
      <c r="L36" s="447">
        <f>L35</f>
        <v>341.83000019192696</v>
      </c>
      <c r="M36" s="448" t="s">
        <v>1999</v>
      </c>
    </row>
    <row r="37" spans="1:13" ht="15" thickBot="1">
      <c r="A37" s="35"/>
      <c r="B37" s="449"/>
      <c r="C37" s="450"/>
      <c r="D37" s="451"/>
      <c r="E37" s="452"/>
      <c r="F37" s="453"/>
      <c r="G37" s="453"/>
      <c r="H37" s="450"/>
      <c r="I37" s="450"/>
      <c r="J37" s="450"/>
      <c r="K37" s="450"/>
      <c r="L37" s="454"/>
      <c r="M37" s="455"/>
    </row>
    <row r="39" spans="1:13">
      <c r="L39" s="456"/>
    </row>
    <row r="40" spans="1:13">
      <c r="J40" s="456"/>
      <c r="K40" s="456"/>
      <c r="L40" s="456"/>
    </row>
    <row r="42" spans="1:13" ht="15" hidden="1" outlineLevel="1" thickBot="1">
      <c r="L42" s="439"/>
    </row>
    <row r="43" spans="1:13" ht="15.5" hidden="1" outlineLevel="1">
      <c r="B43" s="422"/>
      <c r="C43" s="2000" t="s">
        <v>988</v>
      </c>
      <c r="D43" s="2000"/>
      <c r="E43" s="2000"/>
      <c r="F43" s="2000"/>
      <c r="G43" s="2000"/>
      <c r="H43" s="2000"/>
      <c r="I43" s="2001"/>
      <c r="J43" s="423"/>
      <c r="K43" s="423"/>
      <c r="L43" s="423"/>
      <c r="M43" s="424"/>
    </row>
    <row r="44" spans="1:13" hidden="1" outlineLevel="1">
      <c r="B44" s="426"/>
      <c r="C44" s="2002"/>
      <c r="D44" s="2002"/>
      <c r="E44" s="2002"/>
      <c r="F44" s="2002"/>
      <c r="G44" s="2002"/>
      <c r="H44" s="2002"/>
      <c r="I44" s="2003"/>
      <c r="J44" s="427" t="s">
        <v>157</v>
      </c>
      <c r="K44" s="427"/>
      <c r="L44" s="427" t="s">
        <v>158</v>
      </c>
      <c r="M44" s="428"/>
    </row>
    <row r="45" spans="1:13" hidden="1" outlineLevel="1">
      <c r="B45" s="429"/>
      <c r="C45" s="430"/>
      <c r="D45" s="2004" t="s">
        <v>189</v>
      </c>
      <c r="E45" s="2005"/>
      <c r="F45" s="2005"/>
      <c r="G45" s="2005"/>
      <c r="H45" s="2006"/>
      <c r="I45" s="431" t="s">
        <v>190</v>
      </c>
      <c r="J45" s="431" t="s">
        <v>191</v>
      </c>
      <c r="K45" s="431" t="s">
        <v>172</v>
      </c>
      <c r="L45" s="432">
        <v>0</v>
      </c>
      <c r="M45" s="433"/>
    </row>
    <row r="46" spans="1:13" hidden="1" outlineLevel="1">
      <c r="B46" s="429"/>
      <c r="C46" s="430"/>
      <c r="D46" s="434"/>
      <c r="E46" s="435" t="s">
        <v>160</v>
      </c>
      <c r="F46" s="1958" t="s">
        <v>989</v>
      </c>
      <c r="G46" s="1959"/>
      <c r="H46" s="1960"/>
      <c r="I46" s="436"/>
      <c r="J46" s="436">
        <f>I46</f>
        <v>0</v>
      </c>
      <c r="K46" s="437"/>
      <c r="L46" s="438">
        <f>J46+L45</f>
        <v>0</v>
      </c>
      <c r="M46" s="433"/>
    </row>
    <row r="47" spans="1:13" ht="48" hidden="1" customHeight="1" outlineLevel="1">
      <c r="B47" s="429"/>
      <c r="C47" s="430"/>
      <c r="D47" s="440" t="s">
        <v>192</v>
      </c>
      <c r="E47" s="441" t="s">
        <v>161</v>
      </c>
      <c r="F47" s="1970" t="s">
        <v>986</v>
      </c>
      <c r="G47" s="1971"/>
      <c r="H47" s="1972"/>
      <c r="I47" s="362"/>
      <c r="J47" s="362">
        <f>IF(I47=0,0,MIN(I47,L46))</f>
        <v>0</v>
      </c>
      <c r="K47" s="362">
        <f>MAX(I47-J47,0)</f>
        <v>0</v>
      </c>
      <c r="L47" s="438">
        <f>L46-J47</f>
        <v>0</v>
      </c>
      <c r="M47" s="442"/>
    </row>
    <row r="48" spans="1:13" ht="48" hidden="1" customHeight="1" outlineLevel="1">
      <c r="B48" s="429"/>
      <c r="C48" s="430"/>
      <c r="D48" s="440" t="s">
        <v>193</v>
      </c>
      <c r="E48" s="441" t="s">
        <v>161</v>
      </c>
      <c r="F48" s="1964" t="s">
        <v>990</v>
      </c>
      <c r="G48" s="1965"/>
      <c r="H48" s="1966"/>
      <c r="I48" s="362"/>
      <c r="J48" s="362">
        <f t="shared" ref="J48:J53" si="4">IF(I48=0,0,MIN(I48,L47))</f>
        <v>0</v>
      </c>
      <c r="K48" s="362">
        <f t="shared" ref="K48:K53" si="5">MAX(I48-J48,0)</f>
        <v>0</v>
      </c>
      <c r="L48" s="438">
        <f t="shared" ref="L48:L53" si="6">L47-J48</f>
        <v>0</v>
      </c>
      <c r="M48" s="442"/>
    </row>
    <row r="49" spans="2:13" ht="48" hidden="1" customHeight="1" outlineLevel="1">
      <c r="B49" s="429"/>
      <c r="C49" s="430"/>
      <c r="D49" s="440" t="s">
        <v>194</v>
      </c>
      <c r="E49" s="441" t="s">
        <v>161</v>
      </c>
      <c r="F49" s="1970" t="s">
        <v>991</v>
      </c>
      <c r="G49" s="1971"/>
      <c r="H49" s="1972"/>
      <c r="I49" s="362"/>
      <c r="J49" s="362">
        <f t="shared" si="4"/>
        <v>0</v>
      </c>
      <c r="K49" s="362">
        <f t="shared" si="5"/>
        <v>0</v>
      </c>
      <c r="L49" s="438">
        <f t="shared" si="6"/>
        <v>0</v>
      </c>
      <c r="M49" s="442"/>
    </row>
    <row r="50" spans="2:13" ht="48" hidden="1" customHeight="1" outlineLevel="1">
      <c r="B50" s="429"/>
      <c r="C50" s="430"/>
      <c r="D50" s="440" t="s">
        <v>195</v>
      </c>
      <c r="E50" s="441" t="s">
        <v>161</v>
      </c>
      <c r="F50" s="1970" t="s">
        <v>992</v>
      </c>
      <c r="G50" s="1971"/>
      <c r="H50" s="1972"/>
      <c r="I50" s="362"/>
      <c r="J50" s="362">
        <f t="shared" si="4"/>
        <v>0</v>
      </c>
      <c r="K50" s="362">
        <f t="shared" si="5"/>
        <v>0</v>
      </c>
      <c r="L50" s="438">
        <f t="shared" si="6"/>
        <v>0</v>
      </c>
      <c r="M50" s="442"/>
    </row>
    <row r="51" spans="2:13" ht="48" hidden="1" customHeight="1" outlineLevel="1">
      <c r="B51" s="429"/>
      <c r="C51" s="430"/>
      <c r="D51" s="440" t="s">
        <v>196</v>
      </c>
      <c r="E51" s="441" t="s">
        <v>161</v>
      </c>
      <c r="F51" s="1970" t="s">
        <v>993</v>
      </c>
      <c r="G51" s="1971"/>
      <c r="H51" s="1972"/>
      <c r="I51" s="362"/>
      <c r="J51" s="362">
        <f t="shared" si="4"/>
        <v>0</v>
      </c>
      <c r="K51" s="362">
        <f t="shared" si="5"/>
        <v>0</v>
      </c>
      <c r="L51" s="438">
        <f t="shared" si="6"/>
        <v>0</v>
      </c>
      <c r="M51" s="442"/>
    </row>
    <row r="52" spans="2:13" ht="48" hidden="1" customHeight="1" outlineLevel="1">
      <c r="B52" s="429"/>
      <c r="C52" s="430"/>
      <c r="D52" s="440" t="s">
        <v>197</v>
      </c>
      <c r="E52" s="441" t="s">
        <v>161</v>
      </c>
      <c r="F52" s="1970" t="s">
        <v>994</v>
      </c>
      <c r="G52" s="1971"/>
      <c r="H52" s="1972"/>
      <c r="I52" s="362"/>
      <c r="J52" s="362">
        <f t="shared" si="4"/>
        <v>0</v>
      </c>
      <c r="K52" s="362">
        <f t="shared" si="5"/>
        <v>0</v>
      </c>
      <c r="L52" s="438">
        <f t="shared" si="6"/>
        <v>0</v>
      </c>
      <c r="M52" s="442"/>
    </row>
    <row r="53" spans="2:13" ht="48" hidden="1" customHeight="1" outlineLevel="1">
      <c r="B53" s="429"/>
      <c r="C53" s="430"/>
      <c r="D53" s="440" t="s">
        <v>198</v>
      </c>
      <c r="E53" s="441" t="s">
        <v>161</v>
      </c>
      <c r="F53" s="1970" t="s">
        <v>995</v>
      </c>
      <c r="G53" s="1971"/>
      <c r="H53" s="1972"/>
      <c r="I53" s="362"/>
      <c r="J53" s="362">
        <f t="shared" si="4"/>
        <v>0</v>
      </c>
      <c r="K53" s="362">
        <f t="shared" si="5"/>
        <v>0</v>
      </c>
      <c r="L53" s="438">
        <f t="shared" si="6"/>
        <v>0</v>
      </c>
      <c r="M53" s="442"/>
    </row>
    <row r="54" spans="2:13" hidden="1" outlineLevel="1">
      <c r="B54" s="444"/>
      <c r="C54" s="445"/>
      <c r="D54" s="2007"/>
      <c r="E54" s="2008"/>
      <c r="F54" s="2008"/>
      <c r="G54" s="2008"/>
      <c r="H54" s="2008"/>
      <c r="I54" s="2008"/>
      <c r="J54" s="2009"/>
      <c r="K54" s="446"/>
      <c r="L54" s="447">
        <f>L53</f>
        <v>0</v>
      </c>
      <c r="M54" s="448"/>
    </row>
    <row r="55" spans="2:13" ht="15" hidden="1" outlineLevel="1" thickBot="1">
      <c r="B55" s="449"/>
      <c r="C55" s="450"/>
      <c r="D55" s="451"/>
      <c r="E55" s="452"/>
      <c r="F55" s="453"/>
      <c r="G55" s="453"/>
      <c r="H55" s="450"/>
      <c r="I55" s="450"/>
      <c r="J55" s="450"/>
      <c r="K55" s="450"/>
      <c r="L55" s="454"/>
      <c r="M55" s="455"/>
    </row>
    <row r="56" spans="2:13" hidden="1" outlineLevel="1">
      <c r="L56" s="439"/>
    </row>
    <row r="57" spans="2:13" collapsed="1">
      <c r="L57" s="439"/>
    </row>
  </sheetData>
  <mergeCells count="35">
    <mergeCell ref="F53:H53"/>
    <mergeCell ref="D54:J54"/>
    <mergeCell ref="F52:H52"/>
    <mergeCell ref="F35:H35"/>
    <mergeCell ref="D36:J36"/>
    <mergeCell ref="C43:I44"/>
    <mergeCell ref="D45:H45"/>
    <mergeCell ref="F46:H46"/>
    <mergeCell ref="F47:H47"/>
    <mergeCell ref="F48:H48"/>
    <mergeCell ref="F49:H49"/>
    <mergeCell ref="F50:H50"/>
    <mergeCell ref="F51:H51"/>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21:I21"/>
    <mergeCell ref="F14:I14"/>
    <mergeCell ref="F15:I15"/>
    <mergeCell ref="F16:I16"/>
    <mergeCell ref="F17:I17"/>
    <mergeCell ref="F18:I18"/>
  </mergeCells>
  <phoneticPr fontId="153"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C904-253A-4D42-82EA-D077F3BAFAF7}">
  <sheetPr>
    <tabColor theme="0" tint="-0.249977111117893"/>
  </sheetPr>
  <dimension ref="A1"/>
  <sheetViews>
    <sheetView workbookViewId="0"/>
  </sheetViews>
  <sheetFormatPr defaultColWidth="9.1796875"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codeName="Sheet1">
    <tabColor theme="0" tint="-0.249977111117893"/>
  </sheetPr>
  <dimension ref="A2:L63"/>
  <sheetViews>
    <sheetView showGridLines="0" tabSelected="1" view="pageBreakPreview" zoomScale="80" zoomScaleNormal="100" zoomScaleSheetLayoutView="80" workbookViewId="0">
      <selection activeCell="F22" sqref="F22"/>
    </sheetView>
  </sheetViews>
  <sheetFormatPr defaultColWidth="11.453125" defaultRowHeight="14.5"/>
  <cols>
    <col min="1" max="1" width="2.1796875" style="2" customWidth="1"/>
    <col min="2" max="2" width="7.453125" style="2" customWidth="1"/>
    <col min="3" max="3" width="53.54296875" style="2" customWidth="1"/>
    <col min="4" max="4" width="1.81640625" style="2" customWidth="1"/>
    <col min="5" max="5" width="2.453125" style="2" customWidth="1"/>
    <col min="6" max="6" width="33.81640625" style="2" customWidth="1"/>
    <col min="7" max="7" width="4.54296875" style="2" customWidth="1"/>
    <col min="8" max="8" width="6.81640625" style="2" customWidth="1"/>
    <col min="9" max="9" width="6.453125" style="2" customWidth="1"/>
    <col min="10" max="10" width="6.1796875" style="2" customWidth="1"/>
    <col min="11" max="11" width="8.453125" style="2" customWidth="1"/>
    <col min="12" max="16384" width="11.453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848" t="s">
        <v>1135</v>
      </c>
      <c r="D8" s="1848"/>
      <c r="E8" s="1848"/>
      <c r="F8" s="1848"/>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1070</v>
      </c>
      <c r="G11" s="5"/>
      <c r="H11" s="4"/>
    </row>
    <row r="12" spans="1:8" ht="30.5">
      <c r="B12" s="7"/>
      <c r="C12" s="7"/>
      <c r="D12" s="7"/>
      <c r="E12" s="7"/>
      <c r="F12" s="9"/>
      <c r="G12" s="7"/>
      <c r="H12" s="10"/>
    </row>
    <row r="13" spans="1:8" s="1372" customFormat="1" ht="12.75" customHeight="1">
      <c r="C13" s="6" t="s">
        <v>1079</v>
      </c>
      <c r="D13" s="1373"/>
      <c r="E13" s="1373"/>
      <c r="F13" s="1371">
        <v>45588</v>
      </c>
      <c r="G13" s="1374"/>
    </row>
    <row r="14" spans="1:8" s="1372" customFormat="1" ht="12.75" customHeight="1">
      <c r="A14" s="1374"/>
      <c r="B14" s="1374"/>
      <c r="C14" s="1374"/>
      <c r="D14" s="1374"/>
      <c r="E14" s="1374"/>
      <c r="F14" s="1374"/>
      <c r="G14" s="1374"/>
    </row>
    <row r="15" spans="1:8" s="1372" customFormat="1" ht="12.75" customHeight="1">
      <c r="C15" s="6" t="s">
        <v>1</v>
      </c>
      <c r="D15" s="1373"/>
      <c r="E15" s="1373"/>
      <c r="F15" s="1371">
        <f>_xlfn.XLOOKUP(F16,Calendar!$E$23:$E$478,Calendar!$D$23:$D$478)</f>
        <v>45870</v>
      </c>
      <c r="G15" s="1374"/>
    </row>
    <row r="16" spans="1:8" s="1372" customFormat="1" ht="12.75" customHeight="1">
      <c r="C16" s="6" t="s">
        <v>2</v>
      </c>
      <c r="D16" s="1373"/>
      <c r="E16" s="1373"/>
      <c r="F16" s="1371">
        <f>INPUT_DATA!A4</f>
        <v>45900</v>
      </c>
      <c r="G16" s="1374"/>
    </row>
    <row r="17" spans="1:8" s="1372" customFormat="1" ht="12.75" customHeight="1">
      <c r="C17" s="6" t="s">
        <v>100</v>
      </c>
      <c r="D17" s="1373"/>
      <c r="E17" s="1373"/>
      <c r="F17" s="1371">
        <f>INPUT_DATA!A4</f>
        <v>45900</v>
      </c>
      <c r="G17" s="1374"/>
    </row>
    <row r="18" spans="1:8" s="1372" customFormat="1" ht="12.75" customHeight="1">
      <c r="C18" s="6" t="s">
        <v>3</v>
      </c>
      <c r="D18" s="1373"/>
      <c r="E18" s="1373"/>
      <c r="F18" s="1371">
        <f>_xlfn.XLOOKUP(F16,Calendar!$E$23:$E$478,Calendar!$G$23:$G$478)</f>
        <v>45912</v>
      </c>
      <c r="G18" s="1374"/>
    </row>
    <row r="19" spans="1:8" s="1372" customFormat="1" ht="12.75" customHeight="1">
      <c r="C19" s="6" t="s">
        <v>4</v>
      </c>
      <c r="D19" s="1373"/>
      <c r="E19" s="1373"/>
      <c r="F19" s="1371">
        <f>_xlfn.XLOOKUP(F16,Calendar!$E$23:$E$478,Calendar!$H$23:$H$478)</f>
        <v>45922</v>
      </c>
      <c r="G19" s="1374"/>
    </row>
    <row r="20" spans="1:8" s="1372" customFormat="1" ht="12.75" customHeight="1">
      <c r="C20" s="6" t="s">
        <v>5</v>
      </c>
      <c r="D20" s="1373"/>
      <c r="E20" s="1373"/>
      <c r="F20" s="1371">
        <f>_xlfn.XLOOKUP(F16,Calendar!$E$23:$E$478,Calendar!$J$23:$J$478)</f>
        <v>45929</v>
      </c>
      <c r="G20" s="1374"/>
    </row>
    <row r="21" spans="1:8" s="1372" customFormat="1" ht="12.75" customHeight="1">
      <c r="C21" s="1761" t="s">
        <v>2003</v>
      </c>
      <c r="D21" s="1373"/>
      <c r="E21" s="1373"/>
      <c r="F21" s="1371">
        <f>_xlfn.XLOOKUP(EOMONTH($F$15,1),Calendar!$E$23:$E$478,Calendar!$J$23:$J$478)</f>
        <v>45957</v>
      </c>
      <c r="G21" s="1374"/>
    </row>
    <row r="22" spans="1:8" s="1372" customFormat="1" ht="12.75" customHeight="1">
      <c r="C22" s="6" t="s">
        <v>1140</v>
      </c>
      <c r="D22" s="1373"/>
      <c r="E22" s="1373"/>
      <c r="F22" s="1371">
        <f>_xlfn.XLOOKUP(F15-1,Calendar!$E$23:$E$478,Calendar!$J$23:$J$478)</f>
        <v>45896</v>
      </c>
      <c r="G22" s="1374"/>
    </row>
    <row r="23" spans="1:8" s="1372" customFormat="1" ht="12.75" customHeight="1">
      <c r="C23" s="6" t="s">
        <v>6</v>
      </c>
      <c r="D23" s="1373"/>
      <c r="E23" s="1373"/>
      <c r="F23" s="1371">
        <v>45588</v>
      </c>
      <c r="G23" s="1374"/>
    </row>
    <row r="24" spans="1:8" s="1372" customFormat="1" ht="0.75" customHeight="1">
      <c r="C24" s="6" t="s">
        <v>7</v>
      </c>
      <c r="D24" s="1373"/>
      <c r="E24" s="1373"/>
      <c r="F24" s="1371"/>
      <c r="G24" s="1374"/>
    </row>
    <row r="25" spans="1:8" ht="15.5">
      <c r="A25" s="8"/>
      <c r="B25" s="8"/>
      <c r="C25" s="8"/>
      <c r="D25" s="8"/>
      <c r="E25" s="8"/>
      <c r="F25" s="8"/>
      <c r="G25" s="11"/>
      <c r="H25" s="11"/>
    </row>
    <row r="26" spans="1:8" s="1604" customFormat="1" ht="14.25" customHeight="1">
      <c r="C26" s="12"/>
      <c r="D26" s="1605"/>
      <c r="E26" s="1605"/>
      <c r="F26" s="1606"/>
      <c r="G26" s="1607"/>
      <c r="H26" s="1607"/>
    </row>
    <row r="27" spans="1:8" s="1604" customFormat="1" ht="14.25" customHeight="1">
      <c r="C27" s="12"/>
      <c r="D27" s="1605"/>
      <c r="E27" s="1605"/>
      <c r="F27" s="1606"/>
      <c r="G27" s="1607"/>
      <c r="H27" s="1607"/>
    </row>
    <row r="28" spans="1:8" s="1604" customFormat="1" ht="14.25" customHeight="1">
      <c r="C28" s="12"/>
      <c r="D28" s="1605"/>
      <c r="E28" s="1605"/>
      <c r="F28" s="1606"/>
      <c r="G28" s="1607"/>
      <c r="H28" s="1607"/>
    </row>
    <row r="29" spans="1:8" ht="15.75" customHeight="1">
      <c r="C29" s="6" t="s">
        <v>1064</v>
      </c>
      <c r="D29" s="1373"/>
      <c r="E29" s="1373"/>
      <c r="F29" s="1410">
        <f>_xlfn.XLOOKUP(F17,Calendar!$F$23:$F$478,Calendar!$B$23:$B$478)</f>
        <v>11</v>
      </c>
      <c r="G29" s="11"/>
      <c r="H29" s="11"/>
    </row>
    <row r="30" spans="1:8" ht="13.5" customHeight="1">
      <c r="C30" s="6" t="s">
        <v>6</v>
      </c>
      <c r="D30" s="1373"/>
      <c r="E30" s="1373"/>
      <c r="F30" s="1410" t="s">
        <v>1074</v>
      </c>
      <c r="G30" s="11"/>
      <c r="H30" s="11"/>
    </row>
    <row r="31" spans="1:8" ht="15.5">
      <c r="C31" s="17"/>
      <c r="D31" s="17"/>
      <c r="E31" s="17"/>
      <c r="F31" s="17"/>
      <c r="G31" s="11"/>
      <c r="H31" s="11"/>
    </row>
    <row r="32" spans="1:8" ht="15.5">
      <c r="C32" s="6" t="s">
        <v>1063</v>
      </c>
      <c r="D32" s="17"/>
      <c r="E32" s="17"/>
      <c r="F32" s="1608" t="s">
        <v>1075</v>
      </c>
      <c r="G32" s="11"/>
      <c r="H32" s="11"/>
    </row>
    <row r="33" spans="3:8" ht="15.5">
      <c r="C33" s="6" t="s">
        <v>1062</v>
      </c>
      <c r="D33" s="17"/>
      <c r="E33" s="17"/>
      <c r="F33" s="1608" t="s">
        <v>1074</v>
      </c>
      <c r="G33" s="11"/>
      <c r="H33" s="11"/>
    </row>
    <row r="34" spans="3:8" ht="15.5">
      <c r="C34" s="12"/>
      <c r="D34" s="17"/>
      <c r="E34" s="17"/>
      <c r="F34" s="17"/>
      <c r="G34" s="11"/>
      <c r="H34" s="11"/>
    </row>
    <row r="35" spans="3:8" ht="15.5">
      <c r="C35" s="12"/>
      <c r="D35" s="17"/>
      <c r="E35" s="17"/>
      <c r="F35" s="17"/>
      <c r="G35" s="11"/>
      <c r="H35" s="11"/>
    </row>
    <row r="36" spans="3:8" ht="15.5" hidden="1">
      <c r="C36" s="13" t="s">
        <v>8</v>
      </c>
      <c r="D36" s="17"/>
      <c r="E36" s="17"/>
      <c r="F36" s="17"/>
      <c r="G36" s="11"/>
      <c r="H36" s="11"/>
    </row>
    <row r="37" spans="3:8" ht="15.5" hidden="1">
      <c r="C37" s="17"/>
      <c r="D37" s="17"/>
      <c r="E37" s="17"/>
      <c r="F37" s="17"/>
      <c r="G37" s="11"/>
      <c r="H37" s="11"/>
    </row>
    <row r="38" spans="3:8" ht="15.5" hidden="1">
      <c r="C38" s="17"/>
      <c r="D38" s="17"/>
      <c r="E38" s="17"/>
      <c r="F38" s="17"/>
      <c r="G38" s="11"/>
      <c r="H38" s="11"/>
    </row>
    <row r="39" spans="3:8" ht="15.5" hidden="1">
      <c r="C39" s="17"/>
      <c r="D39" s="17"/>
      <c r="E39" s="17"/>
      <c r="F39" s="17"/>
      <c r="G39" s="11"/>
      <c r="H39" s="11"/>
    </row>
    <row r="40" spans="3:8" ht="15.5" hidden="1">
      <c r="C40" s="17"/>
      <c r="D40" s="17"/>
      <c r="E40" s="17"/>
      <c r="F40" s="17"/>
      <c r="G40" s="11"/>
      <c r="H40" s="11"/>
    </row>
    <row r="41" spans="3:8" ht="15.5" hidden="1">
      <c r="C41" s="17"/>
      <c r="D41" s="17"/>
      <c r="E41" s="17"/>
      <c r="F41" s="17"/>
      <c r="G41" s="11"/>
      <c r="H41" s="11"/>
    </row>
    <row r="42" spans="3:8" ht="15.5" hidden="1">
      <c r="C42" s="17"/>
      <c r="D42" s="17"/>
      <c r="E42" s="17"/>
      <c r="F42" s="17"/>
      <c r="G42" s="11"/>
      <c r="H42" s="11"/>
    </row>
    <row r="43" spans="3:8" ht="17.25" hidden="1" customHeight="1">
      <c r="C43" s="17"/>
      <c r="D43" s="17"/>
      <c r="E43" s="17"/>
      <c r="F43" s="17"/>
      <c r="G43" s="11"/>
      <c r="H43" s="11"/>
    </row>
    <row r="44" spans="3:8" ht="15.5" hidden="1">
      <c r="C44" s="17"/>
      <c r="D44" s="17"/>
      <c r="E44" s="17"/>
      <c r="F44" s="17"/>
      <c r="G44" s="18"/>
      <c r="H44" s="11"/>
    </row>
    <row r="45" spans="3:8" ht="15.5">
      <c r="C45" s="17"/>
      <c r="D45" s="17"/>
      <c r="E45" s="17"/>
      <c r="F45" s="17"/>
      <c r="G45" s="18"/>
      <c r="H45" s="11"/>
    </row>
    <row r="46" spans="3:8" ht="24.75" customHeight="1">
      <c r="C46" s="13" t="s">
        <v>9</v>
      </c>
      <c r="D46" s="14"/>
      <c r="E46" s="15"/>
      <c r="F46" s="16"/>
      <c r="G46" s="11"/>
      <c r="H46" s="11"/>
    </row>
    <row r="47" spans="3:8" ht="15.5">
      <c r="C47" s="19" t="s">
        <v>10</v>
      </c>
      <c r="D47" s="11"/>
      <c r="E47" s="20"/>
      <c r="F47" s="21" t="s">
        <v>11</v>
      </c>
      <c r="G47" s="18"/>
      <c r="H47" s="11"/>
    </row>
    <row r="48" spans="3:8" ht="15.5">
      <c r="C48" s="22" t="s">
        <v>217</v>
      </c>
      <c r="D48" s="11"/>
      <c r="E48" s="20"/>
      <c r="F48" s="21" t="s">
        <v>12</v>
      </c>
      <c r="G48" s="18"/>
      <c r="H48" s="11"/>
    </row>
    <row r="49" spans="3:12" ht="15.5">
      <c r="C49" s="22" t="s">
        <v>374</v>
      </c>
      <c r="D49" s="11"/>
      <c r="E49" s="20"/>
      <c r="F49" s="21" t="s">
        <v>1068</v>
      </c>
      <c r="G49" s="18"/>
      <c r="H49" s="11"/>
    </row>
    <row r="50" spans="3:12" ht="15.5">
      <c r="C50" s="22" t="s">
        <v>374</v>
      </c>
      <c r="D50" s="11"/>
      <c r="E50" s="24"/>
      <c r="F50" s="25" t="s">
        <v>378</v>
      </c>
      <c r="G50" s="18"/>
      <c r="H50" s="11"/>
    </row>
    <row r="51" spans="3:12" ht="15.5">
      <c r="C51" s="23" t="s">
        <v>217</v>
      </c>
      <c r="D51" s="11"/>
      <c r="E51" s="24"/>
      <c r="F51" s="25" t="s">
        <v>1069</v>
      </c>
      <c r="G51" s="18"/>
      <c r="H51" s="11"/>
    </row>
    <row r="52" spans="3:12" ht="15.5">
      <c r="C52" s="23" t="s">
        <v>374</v>
      </c>
      <c r="D52" s="11"/>
      <c r="E52" s="24"/>
      <c r="F52" s="25" t="s">
        <v>184</v>
      </c>
      <c r="G52" s="18"/>
      <c r="H52" s="11"/>
    </row>
    <row r="53" spans="3:12" ht="15.5">
      <c r="C53" s="26" t="s">
        <v>217</v>
      </c>
      <c r="D53" s="11"/>
      <c r="E53" s="24"/>
      <c r="F53" s="25" t="s">
        <v>1065</v>
      </c>
      <c r="G53" s="18"/>
      <c r="H53" s="11"/>
    </row>
    <row r="54" spans="3:12" ht="15.5">
      <c r="C54" s="26" t="s">
        <v>217</v>
      </c>
      <c r="D54" s="11"/>
      <c r="E54" s="24"/>
      <c r="F54" s="25" t="s">
        <v>1066</v>
      </c>
      <c r="G54" s="18"/>
      <c r="H54" s="11"/>
    </row>
    <row r="55" spans="3:12" ht="15.75" customHeight="1">
      <c r="C55" s="23" t="s">
        <v>217</v>
      </c>
      <c r="D55" s="11"/>
      <c r="E55" s="27"/>
      <c r="F55" s="28" t="s">
        <v>1067</v>
      </c>
      <c r="G55" s="29"/>
      <c r="H55" s="11"/>
    </row>
    <row r="56" spans="3:12" ht="15.5">
      <c r="C56" s="29"/>
      <c r="D56" s="29"/>
      <c r="E56" s="29"/>
      <c r="F56" s="29"/>
      <c r="G56" s="29"/>
      <c r="H56" s="11"/>
    </row>
    <row r="57" spans="3:12" ht="15.5">
      <c r="C57" s="11"/>
      <c r="D57" s="11"/>
      <c r="E57" s="29"/>
      <c r="F57" s="29"/>
      <c r="G57" s="29"/>
      <c r="H57" s="11"/>
    </row>
    <row r="58" spans="3:12" ht="15.5">
      <c r="C58" s="13" t="s">
        <v>13</v>
      </c>
      <c r="E58" s="18"/>
      <c r="F58" s="18"/>
      <c r="G58" s="18"/>
      <c r="H58" s="11"/>
    </row>
    <row r="59" spans="3:12" ht="15.5">
      <c r="C59" s="30" t="s">
        <v>14</v>
      </c>
      <c r="D59" s="31" t="s">
        <v>15</v>
      </c>
      <c r="E59" s="32" t="s">
        <v>2004</v>
      </c>
      <c r="G59" s="33"/>
      <c r="H59" s="11"/>
    </row>
    <row r="60" spans="3:12" ht="17.25" customHeight="1">
      <c r="C60" s="30" t="s">
        <v>16</v>
      </c>
      <c r="D60" s="31" t="s">
        <v>15</v>
      </c>
      <c r="E60" s="1849" t="s">
        <v>2002</v>
      </c>
      <c r="F60" s="1849"/>
      <c r="G60" s="1849"/>
      <c r="H60" s="1849"/>
      <c r="I60" s="1849"/>
      <c r="J60" s="1849"/>
      <c r="K60" s="1849"/>
      <c r="L60" s="1849"/>
    </row>
    <row r="61" spans="3:12" ht="15.75" customHeight="1">
      <c r="C61" s="11"/>
      <c r="D61" s="34"/>
      <c r="E61" s="1850" t="s">
        <v>17</v>
      </c>
      <c r="F61" s="1851"/>
      <c r="G61" s="1851"/>
      <c r="H61" s="11"/>
    </row>
    <row r="62" spans="3:12" ht="15.5">
      <c r="C62" s="11"/>
      <c r="D62" s="34"/>
      <c r="E62" s="1850"/>
      <c r="F62" s="1851"/>
      <c r="G62" s="1851"/>
      <c r="H62" s="11"/>
    </row>
    <row r="63" spans="3:12" ht="15.5">
      <c r="C63" s="11"/>
      <c r="D63" s="34"/>
      <c r="H63" s="11"/>
    </row>
  </sheetData>
  <mergeCells count="4">
    <mergeCell ref="C8:F8"/>
    <mergeCell ref="E60:L60"/>
    <mergeCell ref="E62:G62"/>
    <mergeCell ref="E61:G61"/>
  </mergeCells>
  <hyperlinks>
    <hyperlink ref="E61" r:id="rId1" xr:uid="{A40BC910-3DE6-4D2F-A183-EA6C14EA7014}"/>
  </hyperlinks>
  <pageMargins left="0.7" right="0.7" top="0.75" bottom="0.75" header="0.3" footer="0.3"/>
  <pageSetup paperSize="9" scale="53"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codeName="Sheet18">
    <tabColor theme="0" tint="-0.249977111117893"/>
  </sheetPr>
  <dimension ref="A1:P30"/>
  <sheetViews>
    <sheetView showGridLines="0" view="pageBreakPreview" topLeftCell="A4" zoomScale="80" zoomScaleNormal="80" zoomScaleSheetLayoutView="80" workbookViewId="0">
      <selection activeCell="B12" sqref="B12:E12"/>
    </sheetView>
  </sheetViews>
  <sheetFormatPr defaultColWidth="9.1796875" defaultRowHeight="12.5"/>
  <cols>
    <col min="1" max="1" width="3.453125" style="240" customWidth="1"/>
    <col min="2" max="2" width="1.54296875" style="240" customWidth="1"/>
    <col min="3" max="3" width="18.1796875" style="240" customWidth="1"/>
    <col min="4" max="4" width="41.453125" style="240" customWidth="1"/>
    <col min="5" max="5" width="22.54296875" style="240" customWidth="1"/>
    <col min="6" max="6" width="12.1796875" style="240" bestFit="1" customWidth="1"/>
    <col min="7" max="7" width="3.81640625" style="240" customWidth="1"/>
    <col min="8" max="8" width="27.54296875" style="240" customWidth="1"/>
    <col min="9" max="9" width="18.54296875" style="240" customWidth="1"/>
    <col min="10" max="10" width="22.54296875" style="240" customWidth="1"/>
    <col min="11" max="11" width="20.7265625" style="240" bestFit="1" customWidth="1"/>
    <col min="12" max="12" width="16.453125" style="240" bestFit="1" customWidth="1"/>
    <col min="13" max="13" width="19.26953125" style="240" customWidth="1"/>
    <col min="14" max="14" width="9.1796875" style="240"/>
    <col min="15" max="15" width="17.81640625" style="240" bestFit="1" customWidth="1"/>
    <col min="16" max="16" width="16.7265625" style="240" bestFit="1" customWidth="1"/>
    <col min="17" max="16384" width="9.1796875" style="240"/>
  </cols>
  <sheetData>
    <row r="1" spans="1:16">
      <c r="A1" s="355"/>
    </row>
    <row r="10" spans="1:16" ht="16.5" customHeight="1">
      <c r="B10" s="1796" t="s">
        <v>643</v>
      </c>
      <c r="C10" s="1795"/>
      <c r="D10" s="457"/>
      <c r="E10" s="457"/>
      <c r="F10" s="457"/>
      <c r="G10" s="457"/>
      <c r="H10" s="457"/>
      <c r="I10" s="457"/>
      <c r="J10" s="458"/>
    </row>
    <row r="11" spans="1:16" ht="18">
      <c r="B11" s="328"/>
      <c r="C11" s="459"/>
      <c r="D11" s="328"/>
      <c r="E11" s="328"/>
      <c r="F11" s="328"/>
      <c r="G11" s="328"/>
      <c r="H11" s="328"/>
      <c r="I11" s="328"/>
      <c r="J11" s="328"/>
    </row>
    <row r="12" spans="1:16" ht="14">
      <c r="B12" s="2010" t="s">
        <v>201</v>
      </c>
      <c r="C12" s="2011"/>
      <c r="D12" s="2011"/>
      <c r="E12" s="2012"/>
      <c r="F12" s="460"/>
      <c r="G12" s="2013" t="s">
        <v>202</v>
      </c>
      <c r="H12" s="2014" t="s">
        <v>203</v>
      </c>
      <c r="I12" s="2014"/>
      <c r="J12" s="2015" t="s">
        <v>204</v>
      </c>
    </row>
    <row r="13" spans="1:16" ht="14">
      <c r="B13" s="461"/>
      <c r="C13" s="462"/>
      <c r="D13" s="463"/>
      <c r="E13" s="464"/>
      <c r="F13" s="465"/>
      <c r="G13" s="466"/>
      <c r="H13" s="467" t="s">
        <v>119</v>
      </c>
      <c r="I13" s="468"/>
      <c r="J13" s="469">
        <f>'11 - Notes Follow-up'!G25</f>
        <v>7059232357.3200006</v>
      </c>
      <c r="K13" s="345"/>
      <c r="L13" s="345"/>
      <c r="M13" s="345"/>
    </row>
    <row r="14" spans="1:16" ht="14">
      <c r="B14" s="470"/>
      <c r="C14" s="471" t="s">
        <v>1354</v>
      </c>
      <c r="D14" s="472"/>
      <c r="E14" s="1404">
        <f>'02 - Monthly Asset Follow up'!P17</f>
        <v>7430770897.8500004</v>
      </c>
      <c r="F14" s="465"/>
      <c r="G14" s="474"/>
      <c r="H14" s="475"/>
      <c r="I14" s="476"/>
      <c r="J14" s="477"/>
      <c r="L14" s="345"/>
      <c r="M14" s="345"/>
    </row>
    <row r="15" spans="1:16" ht="14.5">
      <c r="B15" s="470"/>
      <c r="C15" s="1356"/>
      <c r="D15" s="478"/>
      <c r="E15" s="473"/>
      <c r="F15" s="479"/>
      <c r="G15" s="474"/>
      <c r="H15" s="475" t="s">
        <v>120</v>
      </c>
      <c r="I15" s="476"/>
      <c r="J15" s="480">
        <f>'11 - Notes Follow-up'!O25</f>
        <v>371538582.36000001</v>
      </c>
      <c r="L15" s="345"/>
      <c r="M15" s="1613"/>
      <c r="O15" s="355"/>
      <c r="P15" s="345"/>
    </row>
    <row r="16" spans="1:16" ht="14.5">
      <c r="B16" s="481"/>
      <c r="C16" s="1356" t="s">
        <v>421</v>
      </c>
      <c r="D16" s="472"/>
      <c r="E16" s="473">
        <f>'02 - Monthly Asset Follow up'!BL17+'02 - Monthly Asset Follow up'!CS17</f>
        <v>324731.81000000006</v>
      </c>
      <c r="F16" s="479"/>
      <c r="G16" s="474"/>
      <c r="H16" s="475"/>
      <c r="I16" s="476"/>
      <c r="J16" s="482"/>
      <c r="L16" s="345"/>
    </row>
    <row r="17" spans="2:12" ht="14">
      <c r="B17" s="481"/>
      <c r="C17" s="471"/>
      <c r="D17" s="472"/>
      <c r="E17" s="473"/>
      <c r="F17" s="479"/>
      <c r="G17" s="474"/>
      <c r="H17" s="475"/>
      <c r="I17" s="476"/>
      <c r="J17" s="480"/>
      <c r="L17" s="345"/>
    </row>
    <row r="18" spans="2:12" ht="14">
      <c r="B18" s="481"/>
      <c r="C18" s="471"/>
      <c r="D18" s="472"/>
      <c r="E18" s="473"/>
      <c r="F18" s="465"/>
      <c r="G18" s="474"/>
      <c r="H18" s="475"/>
      <c r="I18" s="476"/>
      <c r="J18" s="480"/>
    </row>
    <row r="19" spans="2:12" ht="14">
      <c r="B19" s="481"/>
      <c r="C19" s="471" t="s">
        <v>406</v>
      </c>
      <c r="D19" s="472"/>
      <c r="E19" s="473">
        <f>'15 - Priority of Payments'!L36</f>
        <v>341.83000019192696</v>
      </c>
      <c r="F19" s="465"/>
      <c r="G19" s="1348"/>
      <c r="H19" s="475"/>
      <c r="I19" s="1349"/>
      <c r="J19" s="480"/>
    </row>
    <row r="20" spans="2:12" ht="14">
      <c r="B20" s="481"/>
      <c r="C20" s="483"/>
      <c r="D20" s="472"/>
      <c r="E20" s="473"/>
      <c r="F20" s="465"/>
      <c r="G20" s="484"/>
      <c r="H20" s="475" t="s">
        <v>131</v>
      </c>
      <c r="I20" s="485"/>
      <c r="J20" s="480">
        <f>'11 - Notes Follow-up'!V25</f>
        <v>300</v>
      </c>
    </row>
    <row r="21" spans="2:12" ht="14">
      <c r="B21" s="486"/>
      <c r="C21" s="471" t="s">
        <v>1015</v>
      </c>
      <c r="D21" s="487"/>
      <c r="E21" s="473">
        <f>'13 - Issuer Account'!I41</f>
        <v>35631660.869999997</v>
      </c>
      <c r="F21" s="488"/>
      <c r="G21" s="484"/>
      <c r="H21" s="475"/>
      <c r="I21" s="485"/>
      <c r="J21" s="480"/>
    </row>
    <row r="22" spans="2:12" ht="14">
      <c r="B22" s="486"/>
      <c r="C22" s="471"/>
      <c r="D22" s="487"/>
      <c r="E22" s="473"/>
      <c r="F22" s="488"/>
      <c r="G22" s="484"/>
      <c r="H22" s="475" t="s">
        <v>1015</v>
      </c>
      <c r="I22" s="485"/>
      <c r="J22" s="480">
        <f>'13 - Issuer Account'!I41</f>
        <v>35631660.869999997</v>
      </c>
    </row>
    <row r="23" spans="2:12" ht="14">
      <c r="B23" s="486"/>
      <c r="C23" s="471" t="s">
        <v>1014</v>
      </c>
      <c r="D23" s="487"/>
      <c r="E23" s="473">
        <f>'13 - Issuer Account'!I52</f>
        <v>0</v>
      </c>
      <c r="F23" s="488"/>
      <c r="G23" s="484"/>
      <c r="I23" s="477"/>
      <c r="J23" s="480"/>
    </row>
    <row r="24" spans="2:12" ht="14">
      <c r="B24" s="486"/>
      <c r="C24" s="471"/>
      <c r="D24" s="487"/>
      <c r="E24" s="473"/>
      <c r="F24" s="488"/>
      <c r="G24" s="484"/>
      <c r="H24" s="475" t="s">
        <v>1014</v>
      </c>
      <c r="I24" s="485"/>
      <c r="J24" s="480">
        <f>'13 - Issuer Account'!I52</f>
        <v>0</v>
      </c>
    </row>
    <row r="25" spans="2:12" ht="15.5">
      <c r="B25" s="1760"/>
      <c r="C25" s="489"/>
      <c r="D25" s="490"/>
      <c r="E25" s="491"/>
      <c r="F25" s="492"/>
      <c r="G25" s="493"/>
      <c r="H25" s="494"/>
      <c r="I25" s="495"/>
      <c r="J25" s="496"/>
    </row>
    <row r="26" spans="2:12" ht="15.5">
      <c r="B26" s="499"/>
      <c r="C26" s="497" t="s">
        <v>97</v>
      </c>
      <c r="D26" s="497"/>
      <c r="E26" s="498">
        <f>E14+E19+E21+E23</f>
        <v>7466402900.5500002</v>
      </c>
      <c r="F26" s="328"/>
      <c r="G26" s="499"/>
      <c r="H26" s="500" t="s">
        <v>97</v>
      </c>
      <c r="I26" s="500"/>
      <c r="J26" s="501">
        <f>J13+J15+J20+J24+J22</f>
        <v>7466402900.5500002</v>
      </c>
      <c r="K26" s="345">
        <f>J26-E26</f>
        <v>0</v>
      </c>
    </row>
    <row r="27" spans="2:12">
      <c r="H27" s="345"/>
      <c r="I27" s="345"/>
      <c r="J27" s="345"/>
    </row>
    <row r="28" spans="2:12">
      <c r="H28" s="345"/>
      <c r="J28" s="345"/>
    </row>
    <row r="29" spans="2:12">
      <c r="F29" s="345"/>
      <c r="H29" s="345"/>
    </row>
    <row r="30" spans="2:12">
      <c r="E30" s="345"/>
    </row>
  </sheetData>
  <mergeCells count="2">
    <mergeCell ref="B12:E12"/>
    <mergeCell ref="G12:J12"/>
  </mergeCells>
  <pageMargins left="0.7" right="0.7" top="0.75" bottom="0.75" header="0.3" footer="0.3"/>
  <pageSetup scale="4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codeName="Sheet19">
    <tabColor theme="0" tint="-0.249977111117893"/>
  </sheetPr>
  <dimension ref="C3:N65"/>
  <sheetViews>
    <sheetView showGridLines="0" topLeftCell="A41" zoomScale="80" zoomScaleNormal="80" workbookViewId="0">
      <selection activeCell="I12" sqref="I12"/>
    </sheetView>
  </sheetViews>
  <sheetFormatPr defaultColWidth="11.453125" defaultRowHeight="12.5"/>
  <cols>
    <col min="1" max="1" width="3.54296875" style="1222" customWidth="1"/>
    <col min="2" max="2" width="2.453125" style="1222" customWidth="1"/>
    <col min="3" max="3" width="99.81640625" style="1222" bestFit="1" customWidth="1"/>
    <col min="4" max="4" width="30.453125" style="1222" customWidth="1"/>
    <col min="5" max="5" width="1.453125" style="1222" customWidth="1"/>
    <col min="6" max="6" width="29.453125" style="1222" customWidth="1"/>
    <col min="7" max="7" width="12.453125" style="1222" bestFit="1" customWidth="1"/>
    <col min="8" max="8" width="4.54296875" style="1222" customWidth="1"/>
    <col min="9" max="9" width="12.453125" style="1222" bestFit="1" customWidth="1"/>
    <col min="10" max="10" width="13.453125" style="1222" customWidth="1"/>
    <col min="11" max="11" width="7.453125" style="1222" bestFit="1" customWidth="1"/>
    <col min="12" max="12" width="19.81640625" style="1222" bestFit="1" customWidth="1"/>
    <col min="13" max="247" width="11.453125" style="1222"/>
    <col min="248" max="248" width="2.453125" style="1222" customWidth="1"/>
    <col min="249" max="249" width="49" style="1222" customWidth="1"/>
    <col min="250" max="250" width="16.81640625" style="1222" customWidth="1"/>
    <col min="251" max="251" width="1.1796875" style="1222" customWidth="1"/>
    <col min="252" max="252" width="20.54296875" style="1222" customWidth="1"/>
    <col min="253" max="253" width="17.54296875" style="1222" customWidth="1"/>
    <col min="254" max="254" width="18.1796875" style="1222" customWidth="1"/>
    <col min="255" max="255" width="17.1796875" style="1222" customWidth="1"/>
    <col min="256" max="256" width="22.453125" style="1222" bestFit="1" customWidth="1"/>
    <col min="257" max="257" width="22.1796875" style="1222" customWidth="1"/>
    <col min="258" max="258" width="17.81640625" style="1222" customWidth="1"/>
    <col min="259" max="259" width="22.453125" style="1222" customWidth="1"/>
    <col min="260" max="260" width="10.1796875" style="1222" bestFit="1" customWidth="1"/>
    <col min="261" max="261" width="13.453125" style="1222" customWidth="1"/>
    <col min="262" max="262" width="7.453125" style="1222" bestFit="1" customWidth="1"/>
    <col min="263" max="263" width="15.453125" style="1222" bestFit="1" customWidth="1"/>
    <col min="264" max="264" width="7.453125" style="1222" bestFit="1" customWidth="1"/>
    <col min="265" max="265" width="19.54296875" style="1222" bestFit="1" customWidth="1"/>
    <col min="266" max="266" width="7.453125" style="1222" bestFit="1" customWidth="1"/>
    <col min="267" max="267" width="26.81640625" style="1222" bestFit="1" customWidth="1"/>
    <col min="268" max="268" width="19.81640625" style="1222" bestFit="1" customWidth="1"/>
    <col min="269" max="503" width="11.453125" style="1222"/>
    <col min="504" max="504" width="2.453125" style="1222" customWidth="1"/>
    <col min="505" max="505" width="49" style="1222" customWidth="1"/>
    <col min="506" max="506" width="16.81640625" style="1222" customWidth="1"/>
    <col min="507" max="507" width="1.1796875" style="1222" customWidth="1"/>
    <col min="508" max="508" width="20.54296875" style="1222" customWidth="1"/>
    <col min="509" max="509" width="17.54296875" style="1222" customWidth="1"/>
    <col min="510" max="510" width="18.1796875" style="1222" customWidth="1"/>
    <col min="511" max="511" width="17.1796875" style="1222" customWidth="1"/>
    <col min="512" max="512" width="22.453125" style="1222" bestFit="1" customWidth="1"/>
    <col min="513" max="513" width="22.1796875" style="1222" customWidth="1"/>
    <col min="514" max="514" width="17.81640625" style="1222" customWidth="1"/>
    <col min="515" max="515" width="22.453125" style="1222" customWidth="1"/>
    <col min="516" max="516" width="10.1796875" style="1222" bestFit="1" customWidth="1"/>
    <col min="517" max="517" width="13.453125" style="1222" customWidth="1"/>
    <col min="518" max="518" width="7.453125" style="1222" bestFit="1" customWidth="1"/>
    <col min="519" max="519" width="15.453125" style="1222" bestFit="1" customWidth="1"/>
    <col min="520" max="520" width="7.453125" style="1222" bestFit="1" customWidth="1"/>
    <col min="521" max="521" width="19.54296875" style="1222" bestFit="1" customWidth="1"/>
    <col min="522" max="522" width="7.453125" style="1222" bestFit="1" customWidth="1"/>
    <col min="523" max="523" width="26.81640625" style="1222" bestFit="1" customWidth="1"/>
    <col min="524" max="524" width="19.81640625" style="1222" bestFit="1" customWidth="1"/>
    <col min="525" max="759" width="11.453125" style="1222"/>
    <col min="760" max="760" width="2.453125" style="1222" customWidth="1"/>
    <col min="761" max="761" width="49" style="1222" customWidth="1"/>
    <col min="762" max="762" width="16.81640625" style="1222" customWidth="1"/>
    <col min="763" max="763" width="1.1796875" style="1222" customWidth="1"/>
    <col min="764" max="764" width="20.54296875" style="1222" customWidth="1"/>
    <col min="765" max="765" width="17.54296875" style="1222" customWidth="1"/>
    <col min="766" max="766" width="18.1796875" style="1222" customWidth="1"/>
    <col min="767" max="767" width="17.1796875" style="1222" customWidth="1"/>
    <col min="768" max="768" width="22.453125" style="1222" bestFit="1" customWidth="1"/>
    <col min="769" max="769" width="22.1796875" style="1222" customWidth="1"/>
    <col min="770" max="770" width="17.81640625" style="1222" customWidth="1"/>
    <col min="771" max="771" width="22.453125" style="1222" customWidth="1"/>
    <col min="772" max="772" width="10.1796875" style="1222" bestFit="1" customWidth="1"/>
    <col min="773" max="773" width="13.453125" style="1222" customWidth="1"/>
    <col min="774" max="774" width="7.453125" style="1222" bestFit="1" customWidth="1"/>
    <col min="775" max="775" width="15.453125" style="1222" bestFit="1" customWidth="1"/>
    <col min="776" max="776" width="7.453125" style="1222" bestFit="1" customWidth="1"/>
    <col min="777" max="777" width="19.54296875" style="1222" bestFit="1" customWidth="1"/>
    <col min="778" max="778" width="7.453125" style="1222" bestFit="1" customWidth="1"/>
    <col min="779" max="779" width="26.81640625" style="1222" bestFit="1" customWidth="1"/>
    <col min="780" max="780" width="19.81640625" style="1222" bestFit="1" customWidth="1"/>
    <col min="781" max="1015" width="11.453125" style="1222"/>
    <col min="1016" max="1016" width="2.453125" style="1222" customWidth="1"/>
    <col min="1017" max="1017" width="49" style="1222" customWidth="1"/>
    <col min="1018" max="1018" width="16.81640625" style="1222" customWidth="1"/>
    <col min="1019" max="1019" width="1.1796875" style="1222" customWidth="1"/>
    <col min="1020" max="1020" width="20.54296875" style="1222" customWidth="1"/>
    <col min="1021" max="1021" width="17.54296875" style="1222" customWidth="1"/>
    <col min="1022" max="1022" width="18.1796875" style="1222" customWidth="1"/>
    <col min="1023" max="1023" width="17.1796875" style="1222" customWidth="1"/>
    <col min="1024" max="1024" width="22.453125" style="1222" bestFit="1" customWidth="1"/>
    <col min="1025" max="1025" width="22.1796875" style="1222" customWidth="1"/>
    <col min="1026" max="1026" width="17.81640625" style="1222" customWidth="1"/>
    <col min="1027" max="1027" width="22.453125" style="1222" customWidth="1"/>
    <col min="1028" max="1028" width="10.1796875" style="1222" bestFit="1" customWidth="1"/>
    <col min="1029" max="1029" width="13.453125" style="1222" customWidth="1"/>
    <col min="1030" max="1030" width="7.453125" style="1222" bestFit="1" customWidth="1"/>
    <col min="1031" max="1031" width="15.453125" style="1222" bestFit="1" customWidth="1"/>
    <col min="1032" max="1032" width="7.453125" style="1222" bestFit="1" customWidth="1"/>
    <col min="1033" max="1033" width="19.54296875" style="1222" bestFit="1" customWidth="1"/>
    <col min="1034" max="1034" width="7.453125" style="1222" bestFit="1" customWidth="1"/>
    <col min="1035" max="1035" width="26.81640625" style="1222" bestFit="1" customWidth="1"/>
    <col min="1036" max="1036" width="19.81640625" style="1222" bestFit="1" customWidth="1"/>
    <col min="1037" max="1271" width="11.453125" style="1222"/>
    <col min="1272" max="1272" width="2.453125" style="1222" customWidth="1"/>
    <col min="1273" max="1273" width="49" style="1222" customWidth="1"/>
    <col min="1274" max="1274" width="16.81640625" style="1222" customWidth="1"/>
    <col min="1275" max="1275" width="1.1796875" style="1222" customWidth="1"/>
    <col min="1276" max="1276" width="20.54296875" style="1222" customWidth="1"/>
    <col min="1277" max="1277" width="17.54296875" style="1222" customWidth="1"/>
    <col min="1278" max="1278" width="18.1796875" style="1222" customWidth="1"/>
    <col min="1279" max="1279" width="17.1796875" style="1222" customWidth="1"/>
    <col min="1280" max="1280" width="22.453125" style="1222" bestFit="1" customWidth="1"/>
    <col min="1281" max="1281" width="22.1796875" style="1222" customWidth="1"/>
    <col min="1282" max="1282" width="17.81640625" style="1222" customWidth="1"/>
    <col min="1283" max="1283" width="22.453125" style="1222" customWidth="1"/>
    <col min="1284" max="1284" width="10.1796875" style="1222" bestFit="1" customWidth="1"/>
    <col min="1285" max="1285" width="13.453125" style="1222" customWidth="1"/>
    <col min="1286" max="1286" width="7.453125" style="1222" bestFit="1" customWidth="1"/>
    <col min="1287" max="1287" width="15.453125" style="1222" bestFit="1" customWidth="1"/>
    <col min="1288" max="1288" width="7.453125" style="1222" bestFit="1" customWidth="1"/>
    <col min="1289" max="1289" width="19.54296875" style="1222" bestFit="1" customWidth="1"/>
    <col min="1290" max="1290" width="7.453125" style="1222" bestFit="1" customWidth="1"/>
    <col min="1291" max="1291" width="26.81640625" style="1222" bestFit="1" customWidth="1"/>
    <col min="1292" max="1292" width="19.81640625" style="1222" bestFit="1" customWidth="1"/>
    <col min="1293" max="1527" width="11.453125" style="1222"/>
    <col min="1528" max="1528" width="2.453125" style="1222" customWidth="1"/>
    <col min="1529" max="1529" width="49" style="1222" customWidth="1"/>
    <col min="1530" max="1530" width="16.81640625" style="1222" customWidth="1"/>
    <col min="1531" max="1531" width="1.1796875" style="1222" customWidth="1"/>
    <col min="1532" max="1532" width="20.54296875" style="1222" customWidth="1"/>
    <col min="1533" max="1533" width="17.54296875" style="1222" customWidth="1"/>
    <col min="1534" max="1534" width="18.1796875" style="1222" customWidth="1"/>
    <col min="1535" max="1535" width="17.1796875" style="1222" customWidth="1"/>
    <col min="1536" max="1536" width="22.453125" style="1222" bestFit="1" customWidth="1"/>
    <col min="1537" max="1537" width="22.1796875" style="1222" customWidth="1"/>
    <col min="1538" max="1538" width="17.81640625" style="1222" customWidth="1"/>
    <col min="1539" max="1539" width="22.453125" style="1222" customWidth="1"/>
    <col min="1540" max="1540" width="10.1796875" style="1222" bestFit="1" customWidth="1"/>
    <col min="1541" max="1541" width="13.453125" style="1222" customWidth="1"/>
    <col min="1542" max="1542" width="7.453125" style="1222" bestFit="1" customWidth="1"/>
    <col min="1543" max="1543" width="15.453125" style="1222" bestFit="1" customWidth="1"/>
    <col min="1544" max="1544" width="7.453125" style="1222" bestFit="1" customWidth="1"/>
    <col min="1545" max="1545" width="19.54296875" style="1222" bestFit="1" customWidth="1"/>
    <col min="1546" max="1546" width="7.453125" style="1222" bestFit="1" customWidth="1"/>
    <col min="1547" max="1547" width="26.81640625" style="1222" bestFit="1" customWidth="1"/>
    <col min="1548" max="1548" width="19.81640625" style="1222" bestFit="1" customWidth="1"/>
    <col min="1549" max="1783" width="11.453125" style="1222"/>
    <col min="1784" max="1784" width="2.453125" style="1222" customWidth="1"/>
    <col min="1785" max="1785" width="49" style="1222" customWidth="1"/>
    <col min="1786" max="1786" width="16.81640625" style="1222" customWidth="1"/>
    <col min="1787" max="1787" width="1.1796875" style="1222" customWidth="1"/>
    <col min="1788" max="1788" width="20.54296875" style="1222" customWidth="1"/>
    <col min="1789" max="1789" width="17.54296875" style="1222" customWidth="1"/>
    <col min="1790" max="1790" width="18.1796875" style="1222" customWidth="1"/>
    <col min="1791" max="1791" width="17.1796875" style="1222" customWidth="1"/>
    <col min="1792" max="1792" width="22.453125" style="1222" bestFit="1" customWidth="1"/>
    <col min="1793" max="1793" width="22.1796875" style="1222" customWidth="1"/>
    <col min="1794" max="1794" width="17.81640625" style="1222" customWidth="1"/>
    <col min="1795" max="1795" width="22.453125" style="1222" customWidth="1"/>
    <col min="1796" max="1796" width="10.1796875" style="1222" bestFit="1" customWidth="1"/>
    <col min="1797" max="1797" width="13.453125" style="1222" customWidth="1"/>
    <col min="1798" max="1798" width="7.453125" style="1222" bestFit="1" customWidth="1"/>
    <col min="1799" max="1799" width="15.453125" style="1222" bestFit="1" customWidth="1"/>
    <col min="1800" max="1800" width="7.453125" style="1222" bestFit="1" customWidth="1"/>
    <col min="1801" max="1801" width="19.54296875" style="1222" bestFit="1" customWidth="1"/>
    <col min="1802" max="1802" width="7.453125" style="1222" bestFit="1" customWidth="1"/>
    <col min="1803" max="1803" width="26.81640625" style="1222" bestFit="1" customWidth="1"/>
    <col min="1804" max="1804" width="19.81640625" style="1222" bestFit="1" customWidth="1"/>
    <col min="1805" max="2039" width="11.453125" style="1222"/>
    <col min="2040" max="2040" width="2.453125" style="1222" customWidth="1"/>
    <col min="2041" max="2041" width="49" style="1222" customWidth="1"/>
    <col min="2042" max="2042" width="16.81640625" style="1222" customWidth="1"/>
    <col min="2043" max="2043" width="1.1796875" style="1222" customWidth="1"/>
    <col min="2044" max="2044" width="20.54296875" style="1222" customWidth="1"/>
    <col min="2045" max="2045" width="17.54296875" style="1222" customWidth="1"/>
    <col min="2046" max="2046" width="18.1796875" style="1222" customWidth="1"/>
    <col min="2047" max="2047" width="17.1796875" style="1222" customWidth="1"/>
    <col min="2048" max="2048" width="22.453125" style="1222" bestFit="1" customWidth="1"/>
    <col min="2049" max="2049" width="22.1796875" style="1222" customWidth="1"/>
    <col min="2050" max="2050" width="17.81640625" style="1222" customWidth="1"/>
    <col min="2051" max="2051" width="22.453125" style="1222" customWidth="1"/>
    <col min="2052" max="2052" width="10.1796875" style="1222" bestFit="1" customWidth="1"/>
    <col min="2053" max="2053" width="13.453125" style="1222" customWidth="1"/>
    <col min="2054" max="2054" width="7.453125" style="1222" bestFit="1" customWidth="1"/>
    <col min="2055" max="2055" width="15.453125" style="1222" bestFit="1" customWidth="1"/>
    <col min="2056" max="2056" width="7.453125" style="1222" bestFit="1" customWidth="1"/>
    <col min="2057" max="2057" width="19.54296875" style="1222" bestFit="1" customWidth="1"/>
    <col min="2058" max="2058" width="7.453125" style="1222" bestFit="1" customWidth="1"/>
    <col min="2059" max="2059" width="26.81640625" style="1222" bestFit="1" customWidth="1"/>
    <col min="2060" max="2060" width="19.81640625" style="1222" bestFit="1" customWidth="1"/>
    <col min="2061" max="2295" width="11.453125" style="1222"/>
    <col min="2296" max="2296" width="2.453125" style="1222" customWidth="1"/>
    <col min="2297" max="2297" width="49" style="1222" customWidth="1"/>
    <col min="2298" max="2298" width="16.81640625" style="1222" customWidth="1"/>
    <col min="2299" max="2299" width="1.1796875" style="1222" customWidth="1"/>
    <col min="2300" max="2300" width="20.54296875" style="1222" customWidth="1"/>
    <col min="2301" max="2301" width="17.54296875" style="1222" customWidth="1"/>
    <col min="2302" max="2302" width="18.1796875" style="1222" customWidth="1"/>
    <col min="2303" max="2303" width="17.1796875" style="1222" customWidth="1"/>
    <col min="2304" max="2304" width="22.453125" style="1222" bestFit="1" customWidth="1"/>
    <col min="2305" max="2305" width="22.1796875" style="1222" customWidth="1"/>
    <col min="2306" max="2306" width="17.81640625" style="1222" customWidth="1"/>
    <col min="2307" max="2307" width="22.453125" style="1222" customWidth="1"/>
    <col min="2308" max="2308" width="10.1796875" style="1222" bestFit="1" customWidth="1"/>
    <col min="2309" max="2309" width="13.453125" style="1222" customWidth="1"/>
    <col min="2310" max="2310" width="7.453125" style="1222" bestFit="1" customWidth="1"/>
    <col min="2311" max="2311" width="15.453125" style="1222" bestFit="1" customWidth="1"/>
    <col min="2312" max="2312" width="7.453125" style="1222" bestFit="1" customWidth="1"/>
    <col min="2313" max="2313" width="19.54296875" style="1222" bestFit="1" customWidth="1"/>
    <col min="2314" max="2314" width="7.453125" style="1222" bestFit="1" customWidth="1"/>
    <col min="2315" max="2315" width="26.81640625" style="1222" bestFit="1" customWidth="1"/>
    <col min="2316" max="2316" width="19.81640625" style="1222" bestFit="1" customWidth="1"/>
    <col min="2317" max="2551" width="11.453125" style="1222"/>
    <col min="2552" max="2552" width="2.453125" style="1222" customWidth="1"/>
    <col min="2553" max="2553" width="49" style="1222" customWidth="1"/>
    <col min="2554" max="2554" width="16.81640625" style="1222" customWidth="1"/>
    <col min="2555" max="2555" width="1.1796875" style="1222" customWidth="1"/>
    <col min="2556" max="2556" width="20.54296875" style="1222" customWidth="1"/>
    <col min="2557" max="2557" width="17.54296875" style="1222" customWidth="1"/>
    <col min="2558" max="2558" width="18.1796875" style="1222" customWidth="1"/>
    <col min="2559" max="2559" width="17.1796875" style="1222" customWidth="1"/>
    <col min="2560" max="2560" width="22.453125" style="1222" bestFit="1" customWidth="1"/>
    <col min="2561" max="2561" width="22.1796875" style="1222" customWidth="1"/>
    <col min="2562" max="2562" width="17.81640625" style="1222" customWidth="1"/>
    <col min="2563" max="2563" width="22.453125" style="1222" customWidth="1"/>
    <col min="2564" max="2564" width="10.1796875" style="1222" bestFit="1" customWidth="1"/>
    <col min="2565" max="2565" width="13.453125" style="1222" customWidth="1"/>
    <col min="2566" max="2566" width="7.453125" style="1222" bestFit="1" customWidth="1"/>
    <col min="2567" max="2567" width="15.453125" style="1222" bestFit="1" customWidth="1"/>
    <col min="2568" max="2568" width="7.453125" style="1222" bestFit="1" customWidth="1"/>
    <col min="2569" max="2569" width="19.54296875" style="1222" bestFit="1" customWidth="1"/>
    <col min="2570" max="2570" width="7.453125" style="1222" bestFit="1" customWidth="1"/>
    <col min="2571" max="2571" width="26.81640625" style="1222" bestFit="1" customWidth="1"/>
    <col min="2572" max="2572" width="19.81640625" style="1222" bestFit="1" customWidth="1"/>
    <col min="2573" max="2807" width="11.453125" style="1222"/>
    <col min="2808" max="2808" width="2.453125" style="1222" customWidth="1"/>
    <col min="2809" max="2809" width="49" style="1222" customWidth="1"/>
    <col min="2810" max="2810" width="16.81640625" style="1222" customWidth="1"/>
    <col min="2811" max="2811" width="1.1796875" style="1222" customWidth="1"/>
    <col min="2812" max="2812" width="20.54296875" style="1222" customWidth="1"/>
    <col min="2813" max="2813" width="17.54296875" style="1222" customWidth="1"/>
    <col min="2814" max="2814" width="18.1796875" style="1222" customWidth="1"/>
    <col min="2815" max="2815" width="17.1796875" style="1222" customWidth="1"/>
    <col min="2816" max="2816" width="22.453125" style="1222" bestFit="1" customWidth="1"/>
    <col min="2817" max="2817" width="22.1796875" style="1222" customWidth="1"/>
    <col min="2818" max="2818" width="17.81640625" style="1222" customWidth="1"/>
    <col min="2819" max="2819" width="22.453125" style="1222" customWidth="1"/>
    <col min="2820" max="2820" width="10.1796875" style="1222" bestFit="1" customWidth="1"/>
    <col min="2821" max="2821" width="13.453125" style="1222" customWidth="1"/>
    <col min="2822" max="2822" width="7.453125" style="1222" bestFit="1" customWidth="1"/>
    <col min="2823" max="2823" width="15.453125" style="1222" bestFit="1" customWidth="1"/>
    <col min="2824" max="2824" width="7.453125" style="1222" bestFit="1" customWidth="1"/>
    <col min="2825" max="2825" width="19.54296875" style="1222" bestFit="1" customWidth="1"/>
    <col min="2826" max="2826" width="7.453125" style="1222" bestFit="1" customWidth="1"/>
    <col min="2827" max="2827" width="26.81640625" style="1222" bestFit="1" customWidth="1"/>
    <col min="2828" max="2828" width="19.81640625" style="1222" bestFit="1" customWidth="1"/>
    <col min="2829" max="3063" width="11.453125" style="1222"/>
    <col min="3064" max="3064" width="2.453125" style="1222" customWidth="1"/>
    <col min="3065" max="3065" width="49" style="1222" customWidth="1"/>
    <col min="3066" max="3066" width="16.81640625" style="1222" customWidth="1"/>
    <col min="3067" max="3067" width="1.1796875" style="1222" customWidth="1"/>
    <col min="3068" max="3068" width="20.54296875" style="1222" customWidth="1"/>
    <col min="3069" max="3069" width="17.54296875" style="1222" customWidth="1"/>
    <col min="3070" max="3070" width="18.1796875" style="1222" customWidth="1"/>
    <col min="3071" max="3071" width="17.1796875" style="1222" customWidth="1"/>
    <col min="3072" max="3072" width="22.453125" style="1222" bestFit="1" customWidth="1"/>
    <col min="3073" max="3073" width="22.1796875" style="1222" customWidth="1"/>
    <col min="3074" max="3074" width="17.81640625" style="1222" customWidth="1"/>
    <col min="3075" max="3075" width="22.453125" style="1222" customWidth="1"/>
    <col min="3076" max="3076" width="10.1796875" style="1222" bestFit="1" customWidth="1"/>
    <col min="3077" max="3077" width="13.453125" style="1222" customWidth="1"/>
    <col min="3078" max="3078" width="7.453125" style="1222" bestFit="1" customWidth="1"/>
    <col min="3079" max="3079" width="15.453125" style="1222" bestFit="1" customWidth="1"/>
    <col min="3080" max="3080" width="7.453125" style="1222" bestFit="1" customWidth="1"/>
    <col min="3081" max="3081" width="19.54296875" style="1222" bestFit="1" customWidth="1"/>
    <col min="3082" max="3082" width="7.453125" style="1222" bestFit="1" customWidth="1"/>
    <col min="3083" max="3083" width="26.81640625" style="1222" bestFit="1" customWidth="1"/>
    <col min="3084" max="3084" width="19.81640625" style="1222" bestFit="1" customWidth="1"/>
    <col min="3085" max="3319" width="11.453125" style="1222"/>
    <col min="3320" max="3320" width="2.453125" style="1222" customWidth="1"/>
    <col min="3321" max="3321" width="49" style="1222" customWidth="1"/>
    <col min="3322" max="3322" width="16.81640625" style="1222" customWidth="1"/>
    <col min="3323" max="3323" width="1.1796875" style="1222" customWidth="1"/>
    <col min="3324" max="3324" width="20.54296875" style="1222" customWidth="1"/>
    <col min="3325" max="3325" width="17.54296875" style="1222" customWidth="1"/>
    <col min="3326" max="3326" width="18.1796875" style="1222" customWidth="1"/>
    <col min="3327" max="3327" width="17.1796875" style="1222" customWidth="1"/>
    <col min="3328" max="3328" width="22.453125" style="1222" bestFit="1" customWidth="1"/>
    <col min="3329" max="3329" width="22.1796875" style="1222" customWidth="1"/>
    <col min="3330" max="3330" width="17.81640625" style="1222" customWidth="1"/>
    <col min="3331" max="3331" width="22.453125" style="1222" customWidth="1"/>
    <col min="3332" max="3332" width="10.1796875" style="1222" bestFit="1" customWidth="1"/>
    <col min="3333" max="3333" width="13.453125" style="1222" customWidth="1"/>
    <col min="3334" max="3334" width="7.453125" style="1222" bestFit="1" customWidth="1"/>
    <col min="3335" max="3335" width="15.453125" style="1222" bestFit="1" customWidth="1"/>
    <col min="3336" max="3336" width="7.453125" style="1222" bestFit="1" customWidth="1"/>
    <col min="3337" max="3337" width="19.54296875" style="1222" bestFit="1" customWidth="1"/>
    <col min="3338" max="3338" width="7.453125" style="1222" bestFit="1" customWidth="1"/>
    <col min="3339" max="3339" width="26.81640625" style="1222" bestFit="1" customWidth="1"/>
    <col min="3340" max="3340" width="19.81640625" style="1222" bestFit="1" customWidth="1"/>
    <col min="3341" max="3575" width="11.453125" style="1222"/>
    <col min="3576" max="3576" width="2.453125" style="1222" customWidth="1"/>
    <col min="3577" max="3577" width="49" style="1222" customWidth="1"/>
    <col min="3578" max="3578" width="16.81640625" style="1222" customWidth="1"/>
    <col min="3579" max="3579" width="1.1796875" style="1222" customWidth="1"/>
    <col min="3580" max="3580" width="20.54296875" style="1222" customWidth="1"/>
    <col min="3581" max="3581" width="17.54296875" style="1222" customWidth="1"/>
    <col min="3582" max="3582" width="18.1796875" style="1222" customWidth="1"/>
    <col min="3583" max="3583" width="17.1796875" style="1222" customWidth="1"/>
    <col min="3584" max="3584" width="22.453125" style="1222" bestFit="1" customWidth="1"/>
    <col min="3585" max="3585" width="22.1796875" style="1222" customWidth="1"/>
    <col min="3586" max="3586" width="17.81640625" style="1222" customWidth="1"/>
    <col min="3587" max="3587" width="22.453125" style="1222" customWidth="1"/>
    <col min="3588" max="3588" width="10.1796875" style="1222" bestFit="1" customWidth="1"/>
    <col min="3589" max="3589" width="13.453125" style="1222" customWidth="1"/>
    <col min="3590" max="3590" width="7.453125" style="1222" bestFit="1" customWidth="1"/>
    <col min="3591" max="3591" width="15.453125" style="1222" bestFit="1" customWidth="1"/>
    <col min="3592" max="3592" width="7.453125" style="1222" bestFit="1" customWidth="1"/>
    <col min="3593" max="3593" width="19.54296875" style="1222" bestFit="1" customWidth="1"/>
    <col min="3594" max="3594" width="7.453125" style="1222" bestFit="1" customWidth="1"/>
    <col min="3595" max="3595" width="26.81640625" style="1222" bestFit="1" customWidth="1"/>
    <col min="3596" max="3596" width="19.81640625" style="1222" bestFit="1" customWidth="1"/>
    <col min="3597" max="3831" width="11.453125" style="1222"/>
    <col min="3832" max="3832" width="2.453125" style="1222" customWidth="1"/>
    <col min="3833" max="3833" width="49" style="1222" customWidth="1"/>
    <col min="3834" max="3834" width="16.81640625" style="1222" customWidth="1"/>
    <col min="3835" max="3835" width="1.1796875" style="1222" customWidth="1"/>
    <col min="3836" max="3836" width="20.54296875" style="1222" customWidth="1"/>
    <col min="3837" max="3837" width="17.54296875" style="1222" customWidth="1"/>
    <col min="3838" max="3838" width="18.1796875" style="1222" customWidth="1"/>
    <col min="3839" max="3839" width="17.1796875" style="1222" customWidth="1"/>
    <col min="3840" max="3840" width="22.453125" style="1222" bestFit="1" customWidth="1"/>
    <col min="3841" max="3841" width="22.1796875" style="1222" customWidth="1"/>
    <col min="3842" max="3842" width="17.81640625" style="1222" customWidth="1"/>
    <col min="3843" max="3843" width="22.453125" style="1222" customWidth="1"/>
    <col min="3844" max="3844" width="10.1796875" style="1222" bestFit="1" customWidth="1"/>
    <col min="3845" max="3845" width="13.453125" style="1222" customWidth="1"/>
    <col min="3846" max="3846" width="7.453125" style="1222" bestFit="1" customWidth="1"/>
    <col min="3847" max="3847" width="15.453125" style="1222" bestFit="1" customWidth="1"/>
    <col min="3848" max="3848" width="7.453125" style="1222" bestFit="1" customWidth="1"/>
    <col min="3849" max="3849" width="19.54296875" style="1222" bestFit="1" customWidth="1"/>
    <col min="3850" max="3850" width="7.453125" style="1222" bestFit="1" customWidth="1"/>
    <col min="3851" max="3851" width="26.81640625" style="1222" bestFit="1" customWidth="1"/>
    <col min="3852" max="3852" width="19.81640625" style="1222" bestFit="1" customWidth="1"/>
    <col min="3853" max="4087" width="11.453125" style="1222"/>
    <col min="4088" max="4088" width="2.453125" style="1222" customWidth="1"/>
    <col min="4089" max="4089" width="49" style="1222" customWidth="1"/>
    <col min="4090" max="4090" width="16.81640625" style="1222" customWidth="1"/>
    <col min="4091" max="4091" width="1.1796875" style="1222" customWidth="1"/>
    <col min="4092" max="4092" width="20.54296875" style="1222" customWidth="1"/>
    <col min="4093" max="4093" width="17.54296875" style="1222" customWidth="1"/>
    <col min="4094" max="4094" width="18.1796875" style="1222" customWidth="1"/>
    <col min="4095" max="4095" width="17.1796875" style="1222" customWidth="1"/>
    <col min="4096" max="4096" width="22.453125" style="1222" bestFit="1" customWidth="1"/>
    <col min="4097" max="4097" width="22.1796875" style="1222" customWidth="1"/>
    <col min="4098" max="4098" width="17.81640625" style="1222" customWidth="1"/>
    <col min="4099" max="4099" width="22.453125" style="1222" customWidth="1"/>
    <col min="4100" max="4100" width="10.1796875" style="1222" bestFit="1" customWidth="1"/>
    <col min="4101" max="4101" width="13.453125" style="1222" customWidth="1"/>
    <col min="4102" max="4102" width="7.453125" style="1222" bestFit="1" customWidth="1"/>
    <col min="4103" max="4103" width="15.453125" style="1222" bestFit="1" customWidth="1"/>
    <col min="4104" max="4104" width="7.453125" style="1222" bestFit="1" customWidth="1"/>
    <col min="4105" max="4105" width="19.54296875" style="1222" bestFit="1" customWidth="1"/>
    <col min="4106" max="4106" width="7.453125" style="1222" bestFit="1" customWidth="1"/>
    <col min="4107" max="4107" width="26.81640625" style="1222" bestFit="1" customWidth="1"/>
    <col min="4108" max="4108" width="19.81640625" style="1222" bestFit="1" customWidth="1"/>
    <col min="4109" max="4343" width="11.453125" style="1222"/>
    <col min="4344" max="4344" width="2.453125" style="1222" customWidth="1"/>
    <col min="4345" max="4345" width="49" style="1222" customWidth="1"/>
    <col min="4346" max="4346" width="16.81640625" style="1222" customWidth="1"/>
    <col min="4347" max="4347" width="1.1796875" style="1222" customWidth="1"/>
    <col min="4348" max="4348" width="20.54296875" style="1222" customWidth="1"/>
    <col min="4349" max="4349" width="17.54296875" style="1222" customWidth="1"/>
    <col min="4350" max="4350" width="18.1796875" style="1222" customWidth="1"/>
    <col min="4351" max="4351" width="17.1796875" style="1222" customWidth="1"/>
    <col min="4352" max="4352" width="22.453125" style="1222" bestFit="1" customWidth="1"/>
    <col min="4353" max="4353" width="22.1796875" style="1222" customWidth="1"/>
    <col min="4354" max="4354" width="17.81640625" style="1222" customWidth="1"/>
    <col min="4355" max="4355" width="22.453125" style="1222" customWidth="1"/>
    <col min="4356" max="4356" width="10.1796875" style="1222" bestFit="1" customWidth="1"/>
    <col min="4357" max="4357" width="13.453125" style="1222" customWidth="1"/>
    <col min="4358" max="4358" width="7.453125" style="1222" bestFit="1" customWidth="1"/>
    <col min="4359" max="4359" width="15.453125" style="1222" bestFit="1" customWidth="1"/>
    <col min="4360" max="4360" width="7.453125" style="1222" bestFit="1" customWidth="1"/>
    <col min="4361" max="4361" width="19.54296875" style="1222" bestFit="1" customWidth="1"/>
    <col min="4362" max="4362" width="7.453125" style="1222" bestFit="1" customWidth="1"/>
    <col min="4363" max="4363" width="26.81640625" style="1222" bestFit="1" customWidth="1"/>
    <col min="4364" max="4364" width="19.81640625" style="1222" bestFit="1" customWidth="1"/>
    <col min="4365" max="4599" width="11.453125" style="1222"/>
    <col min="4600" max="4600" width="2.453125" style="1222" customWidth="1"/>
    <col min="4601" max="4601" width="49" style="1222" customWidth="1"/>
    <col min="4602" max="4602" width="16.81640625" style="1222" customWidth="1"/>
    <col min="4603" max="4603" width="1.1796875" style="1222" customWidth="1"/>
    <col min="4604" max="4604" width="20.54296875" style="1222" customWidth="1"/>
    <col min="4605" max="4605" width="17.54296875" style="1222" customWidth="1"/>
    <col min="4606" max="4606" width="18.1796875" style="1222" customWidth="1"/>
    <col min="4607" max="4607" width="17.1796875" style="1222" customWidth="1"/>
    <col min="4608" max="4608" width="22.453125" style="1222" bestFit="1" customWidth="1"/>
    <col min="4609" max="4609" width="22.1796875" style="1222" customWidth="1"/>
    <col min="4610" max="4610" width="17.81640625" style="1222" customWidth="1"/>
    <col min="4611" max="4611" width="22.453125" style="1222" customWidth="1"/>
    <col min="4612" max="4612" width="10.1796875" style="1222" bestFit="1" customWidth="1"/>
    <col min="4613" max="4613" width="13.453125" style="1222" customWidth="1"/>
    <col min="4614" max="4614" width="7.453125" style="1222" bestFit="1" customWidth="1"/>
    <col min="4615" max="4615" width="15.453125" style="1222" bestFit="1" customWidth="1"/>
    <col min="4616" max="4616" width="7.453125" style="1222" bestFit="1" customWidth="1"/>
    <col min="4617" max="4617" width="19.54296875" style="1222" bestFit="1" customWidth="1"/>
    <col min="4618" max="4618" width="7.453125" style="1222" bestFit="1" customWidth="1"/>
    <col min="4619" max="4619" width="26.81640625" style="1222" bestFit="1" customWidth="1"/>
    <col min="4620" max="4620" width="19.81640625" style="1222" bestFit="1" customWidth="1"/>
    <col min="4621" max="4855" width="11.453125" style="1222"/>
    <col min="4856" max="4856" width="2.453125" style="1222" customWidth="1"/>
    <col min="4857" max="4857" width="49" style="1222" customWidth="1"/>
    <col min="4858" max="4858" width="16.81640625" style="1222" customWidth="1"/>
    <col min="4859" max="4859" width="1.1796875" style="1222" customWidth="1"/>
    <col min="4860" max="4860" width="20.54296875" style="1222" customWidth="1"/>
    <col min="4861" max="4861" width="17.54296875" style="1222" customWidth="1"/>
    <col min="4862" max="4862" width="18.1796875" style="1222" customWidth="1"/>
    <col min="4863" max="4863" width="17.1796875" style="1222" customWidth="1"/>
    <col min="4864" max="4864" width="22.453125" style="1222" bestFit="1" customWidth="1"/>
    <col min="4865" max="4865" width="22.1796875" style="1222" customWidth="1"/>
    <col min="4866" max="4866" width="17.81640625" style="1222" customWidth="1"/>
    <col min="4867" max="4867" width="22.453125" style="1222" customWidth="1"/>
    <col min="4868" max="4868" width="10.1796875" style="1222" bestFit="1" customWidth="1"/>
    <col min="4869" max="4869" width="13.453125" style="1222" customWidth="1"/>
    <col min="4870" max="4870" width="7.453125" style="1222" bestFit="1" customWidth="1"/>
    <col min="4871" max="4871" width="15.453125" style="1222" bestFit="1" customWidth="1"/>
    <col min="4872" max="4872" width="7.453125" style="1222" bestFit="1" customWidth="1"/>
    <col min="4873" max="4873" width="19.54296875" style="1222" bestFit="1" customWidth="1"/>
    <col min="4874" max="4874" width="7.453125" style="1222" bestFit="1" customWidth="1"/>
    <col min="4875" max="4875" width="26.81640625" style="1222" bestFit="1" customWidth="1"/>
    <col min="4876" max="4876" width="19.81640625" style="1222" bestFit="1" customWidth="1"/>
    <col min="4877" max="5111" width="11.453125" style="1222"/>
    <col min="5112" max="5112" width="2.453125" style="1222" customWidth="1"/>
    <col min="5113" max="5113" width="49" style="1222" customWidth="1"/>
    <col min="5114" max="5114" width="16.81640625" style="1222" customWidth="1"/>
    <col min="5115" max="5115" width="1.1796875" style="1222" customWidth="1"/>
    <col min="5116" max="5116" width="20.54296875" style="1222" customWidth="1"/>
    <col min="5117" max="5117" width="17.54296875" style="1222" customWidth="1"/>
    <col min="5118" max="5118" width="18.1796875" style="1222" customWidth="1"/>
    <col min="5119" max="5119" width="17.1796875" style="1222" customWidth="1"/>
    <col min="5120" max="5120" width="22.453125" style="1222" bestFit="1" customWidth="1"/>
    <col min="5121" max="5121" width="22.1796875" style="1222" customWidth="1"/>
    <col min="5122" max="5122" width="17.81640625" style="1222" customWidth="1"/>
    <col min="5123" max="5123" width="22.453125" style="1222" customWidth="1"/>
    <col min="5124" max="5124" width="10.1796875" style="1222" bestFit="1" customWidth="1"/>
    <col min="5125" max="5125" width="13.453125" style="1222" customWidth="1"/>
    <col min="5126" max="5126" width="7.453125" style="1222" bestFit="1" customWidth="1"/>
    <col min="5127" max="5127" width="15.453125" style="1222" bestFit="1" customWidth="1"/>
    <col min="5128" max="5128" width="7.453125" style="1222" bestFit="1" customWidth="1"/>
    <col min="5129" max="5129" width="19.54296875" style="1222" bestFit="1" customWidth="1"/>
    <col min="5130" max="5130" width="7.453125" style="1222" bestFit="1" customWidth="1"/>
    <col min="5131" max="5131" width="26.81640625" style="1222" bestFit="1" customWidth="1"/>
    <col min="5132" max="5132" width="19.81640625" style="1222" bestFit="1" customWidth="1"/>
    <col min="5133" max="5367" width="11.453125" style="1222"/>
    <col min="5368" max="5368" width="2.453125" style="1222" customWidth="1"/>
    <col min="5369" max="5369" width="49" style="1222" customWidth="1"/>
    <col min="5370" max="5370" width="16.81640625" style="1222" customWidth="1"/>
    <col min="5371" max="5371" width="1.1796875" style="1222" customWidth="1"/>
    <col min="5372" max="5372" width="20.54296875" style="1222" customWidth="1"/>
    <col min="5373" max="5373" width="17.54296875" style="1222" customWidth="1"/>
    <col min="5374" max="5374" width="18.1796875" style="1222" customWidth="1"/>
    <col min="5375" max="5375" width="17.1796875" style="1222" customWidth="1"/>
    <col min="5376" max="5376" width="22.453125" style="1222" bestFit="1" customWidth="1"/>
    <col min="5377" max="5377" width="22.1796875" style="1222" customWidth="1"/>
    <col min="5378" max="5378" width="17.81640625" style="1222" customWidth="1"/>
    <col min="5379" max="5379" width="22.453125" style="1222" customWidth="1"/>
    <col min="5380" max="5380" width="10.1796875" style="1222" bestFit="1" customWidth="1"/>
    <col min="5381" max="5381" width="13.453125" style="1222" customWidth="1"/>
    <col min="5382" max="5382" width="7.453125" style="1222" bestFit="1" customWidth="1"/>
    <col min="5383" max="5383" width="15.453125" style="1222" bestFit="1" customWidth="1"/>
    <col min="5384" max="5384" width="7.453125" style="1222" bestFit="1" customWidth="1"/>
    <col min="5385" max="5385" width="19.54296875" style="1222" bestFit="1" customWidth="1"/>
    <col min="5386" max="5386" width="7.453125" style="1222" bestFit="1" customWidth="1"/>
    <col min="5387" max="5387" width="26.81640625" style="1222" bestFit="1" customWidth="1"/>
    <col min="5388" max="5388" width="19.81640625" style="1222" bestFit="1" customWidth="1"/>
    <col min="5389" max="5623" width="11.453125" style="1222"/>
    <col min="5624" max="5624" width="2.453125" style="1222" customWidth="1"/>
    <col min="5625" max="5625" width="49" style="1222" customWidth="1"/>
    <col min="5626" max="5626" width="16.81640625" style="1222" customWidth="1"/>
    <col min="5627" max="5627" width="1.1796875" style="1222" customWidth="1"/>
    <col min="5628" max="5628" width="20.54296875" style="1222" customWidth="1"/>
    <col min="5629" max="5629" width="17.54296875" style="1222" customWidth="1"/>
    <col min="5630" max="5630" width="18.1796875" style="1222" customWidth="1"/>
    <col min="5631" max="5631" width="17.1796875" style="1222" customWidth="1"/>
    <col min="5632" max="5632" width="22.453125" style="1222" bestFit="1" customWidth="1"/>
    <col min="5633" max="5633" width="22.1796875" style="1222" customWidth="1"/>
    <col min="5634" max="5634" width="17.81640625" style="1222" customWidth="1"/>
    <col min="5635" max="5635" width="22.453125" style="1222" customWidth="1"/>
    <col min="5636" max="5636" width="10.1796875" style="1222" bestFit="1" customWidth="1"/>
    <col min="5637" max="5637" width="13.453125" style="1222" customWidth="1"/>
    <col min="5638" max="5638" width="7.453125" style="1222" bestFit="1" customWidth="1"/>
    <col min="5639" max="5639" width="15.453125" style="1222" bestFit="1" customWidth="1"/>
    <col min="5640" max="5640" width="7.453125" style="1222" bestFit="1" customWidth="1"/>
    <col min="5641" max="5641" width="19.54296875" style="1222" bestFit="1" customWidth="1"/>
    <col min="5642" max="5642" width="7.453125" style="1222" bestFit="1" customWidth="1"/>
    <col min="5643" max="5643" width="26.81640625" style="1222" bestFit="1" customWidth="1"/>
    <col min="5644" max="5644" width="19.81640625" style="1222" bestFit="1" customWidth="1"/>
    <col min="5645" max="5879" width="11.453125" style="1222"/>
    <col min="5880" max="5880" width="2.453125" style="1222" customWidth="1"/>
    <col min="5881" max="5881" width="49" style="1222" customWidth="1"/>
    <col min="5882" max="5882" width="16.81640625" style="1222" customWidth="1"/>
    <col min="5883" max="5883" width="1.1796875" style="1222" customWidth="1"/>
    <col min="5884" max="5884" width="20.54296875" style="1222" customWidth="1"/>
    <col min="5885" max="5885" width="17.54296875" style="1222" customWidth="1"/>
    <col min="5886" max="5886" width="18.1796875" style="1222" customWidth="1"/>
    <col min="5887" max="5887" width="17.1796875" style="1222" customWidth="1"/>
    <col min="5888" max="5888" width="22.453125" style="1222" bestFit="1" customWidth="1"/>
    <col min="5889" max="5889" width="22.1796875" style="1222" customWidth="1"/>
    <col min="5890" max="5890" width="17.81640625" style="1222" customWidth="1"/>
    <col min="5891" max="5891" width="22.453125" style="1222" customWidth="1"/>
    <col min="5892" max="5892" width="10.1796875" style="1222" bestFit="1" customWidth="1"/>
    <col min="5893" max="5893" width="13.453125" style="1222" customWidth="1"/>
    <col min="5894" max="5894" width="7.453125" style="1222" bestFit="1" customWidth="1"/>
    <col min="5895" max="5895" width="15.453125" style="1222" bestFit="1" customWidth="1"/>
    <col min="5896" max="5896" width="7.453125" style="1222" bestFit="1" customWidth="1"/>
    <col min="5897" max="5897" width="19.54296875" style="1222" bestFit="1" customWidth="1"/>
    <col min="5898" max="5898" width="7.453125" style="1222" bestFit="1" customWidth="1"/>
    <col min="5899" max="5899" width="26.81640625" style="1222" bestFit="1" customWidth="1"/>
    <col min="5900" max="5900" width="19.81640625" style="1222" bestFit="1" customWidth="1"/>
    <col min="5901" max="6135" width="11.453125" style="1222"/>
    <col min="6136" max="6136" width="2.453125" style="1222" customWidth="1"/>
    <col min="6137" max="6137" width="49" style="1222" customWidth="1"/>
    <col min="6138" max="6138" width="16.81640625" style="1222" customWidth="1"/>
    <col min="6139" max="6139" width="1.1796875" style="1222" customWidth="1"/>
    <col min="6140" max="6140" width="20.54296875" style="1222" customWidth="1"/>
    <col min="6141" max="6141" width="17.54296875" style="1222" customWidth="1"/>
    <col min="6142" max="6142" width="18.1796875" style="1222" customWidth="1"/>
    <col min="6143" max="6143" width="17.1796875" style="1222" customWidth="1"/>
    <col min="6144" max="6144" width="22.453125" style="1222" bestFit="1" customWidth="1"/>
    <col min="6145" max="6145" width="22.1796875" style="1222" customWidth="1"/>
    <col min="6146" max="6146" width="17.81640625" style="1222" customWidth="1"/>
    <col min="6147" max="6147" width="22.453125" style="1222" customWidth="1"/>
    <col min="6148" max="6148" width="10.1796875" style="1222" bestFit="1" customWidth="1"/>
    <col min="6149" max="6149" width="13.453125" style="1222" customWidth="1"/>
    <col min="6150" max="6150" width="7.453125" style="1222" bestFit="1" customWidth="1"/>
    <col min="6151" max="6151" width="15.453125" style="1222" bestFit="1" customWidth="1"/>
    <col min="6152" max="6152" width="7.453125" style="1222" bestFit="1" customWidth="1"/>
    <col min="6153" max="6153" width="19.54296875" style="1222" bestFit="1" customWidth="1"/>
    <col min="6154" max="6154" width="7.453125" style="1222" bestFit="1" customWidth="1"/>
    <col min="6155" max="6155" width="26.81640625" style="1222" bestFit="1" customWidth="1"/>
    <col min="6156" max="6156" width="19.81640625" style="1222" bestFit="1" customWidth="1"/>
    <col min="6157" max="6391" width="11.453125" style="1222"/>
    <col min="6392" max="6392" width="2.453125" style="1222" customWidth="1"/>
    <col min="6393" max="6393" width="49" style="1222" customWidth="1"/>
    <col min="6394" max="6394" width="16.81640625" style="1222" customWidth="1"/>
    <col min="6395" max="6395" width="1.1796875" style="1222" customWidth="1"/>
    <col min="6396" max="6396" width="20.54296875" style="1222" customWidth="1"/>
    <col min="6397" max="6397" width="17.54296875" style="1222" customWidth="1"/>
    <col min="6398" max="6398" width="18.1796875" style="1222" customWidth="1"/>
    <col min="6399" max="6399" width="17.1796875" style="1222" customWidth="1"/>
    <col min="6400" max="6400" width="22.453125" style="1222" bestFit="1" customWidth="1"/>
    <col min="6401" max="6401" width="22.1796875" style="1222" customWidth="1"/>
    <col min="6402" max="6402" width="17.81640625" style="1222" customWidth="1"/>
    <col min="6403" max="6403" width="22.453125" style="1222" customWidth="1"/>
    <col min="6404" max="6404" width="10.1796875" style="1222" bestFit="1" customWidth="1"/>
    <col min="6405" max="6405" width="13.453125" style="1222" customWidth="1"/>
    <col min="6406" max="6406" width="7.453125" style="1222" bestFit="1" customWidth="1"/>
    <col min="6407" max="6407" width="15.453125" style="1222" bestFit="1" customWidth="1"/>
    <col min="6408" max="6408" width="7.453125" style="1222" bestFit="1" customWidth="1"/>
    <col min="6409" max="6409" width="19.54296875" style="1222" bestFit="1" customWidth="1"/>
    <col min="6410" max="6410" width="7.453125" style="1222" bestFit="1" customWidth="1"/>
    <col min="6411" max="6411" width="26.81640625" style="1222" bestFit="1" customWidth="1"/>
    <col min="6412" max="6412" width="19.81640625" style="1222" bestFit="1" customWidth="1"/>
    <col min="6413" max="6647" width="11.453125" style="1222"/>
    <col min="6648" max="6648" width="2.453125" style="1222" customWidth="1"/>
    <col min="6649" max="6649" width="49" style="1222" customWidth="1"/>
    <col min="6650" max="6650" width="16.81640625" style="1222" customWidth="1"/>
    <col min="6651" max="6651" width="1.1796875" style="1222" customWidth="1"/>
    <col min="6652" max="6652" width="20.54296875" style="1222" customWidth="1"/>
    <col min="6653" max="6653" width="17.54296875" style="1222" customWidth="1"/>
    <col min="6654" max="6654" width="18.1796875" style="1222" customWidth="1"/>
    <col min="6655" max="6655" width="17.1796875" style="1222" customWidth="1"/>
    <col min="6656" max="6656" width="22.453125" style="1222" bestFit="1" customWidth="1"/>
    <col min="6657" max="6657" width="22.1796875" style="1222" customWidth="1"/>
    <col min="6658" max="6658" width="17.81640625" style="1222" customWidth="1"/>
    <col min="6659" max="6659" width="22.453125" style="1222" customWidth="1"/>
    <col min="6660" max="6660" width="10.1796875" style="1222" bestFit="1" customWidth="1"/>
    <col min="6661" max="6661" width="13.453125" style="1222" customWidth="1"/>
    <col min="6662" max="6662" width="7.453125" style="1222" bestFit="1" customWidth="1"/>
    <col min="6663" max="6663" width="15.453125" style="1222" bestFit="1" customWidth="1"/>
    <col min="6664" max="6664" width="7.453125" style="1222" bestFit="1" customWidth="1"/>
    <col min="6665" max="6665" width="19.54296875" style="1222" bestFit="1" customWidth="1"/>
    <col min="6666" max="6666" width="7.453125" style="1222" bestFit="1" customWidth="1"/>
    <col min="6667" max="6667" width="26.81640625" style="1222" bestFit="1" customWidth="1"/>
    <col min="6668" max="6668" width="19.81640625" style="1222" bestFit="1" customWidth="1"/>
    <col min="6669" max="6903" width="11.453125" style="1222"/>
    <col min="6904" max="6904" width="2.453125" style="1222" customWidth="1"/>
    <col min="6905" max="6905" width="49" style="1222" customWidth="1"/>
    <col min="6906" max="6906" width="16.81640625" style="1222" customWidth="1"/>
    <col min="6907" max="6907" width="1.1796875" style="1222" customWidth="1"/>
    <col min="6908" max="6908" width="20.54296875" style="1222" customWidth="1"/>
    <col min="6909" max="6909" width="17.54296875" style="1222" customWidth="1"/>
    <col min="6910" max="6910" width="18.1796875" style="1222" customWidth="1"/>
    <col min="6911" max="6911" width="17.1796875" style="1222" customWidth="1"/>
    <col min="6912" max="6912" width="22.453125" style="1222" bestFit="1" customWidth="1"/>
    <col min="6913" max="6913" width="22.1796875" style="1222" customWidth="1"/>
    <col min="6914" max="6914" width="17.81640625" style="1222" customWidth="1"/>
    <col min="6915" max="6915" width="22.453125" style="1222" customWidth="1"/>
    <col min="6916" max="6916" width="10.1796875" style="1222" bestFit="1" customWidth="1"/>
    <col min="6917" max="6917" width="13.453125" style="1222" customWidth="1"/>
    <col min="6918" max="6918" width="7.453125" style="1222" bestFit="1" customWidth="1"/>
    <col min="6919" max="6919" width="15.453125" style="1222" bestFit="1" customWidth="1"/>
    <col min="6920" max="6920" width="7.453125" style="1222" bestFit="1" customWidth="1"/>
    <col min="6921" max="6921" width="19.54296875" style="1222" bestFit="1" customWidth="1"/>
    <col min="6922" max="6922" width="7.453125" style="1222" bestFit="1" customWidth="1"/>
    <col min="6923" max="6923" width="26.81640625" style="1222" bestFit="1" customWidth="1"/>
    <col min="6924" max="6924" width="19.81640625" style="1222" bestFit="1" customWidth="1"/>
    <col min="6925" max="7159" width="11.453125" style="1222"/>
    <col min="7160" max="7160" width="2.453125" style="1222" customWidth="1"/>
    <col min="7161" max="7161" width="49" style="1222" customWidth="1"/>
    <col min="7162" max="7162" width="16.81640625" style="1222" customWidth="1"/>
    <col min="7163" max="7163" width="1.1796875" style="1222" customWidth="1"/>
    <col min="7164" max="7164" width="20.54296875" style="1222" customWidth="1"/>
    <col min="7165" max="7165" width="17.54296875" style="1222" customWidth="1"/>
    <col min="7166" max="7166" width="18.1796875" style="1222" customWidth="1"/>
    <col min="7167" max="7167" width="17.1796875" style="1222" customWidth="1"/>
    <col min="7168" max="7168" width="22.453125" style="1222" bestFit="1" customWidth="1"/>
    <col min="7169" max="7169" width="22.1796875" style="1222" customWidth="1"/>
    <col min="7170" max="7170" width="17.81640625" style="1222" customWidth="1"/>
    <col min="7171" max="7171" width="22.453125" style="1222" customWidth="1"/>
    <col min="7172" max="7172" width="10.1796875" style="1222" bestFit="1" customWidth="1"/>
    <col min="7173" max="7173" width="13.453125" style="1222" customWidth="1"/>
    <col min="7174" max="7174" width="7.453125" style="1222" bestFit="1" customWidth="1"/>
    <col min="7175" max="7175" width="15.453125" style="1222" bestFit="1" customWidth="1"/>
    <col min="7176" max="7176" width="7.453125" style="1222" bestFit="1" customWidth="1"/>
    <col min="7177" max="7177" width="19.54296875" style="1222" bestFit="1" customWidth="1"/>
    <col min="7178" max="7178" width="7.453125" style="1222" bestFit="1" customWidth="1"/>
    <col min="7179" max="7179" width="26.81640625" style="1222" bestFit="1" customWidth="1"/>
    <col min="7180" max="7180" width="19.81640625" style="1222" bestFit="1" customWidth="1"/>
    <col min="7181" max="7415" width="11.453125" style="1222"/>
    <col min="7416" max="7416" width="2.453125" style="1222" customWidth="1"/>
    <col min="7417" max="7417" width="49" style="1222" customWidth="1"/>
    <col min="7418" max="7418" width="16.81640625" style="1222" customWidth="1"/>
    <col min="7419" max="7419" width="1.1796875" style="1222" customWidth="1"/>
    <col min="7420" max="7420" width="20.54296875" style="1222" customWidth="1"/>
    <col min="7421" max="7421" width="17.54296875" style="1222" customWidth="1"/>
    <col min="7422" max="7422" width="18.1796875" style="1222" customWidth="1"/>
    <col min="7423" max="7423" width="17.1796875" style="1222" customWidth="1"/>
    <col min="7424" max="7424" width="22.453125" style="1222" bestFit="1" customWidth="1"/>
    <col min="7425" max="7425" width="22.1796875" style="1222" customWidth="1"/>
    <col min="7426" max="7426" width="17.81640625" style="1222" customWidth="1"/>
    <col min="7427" max="7427" width="22.453125" style="1222" customWidth="1"/>
    <col min="7428" max="7428" width="10.1796875" style="1222" bestFit="1" customWidth="1"/>
    <col min="7429" max="7429" width="13.453125" style="1222" customWidth="1"/>
    <col min="7430" max="7430" width="7.453125" style="1222" bestFit="1" customWidth="1"/>
    <col min="7431" max="7431" width="15.453125" style="1222" bestFit="1" customWidth="1"/>
    <col min="7432" max="7432" width="7.453125" style="1222" bestFit="1" customWidth="1"/>
    <col min="7433" max="7433" width="19.54296875" style="1222" bestFit="1" customWidth="1"/>
    <col min="7434" max="7434" width="7.453125" style="1222" bestFit="1" customWidth="1"/>
    <col min="7435" max="7435" width="26.81640625" style="1222" bestFit="1" customWidth="1"/>
    <col min="7436" max="7436" width="19.81640625" style="1222" bestFit="1" customWidth="1"/>
    <col min="7437" max="7671" width="11.453125" style="1222"/>
    <col min="7672" max="7672" width="2.453125" style="1222" customWidth="1"/>
    <col min="7673" max="7673" width="49" style="1222" customWidth="1"/>
    <col min="7674" max="7674" width="16.81640625" style="1222" customWidth="1"/>
    <col min="7675" max="7675" width="1.1796875" style="1222" customWidth="1"/>
    <col min="7676" max="7676" width="20.54296875" style="1222" customWidth="1"/>
    <col min="7677" max="7677" width="17.54296875" style="1222" customWidth="1"/>
    <col min="7678" max="7678" width="18.1796875" style="1222" customWidth="1"/>
    <col min="7679" max="7679" width="17.1796875" style="1222" customWidth="1"/>
    <col min="7680" max="7680" width="22.453125" style="1222" bestFit="1" customWidth="1"/>
    <col min="7681" max="7681" width="22.1796875" style="1222" customWidth="1"/>
    <col min="7682" max="7682" width="17.81640625" style="1222" customWidth="1"/>
    <col min="7683" max="7683" width="22.453125" style="1222" customWidth="1"/>
    <col min="7684" max="7684" width="10.1796875" style="1222" bestFit="1" customWidth="1"/>
    <col min="7685" max="7685" width="13.453125" style="1222" customWidth="1"/>
    <col min="7686" max="7686" width="7.453125" style="1222" bestFit="1" customWidth="1"/>
    <col min="7687" max="7687" width="15.453125" style="1222" bestFit="1" customWidth="1"/>
    <col min="7688" max="7688" width="7.453125" style="1222" bestFit="1" customWidth="1"/>
    <col min="7689" max="7689" width="19.54296875" style="1222" bestFit="1" customWidth="1"/>
    <col min="7690" max="7690" width="7.453125" style="1222" bestFit="1" customWidth="1"/>
    <col min="7691" max="7691" width="26.81640625" style="1222" bestFit="1" customWidth="1"/>
    <col min="7692" max="7692" width="19.81640625" style="1222" bestFit="1" customWidth="1"/>
    <col min="7693" max="7927" width="11.453125" style="1222"/>
    <col min="7928" max="7928" width="2.453125" style="1222" customWidth="1"/>
    <col min="7929" max="7929" width="49" style="1222" customWidth="1"/>
    <col min="7930" max="7930" width="16.81640625" style="1222" customWidth="1"/>
    <col min="7931" max="7931" width="1.1796875" style="1222" customWidth="1"/>
    <col min="7932" max="7932" width="20.54296875" style="1222" customWidth="1"/>
    <col min="7933" max="7933" width="17.54296875" style="1222" customWidth="1"/>
    <col min="7934" max="7934" width="18.1796875" style="1222" customWidth="1"/>
    <col min="7935" max="7935" width="17.1796875" style="1222" customWidth="1"/>
    <col min="7936" max="7936" width="22.453125" style="1222" bestFit="1" customWidth="1"/>
    <col min="7937" max="7937" width="22.1796875" style="1222" customWidth="1"/>
    <col min="7938" max="7938" width="17.81640625" style="1222" customWidth="1"/>
    <col min="7939" max="7939" width="22.453125" style="1222" customWidth="1"/>
    <col min="7940" max="7940" width="10.1796875" style="1222" bestFit="1" customWidth="1"/>
    <col min="7941" max="7941" width="13.453125" style="1222" customWidth="1"/>
    <col min="7942" max="7942" width="7.453125" style="1222" bestFit="1" customWidth="1"/>
    <col min="7943" max="7943" width="15.453125" style="1222" bestFit="1" customWidth="1"/>
    <col min="7944" max="7944" width="7.453125" style="1222" bestFit="1" customWidth="1"/>
    <col min="7945" max="7945" width="19.54296875" style="1222" bestFit="1" customWidth="1"/>
    <col min="7946" max="7946" width="7.453125" style="1222" bestFit="1" customWidth="1"/>
    <col min="7947" max="7947" width="26.81640625" style="1222" bestFit="1" customWidth="1"/>
    <col min="7948" max="7948" width="19.81640625" style="1222" bestFit="1" customWidth="1"/>
    <col min="7949" max="8183" width="11.453125" style="1222"/>
    <col min="8184" max="8184" width="2.453125" style="1222" customWidth="1"/>
    <col min="8185" max="8185" width="49" style="1222" customWidth="1"/>
    <col min="8186" max="8186" width="16.81640625" style="1222" customWidth="1"/>
    <col min="8187" max="8187" width="1.1796875" style="1222" customWidth="1"/>
    <col min="8188" max="8188" width="20.54296875" style="1222" customWidth="1"/>
    <col min="8189" max="8189" width="17.54296875" style="1222" customWidth="1"/>
    <col min="8190" max="8190" width="18.1796875" style="1222" customWidth="1"/>
    <col min="8191" max="8191" width="17.1796875" style="1222" customWidth="1"/>
    <col min="8192" max="8192" width="22.453125" style="1222" bestFit="1" customWidth="1"/>
    <col min="8193" max="8193" width="22.1796875" style="1222" customWidth="1"/>
    <col min="8194" max="8194" width="17.81640625" style="1222" customWidth="1"/>
    <col min="8195" max="8195" width="22.453125" style="1222" customWidth="1"/>
    <col min="8196" max="8196" width="10.1796875" style="1222" bestFit="1" customWidth="1"/>
    <col min="8197" max="8197" width="13.453125" style="1222" customWidth="1"/>
    <col min="8198" max="8198" width="7.453125" style="1222" bestFit="1" customWidth="1"/>
    <col min="8199" max="8199" width="15.453125" style="1222" bestFit="1" customWidth="1"/>
    <col min="8200" max="8200" width="7.453125" style="1222" bestFit="1" customWidth="1"/>
    <col min="8201" max="8201" width="19.54296875" style="1222" bestFit="1" customWidth="1"/>
    <col min="8202" max="8202" width="7.453125" style="1222" bestFit="1" customWidth="1"/>
    <col min="8203" max="8203" width="26.81640625" style="1222" bestFit="1" customWidth="1"/>
    <col min="8204" max="8204" width="19.81640625" style="1222" bestFit="1" customWidth="1"/>
    <col min="8205" max="8439" width="11.453125" style="1222"/>
    <col min="8440" max="8440" width="2.453125" style="1222" customWidth="1"/>
    <col min="8441" max="8441" width="49" style="1222" customWidth="1"/>
    <col min="8442" max="8442" width="16.81640625" style="1222" customWidth="1"/>
    <col min="8443" max="8443" width="1.1796875" style="1222" customWidth="1"/>
    <col min="8444" max="8444" width="20.54296875" style="1222" customWidth="1"/>
    <col min="8445" max="8445" width="17.54296875" style="1222" customWidth="1"/>
    <col min="8446" max="8446" width="18.1796875" style="1222" customWidth="1"/>
    <col min="8447" max="8447" width="17.1796875" style="1222" customWidth="1"/>
    <col min="8448" max="8448" width="22.453125" style="1222" bestFit="1" customWidth="1"/>
    <col min="8449" max="8449" width="22.1796875" style="1222" customWidth="1"/>
    <col min="8450" max="8450" width="17.81640625" style="1222" customWidth="1"/>
    <col min="8451" max="8451" width="22.453125" style="1222" customWidth="1"/>
    <col min="8452" max="8452" width="10.1796875" style="1222" bestFit="1" customWidth="1"/>
    <col min="8453" max="8453" width="13.453125" style="1222" customWidth="1"/>
    <col min="8454" max="8454" width="7.453125" style="1222" bestFit="1" customWidth="1"/>
    <col min="8455" max="8455" width="15.453125" style="1222" bestFit="1" customWidth="1"/>
    <col min="8456" max="8456" width="7.453125" style="1222" bestFit="1" customWidth="1"/>
    <col min="8457" max="8457" width="19.54296875" style="1222" bestFit="1" customWidth="1"/>
    <col min="8458" max="8458" width="7.453125" style="1222" bestFit="1" customWidth="1"/>
    <col min="8459" max="8459" width="26.81640625" style="1222" bestFit="1" customWidth="1"/>
    <col min="8460" max="8460" width="19.81640625" style="1222" bestFit="1" customWidth="1"/>
    <col min="8461" max="8695" width="11.453125" style="1222"/>
    <col min="8696" max="8696" width="2.453125" style="1222" customWidth="1"/>
    <col min="8697" max="8697" width="49" style="1222" customWidth="1"/>
    <col min="8698" max="8698" width="16.81640625" style="1222" customWidth="1"/>
    <col min="8699" max="8699" width="1.1796875" style="1222" customWidth="1"/>
    <col min="8700" max="8700" width="20.54296875" style="1222" customWidth="1"/>
    <col min="8701" max="8701" width="17.54296875" style="1222" customWidth="1"/>
    <col min="8702" max="8702" width="18.1796875" style="1222" customWidth="1"/>
    <col min="8703" max="8703" width="17.1796875" style="1222" customWidth="1"/>
    <col min="8704" max="8704" width="22.453125" style="1222" bestFit="1" customWidth="1"/>
    <col min="8705" max="8705" width="22.1796875" style="1222" customWidth="1"/>
    <col min="8706" max="8706" width="17.81640625" style="1222" customWidth="1"/>
    <col min="8707" max="8707" width="22.453125" style="1222" customWidth="1"/>
    <col min="8708" max="8708" width="10.1796875" style="1222" bestFit="1" customWidth="1"/>
    <col min="8709" max="8709" width="13.453125" style="1222" customWidth="1"/>
    <col min="8710" max="8710" width="7.453125" style="1222" bestFit="1" customWidth="1"/>
    <col min="8711" max="8711" width="15.453125" style="1222" bestFit="1" customWidth="1"/>
    <col min="8712" max="8712" width="7.453125" style="1222" bestFit="1" customWidth="1"/>
    <col min="8713" max="8713" width="19.54296875" style="1222" bestFit="1" customWidth="1"/>
    <col min="8714" max="8714" width="7.453125" style="1222" bestFit="1" customWidth="1"/>
    <col min="8715" max="8715" width="26.81640625" style="1222" bestFit="1" customWidth="1"/>
    <col min="8716" max="8716" width="19.81640625" style="1222" bestFit="1" customWidth="1"/>
    <col min="8717" max="8951" width="11.453125" style="1222"/>
    <col min="8952" max="8952" width="2.453125" style="1222" customWidth="1"/>
    <col min="8953" max="8953" width="49" style="1222" customWidth="1"/>
    <col min="8954" max="8954" width="16.81640625" style="1222" customWidth="1"/>
    <col min="8955" max="8955" width="1.1796875" style="1222" customWidth="1"/>
    <col min="8956" max="8956" width="20.54296875" style="1222" customWidth="1"/>
    <col min="8957" max="8957" width="17.54296875" style="1222" customWidth="1"/>
    <col min="8958" max="8958" width="18.1796875" style="1222" customWidth="1"/>
    <col min="8959" max="8959" width="17.1796875" style="1222" customWidth="1"/>
    <col min="8960" max="8960" width="22.453125" style="1222" bestFit="1" customWidth="1"/>
    <col min="8961" max="8961" width="22.1796875" style="1222" customWidth="1"/>
    <col min="8962" max="8962" width="17.81640625" style="1222" customWidth="1"/>
    <col min="8963" max="8963" width="22.453125" style="1222" customWidth="1"/>
    <col min="8964" max="8964" width="10.1796875" style="1222" bestFit="1" customWidth="1"/>
    <col min="8965" max="8965" width="13.453125" style="1222" customWidth="1"/>
    <col min="8966" max="8966" width="7.453125" style="1222" bestFit="1" customWidth="1"/>
    <col min="8967" max="8967" width="15.453125" style="1222" bestFit="1" customWidth="1"/>
    <col min="8968" max="8968" width="7.453125" style="1222" bestFit="1" customWidth="1"/>
    <col min="8969" max="8969" width="19.54296875" style="1222" bestFit="1" customWidth="1"/>
    <col min="8970" max="8970" width="7.453125" style="1222" bestFit="1" customWidth="1"/>
    <col min="8971" max="8971" width="26.81640625" style="1222" bestFit="1" customWidth="1"/>
    <col min="8972" max="8972" width="19.81640625" style="1222" bestFit="1" customWidth="1"/>
    <col min="8973" max="9207" width="11.453125" style="1222"/>
    <col min="9208" max="9208" width="2.453125" style="1222" customWidth="1"/>
    <col min="9209" max="9209" width="49" style="1222" customWidth="1"/>
    <col min="9210" max="9210" width="16.81640625" style="1222" customWidth="1"/>
    <col min="9211" max="9211" width="1.1796875" style="1222" customWidth="1"/>
    <col min="9212" max="9212" width="20.54296875" style="1222" customWidth="1"/>
    <col min="9213" max="9213" width="17.54296875" style="1222" customWidth="1"/>
    <col min="9214" max="9214" width="18.1796875" style="1222" customWidth="1"/>
    <col min="9215" max="9215" width="17.1796875" style="1222" customWidth="1"/>
    <col min="9216" max="9216" width="22.453125" style="1222" bestFit="1" customWidth="1"/>
    <col min="9217" max="9217" width="22.1796875" style="1222" customWidth="1"/>
    <col min="9218" max="9218" width="17.81640625" style="1222" customWidth="1"/>
    <col min="9219" max="9219" width="22.453125" style="1222" customWidth="1"/>
    <col min="9220" max="9220" width="10.1796875" style="1222" bestFit="1" customWidth="1"/>
    <col min="9221" max="9221" width="13.453125" style="1222" customWidth="1"/>
    <col min="9222" max="9222" width="7.453125" style="1222" bestFit="1" customWidth="1"/>
    <col min="9223" max="9223" width="15.453125" style="1222" bestFit="1" customWidth="1"/>
    <col min="9224" max="9224" width="7.453125" style="1222" bestFit="1" customWidth="1"/>
    <col min="9225" max="9225" width="19.54296875" style="1222" bestFit="1" customWidth="1"/>
    <col min="9226" max="9226" width="7.453125" style="1222" bestFit="1" customWidth="1"/>
    <col min="9227" max="9227" width="26.81640625" style="1222" bestFit="1" customWidth="1"/>
    <col min="9228" max="9228" width="19.81640625" style="1222" bestFit="1" customWidth="1"/>
    <col min="9229" max="9463" width="11.453125" style="1222"/>
    <col min="9464" max="9464" width="2.453125" style="1222" customWidth="1"/>
    <col min="9465" max="9465" width="49" style="1222" customWidth="1"/>
    <col min="9466" max="9466" width="16.81640625" style="1222" customWidth="1"/>
    <col min="9467" max="9467" width="1.1796875" style="1222" customWidth="1"/>
    <col min="9468" max="9468" width="20.54296875" style="1222" customWidth="1"/>
    <col min="9469" max="9469" width="17.54296875" style="1222" customWidth="1"/>
    <col min="9470" max="9470" width="18.1796875" style="1222" customWidth="1"/>
    <col min="9471" max="9471" width="17.1796875" style="1222" customWidth="1"/>
    <col min="9472" max="9472" width="22.453125" style="1222" bestFit="1" customWidth="1"/>
    <col min="9473" max="9473" width="22.1796875" style="1222" customWidth="1"/>
    <col min="9474" max="9474" width="17.81640625" style="1222" customWidth="1"/>
    <col min="9475" max="9475" width="22.453125" style="1222" customWidth="1"/>
    <col min="9476" max="9476" width="10.1796875" style="1222" bestFit="1" customWidth="1"/>
    <col min="9477" max="9477" width="13.453125" style="1222" customWidth="1"/>
    <col min="9478" max="9478" width="7.453125" style="1222" bestFit="1" customWidth="1"/>
    <col min="9479" max="9479" width="15.453125" style="1222" bestFit="1" customWidth="1"/>
    <col min="9480" max="9480" width="7.453125" style="1222" bestFit="1" customWidth="1"/>
    <col min="9481" max="9481" width="19.54296875" style="1222" bestFit="1" customWidth="1"/>
    <col min="9482" max="9482" width="7.453125" style="1222" bestFit="1" customWidth="1"/>
    <col min="9483" max="9483" width="26.81640625" style="1222" bestFit="1" customWidth="1"/>
    <col min="9484" max="9484" width="19.81640625" style="1222" bestFit="1" customWidth="1"/>
    <col min="9485" max="9719" width="11.453125" style="1222"/>
    <col min="9720" max="9720" width="2.453125" style="1222" customWidth="1"/>
    <col min="9721" max="9721" width="49" style="1222" customWidth="1"/>
    <col min="9722" max="9722" width="16.81640625" style="1222" customWidth="1"/>
    <col min="9723" max="9723" width="1.1796875" style="1222" customWidth="1"/>
    <col min="9724" max="9724" width="20.54296875" style="1222" customWidth="1"/>
    <col min="9725" max="9725" width="17.54296875" style="1222" customWidth="1"/>
    <col min="9726" max="9726" width="18.1796875" style="1222" customWidth="1"/>
    <col min="9727" max="9727" width="17.1796875" style="1222" customWidth="1"/>
    <col min="9728" max="9728" width="22.453125" style="1222" bestFit="1" customWidth="1"/>
    <col min="9729" max="9729" width="22.1796875" style="1222" customWidth="1"/>
    <col min="9730" max="9730" width="17.81640625" style="1222" customWidth="1"/>
    <col min="9731" max="9731" width="22.453125" style="1222" customWidth="1"/>
    <col min="9732" max="9732" width="10.1796875" style="1222" bestFit="1" customWidth="1"/>
    <col min="9733" max="9733" width="13.453125" style="1222" customWidth="1"/>
    <col min="9734" max="9734" width="7.453125" style="1222" bestFit="1" customWidth="1"/>
    <col min="9735" max="9735" width="15.453125" style="1222" bestFit="1" customWidth="1"/>
    <col min="9736" max="9736" width="7.453125" style="1222" bestFit="1" customWidth="1"/>
    <col min="9737" max="9737" width="19.54296875" style="1222" bestFit="1" customWidth="1"/>
    <col min="9738" max="9738" width="7.453125" style="1222" bestFit="1" customWidth="1"/>
    <col min="9739" max="9739" width="26.81640625" style="1222" bestFit="1" customWidth="1"/>
    <col min="9740" max="9740" width="19.81640625" style="1222" bestFit="1" customWidth="1"/>
    <col min="9741" max="9975" width="11.453125" style="1222"/>
    <col min="9976" max="9976" width="2.453125" style="1222" customWidth="1"/>
    <col min="9977" max="9977" width="49" style="1222" customWidth="1"/>
    <col min="9978" max="9978" width="16.81640625" style="1222" customWidth="1"/>
    <col min="9979" max="9979" width="1.1796875" style="1222" customWidth="1"/>
    <col min="9980" max="9980" width="20.54296875" style="1222" customWidth="1"/>
    <col min="9981" max="9981" width="17.54296875" style="1222" customWidth="1"/>
    <col min="9982" max="9982" width="18.1796875" style="1222" customWidth="1"/>
    <col min="9983" max="9983" width="17.1796875" style="1222" customWidth="1"/>
    <col min="9984" max="9984" width="22.453125" style="1222" bestFit="1" customWidth="1"/>
    <col min="9985" max="9985" width="22.1796875" style="1222" customWidth="1"/>
    <col min="9986" max="9986" width="17.81640625" style="1222" customWidth="1"/>
    <col min="9987" max="9987" width="22.453125" style="1222" customWidth="1"/>
    <col min="9988" max="9988" width="10.1796875" style="1222" bestFit="1" customWidth="1"/>
    <col min="9989" max="9989" width="13.453125" style="1222" customWidth="1"/>
    <col min="9990" max="9990" width="7.453125" style="1222" bestFit="1" customWidth="1"/>
    <col min="9991" max="9991" width="15.453125" style="1222" bestFit="1" customWidth="1"/>
    <col min="9992" max="9992" width="7.453125" style="1222" bestFit="1" customWidth="1"/>
    <col min="9993" max="9993" width="19.54296875" style="1222" bestFit="1" customWidth="1"/>
    <col min="9994" max="9994" width="7.453125" style="1222" bestFit="1" customWidth="1"/>
    <col min="9995" max="9995" width="26.81640625" style="1222" bestFit="1" customWidth="1"/>
    <col min="9996" max="9996" width="19.81640625" style="1222" bestFit="1" customWidth="1"/>
    <col min="9997" max="10231" width="11.453125" style="1222"/>
    <col min="10232" max="10232" width="2.453125" style="1222" customWidth="1"/>
    <col min="10233" max="10233" width="49" style="1222" customWidth="1"/>
    <col min="10234" max="10234" width="16.81640625" style="1222" customWidth="1"/>
    <col min="10235" max="10235" width="1.1796875" style="1222" customWidth="1"/>
    <col min="10236" max="10236" width="20.54296875" style="1222" customWidth="1"/>
    <col min="10237" max="10237" width="17.54296875" style="1222" customWidth="1"/>
    <col min="10238" max="10238" width="18.1796875" style="1222" customWidth="1"/>
    <col min="10239" max="10239" width="17.1796875" style="1222" customWidth="1"/>
    <col min="10240" max="10240" width="22.453125" style="1222" bestFit="1" customWidth="1"/>
    <col min="10241" max="10241" width="22.1796875" style="1222" customWidth="1"/>
    <col min="10242" max="10242" width="17.81640625" style="1222" customWidth="1"/>
    <col min="10243" max="10243" width="22.453125" style="1222" customWidth="1"/>
    <col min="10244" max="10244" width="10.1796875" style="1222" bestFit="1" customWidth="1"/>
    <col min="10245" max="10245" width="13.453125" style="1222" customWidth="1"/>
    <col min="10246" max="10246" width="7.453125" style="1222" bestFit="1" customWidth="1"/>
    <col min="10247" max="10247" width="15.453125" style="1222" bestFit="1" customWidth="1"/>
    <col min="10248" max="10248" width="7.453125" style="1222" bestFit="1" customWidth="1"/>
    <col min="10249" max="10249" width="19.54296875" style="1222" bestFit="1" customWidth="1"/>
    <col min="10250" max="10250" width="7.453125" style="1222" bestFit="1" customWidth="1"/>
    <col min="10251" max="10251" width="26.81640625" style="1222" bestFit="1" customWidth="1"/>
    <col min="10252" max="10252" width="19.81640625" style="1222" bestFit="1" customWidth="1"/>
    <col min="10253" max="10487" width="11.453125" style="1222"/>
    <col min="10488" max="10488" width="2.453125" style="1222" customWidth="1"/>
    <col min="10489" max="10489" width="49" style="1222" customWidth="1"/>
    <col min="10490" max="10490" width="16.81640625" style="1222" customWidth="1"/>
    <col min="10491" max="10491" width="1.1796875" style="1222" customWidth="1"/>
    <col min="10492" max="10492" width="20.54296875" style="1222" customWidth="1"/>
    <col min="10493" max="10493" width="17.54296875" style="1222" customWidth="1"/>
    <col min="10494" max="10494" width="18.1796875" style="1222" customWidth="1"/>
    <col min="10495" max="10495" width="17.1796875" style="1222" customWidth="1"/>
    <col min="10496" max="10496" width="22.453125" style="1222" bestFit="1" customWidth="1"/>
    <col min="10497" max="10497" width="22.1796875" style="1222" customWidth="1"/>
    <col min="10498" max="10498" width="17.81640625" style="1222" customWidth="1"/>
    <col min="10499" max="10499" width="22.453125" style="1222" customWidth="1"/>
    <col min="10500" max="10500" width="10.1796875" style="1222" bestFit="1" customWidth="1"/>
    <col min="10501" max="10501" width="13.453125" style="1222" customWidth="1"/>
    <col min="10502" max="10502" width="7.453125" style="1222" bestFit="1" customWidth="1"/>
    <col min="10503" max="10503" width="15.453125" style="1222" bestFit="1" customWidth="1"/>
    <col min="10504" max="10504" width="7.453125" style="1222" bestFit="1" customWidth="1"/>
    <col min="10505" max="10505" width="19.54296875" style="1222" bestFit="1" customWidth="1"/>
    <col min="10506" max="10506" width="7.453125" style="1222" bestFit="1" customWidth="1"/>
    <col min="10507" max="10507" width="26.81640625" style="1222" bestFit="1" customWidth="1"/>
    <col min="10508" max="10508" width="19.81640625" style="1222" bestFit="1" customWidth="1"/>
    <col min="10509" max="10743" width="11.453125" style="1222"/>
    <col min="10744" max="10744" width="2.453125" style="1222" customWidth="1"/>
    <col min="10745" max="10745" width="49" style="1222" customWidth="1"/>
    <col min="10746" max="10746" width="16.81640625" style="1222" customWidth="1"/>
    <col min="10747" max="10747" width="1.1796875" style="1222" customWidth="1"/>
    <col min="10748" max="10748" width="20.54296875" style="1222" customWidth="1"/>
    <col min="10749" max="10749" width="17.54296875" style="1222" customWidth="1"/>
    <col min="10750" max="10750" width="18.1796875" style="1222" customWidth="1"/>
    <col min="10751" max="10751" width="17.1796875" style="1222" customWidth="1"/>
    <col min="10752" max="10752" width="22.453125" style="1222" bestFit="1" customWidth="1"/>
    <col min="10753" max="10753" width="22.1796875" style="1222" customWidth="1"/>
    <col min="10754" max="10754" width="17.81640625" style="1222" customWidth="1"/>
    <col min="10755" max="10755" width="22.453125" style="1222" customWidth="1"/>
    <col min="10756" max="10756" width="10.1796875" style="1222" bestFit="1" customWidth="1"/>
    <col min="10757" max="10757" width="13.453125" style="1222" customWidth="1"/>
    <col min="10758" max="10758" width="7.453125" style="1222" bestFit="1" customWidth="1"/>
    <col min="10759" max="10759" width="15.453125" style="1222" bestFit="1" customWidth="1"/>
    <col min="10760" max="10760" width="7.453125" style="1222" bestFit="1" customWidth="1"/>
    <col min="10761" max="10761" width="19.54296875" style="1222" bestFit="1" customWidth="1"/>
    <col min="10762" max="10762" width="7.453125" style="1222" bestFit="1" customWidth="1"/>
    <col min="10763" max="10763" width="26.81640625" style="1222" bestFit="1" customWidth="1"/>
    <col min="10764" max="10764" width="19.81640625" style="1222" bestFit="1" customWidth="1"/>
    <col min="10765" max="10999" width="11.453125" style="1222"/>
    <col min="11000" max="11000" width="2.453125" style="1222" customWidth="1"/>
    <col min="11001" max="11001" width="49" style="1222" customWidth="1"/>
    <col min="11002" max="11002" width="16.81640625" style="1222" customWidth="1"/>
    <col min="11003" max="11003" width="1.1796875" style="1222" customWidth="1"/>
    <col min="11004" max="11004" width="20.54296875" style="1222" customWidth="1"/>
    <col min="11005" max="11005" width="17.54296875" style="1222" customWidth="1"/>
    <col min="11006" max="11006" width="18.1796875" style="1222" customWidth="1"/>
    <col min="11007" max="11007" width="17.1796875" style="1222" customWidth="1"/>
    <col min="11008" max="11008" width="22.453125" style="1222" bestFit="1" customWidth="1"/>
    <col min="11009" max="11009" width="22.1796875" style="1222" customWidth="1"/>
    <col min="11010" max="11010" width="17.81640625" style="1222" customWidth="1"/>
    <col min="11011" max="11011" width="22.453125" style="1222" customWidth="1"/>
    <col min="11012" max="11012" width="10.1796875" style="1222" bestFit="1" customWidth="1"/>
    <col min="11013" max="11013" width="13.453125" style="1222" customWidth="1"/>
    <col min="11014" max="11014" width="7.453125" style="1222" bestFit="1" customWidth="1"/>
    <col min="11015" max="11015" width="15.453125" style="1222" bestFit="1" customWidth="1"/>
    <col min="11016" max="11016" width="7.453125" style="1222" bestFit="1" customWidth="1"/>
    <col min="11017" max="11017" width="19.54296875" style="1222" bestFit="1" customWidth="1"/>
    <col min="11018" max="11018" width="7.453125" style="1222" bestFit="1" customWidth="1"/>
    <col min="11019" max="11019" width="26.81640625" style="1222" bestFit="1" customWidth="1"/>
    <col min="11020" max="11020" width="19.81640625" style="1222" bestFit="1" customWidth="1"/>
    <col min="11021" max="11255" width="11.453125" style="1222"/>
    <col min="11256" max="11256" width="2.453125" style="1222" customWidth="1"/>
    <col min="11257" max="11257" width="49" style="1222" customWidth="1"/>
    <col min="11258" max="11258" width="16.81640625" style="1222" customWidth="1"/>
    <col min="11259" max="11259" width="1.1796875" style="1222" customWidth="1"/>
    <col min="11260" max="11260" width="20.54296875" style="1222" customWidth="1"/>
    <col min="11261" max="11261" width="17.54296875" style="1222" customWidth="1"/>
    <col min="11262" max="11262" width="18.1796875" style="1222" customWidth="1"/>
    <col min="11263" max="11263" width="17.1796875" style="1222" customWidth="1"/>
    <col min="11264" max="11264" width="22.453125" style="1222" bestFit="1" customWidth="1"/>
    <col min="11265" max="11265" width="22.1796875" style="1222" customWidth="1"/>
    <col min="11266" max="11266" width="17.81640625" style="1222" customWidth="1"/>
    <col min="11267" max="11267" width="22.453125" style="1222" customWidth="1"/>
    <col min="11268" max="11268" width="10.1796875" style="1222" bestFit="1" customWidth="1"/>
    <col min="11269" max="11269" width="13.453125" style="1222" customWidth="1"/>
    <col min="11270" max="11270" width="7.453125" style="1222" bestFit="1" customWidth="1"/>
    <col min="11271" max="11271" width="15.453125" style="1222" bestFit="1" customWidth="1"/>
    <col min="11272" max="11272" width="7.453125" style="1222" bestFit="1" customWidth="1"/>
    <col min="11273" max="11273" width="19.54296875" style="1222" bestFit="1" customWidth="1"/>
    <col min="11274" max="11274" width="7.453125" style="1222" bestFit="1" customWidth="1"/>
    <col min="11275" max="11275" width="26.81640625" style="1222" bestFit="1" customWidth="1"/>
    <col min="11276" max="11276" width="19.81640625" style="1222" bestFit="1" customWidth="1"/>
    <col min="11277" max="11511" width="11.453125" style="1222"/>
    <col min="11512" max="11512" width="2.453125" style="1222" customWidth="1"/>
    <col min="11513" max="11513" width="49" style="1222" customWidth="1"/>
    <col min="11514" max="11514" width="16.81640625" style="1222" customWidth="1"/>
    <col min="11515" max="11515" width="1.1796875" style="1222" customWidth="1"/>
    <col min="11516" max="11516" width="20.54296875" style="1222" customWidth="1"/>
    <col min="11517" max="11517" width="17.54296875" style="1222" customWidth="1"/>
    <col min="11518" max="11518" width="18.1796875" style="1222" customWidth="1"/>
    <col min="11519" max="11519" width="17.1796875" style="1222" customWidth="1"/>
    <col min="11520" max="11520" width="22.453125" style="1222" bestFit="1" customWidth="1"/>
    <col min="11521" max="11521" width="22.1796875" style="1222" customWidth="1"/>
    <col min="11522" max="11522" width="17.81640625" style="1222" customWidth="1"/>
    <col min="11523" max="11523" width="22.453125" style="1222" customWidth="1"/>
    <col min="11524" max="11524" width="10.1796875" style="1222" bestFit="1" customWidth="1"/>
    <col min="11525" max="11525" width="13.453125" style="1222" customWidth="1"/>
    <col min="11526" max="11526" width="7.453125" style="1222" bestFit="1" customWidth="1"/>
    <col min="11527" max="11527" width="15.453125" style="1222" bestFit="1" customWidth="1"/>
    <col min="11528" max="11528" width="7.453125" style="1222" bestFit="1" customWidth="1"/>
    <col min="11529" max="11529" width="19.54296875" style="1222" bestFit="1" customWidth="1"/>
    <col min="11530" max="11530" width="7.453125" style="1222" bestFit="1" customWidth="1"/>
    <col min="11531" max="11531" width="26.81640625" style="1222" bestFit="1" customWidth="1"/>
    <col min="11532" max="11532" width="19.81640625" style="1222" bestFit="1" customWidth="1"/>
    <col min="11533" max="11767" width="11.453125" style="1222"/>
    <col min="11768" max="11768" width="2.453125" style="1222" customWidth="1"/>
    <col min="11769" max="11769" width="49" style="1222" customWidth="1"/>
    <col min="11770" max="11770" width="16.81640625" style="1222" customWidth="1"/>
    <col min="11771" max="11771" width="1.1796875" style="1222" customWidth="1"/>
    <col min="11772" max="11772" width="20.54296875" style="1222" customWidth="1"/>
    <col min="11773" max="11773" width="17.54296875" style="1222" customWidth="1"/>
    <col min="11774" max="11774" width="18.1796875" style="1222" customWidth="1"/>
    <col min="11775" max="11775" width="17.1796875" style="1222" customWidth="1"/>
    <col min="11776" max="11776" width="22.453125" style="1222" bestFit="1" customWidth="1"/>
    <col min="11777" max="11777" width="22.1796875" style="1222" customWidth="1"/>
    <col min="11778" max="11778" width="17.81640625" style="1222" customWidth="1"/>
    <col min="11779" max="11779" width="22.453125" style="1222" customWidth="1"/>
    <col min="11780" max="11780" width="10.1796875" style="1222" bestFit="1" customWidth="1"/>
    <col min="11781" max="11781" width="13.453125" style="1222" customWidth="1"/>
    <col min="11782" max="11782" width="7.453125" style="1222" bestFit="1" customWidth="1"/>
    <col min="11783" max="11783" width="15.453125" style="1222" bestFit="1" customWidth="1"/>
    <col min="11784" max="11784" width="7.453125" style="1222" bestFit="1" customWidth="1"/>
    <col min="11785" max="11785" width="19.54296875" style="1222" bestFit="1" customWidth="1"/>
    <col min="11786" max="11786" width="7.453125" style="1222" bestFit="1" customWidth="1"/>
    <col min="11787" max="11787" width="26.81640625" style="1222" bestFit="1" customWidth="1"/>
    <col min="11788" max="11788" width="19.81640625" style="1222" bestFit="1" customWidth="1"/>
    <col min="11789" max="12023" width="11.453125" style="1222"/>
    <col min="12024" max="12024" width="2.453125" style="1222" customWidth="1"/>
    <col min="12025" max="12025" width="49" style="1222" customWidth="1"/>
    <col min="12026" max="12026" width="16.81640625" style="1222" customWidth="1"/>
    <col min="12027" max="12027" width="1.1796875" style="1222" customWidth="1"/>
    <col min="12028" max="12028" width="20.54296875" style="1222" customWidth="1"/>
    <col min="12029" max="12029" width="17.54296875" style="1222" customWidth="1"/>
    <col min="12030" max="12030" width="18.1796875" style="1222" customWidth="1"/>
    <col min="12031" max="12031" width="17.1796875" style="1222" customWidth="1"/>
    <col min="12032" max="12032" width="22.453125" style="1222" bestFit="1" customWidth="1"/>
    <col min="12033" max="12033" width="22.1796875" style="1222" customWidth="1"/>
    <col min="12034" max="12034" width="17.81640625" style="1222" customWidth="1"/>
    <col min="12035" max="12035" width="22.453125" style="1222" customWidth="1"/>
    <col min="12036" max="12036" width="10.1796875" style="1222" bestFit="1" customWidth="1"/>
    <col min="12037" max="12037" width="13.453125" style="1222" customWidth="1"/>
    <col min="12038" max="12038" width="7.453125" style="1222" bestFit="1" customWidth="1"/>
    <col min="12039" max="12039" width="15.453125" style="1222" bestFit="1" customWidth="1"/>
    <col min="12040" max="12040" width="7.453125" style="1222" bestFit="1" customWidth="1"/>
    <col min="12041" max="12041" width="19.54296875" style="1222" bestFit="1" customWidth="1"/>
    <col min="12042" max="12042" width="7.453125" style="1222" bestFit="1" customWidth="1"/>
    <col min="12043" max="12043" width="26.81640625" style="1222" bestFit="1" customWidth="1"/>
    <col min="12044" max="12044" width="19.81640625" style="1222" bestFit="1" customWidth="1"/>
    <col min="12045" max="12279" width="11.453125" style="1222"/>
    <col min="12280" max="12280" width="2.453125" style="1222" customWidth="1"/>
    <col min="12281" max="12281" width="49" style="1222" customWidth="1"/>
    <col min="12282" max="12282" width="16.81640625" style="1222" customWidth="1"/>
    <col min="12283" max="12283" width="1.1796875" style="1222" customWidth="1"/>
    <col min="12284" max="12284" width="20.54296875" style="1222" customWidth="1"/>
    <col min="12285" max="12285" width="17.54296875" style="1222" customWidth="1"/>
    <col min="12286" max="12286" width="18.1796875" style="1222" customWidth="1"/>
    <col min="12287" max="12287" width="17.1796875" style="1222" customWidth="1"/>
    <col min="12288" max="12288" width="22.453125" style="1222" bestFit="1" customWidth="1"/>
    <col min="12289" max="12289" width="22.1796875" style="1222" customWidth="1"/>
    <col min="12290" max="12290" width="17.81640625" style="1222" customWidth="1"/>
    <col min="12291" max="12291" width="22.453125" style="1222" customWidth="1"/>
    <col min="12292" max="12292" width="10.1796875" style="1222" bestFit="1" customWidth="1"/>
    <col min="12293" max="12293" width="13.453125" style="1222" customWidth="1"/>
    <col min="12294" max="12294" width="7.453125" style="1222" bestFit="1" customWidth="1"/>
    <col min="12295" max="12295" width="15.453125" style="1222" bestFit="1" customWidth="1"/>
    <col min="12296" max="12296" width="7.453125" style="1222" bestFit="1" customWidth="1"/>
    <col min="12297" max="12297" width="19.54296875" style="1222" bestFit="1" customWidth="1"/>
    <col min="12298" max="12298" width="7.453125" style="1222" bestFit="1" customWidth="1"/>
    <col min="12299" max="12299" width="26.81640625" style="1222" bestFit="1" customWidth="1"/>
    <col min="12300" max="12300" width="19.81640625" style="1222" bestFit="1" customWidth="1"/>
    <col min="12301" max="12535" width="11.453125" style="1222"/>
    <col min="12536" max="12536" width="2.453125" style="1222" customWidth="1"/>
    <col min="12537" max="12537" width="49" style="1222" customWidth="1"/>
    <col min="12538" max="12538" width="16.81640625" style="1222" customWidth="1"/>
    <col min="12539" max="12539" width="1.1796875" style="1222" customWidth="1"/>
    <col min="12540" max="12540" width="20.54296875" style="1222" customWidth="1"/>
    <col min="12541" max="12541" width="17.54296875" style="1222" customWidth="1"/>
    <col min="12542" max="12542" width="18.1796875" style="1222" customWidth="1"/>
    <col min="12543" max="12543" width="17.1796875" style="1222" customWidth="1"/>
    <col min="12544" max="12544" width="22.453125" style="1222" bestFit="1" customWidth="1"/>
    <col min="12545" max="12545" width="22.1796875" style="1222" customWidth="1"/>
    <col min="12546" max="12546" width="17.81640625" style="1222" customWidth="1"/>
    <col min="12547" max="12547" width="22.453125" style="1222" customWidth="1"/>
    <col min="12548" max="12548" width="10.1796875" style="1222" bestFit="1" customWidth="1"/>
    <col min="12549" max="12549" width="13.453125" style="1222" customWidth="1"/>
    <col min="12550" max="12550" width="7.453125" style="1222" bestFit="1" customWidth="1"/>
    <col min="12551" max="12551" width="15.453125" style="1222" bestFit="1" customWidth="1"/>
    <col min="12552" max="12552" width="7.453125" style="1222" bestFit="1" customWidth="1"/>
    <col min="12553" max="12553" width="19.54296875" style="1222" bestFit="1" customWidth="1"/>
    <col min="12554" max="12554" width="7.453125" style="1222" bestFit="1" customWidth="1"/>
    <col min="12555" max="12555" width="26.81640625" style="1222" bestFit="1" customWidth="1"/>
    <col min="12556" max="12556" width="19.81640625" style="1222" bestFit="1" customWidth="1"/>
    <col min="12557" max="12791" width="11.453125" style="1222"/>
    <col min="12792" max="12792" width="2.453125" style="1222" customWidth="1"/>
    <col min="12793" max="12793" width="49" style="1222" customWidth="1"/>
    <col min="12794" max="12794" width="16.81640625" style="1222" customWidth="1"/>
    <col min="12795" max="12795" width="1.1796875" style="1222" customWidth="1"/>
    <col min="12796" max="12796" width="20.54296875" style="1222" customWidth="1"/>
    <col min="12797" max="12797" width="17.54296875" style="1222" customWidth="1"/>
    <col min="12798" max="12798" width="18.1796875" style="1222" customWidth="1"/>
    <col min="12799" max="12799" width="17.1796875" style="1222" customWidth="1"/>
    <col min="12800" max="12800" width="22.453125" style="1222" bestFit="1" customWidth="1"/>
    <col min="12801" max="12801" width="22.1796875" style="1222" customWidth="1"/>
    <col min="12802" max="12802" width="17.81640625" style="1222" customWidth="1"/>
    <col min="12803" max="12803" width="22.453125" style="1222" customWidth="1"/>
    <col min="12804" max="12804" width="10.1796875" style="1222" bestFit="1" customWidth="1"/>
    <col min="12805" max="12805" width="13.453125" style="1222" customWidth="1"/>
    <col min="12806" max="12806" width="7.453125" style="1222" bestFit="1" customWidth="1"/>
    <col min="12807" max="12807" width="15.453125" style="1222" bestFit="1" customWidth="1"/>
    <col min="12808" max="12808" width="7.453125" style="1222" bestFit="1" customWidth="1"/>
    <col min="12809" max="12809" width="19.54296875" style="1222" bestFit="1" customWidth="1"/>
    <col min="12810" max="12810" width="7.453125" style="1222" bestFit="1" customWidth="1"/>
    <col min="12811" max="12811" width="26.81640625" style="1222" bestFit="1" customWidth="1"/>
    <col min="12812" max="12812" width="19.81640625" style="1222" bestFit="1" customWidth="1"/>
    <col min="12813" max="13047" width="11.453125" style="1222"/>
    <col min="13048" max="13048" width="2.453125" style="1222" customWidth="1"/>
    <col min="13049" max="13049" width="49" style="1222" customWidth="1"/>
    <col min="13050" max="13050" width="16.81640625" style="1222" customWidth="1"/>
    <col min="13051" max="13051" width="1.1796875" style="1222" customWidth="1"/>
    <col min="13052" max="13052" width="20.54296875" style="1222" customWidth="1"/>
    <col min="13053" max="13053" width="17.54296875" style="1222" customWidth="1"/>
    <col min="13054" max="13054" width="18.1796875" style="1222" customWidth="1"/>
    <col min="13055" max="13055" width="17.1796875" style="1222" customWidth="1"/>
    <col min="13056" max="13056" width="22.453125" style="1222" bestFit="1" customWidth="1"/>
    <col min="13057" max="13057" width="22.1796875" style="1222" customWidth="1"/>
    <col min="13058" max="13058" width="17.81640625" style="1222" customWidth="1"/>
    <col min="13059" max="13059" width="22.453125" style="1222" customWidth="1"/>
    <col min="13060" max="13060" width="10.1796875" style="1222" bestFit="1" customWidth="1"/>
    <col min="13061" max="13061" width="13.453125" style="1222" customWidth="1"/>
    <col min="13062" max="13062" width="7.453125" style="1222" bestFit="1" customWidth="1"/>
    <col min="13063" max="13063" width="15.453125" style="1222" bestFit="1" customWidth="1"/>
    <col min="13064" max="13064" width="7.453125" style="1222" bestFit="1" customWidth="1"/>
    <col min="13065" max="13065" width="19.54296875" style="1222" bestFit="1" customWidth="1"/>
    <col min="13066" max="13066" width="7.453125" style="1222" bestFit="1" customWidth="1"/>
    <col min="13067" max="13067" width="26.81640625" style="1222" bestFit="1" customWidth="1"/>
    <col min="13068" max="13068" width="19.81640625" style="1222" bestFit="1" customWidth="1"/>
    <col min="13069" max="13303" width="11.453125" style="1222"/>
    <col min="13304" max="13304" width="2.453125" style="1222" customWidth="1"/>
    <col min="13305" max="13305" width="49" style="1222" customWidth="1"/>
    <col min="13306" max="13306" width="16.81640625" style="1222" customWidth="1"/>
    <col min="13307" max="13307" width="1.1796875" style="1222" customWidth="1"/>
    <col min="13308" max="13308" width="20.54296875" style="1222" customWidth="1"/>
    <col min="13309" max="13309" width="17.54296875" style="1222" customWidth="1"/>
    <col min="13310" max="13310" width="18.1796875" style="1222" customWidth="1"/>
    <col min="13311" max="13311" width="17.1796875" style="1222" customWidth="1"/>
    <col min="13312" max="13312" width="22.453125" style="1222" bestFit="1" customWidth="1"/>
    <col min="13313" max="13313" width="22.1796875" style="1222" customWidth="1"/>
    <col min="13314" max="13314" width="17.81640625" style="1222" customWidth="1"/>
    <col min="13315" max="13315" width="22.453125" style="1222" customWidth="1"/>
    <col min="13316" max="13316" width="10.1796875" style="1222" bestFit="1" customWidth="1"/>
    <col min="13317" max="13317" width="13.453125" style="1222" customWidth="1"/>
    <col min="13318" max="13318" width="7.453125" style="1222" bestFit="1" customWidth="1"/>
    <col min="13319" max="13319" width="15.453125" style="1222" bestFit="1" customWidth="1"/>
    <col min="13320" max="13320" width="7.453125" style="1222" bestFit="1" customWidth="1"/>
    <col min="13321" max="13321" width="19.54296875" style="1222" bestFit="1" customWidth="1"/>
    <col min="13322" max="13322" width="7.453125" style="1222" bestFit="1" customWidth="1"/>
    <col min="13323" max="13323" width="26.81640625" style="1222" bestFit="1" customWidth="1"/>
    <col min="13324" max="13324" width="19.81640625" style="1222" bestFit="1" customWidth="1"/>
    <col min="13325" max="13559" width="11.453125" style="1222"/>
    <col min="13560" max="13560" width="2.453125" style="1222" customWidth="1"/>
    <col min="13561" max="13561" width="49" style="1222" customWidth="1"/>
    <col min="13562" max="13562" width="16.81640625" style="1222" customWidth="1"/>
    <col min="13563" max="13563" width="1.1796875" style="1222" customWidth="1"/>
    <col min="13564" max="13564" width="20.54296875" style="1222" customWidth="1"/>
    <col min="13565" max="13565" width="17.54296875" style="1222" customWidth="1"/>
    <col min="13566" max="13566" width="18.1796875" style="1222" customWidth="1"/>
    <col min="13567" max="13567" width="17.1796875" style="1222" customWidth="1"/>
    <col min="13568" max="13568" width="22.453125" style="1222" bestFit="1" customWidth="1"/>
    <col min="13569" max="13569" width="22.1796875" style="1222" customWidth="1"/>
    <col min="13570" max="13570" width="17.81640625" style="1222" customWidth="1"/>
    <col min="13571" max="13571" width="22.453125" style="1222" customWidth="1"/>
    <col min="13572" max="13572" width="10.1796875" style="1222" bestFit="1" customWidth="1"/>
    <col min="13573" max="13573" width="13.453125" style="1222" customWidth="1"/>
    <col min="13574" max="13574" width="7.453125" style="1222" bestFit="1" customWidth="1"/>
    <col min="13575" max="13575" width="15.453125" style="1222" bestFit="1" customWidth="1"/>
    <col min="13576" max="13576" width="7.453125" style="1222" bestFit="1" customWidth="1"/>
    <col min="13577" max="13577" width="19.54296875" style="1222" bestFit="1" customWidth="1"/>
    <col min="13578" max="13578" width="7.453125" style="1222" bestFit="1" customWidth="1"/>
    <col min="13579" max="13579" width="26.81640625" style="1222" bestFit="1" customWidth="1"/>
    <col min="13580" max="13580" width="19.81640625" style="1222" bestFit="1" customWidth="1"/>
    <col min="13581" max="13815" width="11.453125" style="1222"/>
    <col min="13816" max="13816" width="2.453125" style="1222" customWidth="1"/>
    <col min="13817" max="13817" width="49" style="1222" customWidth="1"/>
    <col min="13818" max="13818" width="16.81640625" style="1222" customWidth="1"/>
    <col min="13819" max="13819" width="1.1796875" style="1222" customWidth="1"/>
    <col min="13820" max="13820" width="20.54296875" style="1222" customWidth="1"/>
    <col min="13821" max="13821" width="17.54296875" style="1222" customWidth="1"/>
    <col min="13822" max="13822" width="18.1796875" style="1222" customWidth="1"/>
    <col min="13823" max="13823" width="17.1796875" style="1222" customWidth="1"/>
    <col min="13824" max="13824" width="22.453125" style="1222" bestFit="1" customWidth="1"/>
    <col min="13825" max="13825" width="22.1796875" style="1222" customWidth="1"/>
    <col min="13826" max="13826" width="17.81640625" style="1222" customWidth="1"/>
    <col min="13827" max="13827" width="22.453125" style="1222" customWidth="1"/>
    <col min="13828" max="13828" width="10.1796875" style="1222" bestFit="1" customWidth="1"/>
    <col min="13829" max="13829" width="13.453125" style="1222" customWidth="1"/>
    <col min="13830" max="13830" width="7.453125" style="1222" bestFit="1" customWidth="1"/>
    <col min="13831" max="13831" width="15.453125" style="1222" bestFit="1" customWidth="1"/>
    <col min="13832" max="13832" width="7.453125" style="1222" bestFit="1" customWidth="1"/>
    <col min="13833" max="13833" width="19.54296875" style="1222" bestFit="1" customWidth="1"/>
    <col min="13834" max="13834" width="7.453125" style="1222" bestFit="1" customWidth="1"/>
    <col min="13835" max="13835" width="26.81640625" style="1222" bestFit="1" customWidth="1"/>
    <col min="13836" max="13836" width="19.81640625" style="1222" bestFit="1" customWidth="1"/>
    <col min="13837" max="14071" width="11.453125" style="1222"/>
    <col min="14072" max="14072" width="2.453125" style="1222" customWidth="1"/>
    <col min="14073" max="14073" width="49" style="1222" customWidth="1"/>
    <col min="14074" max="14074" width="16.81640625" style="1222" customWidth="1"/>
    <col min="14075" max="14075" width="1.1796875" style="1222" customWidth="1"/>
    <col min="14076" max="14076" width="20.54296875" style="1222" customWidth="1"/>
    <col min="14077" max="14077" width="17.54296875" style="1222" customWidth="1"/>
    <col min="14078" max="14078" width="18.1796875" style="1222" customWidth="1"/>
    <col min="14079" max="14079" width="17.1796875" style="1222" customWidth="1"/>
    <col min="14080" max="14080" width="22.453125" style="1222" bestFit="1" customWidth="1"/>
    <col min="14081" max="14081" width="22.1796875" style="1222" customWidth="1"/>
    <col min="14082" max="14082" width="17.81640625" style="1222" customWidth="1"/>
    <col min="14083" max="14083" width="22.453125" style="1222" customWidth="1"/>
    <col min="14084" max="14084" width="10.1796875" style="1222" bestFit="1" customWidth="1"/>
    <col min="14085" max="14085" width="13.453125" style="1222" customWidth="1"/>
    <col min="14086" max="14086" width="7.453125" style="1222" bestFit="1" customWidth="1"/>
    <col min="14087" max="14087" width="15.453125" style="1222" bestFit="1" customWidth="1"/>
    <col min="14088" max="14088" width="7.453125" style="1222" bestFit="1" customWidth="1"/>
    <col min="14089" max="14089" width="19.54296875" style="1222" bestFit="1" customWidth="1"/>
    <col min="14090" max="14090" width="7.453125" style="1222" bestFit="1" customWidth="1"/>
    <col min="14091" max="14091" width="26.81640625" style="1222" bestFit="1" customWidth="1"/>
    <col min="14092" max="14092" width="19.81640625" style="1222" bestFit="1" customWidth="1"/>
    <col min="14093" max="14327" width="11.453125" style="1222"/>
    <col min="14328" max="14328" width="2.453125" style="1222" customWidth="1"/>
    <col min="14329" max="14329" width="49" style="1222" customWidth="1"/>
    <col min="14330" max="14330" width="16.81640625" style="1222" customWidth="1"/>
    <col min="14331" max="14331" width="1.1796875" style="1222" customWidth="1"/>
    <col min="14332" max="14332" width="20.54296875" style="1222" customWidth="1"/>
    <col min="14333" max="14333" width="17.54296875" style="1222" customWidth="1"/>
    <col min="14334" max="14334" width="18.1796875" style="1222" customWidth="1"/>
    <col min="14335" max="14335" width="17.1796875" style="1222" customWidth="1"/>
    <col min="14336" max="14336" width="22.453125" style="1222" bestFit="1" customWidth="1"/>
    <col min="14337" max="14337" width="22.1796875" style="1222" customWidth="1"/>
    <col min="14338" max="14338" width="17.81640625" style="1222" customWidth="1"/>
    <col min="14339" max="14339" width="22.453125" style="1222" customWidth="1"/>
    <col min="14340" max="14340" width="10.1796875" style="1222" bestFit="1" customWidth="1"/>
    <col min="14341" max="14341" width="13.453125" style="1222" customWidth="1"/>
    <col min="14342" max="14342" width="7.453125" style="1222" bestFit="1" customWidth="1"/>
    <col min="14343" max="14343" width="15.453125" style="1222" bestFit="1" customWidth="1"/>
    <col min="14344" max="14344" width="7.453125" style="1222" bestFit="1" customWidth="1"/>
    <col min="14345" max="14345" width="19.54296875" style="1222" bestFit="1" customWidth="1"/>
    <col min="14346" max="14346" width="7.453125" style="1222" bestFit="1" customWidth="1"/>
    <col min="14347" max="14347" width="26.81640625" style="1222" bestFit="1" customWidth="1"/>
    <col min="14348" max="14348" width="19.81640625" style="1222" bestFit="1" customWidth="1"/>
    <col min="14349" max="14583" width="11.453125" style="1222"/>
    <col min="14584" max="14584" width="2.453125" style="1222" customWidth="1"/>
    <col min="14585" max="14585" width="49" style="1222" customWidth="1"/>
    <col min="14586" max="14586" width="16.81640625" style="1222" customWidth="1"/>
    <col min="14587" max="14587" width="1.1796875" style="1222" customWidth="1"/>
    <col min="14588" max="14588" width="20.54296875" style="1222" customWidth="1"/>
    <col min="14589" max="14589" width="17.54296875" style="1222" customWidth="1"/>
    <col min="14590" max="14590" width="18.1796875" style="1222" customWidth="1"/>
    <col min="14591" max="14591" width="17.1796875" style="1222" customWidth="1"/>
    <col min="14592" max="14592" width="22.453125" style="1222" bestFit="1" customWidth="1"/>
    <col min="14593" max="14593" width="22.1796875" style="1222" customWidth="1"/>
    <col min="14594" max="14594" width="17.81640625" style="1222" customWidth="1"/>
    <col min="14595" max="14595" width="22.453125" style="1222" customWidth="1"/>
    <col min="14596" max="14596" width="10.1796875" style="1222" bestFit="1" customWidth="1"/>
    <col min="14597" max="14597" width="13.453125" style="1222" customWidth="1"/>
    <col min="14598" max="14598" width="7.453125" style="1222" bestFit="1" customWidth="1"/>
    <col min="14599" max="14599" width="15.453125" style="1222" bestFit="1" customWidth="1"/>
    <col min="14600" max="14600" width="7.453125" style="1222" bestFit="1" customWidth="1"/>
    <col min="14601" max="14601" width="19.54296875" style="1222" bestFit="1" customWidth="1"/>
    <col min="14602" max="14602" width="7.453125" style="1222" bestFit="1" customWidth="1"/>
    <col min="14603" max="14603" width="26.81640625" style="1222" bestFit="1" customWidth="1"/>
    <col min="14604" max="14604" width="19.81640625" style="1222" bestFit="1" customWidth="1"/>
    <col min="14605" max="14839" width="11.453125" style="1222"/>
    <col min="14840" max="14840" width="2.453125" style="1222" customWidth="1"/>
    <col min="14841" max="14841" width="49" style="1222" customWidth="1"/>
    <col min="14842" max="14842" width="16.81640625" style="1222" customWidth="1"/>
    <col min="14843" max="14843" width="1.1796875" style="1222" customWidth="1"/>
    <col min="14844" max="14844" width="20.54296875" style="1222" customWidth="1"/>
    <col min="14845" max="14845" width="17.54296875" style="1222" customWidth="1"/>
    <col min="14846" max="14846" width="18.1796875" style="1222" customWidth="1"/>
    <col min="14847" max="14847" width="17.1796875" style="1222" customWidth="1"/>
    <col min="14848" max="14848" width="22.453125" style="1222" bestFit="1" customWidth="1"/>
    <col min="14849" max="14849" width="22.1796875" style="1222" customWidth="1"/>
    <col min="14850" max="14850" width="17.81640625" style="1222" customWidth="1"/>
    <col min="14851" max="14851" width="22.453125" style="1222" customWidth="1"/>
    <col min="14852" max="14852" width="10.1796875" style="1222" bestFit="1" customWidth="1"/>
    <col min="14853" max="14853" width="13.453125" style="1222" customWidth="1"/>
    <col min="14854" max="14854" width="7.453125" style="1222" bestFit="1" customWidth="1"/>
    <col min="14855" max="14855" width="15.453125" style="1222" bestFit="1" customWidth="1"/>
    <col min="14856" max="14856" width="7.453125" style="1222" bestFit="1" customWidth="1"/>
    <col min="14857" max="14857" width="19.54296875" style="1222" bestFit="1" customWidth="1"/>
    <col min="14858" max="14858" width="7.453125" style="1222" bestFit="1" customWidth="1"/>
    <col min="14859" max="14859" width="26.81640625" style="1222" bestFit="1" customWidth="1"/>
    <col min="14860" max="14860" width="19.81640625" style="1222" bestFit="1" customWidth="1"/>
    <col min="14861" max="15095" width="11.453125" style="1222"/>
    <col min="15096" max="15096" width="2.453125" style="1222" customWidth="1"/>
    <col min="15097" max="15097" width="49" style="1222" customWidth="1"/>
    <col min="15098" max="15098" width="16.81640625" style="1222" customWidth="1"/>
    <col min="15099" max="15099" width="1.1796875" style="1222" customWidth="1"/>
    <col min="15100" max="15100" width="20.54296875" style="1222" customWidth="1"/>
    <col min="15101" max="15101" width="17.54296875" style="1222" customWidth="1"/>
    <col min="15102" max="15102" width="18.1796875" style="1222" customWidth="1"/>
    <col min="15103" max="15103" width="17.1796875" style="1222" customWidth="1"/>
    <col min="15104" max="15104" width="22.453125" style="1222" bestFit="1" customWidth="1"/>
    <col min="15105" max="15105" width="22.1796875" style="1222" customWidth="1"/>
    <col min="15106" max="15106" width="17.81640625" style="1222" customWidth="1"/>
    <col min="15107" max="15107" width="22.453125" style="1222" customWidth="1"/>
    <col min="15108" max="15108" width="10.1796875" style="1222" bestFit="1" customWidth="1"/>
    <col min="15109" max="15109" width="13.453125" style="1222" customWidth="1"/>
    <col min="15110" max="15110" width="7.453125" style="1222" bestFit="1" customWidth="1"/>
    <col min="15111" max="15111" width="15.453125" style="1222" bestFit="1" customWidth="1"/>
    <col min="15112" max="15112" width="7.453125" style="1222" bestFit="1" customWidth="1"/>
    <col min="15113" max="15113" width="19.54296875" style="1222" bestFit="1" customWidth="1"/>
    <col min="15114" max="15114" width="7.453125" style="1222" bestFit="1" customWidth="1"/>
    <col min="15115" max="15115" width="26.81640625" style="1222" bestFit="1" customWidth="1"/>
    <col min="15116" max="15116" width="19.81640625" style="1222" bestFit="1" customWidth="1"/>
    <col min="15117" max="15351" width="11.453125" style="1222"/>
    <col min="15352" max="15352" width="2.453125" style="1222" customWidth="1"/>
    <col min="15353" max="15353" width="49" style="1222" customWidth="1"/>
    <col min="15354" max="15354" width="16.81640625" style="1222" customWidth="1"/>
    <col min="15355" max="15355" width="1.1796875" style="1222" customWidth="1"/>
    <col min="15356" max="15356" width="20.54296875" style="1222" customWidth="1"/>
    <col min="15357" max="15357" width="17.54296875" style="1222" customWidth="1"/>
    <col min="15358" max="15358" width="18.1796875" style="1222" customWidth="1"/>
    <col min="15359" max="15359" width="17.1796875" style="1222" customWidth="1"/>
    <col min="15360" max="15360" width="22.453125" style="1222" bestFit="1" customWidth="1"/>
    <col min="15361" max="15361" width="22.1796875" style="1222" customWidth="1"/>
    <col min="15362" max="15362" width="17.81640625" style="1222" customWidth="1"/>
    <col min="15363" max="15363" width="22.453125" style="1222" customWidth="1"/>
    <col min="15364" max="15364" width="10.1796875" style="1222" bestFit="1" customWidth="1"/>
    <col min="15365" max="15365" width="13.453125" style="1222" customWidth="1"/>
    <col min="15366" max="15366" width="7.453125" style="1222" bestFit="1" customWidth="1"/>
    <col min="15367" max="15367" width="15.453125" style="1222" bestFit="1" customWidth="1"/>
    <col min="15368" max="15368" width="7.453125" style="1222" bestFit="1" customWidth="1"/>
    <col min="15369" max="15369" width="19.54296875" style="1222" bestFit="1" customWidth="1"/>
    <col min="15370" max="15370" width="7.453125" style="1222" bestFit="1" customWidth="1"/>
    <col min="15371" max="15371" width="26.81640625" style="1222" bestFit="1" customWidth="1"/>
    <col min="15372" max="15372" width="19.81640625" style="1222" bestFit="1" customWidth="1"/>
    <col min="15373" max="15607" width="11.453125" style="1222"/>
    <col min="15608" max="15608" width="2.453125" style="1222" customWidth="1"/>
    <col min="15609" max="15609" width="49" style="1222" customWidth="1"/>
    <col min="15610" max="15610" width="16.81640625" style="1222" customWidth="1"/>
    <col min="15611" max="15611" width="1.1796875" style="1222" customWidth="1"/>
    <col min="15612" max="15612" width="20.54296875" style="1222" customWidth="1"/>
    <col min="15613" max="15613" width="17.54296875" style="1222" customWidth="1"/>
    <col min="15614" max="15614" width="18.1796875" style="1222" customWidth="1"/>
    <col min="15615" max="15615" width="17.1796875" style="1222" customWidth="1"/>
    <col min="15616" max="15616" width="22.453125" style="1222" bestFit="1" customWidth="1"/>
    <col min="15617" max="15617" width="22.1796875" style="1222" customWidth="1"/>
    <col min="15618" max="15618" width="17.81640625" style="1222" customWidth="1"/>
    <col min="15619" max="15619" width="22.453125" style="1222" customWidth="1"/>
    <col min="15620" max="15620" width="10.1796875" style="1222" bestFit="1" customWidth="1"/>
    <col min="15621" max="15621" width="13.453125" style="1222" customWidth="1"/>
    <col min="15622" max="15622" width="7.453125" style="1222" bestFit="1" customWidth="1"/>
    <col min="15623" max="15623" width="15.453125" style="1222" bestFit="1" customWidth="1"/>
    <col min="15624" max="15624" width="7.453125" style="1222" bestFit="1" customWidth="1"/>
    <col min="15625" max="15625" width="19.54296875" style="1222" bestFit="1" customWidth="1"/>
    <col min="15626" max="15626" width="7.453125" style="1222" bestFit="1" customWidth="1"/>
    <col min="15627" max="15627" width="26.81640625" style="1222" bestFit="1" customWidth="1"/>
    <col min="15628" max="15628" width="19.81640625" style="1222" bestFit="1" customWidth="1"/>
    <col min="15629" max="15863" width="11.453125" style="1222"/>
    <col min="15864" max="15864" width="2.453125" style="1222" customWidth="1"/>
    <col min="15865" max="15865" width="49" style="1222" customWidth="1"/>
    <col min="15866" max="15866" width="16.81640625" style="1222" customWidth="1"/>
    <col min="15867" max="15867" width="1.1796875" style="1222" customWidth="1"/>
    <col min="15868" max="15868" width="20.54296875" style="1222" customWidth="1"/>
    <col min="15869" max="15869" width="17.54296875" style="1222" customWidth="1"/>
    <col min="15870" max="15870" width="18.1796875" style="1222" customWidth="1"/>
    <col min="15871" max="15871" width="17.1796875" style="1222" customWidth="1"/>
    <col min="15872" max="15872" width="22.453125" style="1222" bestFit="1" customWidth="1"/>
    <col min="15873" max="15873" width="22.1796875" style="1222" customWidth="1"/>
    <col min="15874" max="15874" width="17.81640625" style="1222" customWidth="1"/>
    <col min="15875" max="15875" width="22.453125" style="1222" customWidth="1"/>
    <col min="15876" max="15876" width="10.1796875" style="1222" bestFit="1" customWidth="1"/>
    <col min="15877" max="15877" width="13.453125" style="1222" customWidth="1"/>
    <col min="15878" max="15878" width="7.453125" style="1222" bestFit="1" customWidth="1"/>
    <col min="15879" max="15879" width="15.453125" style="1222" bestFit="1" customWidth="1"/>
    <col min="15880" max="15880" width="7.453125" style="1222" bestFit="1" customWidth="1"/>
    <col min="15881" max="15881" width="19.54296875" style="1222" bestFit="1" customWidth="1"/>
    <col min="15882" max="15882" width="7.453125" style="1222" bestFit="1" customWidth="1"/>
    <col min="15883" max="15883" width="26.81640625" style="1222" bestFit="1" customWidth="1"/>
    <col min="15884" max="15884" width="19.81640625" style="1222" bestFit="1" customWidth="1"/>
    <col min="15885" max="16119" width="11.453125" style="1222"/>
    <col min="16120" max="16120" width="2.453125" style="1222" customWidth="1"/>
    <col min="16121" max="16121" width="49" style="1222" customWidth="1"/>
    <col min="16122" max="16122" width="16.81640625" style="1222" customWidth="1"/>
    <col min="16123" max="16123" width="1.1796875" style="1222" customWidth="1"/>
    <col min="16124" max="16124" width="20.54296875" style="1222" customWidth="1"/>
    <col min="16125" max="16125" width="17.54296875" style="1222" customWidth="1"/>
    <col min="16126" max="16126" width="18.1796875" style="1222" customWidth="1"/>
    <col min="16127" max="16127" width="17.1796875" style="1222" customWidth="1"/>
    <col min="16128" max="16128" width="22.453125" style="1222" bestFit="1" customWidth="1"/>
    <col min="16129" max="16129" width="22.1796875" style="1222" customWidth="1"/>
    <col min="16130" max="16130" width="17.81640625" style="1222" customWidth="1"/>
    <col min="16131" max="16131" width="22.453125" style="1222" customWidth="1"/>
    <col min="16132" max="16132" width="10.1796875" style="1222" bestFit="1" customWidth="1"/>
    <col min="16133" max="16133" width="13.453125" style="1222" customWidth="1"/>
    <col min="16134" max="16134" width="7.453125" style="1222" bestFit="1" customWidth="1"/>
    <col min="16135" max="16135" width="15.453125" style="1222" bestFit="1" customWidth="1"/>
    <col min="16136" max="16136" width="7.453125" style="1222" bestFit="1" customWidth="1"/>
    <col min="16137" max="16137" width="19.54296875" style="1222" bestFit="1" customWidth="1"/>
    <col min="16138" max="16138" width="7.453125" style="1222" bestFit="1" customWidth="1"/>
    <col min="16139" max="16139" width="26.81640625" style="1222" bestFit="1" customWidth="1"/>
    <col min="16140" max="16140" width="19.81640625" style="1222" bestFit="1" customWidth="1"/>
    <col min="16141" max="16384" width="11.453125" style="1222"/>
  </cols>
  <sheetData>
    <row r="3" spans="3:14" s="86" customFormat="1" ht="13.5" customHeight="1">
      <c r="C3" s="84"/>
      <c r="D3" s="84"/>
      <c r="E3" s="84"/>
      <c r="N3" s="1514" t="s">
        <v>1075</v>
      </c>
    </row>
    <row r="4" spans="3:14" s="86" customFormat="1" ht="14.5">
      <c r="D4" s="12"/>
      <c r="N4" s="1514" t="s">
        <v>1074</v>
      </c>
    </row>
    <row r="5" spans="3:14" s="86" customFormat="1" ht="14.5">
      <c r="D5" s="12"/>
    </row>
    <row r="6" spans="3:14" s="86" customFormat="1" ht="14.5">
      <c r="D6" s="12"/>
    </row>
    <row r="7" spans="3:14" s="86" customFormat="1" ht="13.5" customHeight="1"/>
    <row r="8" spans="3:14" ht="15.5">
      <c r="C8" s="1917" t="s">
        <v>2018</v>
      </c>
      <c r="D8" s="1918"/>
      <c r="E8" s="1918"/>
      <c r="F8" s="1918"/>
      <c r="G8" s="1918"/>
      <c r="H8" s="1515"/>
    </row>
    <row r="9" spans="3:14" ht="9.75" customHeight="1">
      <c r="E9" s="86"/>
      <c r="L9" s="1516"/>
    </row>
    <row r="10" spans="3:14" s="1223" customFormat="1" ht="13">
      <c r="C10" s="2018" t="s">
        <v>267</v>
      </c>
      <c r="D10" s="2019"/>
      <c r="E10" s="86"/>
      <c r="F10" s="1517" t="str">
        <f>IFERROR(VLOOKUP("Yes",$F$12:$F$20,1,FALSE),"No")</f>
        <v>No</v>
      </c>
    </row>
    <row r="11" spans="3:14" s="1223" customFormat="1" ht="13">
      <c r="E11" s="86"/>
      <c r="F11" s="1224"/>
    </row>
    <row r="12" spans="3:14" ht="244" customHeight="1">
      <c r="C12" s="2016" t="s">
        <v>1167</v>
      </c>
      <c r="D12" s="2017"/>
      <c r="E12" s="86"/>
      <c r="F12" s="1518" t="s">
        <v>1074</v>
      </c>
      <c r="H12" s="1225"/>
    </row>
    <row r="13" spans="3:14" ht="7.5" customHeight="1"/>
    <row r="14" spans="3:14" ht="157" customHeight="1">
      <c r="C14" s="2016" t="s">
        <v>1168</v>
      </c>
      <c r="D14" s="2017"/>
      <c r="E14" s="86"/>
      <c r="F14" s="1518" t="s">
        <v>1074</v>
      </c>
      <c r="H14" s="1225"/>
    </row>
    <row r="15" spans="3:14" ht="7.5" customHeight="1"/>
    <row r="16" spans="3:14" ht="62.15" customHeight="1">
      <c r="C16" s="2016" t="s">
        <v>1169</v>
      </c>
      <c r="D16" s="2017"/>
      <c r="E16" s="86"/>
      <c r="F16" s="1518" t="s">
        <v>1074</v>
      </c>
      <c r="H16" s="1225"/>
    </row>
    <row r="17" spans="3:13" ht="7.5" customHeight="1"/>
    <row r="18" spans="3:13" ht="197.5" customHeight="1">
      <c r="C18" s="2016" t="s">
        <v>1170</v>
      </c>
      <c r="D18" s="2017"/>
      <c r="E18" s="86"/>
      <c r="F18" s="1518" t="s">
        <v>1074</v>
      </c>
      <c r="H18" s="1225"/>
    </row>
    <row r="19" spans="3:13" ht="7.5" customHeight="1"/>
    <row r="20" spans="3:13" ht="67" customHeight="1">
      <c r="C20" s="2016" t="s">
        <v>1171</v>
      </c>
      <c r="D20" s="2017"/>
      <c r="E20" s="86"/>
      <c r="F20" s="1518" t="s">
        <v>1074</v>
      </c>
      <c r="H20" s="1225"/>
    </row>
    <row r="21" spans="3:13" ht="7.5" customHeight="1"/>
    <row r="22" spans="3:13" s="1223" customFormat="1" ht="13">
      <c r="C22" s="2018" t="s">
        <v>264</v>
      </c>
      <c r="D22" s="2019"/>
      <c r="E22" s="86"/>
      <c r="F22" s="1517" t="str">
        <f>IFERROR(VLOOKUP("Yes",$F$24:$F$26,1,FALSE),"No")</f>
        <v>No</v>
      </c>
    </row>
    <row r="23" spans="3:13" ht="7.5" customHeight="1"/>
    <row r="24" spans="3:13" ht="77.150000000000006" customHeight="1">
      <c r="C24" s="2016" t="s">
        <v>1172</v>
      </c>
      <c r="D24" s="2017"/>
      <c r="E24" s="86"/>
      <c r="F24" s="1518" t="s">
        <v>1074</v>
      </c>
      <c r="H24" s="1225"/>
    </row>
    <row r="25" spans="3:13" ht="7.5" customHeight="1"/>
    <row r="26" spans="3:13" ht="45" customHeight="1">
      <c r="C26" s="2016" t="s">
        <v>1173</v>
      </c>
      <c r="D26" s="2017"/>
      <c r="E26" s="86"/>
      <c r="F26" s="1518" t="s">
        <v>1074</v>
      </c>
      <c r="H26" s="1225"/>
    </row>
    <row r="27" spans="3:13" ht="7.5" customHeight="1"/>
    <row r="28" spans="3:13" ht="13">
      <c r="C28" s="2018" t="s">
        <v>1174</v>
      </c>
      <c r="D28" s="2019"/>
      <c r="E28" s="86"/>
      <c r="F28" s="1517" t="str">
        <f>IFERROR(VLOOKUP("Yes",$F$30:$F$34,1,FALSE),"No")</f>
        <v>No</v>
      </c>
      <c r="G28" s="1519"/>
      <c r="I28" s="1519"/>
      <c r="J28" s="1520"/>
      <c r="K28" s="1520"/>
      <c r="L28" s="1521"/>
      <c r="M28" s="1522"/>
    </row>
    <row r="29" spans="3:13">
      <c r="G29" s="1519"/>
      <c r="I29" s="1519"/>
      <c r="J29" s="1520"/>
      <c r="K29" s="1520"/>
      <c r="L29" s="1521"/>
      <c r="M29" s="1522"/>
    </row>
    <row r="30" spans="3:13" ht="59.25" customHeight="1">
      <c r="C30" s="2016" t="s">
        <v>1175</v>
      </c>
      <c r="D30" s="2017"/>
      <c r="E30" s="86"/>
      <c r="F30" s="1518" t="s">
        <v>1074</v>
      </c>
      <c r="G30" s="1519"/>
      <c r="I30" s="1519"/>
      <c r="J30" s="1520"/>
      <c r="K30" s="1520"/>
      <c r="L30" s="1521"/>
      <c r="M30" s="1522"/>
    </row>
    <row r="31" spans="3:13" ht="5.25" customHeight="1">
      <c r="G31" s="1519"/>
      <c r="I31" s="1519"/>
      <c r="J31" s="1520"/>
      <c r="K31" s="1520"/>
      <c r="L31" s="1521"/>
      <c r="M31" s="1522"/>
    </row>
    <row r="32" spans="3:13" ht="48.75" customHeight="1">
      <c r="C32" s="2016" t="s">
        <v>1176</v>
      </c>
      <c r="D32" s="2017"/>
      <c r="E32" s="86"/>
      <c r="F32" s="1518" t="s">
        <v>1074</v>
      </c>
      <c r="G32" s="1519"/>
      <c r="I32" s="1519"/>
      <c r="J32" s="1520"/>
      <c r="K32" s="1520"/>
      <c r="L32" s="1521"/>
      <c r="M32" s="1522"/>
    </row>
    <row r="33" spans="3:13" ht="5.25" customHeight="1">
      <c r="G33" s="1519"/>
      <c r="I33" s="1519"/>
      <c r="J33" s="1520"/>
      <c r="K33" s="1520"/>
      <c r="L33" s="1521"/>
      <c r="M33" s="1522"/>
    </row>
    <row r="34" spans="3:13" ht="38.25" customHeight="1">
      <c r="C34" s="2016" t="s">
        <v>1177</v>
      </c>
      <c r="D34" s="2017"/>
      <c r="E34" s="86"/>
      <c r="F34" s="1518" t="s">
        <v>1074</v>
      </c>
      <c r="G34" s="1519"/>
      <c r="I34" s="1519"/>
      <c r="J34" s="1520"/>
      <c r="K34" s="1520"/>
      <c r="L34" s="1521"/>
      <c r="M34" s="1522"/>
    </row>
    <row r="35" spans="3:13" ht="5.25" customHeight="1">
      <c r="G35" s="1519"/>
      <c r="I35" s="1519"/>
      <c r="J35" s="1520"/>
      <c r="K35" s="1520"/>
      <c r="L35" s="1521"/>
      <c r="M35" s="1522"/>
    </row>
    <row r="36" spans="3:13" ht="7.5" customHeight="1"/>
    <row r="37" spans="3:13" s="1223" customFormat="1" ht="13">
      <c r="C37" s="2018" t="s">
        <v>269</v>
      </c>
      <c r="D37" s="2019"/>
      <c r="E37" s="86"/>
      <c r="F37" s="1517" t="str">
        <f>IFERROR(VLOOKUP("Yes",$F$39:$F$45,1,FALSE),"No")</f>
        <v>No</v>
      </c>
    </row>
    <row r="38" spans="3:13" ht="7.5" customHeight="1"/>
    <row r="39" spans="3:13" ht="38.15" customHeight="1">
      <c r="C39" s="2016" t="s">
        <v>1178</v>
      </c>
      <c r="D39" s="2017"/>
      <c r="E39" s="86"/>
      <c r="F39" s="1518" t="s">
        <v>1074</v>
      </c>
      <c r="H39" s="1225"/>
    </row>
    <row r="40" spans="3:13" ht="5.25" customHeight="1">
      <c r="G40" s="1519"/>
      <c r="I40" s="1519"/>
      <c r="J40" s="1520"/>
      <c r="K40" s="1520"/>
      <c r="L40" s="1521"/>
      <c r="M40" s="1522"/>
    </row>
    <row r="41" spans="3:13" ht="56.5" customHeight="1">
      <c r="C41" s="2016" t="s">
        <v>1179</v>
      </c>
      <c r="D41" s="2017"/>
      <c r="E41" s="86"/>
      <c r="F41" s="1518" t="s">
        <v>1074</v>
      </c>
      <c r="H41" s="1225"/>
    </row>
    <row r="42" spans="3:13" ht="5.25" customHeight="1">
      <c r="G42" s="1519"/>
      <c r="I42" s="1519"/>
      <c r="J42" s="1520"/>
      <c r="K42" s="1520"/>
      <c r="L42" s="1521"/>
      <c r="M42" s="1522"/>
    </row>
    <row r="43" spans="3:13" ht="29.15" customHeight="1">
      <c r="C43" s="2016" t="s">
        <v>1180</v>
      </c>
      <c r="D43" s="2017"/>
      <c r="E43" s="86"/>
      <c r="F43" s="1518" t="s">
        <v>1074</v>
      </c>
      <c r="H43" s="1225"/>
    </row>
    <row r="44" spans="3:13" ht="5.25" customHeight="1">
      <c r="G44" s="1519"/>
      <c r="I44" s="1519"/>
      <c r="J44" s="1520"/>
      <c r="K44" s="1520"/>
      <c r="L44" s="1521"/>
      <c r="M44" s="1522"/>
    </row>
    <row r="45" spans="3:13" ht="27.75" customHeight="1">
      <c r="C45" s="2016" t="s">
        <v>1181</v>
      </c>
      <c r="D45" s="2017"/>
      <c r="E45" s="86"/>
      <c r="F45" s="1518" t="s">
        <v>1074</v>
      </c>
      <c r="H45" s="1225"/>
    </row>
    <row r="46" spans="3:13" ht="5.25" customHeight="1">
      <c r="G46" s="1519"/>
      <c r="I46" s="1519"/>
      <c r="J46" s="1520"/>
      <c r="K46" s="1520"/>
      <c r="L46" s="1521"/>
      <c r="M46" s="1522"/>
    </row>
    <row r="47" spans="3:13" s="1223" customFormat="1" ht="13" collapsed="1">
      <c r="C47" s="2018" t="s">
        <v>268</v>
      </c>
      <c r="D47" s="2019"/>
      <c r="E47" s="86"/>
      <c r="F47" s="1517" t="str">
        <f>F49</f>
        <v>No</v>
      </c>
    </row>
    <row r="48" spans="3:13" ht="7.5" customHeight="1"/>
    <row r="49" spans="3:13" ht="27.75" customHeight="1">
      <c r="C49" s="2016" t="s">
        <v>1182</v>
      </c>
      <c r="D49" s="2017"/>
      <c r="E49" s="86"/>
      <c r="F49" s="1518" t="s">
        <v>1074</v>
      </c>
      <c r="H49" s="1225"/>
    </row>
    <row r="50" spans="3:13" ht="5.25" customHeight="1">
      <c r="G50" s="1519"/>
      <c r="I50" s="1519"/>
      <c r="J50" s="1520"/>
      <c r="K50" s="1520"/>
      <c r="L50" s="1521"/>
      <c r="M50" s="1522"/>
    </row>
    <row r="51" spans="3:13" ht="5.25" customHeight="1">
      <c r="G51" s="1519"/>
      <c r="I51" s="1519"/>
      <c r="J51" s="1520"/>
      <c r="K51" s="1520"/>
      <c r="L51" s="1521"/>
      <c r="M51" s="1522"/>
    </row>
    <row r="52" spans="3:13" s="1223" customFormat="1" ht="13">
      <c r="C52" s="2018" t="s">
        <v>1183</v>
      </c>
      <c r="D52" s="2019"/>
      <c r="E52" s="86"/>
      <c r="F52" s="1517" t="str">
        <f>IFERROR(VLOOKUP("Yes",$F$53:$F$56,1,FALSE),"No")</f>
        <v>No</v>
      </c>
    </row>
    <row r="53" spans="3:13" ht="7.5" customHeight="1"/>
    <row r="54" spans="3:13" ht="63" customHeight="1">
      <c r="C54" s="2016" t="s">
        <v>1184</v>
      </c>
      <c r="D54" s="2017"/>
      <c r="E54" s="86"/>
      <c r="F54" s="1518" t="s">
        <v>1074</v>
      </c>
      <c r="H54" s="1225"/>
    </row>
    <row r="55" spans="3:13" ht="5.25" customHeight="1">
      <c r="G55" s="1519"/>
      <c r="I55" s="1519"/>
      <c r="J55" s="1520"/>
      <c r="K55" s="1520"/>
      <c r="L55" s="1521"/>
      <c r="M55" s="1522"/>
    </row>
    <row r="56" spans="3:13" ht="27.65" customHeight="1">
      <c r="C56" s="2016" t="s">
        <v>1185</v>
      </c>
      <c r="D56" s="2017"/>
      <c r="E56" s="86"/>
      <c r="F56" s="1518" t="s">
        <v>1074</v>
      </c>
      <c r="H56" s="1225"/>
    </row>
    <row r="57" spans="3:13" ht="7.5" customHeight="1"/>
    <row r="58" spans="3:13" s="1223" customFormat="1" ht="13">
      <c r="C58" s="2018" t="s">
        <v>1186</v>
      </c>
      <c r="D58" s="2019"/>
      <c r="E58" s="86"/>
      <c r="F58" s="1517" t="str">
        <f>F60</f>
        <v>No</v>
      </c>
    </row>
    <row r="59" spans="3:13" ht="5.25" customHeight="1">
      <c r="G59" s="1519"/>
      <c r="I59" s="1519"/>
      <c r="J59" s="1520"/>
      <c r="K59" s="1520"/>
      <c r="L59" s="1521"/>
      <c r="M59" s="1522"/>
    </row>
    <row r="60" spans="3:13" ht="29.5" customHeight="1">
      <c r="C60" s="2016" t="s">
        <v>1187</v>
      </c>
      <c r="D60" s="2017"/>
      <c r="E60" s="86"/>
      <c r="F60" s="1518" t="s">
        <v>1074</v>
      </c>
    </row>
    <row r="61" spans="3:13" ht="7.5" customHeight="1"/>
    <row r="62" spans="3:13" s="1223" customFormat="1" ht="13">
      <c r="C62" s="2018" t="s">
        <v>1188</v>
      </c>
      <c r="D62" s="2018"/>
      <c r="E62" s="86"/>
      <c r="F62" s="1517" t="str">
        <f>F64</f>
        <v>No</v>
      </c>
    </row>
    <row r="63" spans="3:13" ht="5.25" customHeight="1">
      <c r="G63" s="1519"/>
      <c r="I63" s="1519"/>
      <c r="J63" s="1520"/>
      <c r="K63" s="1520"/>
      <c r="L63" s="1521"/>
      <c r="M63" s="1522"/>
    </row>
    <row r="64" spans="3:13" ht="55" customHeight="1">
      <c r="C64" s="2016" t="s">
        <v>1189</v>
      </c>
      <c r="D64" s="2017"/>
      <c r="E64" s="86"/>
      <c r="F64" s="1518" t="s">
        <v>1074</v>
      </c>
    </row>
    <row r="65" ht="7.5" customHeight="1"/>
  </sheetData>
  <mergeCells count="28">
    <mergeCell ref="C58:D58"/>
    <mergeCell ref="C60:D60"/>
    <mergeCell ref="C62:D62"/>
    <mergeCell ref="C64:D64"/>
    <mergeCell ref="C45:D45"/>
    <mergeCell ref="C47:D47"/>
    <mergeCell ref="C49:D49"/>
    <mergeCell ref="C52:D52"/>
    <mergeCell ref="C54:D54"/>
    <mergeCell ref="C56:D56"/>
    <mergeCell ref="C43:D43"/>
    <mergeCell ref="C20:D20"/>
    <mergeCell ref="C22:D22"/>
    <mergeCell ref="C24:D24"/>
    <mergeCell ref="C26:D26"/>
    <mergeCell ref="C28:D28"/>
    <mergeCell ref="C30:D30"/>
    <mergeCell ref="C32:D32"/>
    <mergeCell ref="C34:D34"/>
    <mergeCell ref="C37:D37"/>
    <mergeCell ref="C39:D39"/>
    <mergeCell ref="C41:D41"/>
    <mergeCell ref="C18:D18"/>
    <mergeCell ref="C8:G8"/>
    <mergeCell ref="C10:D10"/>
    <mergeCell ref="C12:D12"/>
    <mergeCell ref="C14:D14"/>
    <mergeCell ref="C16:D1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AA9DD-D3B1-4A41-8BF0-5445623159CD}">
  <sheetPr>
    <tabColor rgb="FF00B050"/>
  </sheetPr>
  <dimension ref="A1:CN14"/>
  <sheetViews>
    <sheetView workbookViewId="0">
      <selection activeCell="A8" sqref="A8"/>
    </sheetView>
  </sheetViews>
  <sheetFormatPr defaultColWidth="9.1796875" defaultRowHeight="14.5"/>
  <cols>
    <col min="1" max="1" width="22.81640625" customWidth="1"/>
    <col min="2" max="2" width="21.26953125" customWidth="1"/>
    <col min="3" max="3" width="10.453125" bestFit="1" customWidth="1"/>
    <col min="4" max="4" width="14.7265625" bestFit="1" customWidth="1"/>
    <col min="5" max="5" width="23.7265625" customWidth="1"/>
    <col min="6" max="6" width="13.1796875" customWidth="1"/>
    <col min="7" max="7" width="17.1796875" customWidth="1"/>
    <col min="8" max="8" width="15.26953125" customWidth="1"/>
    <col min="9" max="9" width="9.7265625" bestFit="1" customWidth="1"/>
    <col min="10" max="10" width="12.1796875" bestFit="1" customWidth="1"/>
    <col min="11" max="11" width="13.26953125" customWidth="1"/>
    <col min="12" max="12" width="14.1796875" customWidth="1"/>
    <col min="13" max="13" width="17.26953125" customWidth="1"/>
    <col min="15" max="15" width="14.81640625" bestFit="1" customWidth="1"/>
    <col min="16" max="16" width="14.7265625" bestFit="1" customWidth="1"/>
    <col min="17" max="17" width="13.26953125" bestFit="1" customWidth="1"/>
    <col min="18" max="18" width="14.7265625" bestFit="1" customWidth="1"/>
    <col min="19" max="20" width="8.81640625" bestFit="1" customWidth="1"/>
    <col min="21" max="21" width="9.7265625" bestFit="1" customWidth="1"/>
    <col min="22" max="22" width="13.453125" bestFit="1" customWidth="1"/>
    <col min="23" max="23" width="13.26953125" bestFit="1" customWidth="1"/>
    <col min="24" max="24" width="11.1796875" bestFit="1" customWidth="1"/>
    <col min="25" max="25" width="13.26953125" bestFit="1" customWidth="1"/>
    <col min="26" max="26" width="8.81640625" bestFit="1" customWidth="1"/>
    <col min="27" max="27" width="9.7265625" bestFit="1" customWidth="1"/>
    <col min="34" max="34" width="14.81640625" bestFit="1" customWidth="1"/>
    <col min="35" max="35" width="14.7265625" bestFit="1" customWidth="1"/>
    <col min="36" max="36" width="13.26953125" bestFit="1" customWidth="1"/>
    <col min="37" max="37" width="8.81640625" bestFit="1" customWidth="1"/>
    <col min="38" max="38" width="14.7265625" bestFit="1" customWidth="1"/>
    <col min="39" max="39" width="8.81640625" bestFit="1" customWidth="1"/>
    <col min="40" max="40" width="14.7265625" bestFit="1" customWidth="1"/>
    <col min="41" max="42" width="8.81640625" bestFit="1" customWidth="1"/>
    <col min="43" max="43" width="14.7265625" bestFit="1" customWidth="1"/>
    <col min="44" max="44" width="13.26953125" bestFit="1" customWidth="1"/>
    <col min="45" max="45" width="14.81640625" bestFit="1" customWidth="1"/>
    <col min="46" max="46" width="13.26953125" bestFit="1" customWidth="1"/>
    <col min="47" max="47" width="14.7265625" bestFit="1" customWidth="1"/>
    <col min="48" max="48" width="13.26953125" bestFit="1" customWidth="1"/>
    <col min="49" max="49" width="14.7265625" bestFit="1" customWidth="1"/>
    <col min="50" max="50" width="13.26953125" bestFit="1" customWidth="1"/>
    <col min="51" max="51" width="13.54296875" customWidth="1"/>
    <col min="52" max="53" width="8.81640625" bestFit="1" customWidth="1"/>
    <col min="54" max="54" width="13.26953125" bestFit="1" customWidth="1"/>
    <col min="55" max="55" width="8.81640625" bestFit="1" customWidth="1"/>
    <col min="56" max="57" width="13.26953125" bestFit="1" customWidth="1"/>
    <col min="58" max="58" width="11.1796875" bestFit="1" customWidth="1"/>
    <col min="59" max="60" width="8.81640625" bestFit="1" customWidth="1"/>
    <col min="61" max="61" width="11.1796875" bestFit="1" customWidth="1"/>
    <col min="62" max="62" width="8.81640625" bestFit="1" customWidth="1"/>
    <col min="63" max="63" width="14.81640625" bestFit="1" customWidth="1"/>
    <col min="64" max="64" width="9.7265625" bestFit="1" customWidth="1"/>
    <col min="65" max="65" width="9.81640625" bestFit="1" customWidth="1"/>
    <col min="66" max="67" width="8.81640625" bestFit="1" customWidth="1"/>
    <col min="68" max="71" width="12.26953125" bestFit="1" customWidth="1"/>
    <col min="72" max="72" width="9.7265625" bestFit="1" customWidth="1"/>
    <col min="73" max="77" width="8.81640625" bestFit="1" customWidth="1"/>
    <col min="78" max="78" width="9.7265625" bestFit="1" customWidth="1"/>
    <col min="79" max="79" width="14.7265625" bestFit="1" customWidth="1"/>
    <col min="80" max="80" width="11.1796875" customWidth="1"/>
    <col min="81" max="81" width="13.81640625" customWidth="1"/>
    <col min="84" max="84" width="14.7265625" customWidth="1"/>
    <col min="85" max="85" width="12" customWidth="1"/>
    <col min="86" max="86" width="14.453125" customWidth="1"/>
    <col min="87" max="87" width="10.453125" bestFit="1" customWidth="1"/>
    <col min="88" max="88" width="17.54296875" customWidth="1"/>
    <col min="89" max="89" width="12.453125" bestFit="1" customWidth="1"/>
    <col min="92" max="92" width="12.453125" bestFit="1" customWidth="1"/>
  </cols>
  <sheetData>
    <row r="1" spans="1:92" ht="15.5">
      <c r="A1" s="2026" t="s">
        <v>2000</v>
      </c>
      <c r="B1" s="2026"/>
      <c r="C1" s="2026"/>
      <c r="D1" s="2027" t="s">
        <v>2001</v>
      </c>
      <c r="E1" s="2027"/>
      <c r="F1" s="2027"/>
      <c r="G1" s="2027"/>
      <c r="H1" s="2027"/>
      <c r="I1" s="2027"/>
      <c r="J1" s="2026" t="s">
        <v>270</v>
      </c>
      <c r="K1" s="2026"/>
      <c r="L1" s="2026"/>
      <c r="M1" s="2026"/>
      <c r="N1" s="2026"/>
      <c r="O1" s="2028" t="s">
        <v>119</v>
      </c>
      <c r="P1" s="2028"/>
      <c r="Q1" s="2028"/>
      <c r="R1" s="2028"/>
      <c r="S1" s="2028"/>
      <c r="T1" s="2028"/>
      <c r="U1" s="2028"/>
      <c r="V1" s="2028" t="s">
        <v>120</v>
      </c>
      <c r="W1" s="2028"/>
      <c r="X1" s="2028"/>
      <c r="Y1" s="2028"/>
      <c r="Z1" s="2028"/>
      <c r="AA1" s="2028"/>
      <c r="AB1" s="2028" t="s">
        <v>131</v>
      </c>
      <c r="AC1" s="2028"/>
      <c r="AD1" s="2028"/>
      <c r="AE1" s="2028"/>
      <c r="AF1" s="2028"/>
      <c r="AG1" s="2028"/>
      <c r="AH1" s="2024" t="s">
        <v>1052</v>
      </c>
      <c r="AI1" s="2024"/>
      <c r="AJ1" s="2024"/>
      <c r="AK1" s="2024" t="s">
        <v>248</v>
      </c>
      <c r="AL1" s="2024"/>
      <c r="AM1" s="2024"/>
      <c r="AN1" s="2024"/>
      <c r="AO1" s="2024"/>
      <c r="AP1" s="2024" t="s">
        <v>245</v>
      </c>
      <c r="AQ1" s="2024"/>
      <c r="AR1" s="2024"/>
      <c r="AS1" s="2024" t="s">
        <v>1053</v>
      </c>
      <c r="AT1" s="2024"/>
      <c r="AU1" s="2024"/>
      <c r="AV1" s="2024" t="s">
        <v>411</v>
      </c>
      <c r="AW1" s="2024"/>
      <c r="AX1" s="2024"/>
      <c r="AY1" s="2024"/>
      <c r="AZ1" s="2025" t="s">
        <v>1096</v>
      </c>
      <c r="BA1" s="2025"/>
      <c r="BB1" s="2025"/>
      <c r="BC1" s="2025"/>
      <c r="BD1" s="2024" t="s">
        <v>413</v>
      </c>
      <c r="BE1" s="2024"/>
      <c r="BF1" s="2024"/>
      <c r="BG1" s="2025" t="s">
        <v>1102</v>
      </c>
      <c r="BH1" s="2025"/>
      <c r="BI1" s="2025"/>
      <c r="BJ1" s="2025"/>
      <c r="BK1" s="2020" t="s">
        <v>119</v>
      </c>
      <c r="BL1" s="2020"/>
      <c r="BM1" s="2020"/>
      <c r="BN1" s="2020"/>
      <c r="BO1" s="2020"/>
      <c r="BP1" s="2020"/>
      <c r="BQ1" s="2020"/>
      <c r="BR1" s="2020"/>
      <c r="BS1" s="2020" t="s">
        <v>120</v>
      </c>
      <c r="BT1" s="2020"/>
      <c r="BU1" s="2020"/>
      <c r="BV1" s="2020"/>
      <c r="BW1" s="2020"/>
      <c r="BX1" s="2020"/>
      <c r="BY1" s="2020"/>
      <c r="BZ1" s="2020"/>
      <c r="CA1" s="2020" t="s">
        <v>1141</v>
      </c>
      <c r="CB1" s="2020"/>
      <c r="CC1" s="2020"/>
      <c r="CD1" s="2020"/>
      <c r="CE1" s="2020"/>
      <c r="CF1" s="2020"/>
      <c r="CG1" s="2020"/>
      <c r="CH1" s="2020"/>
      <c r="CI1" s="2020"/>
      <c r="CJ1" s="2021"/>
      <c r="CK1" s="2022"/>
      <c r="CL1" s="2022"/>
      <c r="CM1" s="2023"/>
    </row>
    <row r="2" spans="1:92" ht="41.25" customHeight="1" thickBot="1">
      <c r="A2" s="1735" t="s">
        <v>4</v>
      </c>
      <c r="B2" s="1736" t="s">
        <v>5</v>
      </c>
      <c r="C2" s="1736" t="s">
        <v>103</v>
      </c>
      <c r="D2" s="1736" t="s">
        <v>112</v>
      </c>
      <c r="E2" s="1736" t="s">
        <v>113</v>
      </c>
      <c r="F2" s="1736" t="s">
        <v>114</v>
      </c>
      <c r="G2" s="1736" t="s">
        <v>115</v>
      </c>
      <c r="H2" s="1736" t="s">
        <v>116</v>
      </c>
      <c r="I2" s="1736" t="s">
        <v>117</v>
      </c>
      <c r="J2" s="1737" t="s">
        <v>1887</v>
      </c>
      <c r="K2" s="1737" t="s">
        <v>1888</v>
      </c>
      <c r="L2" s="1737" t="s">
        <v>1889</v>
      </c>
      <c r="M2" s="1737" t="s">
        <v>1890</v>
      </c>
      <c r="N2" s="1737" t="s">
        <v>1892</v>
      </c>
      <c r="O2" s="1737" t="s">
        <v>132</v>
      </c>
      <c r="P2" s="1737" t="s">
        <v>133</v>
      </c>
      <c r="Q2" s="1737" t="s">
        <v>1049</v>
      </c>
      <c r="R2" s="1737" t="s">
        <v>135</v>
      </c>
      <c r="S2" s="1737" t="s">
        <v>136</v>
      </c>
      <c r="T2" s="1737" t="s">
        <v>137</v>
      </c>
      <c r="U2" s="1737" t="s">
        <v>138</v>
      </c>
      <c r="V2" s="1737" t="s">
        <v>132</v>
      </c>
      <c r="W2" s="1737" t="s">
        <v>133</v>
      </c>
      <c r="X2" s="1737" t="s">
        <v>134</v>
      </c>
      <c r="Y2" s="1737" t="s">
        <v>135</v>
      </c>
      <c r="Z2" s="1737" t="s">
        <v>139</v>
      </c>
      <c r="AA2" s="1737" t="s">
        <v>138</v>
      </c>
      <c r="AB2" s="1737" t="s">
        <v>140</v>
      </c>
      <c r="AC2" s="1737" t="s">
        <v>133</v>
      </c>
      <c r="AD2" s="1737" t="s">
        <v>134</v>
      </c>
      <c r="AE2" s="1737" t="s">
        <v>141</v>
      </c>
      <c r="AF2" s="1737" t="s">
        <v>142</v>
      </c>
      <c r="AG2" s="1738" t="s">
        <v>143</v>
      </c>
      <c r="AH2" s="1739" t="s">
        <v>1088</v>
      </c>
      <c r="AI2" s="1740" t="s">
        <v>1089</v>
      </c>
      <c r="AJ2" s="1741" t="s">
        <v>1052</v>
      </c>
      <c r="AK2" s="1742">
        <v>1</v>
      </c>
      <c r="AL2" s="1740" t="s">
        <v>1091</v>
      </c>
      <c r="AM2" s="1740" t="s">
        <v>1092</v>
      </c>
      <c r="AN2" s="1740" t="s">
        <v>1093</v>
      </c>
      <c r="AO2" s="1743" t="s">
        <v>248</v>
      </c>
      <c r="AP2" s="1739" t="s">
        <v>1058</v>
      </c>
      <c r="AQ2" s="1740" t="s">
        <v>1057</v>
      </c>
      <c r="AR2" s="1741" t="s">
        <v>245</v>
      </c>
      <c r="AS2" s="1739" t="s">
        <v>1057</v>
      </c>
      <c r="AT2" s="1740" t="s">
        <v>245</v>
      </c>
      <c r="AU2" s="1741" t="s">
        <v>1053</v>
      </c>
      <c r="AV2" s="1739" t="s">
        <v>1052</v>
      </c>
      <c r="AW2" s="1740" t="s">
        <v>1056</v>
      </c>
      <c r="AX2" s="1744" t="s">
        <v>1053</v>
      </c>
      <c r="AY2" s="1741" t="s">
        <v>411</v>
      </c>
      <c r="AZ2" s="1739" t="s">
        <v>1054</v>
      </c>
      <c r="BA2" s="1744" t="s">
        <v>1098</v>
      </c>
      <c r="BB2" s="1744" t="s">
        <v>1099</v>
      </c>
      <c r="BC2" s="1741" t="s">
        <v>1055</v>
      </c>
      <c r="BD2" s="1745" t="s">
        <v>1095</v>
      </c>
      <c r="BE2" s="1744" t="s">
        <v>1097</v>
      </c>
      <c r="BF2" s="1741" t="s">
        <v>413</v>
      </c>
      <c r="BG2" s="1739" t="s">
        <v>1054</v>
      </c>
      <c r="BH2" s="1744" t="s">
        <v>1100</v>
      </c>
      <c r="BI2" s="1744" t="s">
        <v>1101</v>
      </c>
      <c r="BJ2" s="1746" t="s">
        <v>1055</v>
      </c>
      <c r="BK2" s="1747" t="s">
        <v>146</v>
      </c>
      <c r="BL2" s="1748" t="s">
        <v>147</v>
      </c>
      <c r="BM2" s="1749" t="s">
        <v>152</v>
      </c>
      <c r="BN2" s="1749" t="s">
        <v>153</v>
      </c>
      <c r="BO2" s="1748" t="s">
        <v>154</v>
      </c>
      <c r="BP2" s="1750" t="s">
        <v>1078</v>
      </c>
      <c r="BQ2" s="1748" t="s">
        <v>150</v>
      </c>
      <c r="BR2" s="1751" t="s">
        <v>151</v>
      </c>
      <c r="BS2" s="1747" t="s">
        <v>146</v>
      </c>
      <c r="BT2" s="1748" t="s">
        <v>147</v>
      </c>
      <c r="BU2" s="1749" t="s">
        <v>152</v>
      </c>
      <c r="BV2" s="1749" t="s">
        <v>153</v>
      </c>
      <c r="BW2" s="1748" t="s">
        <v>154</v>
      </c>
      <c r="BX2" s="1750" t="s">
        <v>1078</v>
      </c>
      <c r="BY2" s="1748" t="s">
        <v>150</v>
      </c>
      <c r="BZ2" s="1751" t="s">
        <v>1138</v>
      </c>
      <c r="CA2" s="1752" t="s">
        <v>1071</v>
      </c>
      <c r="CB2" s="1753" t="s">
        <v>1072</v>
      </c>
      <c r="CC2" s="1752" t="s">
        <v>1073</v>
      </c>
      <c r="CD2" s="1752" t="s">
        <v>1063</v>
      </c>
      <c r="CE2" s="1752" t="s">
        <v>1062</v>
      </c>
      <c r="CF2" s="1752" t="s">
        <v>1076</v>
      </c>
      <c r="CG2" s="1752" t="s">
        <v>1077</v>
      </c>
      <c r="CH2" s="1754" t="s">
        <v>1103</v>
      </c>
      <c r="CI2" s="1755" t="s">
        <v>644</v>
      </c>
      <c r="CJ2" s="1756" t="s">
        <v>1142</v>
      </c>
      <c r="CK2" s="1752" t="s">
        <v>1143</v>
      </c>
      <c r="CL2" s="1755" t="s">
        <v>1014</v>
      </c>
      <c r="CM2" s="1755" t="s">
        <v>2005</v>
      </c>
      <c r="CN2" s="1755" t="s">
        <v>989</v>
      </c>
    </row>
    <row r="3" spans="1:92">
      <c r="A3" s="1249">
        <f>'00 - Cover'!F19</f>
        <v>45922</v>
      </c>
      <c r="B3" s="1249">
        <f>'00 - Cover'!F20</f>
        <v>45929</v>
      </c>
      <c r="C3" s="1249">
        <f>'00 - Cover'!F17</f>
        <v>45900</v>
      </c>
      <c r="D3" s="1250">
        <f>'08 - Default &amp; Recovery Stat'!C12</f>
        <v>0</v>
      </c>
      <c r="E3" s="1250">
        <f>'08 - Default &amp; Recovery Stat'!D12</f>
        <v>8182368484.4700003</v>
      </c>
      <c r="F3" s="1250">
        <f>'08 - Default &amp; Recovery Stat'!E12</f>
        <v>325275.99</v>
      </c>
      <c r="G3" s="1250">
        <f>'08 - Default &amp; Recovery Stat'!F12</f>
        <v>4710009.4800000004</v>
      </c>
      <c r="H3" s="1250">
        <f>'08 - Default &amp; Recovery Stat'!G12</f>
        <v>2472.34</v>
      </c>
      <c r="I3" s="1250">
        <f>'08 - Default &amp; Recovery Stat'!H12</f>
        <v>209018.18999999997</v>
      </c>
      <c r="J3" s="1250">
        <f>'09 -Principal Deficiency Amount'!C12</f>
        <v>70631418.550000191</v>
      </c>
      <c r="K3" s="1250">
        <f>'09 -Principal Deficiency Amount'!D12</f>
        <v>74442484.812001273</v>
      </c>
      <c r="L3" s="1250">
        <f>'09 -Principal Deficiency Amount'!E12</f>
        <v>80412846.232001275</v>
      </c>
      <c r="M3" s="1250">
        <f>'09 -Principal Deficiency Amount'!F12</f>
        <v>5970361.4199999999</v>
      </c>
      <c r="N3" s="1250">
        <f>'09 -Principal Deficiency Amount'!G12</f>
        <v>0</v>
      </c>
      <c r="O3" s="1250">
        <f>'11 - Notes Follow-up'!D25</f>
        <v>7126332174.3600006</v>
      </c>
      <c r="P3" s="1250">
        <f>'11 - Notes Follow-up'!E25</f>
        <v>0</v>
      </c>
      <c r="Q3" s="1250">
        <f>'11 - Notes Follow-up'!F25</f>
        <v>67099817.039999999</v>
      </c>
      <c r="R3" s="1250">
        <f>'11 - Notes Follow-up'!G25</f>
        <v>7059232357.3200006</v>
      </c>
      <c r="S3" s="1250">
        <f>'11 - Notes Follow-up'!H25</f>
        <v>77732</v>
      </c>
      <c r="T3" s="1250">
        <f>'11 - Notes Follow-up'!I25</f>
        <v>863.22</v>
      </c>
      <c r="U3" s="1250">
        <f>'11 - Notes Follow-up'!J25</f>
        <v>90815.010000000009</v>
      </c>
      <c r="V3" s="1250">
        <f>'11 - Notes Follow-up'!L25</f>
        <v>375070142.04000002</v>
      </c>
      <c r="W3" s="1250">
        <f>'11 - Notes Follow-up'!M25</f>
        <v>0</v>
      </c>
      <c r="X3" s="1250">
        <f>'11 - Notes Follow-up'!N25</f>
        <v>3531559.6799999997</v>
      </c>
      <c r="Y3" s="1250">
        <f>'11 - Notes Follow-up'!O25</f>
        <v>371538582.36000001</v>
      </c>
      <c r="Z3" s="1250">
        <f>'11 - Notes Follow-up'!P25</f>
        <v>4092</v>
      </c>
      <c r="AA3" s="1250">
        <f>'11 - Notes Follow-up'!Q25</f>
        <v>90796.33</v>
      </c>
      <c r="AB3" s="1250">
        <f>'11 - Notes Follow-up'!S25</f>
        <v>300</v>
      </c>
      <c r="AC3" s="1250">
        <f>'11 - Notes Follow-up'!T25</f>
        <v>0</v>
      </c>
      <c r="AD3" s="1250">
        <f>'11 - Notes Follow-up'!U25</f>
        <v>0</v>
      </c>
      <c r="AE3" s="1250">
        <f>'11 - Notes Follow-up'!V25</f>
        <v>300</v>
      </c>
      <c r="AF3" s="1250">
        <f>'11 - Notes Follow-up'!W25</f>
        <v>2</v>
      </c>
      <c r="AG3" s="1250">
        <f>'11 - Notes Follow-up'!X25</f>
        <v>150</v>
      </c>
      <c r="AH3" s="1250">
        <f>'11bis - Notes Calculation'!D17</f>
        <v>7501402316.4000006</v>
      </c>
      <c r="AI3" s="1250">
        <f>'11bis - Notes Calculation'!E17</f>
        <v>7430770897.8500004</v>
      </c>
      <c r="AJ3" s="1250">
        <f>'11bis - Notes Calculation'!F17</f>
        <v>70631418.550000191</v>
      </c>
      <c r="AK3" s="1311">
        <f>'11bis - Notes Calculation'!H17</f>
        <v>1</v>
      </c>
      <c r="AL3" s="1311">
        <f>'11bis - Notes Calculation'!I17</f>
        <v>7059232357.3200006</v>
      </c>
      <c r="AM3" s="1311">
        <f>'11bis - Notes Calculation'!J17</f>
        <v>197.90400146692991</v>
      </c>
      <c r="AN3" s="1311">
        <f>'11bis - Notes Calculation'!K17</f>
        <v>7430770897.8500004</v>
      </c>
      <c r="AO3" s="1311">
        <f>'11bis - Notes Calculation'!L17</f>
        <v>0.05</v>
      </c>
      <c r="AP3" s="1311">
        <f>'11bis - Notes Calculation'!N17</f>
        <v>0.05</v>
      </c>
      <c r="AQ3" s="1311">
        <f>'11bis - Notes Calculation'!O17</f>
        <v>7430770897.8500004</v>
      </c>
      <c r="AR3" s="1311">
        <f>'11bis - Notes Calculation'!P17</f>
        <v>371538544.89250004</v>
      </c>
      <c r="AS3" s="1250">
        <f>'11bis - Notes Calculation'!R17</f>
        <v>7430770897.8500004</v>
      </c>
      <c r="AT3" s="1250">
        <f>'11bis - Notes Calculation'!S17</f>
        <v>371538544.89250004</v>
      </c>
      <c r="AU3" s="1250">
        <f>'11bis - Notes Calculation'!T17</f>
        <v>7059232352.9575005</v>
      </c>
      <c r="AV3" s="1250">
        <f>'11bis - Notes Calculation'!V17</f>
        <v>70631418.550000191</v>
      </c>
      <c r="AW3" s="1250">
        <f>'11bis - Notes Calculation'!W17</f>
        <v>7126332174.3600006</v>
      </c>
      <c r="AX3" s="1250">
        <f>'11bis - Notes Calculation'!X17</f>
        <v>371538544.89250004</v>
      </c>
      <c r="AY3" s="1250">
        <f>'11bis - Notes Calculation'!Y17</f>
        <v>67099821.402500153</v>
      </c>
      <c r="AZ3" s="1250">
        <f>'11bis - Notes Calculation'!AA17</f>
        <v>77732</v>
      </c>
      <c r="BA3" s="1250">
        <f>'11bis - Notes Calculation'!AB17</f>
        <v>863.22</v>
      </c>
      <c r="BB3" s="1250">
        <f>'11bis - Notes Calculation'!AC17</f>
        <v>67099817.039999999</v>
      </c>
      <c r="BC3" s="1250">
        <f>'11bis - Notes Calculation'!AD17</f>
        <v>4.3625001534819603</v>
      </c>
      <c r="BD3" s="1250">
        <f>'11bis - Notes Calculation'!AF17</f>
        <v>70631418.550000191</v>
      </c>
      <c r="BE3" s="1250">
        <f>'11bis - Notes Calculation'!AG17</f>
        <v>67099817.039999999</v>
      </c>
      <c r="BF3" s="1250">
        <f>'11bis - Notes Calculation'!AH17</f>
        <v>3531597.1475000381</v>
      </c>
      <c r="BG3" s="1250">
        <f>'11bis - Notes Calculation'!AJ17</f>
        <v>4092</v>
      </c>
      <c r="BH3" s="1250">
        <f>'11bis - Notes Calculation'!AK17</f>
        <v>863.04</v>
      </c>
      <c r="BI3" s="1250">
        <f>'11bis - Notes Calculation'!AL17</f>
        <v>3531559.6799999997</v>
      </c>
      <c r="BJ3" s="1250">
        <f>'11bis - Notes Calculation'!AM17</f>
        <v>37.467500038444996</v>
      </c>
      <c r="BK3">
        <f>'12 - Notes Interest'!D17</f>
        <v>77732</v>
      </c>
      <c r="BL3">
        <f>'12 - Notes Interest'!E17</f>
        <v>91678.23000000001</v>
      </c>
      <c r="BM3">
        <f>'12 - Notes Interest'!F17</f>
        <v>45896</v>
      </c>
      <c r="BN3">
        <f>'12 - Notes Interest'!G17</f>
        <v>45929</v>
      </c>
      <c r="BO3">
        <f>'12 - Notes Interest'!H17</f>
        <v>33</v>
      </c>
      <c r="BP3">
        <f>'12 - Notes Interest'!I17</f>
        <v>6.0000000000000001E-3</v>
      </c>
      <c r="BQ3">
        <f>'12 - Notes Interest'!J17</f>
        <v>49.73</v>
      </c>
      <c r="BR3">
        <f>'12 - Notes Interest'!K17</f>
        <v>3865612.36</v>
      </c>
      <c r="BS3">
        <f>'12 - Notes Interest'!M17</f>
        <v>4092</v>
      </c>
      <c r="BT3">
        <f>'12 - Notes Interest'!N17</f>
        <v>91659.37000000001</v>
      </c>
      <c r="BU3">
        <f>'12 - Notes Interest'!O17</f>
        <v>45896</v>
      </c>
      <c r="BV3">
        <f>'12 - Notes Interest'!P17</f>
        <v>45929</v>
      </c>
      <c r="BW3">
        <f>'12 - Notes Interest'!Q17</f>
        <v>33</v>
      </c>
      <c r="BX3">
        <f>'12 - Notes Interest'!R17</f>
        <v>1.4999999999999999E-2</v>
      </c>
      <c r="BY3">
        <f>'12 - Notes Interest'!S17</f>
        <v>124.31</v>
      </c>
      <c r="BZ3">
        <f>'12 - Notes Interest'!T17</f>
        <v>508676.52</v>
      </c>
      <c r="CA3" s="1250">
        <f>'10 - Reserve calculation'!C12</f>
        <v>7126332174.3600006</v>
      </c>
      <c r="CB3" s="1757">
        <f>'10 - Reserve calculation'!D12</f>
        <v>5.0000000000000001E-3</v>
      </c>
      <c r="CC3" s="1250">
        <f>'10 - Reserve calculation'!E12</f>
        <v>500000</v>
      </c>
      <c r="CD3" s="1250" t="str">
        <f>'10 - Reserve calculation'!F12</f>
        <v>Yes</v>
      </c>
      <c r="CE3" s="1250" t="str">
        <f>'10 - Reserve calculation'!G12</f>
        <v>No</v>
      </c>
      <c r="CF3" s="1250">
        <f>'10 - Reserve calculation'!H12</f>
        <v>35631660.869999997</v>
      </c>
      <c r="CG3" s="1250">
        <f>'10 - Reserve calculation'!I12</f>
        <v>35957525.079999998</v>
      </c>
      <c r="CH3" s="1250">
        <f>'10 - Reserve calculation'!J12</f>
        <v>35957525.079999998</v>
      </c>
      <c r="CI3" s="1250">
        <f>'10 - Reserve calculation'!K12</f>
        <v>-325864.21000000089</v>
      </c>
      <c r="CJ3" s="1250">
        <f>'13 - Issuer Account'!I29</f>
        <v>2464.5400065928698</v>
      </c>
      <c r="CK3" s="1250">
        <f>'13 - Issuer Account'!I41</f>
        <v>35631660.869999997</v>
      </c>
      <c r="CL3" s="1250">
        <f>'13 - Issuer Account'!I52</f>
        <v>0</v>
      </c>
      <c r="CM3" s="1250"/>
      <c r="CN3" s="1250">
        <f>'15 - Priority of Payments'!J21</f>
        <v>80412846.232001275</v>
      </c>
    </row>
    <row r="4" spans="1:92">
      <c r="A4" s="1249">
        <v>45889</v>
      </c>
      <c r="B4" s="1249">
        <v>45896</v>
      </c>
      <c r="C4" s="1249">
        <v>45869</v>
      </c>
      <c r="D4">
        <v>0</v>
      </c>
      <c r="E4" s="1250">
        <v>8182368484.4700003</v>
      </c>
      <c r="F4">
        <v>619098.98</v>
      </c>
      <c r="G4">
        <v>4384733.49</v>
      </c>
      <c r="H4">
        <v>5836.2100000000009</v>
      </c>
      <c r="I4">
        <v>206545.84999999998</v>
      </c>
      <c r="J4">
        <v>68603195.680001259</v>
      </c>
      <c r="K4">
        <v>72278019.03320092</v>
      </c>
      <c r="L4">
        <v>77901731.713200912</v>
      </c>
      <c r="M4">
        <v>5623712.6799999997</v>
      </c>
      <c r="N4">
        <v>0</v>
      </c>
      <c r="O4" s="1250">
        <v>7191505015.1200008</v>
      </c>
      <c r="P4" s="1250">
        <v>0</v>
      </c>
      <c r="Q4" s="1250">
        <v>65172840.759999998</v>
      </c>
      <c r="R4" s="1250">
        <v>7126332174.3600006</v>
      </c>
      <c r="S4" s="1250">
        <v>77732</v>
      </c>
      <c r="T4" s="1250">
        <v>838.43</v>
      </c>
      <c r="U4" s="1250">
        <v>91678.23000000001</v>
      </c>
      <c r="V4" s="1250">
        <v>378500261.04000002</v>
      </c>
      <c r="W4" s="1250">
        <v>0</v>
      </c>
      <c r="X4" s="1250">
        <v>3430119</v>
      </c>
      <c r="Y4" s="1250">
        <v>375070142.04000002</v>
      </c>
      <c r="Z4" s="1250">
        <v>4092</v>
      </c>
      <c r="AA4" s="1250">
        <v>91659.37000000001</v>
      </c>
      <c r="AB4">
        <v>300</v>
      </c>
      <c r="AC4">
        <v>0</v>
      </c>
      <c r="AD4">
        <v>0</v>
      </c>
      <c r="AE4">
        <v>300</v>
      </c>
      <c r="AF4">
        <v>2</v>
      </c>
      <c r="AG4">
        <v>150</v>
      </c>
      <c r="AH4" s="1250">
        <v>7570005276.1600008</v>
      </c>
      <c r="AI4" s="1250">
        <v>7501402080.4799995</v>
      </c>
      <c r="AJ4" s="1250">
        <v>68603195.680001259</v>
      </c>
      <c r="AK4" s="1250">
        <v>1</v>
      </c>
      <c r="AL4" s="1250">
        <v>7126332174.3600006</v>
      </c>
      <c r="AM4" s="1250">
        <v>87.479501076042652</v>
      </c>
      <c r="AN4" s="1250">
        <v>7501402080.4799995</v>
      </c>
      <c r="AO4" s="1250">
        <v>0.05</v>
      </c>
      <c r="AP4" s="1250">
        <v>0.05</v>
      </c>
      <c r="AQ4" s="1250">
        <v>7501402080.4799995</v>
      </c>
      <c r="AR4" s="1250">
        <v>375070104.02399999</v>
      </c>
      <c r="AS4" s="1250">
        <v>7501402080.4799995</v>
      </c>
      <c r="AT4" s="1250">
        <v>375070104.02399999</v>
      </c>
      <c r="AU4" s="1250">
        <v>7126331976.4559994</v>
      </c>
      <c r="AV4" s="1250">
        <v>68603195.680001259</v>
      </c>
      <c r="AW4" s="1250">
        <v>7191505015.1200008</v>
      </c>
      <c r="AX4" s="1250">
        <v>375070104.02399999</v>
      </c>
      <c r="AY4" s="1250">
        <v>65173038.664001465</v>
      </c>
      <c r="AZ4" s="1250">
        <v>77732</v>
      </c>
      <c r="BA4" s="1250">
        <v>838.43</v>
      </c>
      <c r="BB4" s="1250">
        <v>65172840.759999998</v>
      </c>
      <c r="BC4" s="1250">
        <v>197.90400146692991</v>
      </c>
      <c r="BD4" s="1250">
        <v>68603195.680001259</v>
      </c>
      <c r="BE4" s="1250">
        <v>65172840.759999998</v>
      </c>
      <c r="BF4" s="1250">
        <v>3430157.015999794</v>
      </c>
      <c r="BG4" s="1250">
        <v>4092</v>
      </c>
      <c r="BH4" s="1250">
        <v>838.25</v>
      </c>
      <c r="BI4" s="1250">
        <v>3430119</v>
      </c>
      <c r="BJ4" s="1250">
        <v>38.015999794006348</v>
      </c>
      <c r="BK4" s="1250">
        <v>77732</v>
      </c>
      <c r="BL4" s="1250">
        <v>92516.660000000018</v>
      </c>
      <c r="BM4" s="1250">
        <v>45866</v>
      </c>
      <c r="BN4" s="1250">
        <v>45896</v>
      </c>
      <c r="BO4" s="1250">
        <v>30</v>
      </c>
      <c r="BP4" s="1250">
        <v>6.0000000000000001E-3</v>
      </c>
      <c r="BQ4" s="1250">
        <v>45.62</v>
      </c>
      <c r="BR4" s="1250">
        <v>3546133.84</v>
      </c>
      <c r="BS4" s="1250">
        <v>4092</v>
      </c>
      <c r="BT4" s="1250">
        <v>92497.62000000001</v>
      </c>
      <c r="BU4" s="1250">
        <v>45866</v>
      </c>
      <c r="BV4" s="1250">
        <v>45896</v>
      </c>
      <c r="BW4" s="1250">
        <v>30</v>
      </c>
      <c r="BX4" s="1250">
        <v>1.4999999999999999E-2</v>
      </c>
      <c r="BY4" s="1250">
        <v>114.04</v>
      </c>
      <c r="BZ4" s="1250">
        <v>466651.68000000005</v>
      </c>
      <c r="CA4" s="1250">
        <v>7191505015.1200008</v>
      </c>
      <c r="CB4">
        <v>5.0000000000000001E-3</v>
      </c>
      <c r="CC4">
        <v>500000</v>
      </c>
      <c r="CD4" t="s">
        <v>1075</v>
      </c>
      <c r="CE4" t="s">
        <v>1074</v>
      </c>
      <c r="CF4">
        <v>35957525.079999998</v>
      </c>
      <c r="CG4">
        <v>36267088.880000003</v>
      </c>
      <c r="CH4">
        <v>36267088.880000003</v>
      </c>
      <c r="CI4">
        <v>-309563.80000000447</v>
      </c>
      <c r="CJ4">
        <v>2422.7100063860416</v>
      </c>
      <c r="CK4" s="1250">
        <v>35957525.079999998</v>
      </c>
      <c r="CL4">
        <v>0</v>
      </c>
      <c r="CN4" s="1250">
        <v>77901731.713200912</v>
      </c>
    </row>
    <row r="5" spans="1:92">
      <c r="A5" s="1249">
        <v>45859</v>
      </c>
      <c r="B5" s="1249">
        <v>45866</v>
      </c>
      <c r="C5" s="1249">
        <v>45838</v>
      </c>
      <c r="D5">
        <v>0</v>
      </c>
      <c r="E5" s="1250">
        <v>8182368484.4700003</v>
      </c>
      <c r="F5">
        <v>183346.71</v>
      </c>
      <c r="G5">
        <v>3765634.51</v>
      </c>
      <c r="H5">
        <v>8765.27</v>
      </c>
      <c r="I5">
        <v>200709.63999999998</v>
      </c>
      <c r="J5">
        <v>65171391.290000916</v>
      </c>
      <c r="K5">
        <v>69614156.09000136</v>
      </c>
      <c r="L5">
        <v>75484341.880001366</v>
      </c>
      <c r="M5">
        <v>5870185.79</v>
      </c>
      <c r="N5">
        <v>0</v>
      </c>
      <c r="O5" s="1250">
        <v>7253417775.8000011</v>
      </c>
      <c r="P5" s="1250">
        <v>0</v>
      </c>
      <c r="Q5" s="1250">
        <v>61912760.68</v>
      </c>
      <c r="R5" s="1250">
        <v>7191505015.1200008</v>
      </c>
      <c r="S5" s="1250">
        <v>77732</v>
      </c>
      <c r="T5" s="1250">
        <v>796.49</v>
      </c>
      <c r="U5" s="1250">
        <v>92516.660000000018</v>
      </c>
      <c r="V5" s="1250">
        <v>381758802.48000002</v>
      </c>
      <c r="W5" s="1250">
        <v>0</v>
      </c>
      <c r="X5" s="1250">
        <v>3258541.4400000004</v>
      </c>
      <c r="Y5" s="1250">
        <v>378500261.04000002</v>
      </c>
      <c r="Z5" s="1250">
        <v>4092</v>
      </c>
      <c r="AA5" s="1250">
        <v>92497.62000000001</v>
      </c>
      <c r="AB5">
        <v>300</v>
      </c>
      <c r="AC5">
        <v>0</v>
      </c>
      <c r="AD5">
        <v>0</v>
      </c>
      <c r="AE5">
        <v>300</v>
      </c>
      <c r="AF5">
        <v>2</v>
      </c>
      <c r="AG5">
        <v>150</v>
      </c>
      <c r="AH5" s="1250">
        <v>7635176578.2800007</v>
      </c>
      <c r="AI5" s="1250">
        <v>7570005186.9899998</v>
      </c>
      <c r="AJ5" s="1250">
        <v>65171391.290000916</v>
      </c>
      <c r="AK5" s="1250">
        <v>1</v>
      </c>
      <c r="AL5" s="1250">
        <v>7191505015.1200008</v>
      </c>
      <c r="AM5" s="1250">
        <v>627.74600147455931</v>
      </c>
      <c r="AN5" s="1250">
        <v>7570005186.9899998</v>
      </c>
      <c r="AO5" s="1250">
        <v>0.05</v>
      </c>
      <c r="AP5" s="1250">
        <v>0.05</v>
      </c>
      <c r="AQ5" s="1250">
        <v>7570005186.9899998</v>
      </c>
      <c r="AR5" s="1250">
        <v>378500259.3495</v>
      </c>
      <c r="AS5" s="1250">
        <v>7570005186.9899998</v>
      </c>
      <c r="AT5" s="1250">
        <v>378500259.3495</v>
      </c>
      <c r="AU5" s="1250">
        <v>7191504927.6405001</v>
      </c>
      <c r="AV5" s="1250">
        <v>65171391.290000916</v>
      </c>
      <c r="AW5" s="1250">
        <v>7253417775.8000011</v>
      </c>
      <c r="AX5" s="1250">
        <v>378500259.3495</v>
      </c>
      <c r="AY5" s="1250">
        <v>61912848.159501076</v>
      </c>
      <c r="AZ5" s="1250">
        <v>77732</v>
      </c>
      <c r="BA5" s="1250">
        <v>796.49</v>
      </c>
      <c r="BB5" s="1250">
        <v>61912760.68</v>
      </c>
      <c r="BC5" s="1250">
        <v>87.479501076042652</v>
      </c>
      <c r="BD5" s="1250">
        <v>65171391.290000916</v>
      </c>
      <c r="BE5" s="1250">
        <v>61912760.68</v>
      </c>
      <c r="BF5" s="1250">
        <v>3258543.1304998398</v>
      </c>
      <c r="BG5" s="1250">
        <v>4092</v>
      </c>
      <c r="BH5" s="1250">
        <v>796.32</v>
      </c>
      <c r="BI5" s="1250">
        <v>3258541.4400000004</v>
      </c>
      <c r="BJ5" s="1250">
        <v>1.6904998393729329</v>
      </c>
      <c r="BK5" s="1250">
        <v>77732</v>
      </c>
      <c r="BL5" s="1250">
        <v>93313.150000000009</v>
      </c>
      <c r="BM5" s="1250">
        <v>45835</v>
      </c>
      <c r="BN5" s="1250">
        <v>45866</v>
      </c>
      <c r="BO5" s="1250">
        <v>31</v>
      </c>
      <c r="BP5" s="1250">
        <v>6.0000000000000001E-3</v>
      </c>
      <c r="BQ5" s="1250">
        <v>47.55</v>
      </c>
      <c r="BR5" s="1250">
        <v>3696156.5999999996</v>
      </c>
      <c r="BS5" s="1250">
        <v>4092</v>
      </c>
      <c r="BT5" s="1250">
        <v>93293.94</v>
      </c>
      <c r="BU5" s="1250">
        <v>45835</v>
      </c>
      <c r="BV5" s="1250">
        <v>45866</v>
      </c>
      <c r="BW5" s="1250">
        <v>31</v>
      </c>
      <c r="BX5" s="1250">
        <v>1.4999999999999999E-2</v>
      </c>
      <c r="BY5" s="1250">
        <v>118.85</v>
      </c>
      <c r="BZ5" s="1250">
        <v>486334.19999999995</v>
      </c>
      <c r="CA5" s="1250">
        <v>7253417775.8000011</v>
      </c>
      <c r="CB5">
        <v>5.0000000000000001E-3</v>
      </c>
      <c r="CC5">
        <v>500000</v>
      </c>
      <c r="CD5" t="s">
        <v>1075</v>
      </c>
      <c r="CE5" t="s">
        <v>1074</v>
      </c>
      <c r="CF5">
        <v>36267088.880000003</v>
      </c>
      <c r="CG5">
        <v>36579155.649999999</v>
      </c>
      <c r="CH5">
        <v>36579155.649999999</v>
      </c>
      <c r="CI5">
        <v>-312066.76999999583</v>
      </c>
      <c r="CJ5">
        <v>2186.7900051176548</v>
      </c>
      <c r="CK5">
        <v>36267088.880000003</v>
      </c>
      <c r="CL5">
        <v>0</v>
      </c>
      <c r="CN5">
        <v>75484341.880001366</v>
      </c>
    </row>
    <row r="6" spans="1:92">
      <c r="A6" s="1249">
        <v>45828</v>
      </c>
      <c r="B6" s="1249">
        <v>45835</v>
      </c>
      <c r="C6" s="1249">
        <v>45808</v>
      </c>
      <c r="D6">
        <v>0</v>
      </c>
      <c r="E6" s="1250">
        <v>8182368484.4700003</v>
      </c>
      <c r="F6">
        <v>723701.24</v>
      </c>
      <c r="G6">
        <v>3582287.8</v>
      </c>
      <c r="H6">
        <v>14058.619999999999</v>
      </c>
      <c r="I6">
        <v>191944.37</v>
      </c>
      <c r="J6">
        <v>65698922.560001373</v>
      </c>
      <c r="K6">
        <v>70141364.45310156</v>
      </c>
      <c r="L6">
        <v>75995489.383101568</v>
      </c>
      <c r="M6">
        <v>5854124.9300000006</v>
      </c>
      <c r="N6">
        <v>0</v>
      </c>
      <c r="O6" s="1250">
        <v>7315831130.5600014</v>
      </c>
      <c r="P6" s="1250">
        <v>0</v>
      </c>
      <c r="Q6" s="1250">
        <v>62413354.759999998</v>
      </c>
      <c r="R6" s="1250">
        <v>7253417775.8000011</v>
      </c>
      <c r="S6" s="1250">
        <v>77732</v>
      </c>
      <c r="T6" s="1250">
        <v>802.93</v>
      </c>
      <c r="U6" s="1250">
        <v>93313.150000000009</v>
      </c>
      <c r="V6" s="1250">
        <v>385043737.31999999</v>
      </c>
      <c r="W6" s="1250">
        <v>0</v>
      </c>
      <c r="X6" s="1250">
        <v>3284934.84</v>
      </c>
      <c r="Y6" s="1250">
        <v>381758802.48000002</v>
      </c>
      <c r="Z6" s="1250">
        <v>4092</v>
      </c>
      <c r="AA6" s="1250">
        <v>93293.94</v>
      </c>
      <c r="AB6">
        <v>300</v>
      </c>
      <c r="AC6">
        <v>0</v>
      </c>
      <c r="AD6">
        <v>0</v>
      </c>
      <c r="AE6">
        <v>300</v>
      </c>
      <c r="AF6">
        <v>2</v>
      </c>
      <c r="AG6">
        <v>150</v>
      </c>
      <c r="AH6" s="1250">
        <v>7700874867.8800011</v>
      </c>
      <c r="AI6" s="1250">
        <v>7635175945.3199997</v>
      </c>
      <c r="AJ6" s="1250">
        <v>65698922.560001373</v>
      </c>
      <c r="AK6" s="1250">
        <v>1</v>
      </c>
      <c r="AL6" s="1250">
        <v>7253417775.8000011</v>
      </c>
      <c r="AM6" s="1250">
        <v>375.88050166517496</v>
      </c>
      <c r="AN6" s="1250">
        <v>7635175945.3199997</v>
      </c>
      <c r="AO6" s="1250">
        <v>0.05</v>
      </c>
      <c r="AP6" s="1250">
        <v>0.05</v>
      </c>
      <c r="AQ6" s="1250">
        <v>7635175945.3199997</v>
      </c>
      <c r="AR6" s="1250">
        <v>381758797.26600003</v>
      </c>
      <c r="AS6" s="1250">
        <v>7635175945.3199997</v>
      </c>
      <c r="AT6" s="1250">
        <v>381758797.26600003</v>
      </c>
      <c r="AU6" s="1250">
        <v>7253417148.0539999</v>
      </c>
      <c r="AV6" s="1250">
        <v>65698922.560001373</v>
      </c>
      <c r="AW6" s="1250">
        <v>7315831130.5600014</v>
      </c>
      <c r="AX6" s="1250">
        <v>381758797.26600003</v>
      </c>
      <c r="AY6" s="1250">
        <v>62413982.506001472</v>
      </c>
      <c r="AZ6" s="1250">
        <v>77732</v>
      </c>
      <c r="BA6" s="1250">
        <v>802.93</v>
      </c>
      <c r="BB6" s="1250">
        <v>62413354.759999998</v>
      </c>
      <c r="BC6" s="1250">
        <v>627.74600147455931</v>
      </c>
      <c r="BD6" s="1250">
        <v>65698922.560001373</v>
      </c>
      <c r="BE6" s="1250">
        <v>62413354.759999998</v>
      </c>
      <c r="BF6" s="1250">
        <v>3284940.0539999008</v>
      </c>
      <c r="BG6" s="1250">
        <v>4092</v>
      </c>
      <c r="BH6" s="1250">
        <v>802.77</v>
      </c>
      <c r="BI6" s="1250">
        <v>3284934.84</v>
      </c>
      <c r="BJ6" s="1250">
        <v>5.2139999009668827</v>
      </c>
      <c r="BK6" s="1250">
        <v>77732</v>
      </c>
      <c r="BL6" s="1250">
        <v>94116.080000000016</v>
      </c>
      <c r="BM6" s="1250">
        <v>45804</v>
      </c>
      <c r="BN6" s="1250">
        <v>45835</v>
      </c>
      <c r="BO6" s="1250">
        <v>31</v>
      </c>
      <c r="BP6" s="1250">
        <v>6.0000000000000001E-3</v>
      </c>
      <c r="BQ6" s="1250">
        <v>47.96</v>
      </c>
      <c r="BR6" s="1250">
        <v>3728026.72</v>
      </c>
      <c r="BS6" s="1250">
        <v>4092</v>
      </c>
      <c r="BT6" s="1250">
        <v>94096.709999999992</v>
      </c>
      <c r="BU6" s="1250">
        <v>45804</v>
      </c>
      <c r="BV6" s="1250">
        <v>45835</v>
      </c>
      <c r="BW6" s="1250">
        <v>31</v>
      </c>
      <c r="BX6" s="1250">
        <v>1.4999999999999999E-2</v>
      </c>
      <c r="BY6" s="1250">
        <v>119.87</v>
      </c>
      <c r="BZ6" s="1250">
        <v>490508.04000000004</v>
      </c>
      <c r="CA6" s="1250">
        <v>7315831130.5600014</v>
      </c>
      <c r="CB6">
        <v>5.0000000000000001E-3</v>
      </c>
      <c r="CC6">
        <v>500000</v>
      </c>
      <c r="CD6" t="s">
        <v>1075</v>
      </c>
      <c r="CE6" t="s">
        <v>1074</v>
      </c>
      <c r="CF6">
        <v>36579155.649999999</v>
      </c>
      <c r="CG6">
        <v>36872279.140000001</v>
      </c>
      <c r="CH6">
        <v>36872279.140000001</v>
      </c>
      <c r="CI6">
        <v>-293123.49000000209</v>
      </c>
      <c r="CJ6">
        <v>2097.6200042068958</v>
      </c>
      <c r="CK6">
        <v>36579155.649999999</v>
      </c>
      <c r="CL6">
        <v>0</v>
      </c>
      <c r="CN6">
        <v>75995489.383101568</v>
      </c>
    </row>
    <row r="7" spans="1:92">
      <c r="A7" s="1249">
        <v>45797</v>
      </c>
      <c r="B7" s="1249">
        <v>45804</v>
      </c>
      <c r="C7" s="1249">
        <v>45777</v>
      </c>
      <c r="D7">
        <v>0</v>
      </c>
      <c r="E7" s="1250">
        <v>8182368484.4700003</v>
      </c>
      <c r="F7">
        <v>1236920.96</v>
      </c>
      <c r="G7">
        <v>2858586.56</v>
      </c>
      <c r="H7">
        <v>5807.5</v>
      </c>
      <c r="I7">
        <v>177885.75</v>
      </c>
      <c r="J7">
        <v>61710577.110001564</v>
      </c>
      <c r="K7">
        <v>64956218.0900013</v>
      </c>
      <c r="L7">
        <v>70575142.360001296</v>
      </c>
      <c r="M7">
        <v>5618924.2699999996</v>
      </c>
      <c r="N7">
        <v>0</v>
      </c>
      <c r="O7" s="1250">
        <v>7374455827.6400013</v>
      </c>
      <c r="P7" s="1250">
        <v>0</v>
      </c>
      <c r="Q7" s="1250">
        <v>58624697.080000006</v>
      </c>
      <c r="R7" s="1250">
        <v>7315831130.5600014</v>
      </c>
      <c r="S7" s="1250">
        <v>77732</v>
      </c>
      <c r="T7" s="1250">
        <v>754.19</v>
      </c>
      <c r="U7" s="1250">
        <v>94116.080000000016</v>
      </c>
      <c r="V7" s="1250">
        <v>388129228.07999998</v>
      </c>
      <c r="W7" s="1250">
        <v>0</v>
      </c>
      <c r="X7" s="1250">
        <v>3085490.76</v>
      </c>
      <c r="Y7" s="1250">
        <v>385043737.31999999</v>
      </c>
      <c r="Z7" s="1250">
        <v>4092</v>
      </c>
      <c r="AA7" s="1250">
        <v>94096.709999999992</v>
      </c>
      <c r="AB7">
        <v>300</v>
      </c>
      <c r="AC7">
        <v>0</v>
      </c>
      <c r="AD7">
        <v>0</v>
      </c>
      <c r="AE7">
        <v>300</v>
      </c>
      <c r="AF7">
        <v>2</v>
      </c>
      <c r="AG7">
        <v>150</v>
      </c>
      <c r="AH7" s="1250">
        <v>7762585055.7200012</v>
      </c>
      <c r="AI7" s="1250">
        <v>7700874478.6099997</v>
      </c>
      <c r="AJ7" s="1250">
        <v>61710577.110001564</v>
      </c>
      <c r="AK7" s="1250">
        <v>1</v>
      </c>
      <c r="AL7" s="1250">
        <v>7315831130.5600014</v>
      </c>
      <c r="AM7" s="1250">
        <v>761.32650145888329</v>
      </c>
      <c r="AN7" s="1250">
        <v>7700874478.6099997</v>
      </c>
      <c r="AO7" s="1250">
        <v>0.05</v>
      </c>
      <c r="AP7" s="1250">
        <v>0.05</v>
      </c>
      <c r="AQ7" s="1250">
        <v>7700874478.6099997</v>
      </c>
      <c r="AR7" s="1250">
        <v>385043723.93050003</v>
      </c>
      <c r="AS7" s="1250">
        <v>7700874478.6099997</v>
      </c>
      <c r="AT7" s="1250">
        <v>385043723.93050003</v>
      </c>
      <c r="AU7" s="1250">
        <v>7315830754.6794996</v>
      </c>
      <c r="AV7" s="1250">
        <v>61710577.110001564</v>
      </c>
      <c r="AW7" s="1250">
        <v>7374455827.6400013</v>
      </c>
      <c r="AX7" s="1250">
        <v>385043723.93050003</v>
      </c>
      <c r="AY7" s="1250">
        <v>58625072.960501671</v>
      </c>
      <c r="AZ7" s="1250">
        <v>77732</v>
      </c>
      <c r="BA7" s="1250">
        <v>754.19</v>
      </c>
      <c r="BB7" s="1250">
        <v>58624697.080000006</v>
      </c>
      <c r="BC7" s="1250">
        <v>375.88050166517496</v>
      </c>
      <c r="BD7" s="1250">
        <v>61710577.110001564</v>
      </c>
      <c r="BE7" s="1250">
        <v>58624697.080000006</v>
      </c>
      <c r="BF7" s="1250">
        <v>3085504.1494998932</v>
      </c>
      <c r="BG7" s="1250">
        <v>4092</v>
      </c>
      <c r="BH7" s="1250">
        <v>754.03</v>
      </c>
      <c r="BI7" s="1250">
        <v>3085490.76</v>
      </c>
      <c r="BJ7" s="1250">
        <v>13.389499893411994</v>
      </c>
      <c r="BK7" s="1250">
        <v>77732</v>
      </c>
      <c r="BL7" s="1250">
        <v>94870.270000000019</v>
      </c>
      <c r="BM7" s="1250">
        <v>45775</v>
      </c>
      <c r="BN7" s="1250">
        <v>45804</v>
      </c>
      <c r="BO7" s="1250">
        <v>29</v>
      </c>
      <c r="BP7" s="1250">
        <v>6.0000000000000001E-3</v>
      </c>
      <c r="BQ7" s="1250">
        <v>45.22</v>
      </c>
      <c r="BR7" s="1250">
        <v>3515041.04</v>
      </c>
      <c r="BS7" s="1250">
        <v>4092</v>
      </c>
      <c r="BT7" s="1250">
        <v>94850.739999999991</v>
      </c>
      <c r="BU7" s="1250">
        <v>45775</v>
      </c>
      <c r="BV7" s="1250">
        <v>45804</v>
      </c>
      <c r="BW7" s="1250">
        <v>29</v>
      </c>
      <c r="BX7" s="1250">
        <v>1.4999999999999999E-2</v>
      </c>
      <c r="BY7" s="1250">
        <v>113.04</v>
      </c>
      <c r="BZ7" s="1250">
        <v>462559.68000000005</v>
      </c>
      <c r="CA7" s="1250">
        <v>7374455827.6400013</v>
      </c>
      <c r="CB7">
        <v>5.0000000000000001E-3</v>
      </c>
      <c r="CC7">
        <v>500000</v>
      </c>
      <c r="CD7" t="s">
        <v>1075</v>
      </c>
      <c r="CE7" t="s">
        <v>1074</v>
      </c>
      <c r="CF7">
        <v>36872279.140000001</v>
      </c>
      <c r="CG7">
        <v>37153746.710000001</v>
      </c>
      <c r="CH7">
        <v>37153746.710000001</v>
      </c>
      <c r="CI7">
        <v>-281467.5700000003</v>
      </c>
      <c r="CJ7">
        <v>1464.6600028574467</v>
      </c>
      <c r="CK7">
        <v>36872279.140000001</v>
      </c>
      <c r="CL7">
        <v>0</v>
      </c>
      <c r="CN7">
        <v>70575142.360001296</v>
      </c>
    </row>
    <row r="8" spans="1:92">
      <c r="A8" s="1249">
        <v>45764</v>
      </c>
      <c r="B8" s="1249">
        <v>45775</v>
      </c>
      <c r="C8" s="1249">
        <v>45747</v>
      </c>
      <c r="D8">
        <v>0</v>
      </c>
      <c r="E8" s="1250">
        <v>8182368484.4700003</v>
      </c>
      <c r="F8">
        <v>394532.89</v>
      </c>
      <c r="G8">
        <v>1621665.6</v>
      </c>
      <c r="H8">
        <v>115581.97</v>
      </c>
      <c r="I8">
        <v>172078.25</v>
      </c>
      <c r="J8">
        <v>59257102.390001297</v>
      </c>
      <c r="K8">
        <v>63181777.970000699</v>
      </c>
      <c r="L8">
        <v>69263377.490000695</v>
      </c>
      <c r="M8">
        <v>6081599.5199999996</v>
      </c>
      <c r="N8">
        <v>0</v>
      </c>
      <c r="O8" s="1250">
        <v>7430749342.0400009</v>
      </c>
      <c r="P8" s="1250">
        <v>0</v>
      </c>
      <c r="Q8" s="1250">
        <v>56293514.400000006</v>
      </c>
      <c r="R8" s="1250">
        <v>7374455827.6400013</v>
      </c>
      <c r="S8" s="1250">
        <v>77732</v>
      </c>
      <c r="T8" s="1250">
        <v>724.2</v>
      </c>
      <c r="U8" s="1250">
        <v>94870.270000000019</v>
      </c>
      <c r="V8" s="1250">
        <v>391092040.68000001</v>
      </c>
      <c r="W8" s="1250">
        <v>0</v>
      </c>
      <c r="X8" s="1250">
        <v>2962812.5999999996</v>
      </c>
      <c r="Y8" s="1250">
        <v>388129228.07999998</v>
      </c>
      <c r="Z8" s="1250">
        <v>4092</v>
      </c>
      <c r="AA8" s="1250">
        <v>94850.739999999991</v>
      </c>
      <c r="AB8">
        <v>300</v>
      </c>
      <c r="AC8">
        <v>0</v>
      </c>
      <c r="AD8">
        <v>0</v>
      </c>
      <c r="AE8">
        <v>300</v>
      </c>
      <c r="AF8">
        <v>2</v>
      </c>
      <c r="AG8">
        <v>150</v>
      </c>
      <c r="AH8" s="1250">
        <v>7821841382.7200012</v>
      </c>
      <c r="AI8" s="1250">
        <v>7762584280.3299999</v>
      </c>
      <c r="AJ8" s="1250">
        <v>59257102.390001297</v>
      </c>
      <c r="AK8" s="1250">
        <v>1</v>
      </c>
      <c r="AL8" s="1250">
        <v>7374455827.6400013</v>
      </c>
      <c r="AM8" s="1250">
        <v>688.95300125330687</v>
      </c>
      <c r="AN8" s="1250">
        <v>7762584280.3299999</v>
      </c>
      <c r="AO8" s="1250">
        <v>0.05</v>
      </c>
      <c r="AP8" s="1250">
        <v>0.05</v>
      </c>
      <c r="AQ8" s="1250">
        <v>7762584280.3299999</v>
      </c>
      <c r="AR8" s="1250">
        <v>388129214.0165</v>
      </c>
      <c r="AS8" s="1250">
        <v>7762584280.3299999</v>
      </c>
      <c r="AT8" s="1250">
        <v>388129214.0165</v>
      </c>
      <c r="AU8" s="1250">
        <v>7374455066.3134995</v>
      </c>
      <c r="AV8" s="1250">
        <v>59257102.390001297</v>
      </c>
      <c r="AW8" s="1250">
        <v>7430749342.0400009</v>
      </c>
      <c r="AX8" s="1250">
        <v>388129214.0165</v>
      </c>
      <c r="AY8" s="1250">
        <v>56294275.726501465</v>
      </c>
      <c r="AZ8" s="1250">
        <v>77732</v>
      </c>
      <c r="BA8" s="1250">
        <v>724.2</v>
      </c>
      <c r="BB8" s="1250">
        <v>56293514.400000006</v>
      </c>
      <c r="BC8" s="1250">
        <v>761.32650145888329</v>
      </c>
      <c r="BD8" s="1250">
        <v>59257102.390001297</v>
      </c>
      <c r="BE8" s="1250">
        <v>56293514.400000006</v>
      </c>
      <c r="BF8" s="1250">
        <v>2962826.6634998322</v>
      </c>
      <c r="BG8" s="1250">
        <v>4092</v>
      </c>
      <c r="BH8" s="1250">
        <v>724.05</v>
      </c>
      <c r="BI8" s="1250">
        <v>2962812.5999999996</v>
      </c>
      <c r="BJ8" s="1250">
        <v>14.063499832525849</v>
      </c>
      <c r="BK8" s="1250">
        <v>77732</v>
      </c>
      <c r="BL8" s="1250">
        <v>95594.470000000016</v>
      </c>
      <c r="BM8" s="1250">
        <v>45743</v>
      </c>
      <c r="BN8" s="1250">
        <v>45775</v>
      </c>
      <c r="BO8" s="1250">
        <v>32</v>
      </c>
      <c r="BP8" s="1250">
        <v>6.0000000000000001E-3</v>
      </c>
      <c r="BQ8" s="1250">
        <v>50.29</v>
      </c>
      <c r="BR8" s="1250">
        <v>3909142.28</v>
      </c>
      <c r="BS8" s="1250">
        <v>4092</v>
      </c>
      <c r="BT8" s="1250">
        <v>95574.790000000008</v>
      </c>
      <c r="BU8" s="1250">
        <v>45743</v>
      </c>
      <c r="BV8" s="1250">
        <v>45775</v>
      </c>
      <c r="BW8" s="1250">
        <v>32</v>
      </c>
      <c r="BX8" s="1250">
        <v>1.4999999999999999E-2</v>
      </c>
      <c r="BY8" s="1250">
        <v>125.69</v>
      </c>
      <c r="BZ8" s="1250">
        <v>514323.48</v>
      </c>
      <c r="CA8" s="1250">
        <v>7430749342.0400009</v>
      </c>
      <c r="CB8">
        <v>5.0000000000000001E-3</v>
      </c>
      <c r="CC8">
        <v>500000</v>
      </c>
      <c r="CD8" t="s">
        <v>1075</v>
      </c>
      <c r="CE8" t="s">
        <v>1074</v>
      </c>
      <c r="CF8">
        <v>37153746.710000001</v>
      </c>
      <c r="CG8">
        <v>37439967.590000004</v>
      </c>
      <c r="CH8">
        <v>37439967.590000004</v>
      </c>
      <c r="CI8">
        <v>-286220.88000000268</v>
      </c>
      <c r="CJ8">
        <v>1075.3900012969971</v>
      </c>
      <c r="CK8">
        <v>37153746.710000001</v>
      </c>
      <c r="CN8">
        <v>69263377.490000695</v>
      </c>
    </row>
    <row r="9" spans="1:92">
      <c r="A9" s="1249">
        <v>45736</v>
      </c>
      <c r="B9" s="1249">
        <v>45743</v>
      </c>
      <c r="C9" s="1249">
        <v>45716</v>
      </c>
      <c r="D9" s="1250">
        <v>0</v>
      </c>
      <c r="E9" s="1250">
        <v>8182368484.4700003</v>
      </c>
      <c r="F9">
        <v>208258.58</v>
      </c>
      <c r="G9">
        <v>1227132.71</v>
      </c>
      <c r="H9">
        <v>3590.35</v>
      </c>
      <c r="I9">
        <v>56496.279999999992</v>
      </c>
      <c r="J9">
        <v>60257729.780000687</v>
      </c>
      <c r="K9">
        <v>64963948.510000482</v>
      </c>
      <c r="L9">
        <v>70534542.850000486</v>
      </c>
      <c r="M9">
        <v>5570594.3399999999</v>
      </c>
      <c r="N9">
        <v>0</v>
      </c>
      <c r="O9" s="1250">
        <v>7487993518.8000011</v>
      </c>
      <c r="P9" s="1250">
        <v>0</v>
      </c>
      <c r="Q9" s="1250">
        <v>57244176.759999998</v>
      </c>
      <c r="R9" s="1250">
        <v>7430749342.0400009</v>
      </c>
      <c r="S9" s="1250">
        <v>77732</v>
      </c>
      <c r="T9" s="1250">
        <v>736.43</v>
      </c>
      <c r="U9" s="1250">
        <v>95594.470000000016</v>
      </c>
      <c r="V9" s="1250">
        <v>394104898.44</v>
      </c>
      <c r="W9" s="1250">
        <v>0</v>
      </c>
      <c r="X9" s="1250">
        <v>3012857.76</v>
      </c>
      <c r="Y9" s="1250">
        <v>391092040.68000001</v>
      </c>
      <c r="Z9" s="1250">
        <v>4092</v>
      </c>
      <c r="AA9" s="1250">
        <v>95574.790000000008</v>
      </c>
      <c r="AB9">
        <v>300</v>
      </c>
      <c r="AC9">
        <v>0</v>
      </c>
      <c r="AD9">
        <v>0</v>
      </c>
      <c r="AE9">
        <v>300</v>
      </c>
      <c r="AF9">
        <v>2</v>
      </c>
      <c r="AG9">
        <v>150</v>
      </c>
      <c r="AH9" s="1250">
        <v>7882098417.2400007</v>
      </c>
      <c r="AI9" s="1250">
        <v>7821840687.46</v>
      </c>
      <c r="AJ9" s="1250">
        <v>60257729.780000687</v>
      </c>
      <c r="AK9" s="1250">
        <v>1</v>
      </c>
      <c r="AL9" s="1250">
        <v>7430749342.0400009</v>
      </c>
      <c r="AM9" s="1250">
        <v>678.18800121545792</v>
      </c>
      <c r="AN9" s="1250">
        <v>7821840687.46</v>
      </c>
      <c r="AO9" s="1250">
        <v>0.05</v>
      </c>
      <c r="AP9" s="1250">
        <v>0.05</v>
      </c>
      <c r="AQ9" s="1250">
        <v>7821840687.46</v>
      </c>
      <c r="AR9" s="1250">
        <v>391092034.37300003</v>
      </c>
      <c r="AS9" s="1250">
        <v>7821840687.46</v>
      </c>
      <c r="AT9" s="1250">
        <v>391092034.37300003</v>
      </c>
      <c r="AU9" s="1250">
        <v>7430748653.0869999</v>
      </c>
      <c r="AV9" s="1250">
        <v>60257729.780000687</v>
      </c>
      <c r="AW9" s="1250">
        <v>7487993518.8000011</v>
      </c>
      <c r="AX9" s="1250">
        <v>391092034.37300003</v>
      </c>
      <c r="AY9" s="1250">
        <v>57244865.713001251</v>
      </c>
      <c r="AZ9" s="1250">
        <v>77732</v>
      </c>
      <c r="BA9" s="1250">
        <v>736.43</v>
      </c>
      <c r="BB9" s="1250">
        <v>57244176.759999998</v>
      </c>
      <c r="BC9" s="1250">
        <v>688.95300125330687</v>
      </c>
      <c r="BD9" s="1250">
        <v>60257729.780000687</v>
      </c>
      <c r="BE9" s="1250">
        <v>57244176.759999998</v>
      </c>
      <c r="BF9" s="1250">
        <v>3012864.0669994354</v>
      </c>
      <c r="BG9" s="1250">
        <v>4092</v>
      </c>
      <c r="BH9" s="1250">
        <v>736.28</v>
      </c>
      <c r="BI9" s="1250">
        <v>3012857.76</v>
      </c>
      <c r="BJ9" s="1250">
        <v>6.3069994356483221</v>
      </c>
      <c r="BK9" s="1250">
        <v>77732</v>
      </c>
      <c r="BL9" s="1250">
        <v>96330.900000000009</v>
      </c>
      <c r="BM9" s="1250">
        <v>45715</v>
      </c>
      <c r="BN9" s="1250">
        <v>45743</v>
      </c>
      <c r="BO9" s="1250">
        <v>28</v>
      </c>
      <c r="BP9" s="1250">
        <v>6.0000000000000001E-3</v>
      </c>
      <c r="BQ9" s="1250">
        <v>44.34</v>
      </c>
      <c r="BR9" s="1250">
        <v>3446636.8800000004</v>
      </c>
      <c r="BS9" s="1250">
        <v>4092</v>
      </c>
      <c r="BT9" s="1250">
        <v>96311.069999999992</v>
      </c>
      <c r="BU9" s="1250">
        <v>45715</v>
      </c>
      <c r="BV9" s="1250">
        <v>45743</v>
      </c>
      <c r="BW9" s="1250">
        <v>28</v>
      </c>
      <c r="BX9" s="1250">
        <v>1.4999999999999999E-2</v>
      </c>
      <c r="BY9" s="1250">
        <v>110.82</v>
      </c>
      <c r="BZ9" s="1250">
        <v>453475.43999999994</v>
      </c>
      <c r="CA9" s="1250">
        <v>7487993518.8000011</v>
      </c>
      <c r="CB9">
        <v>5.0000000000000001E-3</v>
      </c>
      <c r="CC9">
        <v>500000</v>
      </c>
      <c r="CD9" t="s">
        <v>1075</v>
      </c>
      <c r="CE9" t="s">
        <v>1074</v>
      </c>
      <c r="CF9">
        <v>37439967.590000004</v>
      </c>
      <c r="CG9">
        <v>37725601.600000001</v>
      </c>
      <c r="CH9">
        <v>37725601.600000001</v>
      </c>
      <c r="CI9">
        <v>-285634.00999999791</v>
      </c>
    </row>
    <row r="10" spans="1:92">
      <c r="A10">
        <v>45708</v>
      </c>
      <c r="B10">
        <v>45715</v>
      </c>
      <c r="C10">
        <v>45688</v>
      </c>
      <c r="D10">
        <v>0</v>
      </c>
      <c r="E10" s="1250">
        <v>8182368484.4700003</v>
      </c>
      <c r="F10">
        <v>411919.03</v>
      </c>
      <c r="G10">
        <v>1018874.13</v>
      </c>
      <c r="H10">
        <v>1637.84</v>
      </c>
      <c r="I10">
        <v>52905.929999999993</v>
      </c>
      <c r="J10">
        <v>60134211.480000496</v>
      </c>
      <c r="K10">
        <v>64375085.400000304</v>
      </c>
      <c r="L10">
        <v>70408226.130000308</v>
      </c>
      <c r="M10">
        <v>6033140.7300000004</v>
      </c>
      <c r="N10">
        <v>0</v>
      </c>
      <c r="O10">
        <v>7545120320.2400007</v>
      </c>
      <c r="P10">
        <v>0</v>
      </c>
      <c r="Q10">
        <v>57126801.439999998</v>
      </c>
      <c r="R10">
        <v>7487993518.8000011</v>
      </c>
      <c r="S10">
        <v>77732</v>
      </c>
      <c r="T10">
        <v>734.92</v>
      </c>
      <c r="U10">
        <v>96330.900000000009</v>
      </c>
      <c r="V10">
        <v>397111618.19999999</v>
      </c>
      <c r="W10">
        <v>0</v>
      </c>
      <c r="X10">
        <v>3006719.76</v>
      </c>
      <c r="Y10">
        <v>394104898.44</v>
      </c>
      <c r="Z10">
        <v>4092</v>
      </c>
      <c r="AA10">
        <v>96311.069999999992</v>
      </c>
      <c r="AB10">
        <v>300</v>
      </c>
      <c r="AC10">
        <v>0</v>
      </c>
      <c r="AD10">
        <v>0</v>
      </c>
      <c r="AE10">
        <v>300</v>
      </c>
      <c r="AF10">
        <v>2</v>
      </c>
      <c r="AG10">
        <v>150</v>
      </c>
      <c r="AH10">
        <v>7942231938.4400005</v>
      </c>
      <c r="AI10">
        <v>7882097726.96</v>
      </c>
      <c r="AJ10">
        <v>60134211.480000496</v>
      </c>
      <c r="AK10">
        <v>1</v>
      </c>
      <c r="AL10">
        <v>7487993518.8000011</v>
      </c>
      <c r="AM10">
        <v>225.95000049471855</v>
      </c>
      <c r="AN10">
        <v>7882097726.96</v>
      </c>
      <c r="AO10">
        <v>0.05</v>
      </c>
      <c r="AP10">
        <v>0.05</v>
      </c>
      <c r="AQ10">
        <v>7882097726.96</v>
      </c>
      <c r="AR10">
        <v>394104886.34800005</v>
      </c>
      <c r="AS10">
        <v>7882097726.96</v>
      </c>
      <c r="AT10">
        <v>394104886.34800005</v>
      </c>
      <c r="AU10">
        <v>7487992840.6119995</v>
      </c>
      <c r="AV10">
        <v>60134211.480000496</v>
      </c>
      <c r="AW10">
        <v>7545120320.2400007</v>
      </c>
      <c r="AX10">
        <v>394104886.34800005</v>
      </c>
      <c r="AY10">
        <v>57127479.628001213</v>
      </c>
      <c r="AZ10">
        <v>77732</v>
      </c>
      <c r="BA10">
        <v>734.92</v>
      </c>
      <c r="BB10">
        <v>57126801.439999998</v>
      </c>
      <c r="BC10">
        <v>678.18800121545792</v>
      </c>
      <c r="BD10">
        <v>60134211.480000496</v>
      </c>
      <c r="BE10">
        <v>57126801.439999998</v>
      </c>
      <c r="BF10">
        <v>3006731.8519992828</v>
      </c>
      <c r="BG10">
        <v>4092</v>
      </c>
      <c r="BH10">
        <v>734.78</v>
      </c>
      <c r="BI10">
        <v>3006719.76</v>
      </c>
      <c r="BJ10">
        <v>12.091999283060431</v>
      </c>
      <c r="BK10">
        <v>77732</v>
      </c>
      <c r="BL10">
        <v>97065.82</v>
      </c>
      <c r="BM10">
        <v>45684</v>
      </c>
      <c r="BN10">
        <v>45715</v>
      </c>
      <c r="BO10">
        <v>31</v>
      </c>
      <c r="BP10">
        <v>6.0000000000000001E-3</v>
      </c>
      <c r="BQ10">
        <v>49.46</v>
      </c>
      <c r="BR10">
        <v>3844624.72</v>
      </c>
      <c r="BS10">
        <v>4092</v>
      </c>
      <c r="BT10">
        <v>97045.849999999991</v>
      </c>
      <c r="BU10">
        <v>45684</v>
      </c>
      <c r="BV10">
        <v>45715</v>
      </c>
      <c r="BW10">
        <v>31</v>
      </c>
      <c r="BX10">
        <v>1.4999999999999999E-2</v>
      </c>
      <c r="BY10">
        <v>123.63</v>
      </c>
      <c r="BZ10">
        <v>505893.95999999996</v>
      </c>
      <c r="CA10">
        <v>7545120320.2400007</v>
      </c>
      <c r="CB10">
        <v>5.0000000000000001E-3</v>
      </c>
      <c r="CC10">
        <v>500000</v>
      </c>
      <c r="CD10" t="s">
        <v>1075</v>
      </c>
      <c r="CE10" t="s">
        <v>1074</v>
      </c>
      <c r="CF10">
        <v>37725601.600000001</v>
      </c>
      <c r="CG10">
        <v>38297724.670000002</v>
      </c>
      <c r="CH10">
        <v>38297724.670000002</v>
      </c>
      <c r="CI10">
        <v>-572123.0700000003</v>
      </c>
    </row>
    <row r="11" spans="1:92">
      <c r="A11">
        <v>45677</v>
      </c>
      <c r="B11">
        <v>45684</v>
      </c>
      <c r="C11">
        <v>45657</v>
      </c>
      <c r="D11">
        <v>0</v>
      </c>
      <c r="E11">
        <v>8182368484.4700003</v>
      </c>
      <c r="F11">
        <v>282412.90999999997</v>
      </c>
      <c r="G11">
        <v>606955.1</v>
      </c>
      <c r="H11">
        <v>50914.85</v>
      </c>
      <c r="I11">
        <v>51268.09</v>
      </c>
      <c r="J11">
        <v>120447192.68000031</v>
      </c>
      <c r="K11">
        <v>124639603.96999994</v>
      </c>
      <c r="L11">
        <v>130762231.67999993</v>
      </c>
      <c r="M11">
        <v>6122627.71</v>
      </c>
      <c r="N11">
        <v>0</v>
      </c>
      <c r="O11">
        <v>7659544933.5200005</v>
      </c>
      <c r="P11">
        <v>0</v>
      </c>
      <c r="Q11">
        <v>114424613.28</v>
      </c>
      <c r="R11">
        <v>7545120320.2400007</v>
      </c>
      <c r="S11">
        <v>77732</v>
      </c>
      <c r="T11">
        <v>1472.04</v>
      </c>
      <c r="U11">
        <v>97065.82</v>
      </c>
      <c r="V11">
        <v>403133937.36000001</v>
      </c>
      <c r="W11">
        <v>0</v>
      </c>
      <c r="X11">
        <v>6022319.1600000001</v>
      </c>
      <c r="Y11">
        <v>397111618.19999999</v>
      </c>
      <c r="Z11">
        <v>4092</v>
      </c>
      <c r="AA11">
        <v>97045.849999999991</v>
      </c>
      <c r="AB11">
        <v>300</v>
      </c>
      <c r="AC11">
        <v>0</v>
      </c>
      <c r="AD11">
        <v>0</v>
      </c>
      <c r="AE11">
        <v>300</v>
      </c>
      <c r="AF11">
        <v>2</v>
      </c>
      <c r="AG11">
        <v>150</v>
      </c>
      <c r="AH11">
        <v>8062678870.8800001</v>
      </c>
      <c r="AI11">
        <v>7942231678.1999998</v>
      </c>
      <c r="AJ11">
        <v>120447192.68000031</v>
      </c>
      <c r="AK11">
        <v>1</v>
      </c>
      <c r="AL11">
        <v>7545120320.2400007</v>
      </c>
      <c r="AM11">
        <v>423.66149974614382</v>
      </c>
      <c r="AN11">
        <v>7942231678.1999998</v>
      </c>
      <c r="AO11">
        <v>0.05</v>
      </c>
      <c r="AP11">
        <v>0.05</v>
      </c>
      <c r="AQ11">
        <v>7942231678.1999998</v>
      </c>
      <c r="AR11">
        <v>397111583.91000003</v>
      </c>
      <c r="AS11">
        <v>7942231678.1999998</v>
      </c>
      <c r="AT11">
        <v>397111583.91000003</v>
      </c>
      <c r="AU11">
        <v>7545120094.29</v>
      </c>
      <c r="AV11">
        <v>120447192.68000031</v>
      </c>
      <c r="AW11">
        <v>7659544933.5200005</v>
      </c>
      <c r="AX11">
        <v>397111583.91000003</v>
      </c>
      <c r="AY11">
        <v>114424839.2300005</v>
      </c>
      <c r="AZ11">
        <v>77732</v>
      </c>
      <c r="BA11">
        <v>1472.04</v>
      </c>
      <c r="BB11">
        <v>114424613.28</v>
      </c>
      <c r="BC11">
        <v>225.95000049471855</v>
      </c>
      <c r="BD11">
        <v>120447192.68000031</v>
      </c>
      <c r="BE11">
        <v>114424613.28</v>
      </c>
      <c r="BF11">
        <v>6022353.4499998093</v>
      </c>
      <c r="BG11">
        <v>4092</v>
      </c>
      <c r="BH11">
        <v>1471.73</v>
      </c>
      <c r="BI11">
        <v>6022319.1600000001</v>
      </c>
      <c r="BJ11">
        <v>34.289999809116125</v>
      </c>
      <c r="BK11">
        <v>77732</v>
      </c>
      <c r="BL11">
        <v>98537.86</v>
      </c>
      <c r="BM11">
        <v>45653</v>
      </c>
      <c r="BN11">
        <v>45684</v>
      </c>
      <c r="BO11">
        <v>31</v>
      </c>
      <c r="BP11">
        <v>6.0000000000000001E-3</v>
      </c>
      <c r="BQ11">
        <v>50.21</v>
      </c>
      <c r="BR11">
        <v>3902923.72</v>
      </c>
      <c r="BS11">
        <v>4092</v>
      </c>
      <c r="BT11">
        <v>98517.58</v>
      </c>
      <c r="BU11">
        <v>45653</v>
      </c>
      <c r="BV11">
        <v>45684</v>
      </c>
      <c r="BW11">
        <v>31</v>
      </c>
      <c r="BX11">
        <v>1.4999999999999999E-2</v>
      </c>
      <c r="BY11">
        <v>125.51</v>
      </c>
      <c r="BZ11">
        <v>513586.92000000004</v>
      </c>
      <c r="CA11">
        <v>7659544933.5200005</v>
      </c>
      <c r="CB11">
        <v>5.0000000000000001E-3</v>
      </c>
      <c r="CC11">
        <v>500000</v>
      </c>
      <c r="CD11" t="s">
        <v>1075</v>
      </c>
      <c r="CE11" t="s">
        <v>1074</v>
      </c>
      <c r="CF11">
        <v>38297724.670000002</v>
      </c>
      <c r="CG11">
        <v>38573797.640000001</v>
      </c>
      <c r="CH11">
        <v>38573797.640000001</v>
      </c>
      <c r="CI11">
        <v>-276072.96999999881</v>
      </c>
    </row>
    <row r="12" spans="1:92">
      <c r="A12">
        <v>45644</v>
      </c>
      <c r="B12">
        <v>45653</v>
      </c>
      <c r="C12">
        <v>45626</v>
      </c>
      <c r="D12">
        <v>0</v>
      </c>
      <c r="E12">
        <v>8182368484.4700003</v>
      </c>
      <c r="F12">
        <v>259157.33</v>
      </c>
      <c r="G12">
        <v>324542.19</v>
      </c>
      <c r="H12">
        <v>-558.57000000000005</v>
      </c>
      <c r="I12">
        <v>353.2399999999999</v>
      </c>
      <c r="J12">
        <v>58121049.329999924</v>
      </c>
      <c r="K12">
        <v>62148473.950000137</v>
      </c>
      <c r="L12">
        <v>68164591.890000135</v>
      </c>
      <c r="M12">
        <v>6016117.9400000004</v>
      </c>
      <c r="N12">
        <v>0</v>
      </c>
      <c r="O12">
        <v>7714759527.7600002</v>
      </c>
      <c r="P12">
        <v>0</v>
      </c>
      <c r="Q12">
        <v>55214594.240000002</v>
      </c>
      <c r="R12">
        <v>7659544933.5200005</v>
      </c>
      <c r="S12">
        <v>77732</v>
      </c>
      <c r="T12">
        <v>710.32</v>
      </c>
      <c r="U12">
        <v>98537.86</v>
      </c>
      <c r="V12">
        <v>406039953</v>
      </c>
      <c r="W12">
        <v>0</v>
      </c>
      <c r="X12">
        <v>2906015.6399999997</v>
      </c>
      <c r="Y12">
        <v>403133937.36000001</v>
      </c>
      <c r="Z12">
        <v>4092</v>
      </c>
      <c r="AA12">
        <v>98517.58</v>
      </c>
      <c r="AB12">
        <v>300</v>
      </c>
      <c r="AC12">
        <v>0</v>
      </c>
      <c r="AD12">
        <v>0</v>
      </c>
      <c r="AE12">
        <v>300</v>
      </c>
      <c r="AF12">
        <v>2</v>
      </c>
      <c r="AG12">
        <v>150</v>
      </c>
      <c r="AH12">
        <v>8120799480.7600002</v>
      </c>
      <c r="AI12">
        <v>8062678431.4300003</v>
      </c>
      <c r="AJ12">
        <v>58121049.329999924</v>
      </c>
      <c r="AK12">
        <v>1</v>
      </c>
      <c r="AL12">
        <v>7659544933.5200005</v>
      </c>
      <c r="AM12">
        <v>542.6830003336072</v>
      </c>
      <c r="AN12">
        <v>8062678431.4300003</v>
      </c>
      <c r="AO12">
        <v>0.05</v>
      </c>
      <c r="AP12">
        <v>0.05</v>
      </c>
      <c r="AQ12">
        <v>8062678431.4300003</v>
      </c>
      <c r="AR12">
        <v>403133921.57150006</v>
      </c>
      <c r="AS12">
        <v>8062678431.4300003</v>
      </c>
      <c r="AT12">
        <v>403133921.57150006</v>
      </c>
      <c r="AU12">
        <v>7659544509.8585005</v>
      </c>
      <c r="AV12">
        <v>58121049.329999924</v>
      </c>
      <c r="AW12">
        <v>7714759527.7600002</v>
      </c>
      <c r="AX12">
        <v>403133921.57150006</v>
      </c>
      <c r="AY12">
        <v>55215017.901499748</v>
      </c>
      <c r="AZ12">
        <v>77732</v>
      </c>
      <c r="BA12">
        <v>710.32</v>
      </c>
      <c r="BB12">
        <v>55214594.240000002</v>
      </c>
      <c r="BC12">
        <v>423.66149974614382</v>
      </c>
      <c r="BD12">
        <v>58121049.329999924</v>
      </c>
      <c r="BE12">
        <v>55214594.240000002</v>
      </c>
      <c r="BF12">
        <v>2906031.4285001755</v>
      </c>
      <c r="BG12">
        <v>4092</v>
      </c>
      <c r="BH12">
        <v>710.17</v>
      </c>
      <c r="BI12">
        <v>2906015.6399999997</v>
      </c>
      <c r="BJ12">
        <v>15.78850017581135</v>
      </c>
      <c r="BK12">
        <v>77732</v>
      </c>
      <c r="BL12">
        <v>99248.180000000008</v>
      </c>
      <c r="BM12">
        <v>45623</v>
      </c>
      <c r="BN12">
        <v>45653</v>
      </c>
      <c r="BO12">
        <v>30</v>
      </c>
      <c r="BP12">
        <v>6.0000000000000001E-3</v>
      </c>
      <c r="BQ12">
        <v>48.94</v>
      </c>
      <c r="BR12">
        <v>3804204.0799999996</v>
      </c>
      <c r="BS12">
        <v>4092</v>
      </c>
      <c r="BT12">
        <v>99227.75</v>
      </c>
      <c r="BU12">
        <v>45623</v>
      </c>
      <c r="BV12">
        <v>45653</v>
      </c>
      <c r="BW12">
        <v>30</v>
      </c>
      <c r="BX12">
        <v>1.4999999999999999E-2</v>
      </c>
      <c r="BY12">
        <v>122.34</v>
      </c>
      <c r="BZ12">
        <v>500615.28</v>
      </c>
      <c r="CA12">
        <v>7714759527.7600002</v>
      </c>
      <c r="CB12">
        <v>5.0000000000000001E-3</v>
      </c>
      <c r="CC12">
        <v>500000</v>
      </c>
      <c r="CD12" t="s">
        <v>1075</v>
      </c>
      <c r="CE12" t="s">
        <v>1074</v>
      </c>
      <c r="CF12">
        <v>38573797.640000001</v>
      </c>
      <c r="CG12">
        <v>38866000</v>
      </c>
      <c r="CH12">
        <v>38866000</v>
      </c>
      <c r="CI12">
        <v>-292202.3599999994</v>
      </c>
    </row>
    <row r="13" spans="1:92">
      <c r="A13">
        <v>45616</v>
      </c>
      <c r="B13">
        <v>45623</v>
      </c>
      <c r="C13">
        <v>45596</v>
      </c>
      <c r="D13">
        <v>0</v>
      </c>
      <c r="E13">
        <v>8182368484.4700003</v>
      </c>
      <c r="F13">
        <v>65384.86</v>
      </c>
      <c r="G13">
        <v>65384.86</v>
      </c>
      <c r="H13">
        <v>911.81</v>
      </c>
      <c r="I13">
        <v>911.81</v>
      </c>
      <c r="J13">
        <v>61601068.340000153</v>
      </c>
      <c r="K13">
        <v>65347050.329999737</v>
      </c>
      <c r="L13">
        <v>72163327.339999735</v>
      </c>
      <c r="M13">
        <v>6816277.0100000007</v>
      </c>
      <c r="N13">
        <v>0</v>
      </c>
      <c r="O13">
        <v>7773200000</v>
      </c>
      <c r="P13">
        <v>0</v>
      </c>
      <c r="Q13">
        <v>58440472.240000002</v>
      </c>
      <c r="R13">
        <v>7714759527.7600002</v>
      </c>
      <c r="S13">
        <v>77732</v>
      </c>
      <c r="T13">
        <v>751.82</v>
      </c>
      <c r="U13">
        <v>99248.180000000008</v>
      </c>
      <c r="V13">
        <v>409200000</v>
      </c>
      <c r="W13">
        <v>0</v>
      </c>
      <c r="X13">
        <v>3160047</v>
      </c>
      <c r="Y13">
        <v>406039953</v>
      </c>
      <c r="Z13">
        <v>4092</v>
      </c>
      <c r="AA13">
        <v>99227.75</v>
      </c>
      <c r="AB13">
        <v>300</v>
      </c>
      <c r="AC13">
        <v>0</v>
      </c>
      <c r="AD13">
        <v>0</v>
      </c>
      <c r="AE13">
        <v>300</v>
      </c>
      <c r="AF13">
        <v>2</v>
      </c>
      <c r="AG13">
        <v>150</v>
      </c>
      <c r="AH13">
        <v>8182400000</v>
      </c>
      <c r="AI13">
        <v>8120798931.6599998</v>
      </c>
      <c r="AJ13">
        <v>61601068.340000153</v>
      </c>
      <c r="AK13">
        <v>1</v>
      </c>
      <c r="AL13">
        <v>7714759527.7600002</v>
      </c>
      <c r="AM13">
        <v>0</v>
      </c>
      <c r="AN13">
        <v>8120798931.6599998</v>
      </c>
      <c r="AO13">
        <v>0.05</v>
      </c>
      <c r="AP13">
        <v>0.05</v>
      </c>
      <c r="AQ13">
        <v>8120798931.6599998</v>
      </c>
      <c r="AR13">
        <v>406039946.583</v>
      </c>
      <c r="AS13">
        <v>8120798931.6599998</v>
      </c>
      <c r="AT13">
        <v>406039946.583</v>
      </c>
      <c r="AU13">
        <v>7714758985.0769997</v>
      </c>
      <c r="AV13">
        <v>61601068.340000153</v>
      </c>
      <c r="AW13">
        <v>7773200000</v>
      </c>
      <c r="AX13">
        <v>406039946.583</v>
      </c>
      <c r="AY13">
        <v>58441014.923000336</v>
      </c>
      <c r="AZ13">
        <v>77732</v>
      </c>
      <c r="BA13">
        <v>751.82</v>
      </c>
      <c r="BB13">
        <v>58440472.240000002</v>
      </c>
      <c r="BC13">
        <v>542.6830003336072</v>
      </c>
      <c r="BD13">
        <v>61601068.340000153</v>
      </c>
      <c r="BE13">
        <v>58440472.240000002</v>
      </c>
      <c r="BF13">
        <v>3160053.4169998169</v>
      </c>
      <c r="BG13">
        <v>4092</v>
      </c>
      <c r="BH13">
        <v>772.25</v>
      </c>
      <c r="BI13">
        <v>3160047</v>
      </c>
      <c r="BJ13">
        <v>6.4169998168945313</v>
      </c>
      <c r="BK13">
        <v>77732</v>
      </c>
      <c r="BL13">
        <v>100000</v>
      </c>
      <c r="BM13">
        <v>45588</v>
      </c>
      <c r="BN13">
        <v>45623</v>
      </c>
      <c r="BO13">
        <v>35</v>
      </c>
      <c r="BP13">
        <v>6.0000000000000001E-3</v>
      </c>
      <c r="BQ13">
        <v>57.53</v>
      </c>
      <c r="BR13">
        <v>4471921.96</v>
      </c>
      <c r="BS13">
        <v>4092</v>
      </c>
      <c r="BT13">
        <v>100000</v>
      </c>
      <c r="BU13">
        <v>45588</v>
      </c>
      <c r="BV13">
        <v>45623</v>
      </c>
      <c r="BW13">
        <v>35</v>
      </c>
      <c r="BX13">
        <v>1.4999999999999999E-2</v>
      </c>
      <c r="BY13">
        <v>143.84</v>
      </c>
      <c r="BZ13">
        <v>588593.28</v>
      </c>
      <c r="CA13">
        <v>7773200000</v>
      </c>
      <c r="CB13">
        <v>5.0000000000000001E-3</v>
      </c>
      <c r="CC13">
        <v>500000</v>
      </c>
      <c r="CD13" t="s">
        <v>1075</v>
      </c>
      <c r="CE13" t="s">
        <v>1074</v>
      </c>
      <c r="CF13">
        <v>38866000</v>
      </c>
      <c r="CG13">
        <v>38866000</v>
      </c>
      <c r="CH13">
        <v>38866000</v>
      </c>
      <c r="CI13">
        <v>0</v>
      </c>
    </row>
    <row r="14" spans="1:92">
      <c r="A14">
        <v>45588</v>
      </c>
      <c r="B14">
        <v>45588</v>
      </c>
      <c r="C14">
        <v>45565</v>
      </c>
      <c r="D14">
        <v>8182368484.4700003</v>
      </c>
      <c r="E14">
        <v>8182368484.4700003</v>
      </c>
      <c r="F14">
        <v>0</v>
      </c>
      <c r="G14">
        <v>0</v>
      </c>
      <c r="H14">
        <v>0</v>
      </c>
      <c r="I14">
        <v>0</v>
      </c>
      <c r="J14">
        <v>0</v>
      </c>
      <c r="K14">
        <v>0</v>
      </c>
      <c r="L14">
        <v>0</v>
      </c>
      <c r="M14">
        <v>0</v>
      </c>
      <c r="N14">
        <v>0</v>
      </c>
      <c r="O14">
        <v>0</v>
      </c>
      <c r="P14">
        <v>7773200000</v>
      </c>
      <c r="Q14">
        <v>0</v>
      </c>
      <c r="R14">
        <v>7773200000</v>
      </c>
      <c r="S14">
        <v>77732</v>
      </c>
      <c r="T14">
        <v>0</v>
      </c>
      <c r="U14">
        <v>100000</v>
      </c>
      <c r="V14">
        <v>0</v>
      </c>
      <c r="W14">
        <v>409200000</v>
      </c>
      <c r="X14">
        <v>0</v>
      </c>
      <c r="Y14">
        <v>409200000</v>
      </c>
      <c r="Z14">
        <v>4092</v>
      </c>
      <c r="AA14">
        <v>100000</v>
      </c>
      <c r="AB14">
        <v>0</v>
      </c>
      <c r="AC14">
        <v>300</v>
      </c>
      <c r="AD14">
        <v>0</v>
      </c>
      <c r="AE14">
        <v>300</v>
      </c>
      <c r="AF14">
        <v>2</v>
      </c>
      <c r="AG14">
        <v>150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CA14">
        <v>7773200000</v>
      </c>
      <c r="CB14">
        <v>5.0000000000000001E-3</v>
      </c>
      <c r="CC14">
        <v>500000</v>
      </c>
      <c r="CD14" t="s">
        <v>1075</v>
      </c>
      <c r="CE14" t="s">
        <v>1074</v>
      </c>
      <c r="CF14">
        <v>38866000</v>
      </c>
      <c r="CG14">
        <v>0</v>
      </c>
      <c r="CH14">
        <v>0</v>
      </c>
      <c r="CI14">
        <v>38866000</v>
      </c>
    </row>
  </sheetData>
  <mergeCells count="18">
    <mergeCell ref="AP1:AR1"/>
    <mergeCell ref="A1:C1"/>
    <mergeCell ref="D1:I1"/>
    <mergeCell ref="J1:N1"/>
    <mergeCell ref="O1:U1"/>
    <mergeCell ref="V1:AA1"/>
    <mergeCell ref="AB1:AG1"/>
    <mergeCell ref="AH1:AJ1"/>
    <mergeCell ref="AK1:AO1"/>
    <mergeCell ref="BS1:BZ1"/>
    <mergeCell ref="CA1:CI1"/>
    <mergeCell ref="CJ1:CM1"/>
    <mergeCell ref="AS1:AU1"/>
    <mergeCell ref="AV1:AY1"/>
    <mergeCell ref="AZ1:BC1"/>
    <mergeCell ref="BD1:BF1"/>
    <mergeCell ref="BG1:BJ1"/>
    <mergeCell ref="BK1:BR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codeName="Sheet20">
    <tabColor theme="3" tint="-0.249977111117893"/>
    <pageSetUpPr fitToPage="1"/>
  </sheetPr>
  <dimension ref="A1:G19"/>
  <sheetViews>
    <sheetView showGridLines="0" view="pageBreakPreview" topLeftCell="A2" zoomScale="60" zoomScaleNormal="80" workbookViewId="0">
      <selection activeCell="V40" sqref="V40"/>
    </sheetView>
  </sheetViews>
  <sheetFormatPr defaultColWidth="11.453125" defaultRowHeight="14.5"/>
  <cols>
    <col min="1" max="1" width="25.453125" style="2" customWidth="1"/>
    <col min="2" max="2" width="47.54296875" style="2" customWidth="1"/>
    <col min="3" max="3" width="23.26953125" style="2" customWidth="1"/>
    <col min="4" max="16384" width="11.453125" style="2"/>
  </cols>
  <sheetData>
    <row r="1" spans="1:7" ht="81.75" customHeight="1">
      <c r="A1" s="504"/>
      <c r="B1" s="504"/>
      <c r="C1" s="504"/>
    </row>
    <row r="2" spans="1:7" ht="50.15" customHeight="1">
      <c r="A2" s="2030" t="s">
        <v>205</v>
      </c>
      <c r="B2" s="2030"/>
      <c r="C2" s="2030"/>
      <c r="D2" s="2030"/>
      <c r="E2" s="2030"/>
      <c r="F2" s="2030"/>
      <c r="G2" s="2030"/>
    </row>
    <row r="3" spans="1:7" ht="50.15" customHeight="1">
      <c r="A3" s="2031"/>
      <c r="B3" s="2031"/>
      <c r="C3" s="2031"/>
      <c r="D3" s="2031"/>
      <c r="E3" s="2031"/>
      <c r="F3" s="2031"/>
      <c r="G3" s="2031"/>
    </row>
    <row r="4" spans="1:7" ht="50.15" customHeight="1">
      <c r="A4" s="2032"/>
      <c r="B4" s="2032"/>
      <c r="C4" s="2032"/>
      <c r="D4" s="2032"/>
      <c r="E4" s="2032"/>
      <c r="F4" s="2032"/>
      <c r="G4" s="2032"/>
    </row>
    <row r="5" spans="1:7" ht="50.15" customHeight="1">
      <c r="A5" s="2029" t="s">
        <v>1315</v>
      </c>
      <c r="B5" s="2029"/>
      <c r="C5" s="2029"/>
      <c r="D5" s="2029"/>
      <c r="E5" s="2029"/>
      <c r="F5" s="2029"/>
      <c r="G5" s="2029"/>
    </row>
    <row r="6" spans="1:7" ht="50.15" customHeight="1">
      <c r="A6" s="2029" t="s">
        <v>1316</v>
      </c>
      <c r="B6" s="2029"/>
      <c r="C6" s="2029"/>
      <c r="D6" s="2029"/>
      <c r="E6" s="2029"/>
      <c r="F6" s="2029"/>
      <c r="G6" s="2029"/>
    </row>
    <row r="7" spans="1:7" ht="42" customHeight="1">
      <c r="A7" s="2029"/>
      <c r="B7" s="2029"/>
      <c r="C7" s="2029"/>
    </row>
    <row r="8" spans="1:7" ht="25">
      <c r="A8" s="505"/>
      <c r="B8" s="506" t="s">
        <v>206</v>
      </c>
      <c r="C8" s="1191" t="s">
        <v>1070</v>
      </c>
    </row>
    <row r="9" spans="1:7" ht="25">
      <c r="A9" s="505"/>
      <c r="B9" s="507"/>
      <c r="C9" s="1540"/>
    </row>
    <row r="10" spans="1:7" ht="20">
      <c r="A10" s="504"/>
      <c r="B10" s="506" t="s">
        <v>207</v>
      </c>
      <c r="C10" s="508">
        <f>'00 - Cover'!F13</f>
        <v>45588</v>
      </c>
    </row>
    <row r="11" spans="1:7" ht="20">
      <c r="A11" s="504"/>
      <c r="B11" s="506" t="s">
        <v>208</v>
      </c>
      <c r="C11" s="508">
        <f>C10</f>
        <v>45588</v>
      </c>
    </row>
    <row r="12" spans="1:7" ht="20">
      <c r="A12" s="504"/>
      <c r="B12" s="506" t="s">
        <v>209</v>
      </c>
      <c r="C12" s="508">
        <v>45565</v>
      </c>
    </row>
    <row r="13" spans="1:7" ht="20">
      <c r="A13" s="504"/>
      <c r="B13" s="506" t="s">
        <v>210</v>
      </c>
      <c r="C13" s="508">
        <v>59471</v>
      </c>
    </row>
    <row r="14" spans="1:7" ht="20">
      <c r="A14" s="504"/>
      <c r="B14" s="506" t="s">
        <v>214</v>
      </c>
      <c r="C14" s="508">
        <f>'00 - Cover'!F20</f>
        <v>45929</v>
      </c>
    </row>
    <row r="15" spans="1:7" ht="20">
      <c r="A15" s="504"/>
      <c r="B15" s="506" t="s">
        <v>211</v>
      </c>
      <c r="C15" s="508">
        <f>'00 - Cover'!F16</f>
        <v>45900</v>
      </c>
    </row>
    <row r="16" spans="1:7" ht="20" hidden="1">
      <c r="A16" s="504"/>
      <c r="B16" s="506" t="s">
        <v>212</v>
      </c>
      <c r="C16" s="508">
        <f>'00 - Cover'!F18</f>
        <v>45912</v>
      </c>
    </row>
    <row r="17" spans="1:3" ht="20" hidden="1">
      <c r="A17" s="504"/>
      <c r="B17" s="506" t="s">
        <v>213</v>
      </c>
      <c r="C17" s="508">
        <f>'00 - Cover'!F19</f>
        <v>45922</v>
      </c>
    </row>
    <row r="18" spans="1:3" ht="20" hidden="1">
      <c r="A18" s="504"/>
      <c r="B18" s="506" t="s">
        <v>214</v>
      </c>
      <c r="C18" s="508">
        <f>'00 - Cover'!F20</f>
        <v>45929</v>
      </c>
    </row>
    <row r="19" spans="1:3" ht="15.5">
      <c r="A19" s="504"/>
      <c r="B19" s="509"/>
      <c r="C19" s="507"/>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7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codeName="Sheet21">
    <tabColor theme="3" tint="-0.249977111117893"/>
    <pageSetUpPr fitToPage="1"/>
  </sheetPr>
  <dimension ref="B1:I116"/>
  <sheetViews>
    <sheetView showGridLines="0" view="pageBreakPreview" topLeftCell="A20" zoomScale="80" zoomScaleNormal="100" zoomScaleSheetLayoutView="80" workbookViewId="0">
      <selection activeCell="C22" sqref="C22"/>
    </sheetView>
  </sheetViews>
  <sheetFormatPr defaultColWidth="11.453125" defaultRowHeight="15.75" customHeight="1"/>
  <cols>
    <col min="1" max="1" width="9.1796875" style="504" customWidth="1"/>
    <col min="2" max="2" width="43" style="504" customWidth="1"/>
    <col min="3" max="3" width="35.54296875" style="504" customWidth="1"/>
    <col min="4" max="4" width="18.1796875" style="504" bestFit="1" customWidth="1"/>
    <col min="5" max="5" width="21.26953125" style="504" bestFit="1" customWidth="1"/>
    <col min="6" max="6" width="4.26953125" style="504" customWidth="1"/>
    <col min="7" max="16384" width="11.453125" style="504"/>
  </cols>
  <sheetData>
    <row r="1" spans="2:5" s="510" customFormat="1" ht="15.75" customHeight="1">
      <c r="C1" s="511"/>
    </row>
    <row r="2" spans="2:5" s="510" customFormat="1" ht="15.75" customHeight="1">
      <c r="C2" s="511"/>
      <c r="D2" s="1422"/>
      <c r="E2" s="1423"/>
    </row>
    <row r="3" spans="2:5" s="510" customFormat="1" ht="15.75" customHeight="1">
      <c r="C3" s="511"/>
      <c r="D3" s="547"/>
      <c r="E3" s="628"/>
    </row>
    <row r="4" spans="2:5" s="510" customFormat="1" ht="15.75" customHeight="1">
      <c r="C4" s="511"/>
      <c r="D4" s="547"/>
      <c r="E4" s="628"/>
    </row>
    <row r="5" spans="2:5" s="510" customFormat="1" ht="15.75" customHeight="1">
      <c r="C5" s="511"/>
      <c r="D5" s="547"/>
      <c r="E5" s="628"/>
    </row>
    <row r="6" spans="2:5" ht="15.75" customHeight="1">
      <c r="B6" s="512"/>
      <c r="D6" s="547"/>
      <c r="E6" s="631"/>
    </row>
    <row r="7" spans="2:5" ht="15.75" customHeight="1" thickBot="1"/>
    <row r="8" spans="2:5" ht="14.25" customHeight="1" thickTop="1">
      <c r="B8" s="513"/>
      <c r="C8" s="514"/>
      <c r="D8" s="515"/>
      <c r="E8" s="516"/>
    </row>
    <row r="9" spans="2:5" ht="14.25" customHeight="1">
      <c r="B9" s="1212"/>
      <c r="C9" s="517"/>
      <c r="E9" s="518"/>
    </row>
    <row r="10" spans="2:5" ht="14.25" customHeight="1">
      <c r="B10" s="1213" t="s">
        <v>215</v>
      </c>
      <c r="C10" s="519"/>
      <c r="E10" s="518"/>
    </row>
    <row r="11" spans="2:5" ht="14.25" customHeight="1">
      <c r="B11" s="1214"/>
      <c r="C11" s="517"/>
      <c r="E11" s="518"/>
    </row>
    <row r="12" spans="2:5" ht="14.25" customHeight="1">
      <c r="B12" s="1214"/>
      <c r="C12" s="517"/>
      <c r="E12" s="518"/>
    </row>
    <row r="13" spans="2:5" ht="14.25" customHeight="1">
      <c r="B13" s="1213" t="s">
        <v>216</v>
      </c>
      <c r="C13" s="519" t="s">
        <v>1321</v>
      </c>
      <c r="E13" s="518"/>
    </row>
    <row r="14" spans="2:5" ht="14.25" customHeight="1">
      <c r="B14" s="1214"/>
      <c r="C14" s="1227"/>
      <c r="E14" s="518"/>
    </row>
    <row r="15" spans="2:5" ht="14.25" customHeight="1">
      <c r="B15" s="1214"/>
      <c r="C15" s="519"/>
      <c r="E15" s="518"/>
    </row>
    <row r="16" spans="2:5" ht="14.25" customHeight="1">
      <c r="B16" s="1213" t="s">
        <v>11</v>
      </c>
      <c r="C16" s="519" t="s">
        <v>646</v>
      </c>
      <c r="E16" s="518"/>
    </row>
    <row r="17" spans="2:9" ht="14.25" customHeight="1">
      <c r="B17" s="1214"/>
      <c r="C17" s="526" t="s">
        <v>647</v>
      </c>
      <c r="E17" s="518"/>
    </row>
    <row r="18" spans="2:9" ht="14.25" customHeight="1">
      <c r="B18" s="1214"/>
      <c r="C18" s="526" t="s">
        <v>648</v>
      </c>
      <c r="E18" s="518"/>
    </row>
    <row r="19" spans="2:9" ht="14.25" customHeight="1">
      <c r="B19" s="1214"/>
      <c r="C19" s="526" t="s">
        <v>39</v>
      </c>
      <c r="E19" s="518"/>
    </row>
    <row r="20" spans="2:9" ht="14.25" customHeight="1">
      <c r="B20" s="1214"/>
      <c r="C20" s="1588" t="s">
        <v>645</v>
      </c>
      <c r="E20" s="518"/>
    </row>
    <row r="21" spans="2:9" ht="14.25" customHeight="1">
      <c r="B21" s="1214"/>
      <c r="C21" s="1588" t="s">
        <v>1327</v>
      </c>
      <c r="E21" s="518"/>
    </row>
    <row r="22" spans="2:9" ht="14.25" customHeight="1">
      <c r="B22" s="1214"/>
      <c r="C22" s="1588"/>
      <c r="E22" s="518"/>
    </row>
    <row r="23" spans="2:9" ht="14.25" customHeight="1">
      <c r="B23" s="1214"/>
      <c r="C23" s="1589"/>
      <c r="E23" s="518"/>
    </row>
    <row r="24" spans="2:9" ht="14.25" customHeight="1">
      <c r="B24" s="1213"/>
      <c r="C24" s="521"/>
      <c r="E24" s="518"/>
    </row>
    <row r="25" spans="2:9" ht="14.25" customHeight="1">
      <c r="B25" s="1213" t="s">
        <v>218</v>
      </c>
      <c r="C25" s="519" t="s">
        <v>217</v>
      </c>
      <c r="E25" s="518"/>
      <c r="I25" s="522"/>
    </row>
    <row r="26" spans="2:9" ht="14.25" customHeight="1">
      <c r="B26" s="1214"/>
      <c r="C26" s="523" t="s">
        <v>1328</v>
      </c>
      <c r="E26" s="518"/>
      <c r="G26" s="524"/>
    </row>
    <row r="27" spans="2:9" ht="14.25" customHeight="1">
      <c r="B27" s="1214"/>
      <c r="C27" s="523" t="s">
        <v>1329</v>
      </c>
      <c r="E27" s="518"/>
      <c r="G27" s="524"/>
    </row>
    <row r="28" spans="2:9" ht="14.25" customHeight="1">
      <c r="B28" s="1214"/>
      <c r="C28" s="523" t="s">
        <v>1330</v>
      </c>
      <c r="E28" s="518"/>
      <c r="G28" s="524"/>
    </row>
    <row r="29" spans="2:9" ht="14.25" customHeight="1">
      <c r="B29" s="1214"/>
      <c r="C29" s="523" t="s">
        <v>1331</v>
      </c>
      <c r="E29" s="518"/>
    </row>
    <row r="30" spans="2:9" ht="14.25" customHeight="1">
      <c r="B30" s="1214"/>
      <c r="C30" s="523" t="s">
        <v>39</v>
      </c>
      <c r="E30" s="518"/>
    </row>
    <row r="31" spans="2:9" ht="14.25" customHeight="1">
      <c r="B31" s="1214"/>
      <c r="C31" s="527" t="s">
        <v>1332</v>
      </c>
      <c r="D31" s="525"/>
      <c r="E31" s="518"/>
      <c r="G31" s="524"/>
    </row>
    <row r="32" spans="2:9" ht="14.25" customHeight="1">
      <c r="B32" s="1214"/>
      <c r="E32" s="518"/>
      <c r="G32" s="524"/>
    </row>
    <row r="33" spans="2:7" ht="14.25" customHeight="1">
      <c r="B33" s="1213" t="s">
        <v>380</v>
      </c>
      <c r="C33" s="519" t="s">
        <v>231</v>
      </c>
      <c r="E33" s="518"/>
      <c r="G33" s="524"/>
    </row>
    <row r="34" spans="2:7" ht="14.25" customHeight="1">
      <c r="B34" s="1213"/>
      <c r="C34" s="523" t="s">
        <v>1333</v>
      </c>
      <c r="E34" s="518"/>
      <c r="G34" s="524"/>
    </row>
    <row r="35" spans="2:7" ht="14.25" customHeight="1">
      <c r="B35" s="1213"/>
      <c r="C35" s="1586" t="s">
        <v>1334</v>
      </c>
      <c r="E35" s="518"/>
      <c r="G35" s="524"/>
    </row>
    <row r="36" spans="2:7" ht="14.25" customHeight="1">
      <c r="B36" s="1213"/>
      <c r="C36" s="1586" t="s">
        <v>39</v>
      </c>
      <c r="E36" s="518"/>
      <c r="G36" s="524"/>
    </row>
    <row r="37" spans="2:7" ht="14.25" customHeight="1">
      <c r="B37" s="1214"/>
      <c r="C37" s="527" t="s">
        <v>1353</v>
      </c>
      <c r="E37" s="518"/>
      <c r="G37" s="524"/>
    </row>
    <row r="38" spans="2:7" ht="14.25" customHeight="1">
      <c r="B38" s="1214"/>
      <c r="E38" s="518"/>
      <c r="G38" s="524"/>
    </row>
    <row r="39" spans="2:7" ht="15.5">
      <c r="B39" s="1215" t="s">
        <v>219</v>
      </c>
      <c r="C39" s="528" t="s">
        <v>217</v>
      </c>
      <c r="E39" s="518"/>
      <c r="G39" s="524"/>
    </row>
    <row r="40" spans="2:7" ht="14.25" customHeight="1">
      <c r="B40" s="1213"/>
      <c r="C40" s="523" t="s">
        <v>1333</v>
      </c>
      <c r="E40" s="518"/>
      <c r="G40" s="524"/>
    </row>
    <row r="41" spans="2:7" ht="14.25" customHeight="1">
      <c r="B41" s="1213"/>
      <c r="C41" s="1586" t="s">
        <v>1334</v>
      </c>
      <c r="E41" s="518"/>
      <c r="G41" s="524"/>
    </row>
    <row r="42" spans="2:7" ht="14.25" customHeight="1">
      <c r="B42" s="1213"/>
      <c r="C42" s="1586" t="s">
        <v>39</v>
      </c>
      <c r="E42" s="518"/>
      <c r="G42" s="524"/>
    </row>
    <row r="43" spans="2:7" ht="14.25" customHeight="1">
      <c r="B43" s="1213"/>
      <c r="C43" s="529" t="s">
        <v>220</v>
      </c>
      <c r="E43" s="518"/>
    </row>
    <row r="44" spans="2:7" ht="14.25" customHeight="1">
      <c r="B44" s="1213"/>
      <c r="C44" s="529"/>
      <c r="E44" s="518"/>
    </row>
    <row r="45" spans="2:7" ht="15.5">
      <c r="B45" s="1213" t="s">
        <v>221</v>
      </c>
      <c r="C45" s="528" t="s">
        <v>217</v>
      </c>
      <c r="E45" s="518"/>
    </row>
    <row r="46" spans="2:7" ht="14.25" customHeight="1">
      <c r="B46" s="1213"/>
      <c r="C46" s="523" t="s">
        <v>1328</v>
      </c>
      <c r="E46" s="518"/>
    </row>
    <row r="47" spans="2:7" ht="14.25" customHeight="1">
      <c r="B47" s="1213"/>
      <c r="C47" s="523" t="s">
        <v>1329</v>
      </c>
      <c r="E47" s="518"/>
    </row>
    <row r="48" spans="2:7" ht="14.25" customHeight="1">
      <c r="B48" s="1213"/>
      <c r="C48" s="523" t="s">
        <v>1330</v>
      </c>
      <c r="E48" s="518"/>
    </row>
    <row r="49" spans="2:5" ht="14.25" customHeight="1">
      <c r="B49" s="1214"/>
      <c r="C49" s="523" t="s">
        <v>1331</v>
      </c>
      <c r="E49" s="518"/>
    </row>
    <row r="50" spans="2:5" ht="14.25" customHeight="1">
      <c r="B50" s="1214"/>
      <c r="C50" s="523" t="s">
        <v>39</v>
      </c>
      <c r="E50" s="518"/>
    </row>
    <row r="51" spans="2:5" ht="14.25" customHeight="1">
      <c r="B51" s="1214"/>
      <c r="C51" s="1587" t="s">
        <v>1335</v>
      </c>
      <c r="E51" s="518"/>
    </row>
    <row r="52" spans="2:5" ht="14.25" customHeight="1">
      <c r="B52" s="1213"/>
      <c r="C52" s="520"/>
      <c r="E52" s="518"/>
    </row>
    <row r="53" spans="2:5" ht="15.5">
      <c r="B53" s="1213" t="s">
        <v>1336</v>
      </c>
      <c r="C53" s="528" t="s">
        <v>217</v>
      </c>
      <c r="E53" s="518"/>
    </row>
    <row r="54" spans="2:5" ht="14.25" customHeight="1">
      <c r="B54" s="1213"/>
      <c r="C54" s="523" t="s">
        <v>1337</v>
      </c>
      <c r="E54" s="518"/>
    </row>
    <row r="55" spans="2:5" ht="14.25" customHeight="1">
      <c r="B55" s="1213"/>
      <c r="C55" s="523" t="s">
        <v>1338</v>
      </c>
      <c r="E55" s="518"/>
    </row>
    <row r="56" spans="2:5" ht="14.25" customHeight="1">
      <c r="B56" s="1213"/>
      <c r="C56" s="523" t="s">
        <v>1339</v>
      </c>
      <c r="E56" s="518"/>
    </row>
    <row r="57" spans="2:5" ht="14.25" customHeight="1">
      <c r="B57" s="1213"/>
      <c r="C57" s="1586" t="s">
        <v>1340</v>
      </c>
      <c r="E57" s="518"/>
    </row>
    <row r="58" spans="2:5" ht="15.5">
      <c r="B58" s="1213"/>
      <c r="C58" s="1586" t="s">
        <v>39</v>
      </c>
      <c r="E58" s="518"/>
    </row>
    <row r="59" spans="2:5" ht="14.25" customHeight="1">
      <c r="B59" s="1213"/>
      <c r="C59" s="530" t="s">
        <v>1341</v>
      </c>
      <c r="E59" s="518"/>
    </row>
    <row r="60" spans="2:5" ht="14.25" customHeight="1">
      <c r="B60" s="1213"/>
      <c r="C60" s="1585" t="s">
        <v>1324</v>
      </c>
      <c r="E60" s="518"/>
    </row>
    <row r="61" spans="2:5" ht="14.25" customHeight="1">
      <c r="B61" s="1213"/>
      <c r="C61" s="530" t="s">
        <v>1342</v>
      </c>
      <c r="E61" s="518"/>
    </row>
    <row r="62" spans="2:5" ht="14.25" customHeight="1">
      <c r="B62" s="1213"/>
      <c r="C62" s="530"/>
      <c r="E62" s="518"/>
    </row>
    <row r="63" spans="2:5" ht="14.25" customHeight="1">
      <c r="B63" s="1213" t="s">
        <v>1343</v>
      </c>
      <c r="C63" s="519" t="s">
        <v>217</v>
      </c>
      <c r="E63" s="518"/>
    </row>
    <row r="64" spans="2:5" ht="14.25" customHeight="1">
      <c r="B64" s="1213"/>
      <c r="C64" s="523" t="s">
        <v>1344</v>
      </c>
      <c r="E64" s="518"/>
    </row>
    <row r="65" spans="2:5" ht="14.25" customHeight="1">
      <c r="B65" s="1213"/>
      <c r="C65" s="523" t="s">
        <v>1345</v>
      </c>
      <c r="E65" s="518"/>
    </row>
    <row r="66" spans="2:5" ht="14.25" customHeight="1">
      <c r="B66" s="1213"/>
      <c r="C66" s="523" t="s">
        <v>1346</v>
      </c>
      <c r="E66" s="518"/>
    </row>
    <row r="67" spans="2:5" ht="14.25" customHeight="1">
      <c r="B67" s="1213"/>
      <c r="C67" s="523" t="s">
        <v>39</v>
      </c>
      <c r="E67" s="518"/>
    </row>
    <row r="68" spans="2:5" ht="14.25" customHeight="1">
      <c r="B68" s="1213"/>
      <c r="C68" s="1588" t="s">
        <v>1347</v>
      </c>
      <c r="E68" s="518"/>
    </row>
    <row r="69" spans="2:5" ht="14.25" customHeight="1">
      <c r="B69" s="1214"/>
      <c r="C69" s="531"/>
      <c r="E69" s="518"/>
    </row>
    <row r="70" spans="2:5" ht="14.25" customHeight="1">
      <c r="B70" s="1213" t="s">
        <v>222</v>
      </c>
      <c r="C70" s="528" t="s">
        <v>223</v>
      </c>
      <c r="E70" s="518"/>
    </row>
    <row r="71" spans="2:5" ht="14.25" customHeight="1">
      <c r="B71" s="1214"/>
      <c r="C71" s="523" t="s">
        <v>224</v>
      </c>
      <c r="E71" s="518"/>
    </row>
    <row r="72" spans="2:5" ht="14.25" customHeight="1">
      <c r="B72" s="1214"/>
      <c r="C72" s="1586" t="s">
        <v>225</v>
      </c>
      <c r="E72" s="518"/>
    </row>
    <row r="73" spans="2:5" ht="14.25" customHeight="1">
      <c r="B73" s="1214"/>
      <c r="C73" s="1586" t="s">
        <v>226</v>
      </c>
      <c r="E73" s="518"/>
    </row>
    <row r="74" spans="2:5" ht="14.25" customHeight="1">
      <c r="B74" s="1214"/>
      <c r="C74" s="1586" t="s">
        <v>227</v>
      </c>
      <c r="E74" s="518"/>
    </row>
    <row r="75" spans="2:5" ht="14.25" customHeight="1">
      <c r="B75" s="1214"/>
      <c r="C75" s="1590" t="s">
        <v>228</v>
      </c>
      <c r="E75" s="518"/>
    </row>
    <row r="76" spans="2:5" ht="14.25" customHeight="1">
      <c r="B76" s="1214"/>
      <c r="C76" s="1590" t="s">
        <v>229</v>
      </c>
      <c r="E76" s="518"/>
    </row>
    <row r="77" spans="2:5" ht="14.25" customHeight="1">
      <c r="B77" s="1214"/>
      <c r="C77" s="523"/>
      <c r="E77" s="518"/>
    </row>
    <row r="78" spans="2:5" ht="14.25" customHeight="1">
      <c r="B78" s="1213" t="s">
        <v>230</v>
      </c>
      <c r="C78" s="528" t="s">
        <v>231</v>
      </c>
      <c r="E78" s="518"/>
    </row>
    <row r="79" spans="2:5" ht="14.25" customHeight="1">
      <c r="B79" s="1214"/>
      <c r="C79" s="523" t="s">
        <v>1322</v>
      </c>
      <c r="E79" s="518"/>
    </row>
    <row r="80" spans="2:5" ht="14.25" customHeight="1">
      <c r="B80" s="1214"/>
      <c r="C80" s="1586" t="s">
        <v>1323</v>
      </c>
      <c r="E80" s="518"/>
    </row>
    <row r="81" spans="2:5" ht="14.25" customHeight="1">
      <c r="B81" s="1214"/>
      <c r="C81" s="1586" t="s">
        <v>39</v>
      </c>
      <c r="E81" s="518"/>
    </row>
    <row r="82" spans="2:5" ht="14.25" customHeight="1">
      <c r="B82" s="1214"/>
      <c r="C82" s="1590" t="s">
        <v>232</v>
      </c>
      <c r="E82" s="518"/>
    </row>
    <row r="83" spans="2:5" ht="14.25" customHeight="1">
      <c r="B83" s="1214"/>
      <c r="C83" s="1590" t="s">
        <v>1325</v>
      </c>
      <c r="E83" s="518"/>
    </row>
    <row r="84" spans="2:5" ht="14.25" customHeight="1">
      <c r="B84" s="1214"/>
      <c r="C84" s="1590" t="s">
        <v>1326</v>
      </c>
      <c r="E84" s="518"/>
    </row>
    <row r="85" spans="2:5" ht="14.25" customHeight="1">
      <c r="B85" s="1214"/>
      <c r="C85" s="523"/>
      <c r="E85" s="518"/>
    </row>
    <row r="86" spans="2:5" ht="14.25" customHeight="1">
      <c r="B86" s="1213" t="s">
        <v>1348</v>
      </c>
      <c r="C86" s="528" t="s">
        <v>231</v>
      </c>
      <c r="E86" s="518"/>
    </row>
    <row r="87" spans="2:5" ht="14.25" customHeight="1">
      <c r="B87" s="1214"/>
      <c r="C87" s="523" t="s">
        <v>1349</v>
      </c>
      <c r="E87" s="518"/>
    </row>
    <row r="88" spans="2:5" ht="14.25" customHeight="1">
      <c r="B88" s="1214"/>
      <c r="C88" s="1586" t="s">
        <v>1345</v>
      </c>
      <c r="E88" s="518"/>
    </row>
    <row r="89" spans="2:5" ht="14.25" customHeight="1">
      <c r="B89" s="1214"/>
      <c r="C89" s="1586" t="s">
        <v>1350</v>
      </c>
      <c r="E89" s="518"/>
    </row>
    <row r="90" spans="2:5" ht="14.25" customHeight="1">
      <c r="B90" s="1214"/>
      <c r="C90" s="1586" t="s">
        <v>39</v>
      </c>
      <c r="E90" s="518"/>
    </row>
    <row r="91" spans="2:5" ht="14.25" customHeight="1">
      <c r="B91" s="1214"/>
      <c r="C91" s="530" t="s">
        <v>1351</v>
      </c>
      <c r="E91" s="518"/>
    </row>
    <row r="92" spans="2:5" ht="14.25" customHeight="1">
      <c r="B92" s="1214"/>
      <c r="C92" s="530"/>
      <c r="E92" s="518"/>
    </row>
    <row r="93" spans="2:5" ht="14.25" customHeight="1">
      <c r="B93" s="1213" t="s">
        <v>1352</v>
      </c>
      <c r="C93" s="528" t="s">
        <v>231</v>
      </c>
      <c r="E93" s="518"/>
    </row>
    <row r="94" spans="2:5" ht="14.25" customHeight="1">
      <c r="B94" s="1214"/>
      <c r="C94" s="523" t="s">
        <v>1349</v>
      </c>
      <c r="E94" s="518"/>
    </row>
    <row r="95" spans="2:5" ht="14.25" customHeight="1">
      <c r="B95" s="1214"/>
      <c r="C95" s="1586" t="s">
        <v>1345</v>
      </c>
      <c r="E95" s="518"/>
    </row>
    <row r="96" spans="2:5" ht="14.25" customHeight="1">
      <c r="B96" s="1214"/>
      <c r="C96" s="1586" t="s">
        <v>1350</v>
      </c>
      <c r="E96" s="518"/>
    </row>
    <row r="97" spans="2:5" ht="14.25" customHeight="1">
      <c r="B97" s="1214"/>
      <c r="C97" s="1586" t="s">
        <v>39</v>
      </c>
      <c r="E97" s="518"/>
    </row>
    <row r="98" spans="2:5" ht="14.25" customHeight="1">
      <c r="B98" s="1214"/>
      <c r="C98" s="530" t="s">
        <v>1351</v>
      </c>
      <c r="E98" s="518"/>
    </row>
    <row r="99" spans="2:5" ht="14.25" customHeight="1">
      <c r="B99" s="1214"/>
      <c r="C99" s="530"/>
      <c r="E99" s="518"/>
    </row>
    <row r="100" spans="2:5" ht="14.25" customHeight="1" thickBot="1">
      <c r="B100" s="532"/>
      <c r="C100" s="533"/>
      <c r="D100" s="534"/>
      <c r="E100" s="535"/>
    </row>
    <row r="101" spans="2:5" ht="14.25" customHeight="1" thickTop="1">
      <c r="B101" s="536"/>
      <c r="C101" s="517"/>
    </row>
    <row r="102" spans="2:5" ht="14.25" customHeight="1"/>
    <row r="103" spans="2:5" ht="14.25" customHeight="1"/>
    <row r="104" spans="2:5" ht="14.25" customHeight="1"/>
    <row r="115" spans="2:4" ht="15.75" customHeight="1">
      <c r="B115" s="523"/>
      <c r="C115" s="523"/>
      <c r="D115" s="523"/>
    </row>
    <row r="116" spans="2:4" ht="15.75" customHeight="1">
      <c r="B116" s="523"/>
      <c r="C116" s="523"/>
      <c r="D116" s="523"/>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37" r:id="rId9" xr:uid="{B25B4FAD-6092-49F4-9293-5E58C1B0671E}"/>
    <hyperlink ref="C59" r:id="rId10" xr:uid="{B52DFE75-1B79-478F-B1B8-D1E52F5BBF51}"/>
    <hyperlink ref="C60" r:id="rId11" xr:uid="{B6798E5F-5B53-4D74-9BDA-A7B095D1FEF1}"/>
    <hyperlink ref="C61" r:id="rId12" xr:uid="{165A6D40-C17E-4DB6-8392-833A7F83DED7}"/>
    <hyperlink ref="C68" r:id="rId13" xr:uid="{B5164B6E-BF51-4EA6-8A0A-2F93F51D362D}"/>
    <hyperlink ref="C91" r:id="rId14" xr:uid="{F9A750FA-7BC5-4405-9643-0023225BEB2C}"/>
    <hyperlink ref="C98" r:id="rId15" xr:uid="{5993E63F-744B-473A-B726-3CFE47F7D6A4}"/>
  </hyperlinks>
  <printOptions horizontalCentered="1"/>
  <pageMargins left="0.74803149606299213" right="0.74803149606299213" top="0.35433070866141736" bottom="0.35433070866141736" header="0.31496062992125984" footer="0.31496062992125984"/>
  <pageSetup paperSize="9" scale="37" orientation="landscape" r:id="rId16"/>
  <headerFooter alignWithMargins="0">
    <oddFooter>&amp;R&amp;A</oddFooter>
  </headerFooter>
  <rowBreaks count="1" manualBreakCount="1">
    <brk id="101" max="4" man="1"/>
  </rowBreaks>
  <drawing r:id="rId1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codeName="Sheet22">
    <tabColor theme="3" tint="-0.249977111117893"/>
  </sheetPr>
  <dimension ref="B1:I47"/>
  <sheetViews>
    <sheetView showGridLines="0" view="pageBreakPreview" topLeftCell="A10" zoomScale="80" zoomScaleNormal="100" zoomScaleSheetLayoutView="80" workbookViewId="0">
      <selection activeCell="G36" sqref="G36"/>
    </sheetView>
  </sheetViews>
  <sheetFormatPr defaultColWidth="11.453125" defaultRowHeight="12.5"/>
  <cols>
    <col min="1" max="1" width="2.7265625" style="504" customWidth="1"/>
    <col min="2" max="2" width="1.26953125" style="504" customWidth="1"/>
    <col min="3" max="3" width="31.1796875" style="504" customWidth="1"/>
    <col min="4" max="4" width="29.54296875" style="504" customWidth="1"/>
    <col min="5" max="5" width="25" style="504" customWidth="1"/>
    <col min="6" max="6" width="23.81640625" style="504" customWidth="1"/>
    <col min="7" max="7" width="21" style="504" customWidth="1"/>
    <col min="8" max="8" width="20.26953125" style="504" bestFit="1" customWidth="1"/>
    <col min="9" max="9" width="5.81640625" style="504" customWidth="1"/>
    <col min="10" max="16384" width="11.453125" style="504"/>
  </cols>
  <sheetData>
    <row r="1" spans="2:8" ht="13" thickBot="1"/>
    <row r="2" spans="2:8" ht="28.5" thickTop="1">
      <c r="B2" s="537"/>
      <c r="C2" s="538"/>
      <c r="D2" s="539"/>
      <c r="E2" s="540"/>
      <c r="F2" s="540"/>
      <c r="G2" s="541"/>
      <c r="H2" s="542"/>
    </row>
    <row r="3" spans="2:8" ht="14">
      <c r="B3" s="543"/>
      <c r="C3" s="544"/>
      <c r="D3" s="545"/>
      <c r="E3" s="546"/>
      <c r="F3" s="546"/>
      <c r="G3" s="547"/>
      <c r="H3" s="548"/>
    </row>
    <row r="4" spans="2:8">
      <c r="B4" s="543"/>
      <c r="C4" s="2035"/>
      <c r="D4" s="2035"/>
      <c r="E4" s="2036"/>
      <c r="F4" s="523"/>
      <c r="G4" s="547"/>
      <c r="H4" s="548"/>
    </row>
    <row r="5" spans="2:8" ht="14">
      <c r="B5" s="543"/>
      <c r="C5" s="2035"/>
      <c r="D5" s="2035"/>
      <c r="E5" s="2036"/>
      <c r="F5" s="546"/>
      <c r="G5" s="547"/>
      <c r="H5" s="548"/>
    </row>
    <row r="6" spans="2:8" ht="14">
      <c r="B6" s="543"/>
      <c r="C6" s="545"/>
      <c r="D6" s="545"/>
      <c r="E6" s="546"/>
      <c r="F6" s="546"/>
      <c r="G6" s="547"/>
      <c r="H6" s="550"/>
    </row>
    <row r="7" spans="2:8" ht="14">
      <c r="B7" s="543"/>
      <c r="C7" s="545"/>
      <c r="D7" s="551"/>
      <c r="E7" s="552"/>
      <c r="F7" s="552"/>
      <c r="G7" s="552"/>
      <c r="H7" s="553"/>
    </row>
    <row r="8" spans="2:8" ht="15.5">
      <c r="B8" s="543"/>
      <c r="C8" s="555"/>
      <c r="D8" s="545"/>
      <c r="E8" s="546"/>
      <c r="F8" s="546"/>
      <c r="G8" s="546"/>
      <c r="H8" s="556"/>
    </row>
    <row r="9" spans="2:8" ht="18">
      <c r="B9" s="543"/>
      <c r="C9" s="1218" t="s">
        <v>638</v>
      </c>
      <c r="D9" s="545"/>
      <c r="E9" s="546"/>
      <c r="F9" s="546"/>
      <c r="G9" s="546"/>
      <c r="H9" s="556"/>
    </row>
    <row r="10" spans="2:8" ht="14">
      <c r="B10" s="543"/>
      <c r="D10" s="545"/>
      <c r="E10" s="546"/>
      <c r="F10" s="546"/>
      <c r="G10" s="546"/>
      <c r="H10" s="556"/>
    </row>
    <row r="11" spans="2:8" ht="14">
      <c r="B11" s="543"/>
      <c r="C11" s="2034" t="s">
        <v>238</v>
      </c>
      <c r="D11" s="2034"/>
      <c r="E11" s="546"/>
      <c r="F11" s="546"/>
      <c r="G11" s="546"/>
      <c r="H11" s="556"/>
    </row>
    <row r="12" spans="2:8" ht="15.5">
      <c r="B12" s="543"/>
      <c r="C12" s="557"/>
      <c r="D12" s="545"/>
      <c r="E12" s="2037" t="s">
        <v>239</v>
      </c>
      <c r="F12" s="2037"/>
      <c r="G12" s="546"/>
      <c r="H12" s="556"/>
    </row>
    <row r="13" spans="2:8" ht="14">
      <c r="B13" s="543"/>
      <c r="C13" s="1216" t="s">
        <v>240</v>
      </c>
      <c r="D13" s="558" t="s">
        <v>241</v>
      </c>
      <c r="E13" s="559" t="s">
        <v>242</v>
      </c>
      <c r="F13" s="559" t="s">
        <v>243</v>
      </c>
      <c r="G13" s="558" t="s">
        <v>244</v>
      </c>
      <c r="H13" s="556"/>
    </row>
    <row r="14" spans="2:8" ht="14">
      <c r="B14" s="543"/>
      <c r="C14" s="560" t="s">
        <v>119</v>
      </c>
      <c r="D14" s="561">
        <f>'11 - Notes Follow-up'!E16</f>
        <v>7773200000</v>
      </c>
      <c r="E14" s="561">
        <f>'11 - Notes Follow-up'!D25</f>
        <v>7126332174.3600006</v>
      </c>
      <c r="F14" s="561">
        <f>'11 - Notes Follow-up'!G25</f>
        <v>7059232357.3200006</v>
      </c>
      <c r="G14" s="562">
        <f>'12 - Notes Interest'!K17</f>
        <v>3865612.36</v>
      </c>
      <c r="H14" s="556"/>
    </row>
    <row r="15" spans="2:8" ht="14">
      <c r="B15" s="543"/>
      <c r="C15" s="560" t="s">
        <v>120</v>
      </c>
      <c r="D15" s="561">
        <f>'11 - Notes Follow-up'!M16</f>
        <v>409200000</v>
      </c>
      <c r="E15" s="561">
        <f>'11 - Notes Follow-up'!L25</f>
        <v>375070142.04000002</v>
      </c>
      <c r="F15" s="561">
        <f>'11 - Notes Follow-up'!O25</f>
        <v>371538582.36000001</v>
      </c>
      <c r="G15" s="562">
        <f>'12 - Notes Interest'!T17</f>
        <v>508676.52</v>
      </c>
      <c r="H15" s="556"/>
    </row>
    <row r="16" spans="2:8" ht="14">
      <c r="B16" s="543"/>
      <c r="C16" s="560" t="s">
        <v>156</v>
      </c>
      <c r="D16" s="561">
        <f>'11 - Notes Follow-up'!T15</f>
        <v>300</v>
      </c>
      <c r="E16" s="561">
        <f>'11 - Notes Follow-up'!S25</f>
        <v>300</v>
      </c>
      <c r="F16" s="561">
        <f>'11 - Notes Follow-up'!V25</f>
        <v>300</v>
      </c>
      <c r="G16" s="562">
        <f>'15 - Priority of Payments'!J35</f>
        <v>3485202.0520010777</v>
      </c>
      <c r="H16" s="556"/>
    </row>
    <row r="17" spans="2:9" ht="14">
      <c r="B17" s="543"/>
      <c r="C17" s="563" t="s">
        <v>97</v>
      </c>
      <c r="D17" s="564"/>
      <c r="E17" s="564">
        <f>SUM(E14:E16)</f>
        <v>7501402616.4000006</v>
      </c>
      <c r="F17" s="564">
        <f t="shared" ref="F17" si="0">SUM(F14:F16)</f>
        <v>7430771239.6800003</v>
      </c>
      <c r="G17" s="931">
        <f>SUM(G14:G16)</f>
        <v>7859490.9320010776</v>
      </c>
      <c r="H17" s="1162"/>
    </row>
    <row r="18" spans="2:9" ht="17.5">
      <c r="B18" s="543"/>
      <c r="C18" s="565"/>
      <c r="D18" s="582"/>
      <c r="E18" s="582"/>
      <c r="F18" s="567"/>
      <c r="G18" s="568"/>
      <c r="H18" s="569"/>
    </row>
    <row r="19" spans="2:9" ht="14">
      <c r="B19" s="543"/>
      <c r="C19" s="2038" t="s">
        <v>245</v>
      </c>
      <c r="D19" s="2038"/>
      <c r="E19" s="559" t="s">
        <v>242</v>
      </c>
      <c r="F19" s="559" t="s">
        <v>243</v>
      </c>
      <c r="G19" s="568"/>
      <c r="H19" s="569"/>
    </row>
    <row r="20" spans="2:9" ht="14">
      <c r="B20" s="543"/>
      <c r="C20" s="2033" t="s">
        <v>246</v>
      </c>
      <c r="D20" s="2033"/>
      <c r="E20" s="1411">
        <v>0.05</v>
      </c>
      <c r="F20" s="1411">
        <v>0.05</v>
      </c>
      <c r="G20" s="568"/>
      <c r="H20" s="556"/>
    </row>
    <row r="21" spans="2:9" ht="14">
      <c r="B21" s="543"/>
      <c r="C21" s="2033" t="s">
        <v>247</v>
      </c>
      <c r="D21" s="2033"/>
      <c r="E21" s="561">
        <f>'02 - Monthly Asset Follow up'!C17</f>
        <v>7501402080.4799995</v>
      </c>
      <c r="F21" s="561">
        <f>'16 - Simplified Balance Sheet'!E14</f>
        <v>7430770897.8500004</v>
      </c>
      <c r="G21" s="568"/>
      <c r="H21" s="570"/>
      <c r="I21" s="571"/>
    </row>
    <row r="22" spans="2:9" ht="14">
      <c r="B22" s="543"/>
      <c r="C22" s="2040" t="s">
        <v>248</v>
      </c>
      <c r="D22" s="2040"/>
      <c r="E22" s="593">
        <f>E20</f>
        <v>0.05</v>
      </c>
      <c r="F22" s="593">
        <f>F20</f>
        <v>0.05</v>
      </c>
      <c r="G22" s="568"/>
      <c r="H22" s="1162"/>
    </row>
    <row r="23" spans="2:9" ht="14">
      <c r="B23" s="543"/>
      <c r="C23" s="573" t="s">
        <v>245</v>
      </c>
      <c r="D23" s="572"/>
      <c r="E23" s="564">
        <f>'11bis - Notes Calculation'!P18</f>
        <v>375070104.02399999</v>
      </c>
      <c r="F23" s="564">
        <f>'11bis - Notes Calculation'!P17</f>
        <v>371538544.89250004</v>
      </c>
      <c r="G23" s="588"/>
      <c r="H23" s="556"/>
    </row>
    <row r="24" spans="2:9" ht="17.5">
      <c r="B24" s="543"/>
      <c r="C24" s="565"/>
      <c r="D24" s="574"/>
      <c r="E24" s="575"/>
      <c r="F24" s="576"/>
      <c r="G24" s="577"/>
      <c r="H24" s="578"/>
    </row>
    <row r="25" spans="2:9" ht="15.5">
      <c r="B25" s="554"/>
      <c r="C25" s="1217" t="s">
        <v>249</v>
      </c>
      <c r="D25" s="545"/>
      <c r="E25" s="546"/>
      <c r="F25" s="546"/>
      <c r="G25" s="546"/>
      <c r="H25" s="556"/>
    </row>
    <row r="26" spans="2:9" ht="15.5">
      <c r="B26" s="543"/>
      <c r="C26" s="557"/>
      <c r="D26" s="545"/>
      <c r="E26" s="546"/>
      <c r="F26" s="546"/>
      <c r="G26" s="546"/>
      <c r="H26" s="556"/>
    </row>
    <row r="27" spans="2:9" ht="14">
      <c r="B27" s="543"/>
      <c r="C27" s="2039" t="s">
        <v>250</v>
      </c>
      <c r="D27" s="2039"/>
      <c r="E27" s="559" t="s">
        <v>242</v>
      </c>
      <c r="F27" s="1350" t="s">
        <v>243</v>
      </c>
      <c r="G27" s="546"/>
      <c r="H27" s="569"/>
    </row>
    <row r="28" spans="2:9" ht="18.75" customHeight="1">
      <c r="B28" s="543"/>
      <c r="C28" s="2041" t="s">
        <v>251</v>
      </c>
      <c r="D28" s="2041"/>
      <c r="E28" s="1421">
        <f>'07 - Delinquent Home Loans Stat'!D14</f>
        <v>54804</v>
      </c>
      <c r="F28" s="1421">
        <f>'07 - Delinquent Home Loans Stat'!D13</f>
        <v>54553</v>
      </c>
      <c r="G28" s="1192"/>
      <c r="H28" s="569"/>
    </row>
    <row r="29" spans="2:9" ht="27" customHeight="1">
      <c r="B29" s="543"/>
      <c r="C29" s="2042" t="s">
        <v>252</v>
      </c>
      <c r="D29" s="2042"/>
      <c r="E29" s="1614">
        <f>INPUT_DATA!DR5</f>
        <v>1.4878000000000001E-2</v>
      </c>
      <c r="F29" s="1615">
        <f>INPUT_DATA!DR4</f>
        <v>1.4878000000000001E-2</v>
      </c>
      <c r="G29" s="546"/>
      <c r="H29" s="569"/>
    </row>
    <row r="30" spans="2:9" ht="14">
      <c r="B30" s="543"/>
      <c r="C30" s="2043" t="s">
        <v>247</v>
      </c>
      <c r="D30" s="2043"/>
      <c r="E30" s="579">
        <f>E21</f>
        <v>7501402080.4799995</v>
      </c>
      <c r="F30" s="1351">
        <f>'07 - Delinquent Home Loans Stat'!C13</f>
        <v>7430770897.8499994</v>
      </c>
      <c r="G30" s="546"/>
      <c r="H30" s="569"/>
    </row>
    <row r="31" spans="2:9" ht="17.5">
      <c r="B31" s="543"/>
      <c r="C31" s="580"/>
      <c r="D31" s="581"/>
      <c r="E31" s="582"/>
      <c r="F31" s="583"/>
      <c r="G31" s="584"/>
      <c r="H31" s="569"/>
    </row>
    <row r="32" spans="2:9" ht="14">
      <c r="B32" s="543"/>
      <c r="C32" s="2044" t="s">
        <v>253</v>
      </c>
      <c r="D32" s="2044"/>
      <c r="E32" s="559" t="s">
        <v>242</v>
      </c>
      <c r="F32" s="559" t="s">
        <v>243</v>
      </c>
      <c r="G32" s="584"/>
      <c r="H32" s="569"/>
    </row>
    <row r="33" spans="2:8" ht="14">
      <c r="B33" s="543"/>
      <c r="C33" s="2042" t="s">
        <v>254</v>
      </c>
      <c r="D33" s="2042"/>
      <c r="E33" s="585">
        <f>INPUT_DATA!DO5</f>
        <v>5</v>
      </c>
      <c r="F33" s="585">
        <f>INPUT_DATA!DO4</f>
        <v>4</v>
      </c>
      <c r="G33" s="546"/>
      <c r="H33" s="569"/>
    </row>
    <row r="34" spans="2:8" ht="24.75" customHeight="1">
      <c r="B34" s="543"/>
      <c r="C34" s="2042" t="s">
        <v>255</v>
      </c>
      <c r="D34" s="2042"/>
      <c r="E34" s="585">
        <f>INPUT_DATA!DQ5</f>
        <v>46</v>
      </c>
      <c r="F34" s="585">
        <f>E34+F33</f>
        <v>50</v>
      </c>
      <c r="G34" s="546"/>
      <c r="H34" s="569"/>
    </row>
    <row r="35" spans="2:8" ht="27" customHeight="1">
      <c r="B35" s="543"/>
      <c r="C35" s="2042" t="s">
        <v>256</v>
      </c>
      <c r="D35" s="2042"/>
      <c r="E35" s="1420">
        <f>'02 - Monthly Asset Follow up'!BH18</f>
        <v>619098.98</v>
      </c>
      <c r="F35" s="1420">
        <f>'02 - Monthly Asset Follow up'!BH17</f>
        <v>325275.99</v>
      </c>
      <c r="G35" s="546"/>
      <c r="H35" s="569"/>
    </row>
    <row r="36" spans="2:8" ht="46.5" customHeight="1">
      <c r="B36" s="543"/>
      <c r="C36" s="2043" t="s">
        <v>257</v>
      </c>
      <c r="D36" s="2043"/>
      <c r="E36" s="579">
        <f>'08 - Default &amp; Recovery Stat'!F13</f>
        <v>4384733.49</v>
      </c>
      <c r="F36" s="579">
        <f>'08 - Default &amp; Recovery Stat'!F12</f>
        <v>4710009.4800000004</v>
      </c>
      <c r="G36" s="1814"/>
      <c r="H36" s="569"/>
    </row>
    <row r="37" spans="2:8" ht="17.5">
      <c r="B37" s="543"/>
      <c r="C37" s="586"/>
      <c r="D37" s="566"/>
      <c r="E37" s="582"/>
      <c r="F37" s="587"/>
      <c r="G37" s="588"/>
      <c r="H37" s="569"/>
    </row>
    <row r="38" spans="2:8" ht="14">
      <c r="B38" s="543"/>
      <c r="E38" s="559" t="s">
        <v>242</v>
      </c>
      <c r="F38" s="559" t="s">
        <v>243</v>
      </c>
      <c r="G38" s="546"/>
      <c r="H38" s="569"/>
    </row>
    <row r="39" spans="2:8" ht="14">
      <c r="B39" s="543"/>
      <c r="C39" s="2039" t="s">
        <v>258</v>
      </c>
      <c r="D39" s="2039"/>
      <c r="E39" s="579">
        <f>'03 - Monthly Collection'!AR14</f>
        <v>74378492.609999999</v>
      </c>
      <c r="F39" s="579">
        <f>'15 - Priority of Payments'!J11</f>
        <v>74834272.290000007</v>
      </c>
      <c r="G39" s="588"/>
      <c r="H39" s="569"/>
    </row>
    <row r="40" spans="2:8" ht="14">
      <c r="B40" s="543"/>
      <c r="C40" s="2039" t="s">
        <v>259</v>
      </c>
      <c r="D40" s="2039"/>
      <c r="E40" s="589">
        <f>'Historical DATA'!CN4</f>
        <v>77901731.713200912</v>
      </c>
      <c r="F40" s="589">
        <f>'15 - Priority of Payments'!J21</f>
        <v>80412846.232001275</v>
      </c>
      <c r="G40" s="568"/>
      <c r="H40" s="569"/>
    </row>
    <row r="41" spans="2:8" ht="15.5">
      <c r="B41" s="543"/>
      <c r="C41" s="2043"/>
      <c r="D41" s="2043"/>
      <c r="E41" s="579"/>
      <c r="F41" s="579"/>
      <c r="G41" s="590"/>
      <c r="H41" s="591"/>
    </row>
    <row r="42" spans="2:8" ht="14">
      <c r="B42" s="543"/>
      <c r="C42" s="2039" t="s">
        <v>260</v>
      </c>
      <c r="D42" s="2039"/>
      <c r="E42" s="559" t="s">
        <v>242</v>
      </c>
      <c r="F42" s="559" t="s">
        <v>243</v>
      </c>
      <c r="G42" s="568"/>
      <c r="H42" s="569"/>
    </row>
    <row r="43" spans="2:8" ht="14">
      <c r="B43" s="543"/>
      <c r="C43" s="2042" t="s">
        <v>261</v>
      </c>
      <c r="D43" s="2042"/>
      <c r="E43" s="1776">
        <f>'Prepayment Analysis'!G11</f>
        <v>3.7301120015781175E-2</v>
      </c>
      <c r="F43" s="1617">
        <f>'Prepayment Analysis'!G10</f>
        <v>3.8981747393720401E-2</v>
      </c>
      <c r="G43" s="568"/>
      <c r="H43" s="569"/>
    </row>
    <row r="44" spans="2:8" ht="14">
      <c r="B44" s="543"/>
      <c r="C44" s="592" t="s">
        <v>262</v>
      </c>
      <c r="D44" s="592"/>
      <c r="E44" s="1777">
        <f>'Prepayment Analysis'!H11</f>
        <v>3.7945486951348251E-2</v>
      </c>
      <c r="F44" s="1616">
        <f>'Prepayment Analysis'!H10</f>
        <v>3.9685817014228908E-2</v>
      </c>
      <c r="G44" s="568"/>
      <c r="H44" s="569"/>
    </row>
    <row r="45" spans="2:8" ht="14">
      <c r="B45" s="543"/>
      <c r="C45" s="2043" t="s">
        <v>263</v>
      </c>
      <c r="D45" s="2043"/>
      <c r="E45" s="1778">
        <f>('07 - Delinquent Home Loans Stat'!K14+'07 - Delinquent Home Loans Stat'!M14+'07 - Delinquent Home Loans Stat'!O14+'07 - Delinquent Home Loans Stat'!Q14+'07 - Delinquent Home Loans Stat'!S14+'07 - Delinquent Home Loans Stat'!U14+'07 - Delinquent Home Loans Stat'!W14+'07 - Delinquent Home Loans Stat'!Y14+'07 - Delinquent Home Loans Stat'!AA14+'07 - Delinquent Home Loans Stat'!AC14)/'07 - Delinquent Home Loans Stat'!C14</f>
        <v>1.3685642577024864E-3</v>
      </c>
      <c r="F45" s="593">
        <f>('07 - Delinquent Home Loans Stat'!K13+'07 - Delinquent Home Loans Stat'!M13+'07 - Delinquent Home Loans Stat'!O13+'07 - Delinquent Home Loans Stat'!Q13+'07 - Delinquent Home Loans Stat'!S13+'07 - Delinquent Home Loans Stat'!U13+'07 - Delinquent Home Loans Stat'!W13+'07 - Delinquent Home Loans Stat'!Y13+'07 - Delinquent Home Loans Stat'!AA13+'07 - Delinquent Home Loans Stat'!AC13)/'07 - Delinquent Home Loans Stat'!C13</f>
        <v>1.6847541704753971E-3</v>
      </c>
      <c r="G45" s="568"/>
      <c r="H45" s="569"/>
    </row>
    <row r="46" spans="2:8" ht="18" thickBot="1">
      <c r="B46" s="594"/>
      <c r="C46" s="2045"/>
      <c r="D46" s="2045"/>
      <c r="E46" s="595"/>
      <c r="F46" s="596"/>
      <c r="G46" s="597"/>
      <c r="H46" s="598"/>
    </row>
    <row r="47" spans="2:8" ht="13" thickTop="1"/>
  </sheetData>
  <mergeCells count="24">
    <mergeCell ref="C41:D41"/>
    <mergeCell ref="C42:D42"/>
    <mergeCell ref="C43:D43"/>
    <mergeCell ref="C45:D45"/>
    <mergeCell ref="C46:D46"/>
    <mergeCell ref="C40:D40"/>
    <mergeCell ref="C22:D22"/>
    <mergeCell ref="C27:D27"/>
    <mergeCell ref="C28:D28"/>
    <mergeCell ref="C29:D29"/>
    <mergeCell ref="C30:D30"/>
    <mergeCell ref="C32:D32"/>
    <mergeCell ref="C33:D33"/>
    <mergeCell ref="C34:D34"/>
    <mergeCell ref="C35:D35"/>
    <mergeCell ref="C36:D36"/>
    <mergeCell ref="C39:D39"/>
    <mergeCell ref="C21:D21"/>
    <mergeCell ref="C11:D11"/>
    <mergeCell ref="C4:D5"/>
    <mergeCell ref="E4:E5"/>
    <mergeCell ref="E12:F12"/>
    <mergeCell ref="C19:D19"/>
    <mergeCell ref="C20:D20"/>
  </mergeCells>
  <pageMargins left="0.7" right="0.7" top="0.75" bottom="0.75" header="0.3" footer="0.3"/>
  <pageSetup paperSize="9" scale="5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codeName="Sheet23">
    <tabColor theme="3" tint="-0.249977111117893"/>
  </sheetPr>
  <dimension ref="B1:J28"/>
  <sheetViews>
    <sheetView showGridLines="0" view="pageBreakPreview" zoomScale="80" zoomScaleNormal="100" zoomScaleSheetLayoutView="80" workbookViewId="0">
      <selection activeCell="E14" sqref="E14"/>
    </sheetView>
  </sheetViews>
  <sheetFormatPr defaultColWidth="11.453125" defaultRowHeight="12.5"/>
  <cols>
    <col min="1" max="1" width="2.453125" style="599" customWidth="1"/>
    <col min="2" max="2" width="7.81640625" style="599" customWidth="1"/>
    <col min="3" max="3" width="27.7265625" style="599" customWidth="1"/>
    <col min="4" max="4" width="65.26953125" style="599" customWidth="1"/>
    <col min="5" max="5" width="18.81640625" style="599" bestFit="1" customWidth="1"/>
    <col min="6" max="8" width="11.453125" style="599"/>
    <col min="9" max="9" width="16.453125" style="599" bestFit="1" customWidth="1"/>
    <col min="10" max="10" width="15.7265625" style="599" customWidth="1"/>
    <col min="11" max="11" width="4.7265625" style="599" customWidth="1"/>
    <col min="12" max="16384" width="11.453125" style="599"/>
  </cols>
  <sheetData>
    <row r="1" spans="2:10" ht="13" thickBot="1"/>
    <row r="2" spans="2:10" ht="28.5" thickTop="1">
      <c r="B2" s="600"/>
      <c r="C2" s="538"/>
      <c r="D2" s="538"/>
      <c r="E2" s="539"/>
      <c r="F2" s="540"/>
      <c r="G2" s="540"/>
      <c r="H2" s="540"/>
      <c r="I2" s="541" t="s">
        <v>233</v>
      </c>
      <c r="J2" s="542">
        <f>'Cover Page'!$C$15</f>
        <v>45900</v>
      </c>
    </row>
    <row r="3" spans="2:10" ht="14">
      <c r="B3" s="601"/>
      <c r="D3" s="544"/>
      <c r="E3" s="602"/>
      <c r="F3" s="603"/>
      <c r="G3" s="603"/>
      <c r="H3" s="603"/>
      <c r="I3" s="547" t="s">
        <v>234</v>
      </c>
      <c r="J3" s="548">
        <f>'Cover Page'!$C$16</f>
        <v>45912</v>
      </c>
    </row>
    <row r="4" spans="2:10" ht="23">
      <c r="B4" s="601"/>
      <c r="D4" s="2035"/>
      <c r="E4" s="2035"/>
      <c r="F4" s="2036"/>
      <c r="G4" s="549"/>
      <c r="H4" s="523"/>
      <c r="I4" s="547" t="s">
        <v>235</v>
      </c>
      <c r="J4" s="548">
        <f>'Cover Page'!$C$17</f>
        <v>45922</v>
      </c>
    </row>
    <row r="5" spans="2:10" ht="23">
      <c r="B5" s="601"/>
      <c r="D5" s="2035"/>
      <c r="E5" s="2035"/>
      <c r="F5" s="2036"/>
      <c r="G5" s="549"/>
      <c r="H5" s="603"/>
      <c r="I5" s="547" t="s">
        <v>236</v>
      </c>
      <c r="J5" s="548">
        <f>'Cover Page'!$C$18</f>
        <v>45929</v>
      </c>
    </row>
    <row r="6" spans="2:10" ht="14">
      <c r="B6" s="601"/>
      <c r="D6" s="602"/>
      <c r="E6" s="602"/>
      <c r="F6" s="603"/>
      <c r="G6" s="603"/>
      <c r="H6" s="603"/>
      <c r="I6" s="547" t="s">
        <v>237</v>
      </c>
      <c r="J6" s="550">
        <f>'00 - Cover'!$F$29</f>
        <v>11</v>
      </c>
    </row>
    <row r="7" spans="2:10" ht="14">
      <c r="B7" s="604"/>
      <c r="C7" s="605"/>
      <c r="D7" s="605"/>
      <c r="E7" s="605"/>
      <c r="F7" s="606"/>
      <c r="G7" s="606"/>
      <c r="H7" s="606"/>
      <c r="I7" s="606"/>
      <c r="J7" s="607"/>
    </row>
    <row r="8" spans="2:10">
      <c r="B8" s="608"/>
      <c r="J8" s="609"/>
    </row>
    <row r="9" spans="2:10">
      <c r="B9" s="601"/>
      <c r="J9" s="610"/>
    </row>
    <row r="10" spans="2:10" ht="13">
      <c r="B10" s="601"/>
      <c r="D10" s="614" t="s">
        <v>265</v>
      </c>
      <c r="E10" s="612" t="s">
        <v>266</v>
      </c>
      <c r="J10" s="610"/>
    </row>
    <row r="11" spans="2:10" ht="13">
      <c r="B11" s="601"/>
      <c r="D11" s="613" t="s">
        <v>267</v>
      </c>
      <c r="E11" s="611" t="str">
        <f>'17 - Events'!F10</f>
        <v>No</v>
      </c>
      <c r="J11" s="610"/>
    </row>
    <row r="12" spans="2:10" ht="13">
      <c r="B12" s="601"/>
      <c r="D12" s="613" t="s">
        <v>264</v>
      </c>
      <c r="E12" s="611" t="str">
        <f>'17 - Events'!F22</f>
        <v>No</v>
      </c>
      <c r="J12" s="610"/>
    </row>
    <row r="13" spans="2:10" ht="13">
      <c r="B13" s="601"/>
      <c r="D13" s="615" t="s">
        <v>268</v>
      </c>
      <c r="E13" s="611" t="str">
        <f>'17 - Events'!F47</f>
        <v>No</v>
      </c>
      <c r="J13" s="610"/>
    </row>
    <row r="14" spans="2:10" ht="13">
      <c r="B14" s="601"/>
      <c r="D14" s="613" t="s">
        <v>269</v>
      </c>
      <c r="E14" s="611" t="str">
        <f>'17 - Events'!F37</f>
        <v>No</v>
      </c>
      <c r="J14" s="610"/>
    </row>
    <row r="15" spans="2:10">
      <c r="B15" s="601"/>
      <c r="J15" s="610"/>
    </row>
    <row r="16" spans="2:10">
      <c r="B16" s="601"/>
      <c r="J16" s="610"/>
    </row>
    <row r="17" spans="2:10" ht="14">
      <c r="B17" s="601"/>
      <c r="C17" s="616" t="s">
        <v>270</v>
      </c>
      <c r="J17" s="610"/>
    </row>
    <row r="18" spans="2:10">
      <c r="B18" s="601"/>
      <c r="J18" s="610"/>
    </row>
    <row r="19" spans="2:10" ht="14.5">
      <c r="B19" s="601"/>
      <c r="C19" s="2049" t="s">
        <v>1887</v>
      </c>
      <c r="D19" s="2049"/>
      <c r="E19" s="617">
        <f>'09 -Principal Deficiency Amount'!C12</f>
        <v>70631418.550000191</v>
      </c>
      <c r="J19" s="610"/>
    </row>
    <row r="20" spans="2:10" ht="14.5">
      <c r="B20" s="601"/>
      <c r="C20" s="2049" t="s">
        <v>1888</v>
      </c>
      <c r="D20" s="2049"/>
      <c r="E20" s="617">
        <f>'09 -Principal Deficiency Amount'!D12</f>
        <v>74442484.812001273</v>
      </c>
      <c r="H20" s="612" t="s">
        <v>271</v>
      </c>
      <c r="I20" s="618">
        <f>'09 -Principal Deficiency Amount'!G12</f>
        <v>0</v>
      </c>
      <c r="J20" s="610"/>
    </row>
    <row r="21" spans="2:10" ht="14.5">
      <c r="B21" s="601"/>
      <c r="C21" s="2050" t="s">
        <v>1889</v>
      </c>
      <c r="D21" s="2050"/>
      <c r="E21" s="617">
        <f>'09 -Principal Deficiency Amount'!E12</f>
        <v>80412846.232001275</v>
      </c>
      <c r="H21" s="612" t="s">
        <v>272</v>
      </c>
      <c r="I21" s="618">
        <f>'09 -Principal Deficiency Amount'!G13</f>
        <v>0</v>
      </c>
      <c r="J21" s="610"/>
    </row>
    <row r="22" spans="2:10" ht="14.5">
      <c r="B22" s="601"/>
      <c r="C22" s="2047" t="s">
        <v>1890</v>
      </c>
      <c r="D22" s="2048"/>
      <c r="E22" s="617">
        <f>'09 -Principal Deficiency Amount'!F12</f>
        <v>5970361.4199999999</v>
      </c>
      <c r="H22" s="612" t="s">
        <v>273</v>
      </c>
      <c r="I22" s="618">
        <f>'09 -Principal Deficiency Amount'!G14</f>
        <v>0</v>
      </c>
      <c r="J22" s="610"/>
    </row>
    <row r="23" spans="2:10" ht="14.5">
      <c r="B23" s="601"/>
      <c r="C23" s="2046" t="s">
        <v>1891</v>
      </c>
      <c r="D23" s="2046"/>
      <c r="E23" s="1419">
        <f>'09 -Principal Deficiency Amount'!G12</f>
        <v>0</v>
      </c>
      <c r="H23" s="612" t="s">
        <v>274</v>
      </c>
      <c r="I23" s="618">
        <f>'09 -Principal Deficiency Amount'!G15</f>
        <v>0</v>
      </c>
      <c r="J23" s="610"/>
    </row>
    <row r="24" spans="2:10" ht="14.5">
      <c r="B24" s="601"/>
      <c r="H24" s="612" t="s">
        <v>275</v>
      </c>
      <c r="I24" s="618">
        <f>'09 -Principal Deficiency Amount'!G16</f>
        <v>0</v>
      </c>
      <c r="J24" s="610"/>
    </row>
    <row r="25" spans="2:10">
      <c r="B25" s="601"/>
      <c r="J25" s="610"/>
    </row>
    <row r="26" spans="2:10">
      <c r="B26" s="601"/>
      <c r="J26" s="610"/>
    </row>
    <row r="27" spans="2:10" ht="13" thickBot="1">
      <c r="B27" s="619"/>
      <c r="C27" s="620"/>
      <c r="D27" s="620"/>
      <c r="E27" s="620"/>
      <c r="F27" s="620"/>
      <c r="G27" s="620"/>
      <c r="H27" s="620"/>
      <c r="I27" s="620"/>
      <c r="J27" s="621"/>
    </row>
    <row r="28" spans="2:10" ht="13" thickTop="1"/>
  </sheetData>
  <mergeCells count="7">
    <mergeCell ref="C23:D23"/>
    <mergeCell ref="C22:D22"/>
    <mergeCell ref="D4:E5"/>
    <mergeCell ref="F4:F5"/>
    <mergeCell ref="C19:D19"/>
    <mergeCell ref="C20:D20"/>
    <mergeCell ref="C21:D21"/>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codeName="Sheet24">
    <tabColor theme="3" tint="-0.249977111117893"/>
  </sheetPr>
  <dimension ref="B1:O23"/>
  <sheetViews>
    <sheetView showGridLines="0" view="pageBreakPreview" zoomScale="80" zoomScaleNormal="100" zoomScaleSheetLayoutView="80" workbookViewId="0">
      <selection activeCell="E14" sqref="E14"/>
    </sheetView>
  </sheetViews>
  <sheetFormatPr defaultColWidth="11.453125" defaultRowHeight="12.5"/>
  <cols>
    <col min="1" max="1" width="2.7265625" style="599" customWidth="1"/>
    <col min="2" max="2" width="23.7265625" style="599" customWidth="1"/>
    <col min="3" max="3" width="23.54296875" style="599" customWidth="1"/>
    <col min="4" max="8" width="12.7265625" style="599" customWidth="1"/>
    <col min="9" max="9" width="3.7265625" style="599" customWidth="1"/>
    <col min="10" max="11" width="12.7265625" style="599" customWidth="1"/>
    <col min="12" max="12" width="17.1796875" style="599" customWidth="1"/>
    <col min="13" max="13" width="12.7265625" style="599" customWidth="1"/>
    <col min="14" max="14" width="14.7265625" style="599" customWidth="1"/>
    <col min="15" max="15" width="3.7265625" style="599" customWidth="1"/>
    <col min="16" max="16" width="5" style="599" customWidth="1"/>
    <col min="17" max="16384" width="11.453125" style="599"/>
  </cols>
  <sheetData>
    <row r="1" spans="2:15" ht="13" thickBot="1"/>
    <row r="2" spans="2:15" ht="28.5" thickTop="1">
      <c r="B2" s="622"/>
      <c r="C2" s="623"/>
      <c r="D2" s="515"/>
      <c r="E2" s="515"/>
      <c r="F2" s="624"/>
      <c r="G2" s="540"/>
      <c r="H2" s="540"/>
      <c r="I2" s="540"/>
      <c r="J2" s="540"/>
      <c r="K2" s="540"/>
      <c r="L2" s="540"/>
      <c r="M2" s="541"/>
      <c r="N2" s="625"/>
      <c r="O2" s="626"/>
    </row>
    <row r="3" spans="2:15" ht="14">
      <c r="B3" s="627"/>
      <c r="C3" s="603"/>
      <c r="D3" s="603"/>
      <c r="E3" s="603"/>
      <c r="G3" s="603"/>
      <c r="H3" s="603"/>
      <c r="I3" s="603"/>
      <c r="J3" s="603"/>
      <c r="K3" s="603"/>
      <c r="M3" s="547"/>
      <c r="N3" s="628"/>
      <c r="O3" s="610"/>
    </row>
    <row r="4" spans="2:15" ht="23">
      <c r="B4" s="2051"/>
      <c r="C4" s="2052"/>
      <c r="G4" s="629"/>
      <c r="H4" s="2053"/>
      <c r="I4" s="2053"/>
      <c r="J4" s="629"/>
      <c r="K4" s="523"/>
      <c r="M4" s="547"/>
      <c r="N4" s="628"/>
      <c r="O4" s="610"/>
    </row>
    <row r="5" spans="2:15" ht="14">
      <c r="B5" s="2051"/>
      <c r="C5" s="2052"/>
      <c r="G5" s="603"/>
      <c r="H5" s="2053"/>
      <c r="I5" s="2053"/>
      <c r="J5" s="603"/>
      <c r="K5" s="603"/>
      <c r="M5" s="547"/>
      <c r="N5" s="628"/>
      <c r="O5" s="610"/>
    </row>
    <row r="6" spans="2:15" ht="14">
      <c r="B6" s="630"/>
      <c r="C6" s="603"/>
      <c r="D6" s="603"/>
      <c r="E6" s="603"/>
      <c r="G6" s="603"/>
      <c r="H6" s="603"/>
      <c r="I6" s="603"/>
      <c r="J6" s="603"/>
      <c r="K6" s="603"/>
      <c r="M6" s="547"/>
      <c r="N6" s="631"/>
      <c r="O6" s="610"/>
    </row>
    <row r="7" spans="2:15" ht="14">
      <c r="B7" s="632"/>
      <c r="C7" s="606"/>
      <c r="D7" s="606"/>
      <c r="E7" s="606"/>
      <c r="F7" s="633"/>
      <c r="G7" s="606"/>
      <c r="H7" s="606"/>
      <c r="I7" s="606"/>
      <c r="J7" s="606"/>
      <c r="K7" s="606"/>
      <c r="L7" s="606"/>
      <c r="M7" s="633"/>
      <c r="N7" s="606"/>
      <c r="O7" s="634"/>
    </row>
    <row r="8" spans="2:15">
      <c r="B8" s="635"/>
      <c r="C8" s="636"/>
      <c r="D8" s="636"/>
      <c r="E8" s="636"/>
      <c r="F8" s="636"/>
      <c r="G8" s="636"/>
      <c r="H8" s="636"/>
      <c r="I8" s="636"/>
      <c r="J8" s="636"/>
      <c r="K8" s="636"/>
      <c r="L8" s="636"/>
      <c r="M8" s="636"/>
      <c r="N8" s="636"/>
      <c r="O8" s="637"/>
    </row>
    <row r="9" spans="2:15" ht="18">
      <c r="B9" s="1219" t="s">
        <v>130</v>
      </c>
      <c r="C9" s="636"/>
      <c r="D9" s="636"/>
      <c r="E9" s="636"/>
      <c r="F9" s="636"/>
      <c r="G9" s="636"/>
      <c r="H9" s="636"/>
      <c r="I9" s="636"/>
      <c r="J9" s="636"/>
      <c r="K9" s="636"/>
      <c r="L9" s="636"/>
      <c r="M9" s="636"/>
      <c r="N9" s="636"/>
      <c r="O9" s="779"/>
    </row>
    <row r="10" spans="2:15">
      <c r="B10" s="635"/>
      <c r="C10" s="636"/>
      <c r="D10" s="636"/>
      <c r="E10" s="636"/>
      <c r="F10" s="636"/>
      <c r="G10" s="636"/>
      <c r="H10" s="636"/>
      <c r="I10" s="636"/>
      <c r="J10" s="636"/>
      <c r="K10" s="636"/>
      <c r="L10" s="636"/>
      <c r="M10" s="636"/>
      <c r="N10" s="636"/>
      <c r="O10" s="779"/>
    </row>
    <row r="11" spans="2:15" ht="15.5">
      <c r="B11" s="638"/>
      <c r="C11" s="636"/>
      <c r="D11" s="2054" t="s">
        <v>223</v>
      </c>
      <c r="E11" s="2055"/>
      <c r="F11" s="2055"/>
      <c r="G11" s="2056"/>
      <c r="H11" s="639"/>
      <c r="I11" s="640"/>
      <c r="J11" s="2054" t="s">
        <v>276</v>
      </c>
      <c r="K11" s="2055"/>
      <c r="L11" s="2055"/>
      <c r="M11" s="2056"/>
      <c r="N11" s="639"/>
      <c r="O11" s="641"/>
    </row>
    <row r="12" spans="2:15" ht="14.5">
      <c r="B12" s="642"/>
      <c r="C12" s="643"/>
      <c r="D12" s="2057" t="s">
        <v>277</v>
      </c>
      <c r="E12" s="2058"/>
      <c r="F12" s="2057" t="s">
        <v>278</v>
      </c>
      <c r="G12" s="2059"/>
      <c r="H12" s="647"/>
      <c r="J12" s="2057" t="s">
        <v>277</v>
      </c>
      <c r="K12" s="2058"/>
      <c r="L12" s="2057" t="s">
        <v>278</v>
      </c>
      <c r="M12" s="2059"/>
      <c r="N12" s="647"/>
      <c r="O12" s="648"/>
    </row>
    <row r="13" spans="2:15" ht="39">
      <c r="B13" s="649"/>
      <c r="C13" s="636"/>
      <c r="D13" s="644" t="s">
        <v>279</v>
      </c>
      <c r="E13" s="645" t="s">
        <v>280</v>
      </c>
      <c r="F13" s="644" t="s">
        <v>279</v>
      </c>
      <c r="G13" s="646" t="s">
        <v>280</v>
      </c>
      <c r="H13" s="650" t="s">
        <v>281</v>
      </c>
      <c r="J13" s="644" t="s">
        <v>279</v>
      </c>
      <c r="K13" s="1364" t="s">
        <v>1043</v>
      </c>
      <c r="L13" s="651" t="s">
        <v>1044</v>
      </c>
      <c r="M13" s="1352" t="s">
        <v>1043</v>
      </c>
      <c r="N13" s="650" t="s">
        <v>281</v>
      </c>
      <c r="O13" s="652"/>
    </row>
    <row r="14" spans="2:15" ht="16.5" customHeight="1">
      <c r="B14" s="653" t="s">
        <v>282</v>
      </c>
      <c r="C14" s="654" t="s">
        <v>231</v>
      </c>
      <c r="D14" s="665" t="s">
        <v>1130</v>
      </c>
      <c r="E14" s="655" t="s">
        <v>1131</v>
      </c>
      <c r="F14" s="656" t="s">
        <v>1047</v>
      </c>
      <c r="G14" s="1353" t="s">
        <v>1048</v>
      </c>
      <c r="H14" s="657" t="s">
        <v>1358</v>
      </c>
      <c r="I14" s="658"/>
      <c r="J14" s="665" t="s">
        <v>2019</v>
      </c>
      <c r="K14" s="655" t="s">
        <v>1133</v>
      </c>
      <c r="L14" s="656" t="s">
        <v>1046</v>
      </c>
      <c r="M14" s="1353" t="s">
        <v>1045</v>
      </c>
      <c r="N14" s="657" t="s">
        <v>1358</v>
      </c>
      <c r="O14" s="659"/>
    </row>
    <row r="15" spans="2:15" ht="18.75" customHeight="1">
      <c r="B15" s="653" t="s">
        <v>184</v>
      </c>
      <c r="C15" s="654" t="s">
        <v>217</v>
      </c>
      <c r="D15" s="660" t="s">
        <v>1130</v>
      </c>
      <c r="E15" s="661" t="s">
        <v>1131</v>
      </c>
      <c r="F15" s="1609" t="s">
        <v>1047</v>
      </c>
      <c r="G15" s="1610" t="s">
        <v>1048</v>
      </c>
      <c r="H15" s="662" t="s">
        <v>1359</v>
      </c>
      <c r="I15" s="658"/>
      <c r="J15" s="665" t="s">
        <v>2019</v>
      </c>
      <c r="K15" s="661" t="s">
        <v>1133</v>
      </c>
      <c r="L15" s="1609" t="s">
        <v>1046</v>
      </c>
      <c r="M15" s="1610" t="s">
        <v>1045</v>
      </c>
      <c r="N15" s="662" t="s">
        <v>1359</v>
      </c>
      <c r="O15" s="659"/>
    </row>
    <row r="16" spans="2:15" hidden="1">
      <c r="B16" s="642"/>
      <c r="C16" s="643"/>
      <c r="D16" s="643"/>
      <c r="E16" s="663"/>
      <c r="F16" s="663"/>
      <c r="G16" s="663"/>
      <c r="H16" s="663"/>
      <c r="I16" s="663"/>
      <c r="J16" s="643"/>
      <c r="K16" s="663"/>
      <c r="L16" s="663"/>
      <c r="M16" s="663"/>
      <c r="N16" s="663"/>
      <c r="O16" s="664"/>
    </row>
    <row r="17" spans="2:15" ht="15.5" hidden="1">
      <c r="B17" s="638"/>
      <c r="C17" s="636"/>
      <c r="D17" s="2054" t="s">
        <v>283</v>
      </c>
      <c r="E17" s="2055"/>
      <c r="F17" s="2055"/>
      <c r="G17" s="2056"/>
      <c r="H17" s="639"/>
      <c r="I17" s="640"/>
      <c r="J17" s="2054" t="s">
        <v>284</v>
      </c>
      <c r="K17" s="2055"/>
      <c r="L17" s="2055"/>
      <c r="M17" s="2056"/>
      <c r="N17" s="639"/>
      <c r="O17" s="664"/>
    </row>
    <row r="18" spans="2:15" ht="31.5" hidden="1" customHeight="1">
      <c r="B18" s="642"/>
      <c r="C18" s="643"/>
      <c r="D18" s="2057" t="s">
        <v>277</v>
      </c>
      <c r="E18" s="2058"/>
      <c r="F18" s="2060" t="s">
        <v>285</v>
      </c>
      <c r="G18" s="2059"/>
      <c r="H18" s="647"/>
      <c r="J18" s="2057" t="s">
        <v>277</v>
      </c>
      <c r="K18" s="2058"/>
      <c r="L18" s="2060" t="s">
        <v>286</v>
      </c>
      <c r="M18" s="2059"/>
      <c r="N18" s="647"/>
      <c r="O18" s="664"/>
    </row>
    <row r="19" spans="2:15" ht="15.5" hidden="1">
      <c r="B19" s="649"/>
      <c r="C19" s="636"/>
      <c r="D19" s="644" t="s">
        <v>279</v>
      </c>
      <c r="E19" s="645" t="s">
        <v>280</v>
      </c>
      <c r="F19" s="2060" t="s">
        <v>279</v>
      </c>
      <c r="G19" s="2061"/>
      <c r="H19" s="650" t="s">
        <v>281</v>
      </c>
      <c r="J19" s="644" t="s">
        <v>279</v>
      </c>
      <c r="K19" s="645" t="s">
        <v>280</v>
      </c>
      <c r="L19" s="2060" t="s">
        <v>279</v>
      </c>
      <c r="M19" s="2061"/>
      <c r="N19" s="650" t="s">
        <v>281</v>
      </c>
      <c r="O19" s="664"/>
    </row>
    <row r="20" spans="2:15" ht="13" hidden="1">
      <c r="B20" s="653" t="s">
        <v>282</v>
      </c>
      <c r="C20" s="654" t="s">
        <v>217</v>
      </c>
      <c r="D20" s="665"/>
      <c r="E20" s="655"/>
      <c r="F20" s="2062"/>
      <c r="G20" s="2063"/>
      <c r="H20" s="657"/>
      <c r="I20" s="658"/>
      <c r="J20" s="665"/>
      <c r="K20" s="655"/>
      <c r="L20" s="2062"/>
      <c r="M20" s="2063"/>
      <c r="N20" s="657" t="s">
        <v>1358</v>
      </c>
      <c r="O20" s="664"/>
    </row>
    <row r="21" spans="2:15" ht="19.5" hidden="1" customHeight="1">
      <c r="B21" s="653" t="s">
        <v>184</v>
      </c>
      <c r="C21" s="654" t="s">
        <v>217</v>
      </c>
      <c r="D21" s="660"/>
      <c r="E21" s="661"/>
      <c r="F21" s="2064"/>
      <c r="G21" s="2065"/>
      <c r="H21" s="662"/>
      <c r="I21" s="658"/>
      <c r="J21" s="660"/>
      <c r="K21" s="661"/>
      <c r="L21" s="2064"/>
      <c r="M21" s="2065"/>
      <c r="N21" s="662" t="s">
        <v>1359</v>
      </c>
      <c r="O21" s="664"/>
    </row>
    <row r="22" spans="2:15" ht="13" thickBot="1">
      <c r="B22" s="666"/>
      <c r="C22" s="667"/>
      <c r="D22" s="667"/>
      <c r="E22" s="668"/>
      <c r="F22" s="668"/>
      <c r="G22" s="668"/>
      <c r="H22" s="668"/>
      <c r="I22" s="668"/>
      <c r="J22" s="667"/>
      <c r="K22" s="668"/>
      <c r="L22" s="668"/>
      <c r="M22" s="668"/>
      <c r="N22" s="668"/>
      <c r="O22" s="669"/>
    </row>
    <row r="23" spans="2:15" ht="13" thickTop="1"/>
  </sheetData>
  <mergeCells count="20">
    <mergeCell ref="F19:G19"/>
    <mergeCell ref="L19:M19"/>
    <mergeCell ref="F20:G20"/>
    <mergeCell ref="L20:M20"/>
    <mergeCell ref="F21:G21"/>
    <mergeCell ref="L21:M21"/>
    <mergeCell ref="D17:G17"/>
    <mergeCell ref="J17:M17"/>
    <mergeCell ref="D18:E18"/>
    <mergeCell ref="F18:G18"/>
    <mergeCell ref="J18:K18"/>
    <mergeCell ref="L18:M18"/>
    <mergeCell ref="B4:C5"/>
    <mergeCell ref="H4:I5"/>
    <mergeCell ref="D11:G11"/>
    <mergeCell ref="J11:M11"/>
    <mergeCell ref="D12:E12"/>
    <mergeCell ref="F12:G12"/>
    <mergeCell ref="J12:K12"/>
    <mergeCell ref="L12:M12"/>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codeName="Sheet25">
    <tabColor theme="3" tint="-0.249977111117893"/>
  </sheetPr>
  <dimension ref="B1:K61"/>
  <sheetViews>
    <sheetView view="pageBreakPreview" zoomScale="80" zoomScaleNormal="100" zoomScaleSheetLayoutView="80" workbookViewId="0">
      <selection activeCell="E23" sqref="E23"/>
    </sheetView>
  </sheetViews>
  <sheetFormatPr defaultColWidth="11.453125" defaultRowHeight="13"/>
  <cols>
    <col min="1" max="1" width="3.453125" style="671" customWidth="1"/>
    <col min="2" max="2" width="56.1796875" style="670" customWidth="1"/>
    <col min="3" max="4" width="35.1796875" style="671" bestFit="1" customWidth="1"/>
    <col min="5" max="5" width="25.54296875" style="671" customWidth="1"/>
    <col min="6" max="6" width="3.81640625" style="671" customWidth="1"/>
    <col min="7" max="7" width="1.7265625" style="671" customWidth="1"/>
    <col min="8" max="8" width="1.81640625" style="671" customWidth="1"/>
    <col min="9" max="16384" width="11.453125" style="671"/>
  </cols>
  <sheetData>
    <row r="1" spans="2:11" ht="15.75" customHeight="1">
      <c r="F1" s="672"/>
    </row>
    <row r="2" spans="2:11" ht="15.75" customHeight="1">
      <c r="D2" s="1547"/>
      <c r="E2" s="1548"/>
      <c r="F2" s="672"/>
    </row>
    <row r="3" spans="2:11" ht="15.75" customHeight="1">
      <c r="D3" s="1549"/>
      <c r="E3" s="1550"/>
      <c r="F3" s="672"/>
    </row>
    <row r="4" spans="2:11" ht="15.75" customHeight="1">
      <c r="D4" s="1549"/>
      <c r="E4" s="1550"/>
      <c r="F4" s="672"/>
    </row>
    <row r="5" spans="2:11" ht="24.75" customHeight="1">
      <c r="B5" s="674"/>
      <c r="D5" s="1549"/>
      <c r="E5" s="1550"/>
      <c r="F5" s="673"/>
    </row>
    <row r="6" spans="2:11" ht="15.75" customHeight="1">
      <c r="D6" s="1549"/>
      <c r="E6" s="1551"/>
    </row>
    <row r="7" spans="2:11" ht="15.75" customHeight="1" thickBot="1">
      <c r="B7" s="676" t="s">
        <v>287</v>
      </c>
    </row>
    <row r="8" spans="2:11" ht="19.5" customHeight="1" thickTop="1">
      <c r="B8" s="677"/>
      <c r="C8" s="678"/>
      <c r="D8" s="678"/>
      <c r="E8" s="678"/>
      <c r="F8" s="678"/>
      <c r="G8" s="679"/>
    </row>
    <row r="9" spans="2:11" s="684" customFormat="1" ht="15.75" customHeight="1">
      <c r="B9" s="1163" t="s">
        <v>288</v>
      </c>
      <c r="C9" s="681" t="s">
        <v>119</v>
      </c>
      <c r="D9" s="681" t="s">
        <v>120</v>
      </c>
      <c r="E9" s="681" t="s">
        <v>131</v>
      </c>
      <c r="F9" s="682"/>
      <c r="G9" s="683"/>
    </row>
    <row r="10" spans="2:11" s="684" customFormat="1" ht="5.15" customHeight="1">
      <c r="B10" s="680"/>
      <c r="C10" s="685"/>
      <c r="D10" s="685"/>
      <c r="E10" s="685"/>
      <c r="F10" s="685"/>
      <c r="G10" s="683"/>
    </row>
    <row r="11" spans="2:11" s="684" customFormat="1" ht="18" customHeight="1">
      <c r="B11" s="1164" t="s">
        <v>289</v>
      </c>
      <c r="C11" s="686"/>
      <c r="D11" s="686"/>
      <c r="E11" s="686"/>
      <c r="F11" s="686"/>
      <c r="G11" s="683"/>
    </row>
    <row r="12" spans="2:11" s="684" customFormat="1" ht="18" customHeight="1">
      <c r="B12" s="687" t="s">
        <v>1311</v>
      </c>
      <c r="C12" s="688" t="s">
        <v>1312</v>
      </c>
      <c r="D12" s="688" t="s">
        <v>1080</v>
      </c>
      <c r="E12" s="688" t="s">
        <v>1080</v>
      </c>
      <c r="F12" s="689"/>
      <c r="G12" s="683"/>
    </row>
    <row r="13" spans="2:11" s="684" customFormat="1" ht="18" customHeight="1">
      <c r="B13" s="687" t="s">
        <v>223</v>
      </c>
      <c r="C13" s="690" t="s">
        <v>1313</v>
      </c>
      <c r="D13" s="688" t="s">
        <v>1080</v>
      </c>
      <c r="E13" s="688" t="s">
        <v>1080</v>
      </c>
      <c r="F13" s="686"/>
      <c r="G13" s="683"/>
    </row>
    <row r="14" spans="2:11" s="684" customFormat="1" ht="18" customHeight="1">
      <c r="B14" s="1164" t="s">
        <v>290</v>
      </c>
      <c r="C14" s="690"/>
      <c r="D14" s="690"/>
      <c r="E14" s="690"/>
      <c r="F14" s="686"/>
      <c r="G14" s="683"/>
    </row>
    <row r="15" spans="2:11" s="684" customFormat="1" ht="18" customHeight="1">
      <c r="B15" s="687" t="s">
        <v>276</v>
      </c>
      <c r="C15" s="688" t="s">
        <v>1312</v>
      </c>
      <c r="D15" s="688" t="s">
        <v>1080</v>
      </c>
      <c r="E15" s="688" t="s">
        <v>1080</v>
      </c>
      <c r="F15" s="691"/>
      <c r="G15" s="683"/>
      <c r="I15" s="692"/>
      <c r="J15" s="692"/>
      <c r="K15" s="692"/>
    </row>
    <row r="16" spans="2:11" s="684" customFormat="1" ht="18" customHeight="1">
      <c r="B16" s="687" t="s">
        <v>223</v>
      </c>
      <c r="C16" s="690" t="s">
        <v>1313</v>
      </c>
      <c r="D16" s="688" t="s">
        <v>1080</v>
      </c>
      <c r="E16" s="688" t="s">
        <v>1080</v>
      </c>
      <c r="F16" s="691"/>
      <c r="G16" s="683"/>
      <c r="I16" s="692"/>
      <c r="J16" s="692"/>
      <c r="K16" s="692"/>
    </row>
    <row r="17" spans="2:9" s="684" customFormat="1" ht="15.75" customHeight="1">
      <c r="B17" s="693"/>
      <c r="C17" s="694"/>
      <c r="D17" s="694"/>
      <c r="E17" s="694"/>
      <c r="F17" s="694"/>
      <c r="G17" s="695"/>
    </row>
    <row r="18" spans="2:9" s="684" customFormat="1" ht="15.75" customHeight="1">
      <c r="B18" s="696"/>
      <c r="C18" s="686"/>
      <c r="D18" s="686"/>
      <c r="E18" s="686"/>
      <c r="F18" s="686"/>
      <c r="G18" s="683"/>
    </row>
    <row r="19" spans="2:9" s="684" customFormat="1" ht="15.75" customHeight="1">
      <c r="B19" s="1163" t="s">
        <v>291</v>
      </c>
      <c r="C19" s="681" t="s">
        <v>119</v>
      </c>
      <c r="D19" s="681" t="s">
        <v>120</v>
      </c>
      <c r="E19" s="681" t="s">
        <v>131</v>
      </c>
      <c r="F19" s="682"/>
      <c r="G19" s="683"/>
    </row>
    <row r="20" spans="2:9" s="684" customFormat="1" ht="13.5" customHeight="1">
      <c r="B20" s="697"/>
      <c r="C20" s="685"/>
      <c r="D20" s="685"/>
      <c r="E20" s="685"/>
      <c r="F20" s="685"/>
      <c r="G20" s="683"/>
    </row>
    <row r="21" spans="2:9" s="684" customFormat="1" ht="18" customHeight="1">
      <c r="B21" s="687" t="s">
        <v>292</v>
      </c>
      <c r="C21" s="1544">
        <v>59471</v>
      </c>
      <c r="D21" s="1544">
        <v>59471</v>
      </c>
      <c r="E21" s="1544">
        <v>59471</v>
      </c>
      <c r="F21" s="698"/>
      <c r="G21" s="683"/>
      <c r="I21" s="699"/>
    </row>
    <row r="22" spans="2:9" s="684" customFormat="1" ht="18" customHeight="1">
      <c r="B22" s="687" t="s">
        <v>163</v>
      </c>
      <c r="C22" s="688" t="s">
        <v>1309</v>
      </c>
      <c r="D22" s="688" t="s">
        <v>1309</v>
      </c>
      <c r="E22" s="688" t="s">
        <v>1309</v>
      </c>
      <c r="F22" s="698"/>
      <c r="G22" s="683"/>
      <c r="I22" s="699"/>
    </row>
    <row r="23" spans="2:9" s="684" customFormat="1" ht="18" customHeight="1">
      <c r="B23" s="687" t="s">
        <v>293</v>
      </c>
      <c r="C23" s="690" t="s">
        <v>1308</v>
      </c>
      <c r="D23" s="690" t="s">
        <v>1310</v>
      </c>
      <c r="E23" s="690" t="s">
        <v>1310</v>
      </c>
      <c r="F23" s="689"/>
      <c r="G23" s="683"/>
    </row>
    <row r="24" spans="2:9" s="684" customFormat="1" ht="18" customHeight="1">
      <c r="B24" s="687" t="s">
        <v>294</v>
      </c>
      <c r="C24" s="690">
        <v>290342171</v>
      </c>
      <c r="D24" s="690" t="s">
        <v>1310</v>
      </c>
      <c r="E24" s="690" t="s">
        <v>1310</v>
      </c>
      <c r="F24" s="700"/>
      <c r="G24" s="683"/>
    </row>
    <row r="25" spans="2:9" s="684" customFormat="1" ht="15.5">
      <c r="B25" s="701" t="s">
        <v>295</v>
      </c>
      <c r="C25" s="702">
        <f>'11 - Notes Follow-up'!E16</f>
        <v>7773200000</v>
      </c>
      <c r="D25" s="702">
        <f>'11 - Notes Follow-up'!M16</f>
        <v>409200000</v>
      </c>
      <c r="E25" s="702">
        <f>'11 - Notes Follow-up'!T15</f>
        <v>300</v>
      </c>
      <c r="F25" s="700"/>
      <c r="G25" s="683"/>
    </row>
    <row r="26" spans="2:9" s="684" customFormat="1" ht="18" customHeight="1">
      <c r="B26" s="687" t="s">
        <v>296</v>
      </c>
      <c r="C26" s="1387">
        <f>'11 - Notes Follow-up'!H25</f>
        <v>77732</v>
      </c>
      <c r="D26" s="1388">
        <f>'11 - Notes Follow-up'!P25</f>
        <v>4092</v>
      </c>
      <c r="E26" s="1388">
        <f>'11 - Notes Follow-up'!W25</f>
        <v>2</v>
      </c>
      <c r="F26" s="700"/>
      <c r="G26" s="683"/>
    </row>
    <row r="27" spans="2:9" s="684" customFormat="1" ht="18" customHeight="1">
      <c r="B27" s="687" t="s">
        <v>297</v>
      </c>
      <c r="C27" s="702">
        <f>'11 - Notes Follow-up'!E13</f>
        <v>100000</v>
      </c>
      <c r="D27" s="702">
        <f>'11 - Notes Follow-up'!M13</f>
        <v>100000</v>
      </c>
      <c r="E27" s="702">
        <f>'11 - Notes Follow-up'!T13</f>
        <v>150</v>
      </c>
      <c r="F27" s="700"/>
      <c r="G27" s="683"/>
    </row>
    <row r="28" spans="2:9" s="684" customFormat="1" ht="15.75" customHeight="1">
      <c r="B28" s="703"/>
      <c r="C28" s="704"/>
      <c r="D28" s="686"/>
      <c r="E28" s="686"/>
      <c r="F28" s="686"/>
      <c r="G28" s="683"/>
    </row>
    <row r="29" spans="2:9" s="684" customFormat="1" ht="15.75" customHeight="1">
      <c r="B29" s="1163" t="s">
        <v>298</v>
      </c>
      <c r="C29" s="681" t="s">
        <v>119</v>
      </c>
      <c r="D29" s="681" t="s">
        <v>120</v>
      </c>
      <c r="E29" s="681" t="s">
        <v>131</v>
      </c>
      <c r="F29" s="682"/>
      <c r="G29" s="683"/>
      <c r="H29" s="705"/>
    </row>
    <row r="30" spans="2:9" s="684" customFormat="1" ht="5.15" customHeight="1">
      <c r="B30" s="697"/>
      <c r="C30" s="685"/>
      <c r="D30" s="685"/>
      <c r="E30" s="685"/>
      <c r="F30" s="685"/>
      <c r="G30" s="683"/>
      <c r="H30" s="705"/>
    </row>
    <row r="31" spans="2:9" s="684" customFormat="1" ht="18" customHeight="1">
      <c r="B31" s="687"/>
      <c r="C31" s="1541"/>
      <c r="D31" s="1542"/>
      <c r="E31" s="1542"/>
      <c r="F31" s="689"/>
      <c r="G31" s="683"/>
    </row>
    <row r="32" spans="2:9" s="684" customFormat="1" ht="18" customHeight="1">
      <c r="B32" s="687" t="s">
        <v>299</v>
      </c>
      <c r="C32" s="690" t="s">
        <v>1083</v>
      </c>
      <c r="D32" s="690" t="s">
        <v>1083</v>
      </c>
      <c r="E32" s="690" t="s">
        <v>1083</v>
      </c>
      <c r="F32" s="689"/>
      <c r="G32" s="683"/>
    </row>
    <row r="33" spans="2:7" s="684" customFormat="1" ht="18" customHeight="1">
      <c r="B33" s="687" t="s">
        <v>300</v>
      </c>
      <c r="C33" s="690" t="s">
        <v>1081</v>
      </c>
      <c r="D33" s="690" t="s">
        <v>1081</v>
      </c>
      <c r="E33" s="690" t="s">
        <v>1082</v>
      </c>
      <c r="F33" s="689"/>
      <c r="G33" s="683"/>
    </row>
    <row r="34" spans="2:7" s="684" customFormat="1" ht="18" customHeight="1">
      <c r="B34" s="687" t="s">
        <v>1084</v>
      </c>
      <c r="C34" s="1543">
        <f>'12 - Notes Interest'!I17</f>
        <v>6.0000000000000001E-3</v>
      </c>
      <c r="D34" s="1542">
        <f>'12 - Notes Interest'!R17</f>
        <v>1.4999999999999999E-2</v>
      </c>
      <c r="E34" s="690" t="s">
        <v>1083</v>
      </c>
      <c r="F34" s="689"/>
      <c r="G34" s="683"/>
    </row>
    <row r="35" spans="2:7" s="684" customFormat="1" ht="18" customHeight="1">
      <c r="B35" s="687" t="s">
        <v>301</v>
      </c>
      <c r="C35" s="690" t="s">
        <v>302</v>
      </c>
      <c r="D35" s="690" t="s">
        <v>302</v>
      </c>
      <c r="E35" s="690" t="s">
        <v>1083</v>
      </c>
      <c r="F35" s="686"/>
      <c r="G35" s="683"/>
    </row>
    <row r="36" spans="2:7" s="684" customFormat="1" ht="15.75" customHeight="1" thickBot="1">
      <c r="B36" s="707"/>
      <c r="C36" s="708"/>
      <c r="D36" s="708"/>
      <c r="E36" s="708"/>
      <c r="F36" s="708"/>
      <c r="G36" s="709"/>
    </row>
    <row r="37" spans="2:7" ht="20.149999999999999" customHeight="1" thickTop="1">
      <c r="B37" s="710"/>
      <c r="C37" s="704"/>
    </row>
    <row r="38" spans="2:7" ht="20.149999999999999" customHeight="1">
      <c r="B38" s="710"/>
    </row>
    <row r="43" spans="2:7" ht="20.149999999999999" customHeight="1">
      <c r="C43" s="704"/>
    </row>
    <row r="55" spans="3:3" ht="20.149999999999999" customHeight="1">
      <c r="C55" s="704"/>
    </row>
    <row r="61" spans="3:3" ht="20.149999999999999" customHeight="1">
      <c r="C61" s="704"/>
    </row>
  </sheetData>
  <pageMargins left="0.7" right="0.7" top="0.75" bottom="0.75" header="0.3" footer="0.3"/>
  <pageSetup paperSize="9" scale="53" orientation="portrait" r:id="rId1"/>
  <colBreaks count="1" manualBreakCount="1">
    <brk id="8"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codeName="Sheet26">
    <tabColor theme="3" tint="-0.249977111117893"/>
  </sheetPr>
  <dimension ref="B1:I69"/>
  <sheetViews>
    <sheetView showGridLines="0" view="pageBreakPreview" zoomScale="80" zoomScaleNormal="100" zoomScaleSheetLayoutView="80" workbookViewId="0">
      <selection activeCell="E13" sqref="E13"/>
    </sheetView>
  </sheetViews>
  <sheetFormatPr defaultColWidth="11.453125" defaultRowHeight="13"/>
  <cols>
    <col min="1" max="1" width="9.1796875" style="714" customWidth="1"/>
    <col min="2" max="2" width="11.26953125" style="614" customWidth="1"/>
    <col min="3" max="3" width="47.453125" style="614" customWidth="1"/>
    <col min="4" max="4" width="19.26953125" style="714" customWidth="1"/>
    <col min="5" max="6" width="24.81640625" style="715" customWidth="1"/>
    <col min="7" max="7" width="17.26953125" style="715" bestFit="1" customWidth="1"/>
    <col min="8" max="8" width="30" style="714" customWidth="1"/>
    <col min="9" max="9" width="2.7265625" style="714" customWidth="1"/>
    <col min="10" max="16384" width="11.453125" style="714"/>
  </cols>
  <sheetData>
    <row r="1" spans="2:9" s="671" customFormat="1" ht="15.75" customHeight="1">
      <c r="B1" s="711"/>
      <c r="C1" s="711"/>
      <c r="D1" s="712"/>
      <c r="E1" s="713"/>
      <c r="H1" s="672"/>
    </row>
    <row r="2" spans="2:9" s="671" customFormat="1" ht="16.5" customHeight="1">
      <c r="B2" s="711"/>
      <c r="C2" s="711"/>
      <c r="D2" s="712"/>
      <c r="E2" s="713"/>
      <c r="G2" s="526" t="s">
        <v>233</v>
      </c>
      <c r="H2" s="1423">
        <f>'Cover Page'!$C$15</f>
        <v>45900</v>
      </c>
    </row>
    <row r="3" spans="2:9" s="671" customFormat="1" ht="16.5" customHeight="1">
      <c r="B3" s="711"/>
      <c r="C3" s="711"/>
      <c r="D3" s="712"/>
      <c r="E3" s="713"/>
      <c r="G3" s="544" t="s">
        <v>234</v>
      </c>
      <c r="H3" s="628">
        <f>'Cover Page'!$C$16</f>
        <v>45912</v>
      </c>
    </row>
    <row r="4" spans="2:9" s="671" customFormat="1" ht="16.5" customHeight="1">
      <c r="B4" s="711"/>
      <c r="C4" s="674"/>
      <c r="D4" s="712"/>
      <c r="E4" s="713"/>
      <c r="F4" s="675"/>
      <c r="G4" s="544" t="s">
        <v>235</v>
      </c>
      <c r="H4" s="628">
        <f>'Cover Page'!$C$17</f>
        <v>45922</v>
      </c>
    </row>
    <row r="5" spans="2:9" ht="16.5" customHeight="1">
      <c r="F5" s="675"/>
      <c r="G5" s="544" t="s">
        <v>236</v>
      </c>
      <c r="H5" s="628">
        <f>'Cover Page'!$C$18</f>
        <v>45929</v>
      </c>
    </row>
    <row r="6" spans="2:9" ht="16.5" customHeight="1" thickBot="1">
      <c r="B6" s="716" t="s">
        <v>303</v>
      </c>
      <c r="C6" s="717"/>
      <c r="G6" s="544" t="s">
        <v>237</v>
      </c>
      <c r="H6" s="631">
        <f>'00 - Cover'!$F$29</f>
        <v>11</v>
      </c>
    </row>
    <row r="7" spans="2:9" s="723" customFormat="1" ht="20.149999999999999" customHeight="1" thickTop="1">
      <c r="B7" s="718"/>
      <c r="C7" s="719"/>
      <c r="D7" s="720"/>
      <c r="E7" s="721"/>
      <c r="F7" s="721"/>
      <c r="G7" s="721"/>
      <c r="H7" s="721"/>
      <c r="I7" s="722"/>
    </row>
    <row r="8" spans="2:9" ht="20.149999999999999" customHeight="1">
      <c r="B8" s="1166" t="s">
        <v>304</v>
      </c>
      <c r="C8" s="1167"/>
      <c r="D8" s="1389">
        <f>H4</f>
        <v>45922</v>
      </c>
      <c r="E8" s="706"/>
      <c r="F8" s="706"/>
      <c r="G8" s="706"/>
      <c r="H8" s="706"/>
      <c r="I8" s="724"/>
    </row>
    <row r="9" spans="2:9" ht="20.149999999999999" customHeight="1">
      <c r="B9" s="1166" t="s">
        <v>305</v>
      </c>
      <c r="C9" s="1167"/>
      <c r="D9" s="1390">
        <f>H4</f>
        <v>45922</v>
      </c>
      <c r="E9" s="706"/>
      <c r="F9" s="706"/>
      <c r="G9" s="706"/>
      <c r="H9" s="706"/>
      <c r="I9" s="724"/>
    </row>
    <row r="10" spans="2:9" ht="20.149999999999999" customHeight="1">
      <c r="B10" s="1166" t="s">
        <v>306</v>
      </c>
      <c r="C10" s="1167"/>
      <c r="D10" s="1390">
        <f>'12 - Notes Interest'!F17</f>
        <v>45896</v>
      </c>
      <c r="E10" s="1390">
        <f>'12 - Notes Interest'!G17</f>
        <v>45929</v>
      </c>
      <c r="F10" s="706"/>
      <c r="G10" s="706"/>
      <c r="H10" s="706"/>
      <c r="I10" s="724"/>
    </row>
    <row r="11" spans="2:9" ht="20.149999999999999" customHeight="1">
      <c r="B11" s="1166" t="s">
        <v>307</v>
      </c>
      <c r="C11" s="1167"/>
      <c r="D11" s="1391">
        <f>'12 - Notes Interest'!H17</f>
        <v>33</v>
      </c>
      <c r="E11" s="706"/>
      <c r="F11" s="725"/>
      <c r="G11" s="706"/>
      <c r="H11" s="706"/>
      <c r="I11" s="724"/>
    </row>
    <row r="12" spans="2:9" ht="20.149999999999999" customHeight="1">
      <c r="B12" s="1166" t="s">
        <v>308</v>
      </c>
      <c r="C12" s="1167"/>
      <c r="D12" s="726" t="s">
        <v>309</v>
      </c>
      <c r="E12" s="706"/>
      <c r="F12" s="706"/>
      <c r="G12" s="706"/>
      <c r="H12" s="706"/>
      <c r="I12" s="724"/>
    </row>
    <row r="13" spans="2:9" ht="20.149999999999999" customHeight="1">
      <c r="B13" s="1166" t="s">
        <v>310</v>
      </c>
      <c r="C13" s="1168"/>
      <c r="D13" s="706" t="s">
        <v>302</v>
      </c>
      <c r="E13" s="706"/>
      <c r="F13" s="706"/>
      <c r="G13" s="706"/>
      <c r="H13" s="706"/>
      <c r="I13" s="724"/>
    </row>
    <row r="14" spans="2:9" s="723" customFormat="1" ht="20.149999999999999" customHeight="1">
      <c r="B14" s="727"/>
      <c r="C14" s="728"/>
      <c r="D14" s="729"/>
      <c r="E14" s="730"/>
      <c r="F14" s="730"/>
      <c r="G14" s="730"/>
      <c r="H14" s="730"/>
      <c r="I14" s="731"/>
    </row>
    <row r="15" spans="2:9" s="723" customFormat="1" ht="20.149999999999999" customHeight="1">
      <c r="B15" s="732"/>
      <c r="C15" s="733"/>
      <c r="D15" s="726"/>
      <c r="E15" s="706"/>
      <c r="F15" s="706"/>
      <c r="G15" s="706"/>
      <c r="H15" s="706"/>
      <c r="I15" s="724"/>
    </row>
    <row r="16" spans="2:9" s="723" customFormat="1" ht="19.5" customHeight="1">
      <c r="B16" s="1165" t="s">
        <v>311</v>
      </c>
      <c r="C16" s="649"/>
      <c r="D16" s="726"/>
      <c r="E16" s="681" t="s">
        <v>119</v>
      </c>
      <c r="F16" s="681" t="s">
        <v>120</v>
      </c>
      <c r="G16" s="681"/>
      <c r="H16" s="734"/>
      <c r="I16" s="724"/>
    </row>
    <row r="17" spans="2:9" s="723" customFormat="1" ht="10" customHeight="1">
      <c r="B17" s="701"/>
      <c r="D17" s="726"/>
      <c r="E17" s="706"/>
      <c r="F17" s="706"/>
      <c r="G17" s="706"/>
      <c r="H17" s="706"/>
      <c r="I17" s="724"/>
    </row>
    <row r="18" spans="2:9" s="723" customFormat="1" ht="20.149999999999999" customHeight="1">
      <c r="B18" s="701" t="s">
        <v>312</v>
      </c>
      <c r="D18" s="726"/>
      <c r="E18" s="743">
        <f>'15 - Priority of Payments'!I29</f>
        <v>3865612.36</v>
      </c>
      <c r="F18" s="743">
        <f>'15 - Priority of Payments'!I32</f>
        <v>508676.52</v>
      </c>
      <c r="G18" s="735"/>
      <c r="H18" s="736"/>
      <c r="I18" s="724"/>
    </row>
    <row r="19" spans="2:9" s="723" customFormat="1" ht="20.149999999999999" customHeight="1">
      <c r="B19" s="701" t="s">
        <v>313</v>
      </c>
      <c r="D19" s="726"/>
      <c r="E19" s="743">
        <f>'15 - Priority of Payments'!J29</f>
        <v>3865612.36</v>
      </c>
      <c r="F19" s="743">
        <f>'15 - Priority of Payments'!J32</f>
        <v>508676.52</v>
      </c>
      <c r="G19" s="735"/>
      <c r="H19" s="736"/>
      <c r="I19" s="724"/>
    </row>
    <row r="20" spans="2:9" s="723" customFormat="1" ht="20.149999999999999" customHeight="1">
      <c r="B20" s="1165" t="s">
        <v>314</v>
      </c>
      <c r="C20" s="737"/>
      <c r="E20" s="743"/>
      <c r="F20" s="743"/>
      <c r="G20" s="738"/>
      <c r="H20" s="739"/>
      <c r="I20" s="724"/>
    </row>
    <row r="21" spans="2:9" s="723" customFormat="1" ht="20.149999999999999" customHeight="1">
      <c r="B21" s="701" t="s">
        <v>315</v>
      </c>
      <c r="C21" s="733"/>
      <c r="E21" s="743">
        <v>0</v>
      </c>
      <c r="F21" s="743">
        <v>0</v>
      </c>
      <c r="G21" s="740"/>
      <c r="H21" s="736"/>
      <c r="I21" s="724"/>
    </row>
    <row r="22" spans="2:9" s="723" customFormat="1" ht="20.149999999999999" customHeight="1">
      <c r="B22" s="701" t="s">
        <v>1087</v>
      </c>
      <c r="C22" s="733"/>
      <c r="E22" s="743">
        <f>MAX(E18-E19,0)</f>
        <v>0</v>
      </c>
      <c r="F22" s="743">
        <f>MAX(F18-F19,0)</f>
        <v>0</v>
      </c>
      <c r="G22" s="740"/>
      <c r="H22" s="736"/>
      <c r="I22" s="724"/>
    </row>
    <row r="23" spans="2:9" s="723" customFormat="1" ht="20.149999999999999" customHeight="1">
      <c r="B23" s="701" t="s">
        <v>1086</v>
      </c>
      <c r="C23" s="733"/>
      <c r="E23" s="743">
        <f>MAX(E19-E18,0)</f>
        <v>0</v>
      </c>
      <c r="F23" s="743">
        <f>MAX(F19-F18,0)</f>
        <v>0</v>
      </c>
      <c r="G23" s="740"/>
      <c r="H23" s="736"/>
      <c r="I23" s="724"/>
    </row>
    <row r="24" spans="2:9" s="723" customFormat="1" ht="20.149999999999999" customHeight="1">
      <c r="B24" s="701" t="s">
        <v>316</v>
      </c>
      <c r="C24" s="733"/>
      <c r="E24" s="743">
        <f>E21+E22-E23</f>
        <v>0</v>
      </c>
      <c r="F24" s="743">
        <f>F21+F22-F23</f>
        <v>0</v>
      </c>
      <c r="G24" s="735"/>
      <c r="H24" s="736"/>
      <c r="I24" s="724"/>
    </row>
    <row r="25" spans="2:9" s="723" customFormat="1" ht="20.149999999999999" customHeight="1">
      <c r="B25" s="727"/>
      <c r="C25" s="728"/>
      <c r="D25" s="729"/>
      <c r="E25" s="730"/>
      <c r="F25" s="730"/>
      <c r="G25" s="730"/>
      <c r="H25" s="730"/>
      <c r="I25" s="731"/>
    </row>
    <row r="26" spans="2:9" s="723" customFormat="1" ht="20.149999999999999" customHeight="1">
      <c r="B26" s="732"/>
      <c r="D26" s="726"/>
      <c r="E26" s="706"/>
      <c r="F26" s="706"/>
      <c r="G26" s="706"/>
      <c r="H26" s="706"/>
      <c r="I26" s="724"/>
    </row>
    <row r="27" spans="2:9" s="723" customFormat="1" ht="20.149999999999999" customHeight="1">
      <c r="B27" s="1165" t="s">
        <v>317</v>
      </c>
      <c r="C27" s="737"/>
      <c r="E27" s="681" t="s">
        <v>119</v>
      </c>
      <c r="F27" s="681" t="s">
        <v>120</v>
      </c>
      <c r="G27" s="681"/>
      <c r="H27" s="734" t="s">
        <v>318</v>
      </c>
      <c r="I27" s="724"/>
    </row>
    <row r="28" spans="2:9" s="723" customFormat="1" ht="10" customHeight="1">
      <c r="B28" s="649"/>
      <c r="C28" s="737"/>
      <c r="E28" s="741"/>
      <c r="F28" s="741"/>
      <c r="G28" s="741"/>
      <c r="H28" s="741"/>
      <c r="I28" s="724"/>
    </row>
    <row r="29" spans="2:9" s="723" customFormat="1" ht="21" customHeight="1">
      <c r="B29" s="701" t="s">
        <v>319</v>
      </c>
      <c r="C29" s="733"/>
      <c r="D29" s="742"/>
      <c r="E29" s="743">
        <f>'11 - Notes Follow-up'!E16</f>
        <v>7773200000</v>
      </c>
      <c r="F29" s="743">
        <f>'11 - Notes Follow-up'!M16</f>
        <v>409200000</v>
      </c>
      <c r="G29" s="743"/>
      <c r="H29" s="744">
        <f>E29+F29</f>
        <v>8182400000</v>
      </c>
      <c r="I29" s="724"/>
    </row>
    <row r="30" spans="2:9" s="723" customFormat="1" ht="21" customHeight="1">
      <c r="B30" s="701" t="s">
        <v>320</v>
      </c>
      <c r="C30" s="733"/>
      <c r="D30" s="742"/>
      <c r="E30" s="745">
        <f>'11 - Notes Follow-up'!D25</f>
        <v>7126332174.3600006</v>
      </c>
      <c r="F30" s="745">
        <f>'11 - Notes Follow-up'!L25</f>
        <v>375070142.04000002</v>
      </c>
      <c r="G30" s="745"/>
      <c r="H30" s="744">
        <f t="shared" ref="H30:H33" si="0">E30+F30</f>
        <v>7501402316.4000006</v>
      </c>
      <c r="I30" s="724"/>
    </row>
    <row r="31" spans="2:9" s="723" customFormat="1" ht="21" customHeight="1">
      <c r="B31" s="701" t="s">
        <v>321</v>
      </c>
      <c r="C31" s="733"/>
      <c r="D31" s="742"/>
      <c r="E31" s="745">
        <f>'11 - Notes Follow-up'!J26</f>
        <v>91678.23000000001</v>
      </c>
      <c r="F31" s="745">
        <f>'11 - Notes Follow-up'!Q26</f>
        <v>91659.37000000001</v>
      </c>
      <c r="G31" s="745"/>
      <c r="H31" s="1367"/>
      <c r="I31" s="724"/>
    </row>
    <row r="32" spans="2:9" s="723" customFormat="1" ht="21" customHeight="1">
      <c r="B32" s="701" t="s">
        <v>1085</v>
      </c>
      <c r="C32" s="733"/>
      <c r="D32" s="742"/>
      <c r="E32" s="744">
        <f>'11 - Notes Follow-up'!F25</f>
        <v>67099817.039999999</v>
      </c>
      <c r="F32" s="744">
        <f>'11 - Notes Follow-up'!N25</f>
        <v>3531559.6799999997</v>
      </c>
      <c r="G32" s="744"/>
      <c r="H32" s="744">
        <f>E32+F32</f>
        <v>70631376.719999999</v>
      </c>
      <c r="I32" s="724"/>
    </row>
    <row r="33" spans="2:9" s="723" customFormat="1" ht="21" customHeight="1">
      <c r="B33" s="701" t="s">
        <v>322</v>
      </c>
      <c r="C33" s="733"/>
      <c r="D33" s="742"/>
      <c r="E33" s="744">
        <f>'11 - Notes Follow-up'!G25</f>
        <v>7059232357.3200006</v>
      </c>
      <c r="F33" s="744">
        <f>'11 - Notes Follow-up'!O25</f>
        <v>371538582.36000001</v>
      </c>
      <c r="G33" s="744"/>
      <c r="H33" s="744">
        <f t="shared" si="0"/>
        <v>7430770939.6800003</v>
      </c>
      <c r="I33" s="724"/>
    </row>
    <row r="34" spans="2:9" s="723" customFormat="1" ht="21" customHeight="1">
      <c r="B34" s="701" t="s">
        <v>323</v>
      </c>
      <c r="C34" s="733"/>
      <c r="D34" s="742"/>
      <c r="E34" s="744">
        <f>'11 - Notes Follow-up'!J25</f>
        <v>90815.010000000009</v>
      </c>
      <c r="F34" s="744">
        <f>'11 - Notes Follow-up'!Q25</f>
        <v>90796.33</v>
      </c>
      <c r="G34" s="744"/>
      <c r="H34" s="1367"/>
      <c r="I34" s="724"/>
    </row>
    <row r="35" spans="2:9" s="723" customFormat="1" ht="20.149999999999999" customHeight="1">
      <c r="B35" s="746"/>
      <c r="C35" s="747"/>
      <c r="D35" s="728"/>
      <c r="E35" s="730"/>
      <c r="F35" s="730"/>
      <c r="G35" s="730"/>
      <c r="H35" s="730"/>
      <c r="I35" s="731"/>
    </row>
    <row r="36" spans="2:9" s="723" customFormat="1" ht="20.149999999999999" customHeight="1">
      <c r="B36" s="748"/>
      <c r="C36" s="749"/>
      <c r="E36" s="706"/>
      <c r="F36" s="706"/>
      <c r="G36" s="706"/>
      <c r="H36" s="706"/>
      <c r="I36" s="724"/>
    </row>
    <row r="37" spans="2:9" s="723" customFormat="1" ht="20.149999999999999" customHeight="1">
      <c r="B37" s="1165" t="s">
        <v>324</v>
      </c>
      <c r="C37" s="750"/>
      <c r="D37" s="751"/>
      <c r="E37" s="681" t="s">
        <v>119</v>
      </c>
      <c r="F37" s="681" t="s">
        <v>120</v>
      </c>
      <c r="G37" s="681"/>
      <c r="H37" s="741"/>
      <c r="I37" s="724"/>
    </row>
    <row r="38" spans="2:9" s="723" customFormat="1" ht="10" customHeight="1">
      <c r="B38" s="649"/>
      <c r="C38" s="733"/>
      <c r="D38" s="751"/>
      <c r="E38" s="741"/>
      <c r="F38" s="741"/>
      <c r="G38" s="741"/>
      <c r="H38" s="741"/>
      <c r="I38" s="724"/>
    </row>
    <row r="39" spans="2:9" s="723" customFormat="1" ht="20.149999999999999" customHeight="1">
      <c r="B39" s="701" t="s">
        <v>325</v>
      </c>
      <c r="C39" s="737"/>
      <c r="D39" s="751"/>
      <c r="E39" s="744">
        <f>E19/'11 - Notes Follow-up'!H26</f>
        <v>49.73</v>
      </c>
      <c r="F39" s="744">
        <f>F18/'11 - Notes Follow-up'!P26</f>
        <v>124.31</v>
      </c>
      <c r="G39" s="744"/>
      <c r="H39" s="752"/>
      <c r="I39" s="724"/>
    </row>
    <row r="40" spans="2:9" s="723" customFormat="1" ht="20.149999999999999" customHeight="1">
      <c r="B40" s="701" t="s">
        <v>326</v>
      </c>
      <c r="C40" s="733"/>
      <c r="E40" s="744">
        <f>'11bis - Notes Calculation'!AB17</f>
        <v>863.22</v>
      </c>
      <c r="F40" s="744">
        <f>'11bis - Notes Calculation'!AK17</f>
        <v>863.04</v>
      </c>
      <c r="G40" s="744"/>
      <c r="H40" s="752"/>
      <c r="I40" s="724"/>
    </row>
    <row r="41" spans="2:9" s="723" customFormat="1" ht="20.149999999999999" customHeight="1">
      <c r="B41" s="701" t="s">
        <v>327</v>
      </c>
      <c r="C41" s="733"/>
      <c r="E41" s="753">
        <f>E40/E31</f>
        <v>9.4157576995105591E-3</v>
      </c>
      <c r="F41" s="753">
        <f>F40/F31</f>
        <v>9.4157313103941237E-3</v>
      </c>
      <c r="G41" s="753"/>
      <c r="H41" s="754"/>
      <c r="I41" s="724"/>
    </row>
    <row r="42" spans="2:9" ht="20.149999999999999" customHeight="1" thickBot="1">
      <c r="B42" s="755"/>
      <c r="C42" s="756"/>
      <c r="D42" s="757"/>
      <c r="E42" s="758"/>
      <c r="F42" s="758"/>
      <c r="G42" s="758"/>
      <c r="H42" s="758"/>
      <c r="I42" s="759"/>
    </row>
    <row r="43" spans="2:9" ht="20.149999999999999" customHeight="1" thickTop="1">
      <c r="E43" s="760"/>
    </row>
    <row r="45" spans="2:9" ht="20.149999999999999" customHeight="1">
      <c r="C45" s="733"/>
    </row>
    <row r="51" spans="3:3" ht="20.149999999999999" customHeight="1">
      <c r="C51" s="733"/>
    </row>
    <row r="63" spans="3:3" ht="20.149999999999999" customHeight="1">
      <c r="C63" s="733"/>
    </row>
    <row r="69" spans="3:3" ht="20.149999999999999" customHeight="1">
      <c r="C69" s="733"/>
    </row>
  </sheetData>
  <pageMargins left="0.7" right="0.7" top="0.75" bottom="0.75" header="0.3" footer="0.3"/>
  <pageSetup paperSize="9" scale="4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codeName="Sheet2">
    <tabColor theme="0" tint="-0.249977111117893"/>
  </sheetPr>
  <dimension ref="A1:AM59"/>
  <sheetViews>
    <sheetView showGridLines="0" zoomScale="80" zoomScaleNormal="80" workbookViewId="0">
      <selection activeCell="I17" sqref="I17"/>
    </sheetView>
  </sheetViews>
  <sheetFormatPr defaultColWidth="9.1796875" defaultRowHeight="14.5"/>
  <cols>
    <col min="1" max="1" width="14.81640625" style="36" customWidth="1"/>
    <col min="2" max="2" width="23.1796875" style="83" bestFit="1" customWidth="1"/>
    <col min="3" max="3" width="16.453125" style="42" customWidth="1"/>
    <col min="4" max="4" width="14.54296875" style="42" customWidth="1"/>
    <col min="5" max="5" width="11.54296875" style="42" customWidth="1"/>
    <col min="6" max="6" width="13.81640625" style="42" customWidth="1"/>
    <col min="7" max="7" width="17.54296875" style="36" bestFit="1" customWidth="1"/>
    <col min="8" max="8" width="17.453125" style="36" bestFit="1" customWidth="1"/>
    <col min="9" max="9" width="18" style="36" customWidth="1"/>
    <col min="10" max="10" width="17.7265625" style="36" bestFit="1" customWidth="1"/>
    <col min="11" max="11" width="15.54296875" style="36" customWidth="1"/>
    <col min="12" max="12" width="18.54296875" style="36" customWidth="1"/>
    <col min="13" max="16384" width="9.179687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5" customHeight="1">
      <c r="A3" s="35"/>
      <c r="B3" s="37"/>
      <c r="C3" s="37"/>
      <c r="D3" s="37"/>
      <c r="E3" s="1861"/>
      <c r="F3" s="1861"/>
      <c r="G3" s="1861"/>
      <c r="H3" s="37"/>
      <c r="I3" s="12"/>
      <c r="L3" s="39"/>
    </row>
    <row r="4" spans="1:12" ht="14.5" hidden="1" customHeight="1">
      <c r="A4" s="35"/>
      <c r="B4" s="37"/>
      <c r="C4" s="37"/>
      <c r="D4" s="37"/>
      <c r="E4" s="1861"/>
      <c r="F4" s="1861"/>
      <c r="G4" s="1861"/>
      <c r="H4" s="37"/>
      <c r="I4" s="12"/>
      <c r="J4" s="1220" t="s">
        <v>4</v>
      </c>
      <c r="K4" s="1220">
        <f>'00 - Cover'!$F$19</f>
        <v>45922</v>
      </c>
      <c r="L4" s="39"/>
    </row>
    <row r="5" spans="1:12" ht="14.5" hidden="1" customHeight="1">
      <c r="A5" s="35"/>
      <c r="B5" s="37"/>
      <c r="C5" s="37"/>
      <c r="D5" s="37"/>
      <c r="E5" s="1861"/>
      <c r="F5" s="1861"/>
      <c r="G5" s="1861"/>
      <c r="H5" s="37"/>
      <c r="I5" s="12"/>
      <c r="J5" s="1220" t="s">
        <v>5</v>
      </c>
      <c r="K5" s="1220">
        <f>'00 - Cover'!$F$20</f>
        <v>45929</v>
      </c>
      <c r="L5" s="39"/>
    </row>
    <row r="6" spans="1:12" ht="14.5" customHeight="1">
      <c r="A6" s="35"/>
      <c r="B6" s="37"/>
      <c r="C6" s="37"/>
      <c r="D6" s="37"/>
      <c r="E6" s="1861"/>
      <c r="F6" s="1861"/>
      <c r="G6" s="1861"/>
      <c r="H6" s="37"/>
      <c r="I6" s="37"/>
      <c r="J6" s="37"/>
      <c r="K6" s="37"/>
      <c r="L6" s="37"/>
    </row>
    <row r="7" spans="1:12">
      <c r="A7" s="35"/>
      <c r="B7" s="37"/>
      <c r="C7" s="37"/>
      <c r="D7" s="37"/>
      <c r="E7" s="37"/>
      <c r="F7" s="37"/>
      <c r="G7" s="37"/>
      <c r="H7" s="37"/>
      <c r="I7" s="40"/>
      <c r="J7" s="40"/>
      <c r="K7" s="41"/>
      <c r="L7" s="37"/>
    </row>
    <row r="8" spans="1:12">
      <c r="B8" s="36"/>
    </row>
    <row r="9" spans="1:12" ht="17.25" customHeight="1">
      <c r="A9" s="1794" t="s">
        <v>639</v>
      </c>
      <c r="B9" s="44"/>
      <c r="C9" s="45"/>
      <c r="D9" s="45"/>
      <c r="E9" s="45"/>
      <c r="F9" s="45"/>
      <c r="G9" s="45"/>
      <c r="H9" s="45"/>
      <c r="I9" s="45"/>
      <c r="J9" s="45"/>
      <c r="K9" s="45"/>
      <c r="L9" s="45"/>
    </row>
    <row r="10" spans="1:12" ht="11.15"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18</v>
      </c>
      <c r="I13" s="49" t="s">
        <v>19</v>
      </c>
    </row>
    <row r="14" spans="1:12" ht="22" customHeight="1" thickBot="1">
      <c r="B14" s="1862" t="s">
        <v>20</v>
      </c>
      <c r="C14" s="1863"/>
      <c r="D14" s="1863"/>
      <c r="E14" s="1863"/>
      <c r="F14" s="1863"/>
      <c r="G14" s="1864"/>
      <c r="H14" s="53">
        <v>8182368484.4700003</v>
      </c>
      <c r="I14" s="54">
        <v>56971</v>
      </c>
      <c r="K14" s="42"/>
    </row>
    <row r="15" spans="1:12" ht="22" customHeight="1" thickBot="1">
      <c r="B15" s="50" t="s">
        <v>21</v>
      </c>
      <c r="C15" s="51"/>
      <c r="D15" s="51"/>
      <c r="E15" s="51"/>
      <c r="F15" s="51"/>
      <c r="G15" s="52"/>
      <c r="H15" s="55">
        <f>SUM(J23:J26,J30:J38,J41:J42,J45:J46)</f>
        <v>0</v>
      </c>
      <c r="I15" s="56">
        <f>SUM(K23:K26,K30:K38,K41:K42,K45:K46)</f>
        <v>0</v>
      </c>
      <c r="K15" s="42"/>
    </row>
    <row r="16" spans="1:12" ht="22" customHeight="1" thickBot="1">
      <c r="B16" s="50" t="s">
        <v>22</v>
      </c>
      <c r="C16" s="51"/>
      <c r="D16" s="51"/>
      <c r="E16" s="51"/>
      <c r="F16" s="51"/>
      <c r="G16" s="52"/>
      <c r="H16" s="55">
        <f>H14-H15</f>
        <v>8182368484.4700003</v>
      </c>
      <c r="I16" s="56">
        <f>I14-I15</f>
        <v>56971</v>
      </c>
      <c r="J16" s="57"/>
      <c r="K16" s="42"/>
    </row>
    <row r="17" spans="1:11" ht="22" customHeight="1" thickBot="1">
      <c r="B17" s="58" t="s">
        <v>23</v>
      </c>
      <c r="C17" s="59"/>
      <c r="D17" s="59"/>
      <c r="E17" s="59"/>
      <c r="F17" s="59"/>
      <c r="G17" s="60"/>
      <c r="H17" s="61" t="str">
        <f>IF(H14-H15=H16,"OK","KO")</f>
        <v>OK</v>
      </c>
      <c r="I17" s="62" t="str">
        <f>IF(I14-I15=I16,"OK","KO")</f>
        <v>OK</v>
      </c>
      <c r="K17" s="42"/>
    </row>
    <row r="18" spans="1:11" ht="63" customHeight="1" thickBot="1">
      <c r="B18" s="1865" t="s">
        <v>649</v>
      </c>
      <c r="C18" s="1866"/>
      <c r="D18" s="1866"/>
      <c r="E18" s="1866"/>
      <c r="F18" s="1866"/>
      <c r="G18" s="1867"/>
      <c r="H18" s="63" t="s">
        <v>24</v>
      </c>
      <c r="I18" s="64" t="s">
        <v>25</v>
      </c>
      <c r="J18" s="63" t="s">
        <v>26</v>
      </c>
      <c r="K18" s="64" t="s">
        <v>27</v>
      </c>
    </row>
    <row r="19" spans="1:11" ht="54" customHeight="1">
      <c r="A19" s="65"/>
      <c r="B19" s="66">
        <v>1</v>
      </c>
      <c r="C19" s="1868" t="s">
        <v>650</v>
      </c>
      <c r="D19" s="1869"/>
      <c r="E19" s="1869"/>
      <c r="F19" s="1869"/>
      <c r="G19" s="1870"/>
      <c r="H19" s="67"/>
      <c r="I19" s="68"/>
      <c r="J19" s="67"/>
      <c r="K19" s="68"/>
    </row>
    <row r="20" spans="1:11" ht="48" customHeight="1">
      <c r="A20" s="65"/>
      <c r="B20" s="69">
        <v>2</v>
      </c>
      <c r="C20" s="1852" t="s">
        <v>651</v>
      </c>
      <c r="D20" s="1853"/>
      <c r="E20" s="1853"/>
      <c r="F20" s="1853"/>
      <c r="G20" s="1854"/>
      <c r="H20" s="1232"/>
      <c r="I20" s="1235"/>
      <c r="J20" s="1232"/>
      <c r="K20" s="80"/>
    </row>
    <row r="21" spans="1:11" ht="48" customHeight="1">
      <c r="A21" s="65"/>
      <c r="B21" s="69">
        <v>3</v>
      </c>
      <c r="C21" s="1855" t="s">
        <v>652</v>
      </c>
      <c r="D21" s="1856"/>
      <c r="E21" s="1856"/>
      <c r="F21" s="1856"/>
      <c r="G21" s="1857"/>
      <c r="H21" s="1232"/>
      <c r="I21" s="80"/>
      <c r="J21" s="1232"/>
      <c r="K21" s="80"/>
    </row>
    <row r="22" spans="1:11" ht="48" customHeight="1">
      <c r="A22" s="65"/>
      <c r="B22" s="69">
        <v>4</v>
      </c>
      <c r="C22" s="1855" t="s">
        <v>653</v>
      </c>
      <c r="D22" s="1856"/>
      <c r="E22" s="1856"/>
      <c r="F22" s="1856"/>
      <c r="G22" s="1857"/>
      <c r="H22" s="1232"/>
      <c r="I22" s="80"/>
      <c r="J22" s="1232"/>
      <c r="K22" s="80"/>
    </row>
    <row r="23" spans="1:11" ht="48" customHeight="1">
      <c r="A23" s="65"/>
      <c r="B23" s="69">
        <v>5</v>
      </c>
      <c r="C23" s="1855" t="s">
        <v>654</v>
      </c>
      <c r="D23" s="1856"/>
      <c r="E23" s="1856"/>
      <c r="F23" s="1856"/>
      <c r="G23" s="1857"/>
      <c r="H23" s="1236">
        <f>H14-J23</f>
        <v>8182368484.4700003</v>
      </c>
      <c r="I23" s="1238">
        <f>I14-K23</f>
        <v>56971</v>
      </c>
      <c r="J23" s="1236">
        <v>0</v>
      </c>
      <c r="K23" s="71">
        <v>0</v>
      </c>
    </row>
    <row r="24" spans="1:11" ht="48" customHeight="1">
      <c r="A24" s="65"/>
      <c r="B24" s="69">
        <v>6</v>
      </c>
      <c r="C24" s="1855" t="s">
        <v>655</v>
      </c>
      <c r="D24" s="1856"/>
      <c r="E24" s="1856"/>
      <c r="F24" s="1856"/>
      <c r="G24" s="1857"/>
      <c r="H24" s="1236">
        <f t="shared" ref="H24:I26" si="0">H23-J24</f>
        <v>8182368484.4700003</v>
      </c>
      <c r="I24" s="1238">
        <f t="shared" si="0"/>
        <v>56971</v>
      </c>
      <c r="J24" s="1236">
        <v>0</v>
      </c>
      <c r="K24" s="71">
        <v>0</v>
      </c>
    </row>
    <row r="25" spans="1:11" ht="48" customHeight="1">
      <c r="A25" s="65"/>
      <c r="B25" s="69">
        <v>7</v>
      </c>
      <c r="C25" s="1855" t="s">
        <v>656</v>
      </c>
      <c r="D25" s="1856"/>
      <c r="E25" s="1856"/>
      <c r="F25" s="1856"/>
      <c r="G25" s="1857"/>
      <c r="H25" s="1236">
        <f t="shared" si="0"/>
        <v>8182368484.4700003</v>
      </c>
      <c r="I25" s="1238">
        <f t="shared" si="0"/>
        <v>56971</v>
      </c>
      <c r="J25" s="1236">
        <v>0</v>
      </c>
      <c r="K25" s="71">
        <v>0</v>
      </c>
    </row>
    <row r="26" spans="1:11" ht="48" customHeight="1">
      <c r="A26" s="65"/>
      <c r="B26" s="69">
        <v>8</v>
      </c>
      <c r="C26" s="1855" t="s">
        <v>1190</v>
      </c>
      <c r="D26" s="1856"/>
      <c r="E26" s="1856"/>
      <c r="F26" s="1856"/>
      <c r="G26" s="1857"/>
      <c r="H26" s="70">
        <f t="shared" si="0"/>
        <v>8182368484.4700003</v>
      </c>
      <c r="I26" s="71">
        <f t="shared" si="0"/>
        <v>56971</v>
      </c>
      <c r="J26" s="70">
        <v>0</v>
      </c>
      <c r="K26" s="71">
        <v>0</v>
      </c>
    </row>
    <row r="27" spans="1:11" ht="48" customHeight="1" thickBot="1">
      <c r="A27" s="65"/>
      <c r="B27" s="69">
        <v>9</v>
      </c>
      <c r="C27" s="1855" t="s">
        <v>657</v>
      </c>
      <c r="D27" s="1856"/>
      <c r="E27" s="1856"/>
      <c r="F27" s="1856"/>
      <c r="G27" s="1857"/>
      <c r="H27" s="1237"/>
      <c r="I27" s="75"/>
      <c r="J27" s="1237"/>
      <c r="K27" s="75"/>
    </row>
    <row r="28" spans="1:11" ht="48" customHeight="1" thickBot="1">
      <c r="A28" s="65"/>
      <c r="B28" s="1865" t="s">
        <v>658</v>
      </c>
      <c r="C28" s="1866"/>
      <c r="D28" s="1866"/>
      <c r="E28" s="1866"/>
      <c r="F28" s="1866"/>
      <c r="G28" s="1867"/>
      <c r="H28" s="77"/>
      <c r="I28" s="57"/>
    </row>
    <row r="29" spans="1:11" ht="48" customHeight="1">
      <c r="A29" s="65"/>
      <c r="B29" s="69">
        <v>1</v>
      </c>
      <c r="C29" s="1858" t="s">
        <v>1195</v>
      </c>
      <c r="D29" s="1859"/>
      <c r="E29" s="1859"/>
      <c r="F29" s="1859"/>
      <c r="G29" s="1860"/>
      <c r="H29" s="1239"/>
      <c r="I29" s="1240"/>
      <c r="J29" s="1239"/>
      <c r="K29" s="1240"/>
    </row>
    <row r="30" spans="1:11" ht="48" customHeight="1">
      <c r="A30" s="65"/>
      <c r="B30" s="69">
        <v>2</v>
      </c>
      <c r="C30" s="1852" t="s">
        <v>1191</v>
      </c>
      <c r="D30" s="1853"/>
      <c r="E30" s="1853"/>
      <c r="F30" s="1853"/>
      <c r="G30" s="1854"/>
      <c r="H30" s="70">
        <f>H26-J30</f>
        <v>8182368484.4700003</v>
      </c>
      <c r="I30" s="71">
        <f>I26-K30</f>
        <v>56971</v>
      </c>
      <c r="J30" s="70">
        <v>0</v>
      </c>
      <c r="K30" s="71">
        <v>0</v>
      </c>
    </row>
    <row r="31" spans="1:11" ht="48" customHeight="1">
      <c r="A31" s="65"/>
      <c r="B31" s="69">
        <v>3</v>
      </c>
      <c r="C31" s="1852" t="s">
        <v>659</v>
      </c>
      <c r="D31" s="1853"/>
      <c r="E31" s="1853"/>
      <c r="F31" s="1853"/>
      <c r="G31" s="1854"/>
      <c r="H31" s="70">
        <f t="shared" ref="H31:I34" si="1">H30-J31</f>
        <v>8182368484.4700003</v>
      </c>
      <c r="I31" s="71">
        <f t="shared" si="1"/>
        <v>56971</v>
      </c>
      <c r="J31" s="70">
        <v>0</v>
      </c>
      <c r="K31" s="71">
        <v>0</v>
      </c>
    </row>
    <row r="32" spans="1:11" ht="48" customHeight="1">
      <c r="A32" s="65"/>
      <c r="B32" s="69">
        <v>4</v>
      </c>
      <c r="C32" s="1852" t="s">
        <v>660</v>
      </c>
      <c r="D32" s="1853"/>
      <c r="E32" s="1853"/>
      <c r="F32" s="1853"/>
      <c r="G32" s="1854"/>
      <c r="H32" s="1236">
        <f t="shared" si="1"/>
        <v>8182368484.4700003</v>
      </c>
      <c r="I32" s="1238">
        <f t="shared" si="1"/>
        <v>56971</v>
      </c>
      <c r="J32" s="70">
        <v>0</v>
      </c>
      <c r="K32" s="71">
        <v>0</v>
      </c>
    </row>
    <row r="33" spans="1:11" ht="48" customHeight="1">
      <c r="A33" s="65"/>
      <c r="B33" s="69">
        <v>5</v>
      </c>
      <c r="C33" s="1852" t="s">
        <v>661</v>
      </c>
      <c r="D33" s="1853"/>
      <c r="E33" s="1853"/>
      <c r="F33" s="1853"/>
      <c r="G33" s="1854"/>
      <c r="H33" s="70">
        <f t="shared" si="1"/>
        <v>8182368484.4700003</v>
      </c>
      <c r="I33" s="71">
        <f t="shared" si="1"/>
        <v>56971</v>
      </c>
      <c r="J33" s="70">
        <v>0</v>
      </c>
      <c r="K33" s="71">
        <v>0</v>
      </c>
    </row>
    <row r="34" spans="1:11" ht="48" customHeight="1">
      <c r="A34" s="65"/>
      <c r="B34" s="69">
        <v>6</v>
      </c>
      <c r="C34" s="1852" t="s">
        <v>1196</v>
      </c>
      <c r="D34" s="1853"/>
      <c r="E34" s="1853"/>
      <c r="F34" s="1853"/>
      <c r="G34" s="1854"/>
      <c r="H34" s="70">
        <f t="shared" si="1"/>
        <v>8182368484.4700003</v>
      </c>
      <c r="I34" s="71">
        <f t="shared" si="1"/>
        <v>56971</v>
      </c>
      <c r="J34" s="70">
        <v>0</v>
      </c>
      <c r="K34" s="71">
        <v>0</v>
      </c>
    </row>
    <row r="35" spans="1:11" ht="48" customHeight="1">
      <c r="A35" s="65"/>
      <c r="B35" s="69">
        <v>7</v>
      </c>
      <c r="C35" s="1852" t="s">
        <v>662</v>
      </c>
      <c r="D35" s="1853"/>
      <c r="E35" s="1853"/>
      <c r="F35" s="1853"/>
      <c r="G35" s="1854"/>
      <c r="H35" s="70">
        <f t="shared" ref="H35:I36" si="2">H34-J35</f>
        <v>8182368484.4700003</v>
      </c>
      <c r="I35" s="71">
        <f t="shared" si="2"/>
        <v>56971</v>
      </c>
      <c r="J35" s="70">
        <v>0</v>
      </c>
      <c r="K35" s="71">
        <v>0</v>
      </c>
    </row>
    <row r="36" spans="1:11" ht="48" customHeight="1">
      <c r="A36" s="65"/>
      <c r="B36" s="69">
        <v>8</v>
      </c>
      <c r="C36" s="1852" t="s">
        <v>1192</v>
      </c>
      <c r="D36" s="1853"/>
      <c r="E36" s="1853"/>
      <c r="F36" s="1853"/>
      <c r="G36" s="1854"/>
      <c r="H36" s="70">
        <f t="shared" si="2"/>
        <v>8182368484.4700003</v>
      </c>
      <c r="I36" s="71">
        <f t="shared" si="2"/>
        <v>56971</v>
      </c>
      <c r="J36" s="70">
        <v>0</v>
      </c>
      <c r="K36" s="71">
        <v>0</v>
      </c>
    </row>
    <row r="37" spans="1:11" ht="48" customHeight="1">
      <c r="A37" s="65"/>
      <c r="B37" s="69">
        <v>9</v>
      </c>
      <c r="C37" s="1852" t="s">
        <v>663</v>
      </c>
      <c r="D37" s="1853"/>
      <c r="E37" s="1853"/>
      <c r="F37" s="1853"/>
      <c r="G37" s="1854"/>
      <c r="H37" s="70">
        <f t="shared" ref="H37:H38" si="3">H36-J37</f>
        <v>8182368484.4700003</v>
      </c>
      <c r="I37" s="71">
        <f t="shared" ref="I37:I38" si="4">I36-K37</f>
        <v>56971</v>
      </c>
      <c r="J37" s="70">
        <v>0</v>
      </c>
      <c r="K37" s="71">
        <v>0</v>
      </c>
    </row>
    <row r="38" spans="1:11" ht="48" customHeight="1">
      <c r="A38" s="65"/>
      <c r="B38" s="69">
        <v>10</v>
      </c>
      <c r="C38" s="1852" t="s">
        <v>1193</v>
      </c>
      <c r="D38" s="1853"/>
      <c r="E38" s="1853"/>
      <c r="F38" s="1853"/>
      <c r="G38" s="1854"/>
      <c r="H38" s="70">
        <f t="shared" si="3"/>
        <v>8182368484.4700003</v>
      </c>
      <c r="I38" s="71">
        <f t="shared" si="4"/>
        <v>56971</v>
      </c>
      <c r="J38" s="70">
        <v>0</v>
      </c>
      <c r="K38" s="71">
        <v>0</v>
      </c>
    </row>
    <row r="39" spans="1:11" ht="48" customHeight="1">
      <c r="A39" s="65"/>
      <c r="B39" s="69">
        <v>11</v>
      </c>
      <c r="C39" s="1852" t="s">
        <v>664</v>
      </c>
      <c r="D39" s="1853"/>
      <c r="E39" s="1853"/>
      <c r="F39" s="1853"/>
      <c r="G39" s="1854"/>
      <c r="H39" s="1232"/>
      <c r="I39" s="80"/>
      <c r="J39" s="1232"/>
      <c r="K39" s="80"/>
    </row>
    <row r="40" spans="1:11" ht="48" customHeight="1">
      <c r="A40" s="65"/>
      <c r="B40" s="69">
        <v>12</v>
      </c>
      <c r="C40" s="1852" t="s">
        <v>665</v>
      </c>
      <c r="D40" s="1853"/>
      <c r="E40" s="1853"/>
      <c r="F40" s="1853"/>
      <c r="G40" s="1854"/>
      <c r="H40" s="1232"/>
      <c r="I40" s="80"/>
      <c r="J40" s="1232"/>
      <c r="K40" s="80"/>
    </row>
    <row r="41" spans="1:11" ht="48" customHeight="1">
      <c r="A41" s="65"/>
      <c r="B41" s="69">
        <v>13</v>
      </c>
      <c r="C41" s="1852" t="s">
        <v>666</v>
      </c>
      <c r="D41" s="1853"/>
      <c r="E41" s="1853"/>
      <c r="F41" s="1853"/>
      <c r="G41" s="1854"/>
      <c r="H41" s="70">
        <f>H38-J41</f>
        <v>8182368484.4700003</v>
      </c>
      <c r="I41" s="71">
        <f>I38-K41</f>
        <v>56971</v>
      </c>
      <c r="J41" s="70">
        <v>0</v>
      </c>
      <c r="K41" s="71">
        <v>0</v>
      </c>
    </row>
    <row r="42" spans="1:11" ht="48" customHeight="1">
      <c r="A42" s="65"/>
      <c r="B42" s="69">
        <v>14</v>
      </c>
      <c r="C42" s="1852" t="s">
        <v>667</v>
      </c>
      <c r="D42" s="1853"/>
      <c r="E42" s="1853"/>
      <c r="F42" s="1853"/>
      <c r="G42" s="1854"/>
      <c r="H42" s="70">
        <f t="shared" ref="H42:H46" si="5">H41-J42</f>
        <v>8182368484.4700003</v>
      </c>
      <c r="I42" s="71">
        <f t="shared" ref="I42:I46" si="6">I41-K42</f>
        <v>56971</v>
      </c>
      <c r="J42" s="70">
        <v>0</v>
      </c>
      <c r="K42" s="71">
        <v>0</v>
      </c>
    </row>
    <row r="43" spans="1:11" ht="48" customHeight="1">
      <c r="A43" s="65"/>
      <c r="B43" s="69">
        <v>15</v>
      </c>
      <c r="C43" s="1852" t="s">
        <v>668</v>
      </c>
      <c r="D43" s="1853"/>
      <c r="E43" s="1853"/>
      <c r="F43" s="1853"/>
      <c r="G43" s="1854"/>
      <c r="H43" s="1232"/>
      <c r="I43" s="80"/>
      <c r="J43" s="1232"/>
      <c r="K43" s="80"/>
    </row>
    <row r="44" spans="1:11" ht="48" customHeight="1">
      <c r="A44" s="65"/>
      <c r="B44" s="69">
        <v>16</v>
      </c>
      <c r="C44" s="1852" t="s">
        <v>669</v>
      </c>
      <c r="D44" s="1853"/>
      <c r="E44" s="1853"/>
      <c r="F44" s="1853"/>
      <c r="G44" s="1854"/>
      <c r="H44" s="1232"/>
      <c r="I44" s="80"/>
      <c r="J44" s="1232"/>
      <c r="K44" s="80"/>
    </row>
    <row r="45" spans="1:11" ht="48" customHeight="1">
      <c r="A45" s="65"/>
      <c r="B45" s="69">
        <v>17</v>
      </c>
      <c r="C45" s="1852" t="s">
        <v>670</v>
      </c>
      <c r="D45" s="1853"/>
      <c r="E45" s="1853"/>
      <c r="F45" s="1853"/>
      <c r="G45" s="1854"/>
      <c r="H45" s="70">
        <f>H42-J45</f>
        <v>8182368484.4700003</v>
      </c>
      <c r="I45" s="71">
        <f>I42-K45</f>
        <v>56971</v>
      </c>
      <c r="J45" s="70">
        <v>0</v>
      </c>
      <c r="K45" s="71">
        <v>0</v>
      </c>
    </row>
    <row r="46" spans="1:11" ht="48" customHeight="1">
      <c r="A46" s="65"/>
      <c r="B46" s="69">
        <v>18</v>
      </c>
      <c r="C46" s="1852" t="s">
        <v>1194</v>
      </c>
      <c r="D46" s="1853"/>
      <c r="E46" s="1853"/>
      <c r="F46" s="1853"/>
      <c r="G46" s="1854"/>
      <c r="H46" s="70">
        <f t="shared" si="5"/>
        <v>8182368484.4700003</v>
      </c>
      <c r="I46" s="71">
        <f t="shared" si="6"/>
        <v>56971</v>
      </c>
      <c r="J46" s="70">
        <v>0</v>
      </c>
      <c r="K46" s="71">
        <v>0</v>
      </c>
    </row>
    <row r="47" spans="1:11" ht="48" customHeight="1">
      <c r="A47" s="65"/>
      <c r="B47" s="69">
        <v>19</v>
      </c>
      <c r="C47" s="1852" t="s">
        <v>671</v>
      </c>
      <c r="D47" s="1853"/>
      <c r="E47" s="1853"/>
      <c r="F47" s="1853"/>
      <c r="G47" s="1854"/>
      <c r="H47" s="1232"/>
      <c r="I47" s="80"/>
      <c r="J47" s="1232"/>
      <c r="K47" s="80"/>
    </row>
    <row r="48" spans="1:11" ht="48" customHeight="1" thickBot="1">
      <c r="A48" s="65"/>
      <c r="B48" s="69">
        <v>20</v>
      </c>
      <c r="C48" s="1852" t="s">
        <v>672</v>
      </c>
      <c r="D48" s="1853"/>
      <c r="E48" s="1853"/>
      <c r="F48" s="1853"/>
      <c r="G48" s="1854"/>
      <c r="H48" s="74"/>
      <c r="I48" s="75"/>
      <c r="J48" s="74"/>
      <c r="K48" s="76"/>
    </row>
    <row r="49" spans="2:39" ht="32.15" customHeight="1" thickBot="1">
      <c r="B49" s="1865" t="s">
        <v>38</v>
      </c>
      <c r="C49" s="1866"/>
      <c r="D49" s="1866"/>
      <c r="E49" s="1866"/>
      <c r="F49" s="1866"/>
      <c r="G49" s="1867"/>
      <c r="H49" s="77"/>
      <c r="I49" s="57"/>
    </row>
    <row r="50" spans="2:39" ht="37.5" customHeight="1">
      <c r="B50" s="78" t="s">
        <v>28</v>
      </c>
      <c r="C50" s="1877" t="s">
        <v>673</v>
      </c>
      <c r="D50" s="1878"/>
      <c r="E50" s="1878"/>
      <c r="F50" s="1878"/>
      <c r="G50" s="1879"/>
      <c r="H50" s="1228"/>
      <c r="I50" s="1229"/>
      <c r="J50" s="1230"/>
      <c r="K50" s="1231"/>
    </row>
    <row r="51" spans="2:39" ht="37.5" customHeight="1">
      <c r="B51" s="79" t="s">
        <v>29</v>
      </c>
      <c r="C51" s="1874" t="s">
        <v>674</v>
      </c>
      <c r="D51" s="1875"/>
      <c r="E51" s="1875"/>
      <c r="F51" s="1875"/>
      <c r="G51" s="1876"/>
      <c r="H51" s="1232"/>
      <c r="I51" s="80"/>
      <c r="J51" s="1233"/>
      <c r="K51" s="1234"/>
    </row>
    <row r="52" spans="2:39" ht="37.5" customHeight="1">
      <c r="B52" s="79" t="s">
        <v>30</v>
      </c>
      <c r="C52" s="1874" t="s">
        <v>675</v>
      </c>
      <c r="D52" s="1875"/>
      <c r="E52" s="1875"/>
      <c r="F52" s="1875"/>
      <c r="G52" s="1876"/>
      <c r="H52" s="72"/>
      <c r="I52" s="73"/>
      <c r="J52" s="72"/>
      <c r="K52" s="73"/>
    </row>
    <row r="53" spans="2:39" ht="37.5" customHeight="1">
      <c r="B53" s="79" t="s">
        <v>31</v>
      </c>
      <c r="C53" s="1874" t="s">
        <v>676</v>
      </c>
      <c r="D53" s="1875"/>
      <c r="E53" s="1875"/>
      <c r="F53" s="1875"/>
      <c r="G53" s="1876"/>
      <c r="H53" s="72"/>
      <c r="I53" s="73"/>
      <c r="J53" s="72"/>
      <c r="K53" s="73"/>
    </row>
    <row r="54" spans="2:39" ht="37.5" customHeight="1">
      <c r="B54" s="79" t="s">
        <v>32</v>
      </c>
      <c r="C54" s="1874" t="s">
        <v>677</v>
      </c>
      <c r="D54" s="1875"/>
      <c r="E54" s="1875"/>
      <c r="F54" s="1875"/>
      <c r="G54" s="1876"/>
      <c r="H54" s="72"/>
      <c r="I54" s="73"/>
      <c r="J54" s="72"/>
      <c r="K54" s="73"/>
    </row>
    <row r="55" spans="2:39" ht="37.5" customHeight="1">
      <c r="B55" s="79" t="s">
        <v>33</v>
      </c>
      <c r="C55" s="1874" t="s">
        <v>678</v>
      </c>
      <c r="D55" s="1875"/>
      <c r="E55" s="1875"/>
      <c r="F55" s="1875"/>
      <c r="G55" s="1876"/>
      <c r="H55" s="72"/>
      <c r="I55" s="73"/>
      <c r="J55" s="72"/>
      <c r="K55" s="73"/>
    </row>
    <row r="56" spans="2:39" ht="37.5" customHeight="1">
      <c r="B56" s="79" t="s">
        <v>34</v>
      </c>
      <c r="C56" s="1874" t="s">
        <v>679</v>
      </c>
      <c r="D56" s="1875"/>
      <c r="E56" s="1875"/>
      <c r="F56" s="1875"/>
      <c r="G56" s="1876"/>
      <c r="H56" s="72"/>
      <c r="I56" s="73"/>
      <c r="J56" s="72"/>
      <c r="K56" s="73"/>
    </row>
    <row r="57" spans="2:39" ht="37.5" customHeight="1" thickBot="1">
      <c r="B57" s="81" t="s">
        <v>35</v>
      </c>
      <c r="C57" s="1871" t="s">
        <v>680</v>
      </c>
      <c r="D57" s="1872"/>
      <c r="E57" s="1872"/>
      <c r="F57" s="1872"/>
      <c r="G57" s="1873"/>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39</v>
      </c>
      <c r="K59" s="82"/>
      <c r="L59" s="82" t="s">
        <v>40</v>
      </c>
    </row>
  </sheetData>
  <mergeCells count="42">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 ref="E3:G6"/>
    <mergeCell ref="B14:G14"/>
    <mergeCell ref="B18:G18"/>
    <mergeCell ref="C19:G19"/>
    <mergeCell ref="C20:G20"/>
    <mergeCell ref="C21:G21"/>
    <mergeCell ref="C33:G33"/>
    <mergeCell ref="C22:G22"/>
    <mergeCell ref="C23:G23"/>
    <mergeCell ref="C24:G24"/>
    <mergeCell ref="C25:G25"/>
    <mergeCell ref="C26:G26"/>
    <mergeCell ref="C27:G27"/>
    <mergeCell ref="C29:G29"/>
    <mergeCell ref="C30:G30"/>
    <mergeCell ref="C31:G31"/>
    <mergeCell ref="C32:G32"/>
    <mergeCell ref="C40:G40"/>
    <mergeCell ref="C41:G41"/>
    <mergeCell ref="C42:G42"/>
    <mergeCell ref="C47:G47"/>
    <mergeCell ref="C48:G48"/>
    <mergeCell ref="C43:G43"/>
    <mergeCell ref="C44:G44"/>
    <mergeCell ref="C45:G45"/>
    <mergeCell ref="C46:G46"/>
  </mergeCells>
  <conditionalFormatting sqref="H17:I17">
    <cfRule type="cellIs" dxfId="59" priority="1" operator="equal">
      <formula>"KO"</formula>
    </cfRule>
    <cfRule type="cellIs" dxfId="58" priority="2" operator="equal">
      <formula>"OK"</formula>
    </cfRule>
  </conditionalFormatting>
  <pageMargins left="0.7" right="0.7" top="0.75" bottom="0.75" header="0.3" footer="0.3"/>
  <pageSetup scale="2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codeName="Sheet27">
    <tabColor theme="3" tint="-0.249977111117893"/>
  </sheetPr>
  <dimension ref="A1:AB508"/>
  <sheetViews>
    <sheetView showGridLines="0" topLeftCell="H1" zoomScale="80" zoomScaleNormal="80" workbookViewId="0">
      <selection activeCell="I46" sqref="I46"/>
    </sheetView>
  </sheetViews>
  <sheetFormatPr defaultColWidth="11.453125" defaultRowHeight="12.5"/>
  <cols>
    <col min="1" max="1" width="2.7265625" style="599" customWidth="1"/>
    <col min="2" max="2" width="1.26953125" style="599" customWidth="1"/>
    <col min="3" max="3" width="23.453125" style="599" customWidth="1"/>
    <col min="4" max="4" width="2.1796875" style="599" customWidth="1"/>
    <col min="5" max="5" width="16.453125" style="599" customWidth="1"/>
    <col min="6" max="6" width="3" style="599" customWidth="1"/>
    <col min="7" max="7" width="25.26953125" style="599" customWidth="1"/>
    <col min="8" max="8" width="22" style="599" customWidth="1"/>
    <col min="9" max="9" width="19.54296875" style="599" customWidth="1"/>
    <col min="10" max="10" width="2.7265625" style="599" customWidth="1"/>
    <col min="11" max="11" width="20.81640625" style="599" customWidth="1"/>
    <col min="12" max="12" width="27.26953125" style="599" customWidth="1"/>
    <col min="13" max="13" width="24.54296875" style="599" customWidth="1"/>
    <col min="14" max="15" width="5.54296875" style="599" customWidth="1"/>
    <col min="16" max="16" width="22.7265625" style="599" customWidth="1"/>
    <col min="17" max="17" width="1.7265625" style="599" customWidth="1"/>
    <col min="18" max="18" width="24.54296875" style="599" customWidth="1"/>
    <col min="19" max="19" width="2.1796875" style="599" customWidth="1"/>
    <col min="20" max="21" width="24.54296875" style="599" customWidth="1"/>
    <col min="22" max="22" width="19.1796875" style="599" customWidth="1"/>
    <col min="23" max="23" width="2.26953125" style="599" customWidth="1"/>
    <col min="24" max="25" width="24.54296875" style="599" customWidth="1"/>
    <col min="26" max="26" width="23.7265625" style="599" customWidth="1"/>
    <col min="27" max="27" width="13" style="599" customWidth="1"/>
    <col min="28" max="28" width="13.7265625" style="599" customWidth="1"/>
    <col min="29" max="29" width="6.453125" style="599" customWidth="1"/>
    <col min="30" max="16384" width="11.453125" style="599"/>
  </cols>
  <sheetData>
    <row r="1" spans="1:28" ht="14.5" thickBot="1">
      <c r="A1" s="603"/>
      <c r="B1" s="603"/>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row>
    <row r="2" spans="1:28" ht="28.5" thickTop="1">
      <c r="A2" s="603"/>
      <c r="B2" s="761"/>
      <c r="C2" s="1193"/>
      <c r="D2" s="763"/>
      <c r="E2" s="764"/>
      <c r="F2" s="764"/>
      <c r="G2" s="764"/>
      <c r="H2" s="764"/>
      <c r="I2" s="765"/>
      <c r="J2" s="765"/>
      <c r="K2" s="540"/>
      <c r="L2" s="540"/>
      <c r="M2" s="541"/>
      <c r="N2" s="541"/>
      <c r="O2" s="541"/>
      <c r="P2" s="541"/>
      <c r="Q2" s="541"/>
      <c r="R2" s="541"/>
      <c r="S2" s="541"/>
      <c r="T2" s="541"/>
      <c r="U2" s="541"/>
      <c r="V2" s="541"/>
      <c r="W2" s="541"/>
      <c r="X2" s="541"/>
      <c r="Y2" s="541"/>
      <c r="Z2" s="541"/>
      <c r="AA2" s="541" t="s">
        <v>233</v>
      </c>
      <c r="AB2" s="542">
        <f>'Cover Page'!$C$15</f>
        <v>45900</v>
      </c>
    </row>
    <row r="3" spans="1:28" ht="14">
      <c r="A3" s="603"/>
      <c r="B3" s="766"/>
      <c r="C3" s="523"/>
      <c r="D3" s="603"/>
      <c r="E3" s="603"/>
      <c r="F3" s="603"/>
      <c r="G3" s="603"/>
      <c r="H3" s="603"/>
      <c r="I3" s="603"/>
      <c r="J3" s="603"/>
      <c r="K3" s="603"/>
      <c r="L3" s="603"/>
      <c r="M3" s="547"/>
      <c r="N3" s="547"/>
      <c r="O3" s="547"/>
      <c r="P3" s="547"/>
      <c r="Q3" s="547"/>
      <c r="R3" s="547"/>
      <c r="S3" s="547"/>
      <c r="T3" s="547"/>
      <c r="U3" s="547"/>
      <c r="V3" s="547"/>
      <c r="W3" s="547"/>
      <c r="X3" s="547"/>
      <c r="Y3" s="547"/>
      <c r="Z3" s="547"/>
      <c r="AA3" s="547" t="s">
        <v>234</v>
      </c>
      <c r="AB3" s="548">
        <f>'Cover Page'!$C$16</f>
        <v>45912</v>
      </c>
    </row>
    <row r="4" spans="1:28" ht="14">
      <c r="A4" s="603"/>
      <c r="B4" s="766"/>
      <c r="C4" s="2067"/>
      <c r="D4" s="2067"/>
      <c r="E4" s="2067"/>
      <c r="F4" s="2067"/>
      <c r="G4" s="603"/>
      <c r="H4" s="2036"/>
      <c r="I4" s="2036"/>
      <c r="J4" s="2036"/>
      <c r="K4" s="2036"/>
      <c r="L4" s="603"/>
      <c r="M4" s="547"/>
      <c r="N4" s="547"/>
      <c r="O4" s="547"/>
      <c r="P4" s="547"/>
      <c r="Q4" s="547"/>
      <c r="R4" s="547"/>
      <c r="S4" s="547"/>
      <c r="T4" s="547"/>
      <c r="U4" s="547"/>
      <c r="V4" s="547"/>
      <c r="W4" s="547"/>
      <c r="X4" s="547"/>
      <c r="Y4" s="547"/>
      <c r="Z4" s="547"/>
      <c r="AA4" s="547" t="s">
        <v>235</v>
      </c>
      <c r="AB4" s="548">
        <f>'Cover Page'!$C$17</f>
        <v>45922</v>
      </c>
    </row>
    <row r="5" spans="1:28" ht="14">
      <c r="A5" s="603"/>
      <c r="B5" s="766"/>
      <c r="C5" s="2067"/>
      <c r="D5" s="2067"/>
      <c r="E5" s="2067"/>
      <c r="F5" s="2067"/>
      <c r="G5" s="603"/>
      <c r="H5" s="2036"/>
      <c r="I5" s="2036"/>
      <c r="J5" s="2036"/>
      <c r="K5" s="2036"/>
      <c r="L5" s="603"/>
      <c r="M5" s="547"/>
      <c r="N5" s="547"/>
      <c r="O5" s="547"/>
      <c r="P5" s="547"/>
      <c r="Q5" s="547"/>
      <c r="R5" s="547"/>
      <c r="S5" s="547"/>
      <c r="T5" s="547"/>
      <c r="U5" s="547"/>
      <c r="V5" s="547"/>
      <c r="W5" s="547"/>
      <c r="X5" s="547"/>
      <c r="Y5" s="547"/>
      <c r="Z5" s="547"/>
      <c r="AA5" s="547" t="s">
        <v>236</v>
      </c>
      <c r="AB5" s="548">
        <f>'Cover Page'!$C$18</f>
        <v>45929</v>
      </c>
    </row>
    <row r="6" spans="1:28" ht="14">
      <c r="A6" s="603"/>
      <c r="B6" s="766"/>
      <c r="C6" s="768"/>
      <c r="D6" s="603"/>
      <c r="E6" s="603"/>
      <c r="F6" s="603"/>
      <c r="G6" s="603"/>
      <c r="H6" s="603"/>
      <c r="I6" s="603"/>
      <c r="J6" s="603"/>
      <c r="K6" s="603"/>
      <c r="L6" s="603"/>
      <c r="M6" s="547"/>
      <c r="N6" s="547"/>
      <c r="O6" s="547"/>
      <c r="P6" s="547"/>
      <c r="Q6" s="547"/>
      <c r="R6" s="547"/>
      <c r="S6" s="547"/>
      <c r="T6" s="547"/>
      <c r="U6" s="547"/>
      <c r="V6" s="547"/>
      <c r="W6" s="547"/>
      <c r="X6" s="547"/>
      <c r="Y6" s="547"/>
      <c r="Z6" s="547"/>
      <c r="AA6" s="547" t="s">
        <v>237</v>
      </c>
      <c r="AB6" s="550">
        <f>'00 - Cover'!$F$29</f>
        <v>11</v>
      </c>
    </row>
    <row r="7" spans="1:28" ht="14">
      <c r="A7" s="603"/>
      <c r="B7" s="769"/>
      <c r="C7" s="770"/>
      <c r="D7" s="606"/>
      <c r="E7" s="606"/>
      <c r="F7" s="606"/>
      <c r="G7" s="606"/>
      <c r="H7" s="606"/>
      <c r="I7" s="606"/>
      <c r="J7" s="606"/>
      <c r="K7" s="606"/>
      <c r="L7" s="606"/>
      <c r="M7" s="606"/>
      <c r="N7" s="606"/>
      <c r="O7" s="606"/>
      <c r="P7" s="606"/>
      <c r="Q7" s="606"/>
      <c r="R7" s="606"/>
      <c r="S7" s="606"/>
      <c r="T7" s="606"/>
      <c r="U7" s="606"/>
      <c r="V7" s="606"/>
      <c r="W7" s="606"/>
      <c r="X7" s="606"/>
      <c r="Y7" s="606"/>
      <c r="Z7" s="606"/>
      <c r="AA7" s="606"/>
      <c r="AB7" s="634"/>
    </row>
    <row r="8" spans="1:28" ht="15.5">
      <c r="A8" s="603"/>
      <c r="B8" s="766"/>
      <c r="C8" s="1181" t="s">
        <v>328</v>
      </c>
      <c r="D8" s="557"/>
      <c r="E8" s="603"/>
      <c r="F8" s="603"/>
      <c r="G8" s="603"/>
      <c r="H8" s="603"/>
      <c r="I8" s="603"/>
      <c r="J8" s="603"/>
      <c r="K8" s="603"/>
      <c r="L8" s="603"/>
      <c r="M8" s="603"/>
      <c r="N8" s="603"/>
      <c r="O8" s="772"/>
      <c r="P8" s="1181" t="s">
        <v>329</v>
      </c>
      <c r="Q8" s="557"/>
      <c r="R8" s="603"/>
      <c r="S8" s="603"/>
      <c r="T8" s="603"/>
      <c r="U8" s="603"/>
      <c r="V8" s="603"/>
      <c r="W8" s="603"/>
      <c r="X8" s="603"/>
      <c r="Y8" s="603"/>
      <c r="Z8" s="603"/>
      <c r="AA8" s="603"/>
      <c r="AB8" s="773"/>
    </row>
    <row r="9" spans="1:28" ht="12.75" customHeight="1">
      <c r="A9" s="636"/>
      <c r="B9" s="774"/>
      <c r="C9" s="636"/>
      <c r="D9" s="636"/>
      <c r="E9" s="636"/>
      <c r="F9" s="636"/>
      <c r="G9" s="2066" t="s">
        <v>330</v>
      </c>
      <c r="H9" s="2066"/>
      <c r="I9" s="2066"/>
      <c r="J9" s="776"/>
      <c r="K9" s="2066" t="s">
        <v>331</v>
      </c>
      <c r="L9" s="2066"/>
      <c r="M9" s="2066"/>
      <c r="N9" s="776"/>
      <c r="O9" s="777"/>
      <c r="P9" s="636"/>
      <c r="Q9" s="778"/>
      <c r="R9" s="636"/>
      <c r="S9" s="778"/>
      <c r="T9" s="2066" t="s">
        <v>330</v>
      </c>
      <c r="U9" s="2066"/>
      <c r="V9" s="2066"/>
      <c r="W9" s="776"/>
      <c r="X9" s="2066" t="s">
        <v>331</v>
      </c>
      <c r="Y9" s="2066"/>
      <c r="Z9" s="2066"/>
      <c r="AA9" s="776"/>
      <c r="AB9" s="779"/>
    </row>
    <row r="10" spans="1:28" ht="26">
      <c r="A10" s="636"/>
      <c r="B10" s="774"/>
      <c r="C10" s="780" t="s">
        <v>5</v>
      </c>
      <c r="D10" s="778"/>
      <c r="E10" s="780" t="s">
        <v>332</v>
      </c>
      <c r="F10" s="778"/>
      <c r="G10" s="775" t="s">
        <v>239</v>
      </c>
      <c r="H10" s="775" t="s">
        <v>333</v>
      </c>
      <c r="I10" s="775" t="s">
        <v>244</v>
      </c>
      <c r="J10" s="776"/>
      <c r="K10" s="775" t="s">
        <v>239</v>
      </c>
      <c r="L10" s="775" t="s">
        <v>333</v>
      </c>
      <c r="M10" s="775" t="s">
        <v>244</v>
      </c>
      <c r="N10" s="776"/>
      <c r="O10" s="777"/>
      <c r="P10" s="780" t="s">
        <v>5</v>
      </c>
      <c r="Q10" s="778"/>
      <c r="R10" s="780" t="s">
        <v>332</v>
      </c>
      <c r="S10" s="778"/>
      <c r="T10" s="775" t="s">
        <v>239</v>
      </c>
      <c r="U10" s="781" t="s">
        <v>333</v>
      </c>
      <c r="V10" s="781" t="s">
        <v>244</v>
      </c>
      <c r="W10" s="776"/>
      <c r="X10" s="775" t="s">
        <v>239</v>
      </c>
      <c r="Y10" s="781" t="s">
        <v>333</v>
      </c>
      <c r="Z10" s="781" t="s">
        <v>244</v>
      </c>
      <c r="AA10" s="776"/>
      <c r="AB10" s="779"/>
    </row>
    <row r="11" spans="1:28">
      <c r="A11" s="636"/>
      <c r="B11" s="774"/>
      <c r="C11" s="782">
        <f>'00 - Cover'!F20</f>
        <v>45929</v>
      </c>
      <c r="D11" s="782"/>
      <c r="E11" s="1545">
        <f>'12 - Notes Interest'!I17</f>
        <v>6.0000000000000001E-3</v>
      </c>
      <c r="F11" s="784"/>
      <c r="G11" s="1502">
        <f>'11 - Notes Follow-up'!G25</f>
        <v>7059232357.3200006</v>
      </c>
      <c r="H11" s="1502">
        <f>'11 - Notes Follow-up'!F25</f>
        <v>67099817.039999999</v>
      </c>
      <c r="I11" s="1502">
        <f>'12 - Notes Interest'!K17</f>
        <v>3865612.36</v>
      </c>
      <c r="J11" s="1502"/>
      <c r="K11" s="1502">
        <f>'11 - Notes Follow-up'!J25</f>
        <v>90815.010000000009</v>
      </c>
      <c r="L11" s="1502">
        <f>'11bis - Notes Calculation'!AB17</f>
        <v>863.22</v>
      </c>
      <c r="M11" s="1502">
        <f>'12 - Notes Interest'!J17</f>
        <v>49.73</v>
      </c>
      <c r="N11" s="785"/>
      <c r="O11" s="786"/>
      <c r="P11" s="782">
        <f>C11</f>
        <v>45929</v>
      </c>
      <c r="Q11" s="782"/>
      <c r="R11" s="783">
        <f>'12 - Notes Interest'!R17</f>
        <v>1.4999999999999999E-2</v>
      </c>
      <c r="S11" s="784"/>
      <c r="T11" s="1502">
        <f>'11 - Notes Follow-up'!O25</f>
        <v>371538582.36000001</v>
      </c>
      <c r="U11" s="1502">
        <f>'11bis - Notes Calculation'!AL17</f>
        <v>3531559.6799999997</v>
      </c>
      <c r="V11" s="1502">
        <f>'12 - Notes Interest'!T17</f>
        <v>508676.52</v>
      </c>
      <c r="W11" s="785"/>
      <c r="X11" s="1502">
        <f>'11 - Notes Follow-up'!Q25</f>
        <v>90796.33</v>
      </c>
      <c r="Y11" s="1502">
        <f>'11bis - Notes Calculation'!AK17</f>
        <v>863.04</v>
      </c>
      <c r="Z11" s="1502">
        <f>'12 - Notes Interest'!S17</f>
        <v>124.31</v>
      </c>
      <c r="AA11" s="785"/>
      <c r="AB11" s="779"/>
    </row>
    <row r="12" spans="1:28">
      <c r="A12" s="636"/>
      <c r="B12" s="774"/>
      <c r="C12" s="782">
        <f>'11 - Notes Follow-up'!B26</f>
        <v>45896</v>
      </c>
      <c r="D12" s="782"/>
      <c r="E12" s="783">
        <f>'12 - Notes Interest'!I18</f>
        <v>6.0000000000000001E-3</v>
      </c>
      <c r="F12" s="782"/>
      <c r="G12" s="1502">
        <f>'11 - Notes Follow-up'!G26</f>
        <v>7126332174.3600006</v>
      </c>
      <c r="H12" s="1502">
        <f>'11 - Notes Follow-up'!F26</f>
        <v>65172840.759999998</v>
      </c>
      <c r="I12" s="1502">
        <f>'12 - Notes Interest'!K18</f>
        <v>3546133.84</v>
      </c>
      <c r="J12" s="1502"/>
      <c r="K12" s="1502">
        <f>'11 - Notes Follow-up'!J26</f>
        <v>91678.23000000001</v>
      </c>
      <c r="L12" s="1502">
        <f>'11 - Notes Follow-up'!I26</f>
        <v>838.43</v>
      </c>
      <c r="M12" s="1502">
        <f>'12 - Notes Interest'!J18</f>
        <v>45.62</v>
      </c>
      <c r="N12" s="785"/>
      <c r="O12" s="786"/>
      <c r="P12" s="782">
        <f t="shared" ref="P12:P35" si="0">C12</f>
        <v>45896</v>
      </c>
      <c r="Q12" s="785"/>
      <c r="R12" s="593">
        <f>'12 - Notes Interest'!R18</f>
        <v>1.4999999999999999E-2</v>
      </c>
      <c r="S12" s="785"/>
      <c r="T12" s="1502">
        <f>'11 - Notes Follow-up'!O26</f>
        <v>375070142.04000002</v>
      </c>
      <c r="U12" s="1502">
        <f>'11 - Notes Follow-up'!N26</f>
        <v>3430119</v>
      </c>
      <c r="V12" s="1502">
        <f>'12 - Notes Interest'!T18</f>
        <v>466651.68000000005</v>
      </c>
      <c r="W12" s="785"/>
      <c r="X12" s="1502">
        <f>'11 - Notes Follow-up'!Q26</f>
        <v>91659.37000000001</v>
      </c>
      <c r="Y12" s="1502">
        <f>'11bis - Notes Calculation'!AK18</f>
        <v>838.25</v>
      </c>
      <c r="Z12" s="1502">
        <f>'12 - Notes Interest'!S18</f>
        <v>114.04</v>
      </c>
      <c r="AA12" s="785"/>
      <c r="AB12" s="779"/>
    </row>
    <row r="13" spans="1:28">
      <c r="A13" s="636"/>
      <c r="B13" s="774"/>
      <c r="C13" s="782">
        <f>'11 - Notes Follow-up'!B27</f>
        <v>45866</v>
      </c>
      <c r="D13" s="782"/>
      <c r="E13" s="783">
        <f>'12 - Notes Interest'!I19</f>
        <v>6.0000000000000001E-3</v>
      </c>
      <c r="F13" s="782"/>
      <c r="G13" s="1502">
        <f>'11 - Notes Follow-up'!G27</f>
        <v>7191505015.1200008</v>
      </c>
      <c r="H13" s="1502">
        <f>'11 - Notes Follow-up'!F27</f>
        <v>61912760.68</v>
      </c>
      <c r="I13" s="1502">
        <f>'12 - Notes Interest'!K19</f>
        <v>3696156.5999999996</v>
      </c>
      <c r="J13" s="1502"/>
      <c r="K13" s="1502">
        <f>'11 - Notes Follow-up'!J27</f>
        <v>92516.660000000018</v>
      </c>
      <c r="L13" s="1502">
        <f>'11 - Notes Follow-up'!I27</f>
        <v>796.49</v>
      </c>
      <c r="M13" s="1502">
        <f>'12 - Notes Interest'!J19</f>
        <v>47.55</v>
      </c>
      <c r="N13" s="785"/>
      <c r="O13" s="786"/>
      <c r="P13" s="782">
        <f t="shared" si="0"/>
        <v>45866</v>
      </c>
      <c r="Q13" s="785"/>
      <c r="R13" s="593">
        <f>'12 - Notes Interest'!R19</f>
        <v>1.4999999999999999E-2</v>
      </c>
      <c r="S13" s="785"/>
      <c r="T13" s="1502">
        <f>'11 - Notes Follow-up'!O27</f>
        <v>378500261.04000002</v>
      </c>
      <c r="U13" s="1502">
        <f>'11 - Notes Follow-up'!N27</f>
        <v>3258541.4400000004</v>
      </c>
      <c r="V13" s="1502">
        <f>'12 - Notes Interest'!T19</f>
        <v>486334.19999999995</v>
      </c>
      <c r="W13" s="785"/>
      <c r="X13" s="1502">
        <f>'11 - Notes Follow-up'!Q27</f>
        <v>92497.62000000001</v>
      </c>
      <c r="Y13" s="1502">
        <f>'11bis - Notes Calculation'!AK19</f>
        <v>796.32</v>
      </c>
      <c r="Z13" s="1502">
        <f>'12 - Notes Interest'!S19</f>
        <v>118.85</v>
      </c>
      <c r="AA13" s="785"/>
      <c r="AB13" s="779"/>
    </row>
    <row r="14" spans="1:28">
      <c r="A14" s="636"/>
      <c r="B14" s="774"/>
      <c r="C14" s="782">
        <f>'11 - Notes Follow-up'!B28</f>
        <v>45835</v>
      </c>
      <c r="D14" s="782"/>
      <c r="E14" s="783">
        <f>'12 - Notes Interest'!I20</f>
        <v>6.0000000000000001E-3</v>
      </c>
      <c r="F14" s="782"/>
      <c r="G14" s="1502">
        <f>'11 - Notes Follow-up'!G28</f>
        <v>7253417775.8000011</v>
      </c>
      <c r="H14" s="1502">
        <f>'11 - Notes Follow-up'!F28</f>
        <v>62413354.759999998</v>
      </c>
      <c r="I14" s="1502">
        <f>'12 - Notes Interest'!K20</f>
        <v>3728026.72</v>
      </c>
      <c r="J14" s="1502"/>
      <c r="K14" s="1502">
        <f>'11 - Notes Follow-up'!J28</f>
        <v>93313.150000000009</v>
      </c>
      <c r="L14" s="1502">
        <f>'11 - Notes Follow-up'!I28</f>
        <v>802.93</v>
      </c>
      <c r="M14" s="1502">
        <f>'12 - Notes Interest'!J20</f>
        <v>47.96</v>
      </c>
      <c r="N14" s="785"/>
      <c r="O14" s="786"/>
      <c r="P14" s="782">
        <f t="shared" si="0"/>
        <v>45835</v>
      </c>
      <c r="Q14" s="785"/>
      <c r="R14" s="593">
        <f>'12 - Notes Interest'!R20</f>
        <v>1.4999999999999999E-2</v>
      </c>
      <c r="S14" s="785"/>
      <c r="T14" s="1502">
        <f>'11 - Notes Follow-up'!O28</f>
        <v>381758802.48000002</v>
      </c>
      <c r="U14" s="1502">
        <f>'11 - Notes Follow-up'!N28</f>
        <v>3284934.84</v>
      </c>
      <c r="V14" s="1502">
        <f>'12 - Notes Interest'!T20</f>
        <v>490508.04000000004</v>
      </c>
      <c r="W14" s="785"/>
      <c r="X14" s="1502">
        <f>'11 - Notes Follow-up'!Q28</f>
        <v>93293.94</v>
      </c>
      <c r="Y14" s="1502">
        <f>'11bis - Notes Calculation'!AK20</f>
        <v>802.77</v>
      </c>
      <c r="Z14" s="1502">
        <f>'12 - Notes Interest'!S20</f>
        <v>119.87</v>
      </c>
      <c r="AA14" s="785"/>
      <c r="AB14" s="779"/>
    </row>
    <row r="15" spans="1:28">
      <c r="A15" s="636"/>
      <c r="B15" s="774"/>
      <c r="C15" s="782">
        <f>'11 - Notes Follow-up'!B29</f>
        <v>45804</v>
      </c>
      <c r="D15" s="782"/>
      <c r="E15" s="783">
        <f>'12 - Notes Interest'!I21</f>
        <v>6.0000000000000001E-3</v>
      </c>
      <c r="F15" s="782"/>
      <c r="G15" s="1502">
        <f>'11 - Notes Follow-up'!G29</f>
        <v>7315831130.5600014</v>
      </c>
      <c r="H15" s="1502">
        <f>'11 - Notes Follow-up'!F29</f>
        <v>58624697.080000006</v>
      </c>
      <c r="I15" s="1502">
        <f>'12 - Notes Interest'!K21</f>
        <v>3515041.04</v>
      </c>
      <c r="J15" s="1502"/>
      <c r="K15" s="1502">
        <f>'11 - Notes Follow-up'!J29</f>
        <v>94116.080000000016</v>
      </c>
      <c r="L15" s="1502">
        <f>'11 - Notes Follow-up'!I29</f>
        <v>754.19</v>
      </c>
      <c r="M15" s="1502">
        <f>'12 - Notes Interest'!J21</f>
        <v>45.22</v>
      </c>
      <c r="N15" s="785"/>
      <c r="O15" s="786"/>
      <c r="P15" s="782">
        <f t="shared" si="0"/>
        <v>45804</v>
      </c>
      <c r="Q15" s="785"/>
      <c r="R15" s="593">
        <f>'12 - Notes Interest'!R21</f>
        <v>1.4999999999999999E-2</v>
      </c>
      <c r="S15" s="785"/>
      <c r="T15" s="1502">
        <f>'11 - Notes Follow-up'!O29</f>
        <v>385043737.31999999</v>
      </c>
      <c r="U15" s="1502">
        <f>'11 - Notes Follow-up'!N29</f>
        <v>3085490.76</v>
      </c>
      <c r="V15" s="1502">
        <f>'12 - Notes Interest'!T21</f>
        <v>462559.68000000005</v>
      </c>
      <c r="W15" s="785"/>
      <c r="X15" s="1502">
        <f>'11 - Notes Follow-up'!Q29</f>
        <v>94096.709999999992</v>
      </c>
      <c r="Y15" s="1502">
        <f>'11bis - Notes Calculation'!AK21</f>
        <v>754.03</v>
      </c>
      <c r="Z15" s="1502">
        <f>'12 - Notes Interest'!S21</f>
        <v>113.04</v>
      </c>
      <c r="AA15" s="785"/>
      <c r="AB15" s="779"/>
    </row>
    <row r="16" spans="1:28">
      <c r="A16" s="636"/>
      <c r="B16" s="774"/>
      <c r="C16" s="782">
        <f>'11 - Notes Follow-up'!B30</f>
        <v>45775</v>
      </c>
      <c r="D16" s="782"/>
      <c r="E16" s="783">
        <f>'12 - Notes Interest'!I22</f>
        <v>6.0000000000000001E-3</v>
      </c>
      <c r="F16" s="782"/>
      <c r="G16" s="1502">
        <f>'11 - Notes Follow-up'!G30</f>
        <v>7374455827.6400013</v>
      </c>
      <c r="H16" s="1502">
        <f>'11 - Notes Follow-up'!F30</f>
        <v>56293514.400000006</v>
      </c>
      <c r="I16" s="1502">
        <f>'12 - Notes Interest'!K22</f>
        <v>3909142.28</v>
      </c>
      <c r="J16" s="1502"/>
      <c r="K16" s="1502">
        <f>'11 - Notes Follow-up'!J30</f>
        <v>94870.270000000019</v>
      </c>
      <c r="L16" s="1502">
        <f>'11 - Notes Follow-up'!I30</f>
        <v>724.2</v>
      </c>
      <c r="M16" s="1502">
        <f>'12 - Notes Interest'!J22</f>
        <v>50.29</v>
      </c>
      <c r="N16" s="785"/>
      <c r="O16" s="786"/>
      <c r="P16" s="782">
        <f t="shared" si="0"/>
        <v>45775</v>
      </c>
      <c r="Q16" s="785"/>
      <c r="R16" s="593">
        <f>'12 - Notes Interest'!R22</f>
        <v>1.4999999999999999E-2</v>
      </c>
      <c r="S16" s="785"/>
      <c r="T16" s="1502">
        <f>'11 - Notes Follow-up'!O30</f>
        <v>388129228.07999998</v>
      </c>
      <c r="U16" s="1502">
        <f>'11 - Notes Follow-up'!N30</f>
        <v>2962812.5999999996</v>
      </c>
      <c r="V16" s="1502">
        <f>'12 - Notes Interest'!T22</f>
        <v>514323.48</v>
      </c>
      <c r="W16" s="785"/>
      <c r="X16" s="1502">
        <f>'11 - Notes Follow-up'!Q30</f>
        <v>94850.739999999991</v>
      </c>
      <c r="Y16" s="1502">
        <f>'11bis - Notes Calculation'!AK22</f>
        <v>724.05</v>
      </c>
      <c r="Z16" s="1502">
        <f>'12 - Notes Interest'!S22</f>
        <v>125.69</v>
      </c>
      <c r="AA16" s="785"/>
      <c r="AB16" s="779"/>
    </row>
    <row r="17" spans="1:28">
      <c r="A17" s="636"/>
      <c r="B17" s="774"/>
      <c r="C17" s="782">
        <f>'11 - Notes Follow-up'!B31</f>
        <v>45743</v>
      </c>
      <c r="D17" s="782" t="s">
        <v>144</v>
      </c>
      <c r="E17" s="783">
        <f>'12 - Notes Interest'!I23</f>
        <v>6.0000000000000001E-3</v>
      </c>
      <c r="F17" s="782" t="s">
        <v>144</v>
      </c>
      <c r="G17" s="1502">
        <f>'11 - Notes Follow-up'!G31</f>
        <v>7430749342.0400009</v>
      </c>
      <c r="H17" s="1502">
        <f>'11 - Notes Follow-up'!F31</f>
        <v>57244176.759999998</v>
      </c>
      <c r="I17" s="1502">
        <f>'12 - Notes Interest'!K23</f>
        <v>3446636.8800000004</v>
      </c>
      <c r="J17" s="1502" t="s">
        <v>144</v>
      </c>
      <c r="K17" s="1502">
        <f>'11 - Notes Follow-up'!J31</f>
        <v>95594.470000000016</v>
      </c>
      <c r="L17" s="1502">
        <f>'11 - Notes Follow-up'!I31</f>
        <v>736.43</v>
      </c>
      <c r="M17" s="1502">
        <f>'12 - Notes Interest'!J23</f>
        <v>44.34</v>
      </c>
      <c r="N17" s="785"/>
      <c r="O17" s="786"/>
      <c r="P17" s="782">
        <f t="shared" si="0"/>
        <v>45743</v>
      </c>
      <c r="Q17" s="785"/>
      <c r="R17" s="593">
        <f>'12 - Notes Interest'!R23</f>
        <v>1.4999999999999999E-2</v>
      </c>
      <c r="S17" s="785"/>
      <c r="T17" s="1502">
        <f>'11 - Notes Follow-up'!O31</f>
        <v>391092040.68000001</v>
      </c>
      <c r="U17" s="1502">
        <f>'11 - Notes Follow-up'!N31</f>
        <v>3012857.76</v>
      </c>
      <c r="V17" s="1502">
        <f>'12 - Notes Interest'!T23</f>
        <v>453475.43999999994</v>
      </c>
      <c r="W17" s="785"/>
      <c r="X17" s="1502">
        <f>'11 - Notes Follow-up'!Q31</f>
        <v>95574.790000000008</v>
      </c>
      <c r="Y17" s="1502">
        <f>'11bis - Notes Calculation'!AK23</f>
        <v>736.28</v>
      </c>
      <c r="Z17" s="1502">
        <f>'12 - Notes Interest'!S23</f>
        <v>110.82</v>
      </c>
      <c r="AA17" s="785"/>
      <c r="AB17" s="779"/>
    </row>
    <row r="18" spans="1:28">
      <c r="A18" s="636"/>
      <c r="B18" s="774"/>
      <c r="C18" s="782">
        <f>'11 - Notes Follow-up'!B32</f>
        <v>45715</v>
      </c>
      <c r="D18" s="782"/>
      <c r="E18" s="783">
        <f>'12 - Notes Interest'!I24</f>
        <v>6.0000000000000001E-3</v>
      </c>
      <c r="F18" s="784"/>
      <c r="G18" s="1502">
        <f>'11 - Notes Follow-up'!G32</f>
        <v>7487993518.8000011</v>
      </c>
      <c r="H18" s="1502">
        <f>'11 - Notes Follow-up'!F32</f>
        <v>57126801.439999998</v>
      </c>
      <c r="I18" s="1502">
        <f>'12 - Notes Interest'!K24</f>
        <v>3844624.72</v>
      </c>
      <c r="J18" s="1502"/>
      <c r="K18" s="1502">
        <f>'11 - Notes Follow-up'!J32</f>
        <v>96330.900000000009</v>
      </c>
      <c r="L18" s="1502">
        <f>'11 - Notes Follow-up'!I32</f>
        <v>734.92</v>
      </c>
      <c r="M18" s="1502">
        <f>'12 - Notes Interest'!J24</f>
        <v>49.46</v>
      </c>
      <c r="N18" s="785"/>
      <c r="O18" s="786"/>
      <c r="P18" s="782">
        <f t="shared" si="0"/>
        <v>45715</v>
      </c>
      <c r="Q18" s="785"/>
      <c r="R18" s="593">
        <f>'12 - Notes Interest'!R24</f>
        <v>1.4999999999999999E-2</v>
      </c>
      <c r="S18" s="785"/>
      <c r="T18" s="1502">
        <f>'11 - Notes Follow-up'!O32</f>
        <v>394104898.44</v>
      </c>
      <c r="U18" s="1502">
        <f>'11 - Notes Follow-up'!N32</f>
        <v>3006719.76</v>
      </c>
      <c r="V18" s="1502">
        <f>'12 - Notes Interest'!T24</f>
        <v>505893.95999999996</v>
      </c>
      <c r="W18" s="785"/>
      <c r="X18" s="1502">
        <f>'11 - Notes Follow-up'!Q32</f>
        <v>96311.069999999992</v>
      </c>
      <c r="Y18" s="1502">
        <f>'11bis - Notes Calculation'!AK24</f>
        <v>734.78</v>
      </c>
      <c r="Z18" s="1502">
        <f>'12 - Notes Interest'!S24</f>
        <v>123.63</v>
      </c>
      <c r="AA18" s="785"/>
      <c r="AB18" s="779"/>
    </row>
    <row r="19" spans="1:28">
      <c r="A19" s="636"/>
      <c r="B19" s="774"/>
      <c r="C19" s="782">
        <f>'11 - Notes Follow-up'!B33</f>
        <v>45684</v>
      </c>
      <c r="D19" s="782"/>
      <c r="E19" s="783">
        <f>'12 - Notes Interest'!I25</f>
        <v>6.0000000000000001E-3</v>
      </c>
      <c r="F19" s="784"/>
      <c r="G19" s="1502">
        <f>'11 - Notes Follow-up'!G33</f>
        <v>7545120320.2400007</v>
      </c>
      <c r="H19" s="1502">
        <f>'11 - Notes Follow-up'!F33</f>
        <v>114424613.28</v>
      </c>
      <c r="I19" s="1502">
        <f>'12 - Notes Interest'!K25</f>
        <v>3902923.72</v>
      </c>
      <c r="J19" s="1502"/>
      <c r="K19" s="1502">
        <f>'11 - Notes Follow-up'!J33</f>
        <v>97065.82</v>
      </c>
      <c r="L19" s="1502">
        <f>'11 - Notes Follow-up'!I33</f>
        <v>1472.04</v>
      </c>
      <c r="M19" s="1502">
        <f>'12 - Notes Interest'!J25</f>
        <v>50.21</v>
      </c>
      <c r="N19" s="785"/>
      <c r="O19" s="786"/>
      <c r="P19" s="782">
        <f t="shared" si="0"/>
        <v>45684</v>
      </c>
      <c r="Q19" s="785"/>
      <c r="R19" s="593">
        <f>'12 - Notes Interest'!R25</f>
        <v>1.4999999999999999E-2</v>
      </c>
      <c r="S19" s="785"/>
      <c r="T19" s="1502">
        <f>'11 - Notes Follow-up'!O33</f>
        <v>397111618.19999999</v>
      </c>
      <c r="U19" s="1502">
        <f>'11 - Notes Follow-up'!N33</f>
        <v>6022319.1600000001</v>
      </c>
      <c r="V19" s="1502">
        <f>'12 - Notes Interest'!T25</f>
        <v>513586.92000000004</v>
      </c>
      <c r="W19" s="785"/>
      <c r="X19" s="1502">
        <f>'11 - Notes Follow-up'!Q33</f>
        <v>97045.849999999991</v>
      </c>
      <c r="Y19" s="1502">
        <f>'11bis - Notes Calculation'!AK25</f>
        <v>1471.73</v>
      </c>
      <c r="Z19" s="1502">
        <f>'12 - Notes Interest'!S25</f>
        <v>125.51</v>
      </c>
      <c r="AA19" s="785"/>
      <c r="AB19" s="779"/>
    </row>
    <row r="20" spans="1:28">
      <c r="A20" s="636"/>
      <c r="B20" s="774"/>
      <c r="C20" s="782">
        <f>'11 - Notes Follow-up'!B34</f>
        <v>45653</v>
      </c>
      <c r="D20" s="782"/>
      <c r="E20" s="783">
        <f>'12 - Notes Interest'!I26</f>
        <v>6.0000000000000001E-3</v>
      </c>
      <c r="F20" s="784"/>
      <c r="G20" s="1502">
        <f>'11 - Notes Follow-up'!G34</f>
        <v>7659544933.5200005</v>
      </c>
      <c r="H20" s="1502">
        <f>'11 - Notes Follow-up'!F34</f>
        <v>55214594.240000002</v>
      </c>
      <c r="I20" s="1502">
        <f>'12 - Notes Interest'!K26</f>
        <v>3804204.0799999996</v>
      </c>
      <c r="J20" s="1502"/>
      <c r="K20" s="1502">
        <f>'11 - Notes Follow-up'!J34</f>
        <v>98537.86</v>
      </c>
      <c r="L20" s="1502">
        <f>'11 - Notes Follow-up'!I34</f>
        <v>710.32</v>
      </c>
      <c r="M20" s="1502">
        <f>'12 - Notes Interest'!J26</f>
        <v>48.94</v>
      </c>
      <c r="N20" s="785"/>
      <c r="O20" s="786"/>
      <c r="P20" s="782">
        <f t="shared" si="0"/>
        <v>45653</v>
      </c>
      <c r="Q20" s="785"/>
      <c r="R20" s="593">
        <f>'12 - Notes Interest'!R26</f>
        <v>1.4999999999999999E-2</v>
      </c>
      <c r="S20" s="785"/>
      <c r="T20" s="1502">
        <f>'11 - Notes Follow-up'!O34</f>
        <v>403133937.36000001</v>
      </c>
      <c r="U20" s="1502">
        <f>'11 - Notes Follow-up'!N34</f>
        <v>2906015.6399999997</v>
      </c>
      <c r="V20" s="1502">
        <f>'12 - Notes Interest'!T26</f>
        <v>500615.28</v>
      </c>
      <c r="W20" s="785"/>
      <c r="X20" s="1502">
        <f>'11 - Notes Follow-up'!Q34</f>
        <v>98517.58</v>
      </c>
      <c r="Y20" s="1502">
        <f>'11bis - Notes Calculation'!AK26</f>
        <v>710.17</v>
      </c>
      <c r="Z20" s="1502">
        <f>'12 - Notes Interest'!S26</f>
        <v>122.34</v>
      </c>
      <c r="AA20" s="785"/>
      <c r="AB20" s="779"/>
    </row>
    <row r="21" spans="1:28">
      <c r="A21" s="636"/>
      <c r="B21" s="774"/>
      <c r="C21" s="782">
        <f>'11 - Notes Follow-up'!B35</f>
        <v>45623</v>
      </c>
      <c r="D21" s="782"/>
      <c r="E21" s="783">
        <f>'12 - Notes Interest'!I27</f>
        <v>6.0000000000000001E-3</v>
      </c>
      <c r="F21" s="784"/>
      <c r="G21" s="1502">
        <f>'11 - Notes Follow-up'!G35</f>
        <v>7714759527.7600002</v>
      </c>
      <c r="H21" s="1502">
        <f>'11 - Notes Follow-up'!F35</f>
        <v>58440472.240000002</v>
      </c>
      <c r="I21" s="1502">
        <f>'12 - Notes Interest'!K27</f>
        <v>4471921.96</v>
      </c>
      <c r="J21" s="1502"/>
      <c r="K21" s="1502">
        <f>'11 - Notes Follow-up'!J35</f>
        <v>99248.180000000008</v>
      </c>
      <c r="L21" s="1502">
        <f>'11 - Notes Follow-up'!I35</f>
        <v>751.82</v>
      </c>
      <c r="M21" s="1502">
        <f>'12 - Notes Interest'!J27</f>
        <v>57.53</v>
      </c>
      <c r="N21" s="785"/>
      <c r="O21" s="786"/>
      <c r="P21" s="782">
        <f t="shared" si="0"/>
        <v>45623</v>
      </c>
      <c r="Q21" s="785"/>
      <c r="R21" s="593">
        <f>'12 - Notes Interest'!R27</f>
        <v>1.4999999999999999E-2</v>
      </c>
      <c r="S21" s="785"/>
      <c r="T21" s="1502">
        <f>'11 - Notes Follow-up'!O35</f>
        <v>406039953</v>
      </c>
      <c r="U21" s="1502">
        <f>'11 - Notes Follow-up'!N35</f>
        <v>3160047</v>
      </c>
      <c r="V21" s="1502">
        <f>'12 - Notes Interest'!T27</f>
        <v>588593.28</v>
      </c>
      <c r="W21" s="785"/>
      <c r="X21" s="1502">
        <f>'11 - Notes Follow-up'!Q35</f>
        <v>99227.75</v>
      </c>
      <c r="Y21" s="1502">
        <f>'11bis - Notes Calculation'!AK27</f>
        <v>772.25</v>
      </c>
      <c r="Z21" s="1502">
        <f>'12 - Notes Interest'!S27</f>
        <v>143.84</v>
      </c>
      <c r="AA21" s="785"/>
      <c r="AB21" s="779"/>
    </row>
    <row r="22" spans="1:28">
      <c r="A22" s="636"/>
      <c r="B22" s="774"/>
      <c r="C22" s="782">
        <f>'11 - Notes Follow-up'!B36</f>
        <v>45588</v>
      </c>
      <c r="D22" s="782"/>
      <c r="E22" s="783" t="str">
        <f>'12 - Notes Interest'!I28</f>
        <v/>
      </c>
      <c r="F22" s="784"/>
      <c r="G22" s="1502">
        <f>'11 - Notes Follow-up'!G36</f>
        <v>7773200000</v>
      </c>
      <c r="H22" s="1502">
        <f>'11 - Notes Follow-up'!F36</f>
        <v>0</v>
      </c>
      <c r="I22" s="1502" t="str">
        <f>'12 - Notes Interest'!K28</f>
        <v/>
      </c>
      <c r="J22" s="1502"/>
      <c r="K22" s="1502">
        <f>'11 - Notes Follow-up'!J36</f>
        <v>100000</v>
      </c>
      <c r="L22" s="1502">
        <f>'11 - Notes Follow-up'!I36</f>
        <v>0</v>
      </c>
      <c r="M22" s="1502" t="str">
        <f>'12 - Notes Interest'!J28</f>
        <v/>
      </c>
      <c r="N22" s="785"/>
      <c r="O22" s="786"/>
      <c r="P22" s="782">
        <f t="shared" si="0"/>
        <v>45588</v>
      </c>
      <c r="Q22" s="785"/>
      <c r="R22" s="593" t="str">
        <f>'12 - Notes Interest'!R28</f>
        <v/>
      </c>
      <c r="S22" s="785"/>
      <c r="T22" s="1502">
        <f>'11 - Notes Follow-up'!O36</f>
        <v>409200000</v>
      </c>
      <c r="U22" s="1502">
        <f>'11 - Notes Follow-up'!N36</f>
        <v>0</v>
      </c>
      <c r="V22" s="1502" t="str">
        <f>'12 - Notes Interest'!T28</f>
        <v/>
      </c>
      <c r="W22" s="785"/>
      <c r="X22" s="1502">
        <f>'11 - Notes Follow-up'!Q36</f>
        <v>100000</v>
      </c>
      <c r="Y22" s="1502">
        <f>'11bis - Notes Calculation'!AK28</f>
        <v>0</v>
      </c>
      <c r="Z22" s="1502" t="str">
        <f>'12 - Notes Interest'!S28</f>
        <v/>
      </c>
      <c r="AA22" s="785"/>
      <c r="AB22" s="779"/>
    </row>
    <row r="23" spans="1:28">
      <c r="A23" s="636"/>
      <c r="B23" s="774"/>
      <c r="C23" s="782" t="str">
        <f>'11 - Notes Follow-up'!B37</f>
        <v/>
      </c>
      <c r="D23" s="782"/>
      <c r="E23" s="783" t="str">
        <f>'12 - Notes Interest'!I29</f>
        <v/>
      </c>
      <c r="F23" s="784"/>
      <c r="G23" s="1502" t="str">
        <f>'11 - Notes Follow-up'!G37</f>
        <v/>
      </c>
      <c r="H23" s="1502" t="str">
        <f>'11 - Notes Follow-up'!F37</f>
        <v/>
      </c>
      <c r="I23" s="1502" t="str">
        <f>'12 - Notes Interest'!K29</f>
        <v/>
      </c>
      <c r="J23" s="1502"/>
      <c r="K23" s="1502" t="str">
        <f>'11 - Notes Follow-up'!J37</f>
        <v/>
      </c>
      <c r="L23" s="1502" t="str">
        <f>'11 - Notes Follow-up'!I37</f>
        <v/>
      </c>
      <c r="M23" s="1502" t="str">
        <f>'12 - Notes Interest'!J29</f>
        <v/>
      </c>
      <c r="N23" s="785"/>
      <c r="O23" s="786"/>
      <c r="P23" s="782" t="str">
        <f t="shared" si="0"/>
        <v/>
      </c>
      <c r="Q23" s="785"/>
      <c r="R23" s="593" t="str">
        <f>'12 - Notes Interest'!R29</f>
        <v/>
      </c>
      <c r="S23" s="785"/>
      <c r="T23" s="1502" t="str">
        <f>'11 - Notes Follow-up'!O37</f>
        <v/>
      </c>
      <c r="U23" s="1502" t="str">
        <f>'11 - Notes Follow-up'!N37</f>
        <v/>
      </c>
      <c r="V23" s="1502" t="str">
        <f>'12 - Notes Interest'!T29</f>
        <v/>
      </c>
      <c r="W23" s="785"/>
      <c r="X23" s="1502" t="str">
        <f>'11 - Notes Follow-up'!Q37</f>
        <v/>
      </c>
      <c r="Y23" s="1502" t="str">
        <f>'11bis - Notes Calculation'!AK29</f>
        <v/>
      </c>
      <c r="Z23" s="1502" t="str">
        <f>'12 - Notes Interest'!S29</f>
        <v/>
      </c>
      <c r="AA23" s="785"/>
      <c r="AB23" s="779"/>
    </row>
    <row r="24" spans="1:28">
      <c r="A24" s="636"/>
      <c r="B24" s="774"/>
      <c r="C24" s="782" t="str">
        <f>'11 - Notes Follow-up'!B38</f>
        <v/>
      </c>
      <c r="D24" s="782"/>
      <c r="E24" s="783" t="str">
        <f>'12 - Notes Interest'!I30</f>
        <v/>
      </c>
      <c r="F24" s="784"/>
      <c r="G24" s="1502" t="str">
        <f>'11 - Notes Follow-up'!G38</f>
        <v/>
      </c>
      <c r="H24" s="1502" t="str">
        <f>'11 - Notes Follow-up'!F38</f>
        <v/>
      </c>
      <c r="I24" s="1502" t="str">
        <f>'12 - Notes Interest'!K30</f>
        <v/>
      </c>
      <c r="J24" s="1502"/>
      <c r="K24" s="1502" t="str">
        <f>'11 - Notes Follow-up'!J38</f>
        <v/>
      </c>
      <c r="L24" s="1502" t="str">
        <f>'11 - Notes Follow-up'!I38</f>
        <v/>
      </c>
      <c r="M24" s="1502" t="str">
        <f>'12 - Notes Interest'!J30</f>
        <v/>
      </c>
      <c r="N24" s="785"/>
      <c r="O24" s="786"/>
      <c r="P24" s="782" t="str">
        <f t="shared" si="0"/>
        <v/>
      </c>
      <c r="Q24" s="785"/>
      <c r="R24" s="593" t="str">
        <f>'12 - Notes Interest'!R30</f>
        <v/>
      </c>
      <c r="S24" s="785"/>
      <c r="T24" s="1502" t="str">
        <f>'11 - Notes Follow-up'!O38</f>
        <v/>
      </c>
      <c r="U24" s="1502" t="str">
        <f>'11 - Notes Follow-up'!N38</f>
        <v/>
      </c>
      <c r="V24" s="1502" t="str">
        <f>'12 - Notes Interest'!T30</f>
        <v/>
      </c>
      <c r="W24" s="785"/>
      <c r="X24" s="1502" t="str">
        <f>'11 - Notes Follow-up'!Q38</f>
        <v/>
      </c>
      <c r="Y24" s="1502" t="str">
        <f>'11bis - Notes Calculation'!AK30</f>
        <v/>
      </c>
      <c r="Z24" s="1502" t="str">
        <f>'12 - Notes Interest'!S30</f>
        <v/>
      </c>
      <c r="AA24" s="785"/>
      <c r="AB24" s="779"/>
    </row>
    <row r="25" spans="1:28">
      <c r="A25" s="636"/>
      <c r="B25" s="774"/>
      <c r="C25" s="782" t="str">
        <f>'11 - Notes Follow-up'!B39</f>
        <v/>
      </c>
      <c r="D25" s="782"/>
      <c r="E25" s="783" t="str">
        <f>'12 - Notes Interest'!I31</f>
        <v/>
      </c>
      <c r="F25" s="784"/>
      <c r="G25" s="1502" t="str">
        <f>'11 - Notes Follow-up'!G39</f>
        <v/>
      </c>
      <c r="H25" s="1502" t="str">
        <f>'11 - Notes Follow-up'!F39</f>
        <v/>
      </c>
      <c r="I25" s="1502" t="str">
        <f>'12 - Notes Interest'!K31</f>
        <v/>
      </c>
      <c r="J25" s="1502"/>
      <c r="K25" s="1502" t="str">
        <f>'11 - Notes Follow-up'!J39</f>
        <v/>
      </c>
      <c r="L25" s="1502" t="str">
        <f>'11 - Notes Follow-up'!I39</f>
        <v/>
      </c>
      <c r="M25" s="1502" t="str">
        <f>'12 - Notes Interest'!J31</f>
        <v/>
      </c>
      <c r="N25" s="785"/>
      <c r="O25" s="786"/>
      <c r="P25" s="782" t="str">
        <f t="shared" si="0"/>
        <v/>
      </c>
      <c r="Q25" s="785"/>
      <c r="R25" s="593" t="str">
        <f>'12 - Notes Interest'!R31</f>
        <v/>
      </c>
      <c r="S25" s="785"/>
      <c r="T25" s="1502" t="str">
        <f>'11 - Notes Follow-up'!O39</f>
        <v/>
      </c>
      <c r="U25" s="1502" t="str">
        <f>'11 - Notes Follow-up'!N39</f>
        <v/>
      </c>
      <c r="V25" s="1502" t="str">
        <f>'12 - Notes Interest'!T31</f>
        <v/>
      </c>
      <c r="W25" s="785"/>
      <c r="X25" s="1502" t="str">
        <f>'11 - Notes Follow-up'!Q39</f>
        <v/>
      </c>
      <c r="Y25" s="1502" t="str">
        <f>'11bis - Notes Calculation'!AK31</f>
        <v/>
      </c>
      <c r="Z25" s="1502" t="str">
        <f>'12 - Notes Interest'!S31</f>
        <v/>
      </c>
      <c r="AA25" s="785"/>
      <c r="AB25" s="779"/>
    </row>
    <row r="26" spans="1:28">
      <c r="A26" s="636"/>
      <c r="B26" s="774"/>
      <c r="C26" s="782" t="str">
        <f>'11 - Notes Follow-up'!B40</f>
        <v/>
      </c>
      <c r="D26" s="782"/>
      <c r="E26" s="783" t="str">
        <f>'12 - Notes Interest'!I32</f>
        <v/>
      </c>
      <c r="F26" s="784"/>
      <c r="G26" s="1502" t="str">
        <f>'11 - Notes Follow-up'!G40</f>
        <v/>
      </c>
      <c r="H26" s="1502" t="str">
        <f>'11 - Notes Follow-up'!F40</f>
        <v/>
      </c>
      <c r="I26" s="1502" t="str">
        <f>'12 - Notes Interest'!K32</f>
        <v/>
      </c>
      <c r="J26" s="1502"/>
      <c r="K26" s="1502" t="str">
        <f>'11 - Notes Follow-up'!J40</f>
        <v/>
      </c>
      <c r="L26" s="1502" t="str">
        <f>'11 - Notes Follow-up'!I40</f>
        <v/>
      </c>
      <c r="M26" s="1502" t="str">
        <f>'12 - Notes Interest'!J32</f>
        <v/>
      </c>
      <c r="N26" s="785"/>
      <c r="O26" s="786"/>
      <c r="P26" s="782" t="str">
        <f t="shared" si="0"/>
        <v/>
      </c>
      <c r="Q26" s="785"/>
      <c r="R26" s="593" t="str">
        <f>'12 - Notes Interest'!R32</f>
        <v/>
      </c>
      <c r="S26" s="785"/>
      <c r="T26" s="1502" t="str">
        <f>'11 - Notes Follow-up'!O40</f>
        <v/>
      </c>
      <c r="U26" s="1502" t="str">
        <f>'11 - Notes Follow-up'!N40</f>
        <v/>
      </c>
      <c r="V26" s="1502" t="str">
        <f>'12 - Notes Interest'!T32</f>
        <v/>
      </c>
      <c r="W26" s="785"/>
      <c r="X26" s="1502" t="str">
        <f>'11 - Notes Follow-up'!Q40</f>
        <v/>
      </c>
      <c r="Y26" s="1502" t="str">
        <f>'11bis - Notes Calculation'!AK32</f>
        <v/>
      </c>
      <c r="Z26" s="1502" t="str">
        <f>'12 - Notes Interest'!S32</f>
        <v/>
      </c>
      <c r="AA26" s="785"/>
      <c r="AB26" s="779"/>
    </row>
    <row r="27" spans="1:28">
      <c r="A27" s="636"/>
      <c r="B27" s="774"/>
      <c r="C27" s="782" t="str">
        <f>'11 - Notes Follow-up'!B41</f>
        <v/>
      </c>
      <c r="D27" s="782"/>
      <c r="E27" s="783" t="str">
        <f>'12 - Notes Interest'!I33</f>
        <v/>
      </c>
      <c r="F27" s="784"/>
      <c r="G27" s="1502" t="str">
        <f>'11 - Notes Follow-up'!G41</f>
        <v/>
      </c>
      <c r="H27" s="1502" t="str">
        <f>'11 - Notes Follow-up'!F41</f>
        <v/>
      </c>
      <c r="I27" s="1502" t="str">
        <f>'12 - Notes Interest'!K33</f>
        <v/>
      </c>
      <c r="J27" s="1502"/>
      <c r="K27" s="1502" t="str">
        <f>'11 - Notes Follow-up'!J41</f>
        <v/>
      </c>
      <c r="L27" s="1502" t="str">
        <f>'11 - Notes Follow-up'!I41</f>
        <v/>
      </c>
      <c r="M27" s="1502" t="str">
        <f>'12 - Notes Interest'!J33</f>
        <v/>
      </c>
      <c r="N27" s="785"/>
      <c r="O27" s="786"/>
      <c r="P27" s="782" t="str">
        <f t="shared" si="0"/>
        <v/>
      </c>
      <c r="Q27" s="785"/>
      <c r="R27" s="593" t="str">
        <f>'12 - Notes Interest'!R33</f>
        <v/>
      </c>
      <c r="S27" s="785"/>
      <c r="T27" s="1502" t="str">
        <f>'11 - Notes Follow-up'!O41</f>
        <v/>
      </c>
      <c r="U27" s="1502" t="str">
        <f>'11 - Notes Follow-up'!N41</f>
        <v/>
      </c>
      <c r="V27" s="1502" t="str">
        <f>'12 - Notes Interest'!T33</f>
        <v/>
      </c>
      <c r="W27" s="785"/>
      <c r="X27" s="1502" t="str">
        <f>'11 - Notes Follow-up'!Q41</f>
        <v/>
      </c>
      <c r="Y27" s="1502" t="str">
        <f>'11bis - Notes Calculation'!AK33</f>
        <v/>
      </c>
      <c r="Z27" s="1502" t="str">
        <f>'12 - Notes Interest'!S33</f>
        <v/>
      </c>
      <c r="AA27" s="785"/>
      <c r="AB27" s="779"/>
    </row>
    <row r="28" spans="1:28">
      <c r="A28" s="636"/>
      <c r="B28" s="774"/>
      <c r="C28" s="782" t="str">
        <f>'11 - Notes Follow-up'!B42</f>
        <v/>
      </c>
      <c r="D28" s="782"/>
      <c r="E28" s="783" t="str">
        <f>'12 - Notes Interest'!I34</f>
        <v/>
      </c>
      <c r="F28" s="784"/>
      <c r="G28" s="1502" t="str">
        <f>'11 - Notes Follow-up'!G42</f>
        <v/>
      </c>
      <c r="H28" s="1502" t="str">
        <f>'11 - Notes Follow-up'!F42</f>
        <v/>
      </c>
      <c r="I28" s="1502" t="str">
        <f>'12 - Notes Interest'!K34</f>
        <v/>
      </c>
      <c r="J28" s="1502"/>
      <c r="K28" s="1502" t="str">
        <f>'11 - Notes Follow-up'!J42</f>
        <v/>
      </c>
      <c r="L28" s="1502" t="str">
        <f>'11 - Notes Follow-up'!I42</f>
        <v/>
      </c>
      <c r="M28" s="1502" t="str">
        <f>'12 - Notes Interest'!J34</f>
        <v/>
      </c>
      <c r="N28" s="785"/>
      <c r="O28" s="786"/>
      <c r="P28" s="782" t="str">
        <f t="shared" si="0"/>
        <v/>
      </c>
      <c r="Q28" s="785"/>
      <c r="R28" s="593" t="str">
        <f>'12 - Notes Interest'!R34</f>
        <v/>
      </c>
      <c r="S28" s="785"/>
      <c r="T28" s="1502" t="str">
        <f>'11 - Notes Follow-up'!O42</f>
        <v/>
      </c>
      <c r="U28" s="1502" t="str">
        <f>'11 - Notes Follow-up'!N42</f>
        <v/>
      </c>
      <c r="V28" s="1502" t="str">
        <f>'12 - Notes Interest'!T34</f>
        <v/>
      </c>
      <c r="W28" s="785"/>
      <c r="X28" s="1502" t="str">
        <f>'11 - Notes Follow-up'!Q42</f>
        <v/>
      </c>
      <c r="Y28" s="1502" t="str">
        <f>'11bis - Notes Calculation'!AK34</f>
        <v/>
      </c>
      <c r="Z28" s="1502" t="str">
        <f>'12 - Notes Interest'!S34</f>
        <v/>
      </c>
      <c r="AA28" s="785"/>
      <c r="AB28" s="779"/>
    </row>
    <row r="29" spans="1:28">
      <c r="A29" s="636"/>
      <c r="B29" s="774"/>
      <c r="C29" s="782" t="str">
        <f>'11 - Notes Follow-up'!B43</f>
        <v/>
      </c>
      <c r="D29" s="782"/>
      <c r="E29" s="783" t="str">
        <f>'12 - Notes Interest'!I35</f>
        <v/>
      </c>
      <c r="F29" s="784"/>
      <c r="G29" s="1502" t="str">
        <f>'11 - Notes Follow-up'!G43</f>
        <v/>
      </c>
      <c r="H29" s="1502" t="str">
        <f>'11 - Notes Follow-up'!F43</f>
        <v/>
      </c>
      <c r="I29" s="1502" t="str">
        <f>'12 - Notes Interest'!K35</f>
        <v/>
      </c>
      <c r="J29" s="1502"/>
      <c r="K29" s="1502" t="str">
        <f>'11 - Notes Follow-up'!J43</f>
        <v/>
      </c>
      <c r="L29" s="1502" t="str">
        <f>'11 - Notes Follow-up'!I43</f>
        <v/>
      </c>
      <c r="M29" s="1502" t="str">
        <f>'12 - Notes Interest'!J35</f>
        <v/>
      </c>
      <c r="N29" s="785"/>
      <c r="O29" s="786"/>
      <c r="P29" s="782" t="str">
        <f t="shared" si="0"/>
        <v/>
      </c>
      <c r="Q29" s="785"/>
      <c r="R29" s="593" t="str">
        <f>'12 - Notes Interest'!R35</f>
        <v/>
      </c>
      <c r="S29" s="785"/>
      <c r="T29" s="1502" t="str">
        <f>'11 - Notes Follow-up'!O43</f>
        <v/>
      </c>
      <c r="U29" s="1502" t="str">
        <f>'11 - Notes Follow-up'!N43</f>
        <v/>
      </c>
      <c r="V29" s="1502" t="str">
        <f>'12 - Notes Interest'!T35</f>
        <v/>
      </c>
      <c r="W29" s="785"/>
      <c r="X29" s="1502" t="str">
        <f>'11 - Notes Follow-up'!Q43</f>
        <v/>
      </c>
      <c r="Y29" s="1502" t="str">
        <f>'11bis - Notes Calculation'!AK35</f>
        <v/>
      </c>
      <c r="Z29" s="1502" t="str">
        <f>'12 - Notes Interest'!S35</f>
        <v/>
      </c>
      <c r="AA29" s="785"/>
      <c r="AB29" s="779"/>
    </row>
    <row r="30" spans="1:28">
      <c r="A30" s="636"/>
      <c r="B30" s="774"/>
      <c r="C30" s="782" t="str">
        <f>'11 - Notes Follow-up'!B44</f>
        <v/>
      </c>
      <c r="D30" s="782"/>
      <c r="E30" s="783" t="str">
        <f>'12 - Notes Interest'!I36</f>
        <v/>
      </c>
      <c r="F30" s="784"/>
      <c r="G30" s="1502" t="str">
        <f>'11 - Notes Follow-up'!G44</f>
        <v/>
      </c>
      <c r="H30" s="1502" t="str">
        <f>'11 - Notes Follow-up'!F44</f>
        <v/>
      </c>
      <c r="I30" s="1502" t="str">
        <f>'12 - Notes Interest'!K36</f>
        <v/>
      </c>
      <c r="J30" s="1502"/>
      <c r="K30" s="1502" t="str">
        <f>'11 - Notes Follow-up'!J44</f>
        <v/>
      </c>
      <c r="L30" s="1502" t="str">
        <f>'11 - Notes Follow-up'!I44</f>
        <v/>
      </c>
      <c r="M30" s="1502" t="str">
        <f>'12 - Notes Interest'!J36</f>
        <v/>
      </c>
      <c r="N30" s="785"/>
      <c r="O30" s="786"/>
      <c r="P30" s="782" t="str">
        <f t="shared" si="0"/>
        <v/>
      </c>
      <c r="Q30" s="785"/>
      <c r="R30" s="593" t="str">
        <f>'12 - Notes Interest'!R36</f>
        <v/>
      </c>
      <c r="S30" s="785"/>
      <c r="T30" s="1502" t="str">
        <f>'11 - Notes Follow-up'!O44</f>
        <v/>
      </c>
      <c r="U30" s="1502" t="str">
        <f>'11 - Notes Follow-up'!N44</f>
        <v/>
      </c>
      <c r="V30" s="1502" t="str">
        <f>'12 - Notes Interest'!T36</f>
        <v/>
      </c>
      <c r="W30" s="785"/>
      <c r="X30" s="1502" t="str">
        <f>'11 - Notes Follow-up'!Q44</f>
        <v/>
      </c>
      <c r="Y30" s="1502" t="str">
        <f>'11bis - Notes Calculation'!AK36</f>
        <v/>
      </c>
      <c r="Z30" s="1502" t="str">
        <f>'12 - Notes Interest'!S36</f>
        <v/>
      </c>
      <c r="AA30" s="785"/>
      <c r="AB30" s="779"/>
    </row>
    <row r="31" spans="1:28">
      <c r="A31" s="636"/>
      <c r="B31" s="774"/>
      <c r="C31" s="782" t="str">
        <f>'11 - Notes Follow-up'!B45</f>
        <v/>
      </c>
      <c r="D31" s="782"/>
      <c r="E31" s="783" t="str">
        <f>'12 - Notes Interest'!I37</f>
        <v/>
      </c>
      <c r="F31" s="784"/>
      <c r="G31" s="1502" t="str">
        <f>'11 - Notes Follow-up'!G45</f>
        <v/>
      </c>
      <c r="H31" s="1502" t="str">
        <f>'11 - Notes Follow-up'!F45</f>
        <v/>
      </c>
      <c r="I31" s="1502" t="str">
        <f>'12 - Notes Interest'!K37</f>
        <v/>
      </c>
      <c r="J31" s="1502"/>
      <c r="K31" s="1502" t="str">
        <f>'11 - Notes Follow-up'!J45</f>
        <v/>
      </c>
      <c r="L31" s="1502" t="str">
        <f>'11 - Notes Follow-up'!I45</f>
        <v/>
      </c>
      <c r="M31" s="1502" t="str">
        <f>'12 - Notes Interest'!J37</f>
        <v/>
      </c>
      <c r="N31" s="785"/>
      <c r="O31" s="786"/>
      <c r="P31" s="782" t="str">
        <f t="shared" si="0"/>
        <v/>
      </c>
      <c r="Q31" s="785"/>
      <c r="R31" s="593" t="str">
        <f>'12 - Notes Interest'!R37</f>
        <v/>
      </c>
      <c r="S31" s="785"/>
      <c r="T31" s="1502" t="str">
        <f>'11 - Notes Follow-up'!O45</f>
        <v/>
      </c>
      <c r="U31" s="1502" t="str">
        <f>'11 - Notes Follow-up'!N45</f>
        <v/>
      </c>
      <c r="V31" s="1502" t="str">
        <f>'12 - Notes Interest'!T37</f>
        <v/>
      </c>
      <c r="W31" s="785"/>
      <c r="X31" s="1502" t="str">
        <f>'11 - Notes Follow-up'!Q45</f>
        <v/>
      </c>
      <c r="Y31" s="1502" t="str">
        <f>'11bis - Notes Calculation'!AK37</f>
        <v/>
      </c>
      <c r="Z31" s="1502" t="str">
        <f>'12 - Notes Interest'!S37</f>
        <v/>
      </c>
      <c r="AA31" s="785"/>
      <c r="AB31" s="779"/>
    </row>
    <row r="32" spans="1:28">
      <c r="A32" s="636"/>
      <c r="B32" s="774"/>
      <c r="C32" s="782" t="str">
        <f>'11 - Notes Follow-up'!B46</f>
        <v/>
      </c>
      <c r="D32" s="782"/>
      <c r="E32" s="783" t="str">
        <f>'12 - Notes Interest'!I38</f>
        <v/>
      </c>
      <c r="F32" s="784"/>
      <c r="G32" s="1502" t="str">
        <f>'11 - Notes Follow-up'!G46</f>
        <v/>
      </c>
      <c r="H32" s="1502" t="str">
        <f>'11 - Notes Follow-up'!F46</f>
        <v/>
      </c>
      <c r="I32" s="1502" t="str">
        <f>'12 - Notes Interest'!K38</f>
        <v/>
      </c>
      <c r="J32" s="1502"/>
      <c r="K32" s="1502" t="str">
        <f>'11 - Notes Follow-up'!J46</f>
        <v/>
      </c>
      <c r="L32" s="1502" t="str">
        <f>'11 - Notes Follow-up'!I46</f>
        <v/>
      </c>
      <c r="M32" s="1502" t="str">
        <f>'12 - Notes Interest'!J38</f>
        <v/>
      </c>
      <c r="N32" s="785"/>
      <c r="O32" s="786"/>
      <c r="P32" s="782" t="str">
        <f t="shared" si="0"/>
        <v/>
      </c>
      <c r="Q32" s="785"/>
      <c r="R32" s="593" t="str">
        <f>'12 - Notes Interest'!R38</f>
        <v/>
      </c>
      <c r="S32" s="785"/>
      <c r="T32" s="1502" t="str">
        <f>'11 - Notes Follow-up'!O46</f>
        <v/>
      </c>
      <c r="U32" s="1502" t="str">
        <f>'11 - Notes Follow-up'!N46</f>
        <v/>
      </c>
      <c r="V32" s="1502" t="str">
        <f>'12 - Notes Interest'!T38</f>
        <v/>
      </c>
      <c r="W32" s="785"/>
      <c r="X32" s="1502" t="str">
        <f>'11 - Notes Follow-up'!Q46</f>
        <v/>
      </c>
      <c r="Y32" s="1502" t="str">
        <f>'11bis - Notes Calculation'!AK38</f>
        <v/>
      </c>
      <c r="Z32" s="1502" t="str">
        <f>'12 - Notes Interest'!S38</f>
        <v/>
      </c>
      <c r="AA32" s="785"/>
      <c r="AB32" s="779"/>
    </row>
    <row r="33" spans="1:28">
      <c r="A33" s="636"/>
      <c r="B33" s="774"/>
      <c r="C33" s="782" t="str">
        <f>'11 - Notes Follow-up'!B47</f>
        <v/>
      </c>
      <c r="D33" s="782"/>
      <c r="E33" s="783" t="str">
        <f>'12 - Notes Interest'!I39</f>
        <v/>
      </c>
      <c r="F33" s="784"/>
      <c r="G33" s="1502" t="str">
        <f>'11 - Notes Follow-up'!G47</f>
        <v/>
      </c>
      <c r="H33" s="1502" t="str">
        <f>'11 - Notes Follow-up'!F47</f>
        <v/>
      </c>
      <c r="I33" s="1502" t="str">
        <f>'12 - Notes Interest'!K39</f>
        <v/>
      </c>
      <c r="J33" s="1502"/>
      <c r="K33" s="1502" t="str">
        <f>'11 - Notes Follow-up'!J47</f>
        <v/>
      </c>
      <c r="L33" s="1502" t="str">
        <f>'11 - Notes Follow-up'!I47</f>
        <v/>
      </c>
      <c r="M33" s="1502" t="str">
        <f>'12 - Notes Interest'!J39</f>
        <v/>
      </c>
      <c r="N33" s="785"/>
      <c r="O33" s="786"/>
      <c r="P33" s="782" t="str">
        <f t="shared" si="0"/>
        <v/>
      </c>
      <c r="Q33" s="785"/>
      <c r="R33" s="593" t="str">
        <f>'12 - Notes Interest'!R39</f>
        <v/>
      </c>
      <c r="S33" s="785"/>
      <c r="T33" s="1502" t="str">
        <f>'11 - Notes Follow-up'!O47</f>
        <v/>
      </c>
      <c r="U33" s="1502" t="str">
        <f>'11 - Notes Follow-up'!N47</f>
        <v/>
      </c>
      <c r="V33" s="1502" t="str">
        <f>'12 - Notes Interest'!T39</f>
        <v/>
      </c>
      <c r="W33" s="785"/>
      <c r="X33" s="1502" t="str">
        <f>'11 - Notes Follow-up'!Q47</f>
        <v/>
      </c>
      <c r="Y33" s="1502" t="str">
        <f>'11bis - Notes Calculation'!AK39</f>
        <v/>
      </c>
      <c r="Z33" s="1502" t="str">
        <f>'12 - Notes Interest'!S39</f>
        <v/>
      </c>
      <c r="AA33" s="785"/>
      <c r="AB33" s="779"/>
    </row>
    <row r="34" spans="1:28">
      <c r="A34" s="636"/>
      <c r="B34" s="774"/>
      <c r="C34" s="782" t="str">
        <f>'11 - Notes Follow-up'!B48</f>
        <v/>
      </c>
      <c r="D34" s="782"/>
      <c r="E34" s="783" t="str">
        <f>'12 - Notes Interest'!I40</f>
        <v/>
      </c>
      <c r="F34" s="784"/>
      <c r="G34" s="1502" t="str">
        <f>'11 - Notes Follow-up'!G48</f>
        <v/>
      </c>
      <c r="H34" s="1502" t="str">
        <f>'11 - Notes Follow-up'!F48</f>
        <v/>
      </c>
      <c r="I34" s="1502" t="str">
        <f>'12 - Notes Interest'!K40</f>
        <v/>
      </c>
      <c r="J34" s="1502"/>
      <c r="K34" s="1502" t="str">
        <f>'11 - Notes Follow-up'!J48</f>
        <v/>
      </c>
      <c r="L34" s="1502" t="str">
        <f>'11 - Notes Follow-up'!I48</f>
        <v/>
      </c>
      <c r="M34" s="1502" t="str">
        <f>'12 - Notes Interest'!J40</f>
        <v/>
      </c>
      <c r="N34" s="785"/>
      <c r="O34" s="786"/>
      <c r="P34" s="782" t="str">
        <f t="shared" si="0"/>
        <v/>
      </c>
      <c r="Q34" s="785"/>
      <c r="R34" s="593" t="str">
        <f>'12 - Notes Interest'!R40</f>
        <v/>
      </c>
      <c r="S34" s="785"/>
      <c r="T34" s="1502" t="str">
        <f>'11 - Notes Follow-up'!O48</f>
        <v/>
      </c>
      <c r="U34" s="1502" t="str">
        <f>'11 - Notes Follow-up'!N48</f>
        <v/>
      </c>
      <c r="V34" s="1502" t="str">
        <f>'12 - Notes Interest'!T40</f>
        <v/>
      </c>
      <c r="W34" s="785"/>
      <c r="X34" s="1502" t="str">
        <f>'11 - Notes Follow-up'!Q48</f>
        <v/>
      </c>
      <c r="Y34" s="1502" t="str">
        <f>'11bis - Notes Calculation'!AK40</f>
        <v/>
      </c>
      <c r="Z34" s="1502" t="str">
        <f>'12 - Notes Interest'!S40</f>
        <v/>
      </c>
      <c r="AA34" s="785"/>
      <c r="AB34" s="779"/>
    </row>
    <row r="35" spans="1:28">
      <c r="A35" s="636"/>
      <c r="B35" s="774"/>
      <c r="C35" s="782" t="str">
        <f>'11 - Notes Follow-up'!B49</f>
        <v/>
      </c>
      <c r="D35" s="782"/>
      <c r="E35" s="783" t="str">
        <f>'12 - Notes Interest'!I41</f>
        <v/>
      </c>
      <c r="F35" s="784"/>
      <c r="G35" s="1502" t="str">
        <f>'11 - Notes Follow-up'!G49</f>
        <v/>
      </c>
      <c r="H35" s="1502" t="str">
        <f>'11 - Notes Follow-up'!F49</f>
        <v/>
      </c>
      <c r="I35" s="1502" t="str">
        <f>'12 - Notes Interest'!K41</f>
        <v/>
      </c>
      <c r="J35" s="1502"/>
      <c r="K35" s="1502" t="str">
        <f>'11 - Notes Follow-up'!J49</f>
        <v/>
      </c>
      <c r="L35" s="1502" t="str">
        <f>'11 - Notes Follow-up'!I49</f>
        <v/>
      </c>
      <c r="M35" s="1502" t="str">
        <f>'12 - Notes Interest'!J41</f>
        <v/>
      </c>
      <c r="N35" s="785"/>
      <c r="O35" s="786"/>
      <c r="P35" s="782" t="str">
        <f t="shared" si="0"/>
        <v/>
      </c>
      <c r="Q35" s="785"/>
      <c r="R35" s="593" t="str">
        <f>'12 - Notes Interest'!R41</f>
        <v/>
      </c>
      <c r="S35" s="785"/>
      <c r="T35" s="1502" t="str">
        <f>'11 - Notes Follow-up'!O49</f>
        <v/>
      </c>
      <c r="U35" s="1502" t="str">
        <f>'11 - Notes Follow-up'!N49</f>
        <v/>
      </c>
      <c r="V35" s="1502" t="str">
        <f>'12 - Notes Interest'!T41</f>
        <v/>
      </c>
      <c r="W35" s="785"/>
      <c r="X35" s="1502" t="str">
        <f>'11 - Notes Follow-up'!Q49</f>
        <v/>
      </c>
      <c r="Y35" s="1502" t="str">
        <f>'11bis - Notes Calculation'!AK41</f>
        <v/>
      </c>
      <c r="Z35" s="1502" t="str">
        <f>'12 - Notes Interest'!S41</f>
        <v/>
      </c>
      <c r="AA35" s="785"/>
      <c r="AB35" s="779"/>
    </row>
    <row r="36" spans="1:28" ht="13" thickBot="1">
      <c r="A36" s="636"/>
      <c r="B36" s="787"/>
      <c r="C36" s="788"/>
      <c r="D36" s="788"/>
      <c r="E36" s="789"/>
      <c r="F36" s="789"/>
      <c r="G36" s="1503"/>
      <c r="H36" s="789"/>
      <c r="I36" s="789" t="s">
        <v>144</v>
      </c>
      <c r="J36" s="789"/>
      <c r="K36" s="789"/>
      <c r="L36" s="789" t="s">
        <v>144</v>
      </c>
      <c r="M36" s="789" t="s">
        <v>144</v>
      </c>
      <c r="N36" s="789"/>
      <c r="O36" s="790"/>
      <c r="P36" s="789"/>
      <c r="Q36" s="789"/>
      <c r="R36" s="789" t="str">
        <f t="shared" ref="R36:R76" si="1">IF(C36="","",1.5%)</f>
        <v/>
      </c>
      <c r="S36" s="789"/>
      <c r="T36" s="789" t="s">
        <v>144</v>
      </c>
      <c r="U36" s="789" t="s">
        <v>144</v>
      </c>
      <c r="V36" s="789" t="s">
        <v>144</v>
      </c>
      <c r="W36" s="789"/>
      <c r="X36" s="789" t="s">
        <v>144</v>
      </c>
      <c r="Y36" s="789" t="s">
        <v>144</v>
      </c>
      <c r="Z36" s="789" t="s">
        <v>144</v>
      </c>
      <c r="AA36" s="789"/>
      <c r="AB36" s="791"/>
    </row>
    <row r="37" spans="1:28" ht="13" thickTop="1">
      <c r="I37" s="599" t="s">
        <v>144</v>
      </c>
      <c r="M37" s="599" t="s">
        <v>144</v>
      </c>
      <c r="R37" s="599" t="str">
        <f t="shared" si="1"/>
        <v/>
      </c>
      <c r="T37" s="599" t="s">
        <v>144</v>
      </c>
      <c r="U37" s="599" t="s">
        <v>144</v>
      </c>
      <c r="V37" s="599" t="s">
        <v>144</v>
      </c>
      <c r="X37" s="599" t="s">
        <v>144</v>
      </c>
      <c r="Y37" s="599" t="s">
        <v>144</v>
      </c>
      <c r="Z37" s="599" t="s">
        <v>144</v>
      </c>
    </row>
    <row r="38" spans="1:28">
      <c r="I38" s="599" t="s">
        <v>144</v>
      </c>
      <c r="M38" s="599" t="s">
        <v>144</v>
      </c>
      <c r="R38" s="599" t="str">
        <f t="shared" si="1"/>
        <v/>
      </c>
      <c r="T38" s="599" t="s">
        <v>144</v>
      </c>
      <c r="U38" s="599" t="s">
        <v>144</v>
      </c>
      <c r="V38" s="599" t="s">
        <v>144</v>
      </c>
      <c r="X38" s="599" t="s">
        <v>144</v>
      </c>
      <c r="Y38" s="599" t="s">
        <v>144</v>
      </c>
      <c r="Z38" s="599" t="s">
        <v>144</v>
      </c>
    </row>
    <row r="39" spans="1:28">
      <c r="I39" s="599" t="s">
        <v>144</v>
      </c>
      <c r="M39" s="599" t="s">
        <v>144</v>
      </c>
      <c r="R39" s="599" t="str">
        <f t="shared" si="1"/>
        <v/>
      </c>
      <c r="T39" s="599" t="s">
        <v>144</v>
      </c>
      <c r="U39" s="599" t="s">
        <v>144</v>
      </c>
      <c r="V39" s="599" t="s">
        <v>144</v>
      </c>
      <c r="X39" s="599" t="s">
        <v>144</v>
      </c>
      <c r="Y39" s="599" t="s">
        <v>144</v>
      </c>
      <c r="Z39" s="599" t="s">
        <v>144</v>
      </c>
    </row>
    <row r="40" spans="1:28">
      <c r="I40" s="599" t="s">
        <v>144</v>
      </c>
      <c r="M40" s="599" t="s">
        <v>144</v>
      </c>
      <c r="R40" s="599" t="str">
        <f t="shared" si="1"/>
        <v/>
      </c>
      <c r="T40" s="599" t="s">
        <v>144</v>
      </c>
      <c r="U40" s="599" t="s">
        <v>144</v>
      </c>
      <c r="V40" s="599" t="s">
        <v>144</v>
      </c>
      <c r="X40" s="599" t="s">
        <v>144</v>
      </c>
      <c r="Y40" s="599" t="s">
        <v>144</v>
      </c>
      <c r="Z40" s="599" t="s">
        <v>144</v>
      </c>
    </row>
    <row r="41" spans="1:28">
      <c r="I41" s="599" t="s">
        <v>144</v>
      </c>
      <c r="M41" s="599" t="s">
        <v>144</v>
      </c>
      <c r="R41" s="599" t="str">
        <f t="shared" si="1"/>
        <v/>
      </c>
      <c r="T41" s="599" t="s">
        <v>144</v>
      </c>
      <c r="U41" s="599" t="s">
        <v>144</v>
      </c>
      <c r="V41" s="599" t="s">
        <v>144</v>
      </c>
      <c r="X41" s="599" t="s">
        <v>144</v>
      </c>
      <c r="Y41" s="599" t="s">
        <v>144</v>
      </c>
      <c r="Z41" s="599" t="s">
        <v>144</v>
      </c>
    </row>
    <row r="42" spans="1:28">
      <c r="I42" s="599" t="s">
        <v>144</v>
      </c>
      <c r="M42" s="599" t="s">
        <v>144</v>
      </c>
      <c r="R42" s="599" t="str">
        <f t="shared" si="1"/>
        <v/>
      </c>
      <c r="T42" s="599" t="s">
        <v>144</v>
      </c>
      <c r="U42" s="599" t="s">
        <v>144</v>
      </c>
      <c r="V42" s="599" t="s">
        <v>144</v>
      </c>
      <c r="X42" s="599" t="s">
        <v>144</v>
      </c>
      <c r="Y42" s="599" t="s">
        <v>144</v>
      </c>
      <c r="Z42" s="599" t="s">
        <v>144</v>
      </c>
    </row>
    <row r="43" spans="1:28">
      <c r="I43" s="599" t="s">
        <v>144</v>
      </c>
      <c r="M43" s="599" t="s">
        <v>144</v>
      </c>
      <c r="R43" s="599" t="str">
        <f t="shared" si="1"/>
        <v/>
      </c>
      <c r="T43" s="599" t="s">
        <v>144</v>
      </c>
      <c r="U43" s="599" t="s">
        <v>144</v>
      </c>
      <c r="V43" s="599" t="s">
        <v>144</v>
      </c>
      <c r="X43" s="599" t="s">
        <v>144</v>
      </c>
      <c r="Y43" s="599" t="s">
        <v>144</v>
      </c>
      <c r="Z43" s="599" t="s">
        <v>144</v>
      </c>
    </row>
    <row r="44" spans="1:28">
      <c r="I44" s="599" t="s">
        <v>144</v>
      </c>
      <c r="M44" s="599" t="s">
        <v>144</v>
      </c>
      <c r="R44" s="599" t="str">
        <f t="shared" si="1"/>
        <v/>
      </c>
      <c r="T44" s="599" t="s">
        <v>144</v>
      </c>
      <c r="U44" s="599" t="s">
        <v>144</v>
      </c>
      <c r="V44" s="599" t="s">
        <v>144</v>
      </c>
      <c r="X44" s="599" t="s">
        <v>144</v>
      </c>
      <c r="Y44" s="599" t="s">
        <v>144</v>
      </c>
      <c r="Z44" s="599" t="s">
        <v>144</v>
      </c>
    </row>
    <row r="45" spans="1:28">
      <c r="I45" s="599" t="s">
        <v>144</v>
      </c>
      <c r="M45" s="599" t="s">
        <v>144</v>
      </c>
      <c r="R45" s="599" t="str">
        <f t="shared" si="1"/>
        <v/>
      </c>
      <c r="T45" s="599" t="s">
        <v>144</v>
      </c>
      <c r="U45" s="599" t="s">
        <v>144</v>
      </c>
      <c r="V45" s="599" t="s">
        <v>144</v>
      </c>
      <c r="X45" s="599" t="s">
        <v>144</v>
      </c>
      <c r="Y45" s="599" t="s">
        <v>144</v>
      </c>
      <c r="Z45" s="599" t="s">
        <v>144</v>
      </c>
    </row>
    <row r="46" spans="1:28">
      <c r="I46" s="599" t="s">
        <v>144</v>
      </c>
      <c r="M46" s="599" t="s">
        <v>144</v>
      </c>
      <c r="R46" s="599" t="str">
        <f t="shared" si="1"/>
        <v/>
      </c>
      <c r="T46" s="599" t="s">
        <v>144</v>
      </c>
      <c r="U46" s="599" t="s">
        <v>144</v>
      </c>
      <c r="V46" s="599" t="s">
        <v>144</v>
      </c>
      <c r="X46" s="599" t="s">
        <v>144</v>
      </c>
      <c r="Y46" s="599" t="s">
        <v>144</v>
      </c>
      <c r="Z46" s="599" t="s">
        <v>144</v>
      </c>
    </row>
    <row r="47" spans="1:28">
      <c r="I47" s="599" t="s">
        <v>144</v>
      </c>
      <c r="M47" s="599" t="s">
        <v>144</v>
      </c>
      <c r="R47" s="599" t="str">
        <f t="shared" si="1"/>
        <v/>
      </c>
      <c r="T47" s="599" t="s">
        <v>144</v>
      </c>
      <c r="U47" s="599" t="s">
        <v>144</v>
      </c>
      <c r="V47" s="599" t="s">
        <v>144</v>
      </c>
      <c r="X47" s="599" t="s">
        <v>144</v>
      </c>
      <c r="Y47" s="599" t="s">
        <v>144</v>
      </c>
      <c r="Z47" s="599" t="s">
        <v>144</v>
      </c>
    </row>
    <row r="48" spans="1:28">
      <c r="I48" s="599" t="s">
        <v>144</v>
      </c>
      <c r="M48" s="599" t="s">
        <v>144</v>
      </c>
      <c r="R48" s="599" t="str">
        <f t="shared" si="1"/>
        <v/>
      </c>
      <c r="T48" s="599" t="s">
        <v>144</v>
      </c>
      <c r="U48" s="599" t="s">
        <v>144</v>
      </c>
      <c r="V48" s="599" t="s">
        <v>144</v>
      </c>
      <c r="X48" s="599" t="s">
        <v>144</v>
      </c>
      <c r="Y48" s="599" t="s">
        <v>144</v>
      </c>
      <c r="Z48" s="599" t="s">
        <v>144</v>
      </c>
    </row>
    <row r="49" spans="9:26">
      <c r="I49" s="599" t="s">
        <v>144</v>
      </c>
      <c r="M49" s="599" t="s">
        <v>144</v>
      </c>
      <c r="R49" s="599" t="str">
        <f t="shared" si="1"/>
        <v/>
      </c>
      <c r="T49" s="599" t="s">
        <v>144</v>
      </c>
      <c r="U49" s="599" t="s">
        <v>144</v>
      </c>
      <c r="V49" s="599" t="s">
        <v>144</v>
      </c>
      <c r="X49" s="599" t="s">
        <v>144</v>
      </c>
      <c r="Y49" s="599" t="s">
        <v>144</v>
      </c>
      <c r="Z49" s="599" t="s">
        <v>144</v>
      </c>
    </row>
    <row r="50" spans="9:26">
      <c r="I50" s="599" t="s">
        <v>144</v>
      </c>
      <c r="M50" s="599" t="s">
        <v>144</v>
      </c>
      <c r="R50" s="599" t="str">
        <f t="shared" si="1"/>
        <v/>
      </c>
      <c r="T50" s="599" t="s">
        <v>144</v>
      </c>
      <c r="U50" s="599" t="s">
        <v>144</v>
      </c>
      <c r="V50" s="599" t="s">
        <v>144</v>
      </c>
      <c r="X50" s="599" t="s">
        <v>144</v>
      </c>
      <c r="Y50" s="599" t="s">
        <v>144</v>
      </c>
      <c r="Z50" s="599" t="s">
        <v>144</v>
      </c>
    </row>
    <row r="51" spans="9:26">
      <c r="I51" s="599" t="s">
        <v>144</v>
      </c>
      <c r="M51" s="599" t="s">
        <v>144</v>
      </c>
      <c r="R51" s="599" t="str">
        <f t="shared" si="1"/>
        <v/>
      </c>
      <c r="T51" s="599" t="s">
        <v>144</v>
      </c>
      <c r="U51" s="599" t="s">
        <v>144</v>
      </c>
      <c r="V51" s="599" t="s">
        <v>144</v>
      </c>
      <c r="X51" s="599" t="s">
        <v>144</v>
      </c>
      <c r="Y51" s="599" t="s">
        <v>144</v>
      </c>
      <c r="Z51" s="599" t="s">
        <v>144</v>
      </c>
    </row>
    <row r="52" spans="9:26">
      <c r="I52" s="599" t="s">
        <v>144</v>
      </c>
      <c r="M52" s="599" t="s">
        <v>144</v>
      </c>
      <c r="R52" s="599" t="str">
        <f t="shared" si="1"/>
        <v/>
      </c>
      <c r="T52" s="599" t="s">
        <v>144</v>
      </c>
      <c r="U52" s="599" t="s">
        <v>144</v>
      </c>
      <c r="V52" s="599" t="s">
        <v>144</v>
      </c>
      <c r="X52" s="599" t="s">
        <v>144</v>
      </c>
      <c r="Y52" s="599" t="s">
        <v>144</v>
      </c>
      <c r="Z52" s="599" t="s">
        <v>144</v>
      </c>
    </row>
    <row r="53" spans="9:26">
      <c r="I53" s="599" t="s">
        <v>144</v>
      </c>
      <c r="M53" s="599" t="s">
        <v>144</v>
      </c>
      <c r="R53" s="599" t="str">
        <f t="shared" si="1"/>
        <v/>
      </c>
      <c r="T53" s="599" t="s">
        <v>144</v>
      </c>
      <c r="U53" s="599" t="s">
        <v>144</v>
      </c>
      <c r="V53" s="599" t="s">
        <v>144</v>
      </c>
      <c r="X53" s="599" t="s">
        <v>144</v>
      </c>
      <c r="Y53" s="599" t="s">
        <v>144</v>
      </c>
      <c r="Z53" s="599" t="s">
        <v>144</v>
      </c>
    </row>
    <row r="54" spans="9:26">
      <c r="I54" s="599" t="s">
        <v>144</v>
      </c>
      <c r="M54" s="599" t="s">
        <v>144</v>
      </c>
      <c r="R54" s="599" t="str">
        <f t="shared" si="1"/>
        <v/>
      </c>
      <c r="T54" s="599" t="s">
        <v>144</v>
      </c>
      <c r="U54" s="599" t="s">
        <v>144</v>
      </c>
      <c r="V54" s="599" t="s">
        <v>144</v>
      </c>
      <c r="X54" s="599" t="s">
        <v>144</v>
      </c>
      <c r="Y54" s="599" t="s">
        <v>144</v>
      </c>
      <c r="Z54" s="599" t="s">
        <v>144</v>
      </c>
    </row>
    <row r="55" spans="9:26">
      <c r="I55" s="599" t="s">
        <v>144</v>
      </c>
      <c r="M55" s="599" t="s">
        <v>144</v>
      </c>
      <c r="R55" s="599" t="str">
        <f t="shared" si="1"/>
        <v/>
      </c>
      <c r="T55" s="599" t="s">
        <v>144</v>
      </c>
      <c r="U55" s="599" t="s">
        <v>144</v>
      </c>
      <c r="V55" s="599" t="s">
        <v>144</v>
      </c>
      <c r="X55" s="599" t="s">
        <v>144</v>
      </c>
      <c r="Y55" s="599" t="s">
        <v>144</v>
      </c>
      <c r="Z55" s="599" t="s">
        <v>144</v>
      </c>
    </row>
    <row r="56" spans="9:26">
      <c r="I56" s="599" t="s">
        <v>144</v>
      </c>
      <c r="M56" s="599" t="s">
        <v>144</v>
      </c>
      <c r="R56" s="599" t="str">
        <f t="shared" si="1"/>
        <v/>
      </c>
      <c r="T56" s="599" t="s">
        <v>144</v>
      </c>
      <c r="U56" s="599" t="s">
        <v>144</v>
      </c>
      <c r="V56" s="599" t="s">
        <v>144</v>
      </c>
      <c r="X56" s="599" t="s">
        <v>144</v>
      </c>
      <c r="Y56" s="599" t="s">
        <v>144</v>
      </c>
      <c r="Z56" s="599" t="s">
        <v>144</v>
      </c>
    </row>
    <row r="57" spans="9:26">
      <c r="I57" s="599" t="s">
        <v>144</v>
      </c>
      <c r="M57" s="599" t="s">
        <v>144</v>
      </c>
      <c r="R57" s="599" t="str">
        <f t="shared" si="1"/>
        <v/>
      </c>
      <c r="T57" s="599" t="s">
        <v>144</v>
      </c>
      <c r="U57" s="599" t="s">
        <v>144</v>
      </c>
      <c r="V57" s="599" t="s">
        <v>144</v>
      </c>
      <c r="X57" s="599" t="s">
        <v>144</v>
      </c>
      <c r="Y57" s="599" t="s">
        <v>144</v>
      </c>
      <c r="Z57" s="599" t="s">
        <v>144</v>
      </c>
    </row>
    <row r="58" spans="9:26">
      <c r="I58" s="599" t="s">
        <v>144</v>
      </c>
      <c r="M58" s="599" t="s">
        <v>144</v>
      </c>
      <c r="R58" s="599" t="str">
        <f t="shared" si="1"/>
        <v/>
      </c>
      <c r="T58" s="599" t="s">
        <v>144</v>
      </c>
      <c r="U58" s="599" t="s">
        <v>144</v>
      </c>
      <c r="V58" s="599" t="s">
        <v>144</v>
      </c>
      <c r="X58" s="599" t="s">
        <v>144</v>
      </c>
      <c r="Y58" s="599" t="s">
        <v>144</v>
      </c>
      <c r="Z58" s="599" t="s">
        <v>144</v>
      </c>
    </row>
    <row r="59" spans="9:26">
      <c r="I59" s="599" t="s">
        <v>144</v>
      </c>
      <c r="M59" s="599" t="s">
        <v>144</v>
      </c>
      <c r="R59" s="599" t="str">
        <f t="shared" si="1"/>
        <v/>
      </c>
      <c r="T59" s="599" t="s">
        <v>144</v>
      </c>
      <c r="U59" s="599" t="s">
        <v>144</v>
      </c>
      <c r="V59" s="599" t="s">
        <v>144</v>
      </c>
      <c r="X59" s="599" t="s">
        <v>144</v>
      </c>
      <c r="Y59" s="599" t="s">
        <v>144</v>
      </c>
      <c r="Z59" s="599" t="s">
        <v>144</v>
      </c>
    </row>
    <row r="60" spans="9:26">
      <c r="I60" s="599" t="s">
        <v>144</v>
      </c>
      <c r="M60" s="599" t="s">
        <v>144</v>
      </c>
      <c r="R60" s="599" t="str">
        <f t="shared" si="1"/>
        <v/>
      </c>
      <c r="T60" s="599" t="s">
        <v>144</v>
      </c>
      <c r="U60" s="599" t="s">
        <v>144</v>
      </c>
      <c r="V60" s="599" t="s">
        <v>144</v>
      </c>
      <c r="X60" s="599" t="s">
        <v>144</v>
      </c>
      <c r="Y60" s="599" t="s">
        <v>144</v>
      </c>
      <c r="Z60" s="599" t="s">
        <v>144</v>
      </c>
    </row>
    <row r="61" spans="9:26">
      <c r="I61" s="599" t="s">
        <v>144</v>
      </c>
      <c r="M61" s="599" t="s">
        <v>144</v>
      </c>
      <c r="R61" s="599" t="str">
        <f t="shared" si="1"/>
        <v/>
      </c>
      <c r="T61" s="599" t="s">
        <v>144</v>
      </c>
      <c r="U61" s="599" t="s">
        <v>144</v>
      </c>
      <c r="V61" s="599" t="s">
        <v>144</v>
      </c>
      <c r="X61" s="599" t="s">
        <v>144</v>
      </c>
      <c r="Y61" s="599" t="s">
        <v>144</v>
      </c>
      <c r="Z61" s="599" t="s">
        <v>144</v>
      </c>
    </row>
    <row r="62" spans="9:26">
      <c r="I62" s="599" t="s">
        <v>144</v>
      </c>
      <c r="M62" s="599" t="s">
        <v>144</v>
      </c>
      <c r="R62" s="599" t="str">
        <f t="shared" si="1"/>
        <v/>
      </c>
      <c r="T62" s="599" t="s">
        <v>144</v>
      </c>
      <c r="U62" s="599" t="s">
        <v>144</v>
      </c>
      <c r="V62" s="599" t="s">
        <v>144</v>
      </c>
      <c r="X62" s="599" t="s">
        <v>144</v>
      </c>
      <c r="Y62" s="599" t="s">
        <v>144</v>
      </c>
      <c r="Z62" s="599" t="s">
        <v>144</v>
      </c>
    </row>
    <row r="63" spans="9:26">
      <c r="I63" s="599" t="s">
        <v>144</v>
      </c>
      <c r="M63" s="599" t="s">
        <v>144</v>
      </c>
      <c r="R63" s="599" t="str">
        <f t="shared" si="1"/>
        <v/>
      </c>
      <c r="T63" s="599" t="s">
        <v>144</v>
      </c>
      <c r="U63" s="599" t="s">
        <v>144</v>
      </c>
      <c r="V63" s="599" t="s">
        <v>144</v>
      </c>
      <c r="X63" s="599" t="s">
        <v>144</v>
      </c>
      <c r="Y63" s="599" t="s">
        <v>144</v>
      </c>
      <c r="Z63" s="599" t="s">
        <v>144</v>
      </c>
    </row>
    <row r="64" spans="9:26">
      <c r="I64" s="599" t="s">
        <v>144</v>
      </c>
      <c r="M64" s="599" t="s">
        <v>144</v>
      </c>
      <c r="R64" s="599" t="str">
        <f t="shared" si="1"/>
        <v/>
      </c>
      <c r="T64" s="599" t="s">
        <v>144</v>
      </c>
      <c r="U64" s="599" t="s">
        <v>144</v>
      </c>
      <c r="V64" s="599" t="s">
        <v>144</v>
      </c>
      <c r="X64" s="599" t="s">
        <v>144</v>
      </c>
      <c r="Y64" s="599" t="s">
        <v>144</v>
      </c>
      <c r="Z64" s="599" t="s">
        <v>144</v>
      </c>
    </row>
    <row r="65" spans="9:26">
      <c r="I65" s="599" t="s">
        <v>144</v>
      </c>
      <c r="M65" s="599" t="s">
        <v>144</v>
      </c>
      <c r="R65" s="599" t="str">
        <f t="shared" si="1"/>
        <v/>
      </c>
      <c r="T65" s="599" t="s">
        <v>144</v>
      </c>
      <c r="U65" s="599" t="s">
        <v>144</v>
      </c>
      <c r="V65" s="599" t="s">
        <v>144</v>
      </c>
      <c r="X65" s="599" t="s">
        <v>144</v>
      </c>
      <c r="Y65" s="599" t="s">
        <v>144</v>
      </c>
      <c r="Z65" s="599" t="s">
        <v>144</v>
      </c>
    </row>
    <row r="66" spans="9:26">
      <c r="I66" s="599" t="s">
        <v>144</v>
      </c>
      <c r="M66" s="599" t="s">
        <v>144</v>
      </c>
      <c r="R66" s="599" t="str">
        <f t="shared" si="1"/>
        <v/>
      </c>
      <c r="T66" s="599" t="s">
        <v>144</v>
      </c>
      <c r="U66" s="599" t="s">
        <v>144</v>
      </c>
      <c r="V66" s="599" t="s">
        <v>144</v>
      </c>
      <c r="X66" s="599" t="s">
        <v>144</v>
      </c>
      <c r="Y66" s="599" t="s">
        <v>144</v>
      </c>
      <c r="Z66" s="599" t="s">
        <v>144</v>
      </c>
    </row>
    <row r="67" spans="9:26">
      <c r="I67" s="599" t="s">
        <v>144</v>
      </c>
      <c r="M67" s="599" t="s">
        <v>144</v>
      </c>
      <c r="R67" s="599" t="str">
        <f t="shared" si="1"/>
        <v/>
      </c>
      <c r="T67" s="599" t="s">
        <v>144</v>
      </c>
      <c r="U67" s="599" t="s">
        <v>144</v>
      </c>
      <c r="V67" s="599" t="s">
        <v>144</v>
      </c>
      <c r="X67" s="599" t="s">
        <v>144</v>
      </c>
      <c r="Y67" s="599" t="s">
        <v>144</v>
      </c>
      <c r="Z67" s="599" t="s">
        <v>144</v>
      </c>
    </row>
    <row r="68" spans="9:26">
      <c r="I68" s="599" t="s">
        <v>144</v>
      </c>
      <c r="M68" s="599" t="s">
        <v>144</v>
      </c>
      <c r="R68" s="599" t="str">
        <f t="shared" si="1"/>
        <v/>
      </c>
      <c r="T68" s="599" t="s">
        <v>144</v>
      </c>
      <c r="U68" s="599" t="s">
        <v>144</v>
      </c>
      <c r="V68" s="599" t="s">
        <v>144</v>
      </c>
      <c r="X68" s="599" t="s">
        <v>144</v>
      </c>
      <c r="Y68" s="599" t="s">
        <v>144</v>
      </c>
      <c r="Z68" s="599" t="s">
        <v>144</v>
      </c>
    </row>
    <row r="69" spans="9:26">
      <c r="I69" s="599" t="s">
        <v>144</v>
      </c>
      <c r="M69" s="599" t="s">
        <v>144</v>
      </c>
      <c r="R69" s="599" t="str">
        <f t="shared" si="1"/>
        <v/>
      </c>
      <c r="T69" s="599" t="s">
        <v>144</v>
      </c>
      <c r="U69" s="599" t="s">
        <v>144</v>
      </c>
      <c r="V69" s="599" t="s">
        <v>144</v>
      </c>
      <c r="X69" s="599" t="s">
        <v>144</v>
      </c>
      <c r="Y69" s="599" t="s">
        <v>144</v>
      </c>
      <c r="Z69" s="599" t="s">
        <v>144</v>
      </c>
    </row>
    <row r="70" spans="9:26">
      <c r="I70" s="599" t="s">
        <v>144</v>
      </c>
      <c r="M70" s="599" t="s">
        <v>144</v>
      </c>
      <c r="R70" s="599" t="str">
        <f t="shared" si="1"/>
        <v/>
      </c>
      <c r="T70" s="599" t="s">
        <v>144</v>
      </c>
      <c r="U70" s="599" t="s">
        <v>144</v>
      </c>
      <c r="V70" s="599" t="s">
        <v>144</v>
      </c>
      <c r="X70" s="599" t="s">
        <v>144</v>
      </c>
      <c r="Y70" s="599" t="s">
        <v>144</v>
      </c>
      <c r="Z70" s="599" t="s">
        <v>144</v>
      </c>
    </row>
    <row r="71" spans="9:26">
      <c r="I71" s="599" t="s">
        <v>144</v>
      </c>
      <c r="M71" s="599" t="s">
        <v>144</v>
      </c>
      <c r="R71" s="599" t="str">
        <f t="shared" si="1"/>
        <v/>
      </c>
      <c r="T71" s="599" t="s">
        <v>144</v>
      </c>
      <c r="U71" s="599" t="s">
        <v>144</v>
      </c>
      <c r="V71" s="599" t="s">
        <v>144</v>
      </c>
      <c r="X71" s="599" t="s">
        <v>144</v>
      </c>
      <c r="Y71" s="599" t="s">
        <v>144</v>
      </c>
      <c r="Z71" s="599" t="s">
        <v>144</v>
      </c>
    </row>
    <row r="72" spans="9:26">
      <c r="I72" s="599" t="s">
        <v>144</v>
      </c>
      <c r="M72" s="599" t="s">
        <v>144</v>
      </c>
      <c r="R72" s="599" t="str">
        <f t="shared" si="1"/>
        <v/>
      </c>
      <c r="T72" s="599" t="s">
        <v>144</v>
      </c>
      <c r="U72" s="599" t="s">
        <v>144</v>
      </c>
      <c r="V72" s="599" t="s">
        <v>144</v>
      </c>
      <c r="X72" s="599" t="s">
        <v>144</v>
      </c>
      <c r="Y72" s="599" t="s">
        <v>144</v>
      </c>
      <c r="Z72" s="599" t="s">
        <v>144</v>
      </c>
    </row>
    <row r="73" spans="9:26">
      <c r="I73" s="599" t="s">
        <v>144</v>
      </c>
      <c r="M73" s="599" t="s">
        <v>144</v>
      </c>
      <c r="R73" s="599" t="str">
        <f t="shared" si="1"/>
        <v/>
      </c>
      <c r="T73" s="599" t="s">
        <v>144</v>
      </c>
      <c r="U73" s="599" t="s">
        <v>144</v>
      </c>
      <c r="V73" s="599" t="s">
        <v>144</v>
      </c>
      <c r="X73" s="599" t="s">
        <v>144</v>
      </c>
      <c r="Y73" s="599" t="s">
        <v>144</v>
      </c>
      <c r="Z73" s="599" t="s">
        <v>144</v>
      </c>
    </row>
    <row r="74" spans="9:26">
      <c r="I74" s="599" t="s">
        <v>144</v>
      </c>
      <c r="M74" s="599" t="s">
        <v>144</v>
      </c>
      <c r="R74" s="599" t="str">
        <f t="shared" si="1"/>
        <v/>
      </c>
      <c r="T74" s="599" t="s">
        <v>144</v>
      </c>
      <c r="U74" s="599" t="s">
        <v>144</v>
      </c>
      <c r="V74" s="599" t="s">
        <v>144</v>
      </c>
      <c r="X74" s="599" t="s">
        <v>144</v>
      </c>
      <c r="Y74" s="599" t="s">
        <v>144</v>
      </c>
      <c r="Z74" s="599" t="s">
        <v>144</v>
      </c>
    </row>
    <row r="75" spans="9:26">
      <c r="I75" s="599" t="s">
        <v>144</v>
      </c>
      <c r="M75" s="599" t="s">
        <v>144</v>
      </c>
      <c r="R75" s="599" t="str">
        <f t="shared" si="1"/>
        <v/>
      </c>
      <c r="T75" s="599" t="s">
        <v>144</v>
      </c>
      <c r="U75" s="599" t="s">
        <v>144</v>
      </c>
      <c r="V75" s="599" t="s">
        <v>144</v>
      </c>
      <c r="X75" s="599" t="s">
        <v>144</v>
      </c>
      <c r="Y75" s="599" t="s">
        <v>144</v>
      </c>
      <c r="Z75" s="599" t="s">
        <v>144</v>
      </c>
    </row>
    <row r="76" spans="9:26">
      <c r="I76" s="599" t="s">
        <v>144</v>
      </c>
      <c r="M76" s="599" t="s">
        <v>144</v>
      </c>
      <c r="R76" s="599" t="str">
        <f t="shared" si="1"/>
        <v/>
      </c>
      <c r="T76" s="599" t="s">
        <v>144</v>
      </c>
      <c r="U76" s="599" t="s">
        <v>144</v>
      </c>
      <c r="V76" s="599" t="s">
        <v>144</v>
      </c>
      <c r="X76" s="599" t="s">
        <v>144</v>
      </c>
      <c r="Y76" s="599" t="s">
        <v>144</v>
      </c>
      <c r="Z76" s="599" t="s">
        <v>144</v>
      </c>
    </row>
    <row r="77" spans="9:26">
      <c r="I77" s="599" t="s">
        <v>144</v>
      </c>
      <c r="M77" s="599" t="s">
        <v>144</v>
      </c>
      <c r="R77" s="599" t="str">
        <f t="shared" ref="R77:R140" si="2">IF(C77="","",1.5%)</f>
        <v/>
      </c>
      <c r="T77" s="599" t="s">
        <v>144</v>
      </c>
      <c r="U77" s="599" t="s">
        <v>144</v>
      </c>
      <c r="V77" s="599" t="s">
        <v>144</v>
      </c>
      <c r="X77" s="599" t="s">
        <v>144</v>
      </c>
      <c r="Y77" s="599" t="s">
        <v>144</v>
      </c>
      <c r="Z77" s="599" t="s">
        <v>144</v>
      </c>
    </row>
    <row r="78" spans="9:26">
      <c r="I78" s="599" t="s">
        <v>144</v>
      </c>
      <c r="M78" s="599" t="s">
        <v>144</v>
      </c>
      <c r="R78" s="599" t="str">
        <f t="shared" si="2"/>
        <v/>
      </c>
      <c r="T78" s="599" t="s">
        <v>144</v>
      </c>
      <c r="U78" s="599" t="s">
        <v>144</v>
      </c>
      <c r="V78" s="599" t="s">
        <v>144</v>
      </c>
      <c r="X78" s="599" t="s">
        <v>144</v>
      </c>
      <c r="Y78" s="599" t="s">
        <v>144</v>
      </c>
      <c r="Z78" s="599" t="s">
        <v>144</v>
      </c>
    </row>
    <row r="79" spans="9:26">
      <c r="I79" s="599" t="s">
        <v>144</v>
      </c>
      <c r="M79" s="599" t="s">
        <v>144</v>
      </c>
      <c r="R79" s="599" t="str">
        <f t="shared" si="2"/>
        <v/>
      </c>
      <c r="T79" s="599" t="s">
        <v>144</v>
      </c>
      <c r="U79" s="599" t="s">
        <v>144</v>
      </c>
      <c r="V79" s="599" t="s">
        <v>144</v>
      </c>
      <c r="X79" s="599" t="s">
        <v>144</v>
      </c>
      <c r="Y79" s="599" t="s">
        <v>144</v>
      </c>
      <c r="Z79" s="599" t="s">
        <v>144</v>
      </c>
    </row>
    <row r="80" spans="9:26">
      <c r="I80" s="599" t="s">
        <v>144</v>
      </c>
      <c r="M80" s="599" t="s">
        <v>144</v>
      </c>
      <c r="R80" s="599" t="str">
        <f t="shared" si="2"/>
        <v/>
      </c>
      <c r="T80" s="599" t="s">
        <v>144</v>
      </c>
      <c r="U80" s="599" t="s">
        <v>144</v>
      </c>
      <c r="V80" s="599" t="s">
        <v>144</v>
      </c>
      <c r="X80" s="599" t="s">
        <v>144</v>
      </c>
      <c r="Y80" s="599" t="s">
        <v>144</v>
      </c>
      <c r="Z80" s="599" t="s">
        <v>144</v>
      </c>
    </row>
    <row r="81" spans="9:26">
      <c r="I81" s="599" t="s">
        <v>144</v>
      </c>
      <c r="M81" s="599" t="s">
        <v>144</v>
      </c>
      <c r="R81" s="599" t="str">
        <f t="shared" si="2"/>
        <v/>
      </c>
      <c r="T81" s="599" t="s">
        <v>144</v>
      </c>
      <c r="U81" s="599" t="s">
        <v>144</v>
      </c>
      <c r="V81" s="599" t="s">
        <v>144</v>
      </c>
      <c r="X81" s="599" t="s">
        <v>144</v>
      </c>
      <c r="Y81" s="599" t="s">
        <v>144</v>
      </c>
      <c r="Z81" s="599" t="s">
        <v>144</v>
      </c>
    </row>
    <row r="82" spans="9:26">
      <c r="I82" s="599" t="s">
        <v>144</v>
      </c>
      <c r="M82" s="599" t="s">
        <v>144</v>
      </c>
      <c r="R82" s="599" t="str">
        <f t="shared" si="2"/>
        <v/>
      </c>
      <c r="T82" s="599" t="s">
        <v>144</v>
      </c>
      <c r="U82" s="599" t="s">
        <v>144</v>
      </c>
      <c r="V82" s="599" t="s">
        <v>144</v>
      </c>
      <c r="X82" s="599" t="s">
        <v>144</v>
      </c>
      <c r="Y82" s="599" t="s">
        <v>144</v>
      </c>
      <c r="Z82" s="599" t="s">
        <v>144</v>
      </c>
    </row>
    <row r="83" spans="9:26">
      <c r="I83" s="599" t="s">
        <v>144</v>
      </c>
      <c r="M83" s="599" t="s">
        <v>144</v>
      </c>
      <c r="R83" s="599" t="str">
        <f t="shared" si="2"/>
        <v/>
      </c>
      <c r="T83" s="599" t="s">
        <v>144</v>
      </c>
      <c r="U83" s="599" t="s">
        <v>144</v>
      </c>
      <c r="V83" s="599" t="s">
        <v>144</v>
      </c>
      <c r="X83" s="599" t="s">
        <v>144</v>
      </c>
      <c r="Y83" s="599" t="s">
        <v>144</v>
      </c>
      <c r="Z83" s="599" t="s">
        <v>144</v>
      </c>
    </row>
    <row r="84" spans="9:26">
      <c r="I84" s="599" t="s">
        <v>144</v>
      </c>
      <c r="M84" s="599" t="s">
        <v>144</v>
      </c>
      <c r="R84" s="599" t="str">
        <f t="shared" si="2"/>
        <v/>
      </c>
      <c r="T84" s="599" t="s">
        <v>144</v>
      </c>
      <c r="U84" s="599" t="s">
        <v>144</v>
      </c>
      <c r="V84" s="599" t="s">
        <v>144</v>
      </c>
      <c r="X84" s="599" t="s">
        <v>144</v>
      </c>
      <c r="Y84" s="599" t="s">
        <v>144</v>
      </c>
      <c r="Z84" s="599" t="s">
        <v>144</v>
      </c>
    </row>
    <row r="85" spans="9:26">
      <c r="I85" s="599" t="s">
        <v>144</v>
      </c>
      <c r="M85" s="599" t="s">
        <v>144</v>
      </c>
      <c r="R85" s="599" t="str">
        <f t="shared" si="2"/>
        <v/>
      </c>
      <c r="T85" s="599" t="s">
        <v>144</v>
      </c>
      <c r="U85" s="599" t="s">
        <v>144</v>
      </c>
      <c r="V85" s="599" t="s">
        <v>144</v>
      </c>
      <c r="X85" s="599" t="s">
        <v>144</v>
      </c>
      <c r="Y85" s="599" t="s">
        <v>144</v>
      </c>
      <c r="Z85" s="599" t="s">
        <v>144</v>
      </c>
    </row>
    <row r="86" spans="9:26">
      <c r="I86" s="599" t="s">
        <v>144</v>
      </c>
      <c r="M86" s="599" t="s">
        <v>144</v>
      </c>
      <c r="R86" s="599" t="str">
        <f t="shared" si="2"/>
        <v/>
      </c>
      <c r="T86" s="599" t="s">
        <v>144</v>
      </c>
      <c r="U86" s="599" t="s">
        <v>144</v>
      </c>
      <c r="V86" s="599" t="s">
        <v>144</v>
      </c>
      <c r="X86" s="599" t="s">
        <v>144</v>
      </c>
      <c r="Y86" s="599" t="s">
        <v>144</v>
      </c>
      <c r="Z86" s="599" t="s">
        <v>144</v>
      </c>
    </row>
    <row r="87" spans="9:26">
      <c r="I87" s="599" t="s">
        <v>144</v>
      </c>
      <c r="M87" s="599" t="s">
        <v>144</v>
      </c>
      <c r="R87" s="599" t="str">
        <f t="shared" si="2"/>
        <v/>
      </c>
      <c r="T87" s="599" t="s">
        <v>144</v>
      </c>
      <c r="U87" s="599" t="s">
        <v>144</v>
      </c>
      <c r="V87" s="599" t="s">
        <v>144</v>
      </c>
      <c r="X87" s="599" t="s">
        <v>144</v>
      </c>
      <c r="Y87" s="599" t="s">
        <v>144</v>
      </c>
      <c r="Z87" s="599" t="s">
        <v>144</v>
      </c>
    </row>
    <row r="88" spans="9:26">
      <c r="I88" s="599" t="s">
        <v>144</v>
      </c>
      <c r="M88" s="599" t="s">
        <v>144</v>
      </c>
      <c r="R88" s="599" t="str">
        <f t="shared" si="2"/>
        <v/>
      </c>
      <c r="T88" s="599" t="s">
        <v>144</v>
      </c>
      <c r="U88" s="599" t="s">
        <v>144</v>
      </c>
      <c r="V88" s="599" t="s">
        <v>144</v>
      </c>
      <c r="X88" s="599" t="s">
        <v>144</v>
      </c>
      <c r="Y88" s="599" t="s">
        <v>144</v>
      </c>
      <c r="Z88" s="599" t="s">
        <v>144</v>
      </c>
    </row>
    <row r="89" spans="9:26">
      <c r="I89" s="599" t="s">
        <v>144</v>
      </c>
      <c r="M89" s="599" t="s">
        <v>144</v>
      </c>
      <c r="R89" s="599" t="str">
        <f t="shared" si="2"/>
        <v/>
      </c>
      <c r="T89" s="599" t="s">
        <v>144</v>
      </c>
      <c r="U89" s="599" t="s">
        <v>144</v>
      </c>
      <c r="V89" s="599" t="s">
        <v>144</v>
      </c>
      <c r="X89" s="599" t="s">
        <v>144</v>
      </c>
      <c r="Y89" s="599" t="s">
        <v>144</v>
      </c>
      <c r="Z89" s="599" t="s">
        <v>144</v>
      </c>
    </row>
    <row r="90" spans="9:26">
      <c r="I90" s="599" t="s">
        <v>144</v>
      </c>
      <c r="M90" s="599" t="s">
        <v>144</v>
      </c>
      <c r="R90" s="599" t="str">
        <f t="shared" si="2"/>
        <v/>
      </c>
      <c r="T90" s="599" t="s">
        <v>144</v>
      </c>
      <c r="U90" s="599" t="s">
        <v>144</v>
      </c>
      <c r="V90" s="599" t="s">
        <v>144</v>
      </c>
      <c r="X90" s="599" t="s">
        <v>144</v>
      </c>
      <c r="Y90" s="599" t="s">
        <v>144</v>
      </c>
      <c r="Z90" s="599" t="s">
        <v>144</v>
      </c>
    </row>
    <row r="91" spans="9:26">
      <c r="I91" s="599" t="s">
        <v>144</v>
      </c>
      <c r="M91" s="599" t="s">
        <v>144</v>
      </c>
      <c r="R91" s="599" t="str">
        <f t="shared" si="2"/>
        <v/>
      </c>
      <c r="T91" s="599" t="s">
        <v>144</v>
      </c>
      <c r="U91" s="599" t="s">
        <v>144</v>
      </c>
      <c r="V91" s="599" t="s">
        <v>144</v>
      </c>
      <c r="X91" s="599" t="s">
        <v>144</v>
      </c>
      <c r="Y91" s="599" t="s">
        <v>144</v>
      </c>
      <c r="Z91" s="599" t="s">
        <v>144</v>
      </c>
    </row>
    <row r="92" spans="9:26">
      <c r="I92" s="599" t="s">
        <v>144</v>
      </c>
      <c r="M92" s="599" t="s">
        <v>144</v>
      </c>
      <c r="R92" s="599" t="str">
        <f t="shared" si="2"/>
        <v/>
      </c>
      <c r="T92" s="599" t="s">
        <v>144</v>
      </c>
      <c r="U92" s="599" t="s">
        <v>144</v>
      </c>
      <c r="V92" s="599" t="s">
        <v>144</v>
      </c>
      <c r="X92" s="599" t="s">
        <v>144</v>
      </c>
      <c r="Y92" s="599" t="s">
        <v>144</v>
      </c>
      <c r="Z92" s="599" t="s">
        <v>144</v>
      </c>
    </row>
    <row r="93" spans="9:26">
      <c r="I93" s="599" t="s">
        <v>144</v>
      </c>
      <c r="M93" s="599" t="s">
        <v>144</v>
      </c>
      <c r="R93" s="599" t="str">
        <f t="shared" si="2"/>
        <v/>
      </c>
      <c r="T93" s="599" t="s">
        <v>144</v>
      </c>
      <c r="U93" s="599" t="s">
        <v>144</v>
      </c>
      <c r="V93" s="599" t="s">
        <v>144</v>
      </c>
      <c r="X93" s="599" t="s">
        <v>144</v>
      </c>
      <c r="Y93" s="599" t="s">
        <v>144</v>
      </c>
      <c r="Z93" s="599" t="s">
        <v>144</v>
      </c>
    </row>
    <row r="94" spans="9:26">
      <c r="I94" s="599" t="s">
        <v>144</v>
      </c>
      <c r="M94" s="599" t="s">
        <v>144</v>
      </c>
      <c r="R94" s="599" t="str">
        <f t="shared" si="2"/>
        <v/>
      </c>
      <c r="T94" s="599" t="s">
        <v>144</v>
      </c>
      <c r="U94" s="599" t="s">
        <v>144</v>
      </c>
      <c r="V94" s="599" t="s">
        <v>144</v>
      </c>
      <c r="X94" s="599" t="s">
        <v>144</v>
      </c>
      <c r="Y94" s="599" t="s">
        <v>144</v>
      </c>
      <c r="Z94" s="599" t="s">
        <v>144</v>
      </c>
    </row>
    <row r="95" spans="9:26">
      <c r="I95" s="599" t="s">
        <v>144</v>
      </c>
      <c r="M95" s="599" t="s">
        <v>144</v>
      </c>
      <c r="R95" s="599" t="str">
        <f t="shared" si="2"/>
        <v/>
      </c>
      <c r="T95" s="599" t="s">
        <v>144</v>
      </c>
      <c r="U95" s="599" t="s">
        <v>144</v>
      </c>
      <c r="V95" s="599" t="s">
        <v>144</v>
      </c>
      <c r="X95" s="599" t="s">
        <v>144</v>
      </c>
      <c r="Y95" s="599" t="s">
        <v>144</v>
      </c>
      <c r="Z95" s="599" t="s">
        <v>144</v>
      </c>
    </row>
    <row r="96" spans="9:26">
      <c r="I96" s="599" t="s">
        <v>144</v>
      </c>
      <c r="M96" s="599" t="s">
        <v>144</v>
      </c>
      <c r="R96" s="599" t="str">
        <f t="shared" si="2"/>
        <v/>
      </c>
      <c r="T96" s="599" t="s">
        <v>144</v>
      </c>
      <c r="U96" s="599" t="s">
        <v>144</v>
      </c>
      <c r="V96" s="599" t="s">
        <v>144</v>
      </c>
      <c r="X96" s="599" t="s">
        <v>144</v>
      </c>
      <c r="Y96" s="599" t="s">
        <v>144</v>
      </c>
      <c r="Z96" s="599" t="s">
        <v>144</v>
      </c>
    </row>
    <row r="97" spans="9:26">
      <c r="I97" s="599" t="s">
        <v>144</v>
      </c>
      <c r="M97" s="599" t="s">
        <v>144</v>
      </c>
      <c r="R97" s="599" t="str">
        <f t="shared" si="2"/>
        <v/>
      </c>
      <c r="T97" s="599" t="s">
        <v>144</v>
      </c>
      <c r="U97" s="599" t="s">
        <v>144</v>
      </c>
      <c r="V97" s="599" t="s">
        <v>144</v>
      </c>
      <c r="X97" s="599" t="s">
        <v>144</v>
      </c>
      <c r="Y97" s="599" t="s">
        <v>144</v>
      </c>
      <c r="Z97" s="599" t="s">
        <v>144</v>
      </c>
    </row>
    <row r="98" spans="9:26">
      <c r="I98" s="599" t="s">
        <v>144</v>
      </c>
      <c r="M98" s="599" t="s">
        <v>144</v>
      </c>
      <c r="R98" s="599" t="str">
        <f t="shared" si="2"/>
        <v/>
      </c>
      <c r="T98" s="599" t="s">
        <v>144</v>
      </c>
      <c r="U98" s="599" t="s">
        <v>144</v>
      </c>
      <c r="V98" s="599" t="s">
        <v>144</v>
      </c>
      <c r="X98" s="599" t="s">
        <v>144</v>
      </c>
      <c r="Y98" s="599" t="s">
        <v>144</v>
      </c>
      <c r="Z98" s="599" t="s">
        <v>144</v>
      </c>
    </row>
    <row r="99" spans="9:26">
      <c r="I99" s="599" t="s">
        <v>144</v>
      </c>
      <c r="M99" s="599" t="s">
        <v>144</v>
      </c>
      <c r="R99" s="599" t="str">
        <f t="shared" si="2"/>
        <v/>
      </c>
      <c r="T99" s="599" t="s">
        <v>144</v>
      </c>
      <c r="U99" s="599" t="s">
        <v>144</v>
      </c>
      <c r="V99" s="599" t="s">
        <v>144</v>
      </c>
      <c r="X99" s="599" t="s">
        <v>144</v>
      </c>
      <c r="Y99" s="599" t="s">
        <v>144</v>
      </c>
      <c r="Z99" s="599" t="s">
        <v>144</v>
      </c>
    </row>
    <row r="100" spans="9:26">
      <c r="I100" s="599" t="s">
        <v>144</v>
      </c>
      <c r="M100" s="599" t="s">
        <v>144</v>
      </c>
      <c r="R100" s="599" t="str">
        <f t="shared" si="2"/>
        <v/>
      </c>
      <c r="T100" s="599" t="s">
        <v>144</v>
      </c>
      <c r="U100" s="599" t="s">
        <v>144</v>
      </c>
      <c r="V100" s="599" t="s">
        <v>144</v>
      </c>
      <c r="X100" s="599" t="s">
        <v>144</v>
      </c>
      <c r="Y100" s="599" t="s">
        <v>144</v>
      </c>
      <c r="Z100" s="599" t="s">
        <v>144</v>
      </c>
    </row>
    <row r="101" spans="9:26">
      <c r="I101" s="599" t="s">
        <v>144</v>
      </c>
      <c r="M101" s="599" t="s">
        <v>144</v>
      </c>
      <c r="R101" s="599" t="str">
        <f t="shared" si="2"/>
        <v/>
      </c>
      <c r="T101" s="599" t="s">
        <v>144</v>
      </c>
      <c r="U101" s="599" t="s">
        <v>144</v>
      </c>
      <c r="V101" s="599" t="s">
        <v>144</v>
      </c>
      <c r="X101" s="599" t="s">
        <v>144</v>
      </c>
      <c r="Y101" s="599" t="s">
        <v>144</v>
      </c>
      <c r="Z101" s="599" t="s">
        <v>144</v>
      </c>
    </row>
    <row r="102" spans="9:26">
      <c r="I102" s="599" t="s">
        <v>144</v>
      </c>
      <c r="M102" s="599" t="s">
        <v>144</v>
      </c>
      <c r="R102" s="599" t="str">
        <f t="shared" si="2"/>
        <v/>
      </c>
      <c r="T102" s="599" t="s">
        <v>144</v>
      </c>
      <c r="U102" s="599" t="s">
        <v>144</v>
      </c>
      <c r="V102" s="599" t="s">
        <v>144</v>
      </c>
      <c r="X102" s="599" t="s">
        <v>144</v>
      </c>
      <c r="Y102" s="599" t="s">
        <v>144</v>
      </c>
      <c r="Z102" s="599" t="s">
        <v>144</v>
      </c>
    </row>
    <row r="103" spans="9:26">
      <c r="I103" s="599" t="s">
        <v>144</v>
      </c>
      <c r="M103" s="599" t="s">
        <v>144</v>
      </c>
      <c r="R103" s="599" t="str">
        <f t="shared" si="2"/>
        <v/>
      </c>
      <c r="T103" s="599" t="s">
        <v>144</v>
      </c>
      <c r="U103" s="599" t="s">
        <v>144</v>
      </c>
      <c r="V103" s="599" t="s">
        <v>144</v>
      </c>
      <c r="X103" s="599" t="s">
        <v>144</v>
      </c>
      <c r="Y103" s="599" t="s">
        <v>144</v>
      </c>
      <c r="Z103" s="599" t="s">
        <v>144</v>
      </c>
    </row>
    <row r="104" spans="9:26">
      <c r="I104" s="599" t="s">
        <v>144</v>
      </c>
      <c r="M104" s="599" t="s">
        <v>144</v>
      </c>
      <c r="R104" s="599" t="str">
        <f t="shared" si="2"/>
        <v/>
      </c>
      <c r="T104" s="599" t="s">
        <v>144</v>
      </c>
      <c r="U104" s="599" t="s">
        <v>144</v>
      </c>
      <c r="V104" s="599" t="s">
        <v>144</v>
      </c>
      <c r="X104" s="599" t="s">
        <v>144</v>
      </c>
      <c r="Y104" s="599" t="s">
        <v>144</v>
      </c>
      <c r="Z104" s="599" t="s">
        <v>144</v>
      </c>
    </row>
    <row r="105" spans="9:26">
      <c r="I105" s="599" t="s">
        <v>144</v>
      </c>
      <c r="M105" s="599" t="s">
        <v>144</v>
      </c>
      <c r="R105" s="599" t="str">
        <f t="shared" si="2"/>
        <v/>
      </c>
      <c r="T105" s="599" t="s">
        <v>144</v>
      </c>
      <c r="U105" s="599" t="s">
        <v>144</v>
      </c>
      <c r="V105" s="599" t="s">
        <v>144</v>
      </c>
      <c r="X105" s="599" t="s">
        <v>144</v>
      </c>
      <c r="Y105" s="599" t="s">
        <v>144</v>
      </c>
      <c r="Z105" s="599" t="s">
        <v>144</v>
      </c>
    </row>
    <row r="106" spans="9:26">
      <c r="I106" s="599" t="s">
        <v>144</v>
      </c>
      <c r="M106" s="599" t="s">
        <v>144</v>
      </c>
      <c r="R106" s="599" t="str">
        <f t="shared" si="2"/>
        <v/>
      </c>
      <c r="T106" s="599" t="s">
        <v>144</v>
      </c>
      <c r="U106" s="599" t="s">
        <v>144</v>
      </c>
      <c r="V106" s="599" t="s">
        <v>144</v>
      </c>
      <c r="X106" s="599" t="s">
        <v>144</v>
      </c>
      <c r="Y106" s="599" t="s">
        <v>144</v>
      </c>
      <c r="Z106" s="599" t="s">
        <v>144</v>
      </c>
    </row>
    <row r="107" spans="9:26">
      <c r="I107" s="599" t="s">
        <v>144</v>
      </c>
      <c r="M107" s="599" t="s">
        <v>144</v>
      </c>
      <c r="R107" s="599" t="str">
        <f t="shared" si="2"/>
        <v/>
      </c>
      <c r="T107" s="599" t="s">
        <v>144</v>
      </c>
      <c r="U107" s="599" t="s">
        <v>144</v>
      </c>
      <c r="V107" s="599" t="s">
        <v>144</v>
      </c>
      <c r="X107" s="599" t="s">
        <v>144</v>
      </c>
      <c r="Y107" s="599" t="s">
        <v>144</v>
      </c>
      <c r="Z107" s="599" t="s">
        <v>144</v>
      </c>
    </row>
    <row r="108" spans="9:26">
      <c r="I108" s="599" t="s">
        <v>144</v>
      </c>
      <c r="M108" s="599" t="s">
        <v>144</v>
      </c>
      <c r="R108" s="599" t="str">
        <f t="shared" si="2"/>
        <v/>
      </c>
      <c r="T108" s="599" t="s">
        <v>144</v>
      </c>
      <c r="U108" s="599" t="s">
        <v>144</v>
      </c>
      <c r="V108" s="599" t="s">
        <v>144</v>
      </c>
      <c r="X108" s="599" t="s">
        <v>144</v>
      </c>
      <c r="Y108" s="599" t="s">
        <v>144</v>
      </c>
      <c r="Z108" s="599" t="s">
        <v>144</v>
      </c>
    </row>
    <row r="109" spans="9:26">
      <c r="I109" s="599" t="s">
        <v>144</v>
      </c>
      <c r="M109" s="599" t="s">
        <v>144</v>
      </c>
      <c r="R109" s="599" t="str">
        <f t="shared" si="2"/>
        <v/>
      </c>
      <c r="T109" s="599" t="s">
        <v>144</v>
      </c>
      <c r="U109" s="599" t="s">
        <v>144</v>
      </c>
      <c r="V109" s="599" t="s">
        <v>144</v>
      </c>
      <c r="X109" s="599" t="s">
        <v>144</v>
      </c>
      <c r="Y109" s="599" t="s">
        <v>144</v>
      </c>
      <c r="Z109" s="599" t="s">
        <v>144</v>
      </c>
    </row>
    <row r="110" spans="9:26">
      <c r="I110" s="599" t="s">
        <v>144</v>
      </c>
      <c r="M110" s="599" t="s">
        <v>144</v>
      </c>
      <c r="R110" s="599" t="str">
        <f t="shared" si="2"/>
        <v/>
      </c>
      <c r="T110" s="599" t="s">
        <v>144</v>
      </c>
      <c r="U110" s="599" t="s">
        <v>144</v>
      </c>
      <c r="V110" s="599" t="s">
        <v>144</v>
      </c>
      <c r="X110" s="599" t="s">
        <v>144</v>
      </c>
      <c r="Y110" s="599" t="s">
        <v>144</v>
      </c>
      <c r="Z110" s="599" t="s">
        <v>144</v>
      </c>
    </row>
    <row r="111" spans="9:26">
      <c r="I111" s="599" t="s">
        <v>144</v>
      </c>
      <c r="M111" s="599" t="s">
        <v>144</v>
      </c>
      <c r="R111" s="599" t="str">
        <f t="shared" si="2"/>
        <v/>
      </c>
      <c r="T111" s="599" t="s">
        <v>144</v>
      </c>
      <c r="U111" s="599" t="s">
        <v>144</v>
      </c>
      <c r="V111" s="599" t="s">
        <v>144</v>
      </c>
      <c r="X111" s="599" t="s">
        <v>144</v>
      </c>
      <c r="Y111" s="599" t="s">
        <v>144</v>
      </c>
      <c r="Z111" s="599" t="s">
        <v>144</v>
      </c>
    </row>
    <row r="112" spans="9:26">
      <c r="I112" s="599" t="s">
        <v>144</v>
      </c>
      <c r="M112" s="599" t="s">
        <v>144</v>
      </c>
      <c r="R112" s="599" t="str">
        <f t="shared" si="2"/>
        <v/>
      </c>
      <c r="T112" s="599" t="s">
        <v>144</v>
      </c>
      <c r="U112" s="599" t="s">
        <v>144</v>
      </c>
      <c r="V112" s="599" t="s">
        <v>144</v>
      </c>
      <c r="X112" s="599" t="s">
        <v>144</v>
      </c>
      <c r="Y112" s="599" t="s">
        <v>144</v>
      </c>
      <c r="Z112" s="599" t="s">
        <v>144</v>
      </c>
    </row>
    <row r="113" spans="9:26">
      <c r="I113" s="599" t="s">
        <v>144</v>
      </c>
      <c r="M113" s="599" t="s">
        <v>144</v>
      </c>
      <c r="R113" s="599" t="str">
        <f t="shared" si="2"/>
        <v/>
      </c>
      <c r="T113" s="599" t="s">
        <v>144</v>
      </c>
      <c r="U113" s="599" t="s">
        <v>144</v>
      </c>
      <c r="V113" s="599" t="s">
        <v>144</v>
      </c>
      <c r="X113" s="599" t="s">
        <v>144</v>
      </c>
      <c r="Y113" s="599" t="s">
        <v>144</v>
      </c>
      <c r="Z113" s="599" t="s">
        <v>144</v>
      </c>
    </row>
    <row r="114" spans="9:26">
      <c r="I114" s="599" t="s">
        <v>144</v>
      </c>
      <c r="M114" s="599" t="s">
        <v>144</v>
      </c>
      <c r="R114" s="599" t="str">
        <f t="shared" si="2"/>
        <v/>
      </c>
      <c r="T114" s="599" t="s">
        <v>144</v>
      </c>
      <c r="U114" s="599" t="s">
        <v>144</v>
      </c>
      <c r="V114" s="599" t="s">
        <v>144</v>
      </c>
      <c r="X114" s="599" t="s">
        <v>144</v>
      </c>
      <c r="Y114" s="599" t="s">
        <v>144</v>
      </c>
      <c r="Z114" s="599" t="s">
        <v>144</v>
      </c>
    </row>
    <row r="115" spans="9:26">
      <c r="I115" s="599" t="s">
        <v>144</v>
      </c>
      <c r="M115" s="599" t="s">
        <v>144</v>
      </c>
      <c r="R115" s="599" t="str">
        <f t="shared" si="2"/>
        <v/>
      </c>
      <c r="T115" s="599" t="s">
        <v>144</v>
      </c>
      <c r="U115" s="599" t="s">
        <v>144</v>
      </c>
      <c r="V115" s="599" t="s">
        <v>144</v>
      </c>
      <c r="X115" s="599" t="s">
        <v>144</v>
      </c>
      <c r="Y115" s="599" t="s">
        <v>144</v>
      </c>
      <c r="Z115" s="599" t="s">
        <v>144</v>
      </c>
    </row>
    <row r="116" spans="9:26">
      <c r="I116" s="599" t="s">
        <v>144</v>
      </c>
      <c r="M116" s="599" t="s">
        <v>144</v>
      </c>
      <c r="R116" s="599" t="str">
        <f t="shared" si="2"/>
        <v/>
      </c>
      <c r="T116" s="599" t="s">
        <v>144</v>
      </c>
      <c r="U116" s="599" t="s">
        <v>144</v>
      </c>
      <c r="V116" s="599" t="s">
        <v>144</v>
      </c>
      <c r="X116" s="599" t="s">
        <v>144</v>
      </c>
      <c r="Y116" s="599" t="s">
        <v>144</v>
      </c>
      <c r="Z116" s="599" t="s">
        <v>144</v>
      </c>
    </row>
    <row r="117" spans="9:26">
      <c r="I117" s="599" t="s">
        <v>144</v>
      </c>
      <c r="M117" s="599" t="s">
        <v>144</v>
      </c>
      <c r="R117" s="599" t="str">
        <f t="shared" si="2"/>
        <v/>
      </c>
      <c r="T117" s="599" t="s">
        <v>144</v>
      </c>
      <c r="U117" s="599" t="s">
        <v>144</v>
      </c>
      <c r="V117" s="599" t="s">
        <v>144</v>
      </c>
      <c r="X117" s="599" t="s">
        <v>144</v>
      </c>
      <c r="Y117" s="599" t="s">
        <v>144</v>
      </c>
      <c r="Z117" s="599" t="s">
        <v>144</v>
      </c>
    </row>
    <row r="118" spans="9:26">
      <c r="I118" s="599" t="s">
        <v>144</v>
      </c>
      <c r="M118" s="599" t="s">
        <v>144</v>
      </c>
      <c r="R118" s="599" t="str">
        <f t="shared" si="2"/>
        <v/>
      </c>
      <c r="T118" s="599" t="s">
        <v>144</v>
      </c>
      <c r="U118" s="599" t="s">
        <v>144</v>
      </c>
      <c r="V118" s="599" t="s">
        <v>144</v>
      </c>
      <c r="X118" s="599" t="s">
        <v>144</v>
      </c>
      <c r="Y118" s="599" t="s">
        <v>144</v>
      </c>
      <c r="Z118" s="599" t="s">
        <v>144</v>
      </c>
    </row>
    <row r="119" spans="9:26">
      <c r="I119" s="599" t="s">
        <v>144</v>
      </c>
      <c r="M119" s="599" t="s">
        <v>144</v>
      </c>
      <c r="R119" s="599" t="str">
        <f t="shared" si="2"/>
        <v/>
      </c>
      <c r="T119" s="599" t="s">
        <v>144</v>
      </c>
      <c r="U119" s="599" t="s">
        <v>144</v>
      </c>
      <c r="V119" s="599" t="s">
        <v>144</v>
      </c>
      <c r="X119" s="599" t="s">
        <v>144</v>
      </c>
      <c r="Y119" s="599" t="s">
        <v>144</v>
      </c>
      <c r="Z119" s="599" t="s">
        <v>144</v>
      </c>
    </row>
    <row r="120" spans="9:26">
      <c r="I120" s="599" t="s">
        <v>144</v>
      </c>
      <c r="M120" s="599" t="s">
        <v>144</v>
      </c>
      <c r="R120" s="599" t="str">
        <f t="shared" si="2"/>
        <v/>
      </c>
      <c r="T120" s="599" t="s">
        <v>144</v>
      </c>
      <c r="U120" s="599" t="s">
        <v>144</v>
      </c>
      <c r="V120" s="599" t="s">
        <v>144</v>
      </c>
      <c r="X120" s="599" t="s">
        <v>144</v>
      </c>
      <c r="Y120" s="599" t="s">
        <v>144</v>
      </c>
      <c r="Z120" s="599" t="s">
        <v>144</v>
      </c>
    </row>
    <row r="121" spans="9:26">
      <c r="I121" s="599" t="s">
        <v>144</v>
      </c>
      <c r="M121" s="599" t="s">
        <v>144</v>
      </c>
      <c r="R121" s="599" t="str">
        <f t="shared" si="2"/>
        <v/>
      </c>
      <c r="T121" s="599" t="s">
        <v>144</v>
      </c>
      <c r="U121" s="599" t="s">
        <v>144</v>
      </c>
      <c r="V121" s="599" t="s">
        <v>144</v>
      </c>
      <c r="X121" s="599" t="s">
        <v>144</v>
      </c>
      <c r="Y121" s="599" t="s">
        <v>144</v>
      </c>
      <c r="Z121" s="599" t="s">
        <v>144</v>
      </c>
    </row>
    <row r="122" spans="9:26">
      <c r="I122" s="599" t="s">
        <v>144</v>
      </c>
      <c r="M122" s="599" t="s">
        <v>144</v>
      </c>
      <c r="R122" s="599" t="str">
        <f t="shared" si="2"/>
        <v/>
      </c>
      <c r="T122" s="599" t="s">
        <v>144</v>
      </c>
      <c r="U122" s="599" t="s">
        <v>144</v>
      </c>
      <c r="V122" s="599" t="s">
        <v>144</v>
      </c>
      <c r="X122" s="599" t="s">
        <v>144</v>
      </c>
      <c r="Y122" s="599" t="s">
        <v>144</v>
      </c>
      <c r="Z122" s="599" t="s">
        <v>144</v>
      </c>
    </row>
    <row r="123" spans="9:26">
      <c r="I123" s="599" t="s">
        <v>144</v>
      </c>
      <c r="M123" s="599" t="s">
        <v>144</v>
      </c>
      <c r="R123" s="599" t="str">
        <f t="shared" si="2"/>
        <v/>
      </c>
      <c r="T123" s="599" t="s">
        <v>144</v>
      </c>
      <c r="U123" s="599" t="s">
        <v>144</v>
      </c>
      <c r="V123" s="599" t="s">
        <v>144</v>
      </c>
      <c r="X123" s="599" t="s">
        <v>144</v>
      </c>
      <c r="Y123" s="599" t="s">
        <v>144</v>
      </c>
      <c r="Z123" s="599" t="s">
        <v>144</v>
      </c>
    </row>
    <row r="124" spans="9:26">
      <c r="I124" s="599" t="s">
        <v>144</v>
      </c>
      <c r="M124" s="599" t="s">
        <v>144</v>
      </c>
      <c r="R124" s="599" t="str">
        <f t="shared" si="2"/>
        <v/>
      </c>
      <c r="T124" s="599" t="s">
        <v>144</v>
      </c>
      <c r="U124" s="599" t="s">
        <v>144</v>
      </c>
      <c r="V124" s="599" t="s">
        <v>144</v>
      </c>
      <c r="X124" s="599" t="s">
        <v>144</v>
      </c>
      <c r="Y124" s="599" t="s">
        <v>144</v>
      </c>
      <c r="Z124" s="599" t="s">
        <v>144</v>
      </c>
    </row>
    <row r="125" spans="9:26">
      <c r="I125" s="599" t="s">
        <v>144</v>
      </c>
      <c r="M125" s="599" t="s">
        <v>144</v>
      </c>
      <c r="R125" s="599" t="str">
        <f t="shared" si="2"/>
        <v/>
      </c>
      <c r="T125" s="599" t="s">
        <v>144</v>
      </c>
      <c r="U125" s="599" t="s">
        <v>144</v>
      </c>
      <c r="V125" s="599" t="s">
        <v>144</v>
      </c>
      <c r="X125" s="599" t="s">
        <v>144</v>
      </c>
      <c r="Y125" s="599" t="s">
        <v>144</v>
      </c>
      <c r="Z125" s="599" t="s">
        <v>144</v>
      </c>
    </row>
    <row r="126" spans="9:26">
      <c r="I126" s="599" t="s">
        <v>144</v>
      </c>
      <c r="M126" s="599" t="s">
        <v>144</v>
      </c>
      <c r="R126" s="599" t="str">
        <f t="shared" si="2"/>
        <v/>
      </c>
      <c r="T126" s="599" t="s">
        <v>144</v>
      </c>
      <c r="U126" s="599" t="s">
        <v>144</v>
      </c>
      <c r="V126" s="599" t="s">
        <v>144</v>
      </c>
      <c r="X126" s="599" t="s">
        <v>144</v>
      </c>
      <c r="Y126" s="599" t="s">
        <v>144</v>
      </c>
      <c r="Z126" s="599" t="s">
        <v>144</v>
      </c>
    </row>
    <row r="127" spans="9:26">
      <c r="I127" s="599" t="s">
        <v>144</v>
      </c>
      <c r="M127" s="599" t="s">
        <v>144</v>
      </c>
      <c r="R127" s="599" t="str">
        <f t="shared" si="2"/>
        <v/>
      </c>
      <c r="T127" s="599" t="s">
        <v>144</v>
      </c>
      <c r="U127" s="599" t="s">
        <v>144</v>
      </c>
      <c r="V127" s="599" t="s">
        <v>144</v>
      </c>
      <c r="X127" s="599" t="s">
        <v>144</v>
      </c>
      <c r="Y127" s="599" t="s">
        <v>144</v>
      </c>
      <c r="Z127" s="599" t="s">
        <v>144</v>
      </c>
    </row>
    <row r="128" spans="9:26">
      <c r="I128" s="599" t="s">
        <v>144</v>
      </c>
      <c r="M128" s="599" t="s">
        <v>144</v>
      </c>
      <c r="R128" s="599" t="str">
        <f t="shared" si="2"/>
        <v/>
      </c>
      <c r="T128" s="599" t="s">
        <v>144</v>
      </c>
      <c r="U128" s="599" t="s">
        <v>144</v>
      </c>
      <c r="V128" s="599" t="s">
        <v>144</v>
      </c>
      <c r="X128" s="599" t="s">
        <v>144</v>
      </c>
      <c r="Y128" s="599" t="s">
        <v>144</v>
      </c>
      <c r="Z128" s="599" t="s">
        <v>144</v>
      </c>
    </row>
    <row r="129" spans="9:26">
      <c r="I129" s="599" t="s">
        <v>144</v>
      </c>
      <c r="M129" s="599" t="s">
        <v>144</v>
      </c>
      <c r="R129" s="599" t="str">
        <f t="shared" si="2"/>
        <v/>
      </c>
      <c r="T129" s="599" t="s">
        <v>144</v>
      </c>
      <c r="U129" s="599" t="s">
        <v>144</v>
      </c>
      <c r="V129" s="599" t="s">
        <v>144</v>
      </c>
      <c r="X129" s="599" t="s">
        <v>144</v>
      </c>
      <c r="Y129" s="599" t="s">
        <v>144</v>
      </c>
      <c r="Z129" s="599" t="s">
        <v>144</v>
      </c>
    </row>
    <row r="130" spans="9:26">
      <c r="I130" s="599" t="s">
        <v>144</v>
      </c>
      <c r="M130" s="599" t="s">
        <v>144</v>
      </c>
      <c r="R130" s="599" t="str">
        <f t="shared" si="2"/>
        <v/>
      </c>
      <c r="T130" s="599" t="s">
        <v>144</v>
      </c>
      <c r="U130" s="599" t="s">
        <v>144</v>
      </c>
      <c r="V130" s="599" t="s">
        <v>144</v>
      </c>
      <c r="X130" s="599" t="s">
        <v>144</v>
      </c>
      <c r="Y130" s="599" t="s">
        <v>144</v>
      </c>
      <c r="Z130" s="599" t="s">
        <v>144</v>
      </c>
    </row>
    <row r="131" spans="9:26">
      <c r="I131" s="599" t="s">
        <v>144</v>
      </c>
      <c r="M131" s="599" t="s">
        <v>144</v>
      </c>
      <c r="R131" s="599" t="str">
        <f t="shared" si="2"/>
        <v/>
      </c>
      <c r="T131" s="599" t="s">
        <v>144</v>
      </c>
      <c r="U131" s="599" t="s">
        <v>144</v>
      </c>
      <c r="V131" s="599" t="s">
        <v>144</v>
      </c>
      <c r="X131" s="599" t="s">
        <v>144</v>
      </c>
      <c r="Y131" s="599" t="s">
        <v>144</v>
      </c>
      <c r="Z131" s="599" t="s">
        <v>144</v>
      </c>
    </row>
    <row r="132" spans="9:26">
      <c r="I132" s="599" t="s">
        <v>144</v>
      </c>
      <c r="M132" s="599" t="s">
        <v>144</v>
      </c>
      <c r="R132" s="599" t="str">
        <f t="shared" si="2"/>
        <v/>
      </c>
      <c r="T132" s="599" t="s">
        <v>144</v>
      </c>
      <c r="U132" s="599" t="s">
        <v>144</v>
      </c>
      <c r="V132" s="599" t="s">
        <v>144</v>
      </c>
      <c r="X132" s="599" t="s">
        <v>144</v>
      </c>
      <c r="Y132" s="599" t="s">
        <v>144</v>
      </c>
      <c r="Z132" s="599" t="s">
        <v>144</v>
      </c>
    </row>
    <row r="133" spans="9:26">
      <c r="I133" s="599" t="s">
        <v>144</v>
      </c>
      <c r="M133" s="599" t="s">
        <v>144</v>
      </c>
      <c r="R133" s="599" t="str">
        <f t="shared" si="2"/>
        <v/>
      </c>
      <c r="T133" s="599" t="s">
        <v>144</v>
      </c>
      <c r="U133" s="599" t="s">
        <v>144</v>
      </c>
      <c r="V133" s="599" t="s">
        <v>144</v>
      </c>
      <c r="X133" s="599" t="s">
        <v>144</v>
      </c>
      <c r="Y133" s="599" t="s">
        <v>144</v>
      </c>
      <c r="Z133" s="599" t="s">
        <v>144</v>
      </c>
    </row>
    <row r="134" spans="9:26">
      <c r="I134" s="599" t="s">
        <v>144</v>
      </c>
      <c r="M134" s="599" t="s">
        <v>144</v>
      </c>
      <c r="R134" s="599" t="str">
        <f t="shared" si="2"/>
        <v/>
      </c>
      <c r="T134" s="599" t="s">
        <v>144</v>
      </c>
      <c r="U134" s="599" t="s">
        <v>144</v>
      </c>
      <c r="V134" s="599" t="s">
        <v>144</v>
      </c>
      <c r="X134" s="599" t="s">
        <v>144</v>
      </c>
      <c r="Y134" s="599" t="s">
        <v>144</v>
      </c>
      <c r="Z134" s="599" t="s">
        <v>144</v>
      </c>
    </row>
    <row r="135" spans="9:26">
      <c r="I135" s="599" t="s">
        <v>144</v>
      </c>
      <c r="M135" s="599" t="s">
        <v>144</v>
      </c>
      <c r="R135" s="599" t="str">
        <f t="shared" si="2"/>
        <v/>
      </c>
      <c r="T135" s="599" t="s">
        <v>144</v>
      </c>
      <c r="U135" s="599" t="s">
        <v>144</v>
      </c>
      <c r="V135" s="599" t="s">
        <v>144</v>
      </c>
      <c r="X135" s="599" t="s">
        <v>144</v>
      </c>
      <c r="Y135" s="599" t="s">
        <v>144</v>
      </c>
      <c r="Z135" s="599" t="s">
        <v>144</v>
      </c>
    </row>
    <row r="136" spans="9:26">
      <c r="I136" s="599" t="s">
        <v>144</v>
      </c>
      <c r="M136" s="599" t="s">
        <v>144</v>
      </c>
      <c r="R136" s="599" t="str">
        <f t="shared" si="2"/>
        <v/>
      </c>
      <c r="T136" s="599" t="s">
        <v>144</v>
      </c>
      <c r="U136" s="599" t="s">
        <v>144</v>
      </c>
      <c r="V136" s="599" t="s">
        <v>144</v>
      </c>
      <c r="X136" s="599" t="s">
        <v>144</v>
      </c>
      <c r="Y136" s="599" t="s">
        <v>144</v>
      </c>
      <c r="Z136" s="599" t="s">
        <v>144</v>
      </c>
    </row>
    <row r="137" spans="9:26">
      <c r="I137" s="599" t="s">
        <v>144</v>
      </c>
      <c r="M137" s="599" t="s">
        <v>144</v>
      </c>
      <c r="R137" s="599" t="str">
        <f t="shared" si="2"/>
        <v/>
      </c>
      <c r="T137" s="599" t="s">
        <v>144</v>
      </c>
      <c r="U137" s="599" t="s">
        <v>144</v>
      </c>
      <c r="V137" s="599" t="s">
        <v>144</v>
      </c>
      <c r="X137" s="599" t="s">
        <v>144</v>
      </c>
      <c r="Y137" s="599" t="s">
        <v>144</v>
      </c>
      <c r="Z137" s="599" t="s">
        <v>144</v>
      </c>
    </row>
    <row r="138" spans="9:26">
      <c r="I138" s="599" t="s">
        <v>144</v>
      </c>
      <c r="M138" s="599" t="s">
        <v>144</v>
      </c>
      <c r="R138" s="599" t="str">
        <f t="shared" si="2"/>
        <v/>
      </c>
      <c r="T138" s="599" t="s">
        <v>144</v>
      </c>
      <c r="U138" s="599" t="s">
        <v>144</v>
      </c>
      <c r="V138" s="599" t="s">
        <v>144</v>
      </c>
      <c r="X138" s="599" t="s">
        <v>144</v>
      </c>
      <c r="Y138" s="599" t="s">
        <v>144</v>
      </c>
      <c r="Z138" s="599" t="s">
        <v>144</v>
      </c>
    </row>
    <row r="139" spans="9:26">
      <c r="I139" s="599" t="s">
        <v>144</v>
      </c>
      <c r="M139" s="599" t="s">
        <v>144</v>
      </c>
      <c r="R139" s="599" t="str">
        <f t="shared" si="2"/>
        <v/>
      </c>
      <c r="T139" s="599" t="s">
        <v>144</v>
      </c>
      <c r="U139" s="599" t="s">
        <v>144</v>
      </c>
      <c r="V139" s="599" t="s">
        <v>144</v>
      </c>
      <c r="X139" s="599" t="s">
        <v>144</v>
      </c>
      <c r="Y139" s="599" t="s">
        <v>144</v>
      </c>
      <c r="Z139" s="599" t="s">
        <v>144</v>
      </c>
    </row>
    <row r="140" spans="9:26">
      <c r="M140" s="599" t="s">
        <v>144</v>
      </c>
      <c r="R140" s="599" t="str">
        <f t="shared" si="2"/>
        <v/>
      </c>
      <c r="T140" s="599" t="s">
        <v>144</v>
      </c>
      <c r="U140" s="599" t="s">
        <v>144</v>
      </c>
      <c r="V140" s="599" t="s">
        <v>144</v>
      </c>
      <c r="X140" s="599" t="s">
        <v>144</v>
      </c>
      <c r="Y140" s="599" t="s">
        <v>144</v>
      </c>
      <c r="Z140" s="599" t="s">
        <v>144</v>
      </c>
    </row>
    <row r="141" spans="9:26">
      <c r="M141" s="599" t="s">
        <v>144</v>
      </c>
      <c r="R141" s="599" t="str">
        <f t="shared" ref="R141" si="3">IF(C141="","",1.5%)</f>
        <v/>
      </c>
      <c r="T141" s="599" t="s">
        <v>144</v>
      </c>
      <c r="U141" s="599" t="s">
        <v>144</v>
      </c>
      <c r="V141" s="599" t="s">
        <v>144</v>
      </c>
      <c r="X141" s="599" t="s">
        <v>144</v>
      </c>
      <c r="Y141" s="599" t="s">
        <v>144</v>
      </c>
      <c r="Z141" s="599" t="s">
        <v>144</v>
      </c>
    </row>
    <row r="142" spans="9:26">
      <c r="M142" s="599" t="s">
        <v>144</v>
      </c>
      <c r="T142" s="599" t="s">
        <v>144</v>
      </c>
      <c r="U142" s="599" t="s">
        <v>144</v>
      </c>
      <c r="V142" s="599" t="s">
        <v>144</v>
      </c>
      <c r="X142" s="599" t="s">
        <v>144</v>
      </c>
      <c r="Y142" s="599" t="s">
        <v>144</v>
      </c>
      <c r="Z142" s="599" t="s">
        <v>144</v>
      </c>
    </row>
    <row r="143" spans="9:26">
      <c r="M143" s="599" t="s">
        <v>144</v>
      </c>
      <c r="V143" s="599" t="s">
        <v>144</v>
      </c>
      <c r="X143" s="599" t="s">
        <v>144</v>
      </c>
      <c r="Y143" s="599" t="s">
        <v>144</v>
      </c>
      <c r="Z143" s="599" t="s">
        <v>144</v>
      </c>
    </row>
    <row r="144" spans="9:26">
      <c r="X144" s="599" t="s">
        <v>144</v>
      </c>
      <c r="Y144" s="599" t="s">
        <v>144</v>
      </c>
      <c r="Z144" s="599" t="s">
        <v>144</v>
      </c>
    </row>
    <row r="145" spans="25:26">
      <c r="Y145" s="599" t="s">
        <v>144</v>
      </c>
      <c r="Z145" s="599" t="s">
        <v>144</v>
      </c>
    </row>
    <row r="146" spans="25:26">
      <c r="Y146" s="599" t="s">
        <v>144</v>
      </c>
      <c r="Z146" s="599" t="s">
        <v>144</v>
      </c>
    </row>
    <row r="147" spans="25:26">
      <c r="Y147" s="599" t="s">
        <v>144</v>
      </c>
      <c r="Z147" s="599" t="s">
        <v>144</v>
      </c>
    </row>
    <row r="148" spans="25:26">
      <c r="Y148" s="599" t="s">
        <v>144</v>
      </c>
      <c r="Z148" s="599" t="s">
        <v>144</v>
      </c>
    </row>
    <row r="149" spans="25:26">
      <c r="Y149" s="599" t="s">
        <v>144</v>
      </c>
      <c r="Z149" s="599" t="s">
        <v>144</v>
      </c>
    </row>
    <row r="150" spans="25:26">
      <c r="Y150" s="599" t="s">
        <v>144</v>
      </c>
      <c r="Z150" s="599" t="s">
        <v>144</v>
      </c>
    </row>
    <row r="151" spans="25:26">
      <c r="Y151" s="599" t="s">
        <v>144</v>
      </c>
      <c r="Z151" s="599" t="s">
        <v>144</v>
      </c>
    </row>
    <row r="152" spans="25:26">
      <c r="Y152" s="599" t="s">
        <v>144</v>
      </c>
      <c r="Z152" s="599" t="s">
        <v>144</v>
      </c>
    </row>
    <row r="153" spans="25:26">
      <c r="Y153" s="599" t="s">
        <v>144</v>
      </c>
      <c r="Z153" s="599" t="s">
        <v>144</v>
      </c>
    </row>
    <row r="154" spans="25:26">
      <c r="Y154" s="599" t="s">
        <v>144</v>
      </c>
      <c r="Z154" s="599" t="s">
        <v>144</v>
      </c>
    </row>
    <row r="155" spans="25:26">
      <c r="Y155" s="599" t="s">
        <v>144</v>
      </c>
      <c r="Z155" s="599" t="s">
        <v>144</v>
      </c>
    </row>
    <row r="156" spans="25:26">
      <c r="Y156" s="599" t="s">
        <v>144</v>
      </c>
      <c r="Z156" s="599" t="s">
        <v>144</v>
      </c>
    </row>
    <row r="157" spans="25:26">
      <c r="Y157" s="599" t="s">
        <v>144</v>
      </c>
      <c r="Z157" s="599" t="s">
        <v>144</v>
      </c>
    </row>
    <row r="158" spans="25:26">
      <c r="Y158" s="599" t="s">
        <v>144</v>
      </c>
      <c r="Z158" s="599" t="s">
        <v>144</v>
      </c>
    </row>
    <row r="159" spans="25:26">
      <c r="Y159" s="599" t="s">
        <v>144</v>
      </c>
      <c r="Z159" s="599" t="s">
        <v>144</v>
      </c>
    </row>
    <row r="160" spans="25:26">
      <c r="Y160" s="599" t="s">
        <v>144</v>
      </c>
      <c r="Z160" s="599" t="s">
        <v>144</v>
      </c>
    </row>
    <row r="161" spans="25:26">
      <c r="Y161" s="599" t="s">
        <v>144</v>
      </c>
      <c r="Z161" s="599" t="s">
        <v>144</v>
      </c>
    </row>
    <row r="162" spans="25:26">
      <c r="Y162" s="599" t="s">
        <v>144</v>
      </c>
      <c r="Z162" s="599" t="s">
        <v>144</v>
      </c>
    </row>
    <row r="163" spans="25:26">
      <c r="Y163" s="599" t="s">
        <v>144</v>
      </c>
      <c r="Z163" s="599" t="s">
        <v>144</v>
      </c>
    </row>
    <row r="164" spans="25:26">
      <c r="Y164" s="599" t="s">
        <v>144</v>
      </c>
      <c r="Z164" s="599" t="s">
        <v>144</v>
      </c>
    </row>
    <row r="165" spans="25:26">
      <c r="Y165" s="599" t="s">
        <v>144</v>
      </c>
      <c r="Z165" s="599" t="s">
        <v>144</v>
      </c>
    </row>
    <row r="166" spans="25:26">
      <c r="Y166" s="599" t="s">
        <v>144</v>
      </c>
      <c r="Z166" s="599" t="s">
        <v>144</v>
      </c>
    </row>
    <row r="167" spans="25:26">
      <c r="Y167" s="599" t="s">
        <v>144</v>
      </c>
      <c r="Z167" s="599" t="s">
        <v>144</v>
      </c>
    </row>
    <row r="168" spans="25:26">
      <c r="Y168" s="599" t="s">
        <v>144</v>
      </c>
      <c r="Z168" s="599" t="s">
        <v>144</v>
      </c>
    </row>
    <row r="169" spans="25:26">
      <c r="Y169" s="599" t="s">
        <v>144</v>
      </c>
      <c r="Z169" s="599" t="s">
        <v>144</v>
      </c>
    </row>
    <row r="170" spans="25:26">
      <c r="Y170" s="599" t="s">
        <v>144</v>
      </c>
      <c r="Z170" s="599" t="s">
        <v>144</v>
      </c>
    </row>
    <row r="171" spans="25:26">
      <c r="Y171" s="599" t="s">
        <v>144</v>
      </c>
      <c r="Z171" s="599" t="s">
        <v>144</v>
      </c>
    </row>
    <row r="172" spans="25:26">
      <c r="Y172" s="599" t="s">
        <v>144</v>
      </c>
      <c r="Z172" s="599" t="s">
        <v>144</v>
      </c>
    </row>
    <row r="173" spans="25:26">
      <c r="Y173" s="599" t="s">
        <v>144</v>
      </c>
      <c r="Z173" s="599" t="s">
        <v>144</v>
      </c>
    </row>
    <row r="174" spans="25:26">
      <c r="Y174" s="599" t="s">
        <v>144</v>
      </c>
      <c r="Z174" s="599" t="s">
        <v>144</v>
      </c>
    </row>
    <row r="175" spans="25:26">
      <c r="Y175" s="599" t="s">
        <v>144</v>
      </c>
      <c r="Z175" s="599" t="s">
        <v>144</v>
      </c>
    </row>
    <row r="176" spans="25:26">
      <c r="Y176" s="599" t="s">
        <v>144</v>
      </c>
      <c r="Z176" s="599" t="s">
        <v>144</v>
      </c>
    </row>
    <row r="177" spans="25:26">
      <c r="Y177" s="599" t="s">
        <v>144</v>
      </c>
      <c r="Z177" s="599" t="s">
        <v>144</v>
      </c>
    </row>
    <row r="178" spans="25:26">
      <c r="Y178" s="599" t="s">
        <v>144</v>
      </c>
      <c r="Z178" s="599" t="s">
        <v>144</v>
      </c>
    </row>
    <row r="179" spans="25:26">
      <c r="Y179" s="599" t="s">
        <v>144</v>
      </c>
      <c r="Z179" s="599" t="s">
        <v>144</v>
      </c>
    </row>
    <row r="180" spans="25:26">
      <c r="Y180" s="599" t="s">
        <v>144</v>
      </c>
      <c r="Z180" s="599" t="s">
        <v>144</v>
      </c>
    </row>
    <row r="181" spans="25:26">
      <c r="Y181" s="599" t="s">
        <v>144</v>
      </c>
      <c r="Z181" s="599" t="s">
        <v>144</v>
      </c>
    </row>
    <row r="182" spans="25:26">
      <c r="Y182" s="599" t="s">
        <v>144</v>
      </c>
      <c r="Z182" s="599" t="s">
        <v>144</v>
      </c>
    </row>
    <row r="183" spans="25:26">
      <c r="Y183" s="599" t="s">
        <v>144</v>
      </c>
      <c r="Z183" s="599" t="s">
        <v>144</v>
      </c>
    </row>
    <row r="184" spans="25:26">
      <c r="Y184" s="599" t="s">
        <v>144</v>
      </c>
      <c r="Z184" s="599" t="s">
        <v>144</v>
      </c>
    </row>
    <row r="185" spans="25:26">
      <c r="Y185" s="599" t="s">
        <v>144</v>
      </c>
      <c r="Z185" s="599" t="s">
        <v>144</v>
      </c>
    </row>
    <row r="186" spans="25:26">
      <c r="Y186" s="599" t="s">
        <v>144</v>
      </c>
      <c r="Z186" s="599" t="s">
        <v>144</v>
      </c>
    </row>
    <row r="187" spans="25:26">
      <c r="Y187" s="599" t="s">
        <v>144</v>
      </c>
      <c r="Z187" s="599" t="s">
        <v>144</v>
      </c>
    </row>
    <row r="188" spans="25:26">
      <c r="Y188" s="599" t="s">
        <v>144</v>
      </c>
      <c r="Z188" s="599" t="s">
        <v>144</v>
      </c>
    </row>
    <row r="189" spans="25:26">
      <c r="Y189" s="599" t="s">
        <v>144</v>
      </c>
      <c r="Z189" s="599" t="s">
        <v>144</v>
      </c>
    </row>
    <row r="190" spans="25:26">
      <c r="Y190" s="599" t="s">
        <v>144</v>
      </c>
      <c r="Z190" s="599" t="s">
        <v>144</v>
      </c>
    </row>
    <row r="191" spans="25:26">
      <c r="Y191" s="599" t="s">
        <v>144</v>
      </c>
      <c r="Z191" s="599" t="s">
        <v>144</v>
      </c>
    </row>
    <row r="192" spans="25:26">
      <c r="Y192" s="599" t="s">
        <v>144</v>
      </c>
      <c r="Z192" s="599" t="s">
        <v>144</v>
      </c>
    </row>
    <row r="193" spans="25:26">
      <c r="Y193" s="599" t="s">
        <v>144</v>
      </c>
      <c r="Z193" s="599" t="s">
        <v>144</v>
      </c>
    </row>
    <row r="194" spans="25:26">
      <c r="Y194" s="599" t="s">
        <v>144</v>
      </c>
      <c r="Z194" s="599" t="s">
        <v>144</v>
      </c>
    </row>
    <row r="195" spans="25:26">
      <c r="Y195" s="599" t="s">
        <v>144</v>
      </c>
      <c r="Z195" s="599" t="s">
        <v>144</v>
      </c>
    </row>
    <row r="196" spans="25:26">
      <c r="Y196" s="599" t="s">
        <v>144</v>
      </c>
      <c r="Z196" s="599" t="s">
        <v>144</v>
      </c>
    </row>
    <row r="197" spans="25:26">
      <c r="Y197" s="599" t="s">
        <v>144</v>
      </c>
      <c r="Z197" s="599" t="s">
        <v>144</v>
      </c>
    </row>
    <row r="198" spans="25:26">
      <c r="Y198" s="599" t="s">
        <v>144</v>
      </c>
      <c r="Z198" s="599" t="s">
        <v>144</v>
      </c>
    </row>
    <row r="199" spans="25:26">
      <c r="Y199" s="599" t="s">
        <v>144</v>
      </c>
      <c r="Z199" s="599" t="s">
        <v>144</v>
      </c>
    </row>
    <row r="200" spans="25:26">
      <c r="Y200" s="599" t="s">
        <v>144</v>
      </c>
      <c r="Z200" s="599" t="s">
        <v>144</v>
      </c>
    </row>
    <row r="201" spans="25:26">
      <c r="Y201" s="599" t="s">
        <v>144</v>
      </c>
      <c r="Z201" s="599" t="s">
        <v>144</v>
      </c>
    </row>
    <row r="202" spans="25:26">
      <c r="Y202" s="599" t="s">
        <v>144</v>
      </c>
      <c r="Z202" s="599" t="s">
        <v>144</v>
      </c>
    </row>
    <row r="203" spans="25:26">
      <c r="Y203" s="599" t="s">
        <v>144</v>
      </c>
      <c r="Z203" s="599" t="s">
        <v>144</v>
      </c>
    </row>
    <row r="204" spans="25:26">
      <c r="Y204" s="599" t="s">
        <v>144</v>
      </c>
      <c r="Z204" s="599" t="s">
        <v>144</v>
      </c>
    </row>
    <row r="205" spans="25:26">
      <c r="Y205" s="599" t="s">
        <v>144</v>
      </c>
      <c r="Z205" s="599" t="s">
        <v>144</v>
      </c>
    </row>
    <row r="206" spans="25:26">
      <c r="Y206" s="599" t="s">
        <v>144</v>
      </c>
      <c r="Z206" s="599" t="s">
        <v>144</v>
      </c>
    </row>
    <row r="207" spans="25:26">
      <c r="Y207" s="599" t="s">
        <v>144</v>
      </c>
      <c r="Z207" s="599" t="s">
        <v>144</v>
      </c>
    </row>
    <row r="208" spans="25:26">
      <c r="Y208" s="599" t="s">
        <v>144</v>
      </c>
      <c r="Z208" s="599" t="s">
        <v>144</v>
      </c>
    </row>
    <row r="209" spans="25:26">
      <c r="Y209" s="599" t="s">
        <v>144</v>
      </c>
      <c r="Z209" s="599" t="s">
        <v>144</v>
      </c>
    </row>
    <row r="210" spans="25:26">
      <c r="Y210" s="599" t="s">
        <v>144</v>
      </c>
      <c r="Z210" s="599" t="s">
        <v>144</v>
      </c>
    </row>
    <row r="211" spans="25:26">
      <c r="Y211" s="599" t="s">
        <v>144</v>
      </c>
      <c r="Z211" s="599" t="s">
        <v>144</v>
      </c>
    </row>
    <row r="212" spans="25:26">
      <c r="Y212" s="599" t="s">
        <v>144</v>
      </c>
      <c r="Z212" s="599" t="s">
        <v>144</v>
      </c>
    </row>
    <row r="213" spans="25:26">
      <c r="Y213" s="599" t="s">
        <v>144</v>
      </c>
      <c r="Z213" s="599" t="s">
        <v>144</v>
      </c>
    </row>
    <row r="214" spans="25:26">
      <c r="Y214" s="599" t="s">
        <v>144</v>
      </c>
      <c r="Z214" s="599" t="s">
        <v>144</v>
      </c>
    </row>
    <row r="215" spans="25:26">
      <c r="Y215" s="599" t="s">
        <v>144</v>
      </c>
      <c r="Z215" s="599" t="s">
        <v>144</v>
      </c>
    </row>
    <row r="216" spans="25:26">
      <c r="Y216" s="599" t="s">
        <v>144</v>
      </c>
      <c r="Z216" s="599" t="s">
        <v>144</v>
      </c>
    </row>
    <row r="217" spans="25:26">
      <c r="Y217" s="599" t="s">
        <v>144</v>
      </c>
      <c r="Z217" s="599" t="s">
        <v>144</v>
      </c>
    </row>
    <row r="218" spans="25:26">
      <c r="Y218" s="599" t="s">
        <v>144</v>
      </c>
      <c r="Z218" s="599" t="s">
        <v>144</v>
      </c>
    </row>
    <row r="219" spans="25:26">
      <c r="Y219" s="599" t="s">
        <v>144</v>
      </c>
      <c r="Z219" s="599" t="s">
        <v>144</v>
      </c>
    </row>
    <row r="220" spans="25:26">
      <c r="Y220" s="599" t="s">
        <v>144</v>
      </c>
      <c r="Z220" s="599" t="s">
        <v>144</v>
      </c>
    </row>
    <row r="221" spans="25:26">
      <c r="Y221" s="599" t="s">
        <v>144</v>
      </c>
      <c r="Z221" s="599" t="s">
        <v>144</v>
      </c>
    </row>
    <row r="222" spans="25:26">
      <c r="Y222" s="599" t="s">
        <v>144</v>
      </c>
      <c r="Z222" s="599" t="s">
        <v>144</v>
      </c>
    </row>
    <row r="223" spans="25:26">
      <c r="Y223" s="599" t="s">
        <v>144</v>
      </c>
      <c r="Z223" s="599" t="s">
        <v>144</v>
      </c>
    </row>
    <row r="224" spans="25:26">
      <c r="Y224" s="599" t="s">
        <v>144</v>
      </c>
      <c r="Z224" s="599" t="s">
        <v>144</v>
      </c>
    </row>
    <row r="225" spans="25:26">
      <c r="Y225" s="599" t="s">
        <v>144</v>
      </c>
      <c r="Z225" s="599" t="s">
        <v>144</v>
      </c>
    </row>
    <row r="226" spans="25:26">
      <c r="Y226" s="599" t="s">
        <v>144</v>
      </c>
      <c r="Z226" s="599" t="s">
        <v>144</v>
      </c>
    </row>
    <row r="227" spans="25:26">
      <c r="Y227" s="599" t="s">
        <v>144</v>
      </c>
      <c r="Z227" s="599" t="s">
        <v>144</v>
      </c>
    </row>
    <row r="228" spans="25:26">
      <c r="Y228" s="599" t="s">
        <v>144</v>
      </c>
      <c r="Z228" s="599" t="s">
        <v>144</v>
      </c>
    </row>
    <row r="229" spans="25:26">
      <c r="Y229" s="599" t="s">
        <v>144</v>
      </c>
      <c r="Z229" s="599" t="s">
        <v>144</v>
      </c>
    </row>
    <row r="230" spans="25:26">
      <c r="Y230" s="599" t="s">
        <v>144</v>
      </c>
      <c r="Z230" s="599" t="s">
        <v>144</v>
      </c>
    </row>
    <row r="231" spans="25:26">
      <c r="Y231" s="599" t="s">
        <v>144</v>
      </c>
      <c r="Z231" s="599" t="s">
        <v>144</v>
      </c>
    </row>
    <row r="232" spans="25:26">
      <c r="Y232" s="599" t="s">
        <v>144</v>
      </c>
      <c r="Z232" s="599" t="s">
        <v>144</v>
      </c>
    </row>
    <row r="233" spans="25:26">
      <c r="Y233" s="599" t="s">
        <v>144</v>
      </c>
      <c r="Z233" s="599" t="s">
        <v>144</v>
      </c>
    </row>
    <row r="234" spans="25:26">
      <c r="Y234" s="599" t="s">
        <v>144</v>
      </c>
      <c r="Z234" s="599" t="s">
        <v>144</v>
      </c>
    </row>
    <row r="235" spans="25:26">
      <c r="Y235" s="599" t="s">
        <v>144</v>
      </c>
      <c r="Z235" s="599" t="s">
        <v>144</v>
      </c>
    </row>
    <row r="236" spans="25:26">
      <c r="Y236" s="599" t="s">
        <v>144</v>
      </c>
      <c r="Z236" s="599" t="s">
        <v>144</v>
      </c>
    </row>
    <row r="237" spans="25:26">
      <c r="Y237" s="599" t="s">
        <v>144</v>
      </c>
      <c r="Z237" s="599" t="s">
        <v>144</v>
      </c>
    </row>
    <row r="238" spans="25:26">
      <c r="Y238" s="599" t="s">
        <v>144</v>
      </c>
      <c r="Z238" s="599" t="s">
        <v>144</v>
      </c>
    </row>
    <row r="239" spans="25:26">
      <c r="Y239" s="599" t="s">
        <v>144</v>
      </c>
      <c r="Z239" s="599" t="s">
        <v>144</v>
      </c>
    </row>
    <row r="240" spans="25:26">
      <c r="Y240" s="599" t="s">
        <v>144</v>
      </c>
      <c r="Z240" s="599" t="s">
        <v>144</v>
      </c>
    </row>
    <row r="241" spans="25:26">
      <c r="Y241" s="599" t="s">
        <v>144</v>
      </c>
      <c r="Z241" s="599" t="s">
        <v>144</v>
      </c>
    </row>
    <row r="242" spans="25:26">
      <c r="Y242" s="599" t="s">
        <v>144</v>
      </c>
      <c r="Z242" s="599" t="s">
        <v>144</v>
      </c>
    </row>
    <row r="243" spans="25:26">
      <c r="Y243" s="599" t="s">
        <v>144</v>
      </c>
      <c r="Z243" s="599" t="s">
        <v>144</v>
      </c>
    </row>
    <row r="244" spans="25:26">
      <c r="Y244" s="599" t="s">
        <v>144</v>
      </c>
      <c r="Z244" s="599" t="s">
        <v>144</v>
      </c>
    </row>
    <row r="245" spans="25:26">
      <c r="Y245" s="599" t="s">
        <v>144</v>
      </c>
      <c r="Z245" s="599" t="s">
        <v>144</v>
      </c>
    </row>
    <row r="246" spans="25:26">
      <c r="Y246" s="599" t="s">
        <v>144</v>
      </c>
      <c r="Z246" s="599" t="s">
        <v>144</v>
      </c>
    </row>
    <row r="247" spans="25:26">
      <c r="Y247" s="599" t="s">
        <v>144</v>
      </c>
      <c r="Z247" s="599" t="s">
        <v>144</v>
      </c>
    </row>
    <row r="248" spans="25:26">
      <c r="Y248" s="599" t="s">
        <v>144</v>
      </c>
      <c r="Z248" s="599" t="s">
        <v>144</v>
      </c>
    </row>
    <row r="249" spans="25:26">
      <c r="Y249" s="599" t="s">
        <v>144</v>
      </c>
      <c r="Z249" s="599" t="s">
        <v>144</v>
      </c>
    </row>
    <row r="250" spans="25:26">
      <c r="Y250" s="599" t="s">
        <v>144</v>
      </c>
      <c r="Z250" s="599" t="s">
        <v>144</v>
      </c>
    </row>
    <row r="251" spans="25:26">
      <c r="Y251" s="599" t="s">
        <v>144</v>
      </c>
      <c r="Z251" s="599" t="s">
        <v>144</v>
      </c>
    </row>
    <row r="252" spans="25:26">
      <c r="Y252" s="599" t="s">
        <v>144</v>
      </c>
      <c r="Z252" s="599" t="s">
        <v>144</v>
      </c>
    </row>
    <row r="253" spans="25:26">
      <c r="Y253" s="599" t="s">
        <v>144</v>
      </c>
      <c r="Z253" s="599" t="s">
        <v>144</v>
      </c>
    </row>
    <row r="254" spans="25:26">
      <c r="Y254" s="599" t="s">
        <v>144</v>
      </c>
      <c r="Z254" s="599" t="s">
        <v>144</v>
      </c>
    </row>
    <row r="255" spans="25:26">
      <c r="Y255" s="599" t="s">
        <v>144</v>
      </c>
      <c r="Z255" s="599" t="s">
        <v>144</v>
      </c>
    </row>
    <row r="256" spans="25:26">
      <c r="Y256" s="599" t="s">
        <v>144</v>
      </c>
      <c r="Z256" s="599" t="s">
        <v>144</v>
      </c>
    </row>
    <row r="257" spans="25:26">
      <c r="Y257" s="599" t="s">
        <v>144</v>
      </c>
      <c r="Z257" s="599" t="s">
        <v>144</v>
      </c>
    </row>
    <row r="258" spans="25:26">
      <c r="Y258" s="599" t="s">
        <v>144</v>
      </c>
      <c r="Z258" s="599" t="s">
        <v>144</v>
      </c>
    </row>
    <row r="259" spans="25:26">
      <c r="Y259" s="599" t="s">
        <v>144</v>
      </c>
      <c r="Z259" s="599" t="s">
        <v>144</v>
      </c>
    </row>
    <row r="260" spans="25:26">
      <c r="Y260" s="599" t="s">
        <v>144</v>
      </c>
      <c r="Z260" s="599" t="s">
        <v>144</v>
      </c>
    </row>
    <row r="261" spans="25:26">
      <c r="Y261" s="599" t="s">
        <v>144</v>
      </c>
      <c r="Z261" s="599" t="s">
        <v>144</v>
      </c>
    </row>
    <row r="262" spans="25:26">
      <c r="Y262" s="599" t="s">
        <v>144</v>
      </c>
      <c r="Z262" s="599" t="s">
        <v>144</v>
      </c>
    </row>
    <row r="263" spans="25:26">
      <c r="Y263" s="599" t="s">
        <v>144</v>
      </c>
      <c r="Z263" s="599" t="s">
        <v>144</v>
      </c>
    </row>
    <row r="264" spans="25:26">
      <c r="Y264" s="599" t="s">
        <v>144</v>
      </c>
      <c r="Z264" s="599" t="s">
        <v>144</v>
      </c>
    </row>
    <row r="265" spans="25:26">
      <c r="Y265" s="599" t="s">
        <v>144</v>
      </c>
      <c r="Z265" s="599" t="s">
        <v>144</v>
      </c>
    </row>
    <row r="266" spans="25:26">
      <c r="Y266" s="599" t="s">
        <v>144</v>
      </c>
      <c r="Z266" s="599" t="s">
        <v>144</v>
      </c>
    </row>
    <row r="267" spans="25:26">
      <c r="Y267" s="599" t="s">
        <v>144</v>
      </c>
      <c r="Z267" s="599" t="s">
        <v>144</v>
      </c>
    </row>
    <row r="268" spans="25:26">
      <c r="Y268" s="599" t="s">
        <v>144</v>
      </c>
      <c r="Z268" s="599" t="s">
        <v>144</v>
      </c>
    </row>
    <row r="269" spans="25:26">
      <c r="Y269" s="599" t="s">
        <v>144</v>
      </c>
      <c r="Z269" s="599" t="s">
        <v>144</v>
      </c>
    </row>
    <row r="270" spans="25:26">
      <c r="Y270" s="599" t="s">
        <v>144</v>
      </c>
      <c r="Z270" s="599" t="s">
        <v>144</v>
      </c>
    </row>
    <row r="271" spans="25:26">
      <c r="Y271" s="599" t="s">
        <v>144</v>
      </c>
      <c r="Z271" s="599" t="s">
        <v>144</v>
      </c>
    </row>
    <row r="272" spans="25:26">
      <c r="Y272" s="599" t="s">
        <v>144</v>
      </c>
      <c r="Z272" s="599" t="s">
        <v>144</v>
      </c>
    </row>
    <row r="273" spans="25:26">
      <c r="Y273" s="599" t="s">
        <v>144</v>
      </c>
      <c r="Z273" s="599" t="s">
        <v>144</v>
      </c>
    </row>
    <row r="274" spans="25:26">
      <c r="Y274" s="599" t="s">
        <v>144</v>
      </c>
      <c r="Z274" s="599" t="s">
        <v>144</v>
      </c>
    </row>
    <row r="275" spans="25:26">
      <c r="Y275" s="599" t="s">
        <v>144</v>
      </c>
      <c r="Z275" s="599" t="s">
        <v>144</v>
      </c>
    </row>
    <row r="276" spans="25:26">
      <c r="Y276" s="599" t="s">
        <v>144</v>
      </c>
      <c r="Z276" s="599" t="s">
        <v>144</v>
      </c>
    </row>
    <row r="277" spans="25:26">
      <c r="Y277" s="599" t="s">
        <v>144</v>
      </c>
      <c r="Z277" s="599" t="s">
        <v>144</v>
      </c>
    </row>
    <row r="278" spans="25:26">
      <c r="Y278" s="599" t="s">
        <v>144</v>
      </c>
      <c r="Z278" s="599" t="s">
        <v>144</v>
      </c>
    </row>
    <row r="279" spans="25:26">
      <c r="Y279" s="599" t="s">
        <v>144</v>
      </c>
      <c r="Z279" s="599" t="s">
        <v>144</v>
      </c>
    </row>
    <row r="280" spans="25:26">
      <c r="Y280" s="599" t="s">
        <v>144</v>
      </c>
      <c r="Z280" s="599" t="s">
        <v>144</v>
      </c>
    </row>
    <row r="281" spans="25:26">
      <c r="Y281" s="599" t="s">
        <v>144</v>
      </c>
      <c r="Z281" s="599" t="s">
        <v>144</v>
      </c>
    </row>
    <row r="282" spans="25:26">
      <c r="Y282" s="599" t="s">
        <v>144</v>
      </c>
      <c r="Z282" s="599" t="s">
        <v>144</v>
      </c>
    </row>
    <row r="283" spans="25:26">
      <c r="Y283" s="599" t="s">
        <v>144</v>
      </c>
      <c r="Z283" s="599" t="s">
        <v>144</v>
      </c>
    </row>
    <row r="284" spans="25:26">
      <c r="Y284" s="599" t="s">
        <v>144</v>
      </c>
      <c r="Z284" s="599" t="s">
        <v>144</v>
      </c>
    </row>
    <row r="285" spans="25:26">
      <c r="Y285" s="599" t="s">
        <v>144</v>
      </c>
      <c r="Z285" s="599" t="s">
        <v>144</v>
      </c>
    </row>
    <row r="286" spans="25:26">
      <c r="Y286" s="599" t="s">
        <v>144</v>
      </c>
      <c r="Z286" s="599" t="s">
        <v>144</v>
      </c>
    </row>
    <row r="287" spans="25:26">
      <c r="Y287" s="599" t="s">
        <v>144</v>
      </c>
      <c r="Z287" s="599" t="s">
        <v>144</v>
      </c>
    </row>
    <row r="288" spans="25:26">
      <c r="Y288" s="599" t="s">
        <v>144</v>
      </c>
      <c r="Z288" s="599" t="s">
        <v>144</v>
      </c>
    </row>
    <row r="289" spans="25:26">
      <c r="Y289" s="599" t="s">
        <v>144</v>
      </c>
      <c r="Z289" s="599" t="s">
        <v>144</v>
      </c>
    </row>
    <row r="290" spans="25:26">
      <c r="Y290" s="599" t="s">
        <v>144</v>
      </c>
      <c r="Z290" s="599" t="s">
        <v>144</v>
      </c>
    </row>
    <row r="291" spans="25:26">
      <c r="Y291" s="599" t="s">
        <v>144</v>
      </c>
      <c r="Z291" s="599" t="s">
        <v>144</v>
      </c>
    </row>
    <row r="292" spans="25:26">
      <c r="Y292" s="599" t="s">
        <v>144</v>
      </c>
      <c r="Z292" s="599" t="s">
        <v>144</v>
      </c>
    </row>
    <row r="293" spans="25:26">
      <c r="Y293" s="599" t="s">
        <v>144</v>
      </c>
      <c r="Z293" s="599" t="s">
        <v>144</v>
      </c>
    </row>
    <row r="294" spans="25:26">
      <c r="Y294" s="599" t="s">
        <v>144</v>
      </c>
      <c r="Z294" s="599" t="s">
        <v>144</v>
      </c>
    </row>
    <row r="295" spans="25:26">
      <c r="Y295" s="599" t="s">
        <v>144</v>
      </c>
      <c r="Z295" s="599" t="s">
        <v>144</v>
      </c>
    </row>
    <row r="296" spans="25:26">
      <c r="Y296" s="599" t="s">
        <v>144</v>
      </c>
      <c r="Z296" s="599" t="s">
        <v>144</v>
      </c>
    </row>
    <row r="297" spans="25:26">
      <c r="Y297" s="599" t="s">
        <v>144</v>
      </c>
      <c r="Z297" s="599" t="s">
        <v>144</v>
      </c>
    </row>
    <row r="298" spans="25:26">
      <c r="Y298" s="599" t="s">
        <v>144</v>
      </c>
      <c r="Z298" s="599" t="s">
        <v>144</v>
      </c>
    </row>
    <row r="299" spans="25:26">
      <c r="Y299" s="599" t="s">
        <v>144</v>
      </c>
      <c r="Z299" s="599" t="s">
        <v>144</v>
      </c>
    </row>
    <row r="300" spans="25:26">
      <c r="Y300" s="599" t="s">
        <v>144</v>
      </c>
      <c r="Z300" s="599" t="s">
        <v>144</v>
      </c>
    </row>
    <row r="301" spans="25:26">
      <c r="Y301" s="599" t="s">
        <v>144</v>
      </c>
      <c r="Z301" s="599" t="s">
        <v>144</v>
      </c>
    </row>
    <row r="302" spans="25:26">
      <c r="Y302" s="599" t="s">
        <v>144</v>
      </c>
      <c r="Z302" s="599" t="s">
        <v>144</v>
      </c>
    </row>
    <row r="303" spans="25:26">
      <c r="Y303" s="599" t="s">
        <v>144</v>
      </c>
      <c r="Z303" s="599" t="s">
        <v>144</v>
      </c>
    </row>
    <row r="304" spans="25:26">
      <c r="Y304" s="599" t="s">
        <v>144</v>
      </c>
      <c r="Z304" s="599" t="s">
        <v>144</v>
      </c>
    </row>
    <row r="305" spans="25:26">
      <c r="Y305" s="599" t="s">
        <v>144</v>
      </c>
      <c r="Z305" s="599" t="s">
        <v>144</v>
      </c>
    </row>
    <row r="306" spans="25:26">
      <c r="Y306" s="599" t="s">
        <v>144</v>
      </c>
      <c r="Z306" s="599" t="s">
        <v>144</v>
      </c>
    </row>
    <row r="307" spans="25:26">
      <c r="Y307" s="599" t="s">
        <v>144</v>
      </c>
      <c r="Z307" s="599" t="s">
        <v>144</v>
      </c>
    </row>
    <row r="308" spans="25:26">
      <c r="Y308" s="599" t="s">
        <v>144</v>
      </c>
      <c r="Z308" s="599" t="s">
        <v>144</v>
      </c>
    </row>
    <row r="309" spans="25:26">
      <c r="Y309" s="599" t="s">
        <v>144</v>
      </c>
      <c r="Z309" s="599" t="s">
        <v>144</v>
      </c>
    </row>
    <row r="310" spans="25:26">
      <c r="Y310" s="599" t="s">
        <v>144</v>
      </c>
      <c r="Z310" s="599" t="s">
        <v>144</v>
      </c>
    </row>
    <row r="311" spans="25:26">
      <c r="Y311" s="599" t="s">
        <v>144</v>
      </c>
      <c r="Z311" s="599" t="s">
        <v>144</v>
      </c>
    </row>
    <row r="312" spans="25:26">
      <c r="Y312" s="599" t="s">
        <v>144</v>
      </c>
      <c r="Z312" s="599" t="s">
        <v>144</v>
      </c>
    </row>
    <row r="313" spans="25:26">
      <c r="Y313" s="599" t="s">
        <v>144</v>
      </c>
      <c r="Z313" s="599" t="s">
        <v>144</v>
      </c>
    </row>
    <row r="314" spans="25:26">
      <c r="Y314" s="599" t="s">
        <v>144</v>
      </c>
      <c r="Z314" s="599" t="s">
        <v>144</v>
      </c>
    </row>
    <row r="315" spans="25:26">
      <c r="Y315" s="599" t="s">
        <v>144</v>
      </c>
      <c r="Z315" s="599" t="s">
        <v>144</v>
      </c>
    </row>
    <row r="316" spans="25:26">
      <c r="Y316" s="599" t="s">
        <v>144</v>
      </c>
      <c r="Z316" s="599" t="s">
        <v>144</v>
      </c>
    </row>
    <row r="317" spans="25:26">
      <c r="Y317" s="599" t="s">
        <v>144</v>
      </c>
      <c r="Z317" s="599" t="s">
        <v>144</v>
      </c>
    </row>
    <row r="318" spans="25:26">
      <c r="Y318" s="599" t="s">
        <v>144</v>
      </c>
      <c r="Z318" s="599" t="s">
        <v>144</v>
      </c>
    </row>
    <row r="319" spans="25:26">
      <c r="Y319" s="599" t="s">
        <v>144</v>
      </c>
      <c r="Z319" s="599" t="s">
        <v>144</v>
      </c>
    </row>
    <row r="320" spans="25:26">
      <c r="Y320" s="599" t="s">
        <v>144</v>
      </c>
      <c r="Z320" s="599" t="s">
        <v>144</v>
      </c>
    </row>
    <row r="321" spans="25:26">
      <c r="Y321" s="599" t="s">
        <v>144</v>
      </c>
      <c r="Z321" s="599" t="s">
        <v>144</v>
      </c>
    </row>
    <row r="322" spans="25:26">
      <c r="Y322" s="599" t="s">
        <v>144</v>
      </c>
      <c r="Z322" s="599" t="s">
        <v>144</v>
      </c>
    </row>
    <row r="323" spans="25:26">
      <c r="Y323" s="599" t="s">
        <v>144</v>
      </c>
      <c r="Z323" s="599" t="s">
        <v>144</v>
      </c>
    </row>
    <row r="324" spans="25:26">
      <c r="Y324" s="599" t="s">
        <v>144</v>
      </c>
      <c r="Z324" s="599" t="s">
        <v>144</v>
      </c>
    </row>
    <row r="325" spans="25:26">
      <c r="Y325" s="599" t="s">
        <v>144</v>
      </c>
      <c r="Z325" s="599" t="s">
        <v>144</v>
      </c>
    </row>
    <row r="326" spans="25:26">
      <c r="Y326" s="599" t="s">
        <v>144</v>
      </c>
      <c r="Z326" s="599" t="s">
        <v>144</v>
      </c>
    </row>
    <row r="327" spans="25:26">
      <c r="Y327" s="599" t="s">
        <v>144</v>
      </c>
      <c r="Z327" s="599" t="s">
        <v>144</v>
      </c>
    </row>
    <row r="328" spans="25:26">
      <c r="Y328" s="599" t="s">
        <v>144</v>
      </c>
      <c r="Z328" s="599" t="s">
        <v>144</v>
      </c>
    </row>
    <row r="329" spans="25:26">
      <c r="Y329" s="599" t="s">
        <v>144</v>
      </c>
      <c r="Z329" s="599" t="s">
        <v>144</v>
      </c>
    </row>
    <row r="330" spans="25:26">
      <c r="Y330" s="599" t="s">
        <v>144</v>
      </c>
      <c r="Z330" s="599" t="s">
        <v>144</v>
      </c>
    </row>
    <row r="331" spans="25:26">
      <c r="Y331" s="599" t="s">
        <v>144</v>
      </c>
      <c r="Z331" s="599" t="s">
        <v>144</v>
      </c>
    </row>
    <row r="332" spans="25:26">
      <c r="Y332" s="599" t="s">
        <v>144</v>
      </c>
      <c r="Z332" s="599" t="s">
        <v>144</v>
      </c>
    </row>
    <row r="333" spans="25:26">
      <c r="Y333" s="599" t="s">
        <v>144</v>
      </c>
      <c r="Z333" s="599" t="s">
        <v>144</v>
      </c>
    </row>
    <row r="334" spans="25:26">
      <c r="Y334" s="599" t="s">
        <v>144</v>
      </c>
      <c r="Z334" s="599" t="s">
        <v>144</v>
      </c>
    </row>
    <row r="335" spans="25:26">
      <c r="Y335" s="599" t="s">
        <v>144</v>
      </c>
      <c r="Z335" s="599" t="s">
        <v>144</v>
      </c>
    </row>
    <row r="336" spans="25:26">
      <c r="Y336" s="599" t="s">
        <v>144</v>
      </c>
      <c r="Z336" s="599" t="s">
        <v>144</v>
      </c>
    </row>
    <row r="337" spans="25:26">
      <c r="Y337" s="599" t="s">
        <v>144</v>
      </c>
      <c r="Z337" s="599" t="s">
        <v>144</v>
      </c>
    </row>
    <row r="338" spans="25:26">
      <c r="Y338" s="599" t="s">
        <v>144</v>
      </c>
      <c r="Z338" s="599" t="s">
        <v>144</v>
      </c>
    </row>
    <row r="339" spans="25:26">
      <c r="Y339" s="599" t="s">
        <v>144</v>
      </c>
      <c r="Z339" s="599" t="s">
        <v>144</v>
      </c>
    </row>
    <row r="340" spans="25:26">
      <c r="Y340" s="599" t="s">
        <v>144</v>
      </c>
      <c r="Z340" s="599" t="s">
        <v>144</v>
      </c>
    </row>
    <row r="341" spans="25:26">
      <c r="Y341" s="599" t="s">
        <v>144</v>
      </c>
      <c r="Z341" s="599" t="s">
        <v>144</v>
      </c>
    </row>
    <row r="342" spans="25:26">
      <c r="Y342" s="599" t="s">
        <v>144</v>
      </c>
      <c r="Z342" s="599" t="s">
        <v>144</v>
      </c>
    </row>
    <row r="343" spans="25:26">
      <c r="Y343" s="599" t="s">
        <v>144</v>
      </c>
      <c r="Z343" s="599" t="s">
        <v>144</v>
      </c>
    </row>
    <row r="344" spans="25:26">
      <c r="Y344" s="599" t="s">
        <v>144</v>
      </c>
      <c r="Z344" s="599" t="s">
        <v>144</v>
      </c>
    </row>
    <row r="345" spans="25:26">
      <c r="Y345" s="599" t="s">
        <v>144</v>
      </c>
      <c r="Z345" s="599" t="s">
        <v>144</v>
      </c>
    </row>
    <row r="346" spans="25:26">
      <c r="Y346" s="599" t="s">
        <v>144</v>
      </c>
      <c r="Z346" s="599" t="s">
        <v>144</v>
      </c>
    </row>
    <row r="347" spans="25:26">
      <c r="Y347" s="599" t="s">
        <v>144</v>
      </c>
      <c r="Z347" s="599" t="s">
        <v>144</v>
      </c>
    </row>
    <row r="348" spans="25:26">
      <c r="Y348" s="599" t="s">
        <v>144</v>
      </c>
      <c r="Z348" s="599" t="s">
        <v>144</v>
      </c>
    </row>
    <row r="349" spans="25:26">
      <c r="Y349" s="599" t="s">
        <v>144</v>
      </c>
      <c r="Z349" s="599" t="s">
        <v>144</v>
      </c>
    </row>
    <row r="350" spans="25:26">
      <c r="Y350" s="599" t="s">
        <v>144</v>
      </c>
      <c r="Z350" s="599" t="s">
        <v>144</v>
      </c>
    </row>
    <row r="351" spans="25:26">
      <c r="Y351" s="599" t="s">
        <v>144</v>
      </c>
      <c r="Z351" s="599" t="s">
        <v>144</v>
      </c>
    </row>
    <row r="352" spans="25:26">
      <c r="Y352" s="599" t="s">
        <v>144</v>
      </c>
      <c r="Z352" s="599" t="s">
        <v>144</v>
      </c>
    </row>
    <row r="353" spans="25:26">
      <c r="Y353" s="599" t="s">
        <v>144</v>
      </c>
      <c r="Z353" s="599" t="s">
        <v>144</v>
      </c>
    </row>
    <row r="354" spans="25:26">
      <c r="Y354" s="599" t="s">
        <v>144</v>
      </c>
      <c r="Z354" s="599" t="s">
        <v>144</v>
      </c>
    </row>
    <row r="355" spans="25:26">
      <c r="Y355" s="599" t="s">
        <v>144</v>
      </c>
      <c r="Z355" s="599" t="s">
        <v>144</v>
      </c>
    </row>
    <row r="356" spans="25:26">
      <c r="Y356" s="599" t="s">
        <v>144</v>
      </c>
      <c r="Z356" s="599" t="s">
        <v>144</v>
      </c>
    </row>
    <row r="357" spans="25:26">
      <c r="Y357" s="599" t="s">
        <v>144</v>
      </c>
      <c r="Z357" s="599" t="s">
        <v>144</v>
      </c>
    </row>
    <row r="358" spans="25:26">
      <c r="Y358" s="599" t="s">
        <v>144</v>
      </c>
      <c r="Z358" s="599" t="s">
        <v>144</v>
      </c>
    </row>
    <row r="359" spans="25:26">
      <c r="Y359" s="599" t="s">
        <v>144</v>
      </c>
      <c r="Z359" s="599" t="s">
        <v>144</v>
      </c>
    </row>
    <row r="360" spans="25:26">
      <c r="Y360" s="599" t="s">
        <v>144</v>
      </c>
      <c r="Z360" s="599" t="s">
        <v>144</v>
      </c>
    </row>
    <row r="361" spans="25:26">
      <c r="Y361" s="599" t="s">
        <v>144</v>
      </c>
      <c r="Z361" s="599" t="s">
        <v>144</v>
      </c>
    </row>
    <row r="362" spans="25:26">
      <c r="Y362" s="599" t="s">
        <v>144</v>
      </c>
      <c r="Z362" s="599" t="s">
        <v>144</v>
      </c>
    </row>
    <row r="363" spans="25:26">
      <c r="Y363" s="599" t="s">
        <v>144</v>
      </c>
      <c r="Z363" s="599" t="s">
        <v>144</v>
      </c>
    </row>
    <row r="364" spans="25:26">
      <c r="Y364" s="599" t="s">
        <v>144</v>
      </c>
      <c r="Z364" s="599" t="s">
        <v>144</v>
      </c>
    </row>
    <row r="365" spans="25:26">
      <c r="Y365" s="599" t="s">
        <v>144</v>
      </c>
      <c r="Z365" s="599" t="s">
        <v>144</v>
      </c>
    </row>
    <row r="366" spans="25:26">
      <c r="Y366" s="599" t="s">
        <v>144</v>
      </c>
      <c r="Z366" s="599" t="s">
        <v>144</v>
      </c>
    </row>
    <row r="367" spans="25:26">
      <c r="Y367" s="599" t="s">
        <v>144</v>
      </c>
      <c r="Z367" s="599" t="s">
        <v>144</v>
      </c>
    </row>
    <row r="368" spans="25:26">
      <c r="Y368" s="599" t="s">
        <v>144</v>
      </c>
      <c r="Z368" s="599" t="s">
        <v>144</v>
      </c>
    </row>
    <row r="369" spans="25:26">
      <c r="Y369" s="599" t="s">
        <v>144</v>
      </c>
      <c r="Z369" s="599" t="s">
        <v>144</v>
      </c>
    </row>
    <row r="370" spans="25:26">
      <c r="Y370" s="599" t="s">
        <v>144</v>
      </c>
      <c r="Z370" s="599" t="s">
        <v>144</v>
      </c>
    </row>
    <row r="371" spans="25:26">
      <c r="Y371" s="599" t="s">
        <v>144</v>
      </c>
      <c r="Z371" s="599" t="s">
        <v>144</v>
      </c>
    </row>
    <row r="372" spans="25:26">
      <c r="Y372" s="599" t="s">
        <v>144</v>
      </c>
      <c r="Z372" s="599" t="s">
        <v>144</v>
      </c>
    </row>
    <row r="373" spans="25:26">
      <c r="Y373" s="599" t="s">
        <v>144</v>
      </c>
      <c r="Z373" s="599" t="s">
        <v>144</v>
      </c>
    </row>
    <row r="374" spans="25:26">
      <c r="Y374" s="599" t="s">
        <v>144</v>
      </c>
      <c r="Z374" s="599" t="s">
        <v>144</v>
      </c>
    </row>
    <row r="375" spans="25:26">
      <c r="Y375" s="599" t="s">
        <v>144</v>
      </c>
      <c r="Z375" s="599" t="s">
        <v>144</v>
      </c>
    </row>
    <row r="376" spans="25:26">
      <c r="Y376" s="599" t="s">
        <v>144</v>
      </c>
      <c r="Z376" s="599" t="s">
        <v>144</v>
      </c>
    </row>
    <row r="377" spans="25:26">
      <c r="Y377" s="599" t="s">
        <v>144</v>
      </c>
      <c r="Z377" s="599" t="s">
        <v>144</v>
      </c>
    </row>
    <row r="378" spans="25:26">
      <c r="Y378" s="599" t="s">
        <v>144</v>
      </c>
      <c r="Z378" s="599" t="s">
        <v>144</v>
      </c>
    </row>
    <row r="379" spans="25:26">
      <c r="Y379" s="599" t="s">
        <v>144</v>
      </c>
      <c r="Z379" s="599" t="s">
        <v>144</v>
      </c>
    </row>
    <row r="380" spans="25:26">
      <c r="Y380" s="599" t="s">
        <v>144</v>
      </c>
      <c r="Z380" s="599" t="s">
        <v>144</v>
      </c>
    </row>
    <row r="381" spans="25:26">
      <c r="Y381" s="599" t="s">
        <v>144</v>
      </c>
      <c r="Z381" s="599" t="s">
        <v>144</v>
      </c>
    </row>
    <row r="382" spans="25:26">
      <c r="Y382" s="599" t="s">
        <v>144</v>
      </c>
      <c r="Z382" s="599" t="s">
        <v>144</v>
      </c>
    </row>
    <row r="383" spans="25:26">
      <c r="Y383" s="599" t="s">
        <v>144</v>
      </c>
      <c r="Z383" s="599" t="s">
        <v>144</v>
      </c>
    </row>
    <row r="384" spans="25:26">
      <c r="Y384" s="599" t="s">
        <v>144</v>
      </c>
      <c r="Z384" s="599" t="s">
        <v>144</v>
      </c>
    </row>
    <row r="385" spans="25:26">
      <c r="Y385" s="599" t="s">
        <v>144</v>
      </c>
      <c r="Z385" s="599" t="s">
        <v>144</v>
      </c>
    </row>
    <row r="386" spans="25:26">
      <c r="Y386" s="599" t="s">
        <v>144</v>
      </c>
      <c r="Z386" s="599" t="s">
        <v>144</v>
      </c>
    </row>
    <row r="387" spans="25:26">
      <c r="Y387" s="599" t="s">
        <v>144</v>
      </c>
      <c r="Z387" s="599" t="s">
        <v>144</v>
      </c>
    </row>
    <row r="388" spans="25:26">
      <c r="Y388" s="599" t="s">
        <v>144</v>
      </c>
      <c r="Z388" s="599" t="s">
        <v>144</v>
      </c>
    </row>
    <row r="389" spans="25:26">
      <c r="Y389" s="599" t="s">
        <v>144</v>
      </c>
      <c r="Z389" s="599" t="s">
        <v>144</v>
      </c>
    </row>
    <row r="390" spans="25:26">
      <c r="Y390" s="599" t="s">
        <v>144</v>
      </c>
      <c r="Z390" s="599" t="s">
        <v>144</v>
      </c>
    </row>
    <row r="391" spans="25:26">
      <c r="Y391" s="599" t="s">
        <v>144</v>
      </c>
      <c r="Z391" s="599" t="s">
        <v>144</v>
      </c>
    </row>
    <row r="392" spans="25:26">
      <c r="Y392" s="599" t="s">
        <v>144</v>
      </c>
      <c r="Z392" s="599" t="s">
        <v>144</v>
      </c>
    </row>
    <row r="393" spans="25:26">
      <c r="Y393" s="599" t="s">
        <v>144</v>
      </c>
      <c r="Z393" s="599" t="s">
        <v>144</v>
      </c>
    </row>
    <row r="394" spans="25:26">
      <c r="Y394" s="599" t="s">
        <v>144</v>
      </c>
      <c r="Z394" s="599" t="s">
        <v>144</v>
      </c>
    </row>
    <row r="395" spans="25:26">
      <c r="Y395" s="599" t="s">
        <v>144</v>
      </c>
      <c r="Z395" s="599" t="s">
        <v>144</v>
      </c>
    </row>
    <row r="396" spans="25:26">
      <c r="Y396" s="599" t="s">
        <v>144</v>
      </c>
      <c r="Z396" s="599" t="s">
        <v>144</v>
      </c>
    </row>
    <row r="397" spans="25:26">
      <c r="Y397" s="599" t="s">
        <v>144</v>
      </c>
      <c r="Z397" s="599" t="s">
        <v>144</v>
      </c>
    </row>
    <row r="398" spans="25:26">
      <c r="Y398" s="599" t="s">
        <v>144</v>
      </c>
      <c r="Z398" s="599" t="s">
        <v>144</v>
      </c>
    </row>
    <row r="399" spans="25:26">
      <c r="Y399" s="599" t="s">
        <v>144</v>
      </c>
      <c r="Z399" s="599" t="s">
        <v>144</v>
      </c>
    </row>
    <row r="400" spans="25:26">
      <c r="Y400" s="599" t="s">
        <v>144</v>
      </c>
      <c r="Z400" s="599" t="s">
        <v>144</v>
      </c>
    </row>
    <row r="401" spans="25:26">
      <c r="Y401" s="599" t="s">
        <v>144</v>
      </c>
      <c r="Z401" s="599" t="s">
        <v>144</v>
      </c>
    </row>
    <row r="402" spans="25:26">
      <c r="Y402" s="599" t="s">
        <v>144</v>
      </c>
      <c r="Z402" s="599" t="s">
        <v>144</v>
      </c>
    </row>
    <row r="403" spans="25:26">
      <c r="Y403" s="599" t="s">
        <v>144</v>
      </c>
      <c r="Z403" s="599" t="s">
        <v>144</v>
      </c>
    </row>
    <row r="404" spans="25:26">
      <c r="Y404" s="599" t="s">
        <v>144</v>
      </c>
      <c r="Z404" s="599" t="s">
        <v>144</v>
      </c>
    </row>
    <row r="405" spans="25:26">
      <c r="Y405" s="599" t="s">
        <v>144</v>
      </c>
      <c r="Z405" s="599" t="s">
        <v>144</v>
      </c>
    </row>
    <row r="406" spans="25:26">
      <c r="Y406" s="599" t="s">
        <v>144</v>
      </c>
      <c r="Z406" s="599" t="s">
        <v>144</v>
      </c>
    </row>
    <row r="407" spans="25:26">
      <c r="Y407" s="599" t="s">
        <v>144</v>
      </c>
      <c r="Z407" s="599" t="s">
        <v>144</v>
      </c>
    </row>
    <row r="408" spans="25:26">
      <c r="Y408" s="599" t="s">
        <v>144</v>
      </c>
      <c r="Z408" s="599" t="s">
        <v>144</v>
      </c>
    </row>
    <row r="409" spans="25:26">
      <c r="Y409" s="599" t="s">
        <v>144</v>
      </c>
      <c r="Z409" s="599" t="s">
        <v>144</v>
      </c>
    </row>
    <row r="410" spans="25:26">
      <c r="Y410" s="599" t="s">
        <v>144</v>
      </c>
      <c r="Z410" s="599" t="s">
        <v>144</v>
      </c>
    </row>
    <row r="411" spans="25:26">
      <c r="Y411" s="599" t="s">
        <v>144</v>
      </c>
      <c r="Z411" s="599" t="s">
        <v>144</v>
      </c>
    </row>
    <row r="412" spans="25:26">
      <c r="Y412" s="599" t="s">
        <v>144</v>
      </c>
      <c r="Z412" s="599" t="s">
        <v>144</v>
      </c>
    </row>
    <row r="413" spans="25:26">
      <c r="Y413" s="599" t="s">
        <v>144</v>
      </c>
      <c r="Z413" s="599" t="s">
        <v>144</v>
      </c>
    </row>
    <row r="414" spans="25:26">
      <c r="Y414" s="599" t="s">
        <v>144</v>
      </c>
      <c r="Z414" s="599" t="s">
        <v>144</v>
      </c>
    </row>
    <row r="415" spans="25:26">
      <c r="Y415" s="599" t="s">
        <v>144</v>
      </c>
      <c r="Z415" s="599" t="s">
        <v>144</v>
      </c>
    </row>
    <row r="416" spans="25:26">
      <c r="Y416" s="599" t="s">
        <v>144</v>
      </c>
      <c r="Z416" s="599" t="s">
        <v>144</v>
      </c>
    </row>
    <row r="417" spans="25:26">
      <c r="Y417" s="599" t="s">
        <v>144</v>
      </c>
      <c r="Z417" s="599" t="s">
        <v>144</v>
      </c>
    </row>
    <row r="418" spans="25:26">
      <c r="Y418" s="599" t="s">
        <v>144</v>
      </c>
      <c r="Z418" s="599" t="s">
        <v>144</v>
      </c>
    </row>
    <row r="419" spans="25:26">
      <c r="Y419" s="599" t="s">
        <v>144</v>
      </c>
      <c r="Z419" s="599" t="s">
        <v>144</v>
      </c>
    </row>
    <row r="420" spans="25:26">
      <c r="Y420" s="599" t="s">
        <v>144</v>
      </c>
      <c r="Z420" s="599" t="s">
        <v>144</v>
      </c>
    </row>
    <row r="421" spans="25:26">
      <c r="Y421" s="599" t="s">
        <v>144</v>
      </c>
      <c r="Z421" s="599" t="s">
        <v>144</v>
      </c>
    </row>
    <row r="422" spans="25:26">
      <c r="Y422" s="599" t="s">
        <v>144</v>
      </c>
      <c r="Z422" s="599" t="s">
        <v>144</v>
      </c>
    </row>
    <row r="423" spans="25:26">
      <c r="Y423" s="599" t="s">
        <v>144</v>
      </c>
      <c r="Z423" s="599" t="s">
        <v>144</v>
      </c>
    </row>
    <row r="424" spans="25:26">
      <c r="Y424" s="599" t="s">
        <v>144</v>
      </c>
      <c r="Z424" s="599" t="s">
        <v>144</v>
      </c>
    </row>
    <row r="425" spans="25:26">
      <c r="Y425" s="599" t="s">
        <v>144</v>
      </c>
      <c r="Z425" s="599" t="s">
        <v>144</v>
      </c>
    </row>
    <row r="426" spans="25:26">
      <c r="Y426" s="599" t="s">
        <v>144</v>
      </c>
      <c r="Z426" s="599" t="s">
        <v>144</v>
      </c>
    </row>
    <row r="427" spans="25:26">
      <c r="Y427" s="599" t="s">
        <v>144</v>
      </c>
      <c r="Z427" s="599" t="s">
        <v>144</v>
      </c>
    </row>
    <row r="428" spans="25:26">
      <c r="Y428" s="599" t="s">
        <v>144</v>
      </c>
      <c r="Z428" s="599" t="s">
        <v>144</v>
      </c>
    </row>
    <row r="429" spans="25:26">
      <c r="Y429" s="599" t="s">
        <v>144</v>
      </c>
      <c r="Z429" s="599" t="s">
        <v>144</v>
      </c>
    </row>
    <row r="430" spans="25:26">
      <c r="Y430" s="599" t="s">
        <v>144</v>
      </c>
      <c r="Z430" s="599" t="s">
        <v>144</v>
      </c>
    </row>
    <row r="431" spans="25:26">
      <c r="Y431" s="599" t="s">
        <v>144</v>
      </c>
      <c r="Z431" s="599" t="s">
        <v>144</v>
      </c>
    </row>
    <row r="432" spans="25:26">
      <c r="Y432" s="599" t="s">
        <v>144</v>
      </c>
      <c r="Z432" s="599" t="s">
        <v>144</v>
      </c>
    </row>
    <row r="433" spans="25:26">
      <c r="Y433" s="599" t="s">
        <v>144</v>
      </c>
      <c r="Z433" s="599" t="s">
        <v>144</v>
      </c>
    </row>
    <row r="434" spans="25:26">
      <c r="Y434" s="599" t="s">
        <v>144</v>
      </c>
      <c r="Z434" s="599" t="s">
        <v>144</v>
      </c>
    </row>
    <row r="435" spans="25:26">
      <c r="Y435" s="599" t="s">
        <v>144</v>
      </c>
      <c r="Z435" s="599" t="s">
        <v>144</v>
      </c>
    </row>
    <row r="436" spans="25:26">
      <c r="Y436" s="599" t="s">
        <v>144</v>
      </c>
      <c r="Z436" s="599" t="s">
        <v>144</v>
      </c>
    </row>
    <row r="437" spans="25:26">
      <c r="Y437" s="599" t="s">
        <v>144</v>
      </c>
      <c r="Z437" s="599" t="s">
        <v>144</v>
      </c>
    </row>
    <row r="438" spans="25:26">
      <c r="Y438" s="599" t="s">
        <v>144</v>
      </c>
      <c r="Z438" s="599" t="s">
        <v>144</v>
      </c>
    </row>
    <row r="439" spans="25:26">
      <c r="Y439" s="599" t="s">
        <v>144</v>
      </c>
      <c r="Z439" s="599" t="s">
        <v>144</v>
      </c>
    </row>
    <row r="440" spans="25:26">
      <c r="Y440" s="599" t="s">
        <v>144</v>
      </c>
      <c r="Z440" s="599" t="s">
        <v>144</v>
      </c>
    </row>
    <row r="441" spans="25:26">
      <c r="Y441" s="599" t="s">
        <v>144</v>
      </c>
      <c r="Z441" s="599" t="s">
        <v>144</v>
      </c>
    </row>
    <row r="442" spans="25:26">
      <c r="Y442" s="599" t="s">
        <v>144</v>
      </c>
      <c r="Z442" s="599" t="s">
        <v>144</v>
      </c>
    </row>
    <row r="443" spans="25:26">
      <c r="Y443" s="599" t="s">
        <v>144</v>
      </c>
      <c r="Z443" s="599" t="s">
        <v>144</v>
      </c>
    </row>
    <row r="444" spans="25:26">
      <c r="Y444" s="599" t="s">
        <v>144</v>
      </c>
      <c r="Z444" s="599" t="s">
        <v>144</v>
      </c>
    </row>
    <row r="445" spans="25:26">
      <c r="Y445" s="599" t="s">
        <v>144</v>
      </c>
      <c r="Z445" s="599" t="s">
        <v>144</v>
      </c>
    </row>
    <row r="446" spans="25:26">
      <c r="Y446" s="599" t="s">
        <v>144</v>
      </c>
      <c r="Z446" s="599" t="s">
        <v>144</v>
      </c>
    </row>
    <row r="447" spans="25:26">
      <c r="Y447" s="599" t="s">
        <v>144</v>
      </c>
      <c r="Z447" s="599" t="s">
        <v>144</v>
      </c>
    </row>
    <row r="448" spans="25:26">
      <c r="Y448" s="599" t="s">
        <v>144</v>
      </c>
      <c r="Z448" s="599" t="s">
        <v>144</v>
      </c>
    </row>
    <row r="449" spans="25:26">
      <c r="Y449" s="599" t="s">
        <v>144</v>
      </c>
      <c r="Z449" s="599" t="s">
        <v>144</v>
      </c>
    </row>
    <row r="450" spans="25:26">
      <c r="Y450" s="599" t="s">
        <v>144</v>
      </c>
      <c r="Z450" s="599" t="s">
        <v>144</v>
      </c>
    </row>
    <row r="451" spans="25:26">
      <c r="Y451" s="599" t="s">
        <v>144</v>
      </c>
      <c r="Z451" s="599" t="s">
        <v>144</v>
      </c>
    </row>
    <row r="452" spans="25:26">
      <c r="Y452" s="599" t="s">
        <v>144</v>
      </c>
      <c r="Z452" s="599" t="s">
        <v>144</v>
      </c>
    </row>
    <row r="453" spans="25:26">
      <c r="Y453" s="599" t="s">
        <v>144</v>
      </c>
      <c r="Z453" s="599" t="s">
        <v>144</v>
      </c>
    </row>
    <row r="454" spans="25:26">
      <c r="Y454" s="599" t="s">
        <v>144</v>
      </c>
      <c r="Z454" s="599" t="s">
        <v>144</v>
      </c>
    </row>
    <row r="455" spans="25:26">
      <c r="Y455" s="599" t="s">
        <v>144</v>
      </c>
      <c r="Z455" s="599" t="s">
        <v>144</v>
      </c>
    </row>
    <row r="456" spans="25:26">
      <c r="Y456" s="599" t="s">
        <v>144</v>
      </c>
      <c r="Z456" s="599" t="s">
        <v>144</v>
      </c>
    </row>
    <row r="457" spans="25:26">
      <c r="Y457" s="599" t="s">
        <v>144</v>
      </c>
      <c r="Z457" s="599" t="s">
        <v>144</v>
      </c>
    </row>
    <row r="458" spans="25:26">
      <c r="Y458" s="599" t="s">
        <v>144</v>
      </c>
      <c r="Z458" s="599" t="s">
        <v>144</v>
      </c>
    </row>
    <row r="459" spans="25:26">
      <c r="Y459" s="599" t="s">
        <v>144</v>
      </c>
      <c r="Z459" s="599" t="s">
        <v>144</v>
      </c>
    </row>
    <row r="460" spans="25:26">
      <c r="Y460" s="599" t="s">
        <v>144</v>
      </c>
      <c r="Z460" s="599" t="s">
        <v>144</v>
      </c>
    </row>
    <row r="461" spans="25:26">
      <c r="Y461" s="599" t="s">
        <v>144</v>
      </c>
      <c r="Z461" s="599" t="s">
        <v>144</v>
      </c>
    </row>
    <row r="462" spans="25:26">
      <c r="Y462" s="599" t="s">
        <v>144</v>
      </c>
      <c r="Z462" s="599" t="s">
        <v>144</v>
      </c>
    </row>
    <row r="463" spans="25:26">
      <c r="Y463" s="599" t="s">
        <v>144</v>
      </c>
      <c r="Z463" s="599" t="s">
        <v>144</v>
      </c>
    </row>
    <row r="464" spans="25:26">
      <c r="Y464" s="599" t="s">
        <v>144</v>
      </c>
      <c r="Z464" s="599" t="s">
        <v>144</v>
      </c>
    </row>
    <row r="465" spans="25:26">
      <c r="Y465" s="599" t="s">
        <v>144</v>
      </c>
      <c r="Z465" s="599" t="s">
        <v>144</v>
      </c>
    </row>
    <row r="466" spans="25:26">
      <c r="Y466" s="599" t="s">
        <v>144</v>
      </c>
      <c r="Z466" s="599" t="s">
        <v>144</v>
      </c>
    </row>
    <row r="467" spans="25:26">
      <c r="Y467" s="599" t="s">
        <v>144</v>
      </c>
      <c r="Z467" s="599" t="s">
        <v>144</v>
      </c>
    </row>
    <row r="468" spans="25:26">
      <c r="Y468" s="599" t="s">
        <v>144</v>
      </c>
      <c r="Z468" s="599" t="s">
        <v>144</v>
      </c>
    </row>
    <row r="469" spans="25:26">
      <c r="Y469" s="599" t="s">
        <v>144</v>
      </c>
      <c r="Z469" s="599" t="s">
        <v>144</v>
      </c>
    </row>
    <row r="470" spans="25:26">
      <c r="Y470" s="599" t="s">
        <v>144</v>
      </c>
      <c r="Z470" s="599" t="s">
        <v>144</v>
      </c>
    </row>
    <row r="471" spans="25:26">
      <c r="Y471" s="599" t="s">
        <v>144</v>
      </c>
      <c r="Z471" s="599" t="s">
        <v>144</v>
      </c>
    </row>
    <row r="472" spans="25:26">
      <c r="Y472" s="599" t="s">
        <v>144</v>
      </c>
      <c r="Z472" s="599" t="s">
        <v>144</v>
      </c>
    </row>
    <row r="473" spans="25:26">
      <c r="Y473" s="599" t="s">
        <v>144</v>
      </c>
      <c r="Z473" s="599" t="s">
        <v>144</v>
      </c>
    </row>
    <row r="474" spans="25:26">
      <c r="Y474" s="599" t="s">
        <v>144</v>
      </c>
      <c r="Z474" s="599" t="s">
        <v>144</v>
      </c>
    </row>
    <row r="475" spans="25:26">
      <c r="Y475" s="599" t="s">
        <v>144</v>
      </c>
      <c r="Z475" s="599" t="s">
        <v>144</v>
      </c>
    </row>
    <row r="476" spans="25:26">
      <c r="Y476" s="599" t="s">
        <v>144</v>
      </c>
      <c r="Z476" s="599" t="s">
        <v>144</v>
      </c>
    </row>
    <row r="477" spans="25:26">
      <c r="Y477" s="599" t="s">
        <v>144</v>
      </c>
      <c r="Z477" s="599" t="s">
        <v>144</v>
      </c>
    </row>
    <row r="478" spans="25:26">
      <c r="Y478" s="599" t="s">
        <v>144</v>
      </c>
      <c r="Z478" s="599" t="s">
        <v>144</v>
      </c>
    </row>
    <row r="479" spans="25:26">
      <c r="Y479" s="599" t="s">
        <v>144</v>
      </c>
      <c r="Z479" s="599" t="s">
        <v>144</v>
      </c>
    </row>
    <row r="480" spans="25:26">
      <c r="Y480" s="599" t="s">
        <v>144</v>
      </c>
      <c r="Z480" s="599" t="s">
        <v>144</v>
      </c>
    </row>
    <row r="481" spans="25:26">
      <c r="Y481" s="599" t="s">
        <v>144</v>
      </c>
      <c r="Z481" s="599" t="s">
        <v>144</v>
      </c>
    </row>
    <row r="482" spans="25:26">
      <c r="Y482" s="599" t="s">
        <v>144</v>
      </c>
      <c r="Z482" s="599" t="s">
        <v>144</v>
      </c>
    </row>
    <row r="483" spans="25:26">
      <c r="Y483" s="599" t="s">
        <v>144</v>
      </c>
      <c r="Z483" s="599" t="s">
        <v>144</v>
      </c>
    </row>
    <row r="484" spans="25:26">
      <c r="Y484" s="599" t="s">
        <v>144</v>
      </c>
      <c r="Z484" s="599" t="s">
        <v>144</v>
      </c>
    </row>
    <row r="485" spans="25:26">
      <c r="Y485" s="599" t="s">
        <v>144</v>
      </c>
      <c r="Z485" s="599" t="s">
        <v>144</v>
      </c>
    </row>
    <row r="486" spans="25:26">
      <c r="Y486" s="599" t="s">
        <v>144</v>
      </c>
      <c r="Z486" s="599" t="s">
        <v>144</v>
      </c>
    </row>
    <row r="487" spans="25:26">
      <c r="Y487" s="599" t="s">
        <v>144</v>
      </c>
      <c r="Z487" s="599" t="s">
        <v>144</v>
      </c>
    </row>
    <row r="488" spans="25:26">
      <c r="Y488" s="599" t="s">
        <v>144</v>
      </c>
      <c r="Z488" s="599" t="s">
        <v>144</v>
      </c>
    </row>
    <row r="489" spans="25:26">
      <c r="Y489" s="599" t="s">
        <v>144</v>
      </c>
      <c r="Z489" s="599" t="s">
        <v>144</v>
      </c>
    </row>
    <row r="490" spans="25:26">
      <c r="Y490" s="599" t="s">
        <v>144</v>
      </c>
      <c r="Z490" s="599" t="s">
        <v>144</v>
      </c>
    </row>
    <row r="491" spans="25:26">
      <c r="Y491" s="599" t="s">
        <v>144</v>
      </c>
      <c r="Z491" s="599" t="s">
        <v>144</v>
      </c>
    </row>
    <row r="492" spans="25:26">
      <c r="Y492" s="599" t="s">
        <v>144</v>
      </c>
      <c r="Z492" s="599" t="s">
        <v>144</v>
      </c>
    </row>
    <row r="493" spans="25:26">
      <c r="Y493" s="599" t="s">
        <v>144</v>
      </c>
      <c r="Z493" s="599" t="s">
        <v>144</v>
      </c>
    </row>
    <row r="494" spans="25:26">
      <c r="Y494" s="599" t="s">
        <v>144</v>
      </c>
      <c r="Z494" s="599" t="s">
        <v>144</v>
      </c>
    </row>
    <row r="495" spans="25:26">
      <c r="Y495" s="599" t="s">
        <v>144</v>
      </c>
      <c r="Z495" s="599" t="s">
        <v>144</v>
      </c>
    </row>
    <row r="496" spans="25:26">
      <c r="Y496" s="599" t="s">
        <v>144</v>
      </c>
      <c r="Z496" s="599" t="s">
        <v>144</v>
      </c>
    </row>
    <row r="497" spans="25:26">
      <c r="Y497" s="599" t="s">
        <v>144</v>
      </c>
      <c r="Z497" s="599" t="s">
        <v>144</v>
      </c>
    </row>
    <row r="498" spans="25:26">
      <c r="Y498" s="599" t="s">
        <v>144</v>
      </c>
      <c r="Z498" s="599" t="s">
        <v>144</v>
      </c>
    </row>
    <row r="499" spans="25:26">
      <c r="Y499" s="599" t="s">
        <v>144</v>
      </c>
      <c r="Z499" s="599" t="s">
        <v>144</v>
      </c>
    </row>
    <row r="500" spans="25:26">
      <c r="Y500" s="599" t="s">
        <v>144</v>
      </c>
      <c r="Z500" s="599" t="s">
        <v>144</v>
      </c>
    </row>
    <row r="501" spans="25:26">
      <c r="Y501" s="599" t="s">
        <v>144</v>
      </c>
      <c r="Z501" s="599" t="s">
        <v>144</v>
      </c>
    </row>
    <row r="502" spans="25:26">
      <c r="Y502" s="599" t="s">
        <v>144</v>
      </c>
      <c r="Z502" s="599" t="s">
        <v>144</v>
      </c>
    </row>
    <row r="503" spans="25:26">
      <c r="Y503" s="599" t="s">
        <v>144</v>
      </c>
    </row>
    <row r="504" spans="25:26">
      <c r="Y504" s="599" t="s">
        <v>144</v>
      </c>
    </row>
    <row r="505" spans="25:26">
      <c r="Y505" s="599" t="s">
        <v>144</v>
      </c>
    </row>
    <row r="506" spans="25:26">
      <c r="Y506" s="599" t="s">
        <v>144</v>
      </c>
    </row>
    <row r="507" spans="25:26">
      <c r="Y507" s="599" t="s">
        <v>144</v>
      </c>
    </row>
    <row r="508" spans="25:26">
      <c r="Y508" s="599" t="s">
        <v>144</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codeName="Sheet28">
    <tabColor theme="3" tint="-0.249977111117893"/>
  </sheetPr>
  <dimension ref="A1:L22"/>
  <sheetViews>
    <sheetView showGridLines="0" zoomScale="80" zoomScaleNormal="80" workbookViewId="0">
      <selection activeCell="I18" sqref="I18"/>
    </sheetView>
  </sheetViews>
  <sheetFormatPr defaultColWidth="11.453125" defaultRowHeight="12.5"/>
  <cols>
    <col min="1" max="1" width="2.7265625" style="599" customWidth="1"/>
    <col min="2" max="2" width="4.54296875" style="599" bestFit="1" customWidth="1"/>
    <col min="3" max="4" width="55" style="599" customWidth="1"/>
    <col min="5" max="5" width="24.26953125" style="599" customWidth="1"/>
    <col min="6" max="6" width="13.7265625" style="599" customWidth="1"/>
    <col min="7" max="7" width="6.453125" style="599" customWidth="1"/>
    <col min="8" max="8" width="5.453125" style="599" customWidth="1"/>
    <col min="9" max="9" width="18" style="599" bestFit="1" customWidth="1"/>
    <col min="10" max="11" width="11.453125" style="599"/>
    <col min="12" max="12" width="13.1796875" style="599" bestFit="1" customWidth="1"/>
    <col min="13" max="16384" width="11.453125" style="599"/>
  </cols>
  <sheetData>
    <row r="1" spans="1:7" ht="14.5" thickBot="1">
      <c r="A1" s="792" t="s">
        <v>204</v>
      </c>
      <c r="B1" s="603"/>
      <c r="C1" s="603"/>
      <c r="D1" s="603"/>
      <c r="E1" s="603"/>
      <c r="F1" s="603"/>
    </row>
    <row r="2" spans="1:7" ht="28.5" thickTop="1">
      <c r="A2" s="603"/>
      <c r="B2" s="793"/>
      <c r="C2" s="1193"/>
      <c r="D2" s="764"/>
      <c r="E2" s="541"/>
      <c r="F2" s="542"/>
    </row>
    <row r="3" spans="1:7" ht="14">
      <c r="A3" s="603"/>
      <c r="B3" s="630"/>
      <c r="C3" s="768"/>
      <c r="D3" s="603"/>
      <c r="E3" s="547"/>
      <c r="F3" s="548"/>
    </row>
    <row r="4" spans="1:7" ht="14">
      <c r="A4" s="603"/>
      <c r="B4" s="2051"/>
      <c r="C4" s="2052"/>
      <c r="D4" s="2053" t="s">
        <v>334</v>
      </c>
      <c r="E4" s="547"/>
      <c r="F4" s="548"/>
    </row>
    <row r="5" spans="1:7" ht="14">
      <c r="A5" s="603"/>
      <c r="B5" s="2051"/>
      <c r="C5" s="2052"/>
      <c r="D5" s="2053"/>
      <c r="E5" s="547"/>
      <c r="F5" s="548"/>
    </row>
    <row r="6" spans="1:7" ht="14">
      <c r="A6" s="603"/>
      <c r="B6" s="766"/>
      <c r="C6" s="603"/>
      <c r="D6" s="603"/>
      <c r="E6" s="547"/>
      <c r="F6" s="550"/>
    </row>
    <row r="7" spans="1:7" ht="14">
      <c r="A7" s="792"/>
      <c r="B7" s="769"/>
      <c r="C7" s="606"/>
      <c r="D7" s="606"/>
      <c r="E7" s="606"/>
      <c r="F7" s="634"/>
    </row>
    <row r="8" spans="1:7" ht="27" customHeight="1">
      <c r="A8" s="603"/>
      <c r="B8" s="2069" t="s">
        <v>634</v>
      </c>
      <c r="C8" s="2070"/>
      <c r="D8" s="2070"/>
      <c r="E8" s="603"/>
      <c r="F8" s="773"/>
    </row>
    <row r="9" spans="1:7" ht="23.25" customHeight="1">
      <c r="A9" s="636"/>
      <c r="B9" s="2071" t="s">
        <v>335</v>
      </c>
      <c r="C9" s="2072"/>
      <c r="D9" s="2072"/>
      <c r="E9" s="778"/>
      <c r="F9" s="794"/>
    </row>
    <row r="10" spans="1:7" ht="26.25" customHeight="1">
      <c r="A10" s="636" t="s">
        <v>336</v>
      </c>
      <c r="B10" s="795"/>
      <c r="C10" s="796" t="s">
        <v>337</v>
      </c>
      <c r="D10" s="796"/>
      <c r="E10" s="797">
        <f>'02 - Monthly Asset Follow up'!C17</f>
        <v>7501402080.4799995</v>
      </c>
      <c r="F10" s="794"/>
      <c r="G10" s="798"/>
    </row>
    <row r="11" spans="1:7" ht="27.75" customHeight="1">
      <c r="A11" s="636" t="s">
        <v>338</v>
      </c>
      <c r="B11" s="799" t="s">
        <v>126</v>
      </c>
      <c r="C11" s="800" t="s">
        <v>339</v>
      </c>
      <c r="D11" s="800"/>
      <c r="E11" s="801">
        <f>'02 - Monthly Asset Follow up'!E17</f>
        <v>41134016</v>
      </c>
      <c r="F11" s="794"/>
      <c r="G11" s="802"/>
    </row>
    <row r="12" spans="1:7" ht="18.75" customHeight="1">
      <c r="A12" s="803" t="s">
        <v>340</v>
      </c>
      <c r="B12" s="799" t="s">
        <v>126</v>
      </c>
      <c r="C12" s="800" t="s">
        <v>49</v>
      </c>
      <c r="D12" s="800"/>
      <c r="E12" s="801">
        <f>'02 - Monthly Asset Follow up'!F17</f>
        <v>24368146.75</v>
      </c>
      <c r="F12" s="794"/>
      <c r="G12" s="798"/>
    </row>
    <row r="13" spans="1:7" ht="22.5" customHeight="1">
      <c r="A13" s="636" t="s">
        <v>341</v>
      </c>
      <c r="B13" s="804" t="s">
        <v>342</v>
      </c>
      <c r="C13" s="800" t="s">
        <v>343</v>
      </c>
      <c r="D13" s="800"/>
      <c r="E13" s="801"/>
      <c r="F13" s="794"/>
      <c r="G13" s="798"/>
    </row>
    <row r="14" spans="1:7" ht="25.5" customHeight="1">
      <c r="A14" s="636" t="s">
        <v>344</v>
      </c>
      <c r="B14" s="799" t="s">
        <v>126</v>
      </c>
      <c r="C14" s="800" t="s">
        <v>345</v>
      </c>
      <c r="D14" s="800"/>
      <c r="E14" s="801">
        <f>'02 - Monthly Asset Follow up'!M17</f>
        <v>4803743.8899999997</v>
      </c>
      <c r="F14" s="794"/>
      <c r="G14" s="802"/>
    </row>
    <row r="15" spans="1:7" ht="38.25" customHeight="1">
      <c r="A15" s="636" t="s">
        <v>346</v>
      </c>
      <c r="B15" s="799" t="s">
        <v>126</v>
      </c>
      <c r="C15" s="2068" t="s">
        <v>347</v>
      </c>
      <c r="D15" s="2068"/>
      <c r="E15" s="801">
        <f>'02 - Monthly Asset Follow up'!N17</f>
        <v>0</v>
      </c>
      <c r="F15" s="794"/>
      <c r="G15" s="802"/>
    </row>
    <row r="16" spans="1:7" ht="24" customHeight="1">
      <c r="A16" s="636"/>
      <c r="B16" s="799" t="s">
        <v>342</v>
      </c>
      <c r="C16" s="2068" t="s">
        <v>348</v>
      </c>
      <c r="D16" s="2068"/>
      <c r="E16" s="801">
        <f>'02 - Monthly Asset Follow up'!D17</f>
        <v>0</v>
      </c>
      <c r="F16" s="794"/>
      <c r="G16" s="802"/>
    </row>
    <row r="17" spans="1:12" ht="31.5" customHeight="1">
      <c r="A17" s="636" t="s">
        <v>349</v>
      </c>
      <c r="B17" s="799" t="s">
        <v>126</v>
      </c>
      <c r="C17" s="805" t="s">
        <v>350</v>
      </c>
      <c r="D17" s="805"/>
      <c r="E17" s="806">
        <f>'02 - Monthly Asset Follow up'!K17+'02 - Monthly Asset Follow up'!L17</f>
        <v>325275.99</v>
      </c>
      <c r="F17" s="794"/>
      <c r="G17" s="798"/>
    </row>
    <row r="18" spans="1:12" ht="21" customHeight="1">
      <c r="A18" s="636" t="s">
        <v>351</v>
      </c>
      <c r="B18" s="807"/>
      <c r="C18" s="808" t="s">
        <v>352</v>
      </c>
      <c r="D18" s="808"/>
      <c r="E18" s="809">
        <f>E10-E11-E12+E13-E14-E15+E16-E17</f>
        <v>7430770897.8499994</v>
      </c>
      <c r="F18" s="794"/>
      <c r="G18" s="810"/>
      <c r="I18" s="814">
        <f>E18-'02 - Monthly Asset Follow up'!P17</f>
        <v>0</v>
      </c>
      <c r="L18" s="814"/>
    </row>
    <row r="19" spans="1:12" ht="13" thickBot="1">
      <c r="A19" s="636"/>
      <c r="B19" s="811"/>
      <c r="C19" s="812"/>
      <c r="D19" s="812"/>
      <c r="E19" s="812"/>
      <c r="F19" s="813"/>
    </row>
    <row r="20" spans="1:12" ht="13" thickTop="1"/>
    <row r="22" spans="1:12">
      <c r="I22" s="814"/>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codeName="Sheet29">
    <tabColor theme="3" tint="-0.249977111117893"/>
  </sheetPr>
  <dimension ref="A1:I30"/>
  <sheetViews>
    <sheetView showGridLines="0" view="pageBreakPreview" zoomScale="80" zoomScaleNormal="80" zoomScaleSheetLayoutView="80" workbookViewId="0">
      <selection activeCell="H28" sqref="H28"/>
    </sheetView>
  </sheetViews>
  <sheetFormatPr defaultColWidth="11.453125" defaultRowHeight="12.5"/>
  <cols>
    <col min="1" max="1" width="2.7265625" style="599" customWidth="1"/>
    <col min="2" max="2" width="1.26953125" style="599" customWidth="1"/>
    <col min="3" max="3" width="4.54296875" style="599" bestFit="1" customWidth="1"/>
    <col min="4" max="4" width="31.1796875" style="599" customWidth="1"/>
    <col min="5" max="6" width="30.7265625" style="599" customWidth="1"/>
    <col min="7" max="7" width="21" style="599" customWidth="1"/>
    <col min="8" max="8" width="21.26953125" style="599" customWidth="1"/>
    <col min="9" max="9" width="13.7265625" style="599" customWidth="1"/>
    <col min="10" max="10" width="16.1796875" style="599" customWidth="1"/>
    <col min="11" max="16384" width="11.453125" style="599"/>
  </cols>
  <sheetData>
    <row r="1" spans="1:9" ht="14.5" thickBot="1">
      <c r="A1" s="792"/>
      <c r="B1" s="792"/>
      <c r="C1" s="603"/>
      <c r="D1" s="603"/>
      <c r="E1" s="603"/>
      <c r="F1" s="603"/>
      <c r="G1" s="603"/>
      <c r="H1" s="603"/>
      <c r="I1" s="603"/>
    </row>
    <row r="2" spans="1:9" ht="28.5" thickTop="1">
      <c r="A2" s="815"/>
      <c r="B2" s="816"/>
      <c r="C2" s="1193"/>
      <c r="D2" s="817"/>
      <c r="E2" s="818"/>
      <c r="F2" s="818"/>
      <c r="G2" s="541"/>
      <c r="H2" s="541" t="s">
        <v>233</v>
      </c>
      <c r="I2" s="542">
        <f>'Cover Page'!$C$15</f>
        <v>45900</v>
      </c>
    </row>
    <row r="3" spans="1:9" ht="14">
      <c r="A3" s="603"/>
      <c r="B3" s="766"/>
      <c r="C3" s="603"/>
      <c r="D3" s="603"/>
      <c r="E3" s="603"/>
      <c r="F3" s="603"/>
      <c r="G3" s="547"/>
      <c r="H3" s="547" t="s">
        <v>234</v>
      </c>
      <c r="I3" s="548">
        <f>'Cover Page'!$C$16</f>
        <v>45912</v>
      </c>
    </row>
    <row r="4" spans="1:9" ht="14">
      <c r="A4" s="603"/>
      <c r="B4" s="766"/>
      <c r="C4" s="2074"/>
      <c r="D4" s="2074"/>
      <c r="E4" s="2074"/>
      <c r="F4" s="2075" t="s">
        <v>353</v>
      </c>
      <c r="G4" s="547"/>
      <c r="H4" s="547" t="s">
        <v>235</v>
      </c>
      <c r="I4" s="548">
        <f>'Cover Page'!$C$17</f>
        <v>45922</v>
      </c>
    </row>
    <row r="5" spans="1:9" ht="14">
      <c r="A5" s="603"/>
      <c r="B5" s="766"/>
      <c r="C5" s="2074"/>
      <c r="D5" s="2074"/>
      <c r="E5" s="2074"/>
      <c r="F5" s="2075"/>
      <c r="G5" s="547"/>
      <c r="H5" s="547" t="s">
        <v>236</v>
      </c>
      <c r="I5" s="548">
        <f>'Cover Page'!$C$18</f>
        <v>45929</v>
      </c>
    </row>
    <row r="6" spans="1:9" ht="14">
      <c r="A6" s="603"/>
      <c r="B6" s="766"/>
      <c r="C6" s="603"/>
      <c r="D6" s="603"/>
      <c r="E6" s="603"/>
      <c r="F6" s="603"/>
      <c r="G6" s="547"/>
      <c r="H6" s="547" t="s">
        <v>237</v>
      </c>
      <c r="I6" s="550">
        <f>'00 - Cover'!$F$29</f>
        <v>11</v>
      </c>
    </row>
    <row r="7" spans="1:9" ht="14">
      <c r="A7" s="792"/>
      <c r="B7" s="819"/>
      <c r="C7" s="606"/>
      <c r="D7" s="606"/>
      <c r="E7" s="606"/>
      <c r="F7" s="606"/>
      <c r="G7" s="606"/>
      <c r="H7" s="606"/>
      <c r="I7" s="634"/>
    </row>
    <row r="8" spans="1:9" ht="22.5" customHeight="1">
      <c r="A8" s="820"/>
      <c r="B8" s="821"/>
      <c r="C8" s="1181" t="s">
        <v>354</v>
      </c>
      <c r="D8" s="1194"/>
      <c r="E8" s="1195"/>
      <c r="F8" s="823"/>
      <c r="G8" s="636"/>
      <c r="H8" s="636"/>
      <c r="I8" s="779"/>
    </row>
    <row r="9" spans="1:9" ht="13">
      <c r="A9" s="820"/>
      <c r="B9" s="824"/>
      <c r="C9" s="2076" t="s">
        <v>355</v>
      </c>
      <c r="D9" s="2076"/>
      <c r="E9" s="2076"/>
      <c r="F9" s="825"/>
      <c r="G9" s="826"/>
      <c r="H9" s="778"/>
      <c r="I9" s="779"/>
    </row>
    <row r="10" spans="1:9" ht="66.75" customHeight="1">
      <c r="A10" s="820"/>
      <c r="B10" s="824"/>
      <c r="C10" s="827" t="s">
        <v>28</v>
      </c>
      <c r="D10" s="2077" t="s">
        <v>356</v>
      </c>
      <c r="E10" s="2077"/>
      <c r="F10" s="2077"/>
      <c r="G10" s="2077"/>
      <c r="H10" s="828">
        <f>'03 - Monthly Collection'!T13</f>
        <v>74831799.950000003</v>
      </c>
      <c r="I10" s="779"/>
    </row>
    <row r="11" spans="1:9" ht="25.5" customHeight="1">
      <c r="A11" s="820"/>
      <c r="B11" s="824"/>
      <c r="C11" s="827" t="s">
        <v>29</v>
      </c>
      <c r="D11" s="2078" t="s">
        <v>357</v>
      </c>
      <c r="E11" s="2078"/>
      <c r="F11" s="2078"/>
      <c r="G11" s="2078"/>
      <c r="H11" s="829">
        <f>'03 - Monthly Collection'!AN13</f>
        <v>2472.34</v>
      </c>
      <c r="I11" s="779"/>
    </row>
    <row r="12" spans="1:9" ht="13">
      <c r="A12" s="820"/>
      <c r="B12" s="824"/>
      <c r="C12" s="826"/>
      <c r="D12" s="2079" t="s">
        <v>358</v>
      </c>
      <c r="E12" s="2079"/>
      <c r="F12" s="830"/>
      <c r="G12" s="826"/>
      <c r="H12" s="831">
        <f>H10+H11</f>
        <v>74834272.290000007</v>
      </c>
      <c r="I12" s="779"/>
    </row>
    <row r="13" spans="1:9" ht="32.25" customHeight="1">
      <c r="A13" s="820"/>
      <c r="B13" s="824"/>
      <c r="C13" s="832"/>
      <c r="D13" s="832"/>
      <c r="E13" s="832"/>
      <c r="F13" s="832"/>
      <c r="G13" s="832"/>
      <c r="H13" s="832"/>
      <c r="I13" s="833"/>
    </row>
    <row r="14" spans="1:9" ht="15.5">
      <c r="A14" s="820"/>
      <c r="B14" s="821"/>
      <c r="C14" s="1181" t="s">
        <v>359</v>
      </c>
      <c r="D14" s="1196"/>
      <c r="E14" s="1196"/>
      <c r="F14" s="834"/>
      <c r="G14" s="636"/>
      <c r="H14" s="636"/>
      <c r="I14" s="779"/>
    </row>
    <row r="15" spans="1:9" ht="13">
      <c r="A15" s="820"/>
      <c r="B15" s="824"/>
      <c r="C15" s="2076" t="s">
        <v>360</v>
      </c>
      <c r="D15" s="2076"/>
      <c r="E15" s="2076"/>
      <c r="F15" s="825"/>
      <c r="G15" s="826"/>
      <c r="H15" s="778"/>
      <c r="I15" s="779"/>
    </row>
    <row r="16" spans="1:9" ht="13">
      <c r="A16" s="820"/>
      <c r="B16" s="824"/>
      <c r="C16" s="835"/>
      <c r="D16" s="2080" t="s">
        <v>361</v>
      </c>
      <c r="E16" s="2080"/>
      <c r="F16" s="836"/>
      <c r="G16" s="837"/>
      <c r="H16" s="838"/>
      <c r="I16" s="779"/>
    </row>
    <row r="17" spans="1:9" ht="21.75" customHeight="1">
      <c r="A17" s="820"/>
      <c r="B17" s="824"/>
      <c r="C17" s="839" t="s">
        <v>28</v>
      </c>
      <c r="D17" s="2073" t="str">
        <f>'15 - Priority of Payments'!F11</f>
        <v xml:space="preserve">(a)	 the Available Collections in relation to the immediately preceding Collection Period; </v>
      </c>
      <c r="E17" s="2073"/>
      <c r="F17" s="2073"/>
      <c r="G17" s="2073"/>
      <c r="H17" s="841">
        <f>'15 - Priority of Payments'!J11</f>
        <v>74834272.290000007</v>
      </c>
      <c r="I17" s="779"/>
    </row>
    <row r="18" spans="1:9" ht="25.5" customHeight="1">
      <c r="A18" s="820"/>
      <c r="B18" s="824"/>
      <c r="C18" s="835" t="s">
        <v>29</v>
      </c>
      <c r="D18" s="2073" t="str">
        <f>'15 - Priority of Payments'!F12</f>
        <v>(b) 	any amounts standing to the credit of the Operating Account and which were debited from the General Reserve Account on or before such Payment Date;</v>
      </c>
      <c r="E18" s="2073"/>
      <c r="F18" s="2073"/>
      <c r="G18" s="2073"/>
      <c r="H18" s="841">
        <f>'15 - Priority of Payments'!J12</f>
        <v>325864.21000000089</v>
      </c>
      <c r="I18" s="779"/>
    </row>
    <row r="19" spans="1:9" ht="22.5" customHeight="1">
      <c r="A19" s="820"/>
      <c r="B19" s="824"/>
      <c r="C19" s="839" t="s">
        <v>30</v>
      </c>
      <c r="D19" s="2073" t="str">
        <f>'15 - Priority of Payments'!F13</f>
        <v>(c) 	any amounts standing to the credit of the Operating Account which were debited from the Commingling Reserve Account on the preceding Settlement Date;</v>
      </c>
      <c r="E19" s="2073"/>
      <c r="F19" s="2073"/>
      <c r="G19" s="2073"/>
      <c r="H19" s="841">
        <f>'15 - Priority of Payments'!J13</f>
        <v>0</v>
      </c>
      <c r="I19" s="779"/>
    </row>
    <row r="20" spans="1:9" ht="31.5" customHeight="1">
      <c r="A20" s="820"/>
      <c r="B20" s="824"/>
      <c r="C20" s="839" t="s">
        <v>31</v>
      </c>
      <c r="D20" s="2073" t="str">
        <f>'15 - Priority of Payments'!F14</f>
        <v>(d) 	any Financial Income (positive or negative) in relation to the immediately preceding calendar month;</v>
      </c>
      <c r="E20" s="2073"/>
      <c r="F20" s="2073"/>
      <c r="G20" s="2073"/>
      <c r="H20" s="841">
        <f>'15 - Priority of Payments'!J14</f>
        <v>0</v>
      </c>
      <c r="I20" s="779"/>
    </row>
    <row r="21" spans="1:9" ht="30" customHeight="1">
      <c r="A21" s="820"/>
      <c r="B21" s="824"/>
      <c r="C21" s="843" t="s">
        <v>32</v>
      </c>
      <c r="D21" s="2073" t="str">
        <f>'15 - Priority of Payments'!F15</f>
        <v>(e) 	any Repurchased Amount of Repurchased Home Loan Receivables paid by the Seller to the Issuer with respect to loans to be repurchased on the Repurchase Date falling on such Payment Date;</v>
      </c>
      <c r="E21" s="2073"/>
      <c r="F21" s="2073"/>
      <c r="G21" s="2073"/>
      <c r="H21" s="841">
        <f>'15 - Priority of Payments'!J15</f>
        <v>5252473.811999999</v>
      </c>
      <c r="I21" s="779"/>
    </row>
    <row r="22" spans="1:9" ht="36.75" customHeight="1">
      <c r="A22" s="820"/>
      <c r="B22" s="824"/>
      <c r="C22" s="835" t="s">
        <v>33</v>
      </c>
      <c r="D22" s="2073" t="str">
        <f>'15 - Priority of Payments'!F16</f>
        <v>(f) 	any Rescission Amount with respect to Rescinded Purchased Home Loan Receivables, the Rescission Date of which will be on such Payment Date;</v>
      </c>
      <c r="E22" s="2073"/>
      <c r="F22" s="2073"/>
      <c r="G22" s="2073"/>
      <c r="H22" s="841">
        <f>'15 - Priority of Payments'!J16</f>
        <v>0</v>
      </c>
      <c r="I22" s="779"/>
    </row>
    <row r="23" spans="1:9" ht="34.5" customHeight="1">
      <c r="A23" s="820"/>
      <c r="B23" s="824"/>
      <c r="C23" s="835" t="s">
        <v>34</v>
      </c>
      <c r="D23" s="2073" t="str">
        <f>'15 - Priority of Payments'!F17</f>
        <v>(g) 	any other amount standing to the credit of the Operating Account at the end of the Collection Period immediately preceding such Payment Date;</v>
      </c>
      <c r="E23" s="2073"/>
      <c r="F23" s="2073"/>
      <c r="G23" s="2073"/>
      <c r="H23" s="841">
        <f>'15 - Priority of Payments'!J17</f>
        <v>0</v>
      </c>
      <c r="I23" s="779"/>
    </row>
    <row r="24" spans="1:9" ht="47.25" customHeight="1">
      <c r="A24" s="820"/>
      <c r="B24" s="824"/>
      <c r="C24" s="835" t="s">
        <v>35</v>
      </c>
      <c r="D24" s="2073"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2073"/>
      <c r="F24" s="2073"/>
      <c r="G24" s="2073"/>
      <c r="H24" s="841">
        <f>'15 - Priority of Payments'!J18</f>
        <v>0</v>
      </c>
      <c r="I24" s="779"/>
    </row>
    <row r="25" spans="1:9" ht="45" customHeight="1">
      <c r="A25" s="820"/>
      <c r="B25" s="824"/>
      <c r="C25" s="835" t="s">
        <v>36</v>
      </c>
      <c r="D25" s="2073" t="str">
        <f>'15 - Priority of Payments'!F19</f>
        <v>(i)	 any amount payable under item (D) or item (F) of the relevant Priority of Payments which has been kept on the Operating Account (due to the rounding of payments on a single Note) on the immediately preceding Payment Date; and</v>
      </c>
      <c r="E25" s="2073"/>
      <c r="F25" s="2073"/>
      <c r="G25" s="2073"/>
      <c r="H25" s="841">
        <f>'15 - Priority of Payments'!J19</f>
        <v>235.92000126093626</v>
      </c>
      <c r="I25" s="779"/>
    </row>
    <row r="26" spans="1:9" ht="47.25" customHeight="1">
      <c r="A26" s="820"/>
      <c r="B26" s="824"/>
      <c r="C26" s="835" t="s">
        <v>37</v>
      </c>
      <c r="D26" s="2073"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2073"/>
      <c r="F26" s="2073"/>
      <c r="G26" s="2073"/>
      <c r="H26" s="841">
        <f>'15 - Priority of Payments'!J20</f>
        <v>0</v>
      </c>
      <c r="I26" s="779"/>
    </row>
    <row r="27" spans="1:9">
      <c r="A27" s="820"/>
      <c r="B27" s="824"/>
      <c r="C27" s="835"/>
      <c r="D27" s="844"/>
      <c r="E27" s="844"/>
      <c r="F27" s="844"/>
      <c r="G27" s="844"/>
      <c r="H27" s="845"/>
      <c r="I27" s="779"/>
    </row>
    <row r="28" spans="1:9" ht="13">
      <c r="A28" s="820"/>
      <c r="B28" s="824"/>
      <c r="C28" s="826"/>
      <c r="D28" s="2081" t="s">
        <v>362</v>
      </c>
      <c r="E28" s="2081"/>
      <c r="F28" s="846"/>
      <c r="G28" s="826"/>
      <c r="H28" s="831">
        <f>SUM(H17:H26)</f>
        <v>80412846.232001275</v>
      </c>
      <c r="I28" s="779"/>
    </row>
    <row r="29" spans="1:9" ht="13" thickBot="1">
      <c r="B29" s="619"/>
      <c r="C29" s="620"/>
      <c r="D29" s="620"/>
      <c r="E29" s="620"/>
      <c r="F29" s="620"/>
      <c r="G29" s="620"/>
      <c r="H29" s="620"/>
      <c r="I29" s="621"/>
    </row>
    <row r="30" spans="1:9" ht="13" thickTop="1"/>
  </sheetData>
  <mergeCells count="19">
    <mergeCell ref="D28:E28"/>
    <mergeCell ref="D21:G21"/>
    <mergeCell ref="D22:G22"/>
    <mergeCell ref="D23:G23"/>
    <mergeCell ref="D24:G24"/>
    <mergeCell ref="D25:G25"/>
    <mergeCell ref="D26:G26"/>
    <mergeCell ref="D20:G20"/>
    <mergeCell ref="C4:E5"/>
    <mergeCell ref="F4:F5"/>
    <mergeCell ref="C9:E9"/>
    <mergeCell ref="D10:G10"/>
    <mergeCell ref="D11:G11"/>
    <mergeCell ref="D12:E12"/>
    <mergeCell ref="C15:E15"/>
    <mergeCell ref="D16:E16"/>
    <mergeCell ref="D17:G17"/>
    <mergeCell ref="D18:G18"/>
    <mergeCell ref="D19:G19"/>
  </mergeCells>
  <pageMargins left="0.7" right="0.7" top="0.75" bottom="0.75" header="0.3" footer="0.3"/>
  <pageSetup paperSize="9" scale="50" orientation="portrait" r:id="rId1"/>
  <colBreaks count="1" manualBreakCount="1">
    <brk id="10"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codeName="Sheet30">
    <tabColor theme="3" tint="-0.249977111117893"/>
  </sheetPr>
  <dimension ref="A1:L26"/>
  <sheetViews>
    <sheetView showGridLines="0" view="pageBreakPreview" zoomScale="80" zoomScaleNormal="100" zoomScaleSheetLayoutView="80" workbookViewId="0">
      <selection activeCell="H14" sqref="H14"/>
    </sheetView>
  </sheetViews>
  <sheetFormatPr defaultColWidth="11.453125" defaultRowHeight="12.5"/>
  <cols>
    <col min="1" max="1" width="3.7265625" style="599" customWidth="1"/>
    <col min="2" max="2" width="3.81640625" style="599" customWidth="1"/>
    <col min="3" max="3" width="10.7265625" style="599" customWidth="1"/>
    <col min="4" max="4" width="17.7265625" style="599" customWidth="1"/>
    <col min="5" max="5" width="20.7265625" style="599" customWidth="1"/>
    <col min="6" max="6" width="26.26953125" style="599" bestFit="1" customWidth="1"/>
    <col min="7" max="7" width="32.7265625" style="599" customWidth="1"/>
    <col min="8" max="8" width="20.7265625" style="599" customWidth="1"/>
    <col min="9" max="9" width="14.81640625" style="599" customWidth="1"/>
    <col min="10" max="10" width="4.7265625" style="599" customWidth="1"/>
    <col min="11" max="11" width="11.453125" style="599"/>
    <col min="12" max="12" width="14.7265625" style="599" bestFit="1" customWidth="1"/>
    <col min="13" max="16384" width="11.453125" style="599"/>
  </cols>
  <sheetData>
    <row r="1" spans="1:12" ht="14.5" thickBot="1">
      <c r="A1" s="792"/>
      <c r="B1" s="792"/>
      <c r="C1" s="603"/>
      <c r="D1" s="603"/>
      <c r="E1" s="603"/>
      <c r="F1" s="603"/>
      <c r="G1" s="603"/>
      <c r="H1" s="603"/>
      <c r="I1" s="603"/>
    </row>
    <row r="2" spans="1:12" ht="28.5" thickTop="1">
      <c r="A2" s="815"/>
      <c r="B2" s="816"/>
      <c r="C2" s="762"/>
      <c r="D2" s="817"/>
      <c r="E2" s="818"/>
      <c r="F2" s="818"/>
      <c r="G2" s="541"/>
      <c r="H2" s="541" t="s">
        <v>233</v>
      </c>
      <c r="I2" s="542">
        <f>'Cover Page'!$C$15</f>
        <v>45900</v>
      </c>
    </row>
    <row r="3" spans="1:12" ht="14">
      <c r="A3" s="603"/>
      <c r="B3" s="766"/>
      <c r="C3" s="603"/>
      <c r="D3" s="603"/>
      <c r="E3" s="603"/>
      <c r="F3" s="603"/>
      <c r="G3" s="547"/>
      <c r="H3" s="547" t="s">
        <v>234</v>
      </c>
      <c r="I3" s="548">
        <f>'Cover Page'!$C$16</f>
        <v>45912</v>
      </c>
    </row>
    <row r="4" spans="1:12" ht="14">
      <c r="A4" s="603"/>
      <c r="B4" s="766"/>
      <c r="C4" s="2084"/>
      <c r="D4" s="2084"/>
      <c r="E4" s="2084"/>
      <c r="F4" s="2075"/>
      <c r="G4" s="547"/>
      <c r="H4" s="547" t="s">
        <v>235</v>
      </c>
      <c r="I4" s="548">
        <f>'Cover Page'!$C$17</f>
        <v>45922</v>
      </c>
    </row>
    <row r="5" spans="1:12" ht="14">
      <c r="A5" s="603"/>
      <c r="B5" s="766"/>
      <c r="C5" s="2084"/>
      <c r="D5" s="2084"/>
      <c r="E5" s="2084"/>
      <c r="F5" s="2075"/>
      <c r="G5" s="547"/>
      <c r="H5" s="547" t="s">
        <v>236</v>
      </c>
      <c r="I5" s="548">
        <f>'Cover Page'!$C$18</f>
        <v>45929</v>
      </c>
    </row>
    <row r="6" spans="1:12" ht="14">
      <c r="A6" s="603"/>
      <c r="B6" s="766"/>
      <c r="C6" s="603"/>
      <c r="D6" s="603"/>
      <c r="E6" s="603"/>
      <c r="F6" s="603"/>
      <c r="G6" s="547"/>
      <c r="H6" s="547" t="s">
        <v>237</v>
      </c>
      <c r="I6" s="550">
        <f>'00 - Cover'!$F$29</f>
        <v>11</v>
      </c>
    </row>
    <row r="7" spans="1:12" ht="14">
      <c r="A7" s="792"/>
      <c r="B7" s="819"/>
      <c r="C7" s="606"/>
      <c r="D7" s="606"/>
      <c r="E7" s="606"/>
      <c r="F7" s="606"/>
      <c r="G7" s="606"/>
      <c r="H7" s="606"/>
      <c r="I7" s="634"/>
    </row>
    <row r="8" spans="1:12" ht="22.5" customHeight="1">
      <c r="A8" s="820"/>
      <c r="B8" s="821"/>
      <c r="C8" s="1181" t="s">
        <v>1107</v>
      </c>
      <c r="D8" s="822"/>
      <c r="E8" s="823"/>
      <c r="F8" s="823"/>
      <c r="G8" s="636"/>
      <c r="H8" s="636"/>
      <c r="I8" s="779"/>
    </row>
    <row r="9" spans="1:12" ht="13">
      <c r="A9" s="820"/>
      <c r="B9" s="824"/>
      <c r="C9" s="2085"/>
      <c r="D9" s="2085"/>
      <c r="E9" s="2085"/>
      <c r="F9" s="825"/>
      <c r="G9" s="826"/>
      <c r="H9" s="778"/>
      <c r="I9" s="779"/>
    </row>
    <row r="10" spans="1:12" ht="28.5" customHeight="1">
      <c r="A10" s="820"/>
      <c r="B10" s="824"/>
      <c r="C10" s="827" t="s">
        <v>28</v>
      </c>
      <c r="D10" s="2077" t="s">
        <v>1139</v>
      </c>
      <c r="E10" s="2077"/>
      <c r="F10" s="2077"/>
      <c r="G10" s="2077"/>
      <c r="H10" s="929">
        <f>'10 - Reserve calculation'!H13</f>
        <v>35957525.079999998</v>
      </c>
      <c r="I10" s="779"/>
    </row>
    <row r="11" spans="1:12" ht="34.5" customHeight="1">
      <c r="A11" s="820"/>
      <c r="B11" s="824"/>
      <c r="C11" s="827"/>
      <c r="D11" s="2086" t="s">
        <v>1108</v>
      </c>
      <c r="E11" s="2086"/>
      <c r="F11" s="2086"/>
      <c r="G11" s="2086"/>
      <c r="H11" s="828">
        <f>'10 - Reserve calculation'!I12</f>
        <v>35957525.079999998</v>
      </c>
      <c r="I11" s="779"/>
    </row>
    <row r="12" spans="1:12" ht="34.5" customHeight="1">
      <c r="A12" s="820"/>
      <c r="B12" s="824"/>
      <c r="C12" s="827"/>
      <c r="D12" s="2087" t="s">
        <v>1109</v>
      </c>
      <c r="E12" s="2087"/>
      <c r="F12" s="2087"/>
      <c r="G12" s="2087"/>
      <c r="H12" s="828">
        <f>'10 - Reserve calculation'!H12</f>
        <v>35631660.869999997</v>
      </c>
      <c r="I12" s="779"/>
      <c r="L12" s="814"/>
    </row>
    <row r="13" spans="1:12" ht="25.5" customHeight="1">
      <c r="A13" s="820"/>
      <c r="B13" s="824"/>
      <c r="C13" s="827"/>
      <c r="D13" s="2082"/>
      <c r="E13" s="2082"/>
      <c r="F13" s="2082"/>
      <c r="G13" s="2082"/>
      <c r="H13" s="829"/>
      <c r="I13" s="779"/>
    </row>
    <row r="14" spans="1:12" ht="13">
      <c r="A14" s="820"/>
      <c r="B14" s="824"/>
      <c r="C14" s="826"/>
      <c r="D14" s="930" t="s">
        <v>1894</v>
      </c>
      <c r="E14" s="930"/>
      <c r="F14" s="830"/>
      <c r="G14" s="826"/>
      <c r="H14" s="831">
        <f>H12</f>
        <v>35631660.869999997</v>
      </c>
      <c r="I14" s="779"/>
    </row>
    <row r="15" spans="1:12" ht="13">
      <c r="A15" s="820"/>
      <c r="B15" s="824"/>
      <c r="C15" s="826"/>
      <c r="D15" s="830"/>
      <c r="E15" s="830"/>
      <c r="F15" s="830"/>
      <c r="G15" s="826"/>
      <c r="H15" s="931"/>
      <c r="I15" s="779"/>
    </row>
    <row r="16" spans="1:12" ht="13">
      <c r="A16" s="820"/>
      <c r="B16" s="824"/>
      <c r="C16" s="826"/>
      <c r="D16" s="932" t="s">
        <v>387</v>
      </c>
      <c r="E16" s="830"/>
      <c r="F16" s="830"/>
      <c r="G16" s="826"/>
      <c r="H16" s="931">
        <f>H11-H12</f>
        <v>325864.21000000089</v>
      </c>
      <c r="I16" s="779"/>
    </row>
    <row r="17" spans="1:9" ht="13">
      <c r="A17" s="820"/>
      <c r="B17" s="824"/>
      <c r="C17" s="826"/>
      <c r="D17" s="830"/>
      <c r="E17" s="830"/>
      <c r="F17" s="830"/>
      <c r="G17" s="826"/>
      <c r="H17" s="931"/>
      <c r="I17" s="779"/>
    </row>
    <row r="18" spans="1:9" ht="15.5">
      <c r="A18" s="820"/>
      <c r="B18" s="824"/>
      <c r="C18" s="1181" t="s">
        <v>388</v>
      </c>
      <c r="D18" s="830"/>
      <c r="E18" s="830"/>
      <c r="F18" s="830"/>
      <c r="G18" s="826"/>
      <c r="H18" s="931"/>
      <c r="I18" s="779"/>
    </row>
    <row r="19" spans="1:9" ht="51.75" customHeight="1">
      <c r="A19" s="820"/>
      <c r="B19" s="824"/>
      <c r="C19" s="933" t="s">
        <v>389</v>
      </c>
      <c r="D19" s="2083" t="str">
        <f>'13 - Issuer Account'!K37</f>
        <v>(A) Available Distribution Amount (without considering any use of the General Reserve Deposit)</v>
      </c>
      <c r="E19" s="2083"/>
      <c r="F19" s="2083"/>
      <c r="G19" s="2083"/>
      <c r="H19" s="931">
        <f>'13 - Issuer Account'!M37</f>
        <v>0</v>
      </c>
      <c r="I19" s="779"/>
    </row>
    <row r="20" spans="1:9" ht="61.5" customHeight="1">
      <c r="A20" s="820"/>
      <c r="B20" s="824"/>
      <c r="C20" s="933" t="s">
        <v>390</v>
      </c>
      <c r="D20" s="2083"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83"/>
      <c r="F20" s="2083"/>
      <c r="G20" s="2083"/>
      <c r="H20" s="931">
        <f>'13 - Issuer Account'!M38</f>
        <v>0</v>
      </c>
      <c r="I20" s="779"/>
    </row>
    <row r="21" spans="1:9" ht="27" customHeight="1">
      <c r="A21" s="820"/>
      <c r="B21" s="824"/>
      <c r="C21" s="933" t="s">
        <v>391</v>
      </c>
      <c r="D21" s="2083" t="str">
        <f>'13 - Issuer Account'!K39</f>
        <v>(C)	 on a pro rata and pari passu basis, any due and payable Class A Notes Interest Amounts on the Class A Notes;</v>
      </c>
      <c r="E21" s="2083"/>
      <c r="F21" s="2083"/>
      <c r="G21" s="2083"/>
      <c r="H21" s="931">
        <f>'13 - Issuer Account'!M39</f>
        <v>0</v>
      </c>
      <c r="I21" s="779"/>
    </row>
    <row r="22" spans="1:9" ht="13">
      <c r="A22" s="820"/>
      <c r="B22" s="824"/>
      <c r="C22" s="826"/>
      <c r="D22" s="830"/>
      <c r="E22" s="830"/>
      <c r="F22" s="830"/>
      <c r="G22" s="826"/>
      <c r="H22" s="931"/>
      <c r="I22" s="779"/>
    </row>
    <row r="23" spans="1:9" ht="13">
      <c r="A23" s="820"/>
      <c r="B23" s="824"/>
      <c r="C23" s="826"/>
      <c r="D23" s="930" t="str">
        <f>'13 - Issuer Account'!K40</f>
        <v>Liquidity Shortfall Max (B+C-A;0)</v>
      </c>
      <c r="E23" s="930"/>
      <c r="F23" s="830"/>
      <c r="G23" s="826"/>
      <c r="H23" s="831">
        <v>0</v>
      </c>
      <c r="I23" s="779"/>
    </row>
    <row r="24" spans="1:9" ht="13">
      <c r="A24" s="820"/>
      <c r="B24" s="824"/>
      <c r="C24" s="826"/>
      <c r="D24" s="830"/>
      <c r="E24" s="830"/>
      <c r="F24" s="830"/>
      <c r="G24" s="826"/>
      <c r="H24" s="931"/>
      <c r="I24" s="779"/>
    </row>
    <row r="25" spans="1:9" ht="32.25" customHeight="1" thickBot="1">
      <c r="A25" s="820"/>
      <c r="B25" s="934"/>
      <c r="C25" s="812"/>
      <c r="D25" s="812"/>
      <c r="E25" s="812"/>
      <c r="F25" s="812"/>
      <c r="G25" s="812"/>
      <c r="H25" s="812"/>
      <c r="I25" s="791"/>
    </row>
    <row r="26" spans="1:9" ht="13"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codeName="Sheet31">
    <tabColor theme="3" tint="-0.249977111117893"/>
  </sheetPr>
  <dimension ref="A1:S72"/>
  <sheetViews>
    <sheetView showGridLines="0" view="pageBreakPreview" zoomScale="80" zoomScaleNormal="100" zoomScaleSheetLayoutView="80" workbookViewId="0">
      <selection activeCell="J16" sqref="J16"/>
    </sheetView>
  </sheetViews>
  <sheetFormatPr defaultColWidth="9.1796875" defaultRowHeight="13"/>
  <cols>
    <col min="1" max="1" width="2.54296875" style="848" customWidth="1"/>
    <col min="2" max="2" width="4.453125" style="849" bestFit="1" customWidth="1"/>
    <col min="3" max="3" width="40.26953125" style="849" customWidth="1"/>
    <col min="4" max="4" width="38" style="850" customWidth="1"/>
    <col min="5" max="6" width="20.26953125" style="850" customWidth="1"/>
    <col min="7" max="8" width="20.26953125" style="849" customWidth="1"/>
    <col min="9" max="9" width="1.7265625" style="851" customWidth="1"/>
    <col min="10" max="10" width="17" style="849" bestFit="1" customWidth="1"/>
    <col min="11" max="11" width="20" style="852" customWidth="1"/>
    <col min="12" max="12" width="11.26953125" style="853" bestFit="1" customWidth="1"/>
    <col min="13" max="13" width="14.81640625" style="853" customWidth="1"/>
    <col min="14" max="14" width="3.453125" style="853" customWidth="1"/>
    <col min="15" max="15" width="12.453125" style="853" customWidth="1"/>
    <col min="16" max="17" width="9.1796875" style="853"/>
    <col min="18" max="18" width="3.54296875" style="853" customWidth="1"/>
    <col min="19" max="19" width="22.26953125" style="853" customWidth="1"/>
    <col min="20" max="16384" width="9.1796875" style="848"/>
  </cols>
  <sheetData>
    <row r="1" spans="1:19" s="599" customFormat="1" ht="14.5" thickBot="1">
      <c r="A1" s="603"/>
      <c r="B1" s="603"/>
      <c r="C1" s="603"/>
      <c r="D1" s="603"/>
      <c r="E1" s="603"/>
      <c r="F1" s="603"/>
      <c r="G1" s="603"/>
      <c r="H1" s="603"/>
      <c r="I1" s="603"/>
      <c r="J1" s="603"/>
      <c r="K1" s="603"/>
      <c r="L1" s="603"/>
      <c r="M1" s="603"/>
    </row>
    <row r="2" spans="1:19" s="599" customFormat="1" ht="28.5" thickTop="1">
      <c r="A2" s="603"/>
      <c r="B2" s="761"/>
      <c r="C2" s="762"/>
      <c r="D2" s="763"/>
      <c r="E2" s="764"/>
      <c r="F2" s="764"/>
      <c r="G2" s="764"/>
      <c r="H2" s="764"/>
      <c r="I2" s="765"/>
      <c r="J2" s="541" t="s">
        <v>233</v>
      </c>
      <c r="K2" s="542">
        <f>'Cover Page'!$C$15</f>
        <v>45900</v>
      </c>
    </row>
    <row r="3" spans="1:19" s="599" customFormat="1" ht="14">
      <c r="A3" s="603"/>
      <c r="B3" s="766"/>
      <c r="C3" s="523"/>
      <c r="D3" s="603"/>
      <c r="E3" s="603"/>
      <c r="F3" s="603"/>
      <c r="G3" s="603"/>
      <c r="H3" s="603"/>
      <c r="I3" s="603"/>
      <c r="J3" s="547" t="s">
        <v>234</v>
      </c>
      <c r="K3" s="548">
        <f>'Cover Page'!$C$16</f>
        <v>45912</v>
      </c>
    </row>
    <row r="4" spans="1:19" s="599" customFormat="1" ht="14.25" customHeight="1">
      <c r="A4" s="603"/>
      <c r="B4" s="766"/>
      <c r="C4" s="767"/>
      <c r="D4" s="767"/>
      <c r="E4" s="767" t="s">
        <v>363</v>
      </c>
      <c r="F4" s="767"/>
      <c r="G4" s="603"/>
      <c r="H4" s="847"/>
      <c r="I4" s="847"/>
      <c r="J4" s="547" t="s">
        <v>235</v>
      </c>
      <c r="K4" s="548">
        <f>'Cover Page'!$C$17</f>
        <v>45922</v>
      </c>
    </row>
    <row r="5" spans="1:19" s="599" customFormat="1" ht="14.25" customHeight="1">
      <c r="A5" s="603"/>
      <c r="B5" s="766"/>
      <c r="C5" s="767"/>
      <c r="D5" s="767"/>
      <c r="E5" s="767"/>
      <c r="F5" s="767"/>
      <c r="G5" s="603"/>
      <c r="H5" s="847"/>
      <c r="I5" s="847"/>
      <c r="J5" s="547" t="s">
        <v>236</v>
      </c>
      <c r="K5" s="548">
        <f>'Cover Page'!$C$18</f>
        <v>45929</v>
      </c>
    </row>
    <row r="6" spans="1:19" s="599" customFormat="1" ht="14">
      <c r="A6" s="603"/>
      <c r="B6" s="766"/>
      <c r="C6" s="768"/>
      <c r="D6" s="603"/>
      <c r="E6" s="603"/>
      <c r="F6" s="603"/>
      <c r="G6" s="603"/>
      <c r="H6" s="603"/>
      <c r="I6" s="603"/>
      <c r="J6" s="547" t="s">
        <v>237</v>
      </c>
      <c r="K6" s="550">
        <f>'00 - Cover'!$F$29</f>
        <v>11</v>
      </c>
    </row>
    <row r="7" spans="1:19" s="599" customFormat="1" ht="14">
      <c r="A7" s="603"/>
      <c r="B7" s="769"/>
      <c r="C7" s="770"/>
      <c r="D7" s="606"/>
      <c r="E7" s="606"/>
      <c r="F7" s="606"/>
      <c r="G7" s="606"/>
      <c r="H7" s="606"/>
      <c r="I7" s="606"/>
      <c r="J7" s="606"/>
      <c r="K7" s="634"/>
    </row>
    <row r="8" spans="1:19">
      <c r="M8" s="854"/>
    </row>
    <row r="9" spans="1:19" s="855" customFormat="1" ht="18">
      <c r="B9" s="1169"/>
      <c r="C9" s="1170" t="s">
        <v>364</v>
      </c>
      <c r="D9" s="1171"/>
      <c r="E9" s="1171"/>
      <c r="F9" s="1171"/>
      <c r="G9" s="1172"/>
      <c r="H9" s="1172"/>
      <c r="I9" s="1173"/>
      <c r="J9" s="1172"/>
      <c r="K9" s="1174"/>
      <c r="L9" s="856"/>
      <c r="M9" s="854"/>
      <c r="N9" s="856"/>
      <c r="O9" s="856"/>
      <c r="P9" s="856"/>
      <c r="Q9" s="856"/>
      <c r="R9" s="856"/>
      <c r="S9" s="856"/>
    </row>
    <row r="10" spans="1:19">
      <c r="C10" s="857"/>
      <c r="E10" s="858"/>
      <c r="G10" s="859"/>
      <c r="H10" s="859"/>
      <c r="M10" s="854"/>
    </row>
    <row r="11" spans="1:19" ht="13.5" thickBot="1">
      <c r="I11" s="860"/>
      <c r="M11" s="854"/>
    </row>
    <row r="12" spans="1:19" s="861" customFormat="1" ht="24.75" customHeight="1" thickBot="1">
      <c r="B12" s="1175"/>
      <c r="C12" s="1176" t="s">
        <v>365</v>
      </c>
      <c r="D12" s="1177" t="s">
        <v>165</v>
      </c>
      <c r="E12" s="1178" t="s">
        <v>366</v>
      </c>
      <c r="F12" s="1178" t="s">
        <v>367</v>
      </c>
      <c r="G12" s="1178" t="s">
        <v>368</v>
      </c>
      <c r="H12" s="2088" t="s">
        <v>369</v>
      </c>
      <c r="I12" s="2088"/>
      <c r="J12" s="1179" t="s">
        <v>190</v>
      </c>
      <c r="K12" s="1180" t="s">
        <v>370</v>
      </c>
      <c r="L12" s="862"/>
      <c r="M12" s="854"/>
      <c r="N12" s="862"/>
      <c r="O12" s="862"/>
      <c r="P12" s="862"/>
      <c r="Q12" s="862"/>
      <c r="R12" s="862"/>
      <c r="S12" s="862"/>
    </row>
    <row r="13" spans="1:19" s="849" customFormat="1" ht="12.5">
      <c r="B13" s="863"/>
      <c r="C13" s="864" t="s">
        <v>371</v>
      </c>
      <c r="D13" s="865" t="s">
        <v>217</v>
      </c>
      <c r="E13" s="866">
        <f>'02 - Monthly Asset Follow up'!C17</f>
        <v>7501402080.4799995</v>
      </c>
      <c r="F13" s="867">
        <v>2.5000000000000001E-3</v>
      </c>
      <c r="G13" s="872" t="s">
        <v>1310</v>
      </c>
      <c r="H13" s="868" t="s">
        <v>1374</v>
      </c>
      <c r="I13" s="869"/>
      <c r="J13" s="866">
        <f>'14 - Fees'!J52</f>
        <v>1562792.1</v>
      </c>
      <c r="K13" s="870">
        <f>J13</f>
        <v>1562792.1</v>
      </c>
      <c r="L13" s="871"/>
      <c r="M13" s="854"/>
      <c r="N13" s="871"/>
      <c r="O13" s="871"/>
      <c r="P13" s="871"/>
      <c r="Q13" s="871"/>
      <c r="R13" s="871"/>
      <c r="S13" s="871"/>
    </row>
    <row r="14" spans="1:19" s="849" customFormat="1" ht="12.5">
      <c r="B14" s="863"/>
      <c r="C14" s="864" t="s">
        <v>372</v>
      </c>
      <c r="D14" s="865" t="s">
        <v>217</v>
      </c>
      <c r="E14" s="866">
        <f>'14 - Fees'!E53</f>
        <v>13833.765184166668</v>
      </c>
      <c r="F14" s="867">
        <v>3.5000000000000001E-3</v>
      </c>
      <c r="G14" s="872">
        <v>0.2</v>
      </c>
      <c r="H14" s="868" t="s">
        <v>1374</v>
      </c>
      <c r="I14" s="869"/>
      <c r="J14" s="873">
        <f>'14 - Fees'!J53</f>
        <v>13833.77</v>
      </c>
      <c r="K14" s="874">
        <f>J14</f>
        <v>13833.77</v>
      </c>
      <c r="L14" s="871"/>
      <c r="M14" s="871"/>
      <c r="N14" s="871"/>
      <c r="O14" s="871"/>
      <c r="P14" s="871"/>
      <c r="Q14" s="871"/>
      <c r="R14" s="871"/>
      <c r="S14" s="871"/>
    </row>
    <row r="15" spans="1:19" s="849" customFormat="1" ht="12.5">
      <c r="B15" s="863"/>
      <c r="C15" s="864" t="s">
        <v>373</v>
      </c>
      <c r="D15" s="865" t="s">
        <v>374</v>
      </c>
      <c r="E15" s="873">
        <f>'14 - Fees'!J33</f>
        <v>12500</v>
      </c>
      <c r="F15" s="1622" t="s">
        <v>1310</v>
      </c>
      <c r="G15" s="872">
        <v>0.2</v>
      </c>
      <c r="H15" s="868" t="s">
        <v>1374</v>
      </c>
      <c r="I15" s="869"/>
      <c r="J15" s="1611">
        <f>'14 - Fees'!J33</f>
        <v>12500</v>
      </c>
      <c r="K15" s="874">
        <f t="shared" ref="K15:K27" si="0">J15</f>
        <v>12500</v>
      </c>
      <c r="L15" s="871"/>
      <c r="M15" s="871"/>
      <c r="N15" s="871"/>
      <c r="O15" s="871"/>
      <c r="P15" s="871"/>
      <c r="Q15" s="871"/>
      <c r="R15" s="871"/>
      <c r="S15" s="871"/>
    </row>
    <row r="16" spans="1:19" s="849" customFormat="1" ht="12.5">
      <c r="B16" s="863"/>
      <c r="C16" s="864" t="s">
        <v>375</v>
      </c>
      <c r="D16" s="876" t="s">
        <v>1355</v>
      </c>
      <c r="E16" s="1629" t="s">
        <v>1310</v>
      </c>
      <c r="F16" s="1622" t="s">
        <v>1310</v>
      </c>
      <c r="G16" s="872" t="s">
        <v>1310</v>
      </c>
      <c r="H16" s="868" t="s">
        <v>1374</v>
      </c>
      <c r="I16" s="877"/>
      <c r="J16" s="873">
        <f>'14 - Fees'!J18</f>
        <v>5416.67</v>
      </c>
      <c r="K16" s="874">
        <f t="shared" si="0"/>
        <v>5416.67</v>
      </c>
      <c r="L16" s="871"/>
      <c r="M16" s="871"/>
      <c r="N16" s="871"/>
      <c r="O16" s="871"/>
      <c r="P16" s="871"/>
      <c r="Q16" s="871"/>
      <c r="R16" s="871"/>
      <c r="S16" s="871"/>
    </row>
    <row r="17" spans="2:19" s="849" customFormat="1" ht="12.5">
      <c r="B17" s="879"/>
      <c r="C17" s="864" t="s">
        <v>376</v>
      </c>
      <c r="D17" s="876" t="s">
        <v>1355</v>
      </c>
      <c r="E17" s="1629" t="s">
        <v>1310</v>
      </c>
      <c r="F17" s="1622" t="s">
        <v>1310</v>
      </c>
      <c r="G17" s="872" t="s">
        <v>1310</v>
      </c>
      <c r="H17" s="868" t="s">
        <v>1375</v>
      </c>
      <c r="I17" s="880"/>
      <c r="J17" s="873"/>
      <c r="K17" s="874">
        <f t="shared" si="0"/>
        <v>0</v>
      </c>
      <c r="L17" s="871"/>
      <c r="M17" s="871"/>
      <c r="N17" s="871"/>
      <c r="O17" s="871"/>
      <c r="P17" s="871"/>
      <c r="Q17" s="871"/>
      <c r="R17" s="871"/>
      <c r="S17" s="871"/>
    </row>
    <row r="18" spans="2:19" s="849" customFormat="1" ht="12.5">
      <c r="B18" s="879"/>
      <c r="C18" s="864" t="s">
        <v>377</v>
      </c>
      <c r="D18" s="876" t="s">
        <v>1355</v>
      </c>
      <c r="E18" s="1629" t="s">
        <v>1310</v>
      </c>
      <c r="F18" s="1622" t="s">
        <v>1310</v>
      </c>
      <c r="G18" s="872" t="s">
        <v>1310</v>
      </c>
      <c r="H18" s="868" t="s">
        <v>1376</v>
      </c>
      <c r="I18" s="880"/>
      <c r="J18" s="873"/>
      <c r="K18" s="874">
        <f t="shared" si="0"/>
        <v>0</v>
      </c>
      <c r="L18" s="871"/>
      <c r="M18" s="871"/>
      <c r="N18" s="871"/>
      <c r="O18" s="871"/>
      <c r="P18" s="871"/>
      <c r="Q18" s="871"/>
      <c r="R18" s="871"/>
      <c r="S18" s="871"/>
    </row>
    <row r="19" spans="2:19" s="888" customFormat="1" ht="12.5">
      <c r="B19" s="884"/>
      <c r="C19" s="864" t="s">
        <v>378</v>
      </c>
      <c r="D19" s="885" t="s">
        <v>231</v>
      </c>
      <c r="E19" s="1629" t="s">
        <v>1310</v>
      </c>
      <c r="F19" s="1619">
        <v>0.2</v>
      </c>
      <c r="G19" s="1623">
        <f>J19-(J19/(1+F19))</f>
        <v>80</v>
      </c>
      <c r="H19" s="868" t="s">
        <v>1374</v>
      </c>
      <c r="I19" s="887"/>
      <c r="J19" s="886">
        <f>SUM('14 - Fees'!J38:J44)</f>
        <v>480</v>
      </c>
      <c r="K19" s="874">
        <f t="shared" si="0"/>
        <v>480</v>
      </c>
      <c r="L19" s="885"/>
      <c r="M19" s="889"/>
      <c r="N19" s="890"/>
      <c r="O19" s="891"/>
      <c r="P19" s="892"/>
      <c r="Q19" s="892"/>
      <c r="R19" s="892"/>
      <c r="S19" s="892"/>
    </row>
    <row r="20" spans="2:19" s="849" customFormat="1" ht="12.5">
      <c r="B20" s="879"/>
      <c r="C20" s="864" t="s">
        <v>379</v>
      </c>
      <c r="D20" s="871" t="s">
        <v>231</v>
      </c>
      <c r="E20" s="1629" t="s">
        <v>1310</v>
      </c>
      <c r="F20" s="1619">
        <v>0.2</v>
      </c>
      <c r="G20" s="1623">
        <f t="shared" ref="G20:G24" si="1">J20-(J20/(1+F20))</f>
        <v>175</v>
      </c>
      <c r="H20" s="868" t="s">
        <v>1374</v>
      </c>
      <c r="I20" s="869"/>
      <c r="J20" s="873">
        <f>'14 - Fees'!J35+'14 - Fees'!J36</f>
        <v>1050</v>
      </c>
      <c r="K20" s="874">
        <f t="shared" si="0"/>
        <v>1050</v>
      </c>
      <c r="L20" s="878"/>
      <c r="M20" s="881"/>
      <c r="N20" s="882"/>
      <c r="O20" s="881"/>
      <c r="P20" s="883"/>
      <c r="Q20" s="883"/>
      <c r="R20" s="883"/>
      <c r="S20" s="883"/>
    </row>
    <row r="21" spans="2:19" s="849" customFormat="1" ht="12.5">
      <c r="B21" s="879"/>
      <c r="C21" s="864" t="s">
        <v>184</v>
      </c>
      <c r="D21" s="876" t="s">
        <v>231</v>
      </c>
      <c r="E21" s="1629" t="s">
        <v>1310</v>
      </c>
      <c r="F21" s="1619">
        <v>0.2</v>
      </c>
      <c r="G21" s="1623">
        <f t="shared" si="1"/>
        <v>0</v>
      </c>
      <c r="H21" s="868" t="s">
        <v>1374</v>
      </c>
      <c r="I21" s="869"/>
      <c r="J21" s="873">
        <f>'14 - Fees'!J50</f>
        <v>0</v>
      </c>
      <c r="K21" s="874">
        <f t="shared" si="0"/>
        <v>0</v>
      </c>
      <c r="L21" s="871"/>
      <c r="M21" s="881"/>
      <c r="N21" s="893"/>
      <c r="O21" s="894"/>
      <c r="P21" s="894"/>
      <c r="Q21" s="894"/>
      <c r="R21" s="894"/>
      <c r="S21" s="894"/>
    </row>
    <row r="22" spans="2:19" s="849" customFormat="1" ht="12.5">
      <c r="B22" s="879"/>
      <c r="C22" s="864" t="s">
        <v>380</v>
      </c>
      <c r="D22" s="876" t="s">
        <v>231</v>
      </c>
      <c r="E22" s="1629" t="s">
        <v>1310</v>
      </c>
      <c r="F22" s="1619">
        <v>0.2</v>
      </c>
      <c r="G22" s="1623">
        <f t="shared" si="1"/>
        <v>0</v>
      </c>
      <c r="H22" s="868" t="s">
        <v>1374</v>
      </c>
      <c r="I22" s="869"/>
      <c r="J22" s="873">
        <f>'14 - Fees'!J46</f>
        <v>0</v>
      </c>
      <c r="K22" s="874">
        <f t="shared" si="0"/>
        <v>0</v>
      </c>
      <c r="L22" s="871"/>
      <c r="M22" s="881"/>
      <c r="N22" s="893"/>
      <c r="O22" s="894"/>
      <c r="P22" s="894"/>
      <c r="Q22" s="894"/>
      <c r="R22" s="894"/>
      <c r="S22" s="894"/>
    </row>
    <row r="23" spans="2:19" s="849" customFormat="1">
      <c r="B23" s="879"/>
      <c r="C23" s="864" t="s">
        <v>187</v>
      </c>
      <c r="D23" s="865" t="s">
        <v>276</v>
      </c>
      <c r="E23" s="1629" t="s">
        <v>1310</v>
      </c>
      <c r="F23" s="1619">
        <v>0.19</v>
      </c>
      <c r="G23" s="1623">
        <f t="shared" si="1"/>
        <v>0</v>
      </c>
      <c r="H23" s="868" t="s">
        <v>1377</v>
      </c>
      <c r="I23" s="869"/>
      <c r="J23" s="873">
        <f>'14 - Fees'!J57</f>
        <v>0</v>
      </c>
      <c r="K23" s="874">
        <f t="shared" si="0"/>
        <v>0</v>
      </c>
      <c r="L23" s="871"/>
      <c r="M23" s="883"/>
      <c r="N23" s="883"/>
      <c r="O23" s="895"/>
      <c r="P23" s="896"/>
      <c r="Q23" s="883"/>
      <c r="R23" s="883"/>
      <c r="S23" s="883"/>
    </row>
    <row r="24" spans="2:19" s="849" customFormat="1" ht="12.5">
      <c r="B24" s="879"/>
      <c r="C24" s="864" t="s">
        <v>187</v>
      </c>
      <c r="D24" s="865" t="s">
        <v>223</v>
      </c>
      <c r="E24" s="1629" t="s">
        <v>1310</v>
      </c>
      <c r="F24" s="1619">
        <v>0.2</v>
      </c>
      <c r="G24" s="1623">
        <f t="shared" si="1"/>
        <v>0</v>
      </c>
      <c r="H24" s="868" t="s">
        <v>1377</v>
      </c>
      <c r="I24" s="877"/>
      <c r="J24" s="873">
        <v>0</v>
      </c>
      <c r="K24" s="874">
        <f t="shared" si="0"/>
        <v>0</v>
      </c>
      <c r="L24" s="871"/>
      <c r="M24" s="883"/>
      <c r="N24" s="883"/>
      <c r="O24" s="881"/>
      <c r="P24" s="883"/>
      <c r="Q24" s="883"/>
      <c r="R24" s="883"/>
      <c r="S24" s="883"/>
    </row>
    <row r="25" spans="2:19" s="849" customFormat="1" ht="12.5">
      <c r="B25" s="879"/>
      <c r="C25" s="864" t="s">
        <v>381</v>
      </c>
      <c r="D25" s="865" t="s">
        <v>1366</v>
      </c>
      <c r="E25" s="1629" t="s">
        <v>1310</v>
      </c>
      <c r="F25" s="1619">
        <v>0.2</v>
      </c>
      <c r="G25" s="872">
        <v>0</v>
      </c>
      <c r="H25" s="868" t="s">
        <v>1374</v>
      </c>
      <c r="I25" s="877"/>
      <c r="J25" s="873">
        <v>0</v>
      </c>
      <c r="K25" s="874">
        <f t="shared" si="0"/>
        <v>0</v>
      </c>
      <c r="L25" s="871"/>
      <c r="M25" s="883"/>
      <c r="N25" s="883"/>
      <c r="O25" s="881"/>
      <c r="P25" s="883"/>
      <c r="Q25" s="883"/>
      <c r="R25" s="883"/>
      <c r="S25" s="883"/>
    </row>
    <row r="26" spans="2:19" s="849" customFormat="1" ht="12.5">
      <c r="B26" s="879"/>
      <c r="C26" s="864" t="s">
        <v>382</v>
      </c>
      <c r="D26" s="865" t="s">
        <v>383</v>
      </c>
      <c r="E26" s="1629" t="s">
        <v>1310</v>
      </c>
      <c r="F26" s="875" t="s">
        <v>1310</v>
      </c>
      <c r="G26" s="1621" t="s">
        <v>1310</v>
      </c>
      <c r="H26" s="868" t="s">
        <v>1374</v>
      </c>
      <c r="I26" s="877"/>
      <c r="J26" s="873">
        <f>'14 - Fees'!J29</f>
        <v>0</v>
      </c>
      <c r="K26" s="874">
        <f t="shared" si="0"/>
        <v>0</v>
      </c>
      <c r="L26" s="871"/>
      <c r="M26" s="883"/>
      <c r="N26" s="883"/>
      <c r="O26" s="881"/>
      <c r="P26" s="883"/>
      <c r="Q26" s="883"/>
      <c r="R26" s="883"/>
      <c r="S26" s="883"/>
    </row>
    <row r="27" spans="2:19" s="849" customFormat="1">
      <c r="B27" s="879"/>
      <c r="C27" s="864" t="s">
        <v>384</v>
      </c>
      <c r="D27" s="865" t="s">
        <v>385</v>
      </c>
      <c r="E27" s="1629">
        <v>0</v>
      </c>
      <c r="F27" s="875" t="s">
        <v>1310</v>
      </c>
      <c r="G27" s="1621" t="s">
        <v>1310</v>
      </c>
      <c r="H27" s="868" t="s">
        <v>1374</v>
      </c>
      <c r="I27" s="877"/>
      <c r="J27" s="873">
        <v>0</v>
      </c>
      <c r="K27" s="874">
        <f t="shared" si="0"/>
        <v>0</v>
      </c>
      <c r="L27" s="871"/>
      <c r="M27" s="894"/>
      <c r="N27" s="894"/>
      <c r="O27" s="897"/>
      <c r="P27" s="896"/>
      <c r="Q27" s="883"/>
      <c r="R27" s="883"/>
      <c r="S27" s="883"/>
    </row>
    <row r="28" spans="2:19" s="849" customFormat="1" ht="12.5">
      <c r="B28" s="898"/>
      <c r="C28" s="899"/>
      <c r="D28" s="900"/>
      <c r="E28" s="901"/>
      <c r="F28" s="902"/>
      <c r="G28" s="903"/>
      <c r="H28" s="904"/>
      <c r="I28" s="905"/>
      <c r="J28" s="906"/>
      <c r="K28" s="907"/>
      <c r="L28" s="871"/>
      <c r="M28" s="871"/>
      <c r="N28" s="871"/>
      <c r="O28" s="908"/>
      <c r="P28" s="871"/>
      <c r="Q28" s="871"/>
      <c r="R28" s="871"/>
      <c r="S28" s="871"/>
    </row>
    <row r="29" spans="2:19" s="916" customFormat="1" ht="21" customHeight="1">
      <c r="B29" s="909"/>
      <c r="C29" s="910" t="s">
        <v>386</v>
      </c>
      <c r="D29" s="911"/>
      <c r="E29" s="912"/>
      <c r="F29" s="911"/>
      <c r="G29" s="913"/>
      <c r="H29" s="913"/>
      <c r="I29" s="914"/>
      <c r="J29" s="910"/>
      <c r="K29" s="915">
        <f>SUM(K13:K28)</f>
        <v>1596072.54</v>
      </c>
      <c r="L29" s="1654">
        <f>K29-'15 - Priority of Payments'!J28</f>
        <v>0</v>
      </c>
      <c r="M29" s="917"/>
      <c r="N29" s="917"/>
      <c r="O29" s="917"/>
      <c r="P29" s="917"/>
      <c r="Q29" s="853"/>
      <c r="R29" s="917"/>
      <c r="S29" s="917"/>
    </row>
    <row r="30" spans="2:19" ht="12" customHeight="1" thickBot="1">
      <c r="B30" s="918"/>
      <c r="C30" s="919"/>
      <c r="D30" s="920"/>
      <c r="E30" s="921"/>
      <c r="F30" s="921"/>
      <c r="G30" s="922"/>
      <c r="H30" s="922"/>
      <c r="I30" s="923"/>
      <c r="J30" s="924"/>
      <c r="K30" s="925"/>
    </row>
    <row r="31" spans="2:19">
      <c r="I31" s="926"/>
    </row>
    <row r="34" spans="6:6">
      <c r="F34" s="927"/>
    </row>
    <row r="35" spans="6:6">
      <c r="F35" s="928"/>
    </row>
    <row r="72" spans="5:5">
      <c r="E72" s="928"/>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codeName="Sheet32">
    <tabColor theme="3" tint="-0.249977111117893"/>
  </sheetPr>
  <dimension ref="A1:P109"/>
  <sheetViews>
    <sheetView showGridLines="0" view="pageBreakPreview" zoomScale="80" zoomScaleNormal="80" zoomScaleSheetLayoutView="80" workbookViewId="0">
      <selection activeCell="D19" sqref="D19:F19"/>
    </sheetView>
  </sheetViews>
  <sheetFormatPr defaultColWidth="11.453125" defaultRowHeight="12.5" outlineLevelRow="1"/>
  <cols>
    <col min="1" max="1" width="2.7265625" style="599" customWidth="1"/>
    <col min="2" max="2" width="1.26953125" style="599" customWidth="1"/>
    <col min="3" max="3" width="7.54296875" style="599" bestFit="1" customWidth="1"/>
    <col min="4" max="4" width="31.1796875" style="599" customWidth="1"/>
    <col min="5" max="6" width="30.7265625" style="599" customWidth="1"/>
    <col min="7" max="7" width="2.54296875" style="599" customWidth="1"/>
    <col min="8" max="9" width="21" style="599" customWidth="1"/>
    <col min="10" max="10" width="20.81640625" style="599" customWidth="1"/>
    <col min="11" max="11" width="23.7265625" style="599" customWidth="1"/>
    <col min="12" max="12" width="2.81640625" style="599" customWidth="1"/>
    <col min="13" max="13" width="5.453125" style="599" customWidth="1"/>
    <col min="14" max="16384" width="11.453125" style="599"/>
  </cols>
  <sheetData>
    <row r="1" spans="1:12" ht="14.5" thickBot="1">
      <c r="A1" s="792"/>
      <c r="B1" s="792"/>
      <c r="C1" s="603"/>
      <c r="D1" s="603"/>
      <c r="E1" s="603"/>
      <c r="F1" s="603"/>
      <c r="G1" s="603"/>
      <c r="H1" s="603"/>
      <c r="I1" s="603"/>
      <c r="J1" s="603"/>
      <c r="K1" s="603"/>
      <c r="L1" s="603"/>
    </row>
    <row r="2" spans="1:12" ht="28.5" thickTop="1">
      <c r="A2" s="815"/>
      <c r="B2" s="816"/>
      <c r="C2" s="762"/>
      <c r="D2" s="817"/>
      <c r="E2" s="818"/>
      <c r="F2" s="818"/>
      <c r="G2" s="541"/>
      <c r="H2" s="541"/>
      <c r="I2" s="541"/>
      <c r="J2" s="541" t="s">
        <v>233</v>
      </c>
      <c r="K2" s="625">
        <f>'Cover Page'!$C$15</f>
        <v>45900</v>
      </c>
      <c r="L2" s="542"/>
    </row>
    <row r="3" spans="1:12" ht="14">
      <c r="A3" s="603"/>
      <c r="B3" s="766"/>
      <c r="C3" s="603"/>
      <c r="D3" s="603"/>
      <c r="E3" s="603"/>
      <c r="F3" s="603"/>
      <c r="G3" s="547"/>
      <c r="H3" s="547"/>
      <c r="I3" s="547"/>
      <c r="J3" s="547" t="s">
        <v>234</v>
      </c>
      <c r="K3" s="628">
        <f>'Cover Page'!$C$16</f>
        <v>45912</v>
      </c>
      <c r="L3" s="548"/>
    </row>
    <row r="4" spans="1:12" ht="14.25" customHeight="1">
      <c r="A4" s="603"/>
      <c r="B4" s="766"/>
      <c r="C4" s="767"/>
      <c r="D4" s="767"/>
      <c r="E4" s="767"/>
      <c r="G4" s="547"/>
      <c r="H4" s="547"/>
      <c r="I4" s="547"/>
      <c r="J4" s="547" t="s">
        <v>235</v>
      </c>
      <c r="K4" s="628">
        <f>'Cover Page'!$C$17</f>
        <v>45922</v>
      </c>
      <c r="L4" s="548"/>
    </row>
    <row r="5" spans="1:12" ht="14.25" customHeight="1">
      <c r="A5" s="603"/>
      <c r="B5" s="766"/>
      <c r="C5" s="767"/>
      <c r="D5" s="767"/>
      <c r="E5" s="935"/>
      <c r="F5" s="935"/>
      <c r="G5" s="547"/>
      <c r="H5" s="547"/>
      <c r="I5" s="547"/>
      <c r="J5" s="547" t="s">
        <v>236</v>
      </c>
      <c r="K5" s="628">
        <f>'Cover Page'!$C$18</f>
        <v>45929</v>
      </c>
      <c r="L5" s="548"/>
    </row>
    <row r="6" spans="1:12" ht="14">
      <c r="A6" s="603"/>
      <c r="B6" s="766"/>
      <c r="C6" s="603"/>
      <c r="D6" s="603"/>
      <c r="F6" s="603"/>
      <c r="G6" s="547"/>
      <c r="H6" s="547"/>
      <c r="I6" s="547"/>
      <c r="J6" s="547" t="s">
        <v>237</v>
      </c>
      <c r="K6" s="631">
        <f>'00 - Cover'!$F$29</f>
        <v>11</v>
      </c>
      <c r="L6" s="550"/>
    </row>
    <row r="7" spans="1:12" ht="14">
      <c r="A7" s="792"/>
      <c r="B7" s="819"/>
      <c r="C7" s="606"/>
      <c r="D7" s="606"/>
      <c r="E7" s="606"/>
      <c r="F7" s="606"/>
      <c r="G7" s="606"/>
      <c r="H7" s="606"/>
      <c r="I7" s="606"/>
      <c r="J7" s="606"/>
      <c r="K7" s="606"/>
      <c r="L7" s="634"/>
    </row>
    <row r="8" spans="1:12" ht="14">
      <c r="A8" s="792"/>
      <c r="B8" s="824"/>
      <c r="C8" s="603"/>
      <c r="D8" s="603"/>
      <c r="E8" s="603"/>
      <c r="F8" s="603"/>
      <c r="G8" s="603"/>
      <c r="H8" s="603"/>
      <c r="I8" s="603"/>
      <c r="J8" s="603"/>
      <c r="K8" s="603"/>
      <c r="L8" s="773"/>
    </row>
    <row r="9" spans="1:12" ht="14">
      <c r="A9" s="792"/>
      <c r="B9" s="824"/>
      <c r="C9" s="603"/>
      <c r="D9" s="603"/>
      <c r="E9" s="603"/>
      <c r="F9" s="603"/>
      <c r="G9" s="603"/>
      <c r="H9" s="603"/>
      <c r="I9" s="603"/>
      <c r="J9" s="603"/>
      <c r="K9" s="603"/>
      <c r="L9" s="773"/>
    </row>
    <row r="10" spans="1:12" ht="15.5">
      <c r="A10" s="820"/>
      <c r="B10" s="824"/>
      <c r="C10" s="1181" t="s">
        <v>635</v>
      </c>
      <c r="D10" s="834"/>
      <c r="E10" s="834"/>
      <c r="F10" s="834"/>
      <c r="G10" s="636"/>
      <c r="H10" s="636"/>
      <c r="I10" s="636"/>
      <c r="J10" s="636"/>
      <c r="K10" s="636"/>
      <c r="L10" s="779"/>
    </row>
    <row r="11" spans="1:12" ht="15.5">
      <c r="A11" s="820"/>
      <c r="B11" s="824"/>
      <c r="C11" s="771"/>
      <c r="D11" s="834"/>
      <c r="E11" s="834"/>
      <c r="F11" s="834"/>
      <c r="G11" s="636"/>
      <c r="H11" s="636"/>
      <c r="I11" s="636"/>
      <c r="J11" s="636"/>
      <c r="K11" s="636"/>
      <c r="L11" s="779"/>
    </row>
    <row r="12" spans="1:12" ht="26">
      <c r="A12" s="820"/>
      <c r="B12" s="824"/>
      <c r="C12" s="771"/>
      <c r="D12" s="834"/>
      <c r="E12" s="834"/>
      <c r="F12" s="834"/>
      <c r="G12" s="636"/>
      <c r="H12" s="640" t="s">
        <v>392</v>
      </c>
      <c r="I12" s="930" t="s">
        <v>370</v>
      </c>
      <c r="J12" s="936" t="s">
        <v>393</v>
      </c>
      <c r="K12" s="640" t="s">
        <v>394</v>
      </c>
      <c r="L12" s="779"/>
    </row>
    <row r="13" spans="1:12" ht="22.5" customHeight="1">
      <c r="A13" s="820"/>
      <c r="B13" s="824"/>
      <c r="C13" s="771"/>
      <c r="D13" s="937"/>
      <c r="E13" s="834"/>
      <c r="F13" s="834"/>
      <c r="G13" s="636"/>
      <c r="H13" s="640"/>
      <c r="I13" s="930"/>
      <c r="J13" s="931"/>
      <c r="K13" s="938"/>
      <c r="L13" s="779"/>
    </row>
    <row r="14" spans="1:12" ht="15.5">
      <c r="A14" s="820"/>
      <c r="B14" s="824"/>
      <c r="C14" s="771"/>
      <c r="D14" s="834"/>
      <c r="E14" s="834"/>
      <c r="F14" s="834"/>
      <c r="G14" s="636"/>
      <c r="H14" s="640"/>
      <c r="I14" s="930"/>
      <c r="J14" s="939"/>
      <c r="K14" s="820"/>
      <c r="L14" s="779"/>
    </row>
    <row r="15" spans="1:12" ht="12.75" customHeight="1">
      <c r="A15" s="820"/>
      <c r="B15" s="824"/>
      <c r="C15" s="940"/>
      <c r="D15" s="940" t="s">
        <v>200</v>
      </c>
      <c r="E15" s="940"/>
      <c r="F15" s="825"/>
      <c r="G15" s="826"/>
      <c r="H15" s="826"/>
      <c r="I15" s="826"/>
      <c r="J15" s="931">
        <f>'15 - Priority of Payments'!J21</f>
        <v>80412846.232001275</v>
      </c>
      <c r="K15" s="829"/>
      <c r="L15" s="779"/>
    </row>
    <row r="16" spans="1:12" ht="13">
      <c r="A16" s="820"/>
      <c r="B16" s="824"/>
      <c r="C16" s="835"/>
      <c r="D16" s="2080"/>
      <c r="E16" s="2080"/>
      <c r="F16" s="836"/>
      <c r="G16" s="837"/>
      <c r="H16" s="837"/>
      <c r="I16" s="837"/>
      <c r="J16" s="837"/>
      <c r="K16" s="838"/>
      <c r="L16" s="779"/>
    </row>
    <row r="17" spans="1:16" ht="42.75" customHeight="1">
      <c r="A17" s="820"/>
      <c r="B17" s="824"/>
      <c r="C17" s="839" t="str">
        <f>+LEFT(D17,3)</f>
        <v>(A)</v>
      </c>
      <c r="D17" s="2073"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2073"/>
      <c r="F17" s="2073"/>
      <c r="G17" s="840"/>
      <c r="H17" s="941">
        <f>'15 - Priority of Payments'!I28</f>
        <v>1596072.54</v>
      </c>
      <c r="I17" s="941">
        <f>'15 - Priority of Payments'!J28</f>
        <v>1596072.54</v>
      </c>
      <c r="J17" s="941">
        <f>'15 - Priority of Payments'!L28</f>
        <v>78817073.692001268</v>
      </c>
      <c r="K17" s="841">
        <f>'15 - Priority of Payments'!K28</f>
        <v>0</v>
      </c>
      <c r="L17" s="779"/>
    </row>
    <row r="18" spans="1:16" ht="42.75" customHeight="1">
      <c r="A18" s="820"/>
      <c r="B18" s="824"/>
      <c r="C18" s="839" t="str">
        <f t="shared" ref="C18:C24" si="0">+LEFT(D18,3)</f>
        <v>(B)</v>
      </c>
      <c r="D18" s="2073" t="str">
        <f>+'15 - Priority of Payments'!F29</f>
        <v>(B)	 on a pro rata and pari passu basis, any due and payable Class A Notes Interest Amounts on the Class A Notes;</v>
      </c>
      <c r="E18" s="2073"/>
      <c r="F18" s="2073"/>
      <c r="G18" s="842"/>
      <c r="H18" s="941">
        <f>'15 - Priority of Payments'!I29</f>
        <v>3865612.36</v>
      </c>
      <c r="I18" s="941">
        <f>'15 - Priority of Payments'!J29</f>
        <v>3865612.36</v>
      </c>
      <c r="J18" s="941">
        <f>'15 - Priority of Payments'!L29</f>
        <v>74951461.332001269</v>
      </c>
      <c r="K18" s="841">
        <f>'15 - Priority of Payments'!K29</f>
        <v>0</v>
      </c>
      <c r="L18" s="779"/>
      <c r="P18" s="814"/>
    </row>
    <row r="19" spans="1:16" ht="42.75" customHeight="1">
      <c r="A19" s="820"/>
      <c r="B19" s="824"/>
      <c r="C19" s="839" t="str">
        <f t="shared" si="0"/>
        <v>(C)</v>
      </c>
      <c r="D19" s="2073" t="str">
        <f>+'15 - Priority of Payments'!F30</f>
        <v>(C) 	in transfer to the credit of the General Reserve Account of an amount equal to the General Reserve Replenishment Amount applicable on such Payment Date;;</v>
      </c>
      <c r="E19" s="2073"/>
      <c r="F19" s="2073"/>
      <c r="G19" s="842"/>
      <c r="H19" s="941">
        <f>'15 - Priority of Payments'!I30</f>
        <v>0</v>
      </c>
      <c r="I19" s="941">
        <f>'15 - Priority of Payments'!J30</f>
        <v>0</v>
      </c>
      <c r="J19" s="941">
        <f>'15 - Priority of Payments'!L30</f>
        <v>74951461.332001269</v>
      </c>
      <c r="K19" s="841">
        <f>'15 - Priority of Payments'!K30</f>
        <v>0</v>
      </c>
      <c r="L19" s="779"/>
      <c r="P19" s="814"/>
    </row>
    <row r="20" spans="1:16" ht="42.75" customHeight="1">
      <c r="A20" s="820"/>
      <c r="B20" s="824"/>
      <c r="C20" s="839" t="str">
        <f t="shared" si="0"/>
        <v>(D)</v>
      </c>
      <c r="D20" s="2073" t="str">
        <f>+'15 - Priority of Payments'!F31</f>
        <v>(D) 	on a pro rata and pari passu basis, the Class A Notes Amortisation Amount in respect of the redemption of the Class A Notes;</v>
      </c>
      <c r="E20" s="2073"/>
      <c r="F20" s="2073"/>
      <c r="G20" s="978"/>
      <c r="H20" s="941">
        <f>'15 - Priority of Payments'!I31</f>
        <v>67099817.039999999</v>
      </c>
      <c r="I20" s="941">
        <f>'15 - Priority of Payments'!J31</f>
        <v>67099817.039999999</v>
      </c>
      <c r="J20" s="941">
        <f>'15 - Priority of Payments'!L31</f>
        <v>7851644.2920012698</v>
      </c>
      <c r="K20" s="841">
        <f>'15 - Priority of Payments'!K31</f>
        <v>0</v>
      </c>
      <c r="L20" s="779"/>
      <c r="P20" s="814"/>
    </row>
    <row r="21" spans="1:16" ht="61.5" customHeight="1">
      <c r="A21" s="820"/>
      <c r="B21" s="824"/>
      <c r="C21" s="839" t="str">
        <f t="shared" si="0"/>
        <v>(E)</v>
      </c>
      <c r="D21" s="2073"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2073"/>
      <c r="F21" s="2073"/>
      <c r="G21" s="1354"/>
      <c r="H21" s="941">
        <f>'15 - Priority of Payments'!I32</f>
        <v>508676.52</v>
      </c>
      <c r="I21" s="941">
        <f>'15 - Priority of Payments'!J32</f>
        <v>508676.52</v>
      </c>
      <c r="J21" s="941">
        <f>'15 - Priority of Payments'!L32</f>
        <v>7342967.7720012702</v>
      </c>
      <c r="K21" s="841">
        <f>'15 - Priority of Payments'!K32</f>
        <v>0</v>
      </c>
      <c r="L21" s="779"/>
      <c r="P21" s="814"/>
    </row>
    <row r="22" spans="1:16" ht="42.75" customHeight="1">
      <c r="A22" s="820"/>
      <c r="B22" s="824"/>
      <c r="C22" s="839" t="str">
        <f t="shared" si="0"/>
        <v>(F)</v>
      </c>
      <c r="D22" s="2073" t="str">
        <f>+'15 - Priority of Payments'!F33</f>
        <v xml:space="preserve">(F) 	 on a pro rata and pari passu basis, the Class B Notes Amortisation Amount in respect of the redemption of the Class B Notes; </v>
      </c>
      <c r="E22" s="2073"/>
      <c r="F22" s="2073"/>
      <c r="G22" s="1354"/>
      <c r="H22" s="941">
        <f>'15 - Priority of Payments'!I33</f>
        <v>3531559.6799999997</v>
      </c>
      <c r="I22" s="941">
        <f>'15 - Priority of Payments'!J33</f>
        <v>3531559.6799999997</v>
      </c>
      <c r="J22" s="941">
        <f>'15 - Priority of Payments'!L33</f>
        <v>3811408.0920012705</v>
      </c>
      <c r="K22" s="841">
        <f>'15 - Priority of Payments'!K33</f>
        <v>0</v>
      </c>
      <c r="L22" s="779"/>
      <c r="P22" s="814"/>
    </row>
    <row r="23" spans="1:16" ht="42.75" customHeight="1">
      <c r="A23" s="820"/>
      <c r="B23" s="824"/>
      <c r="C23" s="839" t="str">
        <f t="shared" si="0"/>
        <v>(G)</v>
      </c>
      <c r="D23" s="2073"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2073"/>
      <c r="F23" s="2073"/>
      <c r="G23" s="1354"/>
      <c r="H23" s="941">
        <f>'15 - Priority of Payments'!I34</f>
        <v>325864.21000000089</v>
      </c>
      <c r="I23" s="941">
        <f>'15 - Priority of Payments'!J34</f>
        <v>325864.21000000089</v>
      </c>
      <c r="J23" s="941">
        <f>'15 - Priority of Payments'!L34</f>
        <v>3485543.8820012696</v>
      </c>
      <c r="K23" s="841">
        <f>'15 - Priority of Payments'!K34</f>
        <v>0</v>
      </c>
      <c r="L23" s="779"/>
      <c r="P23" s="814"/>
    </row>
    <row r="24" spans="1:16" ht="42.75" customHeight="1">
      <c r="A24" s="820"/>
      <c r="B24" s="824"/>
      <c r="C24" s="839" t="str">
        <f t="shared" si="0"/>
        <v>(H)</v>
      </c>
      <c r="D24" s="2073" t="str">
        <f>+'15 - Priority of Payments'!F35</f>
        <v>(H)	 on any Payment Date which is not the Issuer Liquidation Date, the Excess Spread as interest payment to the Unitholders.</v>
      </c>
      <c r="E24" s="2073"/>
      <c r="F24" s="2073"/>
      <c r="G24" s="1355"/>
      <c r="H24" s="941">
        <f>'15 - Priority of Payments'!I35</f>
        <v>3485502.0520010777</v>
      </c>
      <c r="I24" s="941">
        <f>'15 - Priority of Payments'!J35</f>
        <v>3485202.0520010777</v>
      </c>
      <c r="J24" s="941">
        <f>'15 - Priority of Payments'!L35</f>
        <v>341.83000019192696</v>
      </c>
      <c r="K24" s="841">
        <f>'15 - Priority of Payments'!K35</f>
        <v>0</v>
      </c>
      <c r="L24" s="779"/>
      <c r="P24" s="814"/>
    </row>
    <row r="25" spans="1:16">
      <c r="A25" s="820"/>
      <c r="B25" s="824"/>
      <c r="C25" s="835"/>
      <c r="D25" s="844"/>
      <c r="E25" s="844"/>
      <c r="F25" s="844"/>
      <c r="G25" s="844"/>
      <c r="H25" s="844"/>
      <c r="I25" s="844"/>
      <c r="J25" s="844"/>
      <c r="K25" s="845"/>
      <c r="L25" s="779"/>
      <c r="P25" s="814"/>
    </row>
    <row r="26" spans="1:16" ht="12.75" customHeight="1">
      <c r="A26" s="820"/>
      <c r="B26" s="824"/>
      <c r="C26" s="826"/>
      <c r="D26" s="937"/>
      <c r="E26" s="937"/>
      <c r="F26" s="846"/>
      <c r="G26" s="826"/>
      <c r="H26" s="826"/>
      <c r="I26" s="826"/>
      <c r="J26" s="831">
        <f>J24</f>
        <v>341.83000019192696</v>
      </c>
      <c r="L26" s="779"/>
      <c r="P26" s="814"/>
    </row>
    <row r="27" spans="1:16" ht="13" thickBot="1">
      <c r="B27" s="619"/>
      <c r="C27" s="620"/>
      <c r="D27" s="620"/>
      <c r="E27" s="620"/>
      <c r="F27" s="620"/>
      <c r="G27" s="620"/>
      <c r="H27" s="620"/>
      <c r="I27" s="620"/>
      <c r="J27" s="620"/>
      <c r="K27" s="620"/>
      <c r="L27" s="621"/>
    </row>
    <row r="28" spans="1:16" ht="13" thickTop="1"/>
    <row r="30" spans="1:16" ht="28.5" hidden="1" outlineLevel="1" thickTop="1">
      <c r="A30" s="815"/>
      <c r="B30" s="816"/>
      <c r="C30" s="762"/>
      <c r="D30" s="817"/>
      <c r="E30" s="818"/>
      <c r="F30" s="818"/>
      <c r="G30" s="541"/>
      <c r="H30" s="541"/>
      <c r="I30" s="541"/>
      <c r="J30" s="541"/>
      <c r="K30" s="541"/>
      <c r="L30" s="542"/>
    </row>
    <row r="31" spans="1:16" ht="14.25" hidden="1" customHeight="1" outlineLevel="1">
      <c r="A31" s="603"/>
      <c r="B31" s="766"/>
      <c r="C31" s="767"/>
      <c r="D31" s="767"/>
      <c r="E31" s="935" t="s">
        <v>396</v>
      </c>
      <c r="F31" s="935"/>
      <c r="G31" s="547"/>
      <c r="H31" s="547"/>
      <c r="I31" s="547"/>
      <c r="J31" s="547"/>
      <c r="K31" s="547"/>
      <c r="L31" s="548"/>
    </row>
    <row r="32" spans="1:16" ht="14" hidden="1" outlineLevel="1">
      <c r="A32" s="792"/>
      <c r="B32" s="819"/>
      <c r="C32" s="606"/>
      <c r="D32" s="606"/>
      <c r="E32" s="606"/>
      <c r="F32" s="606"/>
      <c r="G32" s="606"/>
      <c r="H32" s="606"/>
      <c r="I32" s="606"/>
      <c r="J32" s="606"/>
      <c r="K32" s="606"/>
      <c r="L32" s="634"/>
    </row>
    <row r="33" spans="1:12" ht="15.5" hidden="1" outlineLevel="1">
      <c r="A33" s="820"/>
      <c r="B33" s="821"/>
      <c r="C33" s="771"/>
      <c r="D33" s="834"/>
      <c r="E33" s="834"/>
      <c r="F33" s="834"/>
      <c r="G33" s="636"/>
      <c r="H33" s="636"/>
      <c r="I33" s="636"/>
      <c r="J33" s="636"/>
      <c r="K33" s="636"/>
      <c r="L33" s="779"/>
    </row>
    <row r="34" spans="1:12" ht="15.5" hidden="1" outlineLevel="1">
      <c r="A34" s="820"/>
      <c r="B34" s="824"/>
      <c r="C34" s="771"/>
      <c r="D34" s="834"/>
      <c r="E34" s="834"/>
      <c r="F34" s="834"/>
      <c r="G34" s="636"/>
      <c r="H34" s="636"/>
      <c r="I34" s="636"/>
      <c r="J34" s="636"/>
      <c r="K34" s="636"/>
      <c r="L34" s="779"/>
    </row>
    <row r="35" spans="1:12" ht="26" hidden="1" outlineLevel="1">
      <c r="A35" s="820"/>
      <c r="B35" s="824"/>
      <c r="C35" s="771"/>
      <c r="D35" s="834"/>
      <c r="E35" s="834"/>
      <c r="F35" s="834"/>
      <c r="G35" s="636"/>
      <c r="H35" s="640" t="s">
        <v>392</v>
      </c>
      <c r="I35" s="930" t="s">
        <v>370</v>
      </c>
      <c r="J35" s="936" t="s">
        <v>393</v>
      </c>
      <c r="K35" s="640" t="s">
        <v>394</v>
      </c>
      <c r="L35" s="779"/>
    </row>
    <row r="36" spans="1:12" ht="22.5" hidden="1" customHeight="1" outlineLevel="1">
      <c r="A36" s="820"/>
      <c r="B36" s="824"/>
      <c r="C36" s="771"/>
      <c r="D36" s="937"/>
      <c r="E36" s="834"/>
      <c r="F36" s="834"/>
      <c r="G36" s="636"/>
      <c r="H36" s="640"/>
      <c r="I36" s="930"/>
      <c r="J36" s="931"/>
      <c r="K36" s="820"/>
      <c r="L36" s="779"/>
    </row>
    <row r="37" spans="1:12" ht="15.5" hidden="1" outlineLevel="1">
      <c r="A37" s="820"/>
      <c r="B37" s="824"/>
      <c r="C37" s="771"/>
      <c r="D37" s="834"/>
      <c r="E37" s="834"/>
      <c r="F37" s="834"/>
      <c r="G37" s="636"/>
      <c r="H37" s="640"/>
      <c r="I37" s="930"/>
      <c r="J37" s="939"/>
      <c r="K37" s="820"/>
      <c r="L37" s="779"/>
    </row>
    <row r="38" spans="1:12" ht="12.75" hidden="1" customHeight="1" outlineLevel="1">
      <c r="A38" s="820"/>
      <c r="B38" s="824"/>
      <c r="C38" s="940"/>
      <c r="D38" s="940" t="s">
        <v>200</v>
      </c>
      <c r="E38" s="940"/>
      <c r="F38" s="825"/>
      <c r="G38" s="826"/>
      <c r="H38" s="826"/>
      <c r="I38" s="826"/>
      <c r="J38" s="931"/>
      <c r="K38" s="829"/>
      <c r="L38" s="779"/>
    </row>
    <row r="39" spans="1:12" ht="13" hidden="1" outlineLevel="1">
      <c r="A39" s="820"/>
      <c r="B39" s="824"/>
      <c r="C39" s="835"/>
      <c r="D39" s="2080"/>
      <c r="E39" s="2080"/>
      <c r="F39" s="836"/>
      <c r="G39" s="837"/>
      <c r="H39" s="837"/>
      <c r="I39" s="837"/>
      <c r="J39" s="837"/>
      <c r="K39" s="838"/>
      <c r="L39" s="779"/>
    </row>
    <row r="40" spans="1:12" ht="40.5" hidden="1" customHeight="1" outlineLevel="1">
      <c r="A40" s="820"/>
      <c r="B40" s="824"/>
      <c r="C40" s="839" t="s">
        <v>28</v>
      </c>
      <c r="D40" s="2090"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90"/>
      <c r="F40" s="2090"/>
      <c r="G40" s="840"/>
      <c r="H40" s="941">
        <f>'15 - Priority of Payments'!I47</f>
        <v>0</v>
      </c>
      <c r="I40" s="941">
        <f>'15 - Priority of Payments'!J47</f>
        <v>0</v>
      </c>
      <c r="J40" s="941">
        <f>'15 - Priority of Payments'!L47</f>
        <v>0</v>
      </c>
      <c r="K40" s="841">
        <f>'15 - Priority of Payments'!K47</f>
        <v>0</v>
      </c>
      <c r="L40" s="779"/>
    </row>
    <row r="41" spans="1:12" ht="61.5" hidden="1" customHeight="1" outlineLevel="1">
      <c r="A41" s="820"/>
      <c r="B41" s="824"/>
      <c r="C41" s="835" t="s">
        <v>29</v>
      </c>
      <c r="D41" s="2090"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90"/>
      <c r="F41" s="2090"/>
      <c r="G41" s="842"/>
      <c r="H41" s="941">
        <f>'15 - Priority of Payments'!I48</f>
        <v>0</v>
      </c>
      <c r="I41" s="941">
        <f>'15 - Priority of Payments'!J48</f>
        <v>0</v>
      </c>
      <c r="J41" s="941">
        <f>'15 - Priority of Payments'!L48</f>
        <v>0</v>
      </c>
      <c r="K41" s="841">
        <f>'15 - Priority of Payments'!K48</f>
        <v>0</v>
      </c>
      <c r="L41" s="779"/>
    </row>
    <row r="42" spans="1:12" ht="29.25" hidden="1" customHeight="1" outlineLevel="1">
      <c r="A42" s="820"/>
      <c r="B42" s="824"/>
      <c r="C42" s="839" t="s">
        <v>30</v>
      </c>
      <c r="D42" s="2090" t="str">
        <f>'15 - Priority of Payments'!F49</f>
        <v>(C)	on a pro rata and pari passu basis, the Class A Notes Amortisation Amount in respect of the redemption of the Class A Notes until redeemed in full;</v>
      </c>
      <c r="E42" s="2090"/>
      <c r="F42" s="2090"/>
      <c r="G42" s="842"/>
      <c r="H42" s="941">
        <f>'15 - Priority of Payments'!I49</f>
        <v>0</v>
      </c>
      <c r="I42" s="941">
        <f>'15 - Priority of Payments'!J49</f>
        <v>0</v>
      </c>
      <c r="J42" s="941">
        <f>'15 - Priority of Payments'!L49</f>
        <v>0</v>
      </c>
      <c r="K42" s="841">
        <f>'15 - Priority of Payments'!K49</f>
        <v>0</v>
      </c>
      <c r="L42" s="779"/>
    </row>
    <row r="43" spans="1:12" ht="57.75" hidden="1" customHeight="1" outlineLevel="1">
      <c r="A43" s="820"/>
      <c r="B43" s="824"/>
      <c r="C43" s="839" t="s">
        <v>31</v>
      </c>
      <c r="D43" s="2090"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90"/>
      <c r="F43" s="2090"/>
      <c r="G43" s="978"/>
      <c r="H43" s="941">
        <f>'15 - Priority of Payments'!I50</f>
        <v>0</v>
      </c>
      <c r="I43" s="941">
        <f>'15 - Priority of Payments'!J50</f>
        <v>0</v>
      </c>
      <c r="J43" s="941">
        <f>'15 - Priority of Payments'!L50</f>
        <v>0</v>
      </c>
      <c r="K43" s="841">
        <f>'15 - Priority of Payments'!K50</f>
        <v>0</v>
      </c>
      <c r="L43" s="779"/>
    </row>
    <row r="44" spans="1:12" ht="33.75" hidden="1" customHeight="1" outlineLevel="1">
      <c r="A44" s="820"/>
      <c r="B44" s="824"/>
      <c r="C44" s="843" t="s">
        <v>32</v>
      </c>
      <c r="D44" s="2090" t="str">
        <f>'15 - Priority of Payments'!F51</f>
        <v xml:space="preserve">(E)	on a pro rata and pari passu basis, the Class B Notes Amortisation Amount in respect of the redemption of the Class B Notes until redeemed in full; </v>
      </c>
      <c r="E44" s="2090"/>
      <c r="F44" s="2090"/>
      <c r="G44" s="1354"/>
      <c r="H44" s="941">
        <f>'15 - Priority of Payments'!I51</f>
        <v>0</v>
      </c>
      <c r="I44" s="941">
        <f>'15 - Priority of Payments'!J51</f>
        <v>0</v>
      </c>
      <c r="J44" s="941">
        <f>'15 - Priority of Payments'!L51</f>
        <v>0</v>
      </c>
      <c r="K44" s="841">
        <f>'15 - Priority of Payments'!K51</f>
        <v>0</v>
      </c>
      <c r="L44" s="779"/>
    </row>
    <row r="45" spans="1:12" ht="48.75" hidden="1" customHeight="1" outlineLevel="1">
      <c r="A45" s="820"/>
      <c r="B45" s="824"/>
      <c r="C45" s="835" t="s">
        <v>33</v>
      </c>
      <c r="D45" s="2090"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90"/>
      <c r="F45" s="2090"/>
      <c r="G45" s="1354"/>
      <c r="H45" s="941">
        <f>'15 - Priority of Payments'!I52</f>
        <v>0</v>
      </c>
      <c r="I45" s="941">
        <f>'15 - Priority of Payments'!J52</f>
        <v>0</v>
      </c>
      <c r="J45" s="941">
        <f>'15 - Priority of Payments'!L52</f>
        <v>0</v>
      </c>
      <c r="K45" s="841">
        <f>'15 - Priority of Payments'!K52</f>
        <v>0</v>
      </c>
      <c r="L45" s="779"/>
    </row>
    <row r="46" spans="1:12" ht="43.5" hidden="1" customHeight="1" outlineLevel="1">
      <c r="A46" s="820"/>
      <c r="B46" s="824"/>
      <c r="C46" s="835" t="s">
        <v>34</v>
      </c>
      <c r="D46" s="2090"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90"/>
      <c r="F46" s="2090"/>
      <c r="G46" s="1354"/>
      <c r="H46" s="941">
        <f>'15 - Priority of Payments'!I53</f>
        <v>0</v>
      </c>
      <c r="I46" s="941">
        <f>'15 - Priority of Payments'!J53</f>
        <v>0</v>
      </c>
      <c r="J46" s="941">
        <f>'15 - Priority of Payments'!L53</f>
        <v>0</v>
      </c>
      <c r="K46" s="841">
        <f>'15 - Priority of Payments'!K53</f>
        <v>0</v>
      </c>
      <c r="L46" s="779"/>
    </row>
    <row r="47" spans="1:12" hidden="1" outlineLevel="1">
      <c r="A47" s="820"/>
      <c r="B47" s="824"/>
      <c r="C47" s="835"/>
      <c r="D47" s="844"/>
      <c r="E47" s="844"/>
      <c r="F47" s="844"/>
      <c r="G47" s="844"/>
      <c r="H47" s="844"/>
      <c r="I47" s="844"/>
      <c r="J47" s="844"/>
      <c r="K47" s="845"/>
      <c r="L47" s="779"/>
    </row>
    <row r="48" spans="1:12" ht="12.75" hidden="1" customHeight="1" outlineLevel="1">
      <c r="A48" s="820"/>
      <c r="B48" s="824"/>
      <c r="C48" s="826"/>
      <c r="D48" s="937"/>
      <c r="E48" s="937"/>
      <c r="F48" s="846"/>
      <c r="G48" s="826"/>
      <c r="H48" s="826"/>
      <c r="I48" s="826"/>
      <c r="J48" s="831">
        <v>0</v>
      </c>
      <c r="L48" s="779"/>
    </row>
    <row r="49" spans="1:12" ht="13" hidden="1" outlineLevel="1" thickBot="1">
      <c r="B49" s="619"/>
      <c r="C49" s="620"/>
      <c r="D49" s="620"/>
      <c r="E49" s="620"/>
      <c r="F49" s="620"/>
      <c r="G49" s="620"/>
      <c r="H49" s="620"/>
      <c r="I49" s="620"/>
      <c r="J49" s="620"/>
      <c r="K49" s="620"/>
      <c r="L49" s="621"/>
    </row>
    <row r="50" spans="1:12" ht="13" hidden="1" outlineLevel="1" thickTop="1"/>
    <row r="51" spans="1:12" collapsed="1"/>
    <row r="52" spans="1:12" ht="13" thickBot="1"/>
    <row r="53" spans="1:12" ht="22.5" customHeight="1" thickTop="1">
      <c r="A53" s="820"/>
      <c r="B53" s="942"/>
      <c r="C53" s="1182" t="s">
        <v>1060</v>
      </c>
      <c r="D53" s="943"/>
      <c r="E53" s="943"/>
      <c r="F53" s="943"/>
      <c r="G53" s="944"/>
      <c r="H53" s="944"/>
      <c r="I53" s="944"/>
      <c r="J53" s="944"/>
      <c r="K53" s="944"/>
      <c r="L53" s="945"/>
    </row>
    <row r="54" spans="1:12" ht="15.5">
      <c r="A54" s="820"/>
      <c r="B54" s="824"/>
      <c r="C54" s="771"/>
      <c r="D54" s="834"/>
      <c r="E54" s="834"/>
      <c r="F54" s="834"/>
      <c r="G54" s="636"/>
      <c r="H54" s="636"/>
      <c r="I54" s="636"/>
      <c r="J54" s="636"/>
      <c r="K54" s="636"/>
      <c r="L54" s="779"/>
    </row>
    <row r="55" spans="1:12" ht="15.5">
      <c r="A55" s="820"/>
      <c r="B55" s="824"/>
      <c r="C55" s="771"/>
      <c r="D55" s="834"/>
      <c r="E55" s="834"/>
      <c r="F55" s="834"/>
      <c r="G55" s="636"/>
      <c r="H55" s="640"/>
      <c r="I55" s="640" t="s">
        <v>157</v>
      </c>
      <c r="J55" s="778" t="s">
        <v>158</v>
      </c>
      <c r="K55" s="640"/>
      <c r="L55" s="779"/>
    </row>
    <row r="56" spans="1:12" ht="22.5" customHeight="1">
      <c r="A56" s="820"/>
      <c r="B56" s="824"/>
      <c r="C56" s="771"/>
      <c r="E56" s="834"/>
      <c r="F56" s="834"/>
      <c r="G56" s="636"/>
      <c r="H56" s="640"/>
      <c r="I56" s="930"/>
      <c r="K56" s="640"/>
      <c r="L56" s="779"/>
    </row>
    <row r="57" spans="1:12" ht="15.5">
      <c r="A57" s="820"/>
      <c r="B57" s="824"/>
      <c r="C57" s="771"/>
      <c r="D57" s="937" t="s">
        <v>395</v>
      </c>
      <c r="E57" s="834"/>
      <c r="F57" s="834"/>
      <c r="G57" s="636"/>
      <c r="H57" s="640"/>
      <c r="I57" s="930"/>
      <c r="J57" s="931">
        <f>'13 - Issuer Account'!I12</f>
        <v>2422.7100063860416</v>
      </c>
      <c r="K57" s="640"/>
      <c r="L57" s="779"/>
    </row>
    <row r="58" spans="1:12" ht="81" customHeight="1">
      <c r="A58" s="820"/>
      <c r="B58" s="824"/>
      <c r="C58" s="771"/>
      <c r="D58" s="2089"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89"/>
      <c r="F58" s="2089"/>
      <c r="G58" s="840"/>
      <c r="H58" s="941"/>
      <c r="I58" s="941">
        <f>'13 - Issuer Account'!H13</f>
        <v>0</v>
      </c>
      <c r="J58" s="941">
        <f>'13 - Issuer Account'!I13</f>
        <v>2422.7100063860416</v>
      </c>
      <c r="K58" s="640"/>
      <c r="L58" s="779"/>
    </row>
    <row r="59" spans="1:12" ht="45.75" customHeight="1">
      <c r="A59" s="820"/>
      <c r="B59" s="824"/>
      <c r="C59" s="771"/>
      <c r="D59" s="2089" t="str">
        <f>'13 - Issuer Account'!F14</f>
        <v>(ii) 	the Available Collections in respect of the Purchased Home Loan Receivables reconciled between the Initial Cut-Off Date (excluded) and the Purchase Date;</v>
      </c>
      <c r="E59" s="2089"/>
      <c r="F59" s="2089"/>
      <c r="G59" s="840"/>
      <c r="H59" s="941"/>
      <c r="I59" s="941">
        <f>'13 - Issuer Account'!H14</f>
        <v>0</v>
      </c>
      <c r="J59" s="941">
        <f>'13 - Issuer Account'!I14</f>
        <v>2422.7100063860416</v>
      </c>
      <c r="K59" s="640"/>
      <c r="L59" s="779"/>
    </row>
    <row r="60" spans="1:12" ht="45.75" customHeight="1">
      <c r="A60" s="820"/>
      <c r="B60" s="824"/>
      <c r="C60" s="771"/>
      <c r="D60" s="2089" t="str">
        <f>'13 - Issuer Account'!E15</f>
        <v>(b) 	pursuant to the terms of Servicing Agreement, with the amount any Available Collections on the second Business Day following the receipt of these Available Collections by the Servicer;</v>
      </c>
      <c r="E60" s="2089"/>
      <c r="F60" s="2089"/>
      <c r="G60" s="840"/>
      <c r="H60" s="941"/>
      <c r="I60" s="941">
        <f>'13 - Issuer Account'!H15</f>
        <v>74834508.21000126</v>
      </c>
      <c r="J60" s="941">
        <f>'13 - Issuer Account'!I15</f>
        <v>74836930.920007646</v>
      </c>
      <c r="K60" s="640"/>
      <c r="L60" s="779"/>
    </row>
    <row r="61" spans="1:12" ht="45.75" customHeight="1">
      <c r="A61" s="820"/>
      <c r="B61" s="824"/>
      <c r="C61" s="771"/>
      <c r="D61" s="2089" t="str">
        <f>'13 - Issuer Account'!E16</f>
        <v>(c)	 as at the relevant date, with the Financial Income (if positive) in respect of the preceding calendar month;</v>
      </c>
      <c r="E61" s="2089"/>
      <c r="F61" s="2089"/>
      <c r="G61" s="840"/>
      <c r="H61" s="941"/>
      <c r="I61" s="941">
        <f>'13 - Issuer Account'!H16</f>
        <v>0</v>
      </c>
      <c r="J61" s="941">
        <f>'13 - Issuer Account'!I16</f>
        <v>74836930.920007646</v>
      </c>
      <c r="K61" s="640"/>
      <c r="L61" s="779"/>
    </row>
    <row r="62" spans="1:12" ht="57.75" customHeight="1">
      <c r="A62" s="820"/>
      <c r="B62" s="824"/>
      <c r="C62" s="771"/>
      <c r="D62" s="2089"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89"/>
      <c r="F62" s="2089"/>
      <c r="G62" s="840"/>
      <c r="H62" s="941"/>
      <c r="I62" s="941">
        <f>'13 - Issuer Account'!H17</f>
        <v>5252473.811999999</v>
      </c>
      <c r="J62" s="941">
        <f>'13 - Issuer Account'!I17</f>
        <v>80089404.732007653</v>
      </c>
      <c r="K62" s="640"/>
      <c r="L62" s="779"/>
    </row>
    <row r="63" spans="1:12" ht="81" customHeight="1">
      <c r="A63" s="820"/>
      <c r="B63" s="824"/>
      <c r="C63" s="771"/>
      <c r="D63" s="2089"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89"/>
      <c r="F63" s="2089"/>
      <c r="G63" s="840"/>
      <c r="H63" s="941"/>
      <c r="I63" s="941">
        <f>'13 - Issuer Account'!H18</f>
        <v>0</v>
      </c>
      <c r="J63" s="941">
        <f>'13 - Issuer Account'!I18</f>
        <v>80089404.732007653</v>
      </c>
      <c r="K63" s="640"/>
      <c r="L63" s="779"/>
    </row>
    <row r="64" spans="1:12" ht="50.25" customHeight="1">
      <c r="A64" s="820"/>
      <c r="B64" s="824"/>
      <c r="C64" s="771"/>
      <c r="D64" s="2089" t="str">
        <f>'13 - Issuer Account'!E19</f>
        <v xml:space="preserve">(f)	 on any Payment Date during the Amortisation Period with an amount corresponding to the Liquidity Shortfall debited from the General Reserve Account; </v>
      </c>
      <c r="E64" s="2089"/>
      <c r="F64" s="2089"/>
      <c r="G64" s="840"/>
      <c r="H64" s="941"/>
      <c r="I64" s="941">
        <f>'13 - Issuer Account'!H19</f>
        <v>0</v>
      </c>
      <c r="J64" s="941">
        <f>'13 - Issuer Account'!I19</f>
        <v>80089404.732007653</v>
      </c>
      <c r="K64" s="640"/>
      <c r="L64" s="779"/>
    </row>
    <row r="65" spans="1:12" ht="42.75" customHeight="1">
      <c r="A65" s="820"/>
      <c r="B65" s="824"/>
      <c r="C65" s="771"/>
      <c r="D65" s="2089" t="str">
        <f>'13 - Issuer Account'!E20</f>
        <v>(g)	 on each Payment Date during the Amortisation Period, with the General Reserve Release Amount (if any);</v>
      </c>
      <c r="E65" s="2089"/>
      <c r="F65" s="2089"/>
      <c r="G65" s="840"/>
      <c r="H65" s="941"/>
      <c r="I65" s="941">
        <f>'13 - Issuer Account'!H20</f>
        <v>325864.21000000089</v>
      </c>
      <c r="J65" s="941">
        <f>'13 - Issuer Account'!I20</f>
        <v>80415268.942007661</v>
      </c>
      <c r="K65" s="640"/>
      <c r="L65" s="779"/>
    </row>
    <row r="66" spans="1:12" ht="71.25" customHeight="1">
      <c r="A66" s="820"/>
      <c r="B66" s="824"/>
      <c r="C66" s="771"/>
      <c r="D66" s="2089"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89"/>
      <c r="F66" s="2089"/>
      <c r="G66" s="840"/>
      <c r="H66" s="941"/>
      <c r="I66" s="941">
        <f>'13 - Issuer Account'!H21</f>
        <v>0</v>
      </c>
      <c r="J66" s="941">
        <f>'13 - Issuer Account'!I21</f>
        <v>80415268.942007661</v>
      </c>
      <c r="K66" s="640"/>
      <c r="L66" s="779"/>
    </row>
    <row r="67" spans="1:12" ht="81" customHeight="1">
      <c r="A67" s="820"/>
      <c r="B67" s="824"/>
      <c r="C67" s="771"/>
      <c r="D67" s="2089"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89"/>
      <c r="F67" s="2089"/>
      <c r="G67" s="840"/>
      <c r="H67" s="941"/>
      <c r="I67" s="941">
        <f>'13 - Issuer Account'!H22</f>
        <v>0</v>
      </c>
      <c r="J67" s="941">
        <f>'13 - Issuer Account'!I22</f>
        <v>80415268.942007661</v>
      </c>
      <c r="K67" s="640"/>
      <c r="L67" s="779"/>
    </row>
    <row r="68" spans="1:12" ht="81" customHeight="1">
      <c r="A68" s="820"/>
      <c r="B68" s="824"/>
      <c r="C68" s="771"/>
      <c r="D68" s="2089"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89"/>
      <c r="F68" s="2089"/>
      <c r="G68" s="840"/>
      <c r="H68" s="941"/>
      <c r="I68" s="941">
        <f>'13 - Issuer Account'!H23</f>
        <v>0</v>
      </c>
      <c r="J68" s="941">
        <f>'13 - Issuer Account'!I23</f>
        <v>80415268.942007661</v>
      </c>
      <c r="K68" s="640"/>
      <c r="L68" s="779"/>
    </row>
    <row r="69" spans="1:12" ht="81" customHeight="1">
      <c r="A69" s="820"/>
      <c r="B69" s="824"/>
      <c r="C69" s="771"/>
      <c r="D69" s="2089"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89"/>
      <c r="F69" s="2089"/>
      <c r="G69" s="840"/>
      <c r="H69" s="941"/>
      <c r="I69" s="941">
        <f>'13 - Issuer Account'!H24</f>
        <v>0</v>
      </c>
      <c r="J69" s="941">
        <f>'13 - Issuer Account'!I24</f>
        <v>80415268.942007661</v>
      </c>
      <c r="K69" s="640"/>
      <c r="L69" s="779"/>
    </row>
    <row r="70" spans="1:12" ht="81" customHeight="1">
      <c r="A70" s="820"/>
      <c r="B70" s="824"/>
      <c r="C70" s="771"/>
      <c r="D70" s="2089" t="str">
        <f>'13 - Issuer Account'!E25</f>
        <v>(b)	on each Payment Date during the Amortisation Period and the Accelerated Amortisation Period in accordance with the applicable Priority of Payments;</v>
      </c>
      <c r="E70" s="2089"/>
      <c r="F70" s="2089"/>
      <c r="G70" s="840"/>
      <c r="H70" s="941"/>
      <c r="I70" s="941">
        <f>'13 - Issuer Account'!H25</f>
        <v>80412804.402001068</v>
      </c>
      <c r="J70" s="941">
        <f>'13 - Issuer Account'!I25</f>
        <v>2464.5400065928698</v>
      </c>
      <c r="K70" s="640"/>
      <c r="L70" s="779"/>
    </row>
    <row r="71" spans="1:12" ht="81" customHeight="1">
      <c r="A71" s="820"/>
      <c r="B71" s="824"/>
      <c r="C71" s="839"/>
      <c r="D71" s="2089"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89"/>
      <c r="F71" s="2089"/>
      <c r="G71" s="840"/>
      <c r="H71" s="941"/>
      <c r="I71" s="941">
        <f>'13 - Issuer Account'!H26</f>
        <v>0</v>
      </c>
      <c r="J71" s="941">
        <f>'13 - Issuer Account'!I26</f>
        <v>2464.5400065928698</v>
      </c>
      <c r="K71" s="640"/>
      <c r="L71" s="779"/>
    </row>
    <row r="72" spans="1:12" ht="81" customHeight="1">
      <c r="A72" s="820"/>
      <c r="B72" s="824"/>
      <c r="C72" s="835"/>
      <c r="D72" s="2089"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89"/>
      <c r="F72" s="2089"/>
      <c r="G72" s="842"/>
      <c r="H72" s="946"/>
      <c r="I72" s="941">
        <f>'13 - Issuer Account'!H27</f>
        <v>0</v>
      </c>
      <c r="J72" s="941">
        <f>'13 - Issuer Account'!I27</f>
        <v>2464.5400065928698</v>
      </c>
      <c r="K72" s="640"/>
      <c r="L72" s="779"/>
    </row>
    <row r="73" spans="1:12" ht="81" customHeight="1">
      <c r="A73" s="820"/>
      <c r="B73" s="824"/>
      <c r="C73" s="839"/>
      <c r="D73" s="2089" t="str">
        <f>'13 - Issuer Account'!E28</f>
        <v>(e) 	as at the relevant date, with the Financial Income (if negative) in respect of the preceding calendar month</v>
      </c>
      <c r="E73" s="2089"/>
      <c r="F73" s="2089"/>
      <c r="G73" s="842"/>
      <c r="H73" s="946"/>
      <c r="I73" s="941">
        <f>'13 - Issuer Account'!H28</f>
        <v>0</v>
      </c>
      <c r="J73" s="941">
        <f>'13 - Issuer Account'!I28</f>
        <v>2464.5400065928698</v>
      </c>
      <c r="K73" s="640"/>
      <c r="L73" s="779"/>
    </row>
    <row r="74" spans="1:12" ht="13">
      <c r="A74" s="820"/>
      <c r="B74" s="824"/>
      <c r="C74" s="835"/>
      <c r="D74" s="844"/>
      <c r="E74" s="844"/>
      <c r="F74" s="844"/>
      <c r="G74" s="844"/>
      <c r="H74" s="844"/>
      <c r="I74" s="844"/>
      <c r="J74" s="844"/>
      <c r="K74" s="640"/>
      <c r="L74" s="779"/>
    </row>
    <row r="75" spans="1:12" ht="13">
      <c r="A75" s="820"/>
      <c r="B75" s="824"/>
      <c r="C75" s="826"/>
      <c r="D75" s="2091" t="s">
        <v>1104</v>
      </c>
      <c r="E75" s="2091"/>
      <c r="F75" s="846"/>
      <c r="G75" s="826"/>
      <c r="H75" s="826"/>
      <c r="I75" s="826"/>
      <c r="J75" s="831">
        <f>J73</f>
        <v>2464.5400065928698</v>
      </c>
      <c r="L75" s="779"/>
    </row>
    <row r="76" spans="1:12" ht="13" thickBot="1">
      <c r="B76" s="619"/>
      <c r="C76" s="620"/>
      <c r="D76" s="620"/>
      <c r="E76" s="620"/>
      <c r="F76" s="620"/>
      <c r="G76" s="620"/>
      <c r="H76" s="620"/>
      <c r="I76" s="620"/>
      <c r="J76" s="620"/>
      <c r="K76" s="620"/>
      <c r="L76" s="621"/>
    </row>
    <row r="77" spans="1:12" ht="13" thickTop="1"/>
    <row r="78" spans="1:12" ht="13" thickBot="1"/>
    <row r="79" spans="1:12" ht="22.5" customHeight="1" thickTop="1">
      <c r="A79" s="820"/>
      <c r="B79" s="942"/>
      <c r="C79" s="1182" t="s">
        <v>1059</v>
      </c>
      <c r="D79" s="943"/>
      <c r="E79" s="943"/>
      <c r="F79" s="943"/>
      <c r="G79" s="944"/>
      <c r="H79" s="944"/>
      <c r="I79" s="944"/>
      <c r="J79" s="944"/>
      <c r="K79" s="944"/>
      <c r="L79" s="945"/>
    </row>
    <row r="80" spans="1:12" ht="15.5">
      <c r="A80" s="820"/>
      <c r="B80" s="824"/>
      <c r="C80" s="771"/>
      <c r="D80" s="834"/>
      <c r="E80" s="834"/>
      <c r="F80" s="834"/>
      <c r="G80" s="636"/>
      <c r="H80" s="636"/>
      <c r="I80" s="636"/>
      <c r="J80" s="636"/>
      <c r="K80" s="636"/>
      <c r="L80" s="779"/>
    </row>
    <row r="81" spans="1:12" ht="15.5">
      <c r="A81" s="820"/>
      <c r="B81" s="824"/>
      <c r="C81" s="771"/>
      <c r="D81" s="834"/>
      <c r="E81" s="834"/>
      <c r="F81" s="834"/>
      <c r="G81" s="636"/>
      <c r="H81" s="640"/>
      <c r="I81" s="640" t="s">
        <v>157</v>
      </c>
      <c r="J81" s="778" t="s">
        <v>158</v>
      </c>
      <c r="K81" s="640"/>
      <c r="L81" s="779"/>
    </row>
    <row r="82" spans="1:12" ht="22.5" customHeight="1">
      <c r="A82" s="820"/>
      <c r="B82" s="824"/>
      <c r="C82" s="771"/>
      <c r="E82" s="834"/>
      <c r="F82" s="834"/>
      <c r="G82" s="636"/>
      <c r="H82" s="640"/>
      <c r="I82" s="930"/>
      <c r="J82" s="931"/>
      <c r="K82" s="640"/>
      <c r="L82" s="779"/>
    </row>
    <row r="83" spans="1:12" ht="15.5">
      <c r="A83" s="820"/>
      <c r="B83" s="824"/>
      <c r="C83" s="771"/>
      <c r="D83" s="937" t="s">
        <v>1105</v>
      </c>
      <c r="E83" s="834"/>
      <c r="F83" s="834"/>
      <c r="G83" s="636"/>
      <c r="H83" s="640"/>
      <c r="I83" s="930"/>
      <c r="J83" s="931">
        <f>'13 - Issuer Account'!I35</f>
        <v>35957525.079999998</v>
      </c>
      <c r="K83" s="640"/>
      <c r="L83" s="779"/>
    </row>
    <row r="84" spans="1:12" ht="33.75" customHeight="1">
      <c r="A84" s="820"/>
      <c r="B84" s="824"/>
      <c r="C84" s="839"/>
      <c r="D84" s="2073" t="str">
        <f>'13 - Issuer Account'!E36</f>
        <v>(a)	 on the Issuer Establishment Date, with the applicable General Reserve Required Amount in accordance with General Reserve Deposit Agreement; and</v>
      </c>
      <c r="E84" s="2073"/>
      <c r="F84" s="2073"/>
      <c r="G84" s="840"/>
      <c r="H84" s="941"/>
      <c r="I84" s="941">
        <f>'13 - Issuer Account'!H36</f>
        <v>0</v>
      </c>
      <c r="J84" s="941">
        <f>'13 - Issuer Account'!I36</f>
        <v>35957525.079999998</v>
      </c>
      <c r="K84" s="640"/>
      <c r="L84" s="779"/>
    </row>
    <row r="85" spans="1:12" ht="33.75" customHeight="1">
      <c r="A85" s="820"/>
      <c r="B85" s="824"/>
      <c r="C85" s="839"/>
      <c r="D85" s="2073" t="str">
        <f>'13 - Issuer Account'!E37</f>
        <v>(c) 	on each Payment Date during the Amortisation Period, with the General Reserve Replenishment Amount (if any), subject to and in accordance with the applicable Priority of Payments.</v>
      </c>
      <c r="E85" s="2073"/>
      <c r="F85" s="2073"/>
      <c r="G85" s="840"/>
      <c r="H85" s="941"/>
      <c r="I85" s="941">
        <f>'13 - Issuer Account'!H37</f>
        <v>0</v>
      </c>
      <c r="J85" s="941">
        <f>'13 - Issuer Account'!I37</f>
        <v>35957525.079999998</v>
      </c>
      <c r="K85" s="640"/>
      <c r="L85" s="779"/>
    </row>
    <row r="86" spans="1:12" ht="33.75" customHeight="1">
      <c r="A86" s="820"/>
      <c r="B86" s="824"/>
      <c r="C86" s="839"/>
      <c r="D86" s="2073" t="str">
        <f>'13 - Issuer Account'!E38</f>
        <v>(a)	on any Payment Date during the Amortisation Period with an amount corresponding to the Liquidity Shortfall;</v>
      </c>
      <c r="E86" s="2073"/>
      <c r="F86" s="2073"/>
      <c r="G86" s="840"/>
      <c r="H86" s="941"/>
      <c r="I86" s="941">
        <f>'13 - Issuer Account'!H38</f>
        <v>0</v>
      </c>
      <c r="J86" s="941">
        <f>'13 - Issuer Account'!I38</f>
        <v>35957525.079999998</v>
      </c>
      <c r="K86" s="640"/>
      <c r="L86" s="779"/>
    </row>
    <row r="87" spans="1:12" ht="33.75" customHeight="1">
      <c r="A87" s="820"/>
      <c r="B87" s="824"/>
      <c r="C87" s="835"/>
      <c r="D87" s="2073" t="str">
        <f>'13 - Issuer Account'!E39</f>
        <v>(b) 	on each Payment Date during the Amortisation Period, with the General Reserve Release Amount (if any); and</v>
      </c>
      <c r="E87" s="2073"/>
      <c r="F87" s="2073"/>
      <c r="G87" s="842"/>
      <c r="H87" s="946"/>
      <c r="I87" s="941">
        <f>'13 - Issuer Account'!H39</f>
        <v>325864.21000000089</v>
      </c>
      <c r="J87" s="941">
        <f>'13 - Issuer Account'!I39</f>
        <v>35631660.869999997</v>
      </c>
      <c r="K87" s="640"/>
      <c r="L87" s="779"/>
    </row>
    <row r="88" spans="1:12" ht="13">
      <c r="A88" s="820"/>
      <c r="B88" s="824"/>
      <c r="C88" s="835"/>
      <c r="D88" s="844"/>
      <c r="E88" s="844"/>
      <c r="F88" s="844"/>
      <c r="G88" s="844"/>
      <c r="H88" s="844"/>
      <c r="I88" s="844"/>
      <c r="J88" s="844"/>
      <c r="K88" s="640"/>
      <c r="L88" s="779"/>
    </row>
    <row r="89" spans="1:12" ht="13">
      <c r="A89" s="820"/>
      <c r="B89" s="824"/>
      <c r="C89" s="826"/>
      <c r="D89" s="2091" t="s">
        <v>1106</v>
      </c>
      <c r="E89" s="2091"/>
      <c r="F89" s="846"/>
      <c r="G89" s="826"/>
      <c r="H89" s="826"/>
      <c r="I89" s="826"/>
      <c r="J89" s="831">
        <f>J87</f>
        <v>35631660.869999997</v>
      </c>
      <c r="L89" s="779"/>
    </row>
    <row r="90" spans="1:12" ht="13" thickBot="1">
      <c r="B90" s="619"/>
      <c r="C90" s="620"/>
      <c r="D90" s="620"/>
      <c r="E90" s="620"/>
      <c r="F90" s="620"/>
      <c r="G90" s="620"/>
      <c r="H90" s="620"/>
      <c r="I90" s="620"/>
      <c r="J90" s="620"/>
      <c r="K90" s="620"/>
      <c r="L90" s="621"/>
    </row>
    <row r="91" spans="1:12" ht="13" thickTop="1"/>
    <row r="92" spans="1:12" ht="13" thickBot="1"/>
    <row r="93" spans="1:12" ht="22.5" customHeight="1" thickTop="1">
      <c r="A93" s="820"/>
      <c r="B93" s="942"/>
      <c r="C93" s="1182" t="s">
        <v>1061</v>
      </c>
      <c r="D93" s="943"/>
      <c r="E93" s="943"/>
      <c r="F93" s="943"/>
      <c r="G93" s="944"/>
      <c r="H93" s="944"/>
      <c r="I93" s="944"/>
      <c r="J93" s="944"/>
      <c r="K93" s="944"/>
      <c r="L93" s="945"/>
    </row>
    <row r="94" spans="1:12" ht="15.5">
      <c r="A94" s="820"/>
      <c r="B94" s="824"/>
      <c r="C94" s="771"/>
      <c r="D94" s="834"/>
      <c r="E94" s="834"/>
      <c r="F94" s="834"/>
      <c r="G94" s="636"/>
      <c r="H94" s="636"/>
      <c r="I94" s="636"/>
      <c r="J94" s="636"/>
      <c r="K94" s="636"/>
      <c r="L94" s="779"/>
    </row>
    <row r="95" spans="1:12" ht="15.5">
      <c r="A95" s="820"/>
      <c r="B95" s="824"/>
      <c r="C95" s="771"/>
      <c r="D95" s="834"/>
      <c r="E95" s="834"/>
      <c r="F95" s="834"/>
      <c r="G95" s="636"/>
      <c r="H95" s="640"/>
      <c r="I95" s="640" t="s">
        <v>157</v>
      </c>
      <c r="J95" s="778" t="s">
        <v>158</v>
      </c>
      <c r="K95" s="640"/>
      <c r="L95" s="779"/>
    </row>
    <row r="96" spans="1:12" ht="22.5" customHeight="1">
      <c r="A96" s="820"/>
      <c r="B96" s="824"/>
      <c r="C96" s="771"/>
      <c r="D96" s="937" t="s">
        <v>1895</v>
      </c>
      <c r="E96" s="834"/>
      <c r="F96" s="834"/>
      <c r="G96" s="636"/>
      <c r="H96" s="640"/>
      <c r="I96" s="930"/>
      <c r="J96" s="931">
        <f>'13 - Issuer Account'!I46</f>
        <v>0</v>
      </c>
      <c r="K96" s="640"/>
      <c r="L96" s="779"/>
    </row>
    <row r="97" spans="1:12" ht="15.5">
      <c r="A97" s="820"/>
      <c r="B97" s="824"/>
      <c r="C97" s="771"/>
      <c r="D97" s="834"/>
      <c r="E97" s="834"/>
      <c r="F97" s="834"/>
      <c r="G97" s="636"/>
      <c r="H97" s="640"/>
      <c r="I97" s="930"/>
      <c r="J97" s="931">
        <f>'13 - Issuer Account'!I47</f>
        <v>0</v>
      </c>
      <c r="K97" s="640"/>
      <c r="L97" s="779"/>
    </row>
    <row r="98" spans="1:12" ht="54.75" customHeight="1">
      <c r="A98" s="820"/>
      <c r="B98" s="824"/>
      <c r="C98" s="839"/>
      <c r="D98" s="2073"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2073"/>
      <c r="F98" s="2073"/>
      <c r="G98" s="840"/>
      <c r="H98" s="941"/>
      <c r="I98" s="941">
        <f>'13 - Issuer Account'!H47</f>
        <v>0</v>
      </c>
      <c r="J98" s="931">
        <f>'13 - Issuer Account'!I48</f>
        <v>0</v>
      </c>
      <c r="K98" s="640"/>
      <c r="L98" s="779"/>
    </row>
    <row r="99" spans="1:12" ht="75.75" customHeight="1">
      <c r="A99" s="820"/>
      <c r="B99" s="824"/>
      <c r="C99" s="839"/>
      <c r="D99" s="2073"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2073"/>
      <c r="F99" s="2073"/>
      <c r="G99" s="840"/>
      <c r="H99" s="941"/>
      <c r="I99" s="941">
        <f>'13 - Issuer Account'!H48</f>
        <v>0</v>
      </c>
      <c r="J99" s="931">
        <f>'13 - Issuer Account'!I49</f>
        <v>0</v>
      </c>
      <c r="K99" s="640"/>
      <c r="L99" s="779"/>
    </row>
    <row r="100" spans="1:12" ht="72" customHeight="1">
      <c r="A100" s="820"/>
      <c r="B100" s="824"/>
      <c r="C100" s="839"/>
      <c r="D100" s="2073"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2073"/>
      <c r="F100" s="2073"/>
      <c r="G100" s="840"/>
      <c r="H100" s="941"/>
      <c r="I100" s="941">
        <f>'13 - Issuer Account'!H49</f>
        <v>0</v>
      </c>
      <c r="J100" s="931">
        <f>'13 - Issuer Account'!I50</f>
        <v>0</v>
      </c>
      <c r="K100" s="640"/>
      <c r="L100" s="779"/>
    </row>
    <row r="101" spans="1:12" ht="66.75" customHeight="1">
      <c r="A101" s="820"/>
      <c r="B101" s="824"/>
      <c r="C101" s="835"/>
      <c r="D101" s="2073"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2073"/>
      <c r="F101" s="2073"/>
      <c r="G101" s="840"/>
      <c r="H101" s="941"/>
      <c r="I101" s="941">
        <f>'13 - Issuer Account'!H50</f>
        <v>0</v>
      </c>
      <c r="J101" s="931">
        <f>'13 - Issuer Account'!I51</f>
        <v>0</v>
      </c>
      <c r="K101" s="640"/>
      <c r="L101" s="779"/>
    </row>
    <row r="102" spans="1:12" ht="54" customHeight="1">
      <c r="A102" s="820"/>
      <c r="B102" s="824"/>
      <c r="C102" s="839"/>
      <c r="D102" s="2073" t="str">
        <f>'13 - Issuer Account'!E51</f>
        <v>(d)	on the Issuer Liquidation Date, with any amount standing to the credit of the Commingling Reserve Account (if any) which shall be re-transferred to the Servicer (out of the Priority of Payments).</v>
      </c>
      <c r="E102" s="2073"/>
      <c r="F102" s="2073"/>
      <c r="G102" s="840"/>
      <c r="H102" s="941"/>
      <c r="I102" s="941">
        <f>'13 - Issuer Account'!H51</f>
        <v>0</v>
      </c>
      <c r="J102" s="931">
        <f>'13 - Issuer Account'!I52</f>
        <v>0</v>
      </c>
      <c r="K102" s="640"/>
      <c r="L102" s="779"/>
    </row>
    <row r="103" spans="1:12" ht="13">
      <c r="A103" s="820"/>
      <c r="B103" s="824"/>
      <c r="C103" s="835"/>
      <c r="D103" s="844"/>
      <c r="E103" s="844"/>
      <c r="F103" s="844"/>
      <c r="G103" s="844"/>
      <c r="H103" s="844"/>
      <c r="I103" s="844"/>
      <c r="J103" s="844"/>
      <c r="K103" s="640"/>
      <c r="L103" s="779"/>
    </row>
    <row r="104" spans="1:12" ht="13">
      <c r="A104" s="820"/>
      <c r="B104" s="824"/>
      <c r="C104" s="826"/>
      <c r="D104" s="2091" t="s">
        <v>1896</v>
      </c>
      <c r="E104" s="2091"/>
      <c r="F104" s="846"/>
      <c r="G104" s="826"/>
      <c r="H104" s="826"/>
      <c r="I104" s="826"/>
      <c r="J104" s="831">
        <f>J102</f>
        <v>0</v>
      </c>
      <c r="L104" s="779"/>
    </row>
    <row r="105" spans="1:12" ht="13" thickBot="1">
      <c r="B105" s="619"/>
      <c r="C105" s="620"/>
      <c r="D105" s="620"/>
      <c r="E105" s="620"/>
      <c r="F105" s="620"/>
      <c r="G105" s="620"/>
      <c r="H105" s="620"/>
      <c r="I105" s="620"/>
      <c r="J105" s="620"/>
      <c r="K105" s="620"/>
      <c r="L105" s="621"/>
    </row>
    <row r="106" spans="1:12" ht="13" thickTop="1"/>
    <row r="108" spans="1:12" outlineLevel="1"/>
    <row r="109" spans="1:12" outlineLevel="1"/>
  </sheetData>
  <mergeCells count="45">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6:E16"/>
    <mergeCell ref="D18:F18"/>
    <mergeCell ref="D19:F19"/>
    <mergeCell ref="D17:F17"/>
    <mergeCell ref="D20:F20"/>
    <mergeCell ref="D86:F86"/>
    <mergeCell ref="D99:F99"/>
    <mergeCell ref="D100:F100"/>
    <mergeCell ref="D65:F65"/>
    <mergeCell ref="D66:F66"/>
    <mergeCell ref="D67:F67"/>
    <mergeCell ref="D68:F68"/>
    <mergeCell ref="D69:F69"/>
  </mergeCells>
  <pageMargins left="0.7" right="0.7" top="0.75" bottom="0.75" header="0.3" footer="0.3"/>
  <pageSetup paperSize="9" scale="24"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codeName="Sheet33">
    <tabColor theme="3" tint="-0.249977111117893"/>
    <pageSetUpPr fitToPage="1"/>
  </sheetPr>
  <dimension ref="A1:M37"/>
  <sheetViews>
    <sheetView showGridLines="0" view="pageBreakPreview" zoomScale="85" zoomScaleNormal="100" zoomScaleSheetLayoutView="85" workbookViewId="0">
      <selection activeCell="E13" sqref="E13:E18"/>
    </sheetView>
  </sheetViews>
  <sheetFormatPr defaultColWidth="11.453125" defaultRowHeight="12.5"/>
  <cols>
    <col min="1" max="1" width="2.7265625" style="599" customWidth="1"/>
    <col min="2" max="2" width="1.26953125" style="599" customWidth="1"/>
    <col min="3" max="3" width="11.7265625" style="599" bestFit="1" customWidth="1"/>
    <col min="4" max="4" width="43" style="599" bestFit="1" customWidth="1"/>
    <col min="5" max="5" width="15.1796875" style="599" bestFit="1" customWidth="1"/>
    <col min="6" max="6" width="9.1796875" style="599" bestFit="1" customWidth="1"/>
    <col min="7" max="7" width="6.54296875" style="599" bestFit="1" customWidth="1"/>
    <col min="8" max="8" width="32.54296875" style="599" bestFit="1" customWidth="1"/>
    <col min="9" max="9" width="32.54296875" style="599" customWidth="1"/>
    <col min="10" max="10" width="17" style="599" bestFit="1" customWidth="1"/>
    <col min="11" max="11" width="34.1796875" style="599" bestFit="1" customWidth="1"/>
    <col min="12" max="12" width="11.453125" style="599" bestFit="1" customWidth="1"/>
    <col min="13" max="16384" width="11.453125" style="599"/>
  </cols>
  <sheetData>
    <row r="1" spans="1:12" ht="13" thickBot="1">
      <c r="A1" s="714"/>
      <c r="B1" s="714"/>
      <c r="C1" s="714"/>
      <c r="D1" s="714"/>
      <c r="E1" s="714"/>
      <c r="F1" s="714"/>
      <c r="G1" s="714"/>
      <c r="H1" s="714"/>
      <c r="I1" s="714"/>
      <c r="J1" s="714"/>
      <c r="K1" s="714"/>
    </row>
    <row r="2" spans="1:12" ht="28.5" thickTop="1">
      <c r="A2" s="815"/>
      <c r="B2" s="816"/>
      <c r="C2" s="762"/>
      <c r="D2" s="817"/>
      <c r="E2" s="817"/>
      <c r="F2" s="817"/>
      <c r="G2" s="817"/>
      <c r="H2" s="817"/>
      <c r="I2" s="817"/>
      <c r="J2" s="817"/>
      <c r="K2" s="541" t="s">
        <v>233</v>
      </c>
      <c r="L2" s="542">
        <f>'00 - Cover'!F16</f>
        <v>45900</v>
      </c>
    </row>
    <row r="3" spans="1:12" ht="14">
      <c r="A3" s="603"/>
      <c r="B3" s="766"/>
      <c r="C3" s="603"/>
      <c r="D3" s="603"/>
      <c r="E3" s="603"/>
      <c r="F3" s="603"/>
      <c r="G3" s="603"/>
      <c r="H3" s="603"/>
      <c r="I3" s="603"/>
      <c r="J3" s="603"/>
      <c r="K3" s="547" t="s">
        <v>234</v>
      </c>
      <c r="L3" s="548">
        <f>'00 - Cover'!F18</f>
        <v>45912</v>
      </c>
    </row>
    <row r="4" spans="1:12" ht="23">
      <c r="A4" s="603"/>
      <c r="B4" s="766"/>
      <c r="C4" s="2074"/>
      <c r="D4" s="2074"/>
      <c r="E4" s="2092"/>
      <c r="F4" s="2092"/>
      <c r="G4" s="2092"/>
      <c r="H4" s="2092"/>
      <c r="I4" s="947"/>
      <c r="J4" s="947"/>
      <c r="K4" s="547" t="s">
        <v>235</v>
      </c>
      <c r="L4" s="548">
        <f>'00 - Cover'!F19</f>
        <v>45922</v>
      </c>
    </row>
    <row r="5" spans="1:12" ht="23">
      <c r="A5" s="603"/>
      <c r="B5" s="766"/>
      <c r="C5" s="2074"/>
      <c r="D5" s="2074"/>
      <c r="E5" s="2092"/>
      <c r="F5" s="2092"/>
      <c r="G5" s="2092"/>
      <c r="H5" s="2092"/>
      <c r="I5" s="947"/>
      <c r="J5" s="947"/>
      <c r="K5" s="547" t="s">
        <v>236</v>
      </c>
      <c r="L5" s="548">
        <f>'00 - Cover'!F20</f>
        <v>45929</v>
      </c>
    </row>
    <row r="6" spans="1:12" ht="23">
      <c r="A6" s="603"/>
      <c r="B6" s="766"/>
      <c r="C6" s="603"/>
      <c r="D6" s="603"/>
      <c r="E6" s="2092"/>
      <c r="F6" s="2092"/>
      <c r="G6" s="2092"/>
      <c r="H6" s="2092"/>
      <c r="I6" s="947"/>
      <c r="J6" s="947"/>
      <c r="K6" s="547" t="s">
        <v>237</v>
      </c>
      <c r="L6" s="550">
        <f>_xlfn.XLOOKUP(L2,Calendar!E23:E478,Calendar!B23:B478)</f>
        <v>11</v>
      </c>
    </row>
    <row r="7" spans="1:12">
      <c r="A7" s="714"/>
      <c r="B7" s="948"/>
      <c r="C7" s="949"/>
      <c r="D7" s="949"/>
      <c r="E7" s="949"/>
      <c r="F7" s="949"/>
      <c r="G7" s="949"/>
      <c r="H7" s="949"/>
      <c r="I7" s="1720"/>
      <c r="J7" s="949"/>
      <c r="K7" s="949"/>
      <c r="L7" s="950"/>
    </row>
    <row r="8" spans="1:12" ht="15.5">
      <c r="B8" s="601"/>
      <c r="F8" s="951"/>
      <c r="G8" s="951"/>
      <c r="L8" s="610"/>
    </row>
    <row r="9" spans="1:12">
      <c r="B9" s="601"/>
      <c r="L9" s="610"/>
    </row>
    <row r="10" spans="1:12" ht="14.5">
      <c r="B10" s="601"/>
      <c r="C10" s="952" t="s">
        <v>397</v>
      </c>
      <c r="D10" s="1618">
        <f>L5</f>
        <v>45929</v>
      </c>
      <c r="L10" s="610"/>
    </row>
    <row r="11" spans="1:12">
      <c r="B11" s="601"/>
      <c r="L11" s="610"/>
    </row>
    <row r="12" spans="1:12" ht="13">
      <c r="B12" s="601"/>
      <c r="D12" s="1183" t="s">
        <v>398</v>
      </c>
      <c r="E12" s="1184" t="s">
        <v>399</v>
      </c>
      <c r="F12" s="1184" t="s">
        <v>400</v>
      </c>
      <c r="G12" s="1184" t="s">
        <v>401</v>
      </c>
      <c r="H12" s="1184" t="s">
        <v>402</v>
      </c>
      <c r="I12" s="1184" t="s">
        <v>1994</v>
      </c>
      <c r="J12" s="1184" t="s">
        <v>403</v>
      </c>
      <c r="K12" s="1184" t="s">
        <v>404</v>
      </c>
      <c r="L12" s="610"/>
    </row>
    <row r="13" spans="1:12" ht="14.5">
      <c r="B13" s="601"/>
      <c r="D13" s="953" t="s">
        <v>371</v>
      </c>
      <c r="E13" s="1620">
        <f>'14 - Fees'!J52</f>
        <v>1562792.1</v>
      </c>
      <c r="F13" s="955" t="s">
        <v>405</v>
      </c>
      <c r="G13" s="1184" t="s">
        <v>401</v>
      </c>
      <c r="H13" s="956" t="s">
        <v>1362</v>
      </c>
      <c r="I13" s="956" t="s">
        <v>1992</v>
      </c>
      <c r="J13" s="956" t="s">
        <v>407</v>
      </c>
      <c r="K13" s="956" t="s">
        <v>1830</v>
      </c>
      <c r="L13" s="794"/>
    </row>
    <row r="14" spans="1:12" ht="14.5">
      <c r="B14" s="601"/>
      <c r="D14" s="953" t="s">
        <v>372</v>
      </c>
      <c r="E14" s="1620">
        <f>'14 - Fees'!J53</f>
        <v>13833.77</v>
      </c>
      <c r="F14" s="955" t="s">
        <v>405</v>
      </c>
      <c r="G14" s="1184" t="s">
        <v>401</v>
      </c>
      <c r="H14" s="956" t="s">
        <v>1362</v>
      </c>
      <c r="I14" s="956" t="s">
        <v>1992</v>
      </c>
      <c r="J14" s="956" t="s">
        <v>407</v>
      </c>
      <c r="K14" s="956" t="s">
        <v>1830</v>
      </c>
      <c r="L14" s="794"/>
    </row>
    <row r="15" spans="1:12" ht="14.5">
      <c r="B15" s="601"/>
      <c r="D15" s="953" t="s">
        <v>408</v>
      </c>
      <c r="E15" s="954">
        <f>SUM('14 - Fees'!J18:J27)</f>
        <v>5416.67</v>
      </c>
      <c r="F15" s="955" t="s">
        <v>405</v>
      </c>
      <c r="G15" s="1184" t="s">
        <v>401</v>
      </c>
      <c r="H15" s="956" t="s">
        <v>1362</v>
      </c>
      <c r="I15" s="956" t="s">
        <v>1995</v>
      </c>
      <c r="J15" s="956" t="s">
        <v>1355</v>
      </c>
      <c r="K15" s="957" t="s">
        <v>1371</v>
      </c>
      <c r="L15" s="794"/>
    </row>
    <row r="16" spans="1:12" ht="14.5">
      <c r="B16" s="601"/>
      <c r="D16" s="953" t="s">
        <v>373</v>
      </c>
      <c r="E16" s="954">
        <f>'14 - Fees'!J33</f>
        <v>12500</v>
      </c>
      <c r="F16" s="955" t="s">
        <v>405</v>
      </c>
      <c r="G16" s="1184" t="s">
        <v>401</v>
      </c>
      <c r="H16" s="956" t="s">
        <v>1362</v>
      </c>
      <c r="I16" s="956" t="s">
        <v>1992</v>
      </c>
      <c r="J16" s="956" t="s">
        <v>409</v>
      </c>
      <c r="K16" s="957" t="s">
        <v>1368</v>
      </c>
      <c r="L16" s="794"/>
    </row>
    <row r="17" spans="2:13" ht="14.5">
      <c r="B17" s="601"/>
      <c r="D17" s="953" t="s">
        <v>378</v>
      </c>
      <c r="E17" s="954">
        <f>SUM('14 - Fees'!J38:J44)</f>
        <v>480</v>
      </c>
      <c r="F17" s="955" t="s">
        <v>405</v>
      </c>
      <c r="G17" s="1184" t="s">
        <v>401</v>
      </c>
      <c r="H17" s="956" t="s">
        <v>1362</v>
      </c>
      <c r="I17" s="956" t="s">
        <v>1992</v>
      </c>
      <c r="J17" s="956" t="s">
        <v>409</v>
      </c>
      <c r="K17" s="957" t="s">
        <v>1368</v>
      </c>
      <c r="L17" s="794"/>
      <c r="M17" s="958"/>
    </row>
    <row r="18" spans="2:13" ht="14.5">
      <c r="B18" s="601"/>
      <c r="D18" s="953" t="s">
        <v>379</v>
      </c>
      <c r="E18" s="954">
        <f>'14 - Fees'!J35+'14 - Fees'!J36</f>
        <v>1050</v>
      </c>
      <c r="F18" s="955" t="s">
        <v>405</v>
      </c>
      <c r="G18" s="1184" t="s">
        <v>401</v>
      </c>
      <c r="H18" s="956" t="s">
        <v>1362</v>
      </c>
      <c r="I18" s="956" t="s">
        <v>1992</v>
      </c>
      <c r="J18" s="956" t="s">
        <v>407</v>
      </c>
      <c r="K18" s="957" t="s">
        <v>1362</v>
      </c>
      <c r="L18" s="794"/>
    </row>
    <row r="19" spans="2:13" ht="14.5">
      <c r="B19" s="601"/>
      <c r="D19" s="953" t="s">
        <v>184</v>
      </c>
      <c r="E19" s="954">
        <f>'14 - Fees'!J50</f>
        <v>0</v>
      </c>
      <c r="F19" s="955" t="s">
        <v>405</v>
      </c>
      <c r="G19" s="1184" t="s">
        <v>401</v>
      </c>
      <c r="H19" s="956" t="s">
        <v>1362</v>
      </c>
      <c r="I19" s="956" t="s">
        <v>1992</v>
      </c>
      <c r="J19" s="956" t="s">
        <v>409</v>
      </c>
      <c r="K19" s="957" t="str">
        <f>K16</f>
        <v>FR76 3000 3055 8100 0993 8864 676</v>
      </c>
      <c r="L19" s="794"/>
    </row>
    <row r="20" spans="2:13" ht="14.5">
      <c r="B20" s="601"/>
      <c r="D20" s="953" t="s">
        <v>380</v>
      </c>
      <c r="E20" s="954">
        <f>'14 - Fees'!J46</f>
        <v>0</v>
      </c>
      <c r="F20" s="955" t="s">
        <v>405</v>
      </c>
      <c r="G20" s="1184" t="s">
        <v>401</v>
      </c>
      <c r="H20" s="956" t="s">
        <v>1362</v>
      </c>
      <c r="I20" s="956" t="s">
        <v>1992</v>
      </c>
      <c r="J20" s="956" t="s">
        <v>409</v>
      </c>
      <c r="K20" s="957" t="str">
        <f>K16</f>
        <v>FR76 3000 3055 8100 0993 8864 676</v>
      </c>
      <c r="L20" s="794"/>
    </row>
    <row r="21" spans="2:13" ht="14.5">
      <c r="B21" s="601"/>
      <c r="D21" s="953" t="s">
        <v>187</v>
      </c>
      <c r="E21" s="1620">
        <f>'14 - Fees'!J57</f>
        <v>0</v>
      </c>
      <c r="F21" s="955" t="s">
        <v>405</v>
      </c>
      <c r="G21" s="1184" t="s">
        <v>401</v>
      </c>
      <c r="H21" s="956" t="s">
        <v>1362</v>
      </c>
      <c r="I21" s="956" t="s">
        <v>1996</v>
      </c>
      <c r="J21" s="956" t="s">
        <v>276</v>
      </c>
      <c r="K21" s="957" t="s">
        <v>1372</v>
      </c>
      <c r="L21" s="794"/>
    </row>
    <row r="22" spans="2:13" ht="14.5">
      <c r="B22" s="601"/>
      <c r="D22" s="953" t="s">
        <v>381</v>
      </c>
      <c r="E22" s="1620">
        <f>'14 - Fees'!J59</f>
        <v>0</v>
      </c>
      <c r="F22" s="955" t="s">
        <v>405</v>
      </c>
      <c r="G22" s="1184" t="s">
        <v>401</v>
      </c>
      <c r="H22" s="956" t="s">
        <v>1362</v>
      </c>
      <c r="I22" s="956" t="s">
        <v>1310</v>
      </c>
      <c r="J22" s="956" t="s">
        <v>1366</v>
      </c>
      <c r="K22" s="957" t="s">
        <v>1367</v>
      </c>
      <c r="L22" s="794"/>
    </row>
    <row r="23" spans="2:13" ht="14.5">
      <c r="B23" s="601"/>
      <c r="D23" s="953" t="s">
        <v>382</v>
      </c>
      <c r="E23" s="1620">
        <f>'14 - Fees'!J29</f>
        <v>0</v>
      </c>
      <c r="F23" s="955" t="s">
        <v>405</v>
      </c>
      <c r="G23" s="1184" t="s">
        <v>401</v>
      </c>
      <c r="H23" s="956" t="s">
        <v>1362</v>
      </c>
      <c r="I23" s="956" t="s">
        <v>1995</v>
      </c>
      <c r="J23" s="956" t="s">
        <v>1355</v>
      </c>
      <c r="K23" s="957" t="str">
        <f>K15</f>
        <v>FR76 3005 6000 5000 5000 7046 525</v>
      </c>
      <c r="L23" s="794"/>
    </row>
    <row r="24" spans="2:13" ht="14.5">
      <c r="B24" s="601"/>
      <c r="D24" s="953" t="s">
        <v>384</v>
      </c>
      <c r="E24" s="1620">
        <f>'14 - Fees'!J48</f>
        <v>0</v>
      </c>
      <c r="F24" s="955" t="s">
        <v>405</v>
      </c>
      <c r="G24" s="1184" t="s">
        <v>401</v>
      </c>
      <c r="H24" s="956" t="s">
        <v>1362</v>
      </c>
      <c r="I24" s="956" t="s">
        <v>1995</v>
      </c>
      <c r="J24" s="956" t="s">
        <v>1355</v>
      </c>
      <c r="K24" s="957" t="str">
        <f>K15</f>
        <v>FR76 3005 6000 5000 5000 7046 525</v>
      </c>
      <c r="L24" s="794"/>
    </row>
    <row r="25" spans="2:13" ht="14.5">
      <c r="B25" s="601"/>
      <c r="D25" s="953" t="s">
        <v>410</v>
      </c>
      <c r="E25" s="1620">
        <f>'12 - Notes Interest'!K17</f>
        <v>3865612.36</v>
      </c>
      <c r="F25" s="955" t="s">
        <v>405</v>
      </c>
      <c r="G25" s="1184" t="s">
        <v>401</v>
      </c>
      <c r="H25" s="956" t="s">
        <v>1362</v>
      </c>
      <c r="I25" s="956" t="s">
        <v>1992</v>
      </c>
      <c r="J25" s="956" t="s">
        <v>407</v>
      </c>
      <c r="K25" s="957" t="s">
        <v>1369</v>
      </c>
      <c r="L25" s="794"/>
    </row>
    <row r="26" spans="2:13" ht="14.5">
      <c r="B26" s="601"/>
      <c r="D26" s="953" t="s">
        <v>411</v>
      </c>
      <c r="E26" s="1620">
        <f>'11 - Notes Follow-up'!F25</f>
        <v>67099817.039999999</v>
      </c>
      <c r="F26" s="955" t="s">
        <v>405</v>
      </c>
      <c r="G26" s="1184" t="s">
        <v>401</v>
      </c>
      <c r="H26" s="956" t="s">
        <v>1362</v>
      </c>
      <c r="I26" s="956" t="s">
        <v>1992</v>
      </c>
      <c r="J26" s="956" t="s">
        <v>407</v>
      </c>
      <c r="K26" s="957" t="s">
        <v>1369</v>
      </c>
      <c r="L26" s="794"/>
    </row>
    <row r="27" spans="2:13" ht="14.5">
      <c r="B27" s="601"/>
      <c r="D27" s="953" t="s">
        <v>412</v>
      </c>
      <c r="E27" s="1620">
        <f>'12 - Notes Interest'!T17</f>
        <v>508676.52</v>
      </c>
      <c r="F27" s="955" t="s">
        <v>405</v>
      </c>
      <c r="G27" s="1184" t="s">
        <v>401</v>
      </c>
      <c r="H27" s="956" t="s">
        <v>1362</v>
      </c>
      <c r="I27" s="956" t="s">
        <v>1992</v>
      </c>
      <c r="J27" s="956" t="s">
        <v>407</v>
      </c>
      <c r="K27" s="957" t="s">
        <v>1370</v>
      </c>
      <c r="L27" s="794"/>
    </row>
    <row r="28" spans="2:13" ht="14.5">
      <c r="B28" s="601"/>
      <c r="D28" s="953" t="s">
        <v>413</v>
      </c>
      <c r="E28" s="1620">
        <f>'11 - Notes Follow-up'!N25</f>
        <v>3531559.6799999997</v>
      </c>
      <c r="F28" s="955" t="s">
        <v>405</v>
      </c>
      <c r="G28" s="1184" t="s">
        <v>401</v>
      </c>
      <c r="H28" s="956" t="s">
        <v>1362</v>
      </c>
      <c r="I28" s="956" t="s">
        <v>1992</v>
      </c>
      <c r="J28" s="956" t="s">
        <v>407</v>
      </c>
      <c r="K28" s="957" t="s">
        <v>1370</v>
      </c>
      <c r="L28" s="794"/>
    </row>
    <row r="29" spans="2:13" ht="25">
      <c r="B29" s="601"/>
      <c r="D29" s="953" t="s">
        <v>414</v>
      </c>
      <c r="E29" s="1620">
        <v>0</v>
      </c>
      <c r="F29" s="955" t="s">
        <v>405</v>
      </c>
      <c r="G29" s="1184" t="s">
        <v>401</v>
      </c>
      <c r="H29" s="956" t="s">
        <v>1365</v>
      </c>
      <c r="I29" s="956" t="s">
        <v>1992</v>
      </c>
      <c r="J29" s="956" t="s">
        <v>406</v>
      </c>
      <c r="K29" s="957" t="s">
        <v>1362</v>
      </c>
      <c r="L29" s="794"/>
    </row>
    <row r="30" spans="2:13" ht="14.5">
      <c r="B30" s="601"/>
      <c r="D30" s="953" t="s">
        <v>415</v>
      </c>
      <c r="E30" s="1620">
        <f>'15 - Priority of Payments'!J35</f>
        <v>3485202.0520010777</v>
      </c>
      <c r="F30" s="955" t="s">
        <v>405</v>
      </c>
      <c r="G30" s="1184" t="s">
        <v>401</v>
      </c>
      <c r="H30" s="956" t="s">
        <v>1362</v>
      </c>
      <c r="I30" s="956" t="s">
        <v>1992</v>
      </c>
      <c r="J30" s="956" t="s">
        <v>407</v>
      </c>
      <c r="K30" s="957" t="s">
        <v>1373</v>
      </c>
      <c r="L30" s="794"/>
    </row>
    <row r="31" spans="2:13" ht="14.5">
      <c r="B31" s="601"/>
      <c r="D31" s="953" t="s">
        <v>1363</v>
      </c>
      <c r="E31" s="959">
        <f>-MIN('10 - Reserve calculation'!K12,0)</f>
        <v>325864.21000000089</v>
      </c>
      <c r="F31" s="955" t="s">
        <v>405</v>
      </c>
      <c r="G31" s="1184" t="s">
        <v>401</v>
      </c>
      <c r="H31" s="956" t="s">
        <v>1365</v>
      </c>
      <c r="I31" s="956" t="s">
        <v>1992</v>
      </c>
      <c r="J31" s="956" t="s">
        <v>407</v>
      </c>
      <c r="K31" s="957" t="s">
        <v>1993</v>
      </c>
      <c r="L31" s="794"/>
    </row>
    <row r="32" spans="2:13" ht="14.5">
      <c r="B32" s="601"/>
      <c r="D32" s="953" t="s">
        <v>1364</v>
      </c>
      <c r="E32" s="959">
        <v>0</v>
      </c>
      <c r="F32" s="955" t="s">
        <v>405</v>
      </c>
      <c r="G32" s="1184" t="s">
        <v>401</v>
      </c>
      <c r="H32" s="956"/>
      <c r="I32" s="956"/>
      <c r="J32" s="956" t="s">
        <v>406</v>
      </c>
      <c r="K32" s="957" t="s">
        <v>1362</v>
      </c>
      <c r="L32" s="794"/>
    </row>
    <row r="33" spans="2:12" ht="14.5">
      <c r="B33" s="601"/>
      <c r="D33" s="960" t="s">
        <v>416</v>
      </c>
      <c r="E33" s="959">
        <f>SUM(E13:E32)</f>
        <v>80412804.402001053</v>
      </c>
      <c r="G33" s="961"/>
      <c r="L33" s="610"/>
    </row>
    <row r="34" spans="2:12" ht="13" thickBot="1">
      <c r="B34" s="619"/>
      <c r="C34" s="620"/>
      <c r="D34" s="620"/>
      <c r="E34" s="620"/>
      <c r="F34" s="620"/>
      <c r="G34" s="620"/>
      <c r="H34" s="620"/>
      <c r="I34" s="620"/>
      <c r="J34" s="620"/>
      <c r="K34" s="620"/>
      <c r="L34" s="621"/>
    </row>
    <row r="35" spans="2:12" ht="13" thickTop="1"/>
    <row r="36" spans="2:12">
      <c r="E36" s="961"/>
      <c r="J36" s="1656"/>
    </row>
    <row r="37" spans="2:12">
      <c r="J37" s="1656"/>
    </row>
  </sheetData>
  <mergeCells count="2">
    <mergeCell ref="C4:D5"/>
    <mergeCell ref="E4:H6"/>
  </mergeCells>
  <phoneticPr fontId="153" type="noConversion"/>
  <pageMargins left="0.7" right="0.7" top="0.75" bottom="0.75" header="0.3" footer="0.3"/>
  <pageSetup paperSize="9" scale="60"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codeName="Sheet34">
    <tabColor theme="3" tint="-0.249977111117893"/>
  </sheetPr>
  <dimension ref="A2:O29"/>
  <sheetViews>
    <sheetView showGridLines="0" zoomScale="80" zoomScaleNormal="80" workbookViewId="0">
      <selection activeCell="T36" sqref="T36"/>
    </sheetView>
  </sheetViews>
  <sheetFormatPr defaultColWidth="11.453125" defaultRowHeight="12.5"/>
  <cols>
    <col min="1" max="1" width="3.81640625" style="599" customWidth="1"/>
    <col min="2" max="2" width="11.453125" style="599"/>
    <col min="3" max="3" width="36.1796875" style="599" bestFit="1" customWidth="1"/>
    <col min="4" max="4" width="18.7265625" style="599" bestFit="1" customWidth="1"/>
    <col min="5" max="5" width="22.1796875" style="599" customWidth="1"/>
    <col min="6" max="6" width="12.26953125" style="599" customWidth="1"/>
    <col min="7" max="7" width="5.26953125" style="599" customWidth="1"/>
    <col min="8" max="8" width="21.7265625" style="599" customWidth="1"/>
    <col min="9" max="10" width="11.453125" style="599"/>
    <col min="11" max="11" width="19.81640625" style="599" bestFit="1" customWidth="1"/>
    <col min="12" max="12" width="12.1796875" style="599" bestFit="1" customWidth="1"/>
    <col min="13" max="13" width="1.453125" style="599" customWidth="1"/>
    <col min="14" max="14" width="4.54296875" style="599" customWidth="1"/>
    <col min="15" max="15" width="19.54296875" style="599" bestFit="1" customWidth="1"/>
    <col min="16" max="16384" width="11.453125" style="599"/>
  </cols>
  <sheetData>
    <row r="2" spans="1:13" ht="13" thickBot="1"/>
    <row r="3" spans="1:13" ht="28.5" thickTop="1">
      <c r="A3" s="815"/>
      <c r="B3" s="816"/>
      <c r="C3" s="1193"/>
      <c r="D3" s="817"/>
      <c r="E3" s="818"/>
      <c r="F3" s="818"/>
      <c r="G3" s="818"/>
      <c r="H3" s="541"/>
      <c r="I3" s="541"/>
      <c r="J3" s="541"/>
      <c r="K3" s="541"/>
      <c r="L3" s="625"/>
      <c r="M3" s="542"/>
    </row>
    <row r="4" spans="1:13" ht="14">
      <c r="A4" s="603"/>
      <c r="B4" s="766"/>
      <c r="C4" s="603"/>
      <c r="D4" s="603"/>
      <c r="E4" s="603"/>
      <c r="F4" s="603"/>
      <c r="G4" s="603"/>
      <c r="H4" s="547"/>
      <c r="I4" s="547"/>
      <c r="J4" s="547"/>
      <c r="K4" s="547"/>
      <c r="L4" s="628"/>
      <c r="M4" s="548"/>
    </row>
    <row r="5" spans="1:13" ht="14.25" customHeight="1">
      <c r="A5" s="603"/>
      <c r="B5" s="766"/>
      <c r="C5" s="767"/>
      <c r="D5" s="767"/>
      <c r="E5" s="767"/>
      <c r="H5" s="547"/>
      <c r="I5" s="547"/>
      <c r="J5" s="547"/>
      <c r="K5" s="547"/>
      <c r="L5" s="628"/>
      <c r="M5" s="548"/>
    </row>
    <row r="6" spans="1:13" ht="14.25" customHeight="1">
      <c r="A6" s="603"/>
      <c r="B6" s="766"/>
      <c r="C6" s="767"/>
      <c r="D6" s="767"/>
      <c r="E6" s="935"/>
      <c r="F6" s="935"/>
      <c r="G6" s="935"/>
      <c r="H6" s="547"/>
      <c r="I6" s="547"/>
      <c r="J6" s="547"/>
      <c r="K6" s="547"/>
      <c r="L6" s="628"/>
      <c r="M6" s="548"/>
    </row>
    <row r="7" spans="1:13" ht="14">
      <c r="A7" s="603"/>
      <c r="B7" s="766"/>
      <c r="C7" s="603"/>
      <c r="D7" s="603"/>
      <c r="F7" s="603"/>
      <c r="G7" s="603"/>
      <c r="H7" s="547"/>
      <c r="I7" s="547"/>
      <c r="J7" s="547"/>
      <c r="K7" s="547"/>
      <c r="L7" s="631"/>
      <c r="M7" s="550"/>
    </row>
    <row r="8" spans="1:13" ht="14">
      <c r="A8" s="792"/>
      <c r="B8" s="819"/>
      <c r="C8" s="606"/>
      <c r="D8" s="606"/>
      <c r="E8" s="606"/>
      <c r="F8" s="606"/>
      <c r="G8" s="606"/>
      <c r="H8" s="606"/>
      <c r="I8" s="606"/>
      <c r="J8" s="606"/>
      <c r="K8" s="606"/>
      <c r="L8" s="606"/>
      <c r="M8" s="950"/>
    </row>
    <row r="9" spans="1:13" ht="15.5">
      <c r="A9" s="820"/>
      <c r="B9" s="1207" t="s">
        <v>417</v>
      </c>
      <c r="C9" s="771"/>
      <c r="D9" s="834"/>
      <c r="E9" s="834"/>
      <c r="F9" s="834"/>
      <c r="G9" s="834"/>
      <c r="H9" s="636"/>
      <c r="I9" s="636"/>
      <c r="J9" s="636"/>
      <c r="K9" s="636"/>
      <c r="L9" s="636"/>
      <c r="M9" s="779"/>
    </row>
    <row r="10" spans="1:13" ht="15.5">
      <c r="A10" s="820"/>
      <c r="B10" s="824"/>
      <c r="C10" s="771"/>
      <c r="D10" s="834"/>
      <c r="E10" s="834"/>
      <c r="F10" s="834"/>
      <c r="G10" s="834"/>
      <c r="H10" s="636"/>
      <c r="I10" s="640"/>
      <c r="J10" s="930"/>
      <c r="K10" s="936"/>
      <c r="L10" s="640"/>
      <c r="M10" s="779"/>
    </row>
    <row r="11" spans="1:13" ht="22.5" customHeight="1">
      <c r="A11" s="820"/>
      <c r="B11" s="824"/>
      <c r="C11" s="2093" t="s">
        <v>418</v>
      </c>
      <c r="D11" s="2093"/>
      <c r="E11" s="2093"/>
      <c r="F11" s="834"/>
      <c r="G11" s="963"/>
      <c r="H11" s="2093" t="s">
        <v>419</v>
      </c>
      <c r="I11" s="2093"/>
      <c r="J11" s="2093"/>
      <c r="K11" s="962"/>
      <c r="L11" s="820"/>
      <c r="M11" s="779"/>
    </row>
    <row r="12" spans="1:13" ht="15.5">
      <c r="A12" s="820"/>
      <c r="B12" s="824"/>
      <c r="C12" s="771"/>
      <c r="D12" s="834"/>
      <c r="E12" s="834"/>
      <c r="F12" s="834"/>
      <c r="G12" s="963"/>
      <c r="H12" s="636"/>
      <c r="I12" s="640"/>
      <c r="J12" s="930"/>
      <c r="K12" s="939"/>
      <c r="L12" s="820"/>
      <c r="M12" s="779"/>
    </row>
    <row r="13" spans="1:13" ht="12.75" customHeight="1">
      <c r="A13" s="820"/>
      <c r="B13" s="824"/>
      <c r="C13" s="940"/>
      <c r="D13" s="940"/>
      <c r="E13" s="940"/>
      <c r="F13" s="825"/>
      <c r="G13" s="964"/>
      <c r="H13" s="826"/>
      <c r="I13" s="826"/>
      <c r="J13" s="826"/>
      <c r="K13" s="931"/>
      <c r="L13" s="829"/>
      <c r="M13" s="779"/>
    </row>
    <row r="14" spans="1:13" ht="14">
      <c r="A14" s="820"/>
      <c r="B14" s="824"/>
      <c r="C14" s="965" t="s">
        <v>1354</v>
      </c>
      <c r="D14" s="966"/>
      <c r="E14" s="967">
        <f>'16 - Simplified Balance Sheet'!E14</f>
        <v>7430770897.8500004</v>
      </c>
      <c r="F14" s="836"/>
      <c r="G14" s="968"/>
      <c r="H14" s="969" t="s">
        <v>420</v>
      </c>
      <c r="I14" s="837"/>
      <c r="J14" s="837"/>
      <c r="K14" s="970">
        <f>K15+K16</f>
        <v>7430770939.6800003</v>
      </c>
      <c r="L14" s="838"/>
      <c r="M14" s="779"/>
    </row>
    <row r="15" spans="1:13" ht="22.5" customHeight="1">
      <c r="A15" s="820"/>
      <c r="B15" s="824"/>
      <c r="C15" s="839"/>
      <c r="D15" s="971"/>
      <c r="E15" s="972"/>
      <c r="F15" s="971"/>
      <c r="G15" s="973"/>
      <c r="H15" s="974" t="s">
        <v>119</v>
      </c>
      <c r="I15" s="975"/>
      <c r="J15" s="975"/>
      <c r="K15" s="976">
        <f>'16 - Simplified Balance Sheet'!J13</f>
        <v>7059232357.3200006</v>
      </c>
      <c r="L15" s="838"/>
      <c r="M15" s="779"/>
    </row>
    <row r="16" spans="1:13" ht="31.5" customHeight="1">
      <c r="A16" s="820"/>
      <c r="B16" s="824"/>
      <c r="C16" s="965" t="s">
        <v>421</v>
      </c>
      <c r="D16" s="974"/>
      <c r="E16" s="976">
        <f>'16 - Simplified Balance Sheet'!E16</f>
        <v>324731.81000000006</v>
      </c>
      <c r="F16" s="974"/>
      <c r="G16" s="977"/>
      <c r="H16" s="974" t="s">
        <v>120</v>
      </c>
      <c r="I16" s="975"/>
      <c r="J16" s="975"/>
      <c r="K16" s="976">
        <f>'16 - Simplified Balance Sheet'!J15</f>
        <v>371538582.36000001</v>
      </c>
      <c r="L16" s="838"/>
      <c r="M16" s="779"/>
    </row>
    <row r="17" spans="1:15" ht="31.5" customHeight="1">
      <c r="A17" s="820"/>
      <c r="B17" s="824"/>
      <c r="C17" s="839"/>
      <c r="D17" s="978"/>
      <c r="E17" s="978"/>
      <c r="F17" s="978"/>
      <c r="G17" s="979"/>
      <c r="H17" s="978" t="s">
        <v>131</v>
      </c>
      <c r="I17" s="975"/>
      <c r="J17" s="975"/>
      <c r="K17" s="976">
        <f>'16 - Simplified Balance Sheet'!J20</f>
        <v>300</v>
      </c>
      <c r="L17" s="838"/>
      <c r="M17" s="779"/>
    </row>
    <row r="18" spans="1:15" ht="24" customHeight="1">
      <c r="A18" s="820"/>
      <c r="B18" s="824"/>
      <c r="C18" s="843"/>
      <c r="D18" s="978"/>
      <c r="E18" s="978"/>
      <c r="F18" s="978"/>
      <c r="G18" s="979"/>
      <c r="H18" s="978"/>
      <c r="I18" s="975"/>
      <c r="J18" s="975"/>
      <c r="K18" s="975"/>
      <c r="L18" s="838"/>
      <c r="M18" s="779"/>
    </row>
    <row r="19" spans="1:15" ht="23.25" customHeight="1">
      <c r="A19" s="820"/>
      <c r="B19" s="824"/>
      <c r="C19" s="965" t="s">
        <v>1354</v>
      </c>
      <c r="D19" s="978"/>
      <c r="E19" s="980">
        <f>E14</f>
        <v>7430770897.8500004</v>
      </c>
      <c r="F19" s="978"/>
      <c r="G19" s="979"/>
      <c r="H19" s="808" t="s">
        <v>422</v>
      </c>
      <c r="I19" s="975"/>
      <c r="J19" s="975"/>
      <c r="K19" s="981">
        <f>SUM(K15:K17)</f>
        <v>7430771239.6800003</v>
      </c>
      <c r="L19" s="838"/>
      <c r="M19" s="779"/>
    </row>
    <row r="20" spans="1:15" ht="16.5" customHeight="1">
      <c r="A20" s="820"/>
      <c r="B20" s="824"/>
      <c r="C20" s="835"/>
      <c r="D20" s="978"/>
      <c r="E20" s="978"/>
      <c r="F20" s="978"/>
      <c r="G20" s="979"/>
      <c r="H20" s="978"/>
      <c r="I20" s="975"/>
      <c r="J20" s="975"/>
      <c r="K20" s="976"/>
      <c r="L20" s="838"/>
      <c r="M20" s="779"/>
    </row>
    <row r="21" spans="1:15" ht="47.25" customHeight="1">
      <c r="A21" s="820"/>
      <c r="B21" s="824"/>
      <c r="C21" s="835" t="s">
        <v>406</v>
      </c>
      <c r="D21" s="982"/>
      <c r="E21" s="983">
        <f>'16 - Simplified Balance Sheet'!E19</f>
        <v>341.83000019192696</v>
      </c>
      <c r="F21" s="982"/>
      <c r="G21" s="984"/>
      <c r="H21" s="1406" t="s">
        <v>1015</v>
      </c>
      <c r="I21" s="975"/>
      <c r="J21" s="975"/>
      <c r="K21" s="976">
        <f>'16 - Simplified Balance Sheet'!J22</f>
        <v>35631660.869999997</v>
      </c>
      <c r="L21" s="838"/>
      <c r="M21" s="779"/>
    </row>
    <row r="22" spans="1:15" ht="45" customHeight="1">
      <c r="A22" s="820"/>
      <c r="B22" s="824"/>
      <c r="C22" s="835" t="s">
        <v>1015</v>
      </c>
      <c r="D22" s="974"/>
      <c r="E22" s="972">
        <f>'16 - Simplified Balance Sheet'!E21</f>
        <v>35631660.869999997</v>
      </c>
      <c r="F22" s="974"/>
      <c r="G22" s="985"/>
      <c r="H22" s="1407"/>
      <c r="I22" s="975"/>
      <c r="J22" s="975"/>
      <c r="L22" s="838"/>
      <c r="M22" s="779"/>
    </row>
    <row r="23" spans="1:15" ht="27.75" customHeight="1">
      <c r="A23" s="820"/>
      <c r="B23" s="824"/>
      <c r="C23" s="835" t="s">
        <v>1014</v>
      </c>
      <c r="D23" s="974"/>
      <c r="E23" s="972">
        <f>'16 - Simplified Balance Sheet'!E23</f>
        <v>0</v>
      </c>
      <c r="F23" s="974"/>
      <c r="G23" s="985"/>
      <c r="H23" s="1408" t="s">
        <v>1014</v>
      </c>
      <c r="I23" s="975"/>
      <c r="J23" s="975"/>
      <c r="K23" s="976"/>
      <c r="L23" s="838"/>
      <c r="M23" s="779"/>
    </row>
    <row r="24" spans="1:15" ht="24.75" customHeight="1">
      <c r="A24" s="820"/>
      <c r="B24" s="824"/>
      <c r="C24" s="835"/>
      <c r="D24" s="974"/>
      <c r="E24" s="974"/>
      <c r="F24" s="974"/>
      <c r="G24" s="985"/>
      <c r="H24" s="974"/>
      <c r="I24" s="975"/>
      <c r="J24" s="975"/>
      <c r="K24" s="976">
        <f>'16 - Simplified Balance Sheet'!J24</f>
        <v>0</v>
      </c>
      <c r="L24" s="838"/>
      <c r="M24" s="779"/>
    </row>
    <row r="25" spans="1:15" ht="24.75" customHeight="1">
      <c r="A25" s="820"/>
      <c r="B25" s="824"/>
      <c r="C25" s="835"/>
      <c r="D25" s="844"/>
      <c r="E25" s="844"/>
      <c r="F25" s="844"/>
      <c r="G25" s="985"/>
      <c r="H25" s="844"/>
      <c r="I25" s="975"/>
      <c r="J25" s="975"/>
      <c r="K25" s="975"/>
      <c r="L25" s="838"/>
      <c r="M25" s="779"/>
    </row>
    <row r="26" spans="1:15" ht="24.75" customHeight="1">
      <c r="A26" s="820"/>
      <c r="B26" s="824"/>
      <c r="C26" s="965" t="s">
        <v>416</v>
      </c>
      <c r="D26" s="844"/>
      <c r="E26" s="836">
        <f>+E19+E21+E22+E23</f>
        <v>7466402900.5500002</v>
      </c>
      <c r="F26" s="844"/>
      <c r="G26" s="985"/>
      <c r="H26" s="965" t="s">
        <v>416</v>
      </c>
      <c r="I26" s="844"/>
      <c r="K26" s="836">
        <f>+K19+K24+K21</f>
        <v>7466402900.5500002</v>
      </c>
      <c r="L26" s="838"/>
      <c r="M26" s="779"/>
      <c r="O26" s="1505">
        <f>E26-K26</f>
        <v>0</v>
      </c>
    </row>
    <row r="27" spans="1:15" ht="12.75" customHeight="1">
      <c r="A27" s="820"/>
      <c r="B27" s="824"/>
      <c r="C27" s="826"/>
      <c r="D27" s="937"/>
      <c r="E27" s="937"/>
      <c r="F27" s="846"/>
      <c r="G27" s="846"/>
      <c r="H27" s="826"/>
      <c r="I27" s="826"/>
      <c r="J27" s="826"/>
      <c r="K27" s="931"/>
      <c r="M27" s="779"/>
    </row>
    <row r="28" spans="1:15" ht="13" thickBot="1">
      <c r="B28" s="619"/>
      <c r="C28" s="620"/>
      <c r="D28" s="620"/>
      <c r="E28" s="620"/>
      <c r="F28" s="620"/>
      <c r="G28" s="620"/>
      <c r="H28" s="620"/>
      <c r="I28" s="620"/>
      <c r="J28" s="620"/>
      <c r="K28" s="620"/>
      <c r="L28" s="620"/>
      <c r="M28" s="621"/>
    </row>
    <row r="29" spans="1:15" ht="13"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codeName="Sheet35">
    <tabColor theme="3" tint="-0.249977111117893"/>
  </sheetPr>
  <dimension ref="A1:M391"/>
  <sheetViews>
    <sheetView showGridLines="0" topLeftCell="A135" zoomScale="80" zoomScaleNormal="80" workbookViewId="0">
      <selection activeCell="F379" sqref="F379"/>
    </sheetView>
  </sheetViews>
  <sheetFormatPr defaultColWidth="11.453125" defaultRowHeight="12.5"/>
  <cols>
    <col min="1" max="1" width="2.7265625" style="714" customWidth="1"/>
    <col min="2" max="2" width="1.26953125" style="714" customWidth="1"/>
    <col min="3" max="3" width="6.81640625" style="714" customWidth="1"/>
    <col min="4" max="4" width="31.7265625" style="715" customWidth="1"/>
    <col min="5" max="5" width="21" style="714" bestFit="1" customWidth="1"/>
    <col min="6" max="6" width="67.1796875" style="714" bestFit="1" customWidth="1"/>
    <col min="7" max="7" width="33.1796875" style="986" customWidth="1"/>
    <col min="8" max="8" width="25.7265625" style="714" customWidth="1"/>
    <col min="9" max="11" width="24.7265625" style="714" customWidth="1"/>
    <col min="12" max="12" width="30.26953125" style="714" customWidth="1"/>
    <col min="13" max="13" width="13.7265625" style="714" customWidth="1"/>
    <col min="14" max="14" width="4.7265625" style="714" customWidth="1"/>
    <col min="15" max="16384" width="11.453125" style="714"/>
  </cols>
  <sheetData>
    <row r="1" spans="2:13" ht="15" customHeight="1" thickBot="1"/>
    <row r="2" spans="2:13" s="599" customFormat="1" ht="40" customHeight="1" thickTop="1">
      <c r="B2" s="600"/>
      <c r="C2" s="762"/>
      <c r="D2" s="624"/>
      <c r="E2" s="817"/>
      <c r="F2" s="818"/>
      <c r="G2" s="987"/>
      <c r="H2" s="624"/>
      <c r="I2" s="624"/>
      <c r="J2" s="624"/>
      <c r="K2" s="624"/>
      <c r="L2" s="541"/>
      <c r="M2" s="542"/>
    </row>
    <row r="3" spans="2:13" ht="14">
      <c r="B3" s="601"/>
      <c r="C3" s="599"/>
      <c r="D3" s="603"/>
      <c r="E3" s="603"/>
      <c r="F3" s="603"/>
      <c r="L3" s="547"/>
      <c r="M3" s="548"/>
    </row>
    <row r="4" spans="2:13" ht="15" customHeight="1">
      <c r="B4" s="601"/>
      <c r="C4" s="2074"/>
      <c r="D4" s="2074"/>
      <c r="E4" s="2074"/>
      <c r="F4" s="2094"/>
      <c r="G4" s="2094"/>
      <c r="H4" s="2094"/>
      <c r="I4" s="2094"/>
      <c r="J4" s="2094"/>
      <c r="K4" s="2094"/>
      <c r="L4" s="547"/>
      <c r="M4" s="548"/>
    </row>
    <row r="5" spans="2:13" ht="15" customHeight="1">
      <c r="B5" s="601"/>
      <c r="C5" s="2074"/>
      <c r="D5" s="2074"/>
      <c r="E5" s="2074"/>
      <c r="F5" s="2094"/>
      <c r="G5" s="2094"/>
      <c r="H5" s="2094"/>
      <c r="I5" s="2094"/>
      <c r="J5" s="2094"/>
      <c r="K5" s="2094"/>
      <c r="L5" s="547"/>
      <c r="M5" s="548"/>
    </row>
    <row r="6" spans="2:13" ht="15" customHeight="1">
      <c r="B6" s="601"/>
      <c r="C6" s="599"/>
      <c r="D6" s="603"/>
      <c r="E6" s="603"/>
      <c r="F6" s="988"/>
      <c r="L6" s="547"/>
      <c r="M6" s="989"/>
    </row>
    <row r="7" spans="2:13">
      <c r="B7" s="948"/>
      <c r="C7" s="990"/>
      <c r="D7" s="991"/>
      <c r="E7" s="990"/>
      <c r="F7" s="990"/>
      <c r="G7" s="992"/>
      <c r="H7" s="990"/>
      <c r="I7" s="990"/>
      <c r="J7" s="990"/>
      <c r="K7" s="990"/>
      <c r="L7" s="990"/>
      <c r="M7" s="993"/>
    </row>
    <row r="8" spans="2:13">
      <c r="B8" s="994"/>
      <c r="M8" s="794"/>
    </row>
    <row r="9" spans="2:13" ht="20">
      <c r="B9" s="994"/>
      <c r="D9" s="1208" t="s">
        <v>636</v>
      </c>
      <c r="M9" s="794"/>
    </row>
    <row r="10" spans="2:13">
      <c r="B10" s="994"/>
      <c r="M10" s="794"/>
    </row>
    <row r="11" spans="2:13">
      <c r="B11" s="994"/>
      <c r="M11" s="794"/>
    </row>
    <row r="12" spans="2:13">
      <c r="B12" s="994"/>
      <c r="M12" s="794"/>
    </row>
    <row r="13" spans="2:13" s="636" customFormat="1" ht="30" customHeight="1">
      <c r="B13" s="774"/>
      <c r="D13" s="2054" t="s">
        <v>423</v>
      </c>
      <c r="E13" s="2055"/>
      <c r="F13" s="2056"/>
      <c r="G13" s="995"/>
      <c r="M13" s="779"/>
    </row>
    <row r="14" spans="2:13" s="636" customFormat="1">
      <c r="B14" s="774"/>
      <c r="C14" s="636" t="s">
        <v>336</v>
      </c>
      <c r="D14" s="2095" t="s">
        <v>424</v>
      </c>
      <c r="E14" s="2096"/>
      <c r="F14" s="996">
        <f>INPUT_DATA!DS4</f>
        <v>45900</v>
      </c>
      <c r="G14" s="1000"/>
      <c r="M14" s="779"/>
    </row>
    <row r="15" spans="2:13" s="636" customFormat="1">
      <c r="B15" s="774"/>
      <c r="C15" s="636" t="s">
        <v>338</v>
      </c>
      <c r="D15" s="2097" t="s">
        <v>425</v>
      </c>
      <c r="E15" s="2098"/>
      <c r="F15" s="997">
        <f>INPUT_DATA!DW4</f>
        <v>44222</v>
      </c>
      <c r="G15" s="1000"/>
      <c r="M15" s="779"/>
    </row>
    <row r="16" spans="2:13" s="636" customFormat="1">
      <c r="B16" s="774"/>
      <c r="C16" s="636" t="s">
        <v>340</v>
      </c>
      <c r="D16" s="2097" t="s">
        <v>426</v>
      </c>
      <c r="E16" s="2098"/>
      <c r="F16" s="998">
        <f>G116</f>
        <v>54553</v>
      </c>
      <c r="G16" s="1000"/>
      <c r="M16" s="779"/>
    </row>
    <row r="17" spans="2:13" s="636" customFormat="1">
      <c r="B17" s="774"/>
      <c r="C17" s="636" t="s">
        <v>341</v>
      </c>
      <c r="D17" s="2097" t="s">
        <v>427</v>
      </c>
      <c r="E17" s="2098"/>
      <c r="F17" s="999">
        <f>E116</f>
        <v>7430770897.8500004</v>
      </c>
      <c r="G17" s="1655"/>
      <c r="M17" s="779"/>
    </row>
    <row r="18" spans="2:13" s="636" customFormat="1">
      <c r="B18" s="774"/>
      <c r="C18" s="636" t="s">
        <v>344</v>
      </c>
      <c r="D18" s="2097" t="s">
        <v>428</v>
      </c>
      <c r="E18" s="2098"/>
      <c r="F18" s="999">
        <f>F17/F16</f>
        <v>136211.95713984568</v>
      </c>
      <c r="G18" s="1000"/>
      <c r="M18" s="779"/>
    </row>
    <row r="19" spans="2:13" s="636" customFormat="1">
      <c r="B19" s="774"/>
      <c r="C19" s="636" t="s">
        <v>346</v>
      </c>
      <c r="D19" s="2099" t="s">
        <v>429</v>
      </c>
      <c r="E19" s="2100"/>
      <c r="F19" s="1001">
        <f>F17/F15</f>
        <v>168033.3521290308</v>
      </c>
      <c r="G19" s="1000"/>
      <c r="M19" s="779"/>
    </row>
    <row r="20" spans="2:13" s="636" customFormat="1">
      <c r="B20" s="774"/>
      <c r="D20" s="820"/>
      <c r="G20" s="995"/>
      <c r="M20" s="779"/>
    </row>
    <row r="21" spans="2:13" s="636" customFormat="1">
      <c r="B21" s="774"/>
      <c r="D21" s="820"/>
      <c r="G21" s="995"/>
      <c r="M21" s="779"/>
    </row>
    <row r="22" spans="2:13" s="636" customFormat="1">
      <c r="B22" s="774"/>
      <c r="D22" s="820"/>
      <c r="G22" s="995"/>
      <c r="M22" s="779"/>
    </row>
    <row r="23" spans="2:13" s="636" customFormat="1">
      <c r="B23" s="774"/>
      <c r="D23" s="820"/>
      <c r="G23" s="995"/>
      <c r="M23" s="779"/>
    </row>
    <row r="24" spans="2:13" s="636" customFormat="1">
      <c r="B24" s="774"/>
      <c r="D24" s="820"/>
      <c r="G24" s="995"/>
      <c r="M24" s="779"/>
    </row>
    <row r="25" spans="2:13" s="636" customFormat="1">
      <c r="B25" s="774"/>
      <c r="D25" s="820"/>
      <c r="E25" s="636">
        <v>97</v>
      </c>
      <c r="F25" s="636">
        <v>98</v>
      </c>
      <c r="G25" s="636">
        <v>99</v>
      </c>
      <c r="M25" s="779"/>
    </row>
    <row r="26" spans="2:13" s="636" customFormat="1" ht="30" customHeight="1">
      <c r="B26" s="774"/>
      <c r="D26" s="1185" t="s">
        <v>430</v>
      </c>
      <c r="E26" s="1186" t="s">
        <v>431</v>
      </c>
      <c r="F26" s="1187" t="s">
        <v>432</v>
      </c>
      <c r="G26" s="1188" t="s">
        <v>433</v>
      </c>
      <c r="H26" s="1185" t="s">
        <v>434</v>
      </c>
      <c r="I26" s="1186" t="s">
        <v>431</v>
      </c>
      <c r="J26" s="1187" t="s">
        <v>432</v>
      </c>
      <c r="K26" s="1186" t="s">
        <v>433</v>
      </c>
      <c r="M26" s="779"/>
    </row>
    <row r="27" spans="2:13" s="636" customFormat="1">
      <c r="B27" s="774"/>
      <c r="C27" s="1344" t="s">
        <v>951</v>
      </c>
      <c r="D27" s="1002" t="s">
        <v>435</v>
      </c>
      <c r="E27" s="1003">
        <f>_xlfn.XLOOKUP(_xlfn.CONCAT($C27,"-",E$25),INPUT_DATA!$DT:$DT,INPUT_DATA!$DV:$DV)</f>
        <v>10587</v>
      </c>
      <c r="F27" s="1007">
        <f>_xlfn.XLOOKUP(_xlfn.CONCAT($C27,"-",F$25),INPUT_DATA!$DT:$DT,INPUT_DATA!$DV:$DV)</f>
        <v>188260.01</v>
      </c>
      <c r="G27" s="1003">
        <f>_xlfn.XLOOKUP(_xlfn.CONCAT($C27,"-",G$25),INPUT_DATA!$DT:$DT,INPUT_DATA!$DV:$DV)</f>
        <v>3400000</v>
      </c>
      <c r="H27" s="1002" t="s">
        <v>435</v>
      </c>
      <c r="I27" s="1523">
        <v>10587</v>
      </c>
      <c r="J27" s="1523">
        <v>187788.11</v>
      </c>
      <c r="K27" s="1552">
        <v>3400000</v>
      </c>
      <c r="M27" s="779"/>
    </row>
    <row r="28" spans="2:13" s="636" customFormat="1">
      <c r="B28" s="774"/>
      <c r="C28" s="1344" t="s">
        <v>952</v>
      </c>
      <c r="D28" s="1008" t="s">
        <v>436</v>
      </c>
      <c r="E28" s="1004">
        <f>_xlfn.XLOOKUP(_xlfn.CONCAT($C28,"-",E$25),INPUT_DATA!$DT:$DT,INPUT_DATA!$DV:$DV)</f>
        <v>110.65</v>
      </c>
      <c r="F28" s="1007">
        <f>_xlfn.XLOOKUP(_xlfn.CONCAT($C28,"-",F$25),INPUT_DATA!$DT:$DT,INPUT_DATA!$DV:$DV)</f>
        <v>136222.16</v>
      </c>
      <c r="G28" s="1004">
        <f>_xlfn.XLOOKUP(_xlfn.CONCAT($C28,"-",G$25),INPUT_DATA!$DT:$DT,INPUT_DATA!$DV:$DV)</f>
        <v>2349930.13</v>
      </c>
      <c r="H28" s="1008" t="s">
        <v>436</v>
      </c>
      <c r="I28" s="1524">
        <v>10000.61</v>
      </c>
      <c r="J28" s="1524">
        <v>143623.4</v>
      </c>
      <c r="K28" s="1553">
        <v>2366094.88</v>
      </c>
      <c r="M28" s="779"/>
    </row>
    <row r="29" spans="2:13" s="636" customFormat="1">
      <c r="B29" s="774"/>
      <c r="C29" s="1344" t="s">
        <v>1278</v>
      </c>
      <c r="D29" s="1008" t="s">
        <v>124</v>
      </c>
      <c r="E29" s="1005">
        <f>_xlfn.XLOOKUP(_xlfn.CONCAT($C29,"-",E$25),INPUT_DATA!$DT:$DT,INPUT_DATA!$DV:$DV)</f>
        <v>0</v>
      </c>
      <c r="F29" s="1007">
        <f>_xlfn.XLOOKUP(_xlfn.CONCAT($C29,"-",F$25),INPUT_DATA!$DT:$DT,INPUT_DATA!$DV:$DV)</f>
        <v>1.49</v>
      </c>
      <c r="G29" s="1005">
        <f>_xlfn.XLOOKUP(_xlfn.CONCAT($C29,"-",G$25),INPUT_DATA!$DT:$DT,INPUT_DATA!$DV:$DV)</f>
        <v>5.0999999999999996</v>
      </c>
      <c r="H29" s="1008" t="s">
        <v>124</v>
      </c>
      <c r="I29" s="1554">
        <v>0.5</v>
      </c>
      <c r="J29" s="1554">
        <v>1.4827809999999999</v>
      </c>
      <c r="K29" s="1554">
        <v>5.3</v>
      </c>
      <c r="M29" s="779"/>
    </row>
    <row r="30" spans="2:13" s="636" customFormat="1">
      <c r="B30" s="774"/>
      <c r="C30" s="1344" t="s">
        <v>953</v>
      </c>
      <c r="D30" s="1008" t="s">
        <v>437</v>
      </c>
      <c r="E30" s="1005">
        <f>_xlfn.XLOOKUP(_xlfn.CONCAT($C30,"-",E$25),INPUT_DATA!$DT:$DT,INPUT_DATA!$DV:$DV)</f>
        <v>3.2</v>
      </c>
      <c r="F30" s="1007">
        <f>_xlfn.XLOOKUP(_xlfn.CONCAT($C30,"-",F$25),INPUT_DATA!$DT:$DT,INPUT_DATA!$DV:$DV)</f>
        <v>92.75</v>
      </c>
      <c r="G30" s="1005">
        <f>_xlfn.XLOOKUP(_xlfn.CONCAT($C30,"-",G$25),INPUT_DATA!$DT:$DT,INPUT_DATA!$DV:$DV)</f>
        <v>120</v>
      </c>
      <c r="H30" s="1008" t="s">
        <v>437</v>
      </c>
      <c r="I30" s="1525">
        <v>3.2</v>
      </c>
      <c r="J30" s="1556">
        <v>92.664978000000005</v>
      </c>
      <c r="K30" s="1525">
        <v>120</v>
      </c>
      <c r="M30" s="779"/>
    </row>
    <row r="31" spans="2:13" s="636" customFormat="1">
      <c r="B31" s="774"/>
      <c r="C31" s="1344" t="s">
        <v>954</v>
      </c>
      <c r="D31" s="1008" t="s">
        <v>1279</v>
      </c>
      <c r="E31" s="1005">
        <f>_xlfn.XLOOKUP(_xlfn.CONCAT($C31,"-",E$25),INPUT_DATA!$DT:$DT,INPUT_DATA!$DV:$DV)</f>
        <v>0.05</v>
      </c>
      <c r="F31" s="1007">
        <f>_xlfn.XLOOKUP(_xlfn.CONCAT($C31,"-",F$25),INPUT_DATA!$DT:$DT,INPUT_DATA!$DV:$DV)</f>
        <v>68.45</v>
      </c>
      <c r="G31" s="1005">
        <f>_xlfn.XLOOKUP(_xlfn.CONCAT($C31,"-",G$25),INPUT_DATA!$DT:$DT,INPUT_DATA!$DV:$DV)</f>
        <v>119.76</v>
      </c>
      <c r="H31" s="1008" t="s">
        <v>1279</v>
      </c>
      <c r="I31" s="1525">
        <v>1.03</v>
      </c>
      <c r="J31" s="1525">
        <v>71.495692000000005</v>
      </c>
      <c r="K31" s="1525">
        <v>119.77</v>
      </c>
      <c r="M31" s="779"/>
    </row>
    <row r="32" spans="2:13" s="636" customFormat="1">
      <c r="B32" s="774"/>
      <c r="C32" s="1344" t="s">
        <v>955</v>
      </c>
      <c r="D32" s="1008" t="s">
        <v>438</v>
      </c>
      <c r="E32" s="1005">
        <f>_xlfn.XLOOKUP(_xlfn.CONCAT($C32,"-",E$25),INPUT_DATA!$DT:$DT,INPUT_DATA!$DV:$DV)</f>
        <v>4</v>
      </c>
      <c r="F32" s="1007">
        <f>_xlfn.XLOOKUP(_xlfn.CONCAT($C32,"-",F$25),INPUT_DATA!$DT:$DT,INPUT_DATA!$DV:$DV)</f>
        <v>21.27</v>
      </c>
      <c r="G32" s="1005">
        <f>_xlfn.XLOOKUP(_xlfn.CONCAT($C32,"-",G$25),INPUT_DATA!$DT:$DT,INPUT_DATA!$DV:$DV)</f>
        <v>30.08</v>
      </c>
      <c r="H32" s="1008" t="s">
        <v>438</v>
      </c>
      <c r="I32" s="1525">
        <v>4.0483900000000004</v>
      </c>
      <c r="J32" s="1525">
        <v>21.163150999999999</v>
      </c>
      <c r="K32" s="1525">
        <v>30.15851</v>
      </c>
      <c r="M32" s="779"/>
    </row>
    <row r="33" spans="1:13" s="636" customFormat="1">
      <c r="B33" s="774"/>
      <c r="C33" s="1344" t="s">
        <v>1281</v>
      </c>
      <c r="D33" s="1008" t="s">
        <v>439</v>
      </c>
      <c r="E33" s="1005">
        <f>_xlfn.XLOOKUP(_xlfn.CONCAT($C33,"-",E$25),INPUT_DATA!$DT:$DT,INPUT_DATA!$DV:$DV)</f>
        <v>1.17</v>
      </c>
      <c r="F33" s="1007">
        <f>_xlfn.XLOOKUP(_xlfn.CONCAT($C33,"-",F$25),INPUT_DATA!$DT:$DT,INPUT_DATA!$DV:$DV)</f>
        <v>5.51</v>
      </c>
      <c r="G33" s="1005">
        <f>_xlfn.XLOOKUP(_xlfn.CONCAT($C33,"-",G$25),INPUT_DATA!$DT:$DT,INPUT_DATA!$DV:$DV)</f>
        <v>15.67</v>
      </c>
      <c r="H33" s="1008" t="s">
        <v>439</v>
      </c>
      <c r="I33" s="1525">
        <v>0.16658000000000001</v>
      </c>
      <c r="J33" s="1525">
        <v>4.6348149999999997</v>
      </c>
      <c r="K33" s="1525">
        <v>14.73916</v>
      </c>
      <c r="M33" s="779"/>
    </row>
    <row r="34" spans="1:13" s="636" customFormat="1">
      <c r="B34" s="774"/>
      <c r="C34" s="1344" t="s">
        <v>1282</v>
      </c>
      <c r="D34" s="1008" t="s">
        <v>440</v>
      </c>
      <c r="E34" s="1005">
        <f>_xlfn.XLOOKUP(_xlfn.CONCAT($C34,"-",E$25),INPUT_DATA!$DT:$DT,INPUT_DATA!$DV:$DV)</f>
        <v>-0.17</v>
      </c>
      <c r="F34" s="1007">
        <f>_xlfn.XLOOKUP(_xlfn.CONCAT($C34,"-",F$25),INPUT_DATA!$DT:$DT,INPUT_DATA!$DV:$DV)</f>
        <v>15.8</v>
      </c>
      <c r="G34" s="1005">
        <f>_xlfn.XLOOKUP(_xlfn.CONCAT($C34,"-",G$25),INPUT_DATA!$DT:$DT,INPUT_DATA!$DV:$DV)</f>
        <v>25</v>
      </c>
      <c r="H34" s="1008" t="s">
        <v>440</v>
      </c>
      <c r="I34" s="1525">
        <v>0.26352999999999999</v>
      </c>
      <c r="J34" s="1525">
        <v>16.412262999999999</v>
      </c>
      <c r="K34" s="1525">
        <v>25.768910000000002</v>
      </c>
      <c r="M34" s="779"/>
    </row>
    <row r="35" spans="1:13" s="636" customFormat="1">
      <c r="B35" s="774"/>
      <c r="C35" s="1344" t="s">
        <v>1283</v>
      </c>
      <c r="D35" s="1009" t="s">
        <v>441</v>
      </c>
      <c r="E35" s="1006">
        <f>_xlfn.XLOOKUP(_xlfn.CONCAT($C35,"-",E$25),INPUT_DATA!$DT:$DT,INPUT_DATA!$DV:$DV)</f>
        <v>0.34</v>
      </c>
      <c r="F35" s="1006">
        <f>_xlfn.XLOOKUP(_xlfn.CONCAT($C35,"-",F$25),INPUT_DATA!$DT:$DT,INPUT_DATA!$DV:$DV)</f>
        <v>32.9</v>
      </c>
      <c r="G35" s="1006">
        <f>_xlfn.XLOOKUP(_xlfn.CONCAT($C35,"-",G$25),INPUT_DATA!$DT:$DT,INPUT_DATA!$DV:$DV)</f>
        <v>59.99</v>
      </c>
      <c r="H35" s="1009" t="s">
        <v>441</v>
      </c>
      <c r="I35" s="1555">
        <v>0.34</v>
      </c>
      <c r="J35" s="1555">
        <v>32.895124000000003</v>
      </c>
      <c r="K35" s="1555">
        <v>59.99</v>
      </c>
      <c r="M35" s="779"/>
    </row>
    <row r="36" spans="1:13" s="636" customFormat="1">
      <c r="B36" s="774"/>
      <c r="D36" s="820"/>
      <c r="G36" s="995"/>
      <c r="M36" s="779"/>
    </row>
    <row r="37" spans="1:13" s="636" customFormat="1">
      <c r="B37" s="774"/>
      <c r="D37" s="820"/>
      <c r="G37" s="995"/>
      <c r="M37" s="779"/>
    </row>
    <row r="38" spans="1:13" s="636" customFormat="1">
      <c r="B38" s="774"/>
      <c r="D38" s="820"/>
      <c r="G38" s="995"/>
      <c r="M38" s="779"/>
    </row>
    <row r="39" spans="1:13" s="636" customFormat="1">
      <c r="B39" s="774"/>
      <c r="D39" s="820"/>
      <c r="G39" s="995"/>
      <c r="M39" s="779"/>
    </row>
    <row r="40" spans="1:13" s="636" customFormat="1">
      <c r="B40" s="774"/>
      <c r="C40" s="1010"/>
      <c r="D40" s="820"/>
      <c r="G40" s="995"/>
      <c r="M40" s="779"/>
    </row>
    <row r="41" spans="1:13" s="636" customFormat="1">
      <c r="B41" s="774"/>
      <c r="D41" s="820"/>
      <c r="G41" s="995"/>
      <c r="M41" s="779"/>
    </row>
    <row r="42" spans="1:13" s="636" customFormat="1" ht="24.65" customHeight="1">
      <c r="A42" s="820"/>
      <c r="B42" s="1011"/>
      <c r="C42" s="1197" t="s">
        <v>442</v>
      </c>
      <c r="E42" s="1012"/>
      <c r="F42" s="1012"/>
      <c r="G42" s="1013"/>
      <c r="H42" s="1012"/>
      <c r="M42" s="779"/>
    </row>
    <row r="43" spans="1:13" s="636" customFormat="1" ht="15" customHeight="1">
      <c r="A43" s="820"/>
      <c r="B43" s="824"/>
      <c r="C43" s="1014"/>
      <c r="D43" s="820"/>
      <c r="E43" s="820"/>
      <c r="F43" s="820"/>
      <c r="G43" s="1015"/>
      <c r="H43" s="820"/>
      <c r="M43" s="779"/>
    </row>
    <row r="44" spans="1:13" s="636" customFormat="1" ht="26">
      <c r="B44" s="774"/>
      <c r="C44" s="1016"/>
      <c r="D44" s="1186" t="s">
        <v>443</v>
      </c>
      <c r="E44" s="2054" t="s">
        <v>444</v>
      </c>
      <c r="F44" s="2056"/>
      <c r="G44" s="2054" t="s">
        <v>445</v>
      </c>
      <c r="H44" s="2056"/>
      <c r="M44" s="779"/>
    </row>
    <row r="45" spans="1:13" s="636" customFormat="1" ht="15.5">
      <c r="B45" s="774"/>
      <c r="C45" s="1345" t="s">
        <v>791</v>
      </c>
      <c r="D45" s="1017" t="s">
        <v>446</v>
      </c>
      <c r="E45" s="1018">
        <f>_xlfn.XLOOKUP($C45,INPUT_DATA!$DT:$DT,INPUT_DATA!$DV:$DV)</f>
        <v>51204175.850000001</v>
      </c>
      <c r="F45" s="1019">
        <f>E45/$E$76</f>
        <v>6.89082957258382E-3</v>
      </c>
      <c r="G45" s="1020">
        <f>_xlfn.XLOOKUP($C45,INPUT_DATA!$DT:$DT,INPUT_DATA!$DW:$DW)</f>
        <v>2173</v>
      </c>
      <c r="H45" s="1021">
        <f>G45/$G$76</f>
        <v>3.9832823126134217E-2</v>
      </c>
      <c r="M45" s="779"/>
    </row>
    <row r="46" spans="1:13" s="636" customFormat="1" ht="15.5">
      <c r="B46" s="774"/>
      <c r="C46" s="1345" t="s">
        <v>792</v>
      </c>
      <c r="D46" s="1022" t="s">
        <v>447</v>
      </c>
      <c r="E46" s="1018">
        <f>_xlfn.XLOOKUP($C46,INPUT_DATA!$DT:$DT,INPUT_DATA!$DV:$DV)</f>
        <v>482140166.25</v>
      </c>
      <c r="F46" s="1019">
        <f t="shared" ref="F46:F75" si="0">E46/$E$76</f>
        <v>6.4884272826861239E-2</v>
      </c>
      <c r="G46" s="1020">
        <f>_xlfn.XLOOKUP($C46,INPUT_DATA!$DT:$DT,INPUT_DATA!$DW:$DW)</f>
        <v>10138</v>
      </c>
      <c r="H46" s="1021">
        <f t="shared" ref="H46:H75" si="1">G46/$G$76</f>
        <v>0.18583762579509835</v>
      </c>
      <c r="M46" s="779"/>
    </row>
    <row r="47" spans="1:13" s="636" customFormat="1" ht="15.5">
      <c r="B47" s="774"/>
      <c r="C47" s="1345" t="s">
        <v>793</v>
      </c>
      <c r="D47" s="1022" t="s">
        <v>448</v>
      </c>
      <c r="E47" s="1018">
        <f>_xlfn.XLOOKUP($C47,INPUT_DATA!$DT:$DT,INPUT_DATA!$DV:$DV)</f>
        <v>1826617195.1199999</v>
      </c>
      <c r="F47" s="1019">
        <f t="shared" si="0"/>
        <v>0.24581799388385245</v>
      </c>
      <c r="G47" s="1020">
        <f>_xlfn.XLOOKUP($C47,INPUT_DATA!$DT:$DT,INPUT_DATA!$DW:$DW)</f>
        <v>20075</v>
      </c>
      <c r="H47" s="1021">
        <f t="shared" si="1"/>
        <v>0.36799076127802322</v>
      </c>
      <c r="M47" s="779"/>
    </row>
    <row r="48" spans="1:13" s="636" customFormat="1" ht="15.5">
      <c r="B48" s="774"/>
      <c r="C48" s="1345" t="s">
        <v>794</v>
      </c>
      <c r="D48" s="1022" t="s">
        <v>449</v>
      </c>
      <c r="E48" s="1018">
        <f>_xlfn.XLOOKUP($C48,INPUT_DATA!$DT:$DT,INPUT_DATA!$DV:$DV)</f>
        <v>899764682.82000005</v>
      </c>
      <c r="F48" s="1019">
        <f t="shared" si="0"/>
        <v>0.12108631731336728</v>
      </c>
      <c r="G48" s="1020">
        <f>_xlfn.XLOOKUP($C48,INPUT_DATA!$DT:$DT,INPUT_DATA!$DW:$DW)</f>
        <v>7533</v>
      </c>
      <c r="H48" s="1021">
        <f t="shared" si="1"/>
        <v>0.13808589811742708</v>
      </c>
      <c r="M48" s="779"/>
    </row>
    <row r="49" spans="2:13" s="636" customFormat="1" ht="15.5">
      <c r="B49" s="774"/>
      <c r="C49" s="1345" t="s">
        <v>795</v>
      </c>
      <c r="D49" s="1022" t="s">
        <v>450</v>
      </c>
      <c r="E49" s="1018">
        <f>_xlfn.XLOOKUP($C49,INPUT_DATA!$DT:$DT,INPUT_DATA!$DV:$DV)</f>
        <v>765884923.94000006</v>
      </c>
      <c r="F49" s="1019">
        <f t="shared" si="0"/>
        <v>0.10306937657862648</v>
      </c>
      <c r="G49" s="1020">
        <f>_xlfn.XLOOKUP($C49,INPUT_DATA!$DT:$DT,INPUT_DATA!$DW:$DW)</f>
        <v>4736</v>
      </c>
      <c r="H49" s="1021">
        <f t="shared" si="1"/>
        <v>8.6814657305739368E-2</v>
      </c>
      <c r="M49" s="779"/>
    </row>
    <row r="50" spans="2:13" s="636" customFormat="1" ht="15.5">
      <c r="B50" s="774"/>
      <c r="C50" s="1345" t="s">
        <v>796</v>
      </c>
      <c r="D50" s="1022" t="s">
        <v>451</v>
      </c>
      <c r="E50" s="1018">
        <f>_xlfn.XLOOKUP($C50,INPUT_DATA!$DT:$DT,INPUT_DATA!$DV:$DV)</f>
        <v>645681911.32000005</v>
      </c>
      <c r="F50" s="1019">
        <f t="shared" si="0"/>
        <v>8.6892991345866963E-2</v>
      </c>
      <c r="G50" s="1020">
        <f>_xlfn.XLOOKUP($C50,INPUT_DATA!$DT:$DT,INPUT_DATA!$DW:$DW)</f>
        <v>3254</v>
      </c>
      <c r="H50" s="1021">
        <f t="shared" si="1"/>
        <v>5.9648415302549815E-2</v>
      </c>
      <c r="M50" s="779"/>
    </row>
    <row r="51" spans="2:13" s="636" customFormat="1" ht="15.5">
      <c r="B51" s="774"/>
      <c r="C51" s="1345" t="s">
        <v>797</v>
      </c>
      <c r="D51" s="1022" t="s">
        <v>452</v>
      </c>
      <c r="E51" s="1018">
        <f>_xlfn.XLOOKUP($C51,INPUT_DATA!$DT:$DT,INPUT_DATA!$DV:$DV)</f>
        <v>413252681.68000001</v>
      </c>
      <c r="F51" s="1019">
        <f t="shared" si="0"/>
        <v>5.5613702449037891E-2</v>
      </c>
      <c r="G51" s="1020">
        <f>_xlfn.XLOOKUP($C51,INPUT_DATA!$DT:$DT,INPUT_DATA!$DW:$DW)</f>
        <v>1753</v>
      </c>
      <c r="H51" s="1021">
        <f t="shared" si="1"/>
        <v>3.2133888145473209E-2</v>
      </c>
      <c r="M51" s="779"/>
    </row>
    <row r="52" spans="2:13" s="636" customFormat="1" ht="15.5">
      <c r="B52" s="774"/>
      <c r="C52" s="1345" t="s">
        <v>798</v>
      </c>
      <c r="D52" s="1022" t="s">
        <v>453</v>
      </c>
      <c r="E52" s="1018">
        <f>_xlfn.XLOOKUP($C52,INPUT_DATA!$DT:$DT,INPUT_DATA!$DV:$DV)</f>
        <v>311652294.20999998</v>
      </c>
      <c r="F52" s="1019">
        <f t="shared" si="0"/>
        <v>4.1940775525749645E-2</v>
      </c>
      <c r="G52" s="1020">
        <f>_xlfn.XLOOKUP($C52,INPUT_DATA!$DT:$DT,INPUT_DATA!$DW:$DW)</f>
        <v>1120</v>
      </c>
      <c r="H52" s="1021">
        <f t="shared" si="1"/>
        <v>2.053049328176269E-2</v>
      </c>
      <c r="M52" s="779"/>
    </row>
    <row r="53" spans="2:13" s="636" customFormat="1" ht="15.5">
      <c r="B53" s="774"/>
      <c r="C53" s="1345" t="s">
        <v>799</v>
      </c>
      <c r="D53" s="1022" t="s">
        <v>454</v>
      </c>
      <c r="E53" s="1018">
        <f>_xlfn.XLOOKUP($C53,INPUT_DATA!$DT:$DT,INPUT_DATA!$DV:$DV)</f>
        <v>215411017.96000001</v>
      </c>
      <c r="F53" s="1019">
        <f t="shared" si="0"/>
        <v>2.8989053884345497E-2</v>
      </c>
      <c r="G53" s="1020">
        <f>_xlfn.XLOOKUP($C53,INPUT_DATA!$DT:$DT,INPUT_DATA!$DW:$DW)</f>
        <v>691</v>
      </c>
      <c r="H53" s="1021">
        <f t="shared" si="1"/>
        <v>1.2666581122944659E-2</v>
      </c>
      <c r="M53" s="779"/>
    </row>
    <row r="54" spans="2:13" s="636" customFormat="1" ht="15.5">
      <c r="B54" s="774"/>
      <c r="C54" s="1345" t="s">
        <v>800</v>
      </c>
      <c r="D54" s="1022" t="s">
        <v>455</v>
      </c>
      <c r="E54" s="1018">
        <f>_xlfn.XLOOKUP($C54,INPUT_DATA!$DT:$DT,INPUT_DATA!$DV:$DV)</f>
        <v>169397219.80000001</v>
      </c>
      <c r="F54" s="1019">
        <f t="shared" si="0"/>
        <v>2.2796722187870572E-2</v>
      </c>
      <c r="G54" s="1020">
        <f>_xlfn.XLOOKUP($C54,INPUT_DATA!$DT:$DT,INPUT_DATA!$DW:$DW)</f>
        <v>473</v>
      </c>
      <c r="H54" s="1021">
        <f t="shared" si="1"/>
        <v>8.6704672520301358E-3</v>
      </c>
      <c r="M54" s="779"/>
    </row>
    <row r="55" spans="2:13" s="636" customFormat="1" ht="15.5">
      <c r="B55" s="774"/>
      <c r="C55" s="1345" t="s">
        <v>801</v>
      </c>
      <c r="D55" s="1022" t="s">
        <v>456</v>
      </c>
      <c r="E55" s="1018">
        <f>_xlfn.XLOOKUP($C55,INPUT_DATA!$DT:$DT,INPUT_DATA!$DV:$DV)</f>
        <v>167837068.03</v>
      </c>
      <c r="F55" s="1019">
        <f t="shared" si="0"/>
        <v>2.2586763922241439E-2</v>
      </c>
      <c r="G55" s="1020">
        <f>_xlfn.XLOOKUP($C55,INPUT_DATA!$DT:$DT,INPUT_DATA!$DW:$DW)</f>
        <v>415</v>
      </c>
      <c r="H55" s="1021">
        <f t="shared" si="1"/>
        <v>7.6072809927959966E-3</v>
      </c>
      <c r="M55" s="779"/>
    </row>
    <row r="56" spans="2:13" s="636" customFormat="1" ht="15.5">
      <c r="B56" s="774"/>
      <c r="C56" s="1345" t="s">
        <v>802</v>
      </c>
      <c r="D56" s="1022" t="s">
        <v>457</v>
      </c>
      <c r="E56" s="1018">
        <f>_xlfn.XLOOKUP($C56,INPUT_DATA!$DT:$DT,INPUT_DATA!$DV:$DV)</f>
        <v>174235388.25</v>
      </c>
      <c r="F56" s="1019">
        <f t="shared" si="0"/>
        <v>2.3447821315607083E-2</v>
      </c>
      <c r="G56" s="1020">
        <f>_xlfn.XLOOKUP($C56,INPUT_DATA!$DT:$DT,INPUT_DATA!$DW:$DW)</f>
        <v>377</v>
      </c>
      <c r="H56" s="1021">
        <f t="shared" si="1"/>
        <v>6.9107106850219051E-3</v>
      </c>
      <c r="M56" s="779"/>
    </row>
    <row r="57" spans="2:13" s="636" customFormat="1" ht="15.5">
      <c r="B57" s="774"/>
      <c r="C57" s="1345" t="s">
        <v>803</v>
      </c>
      <c r="D57" s="1022" t="s">
        <v>458</v>
      </c>
      <c r="E57" s="1018">
        <f>_xlfn.XLOOKUP($C57,INPUT_DATA!$DT:$DT,INPUT_DATA!$DV:$DV)</f>
        <v>177897405.72999999</v>
      </c>
      <c r="F57" s="1019">
        <f t="shared" si="0"/>
        <v>2.3940639292414786E-2</v>
      </c>
      <c r="G57" s="1020">
        <f>_xlfn.XLOOKUP($C57,INPUT_DATA!$DT:$DT,INPUT_DATA!$DW:$DW)</f>
        <v>357</v>
      </c>
      <c r="H57" s="1021">
        <f t="shared" si="1"/>
        <v>6.5440947335618574E-3</v>
      </c>
      <c r="M57" s="779"/>
    </row>
    <row r="58" spans="2:13" s="636" customFormat="1" ht="15.5">
      <c r="B58" s="774"/>
      <c r="C58" s="1345" t="s">
        <v>804</v>
      </c>
      <c r="D58" s="1022" t="s">
        <v>459</v>
      </c>
      <c r="E58" s="1018">
        <f>_xlfn.XLOOKUP($C58,INPUT_DATA!$DT:$DT,INPUT_DATA!$DV:$DV)</f>
        <v>138309807.99000001</v>
      </c>
      <c r="F58" s="1019">
        <f t="shared" si="0"/>
        <v>1.861311698225257E-2</v>
      </c>
      <c r="G58" s="1020">
        <f>_xlfn.XLOOKUP($C58,INPUT_DATA!$DT:$DT,INPUT_DATA!$DW:$DW)</f>
        <v>258</v>
      </c>
      <c r="H58" s="1021">
        <f t="shared" si="1"/>
        <v>4.7293457738346199E-3</v>
      </c>
      <c r="M58" s="779"/>
    </row>
    <row r="59" spans="2:13" s="636" customFormat="1" ht="15.5">
      <c r="B59" s="774"/>
      <c r="C59" s="1345" t="s">
        <v>805</v>
      </c>
      <c r="D59" s="1022" t="s">
        <v>460</v>
      </c>
      <c r="E59" s="1018">
        <f>_xlfn.XLOOKUP($C59,INPUT_DATA!$DT:$DT,INPUT_DATA!$DV:$DV)</f>
        <v>120196535.65000001</v>
      </c>
      <c r="F59" s="1019">
        <f t="shared" si="0"/>
        <v>1.6175513591029617E-2</v>
      </c>
      <c r="G59" s="1020">
        <f>_xlfn.XLOOKUP($C59,INPUT_DATA!$DT:$DT,INPUT_DATA!$DW:$DW)</f>
        <v>206</v>
      </c>
      <c r="H59" s="1021">
        <f t="shared" si="1"/>
        <v>3.7761443000384949E-3</v>
      </c>
      <c r="M59" s="779"/>
    </row>
    <row r="60" spans="2:13" s="636" customFormat="1" ht="15.5">
      <c r="B60" s="774"/>
      <c r="C60" s="1345" t="s">
        <v>806</v>
      </c>
      <c r="D60" s="1022" t="s">
        <v>461</v>
      </c>
      <c r="E60" s="1018">
        <f>_xlfn.XLOOKUP($C60,INPUT_DATA!$DT:$DT,INPUT_DATA!$DV:$DV)</f>
        <v>94935973.219999999</v>
      </c>
      <c r="F60" s="1019">
        <f t="shared" si="0"/>
        <v>1.2776059782366395E-2</v>
      </c>
      <c r="G60" s="1020">
        <f>_xlfn.XLOOKUP($C60,INPUT_DATA!$DT:$DT,INPUT_DATA!$DW:$DW)</f>
        <v>158</v>
      </c>
      <c r="H60" s="1021">
        <f t="shared" si="1"/>
        <v>2.8962660165343795E-3</v>
      </c>
      <c r="M60" s="779"/>
    </row>
    <row r="61" spans="2:13" s="636" customFormat="1" ht="15.5">
      <c r="B61" s="774"/>
      <c r="C61" s="1345" t="s">
        <v>807</v>
      </c>
      <c r="D61" s="1022" t="s">
        <v>462</v>
      </c>
      <c r="E61" s="1018">
        <f>_xlfn.XLOOKUP($C61,INPUT_DATA!$DT:$DT,INPUT_DATA!$DV:$DV)</f>
        <v>84252328.359999999</v>
      </c>
      <c r="F61" s="1019">
        <f t="shared" si="0"/>
        <v>1.1338302515069783E-2</v>
      </c>
      <c r="G61" s="1020">
        <f>_xlfn.XLOOKUP($C61,INPUT_DATA!$DT:$DT,INPUT_DATA!$DW:$DW)</f>
        <v>132</v>
      </c>
      <c r="H61" s="1021">
        <f t="shared" si="1"/>
        <v>2.4196652796363168E-3</v>
      </c>
      <c r="M61" s="779"/>
    </row>
    <row r="62" spans="2:13" s="636" customFormat="1" ht="15.5">
      <c r="B62" s="774"/>
      <c r="C62" s="1345" t="s">
        <v>808</v>
      </c>
      <c r="D62" s="1022" t="s">
        <v>463</v>
      </c>
      <c r="E62" s="1018">
        <f>_xlfn.XLOOKUP($C62,INPUT_DATA!$DT:$DT,INPUT_DATA!$DV:$DV)</f>
        <v>62326770.450000003</v>
      </c>
      <c r="F62" s="1019">
        <f t="shared" si="0"/>
        <v>8.387658737807873E-3</v>
      </c>
      <c r="G62" s="1020">
        <f>_xlfn.XLOOKUP($C62,INPUT_DATA!$DT:$DT,INPUT_DATA!$DW:$DW)</f>
        <v>90</v>
      </c>
      <c r="H62" s="1021">
        <f t="shared" si="1"/>
        <v>1.6497717815702161E-3</v>
      </c>
      <c r="M62" s="779"/>
    </row>
    <row r="63" spans="2:13" s="636" customFormat="1" ht="15.5">
      <c r="B63" s="774"/>
      <c r="C63" s="1345" t="s">
        <v>809</v>
      </c>
      <c r="D63" s="1022" t="s">
        <v>464</v>
      </c>
      <c r="E63" s="1018">
        <f>_xlfn.XLOOKUP($C63,INPUT_DATA!$DT:$DT,INPUT_DATA!$DV:$DV)</f>
        <v>56260099.289999999</v>
      </c>
      <c r="F63" s="1019">
        <f t="shared" si="0"/>
        <v>7.5712331955057523E-3</v>
      </c>
      <c r="G63" s="1020">
        <f>_xlfn.XLOOKUP($C63,INPUT_DATA!$DT:$DT,INPUT_DATA!$DW:$DW)</f>
        <v>78</v>
      </c>
      <c r="H63" s="1021">
        <f t="shared" si="1"/>
        <v>1.4298022106941873E-3</v>
      </c>
      <c r="M63" s="779"/>
    </row>
    <row r="64" spans="2:13" s="636" customFormat="1" ht="15.5">
      <c r="B64" s="774"/>
      <c r="C64" s="1345" t="s">
        <v>810</v>
      </c>
      <c r="D64" s="1022" t="s">
        <v>465</v>
      </c>
      <c r="E64" s="1018">
        <f>_xlfn.XLOOKUP($C64,INPUT_DATA!$DT:$DT,INPUT_DATA!$DV:$DV)</f>
        <v>43128755.799999997</v>
      </c>
      <c r="F64" s="1019">
        <f t="shared" si="0"/>
        <v>5.804075565360084E-3</v>
      </c>
      <c r="G64" s="1020">
        <f>_xlfn.XLOOKUP($C64,INPUT_DATA!$DT:$DT,INPUT_DATA!$DW:$DW)</f>
        <v>57</v>
      </c>
      <c r="H64" s="1021">
        <f t="shared" si="1"/>
        <v>1.044855461661137E-3</v>
      </c>
      <c r="M64" s="779"/>
    </row>
    <row r="65" spans="2:13" s="636" customFormat="1" ht="15.5">
      <c r="B65" s="774"/>
      <c r="C65" s="1345" t="s">
        <v>811</v>
      </c>
      <c r="D65" s="1022" t="s">
        <v>466</v>
      </c>
      <c r="E65" s="1018">
        <f>_xlfn.XLOOKUP($C65,INPUT_DATA!$DT:$DT,INPUT_DATA!$DV:$DV)</f>
        <v>53774883.310000002</v>
      </c>
      <c r="F65" s="1019">
        <f t="shared" si="0"/>
        <v>7.2367839150523526E-3</v>
      </c>
      <c r="G65" s="1020">
        <f>_xlfn.XLOOKUP($C65,INPUT_DATA!$DT:$DT,INPUT_DATA!$DW:$DW)</f>
        <v>70</v>
      </c>
      <c r="H65" s="1021">
        <f t="shared" si="1"/>
        <v>1.2831558301101681E-3</v>
      </c>
      <c r="M65" s="779"/>
    </row>
    <row r="66" spans="2:13" s="636" customFormat="1" ht="15.5">
      <c r="B66" s="774"/>
      <c r="C66" s="1345" t="s">
        <v>812</v>
      </c>
      <c r="D66" s="1022" t="s">
        <v>467</v>
      </c>
      <c r="E66" s="1018">
        <f>_xlfn.XLOOKUP($C66,INPUT_DATA!$DT:$DT,INPUT_DATA!$DV:$DV)</f>
        <v>34793285.689999998</v>
      </c>
      <c r="F66" s="1019">
        <f t="shared" si="0"/>
        <v>4.6823251811016001E-3</v>
      </c>
      <c r="G66" s="1020">
        <f>_xlfn.XLOOKUP($C66,INPUT_DATA!$DT:$DT,INPUT_DATA!$DW:$DW)</f>
        <v>41</v>
      </c>
      <c r="H66" s="1021">
        <f t="shared" si="1"/>
        <v>7.5156270049309842E-4</v>
      </c>
      <c r="M66" s="779"/>
    </row>
    <row r="67" spans="2:13" s="636" customFormat="1" ht="15.5">
      <c r="B67" s="774"/>
      <c r="C67" s="1345" t="s">
        <v>813</v>
      </c>
      <c r="D67" s="1022" t="s">
        <v>468</v>
      </c>
      <c r="E67" s="1018">
        <f>_xlfn.XLOOKUP($C67,INPUT_DATA!$DT:$DT,INPUT_DATA!$DV:$DV)</f>
        <v>38808199.869999997</v>
      </c>
      <c r="F67" s="1019">
        <f t="shared" si="0"/>
        <v>5.2226344215818392E-3</v>
      </c>
      <c r="G67" s="1020">
        <f>_xlfn.XLOOKUP($C67,INPUT_DATA!$DT:$DT,INPUT_DATA!$DW:$DW)</f>
        <v>45</v>
      </c>
      <c r="H67" s="1021">
        <f t="shared" si="1"/>
        <v>8.2488589078510803E-4</v>
      </c>
      <c r="M67" s="779"/>
    </row>
    <row r="68" spans="2:13" s="636" customFormat="1" ht="15.5">
      <c r="B68" s="774"/>
      <c r="C68" s="1345" t="s">
        <v>814</v>
      </c>
      <c r="D68" s="1022" t="s">
        <v>469</v>
      </c>
      <c r="E68" s="1018">
        <f>_xlfn.XLOOKUP($C68,INPUT_DATA!$DT:$DT,INPUT_DATA!$DV:$DV)</f>
        <v>24313022.460000001</v>
      </c>
      <c r="F68" s="1019">
        <f t="shared" si="0"/>
        <v>3.2719381063187765E-3</v>
      </c>
      <c r="G68" s="1020">
        <f>_xlfn.XLOOKUP($C68,INPUT_DATA!$DT:$DT,INPUT_DATA!$DW:$DW)</f>
        <v>25</v>
      </c>
      <c r="H68" s="1021">
        <f t="shared" si="1"/>
        <v>4.5826993932506004E-4</v>
      </c>
      <c r="M68" s="779"/>
    </row>
    <row r="69" spans="2:13" s="636" customFormat="1" ht="15.5">
      <c r="B69" s="774"/>
      <c r="C69" s="1345" t="s">
        <v>815</v>
      </c>
      <c r="D69" s="1022" t="s">
        <v>470</v>
      </c>
      <c r="E69" s="1018">
        <f>_xlfn.XLOOKUP($C69,INPUT_DATA!$DT:$DT,INPUT_DATA!$DV:$DV)</f>
        <v>31400215.789999999</v>
      </c>
      <c r="F69" s="1019">
        <f t="shared" si="0"/>
        <v>4.2257009698798897E-3</v>
      </c>
      <c r="G69" s="1020">
        <f>_xlfn.XLOOKUP($C69,INPUT_DATA!$DT:$DT,INPUT_DATA!$DW:$DW)</f>
        <v>36</v>
      </c>
      <c r="H69" s="1021">
        <f t="shared" si="1"/>
        <v>6.5990871262808649E-4</v>
      </c>
      <c r="M69" s="779"/>
    </row>
    <row r="70" spans="2:13" s="636" customFormat="1" ht="15.5">
      <c r="B70" s="774"/>
      <c r="C70" s="1345" t="s">
        <v>816</v>
      </c>
      <c r="D70" s="1022" t="s">
        <v>471</v>
      </c>
      <c r="E70" s="1018">
        <f>_xlfn.XLOOKUP($C70,INPUT_DATA!$DT:$DT,INPUT_DATA!$DV:$DV)</f>
        <v>22852265.539999999</v>
      </c>
      <c r="F70" s="1019">
        <f t="shared" si="0"/>
        <v>3.0753559562187575E-3</v>
      </c>
      <c r="G70" s="1020">
        <f>_xlfn.XLOOKUP($C70,INPUT_DATA!$DT:$DT,INPUT_DATA!$DW:$DW)</f>
        <v>23</v>
      </c>
      <c r="H70" s="1021">
        <f t="shared" si="1"/>
        <v>4.2160834417905523E-4</v>
      </c>
      <c r="M70" s="779"/>
    </row>
    <row r="71" spans="2:13" s="636" customFormat="1" ht="15.5">
      <c r="B71" s="774"/>
      <c r="C71" s="1345" t="s">
        <v>817</v>
      </c>
      <c r="D71" s="1022" t="s">
        <v>472</v>
      </c>
      <c r="E71" s="1018">
        <f>_xlfn.XLOOKUP($C71,INPUT_DATA!$DT:$DT,INPUT_DATA!$DV:$DV)</f>
        <v>26289199.800000001</v>
      </c>
      <c r="F71" s="1019">
        <f t="shared" si="0"/>
        <v>3.5378832373376564E-3</v>
      </c>
      <c r="G71" s="1020">
        <f>_xlfn.XLOOKUP($C71,INPUT_DATA!$DT:$DT,INPUT_DATA!$DW:$DW)</f>
        <v>23</v>
      </c>
      <c r="H71" s="1021">
        <f t="shared" si="1"/>
        <v>4.2160834417905523E-4</v>
      </c>
      <c r="M71" s="779"/>
    </row>
    <row r="72" spans="2:13" s="636" customFormat="1" ht="15.5">
      <c r="B72" s="774"/>
      <c r="C72" s="1345" t="s">
        <v>818</v>
      </c>
      <c r="D72" s="1022" t="s">
        <v>473</v>
      </c>
      <c r="E72" s="1018">
        <f>_xlfn.XLOOKUP($C72,INPUT_DATA!$DT:$DT,INPUT_DATA!$DV:$DV)</f>
        <v>21135208.57</v>
      </c>
      <c r="F72" s="1019">
        <f t="shared" si="0"/>
        <v>2.844282088701619E-3</v>
      </c>
      <c r="G72" s="1020">
        <f>_xlfn.XLOOKUP($C72,INPUT_DATA!$DT:$DT,INPUT_DATA!$DW:$DW)</f>
        <v>21</v>
      </c>
      <c r="H72" s="1021">
        <f t="shared" si="1"/>
        <v>3.8494674903305043E-4</v>
      </c>
      <c r="M72" s="779"/>
    </row>
    <row r="73" spans="2:13" s="636" customFormat="1" ht="15.5">
      <c r="B73" s="774"/>
      <c r="C73" s="1345" t="s">
        <v>819</v>
      </c>
      <c r="D73" s="1022" t="s">
        <v>474</v>
      </c>
      <c r="E73" s="1018">
        <f>_xlfn.XLOOKUP($C73,INPUT_DATA!$DT:$DT,INPUT_DATA!$DV:$DV)</f>
        <v>19409069.199999999</v>
      </c>
      <c r="F73" s="1019">
        <f t="shared" si="0"/>
        <v>2.6119859523075556E-3</v>
      </c>
      <c r="G73" s="1020">
        <f>_xlfn.XLOOKUP($C73,INPUT_DATA!$DT:$DT,INPUT_DATA!$DW:$DW)</f>
        <v>17</v>
      </c>
      <c r="H73" s="1021">
        <f t="shared" si="1"/>
        <v>3.1162355874104082E-4</v>
      </c>
      <c r="M73" s="779"/>
    </row>
    <row r="74" spans="2:13" s="636" customFormat="1" ht="15.5">
      <c r="B74" s="774"/>
      <c r="C74" s="1345" t="s">
        <v>820</v>
      </c>
      <c r="D74" s="1022" t="s">
        <v>475</v>
      </c>
      <c r="E74" s="1018">
        <f>_xlfn.XLOOKUP($C74,INPUT_DATA!$DT:$DT,INPUT_DATA!$DV:$DV)</f>
        <v>16324958.27</v>
      </c>
      <c r="F74" s="1019">
        <f t="shared" si="0"/>
        <v>2.1969400610538838E-3</v>
      </c>
      <c r="G74" s="1020">
        <f>_xlfn.XLOOKUP($C74,INPUT_DATA!$DT:$DT,INPUT_DATA!$DW:$DW)</f>
        <v>14</v>
      </c>
      <c r="H74" s="1021">
        <f t="shared" si="1"/>
        <v>2.5663116602203363E-4</v>
      </c>
      <c r="M74" s="779"/>
    </row>
    <row r="75" spans="2:13" s="636" customFormat="1" ht="15.5">
      <c r="B75" s="774"/>
      <c r="C75" s="1345" t="s">
        <v>821</v>
      </c>
      <c r="D75" s="1023" t="s">
        <v>476</v>
      </c>
      <c r="E75" s="1018">
        <f>_xlfn.XLOOKUP($C75,INPUT_DATA!$DT:$DT,INPUT_DATA!$DV:$DV)</f>
        <v>241284187.63</v>
      </c>
      <c r="F75" s="1019">
        <f t="shared" si="0"/>
        <v>3.2470949642628942E-2</v>
      </c>
      <c r="G75" s="1020">
        <f>_xlfn.XLOOKUP($C75,INPUT_DATA!$DT:$DT,INPUT_DATA!$DW:$DW)</f>
        <v>164</v>
      </c>
      <c r="H75" s="1021">
        <f t="shared" si="1"/>
        <v>3.0062508019723937E-3</v>
      </c>
      <c r="M75" s="779"/>
    </row>
    <row r="76" spans="2:13" s="636" customFormat="1" ht="15.5">
      <c r="B76" s="774"/>
      <c r="C76" s="1016"/>
      <c r="D76" s="1024" t="s">
        <v>416</v>
      </c>
      <c r="E76" s="1025">
        <f>SUM(E45:E75)</f>
        <v>7430770897.8499994</v>
      </c>
      <c r="F76" s="1026">
        <f>SUM(F45:F75)</f>
        <v>0.99999999999999989</v>
      </c>
      <c r="G76" s="1027">
        <f>SUM(G45:G75)</f>
        <v>54553</v>
      </c>
      <c r="H76" s="1028">
        <f>SUM(H45:H75)</f>
        <v>1</v>
      </c>
      <c r="M76" s="779"/>
    </row>
    <row r="77" spans="2:13" s="636" customFormat="1" ht="15.5">
      <c r="B77" s="774"/>
      <c r="C77" s="1016"/>
      <c r="D77" s="820"/>
      <c r="G77" s="995"/>
      <c r="M77" s="779"/>
    </row>
    <row r="78" spans="2:13" s="636" customFormat="1" ht="15.5">
      <c r="B78" s="774"/>
      <c r="C78" s="1016"/>
      <c r="D78" s="820"/>
      <c r="G78" s="995"/>
      <c r="M78" s="779"/>
    </row>
    <row r="79" spans="2:13" s="636" customFormat="1" ht="15.5">
      <c r="B79" s="774"/>
      <c r="C79" s="1016"/>
      <c r="D79" s="820"/>
      <c r="G79" s="995"/>
      <c r="M79" s="779"/>
    </row>
    <row r="80" spans="2:13" s="636" customFormat="1" ht="15.5">
      <c r="B80" s="774"/>
      <c r="C80" s="1016"/>
      <c r="D80" s="820"/>
      <c r="G80" s="995"/>
      <c r="M80" s="779"/>
    </row>
    <row r="81" spans="1:13" s="636" customFormat="1" ht="15.5">
      <c r="B81" s="774"/>
      <c r="C81" s="1016"/>
      <c r="D81" s="820"/>
      <c r="G81" s="995"/>
      <c r="M81" s="779"/>
    </row>
    <row r="82" spans="1:13" s="636" customFormat="1" ht="24.65" customHeight="1">
      <c r="A82" s="820"/>
      <c r="B82" s="1011"/>
      <c r="C82" s="1197" t="s">
        <v>477</v>
      </c>
      <c r="D82" s="1029"/>
      <c r="E82" s="1029"/>
      <c r="F82" s="1029"/>
      <c r="G82" s="1030"/>
      <c r="H82" s="1029"/>
      <c r="M82" s="779"/>
    </row>
    <row r="83" spans="1:13" s="636" customFormat="1" ht="15" customHeight="1">
      <c r="A83" s="820"/>
      <c r="B83" s="824"/>
      <c r="C83" s="1014"/>
      <c r="D83" s="820"/>
      <c r="E83" s="820"/>
      <c r="F83" s="820"/>
      <c r="G83" s="1015"/>
      <c r="H83" s="820"/>
      <c r="M83" s="779"/>
    </row>
    <row r="84" spans="1:13" s="636" customFormat="1" ht="26">
      <c r="B84" s="774"/>
      <c r="C84" s="1016"/>
      <c r="D84" s="1186" t="s">
        <v>478</v>
      </c>
      <c r="E84" s="2054" t="s">
        <v>444</v>
      </c>
      <c r="F84" s="2056"/>
      <c r="G84" s="2054" t="s">
        <v>445</v>
      </c>
      <c r="H84" s="2056"/>
      <c r="M84" s="779"/>
    </row>
    <row r="85" spans="1:13" s="636" customFormat="1" ht="15.5">
      <c r="B85" s="774"/>
      <c r="C85" s="1345" t="s">
        <v>822</v>
      </c>
      <c r="D85" s="1017" t="s">
        <v>446</v>
      </c>
      <c r="E85" s="1018">
        <f>_xlfn.XLOOKUP($C85,INPUT_DATA!$DT:$DT,INPUT_DATA!$DV:$DV)</f>
        <v>334065521.80000001</v>
      </c>
      <c r="F85" s="1019">
        <f>E85/$E$116</f>
        <v>4.495704771313265E-2</v>
      </c>
      <c r="G85" s="1020">
        <f>_xlfn.XLOOKUP($C85,INPUT_DATA!$DT:$DT,INPUT_DATA!$DW:$DW)</f>
        <v>11111</v>
      </c>
      <c r="H85" s="1021">
        <f>G85/$G$116</f>
        <v>0.20367349183362968</v>
      </c>
      <c r="M85" s="779"/>
    </row>
    <row r="86" spans="1:13" s="636" customFormat="1" ht="15.5">
      <c r="B86" s="774"/>
      <c r="C86" s="1345" t="s">
        <v>823</v>
      </c>
      <c r="D86" s="1022" t="s">
        <v>447</v>
      </c>
      <c r="E86" s="1018">
        <f>_xlfn.XLOOKUP($C86,INPUT_DATA!$DT:$DT,INPUT_DATA!$DV:$DV)</f>
        <v>1156409028.3199999</v>
      </c>
      <c r="F86" s="1019">
        <f>E86/$E$116</f>
        <v>0.15562436848303213</v>
      </c>
      <c r="G86" s="1020">
        <f>_xlfn.XLOOKUP($C86,INPUT_DATA!$DT:$DT,INPUT_DATA!$DW:$DW)</f>
        <v>15409</v>
      </c>
      <c r="H86" s="1021">
        <f t="shared" ref="H86:H115" si="2">G86/$G$116</f>
        <v>0.282459259802394</v>
      </c>
      <c r="M86" s="779"/>
    </row>
    <row r="87" spans="1:13" s="636" customFormat="1" ht="15.5">
      <c r="B87" s="774"/>
      <c r="C87" s="1345" t="s">
        <v>824</v>
      </c>
      <c r="D87" s="1022" t="s">
        <v>448</v>
      </c>
      <c r="E87" s="1018">
        <f>_xlfn.XLOOKUP($C87,INPUT_DATA!$DT:$DT,INPUT_DATA!$DV:$DV)</f>
        <v>1735416820.1199999</v>
      </c>
      <c r="F87" s="1019">
        <f t="shared" ref="F87:F115" si="3">E87/$E$116</f>
        <v>0.23354465424605148</v>
      </c>
      <c r="G87" s="1020">
        <f>_xlfn.XLOOKUP($C87,INPUT_DATA!$DT:$DT,INPUT_DATA!$DW:$DW)</f>
        <v>14160</v>
      </c>
      <c r="H87" s="1021">
        <f t="shared" si="2"/>
        <v>0.25956409363371402</v>
      </c>
      <c r="M87" s="779"/>
    </row>
    <row r="88" spans="1:13" s="636" customFormat="1" ht="15.5">
      <c r="B88" s="774"/>
      <c r="C88" s="1345" t="s">
        <v>825</v>
      </c>
      <c r="D88" s="1022" t="s">
        <v>449</v>
      </c>
      <c r="E88" s="1018">
        <f>_xlfn.XLOOKUP($C88,INPUT_DATA!$DT:$DT,INPUT_DATA!$DV:$DV)</f>
        <v>876720940.99000001</v>
      </c>
      <c r="F88" s="1019">
        <f t="shared" si="3"/>
        <v>0.11798519333218417</v>
      </c>
      <c r="G88" s="1020">
        <f>_xlfn.XLOOKUP($C88,INPUT_DATA!$DT:$DT,INPUT_DATA!$DW:$DW)</f>
        <v>5064</v>
      </c>
      <c r="H88" s="1021">
        <f t="shared" si="2"/>
        <v>9.2827158909684154E-2</v>
      </c>
      <c r="M88" s="779"/>
    </row>
    <row r="89" spans="1:13" s="636" customFormat="1" ht="15.5">
      <c r="B89" s="774"/>
      <c r="C89" s="1345" t="s">
        <v>826</v>
      </c>
      <c r="D89" s="1022" t="s">
        <v>450</v>
      </c>
      <c r="E89" s="1018">
        <f>_xlfn.XLOOKUP($C89,INPUT_DATA!$DT:$DT,INPUT_DATA!$DV:$DV)</f>
        <v>682006555.45000005</v>
      </c>
      <c r="F89" s="1019">
        <f t="shared" si="3"/>
        <v>9.1781399914688533E-2</v>
      </c>
      <c r="G89" s="1020">
        <f>_xlfn.XLOOKUP($C89,INPUT_DATA!$DT:$DT,INPUT_DATA!$DW:$DW)</f>
        <v>3061</v>
      </c>
      <c r="H89" s="1021">
        <f t="shared" si="2"/>
        <v>5.6110571370960351E-2</v>
      </c>
      <c r="M89" s="779"/>
    </row>
    <row r="90" spans="1:13" s="636" customFormat="1" ht="15.5">
      <c r="B90" s="774"/>
      <c r="C90" s="1345" t="s">
        <v>827</v>
      </c>
      <c r="D90" s="1022" t="s">
        <v>451</v>
      </c>
      <c r="E90" s="1018">
        <f>_xlfn.XLOOKUP($C90,INPUT_DATA!$DT:$DT,INPUT_DATA!$DV:$DV)</f>
        <v>468699750.76999998</v>
      </c>
      <c r="F90" s="1019">
        <f t="shared" si="3"/>
        <v>6.3075521667020087E-2</v>
      </c>
      <c r="G90" s="1020">
        <f>_xlfn.XLOOKUP($C90,INPUT_DATA!$DT:$DT,INPUT_DATA!$DW:$DW)</f>
        <v>1723</v>
      </c>
      <c r="H90" s="1021">
        <f t="shared" si="2"/>
        <v>3.1583964218283141E-2</v>
      </c>
      <c r="M90" s="779"/>
    </row>
    <row r="91" spans="1:13" s="636" customFormat="1" ht="15.5">
      <c r="B91" s="774"/>
      <c r="C91" s="1345" t="s">
        <v>828</v>
      </c>
      <c r="D91" s="1022" t="s">
        <v>452</v>
      </c>
      <c r="E91" s="1018">
        <f>_xlfn.XLOOKUP($C91,INPUT_DATA!$DT:$DT,INPUT_DATA!$DV:$DV)</f>
        <v>304828997.98000002</v>
      </c>
      <c r="F91" s="1019">
        <f t="shared" si="3"/>
        <v>4.102252675670548E-2</v>
      </c>
      <c r="G91" s="1020">
        <f>_xlfn.XLOOKUP($C91,INPUT_DATA!$DT:$DT,INPUT_DATA!$DW:$DW)</f>
        <v>943</v>
      </c>
      <c r="H91" s="1021">
        <f t="shared" si="2"/>
        <v>1.7285942111341265E-2</v>
      </c>
      <c r="M91" s="779"/>
    </row>
    <row r="92" spans="1:13" s="636" customFormat="1" ht="15.5">
      <c r="B92" s="774"/>
      <c r="C92" s="1345" t="s">
        <v>829</v>
      </c>
      <c r="D92" s="1022" t="s">
        <v>453</v>
      </c>
      <c r="E92" s="1018">
        <f>_xlfn.XLOOKUP($C92,INPUT_DATA!$DT:$DT,INPUT_DATA!$DV:$DV)</f>
        <v>221897447.5</v>
      </c>
      <c r="F92" s="1019">
        <f t="shared" si="3"/>
        <v>2.986196863695572E-2</v>
      </c>
      <c r="G92" s="1020">
        <f>_xlfn.XLOOKUP($C92,INPUT_DATA!$DT:$DT,INPUT_DATA!$DW:$DW)</f>
        <v>596</v>
      </c>
      <c r="H92" s="1021">
        <f t="shared" si="2"/>
        <v>1.0925155353509431E-2</v>
      </c>
      <c r="M92" s="779"/>
    </row>
    <row r="93" spans="1:13" s="636" customFormat="1" ht="15.5">
      <c r="B93" s="774"/>
      <c r="C93" s="1345" t="s">
        <v>830</v>
      </c>
      <c r="D93" s="1022" t="s">
        <v>454</v>
      </c>
      <c r="E93" s="1018">
        <f>_xlfn.XLOOKUP($C93,INPUT_DATA!$DT:$DT,INPUT_DATA!$DV:$DV)</f>
        <v>147001842.18000001</v>
      </c>
      <c r="F93" s="1019">
        <f t="shared" si="3"/>
        <v>1.9782852169824415E-2</v>
      </c>
      <c r="G93" s="1020">
        <f>_xlfn.XLOOKUP($C93,INPUT_DATA!$DT:$DT,INPUT_DATA!$DW:$DW)</f>
        <v>346</v>
      </c>
      <c r="H93" s="1021">
        <f t="shared" si="2"/>
        <v>6.3424559602588311E-3</v>
      </c>
      <c r="M93" s="779"/>
    </row>
    <row r="94" spans="1:13" s="636" customFormat="1" ht="15.5">
      <c r="B94" s="774"/>
      <c r="C94" s="1345" t="s">
        <v>831</v>
      </c>
      <c r="D94" s="1022" t="s">
        <v>455</v>
      </c>
      <c r="E94" s="1018">
        <f>_xlfn.XLOOKUP($C94,INPUT_DATA!$DT:$DT,INPUT_DATA!$DV:$DV)</f>
        <v>202895487.38</v>
      </c>
      <c r="F94" s="1019">
        <f t="shared" si="3"/>
        <v>2.7304769608588693E-2</v>
      </c>
      <c r="G94" s="1020">
        <f>_xlfn.XLOOKUP($C94,INPUT_DATA!$DT:$DT,INPUT_DATA!$DW:$DW)</f>
        <v>426</v>
      </c>
      <c r="H94" s="1021">
        <f t="shared" si="2"/>
        <v>7.8089197660990229E-3</v>
      </c>
      <c r="M94" s="779"/>
    </row>
    <row r="95" spans="1:13" s="636" customFormat="1" ht="15.5">
      <c r="B95" s="774"/>
      <c r="C95" s="1345" t="s">
        <v>832</v>
      </c>
      <c r="D95" s="1022" t="s">
        <v>456</v>
      </c>
      <c r="E95" s="1018">
        <f>_xlfn.XLOOKUP($C95,INPUT_DATA!$DT:$DT,INPUT_DATA!$DV:$DV)</f>
        <v>202161824.84999999</v>
      </c>
      <c r="F95" s="1019">
        <f t="shared" si="3"/>
        <v>2.7206036578047772E-2</v>
      </c>
      <c r="G95" s="1020">
        <f>_xlfn.XLOOKUP($C95,INPUT_DATA!$DT:$DT,INPUT_DATA!$DW:$DW)</f>
        <v>386</v>
      </c>
      <c r="H95" s="1021">
        <f t="shared" si="2"/>
        <v>7.0756878631789265E-3</v>
      </c>
      <c r="M95" s="779"/>
    </row>
    <row r="96" spans="1:13" s="636" customFormat="1" ht="15.5">
      <c r="B96" s="774"/>
      <c r="C96" s="1345" t="s">
        <v>833</v>
      </c>
      <c r="D96" s="1022" t="s">
        <v>457</v>
      </c>
      <c r="E96" s="1018">
        <f>_xlfn.XLOOKUP($C96,INPUT_DATA!$DT:$DT,INPUT_DATA!$DV:$DV)</f>
        <v>160629694.74000001</v>
      </c>
      <c r="F96" s="1019">
        <f t="shared" si="3"/>
        <v>2.1616827775766331E-2</v>
      </c>
      <c r="G96" s="1020">
        <f>_xlfn.XLOOKUP($C96,INPUT_DATA!$DT:$DT,INPUT_DATA!$DW:$DW)</f>
        <v>279</v>
      </c>
      <c r="H96" s="1021">
        <f t="shared" si="2"/>
        <v>5.1142925228676696E-3</v>
      </c>
      <c r="M96" s="779"/>
    </row>
    <row r="97" spans="2:13" s="636" customFormat="1" ht="15.5">
      <c r="B97" s="774"/>
      <c r="C97" s="1345" t="s">
        <v>834</v>
      </c>
      <c r="D97" s="1022" t="s">
        <v>458</v>
      </c>
      <c r="E97" s="1018">
        <f>_xlfn.XLOOKUP($C97,INPUT_DATA!$DT:$DT,INPUT_DATA!$DV:$DV)</f>
        <v>134155535.05</v>
      </c>
      <c r="F97" s="1019">
        <f t="shared" si="3"/>
        <v>1.805405346150777E-2</v>
      </c>
      <c r="G97" s="1020">
        <f>_xlfn.XLOOKUP($C97,INPUT_DATA!$DT:$DT,INPUT_DATA!$DW:$DW)</f>
        <v>215</v>
      </c>
      <c r="H97" s="1021">
        <f t="shared" si="2"/>
        <v>3.9411214781955159E-3</v>
      </c>
      <c r="M97" s="779"/>
    </row>
    <row r="98" spans="2:13" s="636" customFormat="1" ht="15.5">
      <c r="B98" s="774"/>
      <c r="C98" s="1345" t="s">
        <v>835</v>
      </c>
      <c r="D98" s="1022" t="s">
        <v>459</v>
      </c>
      <c r="E98" s="1018">
        <f>_xlfn.XLOOKUP($C98,INPUT_DATA!$DT:$DT,INPUT_DATA!$DV:$DV)</f>
        <v>114298585.34</v>
      </c>
      <c r="F98" s="1019">
        <f t="shared" si="3"/>
        <v>1.5381793748084852E-2</v>
      </c>
      <c r="G98" s="1020">
        <f>_xlfn.XLOOKUP($C98,INPUT_DATA!$DT:$DT,INPUT_DATA!$DW:$DW)</f>
        <v>170</v>
      </c>
      <c r="H98" s="1021">
        <f t="shared" si="2"/>
        <v>3.1162355874104083E-3</v>
      </c>
      <c r="M98" s="779"/>
    </row>
    <row r="99" spans="2:13" s="636" customFormat="1" ht="15.5">
      <c r="B99" s="774"/>
      <c r="C99" s="1345" t="s">
        <v>836</v>
      </c>
      <c r="D99" s="1022" t="s">
        <v>460</v>
      </c>
      <c r="E99" s="1018">
        <f>_xlfn.XLOOKUP($C99,INPUT_DATA!$DT:$DT,INPUT_DATA!$DV:$DV)</f>
        <v>76635181.530000001</v>
      </c>
      <c r="F99" s="1019">
        <f t="shared" si="3"/>
        <v>1.031322087351306E-2</v>
      </c>
      <c r="G99" s="1020">
        <f>_xlfn.XLOOKUP($C99,INPUT_DATA!$DT:$DT,INPUT_DATA!$DW:$DW)</f>
        <v>106</v>
      </c>
      <c r="H99" s="1021">
        <f t="shared" si="2"/>
        <v>1.9430645427382545E-3</v>
      </c>
      <c r="M99" s="779"/>
    </row>
    <row r="100" spans="2:13" s="636" customFormat="1" ht="15.5">
      <c r="B100" s="774"/>
      <c r="C100" s="1345" t="s">
        <v>837</v>
      </c>
      <c r="D100" s="1022" t="s">
        <v>461</v>
      </c>
      <c r="E100" s="1018">
        <f>_xlfn.XLOOKUP($C100,INPUT_DATA!$DT:$DT,INPUT_DATA!$DV:$DV)</f>
        <v>60368992.770000003</v>
      </c>
      <c r="F100" s="1019">
        <f t="shared" si="3"/>
        <v>8.1241897509539696E-3</v>
      </c>
      <c r="G100" s="1020">
        <f>_xlfn.XLOOKUP($C100,INPUT_DATA!$DT:$DT,INPUT_DATA!$DW:$DW)</f>
        <v>78</v>
      </c>
      <c r="H100" s="1021">
        <f t="shared" si="2"/>
        <v>1.4298022106941873E-3</v>
      </c>
      <c r="M100" s="779"/>
    </row>
    <row r="101" spans="2:13" s="636" customFormat="1" ht="15.5">
      <c r="B101" s="774"/>
      <c r="C101" s="1345" t="s">
        <v>838</v>
      </c>
      <c r="D101" s="1022" t="s">
        <v>462</v>
      </c>
      <c r="E101" s="1018">
        <f>_xlfn.XLOOKUP($C101,INPUT_DATA!$DT:$DT,INPUT_DATA!$DV:$DV)</f>
        <v>55090635.710000001</v>
      </c>
      <c r="F101" s="1019">
        <f t="shared" si="3"/>
        <v>7.4138520036918084E-3</v>
      </c>
      <c r="G101" s="1020">
        <f>_xlfn.XLOOKUP($C101,INPUT_DATA!$DT:$DT,INPUT_DATA!$DW:$DW)</f>
        <v>67</v>
      </c>
      <c r="H101" s="1021">
        <f t="shared" si="2"/>
        <v>1.2281634373911608E-3</v>
      </c>
      <c r="M101" s="779"/>
    </row>
    <row r="102" spans="2:13" s="636" customFormat="1" ht="15.5">
      <c r="B102" s="774"/>
      <c r="C102" s="1345" t="s">
        <v>839</v>
      </c>
      <c r="D102" s="1022" t="s">
        <v>463</v>
      </c>
      <c r="E102" s="1018">
        <f>_xlfn.XLOOKUP($C102,INPUT_DATA!$DT:$DT,INPUT_DATA!$DV:$DV)</f>
        <v>50661116.049999997</v>
      </c>
      <c r="F102" s="1019">
        <f t="shared" si="3"/>
        <v>6.8177470071992333E-3</v>
      </c>
      <c r="G102" s="1020">
        <f>_xlfn.XLOOKUP($C102,INPUT_DATA!$DT:$DT,INPUT_DATA!$DW:$DW)</f>
        <v>58</v>
      </c>
      <c r="H102" s="1021">
        <f t="shared" si="2"/>
        <v>1.0631862592341392E-3</v>
      </c>
      <c r="M102" s="779"/>
    </row>
    <row r="103" spans="2:13" s="636" customFormat="1" ht="15.5">
      <c r="B103" s="774"/>
      <c r="C103" s="1345" t="s">
        <v>840</v>
      </c>
      <c r="D103" s="1022" t="s">
        <v>464</v>
      </c>
      <c r="E103" s="1018">
        <f>_xlfn.XLOOKUP($C103,INPUT_DATA!$DT:$DT,INPUT_DATA!$DV:$DV)</f>
        <v>37815921.43</v>
      </c>
      <c r="F103" s="1019">
        <f t="shared" si="3"/>
        <v>5.0890980155156662E-3</v>
      </c>
      <c r="G103" s="1020">
        <f>_xlfn.XLOOKUP($C103,INPUT_DATA!$DT:$DT,INPUT_DATA!$DW:$DW)</f>
        <v>41</v>
      </c>
      <c r="H103" s="1021">
        <f t="shared" si="2"/>
        <v>7.5156270049309842E-4</v>
      </c>
      <c r="M103" s="779"/>
    </row>
    <row r="104" spans="2:13" s="636" customFormat="1" ht="15.5">
      <c r="B104" s="774"/>
      <c r="C104" s="1345" t="s">
        <v>841</v>
      </c>
      <c r="D104" s="1022" t="s">
        <v>465</v>
      </c>
      <c r="E104" s="1018">
        <f>_xlfn.XLOOKUP($C104,INPUT_DATA!$DT:$DT,INPUT_DATA!$DV:$DV)</f>
        <v>42015214.509999998</v>
      </c>
      <c r="F104" s="1019">
        <f t="shared" si="3"/>
        <v>5.6542201458743089E-3</v>
      </c>
      <c r="G104" s="1020">
        <f>_xlfn.XLOOKUP($C104,INPUT_DATA!$DT:$DT,INPUT_DATA!$DW:$DW)</f>
        <v>43</v>
      </c>
      <c r="H104" s="1021">
        <f t="shared" si="2"/>
        <v>7.8822429563910328E-4</v>
      </c>
      <c r="M104" s="779"/>
    </row>
    <row r="105" spans="2:13" s="636" customFormat="1" ht="15.5">
      <c r="B105" s="774"/>
      <c r="C105" s="1345" t="s">
        <v>842</v>
      </c>
      <c r="D105" s="1022" t="s">
        <v>466</v>
      </c>
      <c r="E105" s="1018">
        <f>_xlfn.XLOOKUP($C105,INPUT_DATA!$DT:$DT,INPUT_DATA!$DV:$DV)</f>
        <v>33839155.640000001</v>
      </c>
      <c r="F105" s="1019">
        <f t="shared" si="3"/>
        <v>4.5539226151880057E-3</v>
      </c>
      <c r="G105" s="1020">
        <f>_xlfn.XLOOKUP($C105,INPUT_DATA!$DT:$DT,INPUT_DATA!$DW:$DW)</f>
        <v>33</v>
      </c>
      <c r="H105" s="1021">
        <f t="shared" si="2"/>
        <v>6.049163199090792E-4</v>
      </c>
      <c r="M105" s="779"/>
    </row>
    <row r="106" spans="2:13" s="636" customFormat="1" ht="15.5">
      <c r="B106" s="774"/>
      <c r="C106" s="1345" t="s">
        <v>843</v>
      </c>
      <c r="D106" s="1022" t="s">
        <v>467</v>
      </c>
      <c r="E106" s="1018">
        <f>_xlfn.XLOOKUP($C106,INPUT_DATA!$DT:$DT,INPUT_DATA!$DV:$DV)</f>
        <v>16023382.17</v>
      </c>
      <c r="F106" s="1019">
        <f t="shared" si="3"/>
        <v>2.1563552947966897E-3</v>
      </c>
      <c r="G106" s="1020">
        <f>_xlfn.XLOOKUP($C106,INPUT_DATA!$DT:$DT,INPUT_DATA!$DW:$DW)</f>
        <v>15</v>
      </c>
      <c r="H106" s="1021">
        <f t="shared" si="2"/>
        <v>2.7496196359503601E-4</v>
      </c>
      <c r="M106" s="779"/>
    </row>
    <row r="107" spans="2:13" s="636" customFormat="1" ht="15.5">
      <c r="B107" s="774"/>
      <c r="C107" s="1345" t="s">
        <v>844</v>
      </c>
      <c r="D107" s="1022" t="s">
        <v>468</v>
      </c>
      <c r="E107" s="1018">
        <f>_xlfn.XLOOKUP($C107,INPUT_DATA!$DT:$DT,INPUT_DATA!$DV:$DV)</f>
        <v>24676573.039999999</v>
      </c>
      <c r="F107" s="1019">
        <f t="shared" si="3"/>
        <v>3.3208631216365254E-3</v>
      </c>
      <c r="G107" s="1020">
        <f>_xlfn.XLOOKUP($C107,INPUT_DATA!$DT:$DT,INPUT_DATA!$DW:$DW)</f>
        <v>22</v>
      </c>
      <c r="H107" s="1021">
        <f t="shared" si="2"/>
        <v>4.0327754660605285E-4</v>
      </c>
      <c r="M107" s="779"/>
    </row>
    <row r="108" spans="2:13" s="636" customFormat="1" ht="15.5">
      <c r="B108" s="774"/>
      <c r="C108" s="1345" t="s">
        <v>845</v>
      </c>
      <c r="D108" s="1022" t="s">
        <v>469</v>
      </c>
      <c r="E108" s="1018">
        <f>_xlfn.XLOOKUP($C108,INPUT_DATA!$DT:$DT,INPUT_DATA!$DV:$DV)</f>
        <v>25837423.640000001</v>
      </c>
      <c r="F108" s="1019">
        <f t="shared" si="3"/>
        <v>3.4770852170231399E-3</v>
      </c>
      <c r="G108" s="1020">
        <f>_xlfn.XLOOKUP($C108,INPUT_DATA!$DT:$DT,INPUT_DATA!$DW:$DW)</f>
        <v>22</v>
      </c>
      <c r="H108" s="1021">
        <f t="shared" si="2"/>
        <v>4.0327754660605285E-4</v>
      </c>
      <c r="M108" s="779"/>
    </row>
    <row r="109" spans="2:13" s="636" customFormat="1" ht="15.5">
      <c r="B109" s="774"/>
      <c r="C109" s="1345" t="s">
        <v>846</v>
      </c>
      <c r="D109" s="1022" t="s">
        <v>470</v>
      </c>
      <c r="E109" s="1018">
        <f>_xlfn.XLOOKUP($C109,INPUT_DATA!$DT:$DT,INPUT_DATA!$DV:$DV)</f>
        <v>17197504.800000001</v>
      </c>
      <c r="F109" s="1019">
        <f t="shared" si="3"/>
        <v>2.3143634807763864E-3</v>
      </c>
      <c r="G109" s="1020">
        <f>_xlfn.XLOOKUP($C109,INPUT_DATA!$DT:$DT,INPUT_DATA!$DW:$DW)</f>
        <v>14</v>
      </c>
      <c r="H109" s="1021">
        <f t="shared" si="2"/>
        <v>2.5663116602203363E-4</v>
      </c>
      <c r="M109" s="779"/>
    </row>
    <row r="110" spans="2:13" s="636" customFormat="1" ht="15.5">
      <c r="B110" s="774"/>
      <c r="C110" s="1345" t="s">
        <v>847</v>
      </c>
      <c r="D110" s="1022" t="s">
        <v>471</v>
      </c>
      <c r="E110" s="1018">
        <f>_xlfn.XLOOKUP($C110,INPUT_DATA!$DT:$DT,INPUT_DATA!$DV:$DV)</f>
        <v>26984243.02</v>
      </c>
      <c r="F110" s="1019">
        <f t="shared" si="3"/>
        <v>3.631419053413092E-3</v>
      </c>
      <c r="G110" s="1020">
        <f>_xlfn.XLOOKUP($C110,INPUT_DATA!$DT:$DT,INPUT_DATA!$DW:$DW)</f>
        <v>21</v>
      </c>
      <c r="H110" s="1021">
        <f t="shared" si="2"/>
        <v>3.8494674903305043E-4</v>
      </c>
      <c r="M110" s="779"/>
    </row>
    <row r="111" spans="2:13" s="636" customFormat="1" ht="15.5">
      <c r="B111" s="774"/>
      <c r="C111" s="1345" t="s">
        <v>848</v>
      </c>
      <c r="D111" s="1022" t="s">
        <v>472</v>
      </c>
      <c r="E111" s="1018">
        <f>_xlfn.XLOOKUP($C111,INPUT_DATA!$DT:$DT,INPUT_DATA!$DV:$DV)</f>
        <v>27836372.039999999</v>
      </c>
      <c r="F111" s="1019">
        <f t="shared" si="3"/>
        <v>3.7460947757189098E-3</v>
      </c>
      <c r="G111" s="1020">
        <f>_xlfn.XLOOKUP($C111,INPUT_DATA!$DT:$DT,INPUT_DATA!$DW:$DW)</f>
        <v>21</v>
      </c>
      <c r="H111" s="1021">
        <f t="shared" si="2"/>
        <v>3.8494674903305043E-4</v>
      </c>
      <c r="M111" s="779"/>
    </row>
    <row r="112" spans="2:13" s="636" customFormat="1" ht="15.5">
      <c r="B112" s="774"/>
      <c r="C112" s="1345" t="s">
        <v>849</v>
      </c>
      <c r="D112" s="1022" t="s">
        <v>473</v>
      </c>
      <c r="E112" s="1018">
        <f>_xlfn.XLOOKUP($C112,INPUT_DATA!$DT:$DT,INPUT_DATA!$DV:$DV)</f>
        <v>26179022.899999999</v>
      </c>
      <c r="F112" s="1019">
        <f t="shared" si="3"/>
        <v>3.5230561216164757E-3</v>
      </c>
      <c r="G112" s="1020">
        <f>_xlfn.XLOOKUP($C112,INPUT_DATA!$DT:$DT,INPUT_DATA!$DW:$DW)</f>
        <v>19</v>
      </c>
      <c r="H112" s="1021">
        <f t="shared" si="2"/>
        <v>3.4828515388704562E-4</v>
      </c>
      <c r="M112" s="779"/>
    </row>
    <row r="113" spans="1:13" s="636" customFormat="1" ht="15.5">
      <c r="B113" s="774"/>
      <c r="C113" s="1345" t="s">
        <v>850</v>
      </c>
      <c r="D113" s="1022" t="s">
        <v>474</v>
      </c>
      <c r="E113" s="1018">
        <f>_xlfn.XLOOKUP($C113,INPUT_DATA!$DT:$DT,INPUT_DATA!$DV:$DV)</f>
        <v>27098766.690000001</v>
      </c>
      <c r="F113" s="1019">
        <f t="shared" si="3"/>
        <v>3.6468311380506548E-3</v>
      </c>
      <c r="G113" s="1020">
        <f>_xlfn.XLOOKUP($C113,INPUT_DATA!$DT:$DT,INPUT_DATA!$DW:$DW)</f>
        <v>19</v>
      </c>
      <c r="H113" s="1021">
        <f t="shared" si="2"/>
        <v>3.4828515388704562E-4</v>
      </c>
      <c r="M113" s="779"/>
    </row>
    <row r="114" spans="1:13" s="636" customFormat="1" ht="15.5">
      <c r="B114" s="774"/>
      <c r="C114" s="1345" t="s">
        <v>851</v>
      </c>
      <c r="D114" s="1022" t="s">
        <v>475</v>
      </c>
      <c r="E114" s="1018">
        <f>_xlfn.XLOOKUP($C114,INPUT_DATA!$DT:$DT,INPUT_DATA!$DV:$DV)</f>
        <v>17734744.960000001</v>
      </c>
      <c r="F114" s="1019">
        <f t="shared" si="3"/>
        <v>2.3866628649702182E-3</v>
      </c>
      <c r="G114" s="1020">
        <f>_xlfn.XLOOKUP($C114,INPUT_DATA!$DT:$DT,INPUT_DATA!$DW:$DW)</f>
        <v>12</v>
      </c>
      <c r="H114" s="1021">
        <f t="shared" si="2"/>
        <v>2.199695708760288E-4</v>
      </c>
      <c r="M114" s="779"/>
    </row>
    <row r="115" spans="1:13" s="636" customFormat="1" ht="15.5">
      <c r="B115" s="774"/>
      <c r="C115" s="1345" t="s">
        <v>852</v>
      </c>
      <c r="D115" s="1023" t="s">
        <v>476</v>
      </c>
      <c r="E115" s="1018">
        <f>_xlfn.XLOOKUP($C115,INPUT_DATA!$DT:$DT,INPUT_DATA!$DV:$DV)</f>
        <v>123588614.48</v>
      </c>
      <c r="F115" s="1019">
        <f t="shared" si="3"/>
        <v>1.6632004428471722E-2</v>
      </c>
      <c r="G115" s="1020">
        <f>_xlfn.XLOOKUP($C115,INPUT_DATA!$DT:$DT,INPUT_DATA!$DW:$DW)</f>
        <v>73</v>
      </c>
      <c r="H115" s="1021">
        <f t="shared" si="2"/>
        <v>1.3381482228291752E-3</v>
      </c>
      <c r="M115" s="779"/>
    </row>
    <row r="116" spans="1:13" s="636" customFormat="1" ht="15.5">
      <c r="B116" s="774"/>
      <c r="C116" s="1016"/>
      <c r="D116" s="1024" t="s">
        <v>416</v>
      </c>
      <c r="E116" s="1025">
        <f>SUM(E85:E115)</f>
        <v>7430770897.8500004</v>
      </c>
      <c r="F116" s="1026">
        <f>SUM(F85:F115)</f>
        <v>1.0000000000000004</v>
      </c>
      <c r="G116" s="1027">
        <f>SUM(G85:G115)</f>
        <v>54553</v>
      </c>
      <c r="H116" s="1028">
        <f>SUM(H85:H115)</f>
        <v>1</v>
      </c>
      <c r="M116" s="779"/>
    </row>
    <row r="117" spans="1:13" s="636" customFormat="1" ht="15.5">
      <c r="B117" s="774"/>
      <c r="C117" s="1016"/>
      <c r="D117" s="820"/>
      <c r="G117" s="995"/>
      <c r="M117" s="779"/>
    </row>
    <row r="118" spans="1:13" s="636" customFormat="1" ht="15.5">
      <c r="B118" s="774"/>
      <c r="C118" s="1016"/>
      <c r="D118" s="820"/>
      <c r="G118" s="995"/>
      <c r="M118" s="779"/>
    </row>
    <row r="119" spans="1:13" s="636" customFormat="1" ht="15.5">
      <c r="B119" s="774"/>
      <c r="C119" s="1016"/>
      <c r="D119" s="820"/>
      <c r="G119" s="995"/>
      <c r="M119" s="779"/>
    </row>
    <row r="120" spans="1:13" s="636" customFormat="1" ht="15.5">
      <c r="B120" s="774"/>
      <c r="C120" s="1016"/>
      <c r="D120" s="820"/>
      <c r="G120" s="995"/>
      <c r="M120" s="779"/>
    </row>
    <row r="121" spans="1:13" s="636" customFormat="1" ht="15.5">
      <c r="B121" s="774"/>
      <c r="C121" s="1016"/>
      <c r="D121" s="820"/>
      <c r="G121" s="995"/>
      <c r="M121" s="779"/>
    </row>
    <row r="122" spans="1:13" s="636" customFormat="1" ht="30" customHeight="1">
      <c r="B122" s="774"/>
      <c r="C122" s="1197" t="s">
        <v>479</v>
      </c>
      <c r="D122" s="820"/>
      <c r="G122" s="995"/>
      <c r="M122" s="779"/>
    </row>
    <row r="123" spans="1:13" s="636" customFormat="1" ht="15" customHeight="1">
      <c r="A123" s="820"/>
      <c r="B123" s="1011"/>
      <c r="C123" s="1031"/>
      <c r="D123" s="1029"/>
      <c r="E123" s="1029"/>
      <c r="F123" s="1029"/>
      <c r="G123" s="1030"/>
      <c r="H123" s="1029"/>
      <c r="M123" s="779"/>
    </row>
    <row r="124" spans="1:13" s="636" customFormat="1" ht="25.9" customHeight="1">
      <c r="B124" s="774"/>
      <c r="C124" s="1016"/>
      <c r="D124" s="1184" t="s">
        <v>480</v>
      </c>
      <c r="E124" s="2054" t="s">
        <v>444</v>
      </c>
      <c r="F124" s="2056"/>
      <c r="G124" s="2054" t="s">
        <v>445</v>
      </c>
      <c r="H124" s="2056"/>
      <c r="M124" s="779"/>
    </row>
    <row r="125" spans="1:13" s="636" customFormat="1" ht="15.5">
      <c r="B125" s="774"/>
      <c r="C125" s="1345" t="s">
        <v>853</v>
      </c>
      <c r="D125" s="1017" t="s">
        <v>481</v>
      </c>
      <c r="E125" s="1018">
        <f>_xlfn.XLOOKUP($C125,INPUT_DATA!$DT:$DT,INPUT_DATA!$DV:$DV)</f>
        <v>928045.92</v>
      </c>
      <c r="F125" s="1019">
        <f>E125/$E$137</f>
        <v>1.24892280055158E-4</v>
      </c>
      <c r="G125" s="1020">
        <f>_xlfn.XLOOKUP($C125,INPUT_DATA!$DT:$DT,INPUT_DATA!$DW:$DW)</f>
        <v>22</v>
      </c>
      <c r="H125" s="1032">
        <f>G125/$G$137</f>
        <v>4.0327754660605285E-4</v>
      </c>
      <c r="M125" s="779"/>
    </row>
    <row r="126" spans="1:13" s="636" customFormat="1" ht="15.5">
      <c r="B126" s="774"/>
      <c r="C126" s="1345" t="s">
        <v>854</v>
      </c>
      <c r="D126" s="1022" t="s">
        <v>482</v>
      </c>
      <c r="E126" s="1018">
        <f>_xlfn.XLOOKUP($C126,INPUT_DATA!$DT:$DT,INPUT_DATA!$DV:$DV)</f>
        <v>9347788.4600000009</v>
      </c>
      <c r="F126" s="1019">
        <f t="shared" ref="F126:F136" si="4">E126/$E$137</f>
        <v>1.2579836720177534E-3</v>
      </c>
      <c r="G126" s="1020">
        <f>_xlfn.XLOOKUP($C126,INPUT_DATA!$DT:$DT,INPUT_DATA!$DW:$DW)</f>
        <v>179</v>
      </c>
      <c r="H126" s="1032">
        <f t="shared" ref="H126:H136" si="5">G126/$G$137</f>
        <v>3.2812127655674297E-3</v>
      </c>
      <c r="M126" s="779"/>
    </row>
    <row r="127" spans="1:13" s="636" customFormat="1" ht="15.5">
      <c r="B127" s="774"/>
      <c r="C127" s="1345" t="s">
        <v>855</v>
      </c>
      <c r="D127" s="1022" t="s">
        <v>483</v>
      </c>
      <c r="E127" s="1018">
        <f>_xlfn.XLOOKUP($C127,INPUT_DATA!$DT:$DT,INPUT_DATA!$DV:$DV)</f>
        <v>33944027.990000002</v>
      </c>
      <c r="F127" s="1019">
        <f t="shared" si="4"/>
        <v>4.5680358682329012E-3</v>
      </c>
      <c r="G127" s="1020">
        <f>_xlfn.XLOOKUP($C127,INPUT_DATA!$DT:$DT,INPUT_DATA!$DW:$DW)</f>
        <v>480</v>
      </c>
      <c r="H127" s="1032">
        <f t="shared" si="5"/>
        <v>8.7987828350411523E-3</v>
      </c>
      <c r="M127" s="779"/>
    </row>
    <row r="128" spans="1:13" s="636" customFormat="1" ht="15.5">
      <c r="B128" s="774"/>
      <c r="C128" s="1345" t="s">
        <v>856</v>
      </c>
      <c r="D128" s="1022" t="s">
        <v>484</v>
      </c>
      <c r="E128" s="1018">
        <f>_xlfn.XLOOKUP($C128,INPUT_DATA!$DT:$DT,INPUT_DATA!$DV:$DV)</f>
        <v>88057333.909999996</v>
      </c>
      <c r="F128" s="1019">
        <f t="shared" si="4"/>
        <v>1.1850363188492094E-2</v>
      </c>
      <c r="G128" s="1020">
        <f>_xlfn.XLOOKUP($C128,INPUT_DATA!$DT:$DT,INPUT_DATA!$DW:$DW)</f>
        <v>924</v>
      </c>
      <c r="H128" s="1032">
        <f t="shared" si="5"/>
        <v>1.6937656957454219E-2</v>
      </c>
      <c r="M128" s="779"/>
    </row>
    <row r="129" spans="1:13" s="636" customFormat="1" ht="15.5">
      <c r="B129" s="774"/>
      <c r="C129" s="1345" t="s">
        <v>857</v>
      </c>
      <c r="D129" s="1022" t="s">
        <v>485</v>
      </c>
      <c r="E129" s="1018">
        <f>_xlfn.XLOOKUP($C129,INPUT_DATA!$DT:$DT,INPUT_DATA!$DV:$DV)</f>
        <v>140896953.31</v>
      </c>
      <c r="F129" s="1019">
        <f t="shared" si="4"/>
        <v>1.8961283458593343E-2</v>
      </c>
      <c r="G129" s="1020">
        <f>_xlfn.XLOOKUP($C129,INPUT_DATA!$DT:$DT,INPUT_DATA!$DW:$DW)</f>
        <v>1393</v>
      </c>
      <c r="H129" s="1032">
        <f t="shared" si="5"/>
        <v>2.5534801019192345E-2</v>
      </c>
      <c r="M129" s="779"/>
    </row>
    <row r="130" spans="1:13" s="636" customFormat="1" ht="15.5">
      <c r="B130" s="774"/>
      <c r="C130" s="1345" t="s">
        <v>858</v>
      </c>
      <c r="D130" s="1022" t="s">
        <v>486</v>
      </c>
      <c r="E130" s="1018">
        <f>_xlfn.XLOOKUP($C130,INPUT_DATA!$DT:$DT,INPUT_DATA!$DV:$DV)</f>
        <v>253856264.15000001</v>
      </c>
      <c r="F130" s="1019">
        <f t="shared" si="4"/>
        <v>3.4162843618748912E-2</v>
      </c>
      <c r="G130" s="1020">
        <f>_xlfn.XLOOKUP($C130,INPUT_DATA!$DT:$DT,INPUT_DATA!$DW:$DW)</f>
        <v>2147</v>
      </c>
      <c r="H130" s="1032">
        <f t="shared" si="5"/>
        <v>3.9356222389236153E-2</v>
      </c>
      <c r="M130" s="779"/>
    </row>
    <row r="131" spans="1:13" s="636" customFormat="1" ht="15.5">
      <c r="B131" s="774"/>
      <c r="C131" s="1345" t="s">
        <v>859</v>
      </c>
      <c r="D131" s="1022" t="s">
        <v>487</v>
      </c>
      <c r="E131" s="1018">
        <f>_xlfn.XLOOKUP($C131,INPUT_DATA!$DT:$DT,INPUT_DATA!$DV:$DV)</f>
        <v>354926954.54000002</v>
      </c>
      <c r="F131" s="1019">
        <f t="shared" si="4"/>
        <v>4.7764486271901295E-2</v>
      </c>
      <c r="G131" s="1020">
        <f>_xlfn.XLOOKUP($C131,INPUT_DATA!$DT:$DT,INPUT_DATA!$DW:$DW)</f>
        <v>2805</v>
      </c>
      <c r="H131" s="1032">
        <f t="shared" si="5"/>
        <v>5.1417887192271736E-2</v>
      </c>
      <c r="M131" s="779"/>
    </row>
    <row r="132" spans="1:13" s="636" customFormat="1" ht="15.5">
      <c r="B132" s="774"/>
      <c r="C132" s="1345" t="s">
        <v>860</v>
      </c>
      <c r="D132" s="1022" t="s">
        <v>488</v>
      </c>
      <c r="E132" s="1018">
        <f>_xlfn.XLOOKUP($C132,INPUT_DATA!$DT:$DT,INPUT_DATA!$DV:$DV)</f>
        <v>534848892.85000002</v>
      </c>
      <c r="F132" s="1019">
        <f t="shared" si="4"/>
        <v>7.1977578127829484E-2</v>
      </c>
      <c r="G132" s="1020">
        <f>_xlfn.XLOOKUP($C132,INPUT_DATA!$DT:$DT,INPUT_DATA!$DW:$DW)</f>
        <v>3771</v>
      </c>
      <c r="H132" s="1032">
        <f t="shared" si="5"/>
        <v>6.9125437647792054E-2</v>
      </c>
      <c r="M132" s="779"/>
    </row>
    <row r="133" spans="1:13" s="636" customFormat="1" ht="15.5">
      <c r="B133" s="774"/>
      <c r="C133" s="1345" t="s">
        <v>861</v>
      </c>
      <c r="D133" s="1022" t="s">
        <v>489</v>
      </c>
      <c r="E133" s="1018">
        <f>_xlfn.XLOOKUP($C133,INPUT_DATA!$DT:$DT,INPUT_DATA!$DV:$DV)</f>
        <v>821425508.04999995</v>
      </c>
      <c r="F133" s="1019">
        <f t="shared" si="4"/>
        <v>0.11054378063084531</v>
      </c>
      <c r="G133" s="1020">
        <f>_xlfn.XLOOKUP($C133,INPUT_DATA!$DT:$DT,INPUT_DATA!$DW:$DW)</f>
        <v>5500</v>
      </c>
      <c r="H133" s="1032">
        <f t="shared" si="5"/>
        <v>0.1008193866515132</v>
      </c>
      <c r="M133" s="779"/>
    </row>
    <row r="134" spans="1:13" s="636" customFormat="1" ht="15.5">
      <c r="B134" s="774"/>
      <c r="C134" s="1345" t="s">
        <v>862</v>
      </c>
      <c r="D134" s="1022" t="s">
        <v>490</v>
      </c>
      <c r="E134" s="1018">
        <f>_xlfn.XLOOKUP($C134,INPUT_DATA!$DT:$DT,INPUT_DATA!$DV:$DV)</f>
        <v>1589938072.8</v>
      </c>
      <c r="F134" s="1019">
        <f t="shared" si="4"/>
        <v>0.21396677338821313</v>
      </c>
      <c r="G134" s="1020">
        <f>_xlfn.XLOOKUP($C134,INPUT_DATA!$DT:$DT,INPUT_DATA!$DW:$DW)</f>
        <v>9809</v>
      </c>
      <c r="H134" s="1032">
        <f t="shared" si="5"/>
        <v>0.17980679339358055</v>
      </c>
      <c r="M134" s="779"/>
    </row>
    <row r="135" spans="1:13" s="636" customFormat="1" ht="15.5">
      <c r="B135" s="774"/>
      <c r="C135" s="1345" t="s">
        <v>863</v>
      </c>
      <c r="D135" s="1033" t="s">
        <v>491</v>
      </c>
      <c r="E135" s="1018">
        <f>_xlfn.XLOOKUP($C135,INPUT_DATA!$DT:$DT,INPUT_DATA!$DV:$DV)</f>
        <v>2835568339.0599999</v>
      </c>
      <c r="F135" s="1019">
        <f t="shared" si="4"/>
        <v>0.38159813807211251</v>
      </c>
      <c r="G135" s="1020">
        <f>_xlfn.XLOOKUP($C135,INPUT_DATA!$DT:$DT,INPUT_DATA!$DW:$DW)</f>
        <v>20906</v>
      </c>
      <c r="H135" s="1032">
        <f t="shared" si="5"/>
        <v>0.38322365406118819</v>
      </c>
      <c r="M135" s="779"/>
    </row>
    <row r="136" spans="1:13" s="636" customFormat="1" ht="15.5">
      <c r="B136" s="774"/>
      <c r="C136" s="1345" t="s">
        <v>864</v>
      </c>
      <c r="D136" s="1023" t="s">
        <v>1202</v>
      </c>
      <c r="E136" s="1018">
        <f>_xlfn.XLOOKUP($C136,INPUT_DATA!$DT:$DT,INPUT_DATA!$DV:$DV)</f>
        <v>767032716.80999994</v>
      </c>
      <c r="F136" s="1019">
        <f t="shared" si="4"/>
        <v>0.10322384142295804</v>
      </c>
      <c r="G136" s="1020">
        <f>_xlfn.XLOOKUP($C136,INPUT_DATA!$DT:$DT,INPUT_DATA!$DW:$DW)</f>
        <v>6617</v>
      </c>
      <c r="H136" s="1032">
        <f t="shared" si="5"/>
        <v>0.12129488754055689</v>
      </c>
      <c r="M136" s="779"/>
    </row>
    <row r="137" spans="1:13" s="636" customFormat="1" ht="15.5">
      <c r="B137" s="774"/>
      <c r="C137" s="1016"/>
      <c r="D137" s="1024" t="s">
        <v>416</v>
      </c>
      <c r="E137" s="1025">
        <f>SUM(E125:E136)</f>
        <v>7430770897.8500004</v>
      </c>
      <c r="F137" s="1026">
        <f>SUM(F125:F136)</f>
        <v>1</v>
      </c>
      <c r="G137" s="1027">
        <f>SUM(G125:G136)</f>
        <v>54553</v>
      </c>
      <c r="H137" s="1028">
        <f>SUM(H125:H136)</f>
        <v>1</v>
      </c>
      <c r="M137" s="779"/>
    </row>
    <row r="138" spans="1:13" s="636" customFormat="1" ht="15.5">
      <c r="B138" s="774"/>
      <c r="C138" s="1016"/>
      <c r="D138" s="820"/>
      <c r="G138" s="995"/>
      <c r="M138" s="779"/>
    </row>
    <row r="139" spans="1:13" s="636" customFormat="1" ht="15.5">
      <c r="B139" s="774"/>
      <c r="C139" s="1016"/>
      <c r="D139" s="820"/>
      <c r="G139" s="995"/>
      <c r="M139" s="779"/>
    </row>
    <row r="140" spans="1:13" s="636" customFormat="1" ht="15.5">
      <c r="B140" s="774"/>
      <c r="C140" s="1016"/>
      <c r="D140" s="820"/>
      <c r="G140" s="995"/>
      <c r="M140" s="779"/>
    </row>
    <row r="141" spans="1:13" s="636" customFormat="1" ht="30" customHeight="1">
      <c r="B141" s="774"/>
      <c r="C141" s="1197" t="s">
        <v>1284</v>
      </c>
      <c r="D141" s="820"/>
      <c r="G141" s="995"/>
      <c r="M141" s="779"/>
    </row>
    <row r="142" spans="1:13" s="636" customFormat="1" ht="15" customHeight="1">
      <c r="A142" s="820"/>
      <c r="B142" s="1011"/>
      <c r="C142" s="1031"/>
      <c r="D142" s="1029"/>
      <c r="E142" s="1029"/>
      <c r="F142" s="1029"/>
      <c r="G142" s="1030"/>
      <c r="H142" s="1029"/>
      <c r="M142" s="779"/>
    </row>
    <row r="143" spans="1:13" s="636" customFormat="1" ht="25.9" customHeight="1">
      <c r="B143" s="774"/>
      <c r="C143" s="1016"/>
      <c r="D143" s="1184" t="s">
        <v>1303</v>
      </c>
      <c r="E143" s="2054" t="s">
        <v>444</v>
      </c>
      <c r="F143" s="2056"/>
      <c r="G143" s="2054" t="s">
        <v>445</v>
      </c>
      <c r="H143" s="2056"/>
      <c r="M143" s="779"/>
    </row>
    <row r="144" spans="1:13" s="636" customFormat="1" ht="15.5">
      <c r="B144" s="774"/>
      <c r="C144" s="1345" t="s">
        <v>865</v>
      </c>
      <c r="D144" s="1017" t="s">
        <v>481</v>
      </c>
      <c r="E144" s="1018">
        <f>_xlfn.XLOOKUP($C144,INPUT_DATA!$DT:$DT,INPUT_DATA!$DV:$DV)</f>
        <v>34392668.770000003</v>
      </c>
      <c r="F144" s="1019">
        <f>E144/$E$137</f>
        <v>4.6284119430934261E-3</v>
      </c>
      <c r="G144" s="1020">
        <f>_xlfn.XLOOKUP($C144,INPUT_DATA!$DT:$DT,INPUT_DATA!$DW:$DW)</f>
        <v>1479</v>
      </c>
      <c r="H144" s="1032">
        <f>G144/$G$137</f>
        <v>2.7111249610470553E-2</v>
      </c>
      <c r="M144" s="779"/>
    </row>
    <row r="145" spans="2:13" s="636" customFormat="1" ht="15.5">
      <c r="B145" s="774"/>
      <c r="C145" s="1345" t="s">
        <v>866</v>
      </c>
      <c r="D145" s="1022" t="s">
        <v>482</v>
      </c>
      <c r="E145" s="1018">
        <f>_xlfn.XLOOKUP($C145,INPUT_DATA!$DT:$DT,INPUT_DATA!$DV:$DV)</f>
        <v>129907282.77</v>
      </c>
      <c r="F145" s="1019">
        <f t="shared" ref="F145:F155" si="6">E145/$E$137</f>
        <v>1.7482342620411973E-2</v>
      </c>
      <c r="G145" s="1020">
        <f>_xlfn.XLOOKUP($C145,INPUT_DATA!$DT:$DT,INPUT_DATA!$DW:$DW)</f>
        <v>2600</v>
      </c>
      <c r="H145" s="1032">
        <f t="shared" ref="H145:H155" si="7">G145/$G$137</f>
        <v>4.7660073689806244E-2</v>
      </c>
      <c r="M145" s="779"/>
    </row>
    <row r="146" spans="2:13" s="636" customFormat="1" ht="15.5">
      <c r="B146" s="774"/>
      <c r="C146" s="1345" t="s">
        <v>867</v>
      </c>
      <c r="D146" s="1022" t="s">
        <v>483</v>
      </c>
      <c r="E146" s="1018">
        <f>_xlfn.XLOOKUP($C146,INPUT_DATA!$DT:$DT,INPUT_DATA!$DV:$DV)</f>
        <v>261565777.33000001</v>
      </c>
      <c r="F146" s="1019">
        <f t="shared" si="6"/>
        <v>3.5200355511657719E-2</v>
      </c>
      <c r="G146" s="1020">
        <f>_xlfn.XLOOKUP($C146,INPUT_DATA!$DT:$DT,INPUT_DATA!$DW:$DW)</f>
        <v>3593</v>
      </c>
      <c r="H146" s="1032">
        <f t="shared" si="7"/>
        <v>6.5862555679797624E-2</v>
      </c>
      <c r="M146" s="779"/>
    </row>
    <row r="147" spans="2:13" s="636" customFormat="1" ht="15.5">
      <c r="B147" s="774"/>
      <c r="C147" s="1345" t="s">
        <v>868</v>
      </c>
      <c r="D147" s="1022" t="s">
        <v>484</v>
      </c>
      <c r="E147" s="1018">
        <f>_xlfn.XLOOKUP($C147,INPUT_DATA!$DT:$DT,INPUT_DATA!$DV:$DV)</f>
        <v>473123085.74000001</v>
      </c>
      <c r="F147" s="1019">
        <f t="shared" si="6"/>
        <v>6.3670794355521337E-2</v>
      </c>
      <c r="G147" s="1020">
        <f>_xlfn.XLOOKUP($C147,INPUT_DATA!$DT:$DT,INPUT_DATA!$DW:$DW)</f>
        <v>4653</v>
      </c>
      <c r="H147" s="1032">
        <f t="shared" si="7"/>
        <v>8.5293201107180167E-2</v>
      </c>
      <c r="M147" s="779"/>
    </row>
    <row r="148" spans="2:13" s="636" customFormat="1" ht="15.5">
      <c r="B148" s="774"/>
      <c r="C148" s="1345" t="s">
        <v>869</v>
      </c>
      <c r="D148" s="1022" t="s">
        <v>485</v>
      </c>
      <c r="E148" s="1018">
        <f>_xlfn.XLOOKUP($C148,INPUT_DATA!$DT:$DT,INPUT_DATA!$DV:$DV)</f>
        <v>706550085.63999999</v>
      </c>
      <c r="F148" s="1019">
        <f t="shared" si="6"/>
        <v>9.5084358723054069E-2</v>
      </c>
      <c r="G148" s="1020">
        <f>_xlfn.XLOOKUP($C148,INPUT_DATA!$DT:$DT,INPUT_DATA!$DW:$DW)</f>
        <v>5672</v>
      </c>
      <c r="H148" s="1032">
        <f t="shared" si="7"/>
        <v>0.10397228383406962</v>
      </c>
      <c r="M148" s="779"/>
    </row>
    <row r="149" spans="2:13" s="636" customFormat="1" ht="15.5">
      <c r="B149" s="774"/>
      <c r="C149" s="1345" t="s">
        <v>870</v>
      </c>
      <c r="D149" s="1022" t="s">
        <v>486</v>
      </c>
      <c r="E149" s="1018">
        <f>_xlfn.XLOOKUP($C149,INPUT_DATA!$DT:$DT,INPUT_DATA!$DV:$DV)</f>
        <v>867221887.94000006</v>
      </c>
      <c r="F149" s="1019">
        <f t="shared" si="6"/>
        <v>0.11670685314641038</v>
      </c>
      <c r="G149" s="1020">
        <f>_xlfn.XLOOKUP($C149,INPUT_DATA!$DT:$DT,INPUT_DATA!$DW:$DW)</f>
        <v>6417</v>
      </c>
      <c r="H149" s="1032">
        <f t="shared" si="7"/>
        <v>0.11762872802595641</v>
      </c>
      <c r="M149" s="779"/>
    </row>
    <row r="150" spans="2:13" s="636" customFormat="1" ht="15.5">
      <c r="B150" s="774"/>
      <c r="C150" s="1345" t="s">
        <v>871</v>
      </c>
      <c r="D150" s="1022" t="s">
        <v>487</v>
      </c>
      <c r="E150" s="1018">
        <f>_xlfn.XLOOKUP($C150,INPUT_DATA!$DT:$DT,INPUT_DATA!$DV:$DV)</f>
        <v>1075337863.76</v>
      </c>
      <c r="F150" s="1019">
        <f t="shared" si="6"/>
        <v>0.1447141728015239</v>
      </c>
      <c r="G150" s="1020">
        <f>_xlfn.XLOOKUP($C150,INPUT_DATA!$DT:$DT,INPUT_DATA!$DW:$DW)</f>
        <v>7056</v>
      </c>
      <c r="H150" s="1032">
        <f t="shared" si="7"/>
        <v>0.12934210767510496</v>
      </c>
      <c r="M150" s="779"/>
    </row>
    <row r="151" spans="2:13" s="636" customFormat="1" ht="15.5">
      <c r="B151" s="774"/>
      <c r="C151" s="1345" t="s">
        <v>872</v>
      </c>
      <c r="D151" s="1022" t="s">
        <v>488</v>
      </c>
      <c r="E151" s="1018">
        <f>_xlfn.XLOOKUP($C151,INPUT_DATA!$DT:$DT,INPUT_DATA!$DV:$DV)</f>
        <v>1187070189.26</v>
      </c>
      <c r="F151" s="1019">
        <f t="shared" si="6"/>
        <v>0.15975061074799973</v>
      </c>
      <c r="G151" s="1020">
        <f>_xlfn.XLOOKUP($C151,INPUT_DATA!$DT:$DT,INPUT_DATA!$DW:$DW)</f>
        <v>7545</v>
      </c>
      <c r="H151" s="1032">
        <f t="shared" si="7"/>
        <v>0.13830586768830311</v>
      </c>
      <c r="M151" s="779"/>
    </row>
    <row r="152" spans="2:13" s="636" customFormat="1" ht="15.5">
      <c r="B152" s="774"/>
      <c r="C152" s="1345" t="s">
        <v>873</v>
      </c>
      <c r="D152" s="1022" t="s">
        <v>489</v>
      </c>
      <c r="E152" s="1018">
        <f>_xlfn.XLOOKUP($C152,INPUT_DATA!$DT:$DT,INPUT_DATA!$DV:$DV)</f>
        <v>1342968803.6600001</v>
      </c>
      <c r="F152" s="1019">
        <f t="shared" si="6"/>
        <v>0.18073075083617113</v>
      </c>
      <c r="G152" s="1020">
        <f>_xlfn.XLOOKUP($C152,INPUT_DATA!$DT:$DT,INPUT_DATA!$DW:$DW)</f>
        <v>7929</v>
      </c>
      <c r="H152" s="1032">
        <f t="shared" si="7"/>
        <v>0.14534489395633604</v>
      </c>
      <c r="M152" s="779"/>
    </row>
    <row r="153" spans="2:13" s="636" customFormat="1" ht="15.5">
      <c r="B153" s="774"/>
      <c r="C153" s="1345" t="s">
        <v>874</v>
      </c>
      <c r="D153" s="1022" t="s">
        <v>490</v>
      </c>
      <c r="E153" s="1018">
        <f>_xlfn.XLOOKUP($C153,INPUT_DATA!$DT:$DT,INPUT_DATA!$DV:$DV)</f>
        <v>1155938398.2</v>
      </c>
      <c r="F153" s="1019">
        <f t="shared" si="6"/>
        <v>0.15556103318088521</v>
      </c>
      <c r="G153" s="1020">
        <f>_xlfn.XLOOKUP($C153,INPUT_DATA!$DT:$DT,INPUT_DATA!$DW:$DW)</f>
        <v>6382</v>
      </c>
      <c r="H153" s="1032">
        <f t="shared" si="7"/>
        <v>0.11698715011090133</v>
      </c>
      <c r="M153" s="779"/>
    </row>
    <row r="154" spans="2:13" s="636" customFormat="1" ht="15.5">
      <c r="B154" s="774"/>
      <c r="C154" s="1345" t="s">
        <v>875</v>
      </c>
      <c r="D154" s="1033" t="s">
        <v>491</v>
      </c>
      <c r="E154" s="1018">
        <f>_xlfn.XLOOKUP($C154,INPUT_DATA!$DT:$DT,INPUT_DATA!$DV:$DV)</f>
        <v>196694854.78</v>
      </c>
      <c r="F154" s="1019">
        <f t="shared" si="6"/>
        <v>2.6470316133271068E-2</v>
      </c>
      <c r="G154" s="1020">
        <f>_xlfn.XLOOKUP($C154,INPUT_DATA!$DT:$DT,INPUT_DATA!$DW:$DW)</f>
        <v>1227</v>
      </c>
      <c r="H154" s="1032">
        <f t="shared" si="7"/>
        <v>2.2491888622073946E-2</v>
      </c>
      <c r="M154" s="779"/>
    </row>
    <row r="155" spans="2:13" s="636" customFormat="1" ht="15.5">
      <c r="B155" s="774"/>
      <c r="C155" s="1345" t="s">
        <v>876</v>
      </c>
      <c r="D155" s="1023" t="s">
        <v>1202</v>
      </c>
      <c r="E155" s="1018">
        <f>_xlfn.XLOOKUP($C155,INPUT_DATA!$DT:$DT,INPUT_DATA!$DV:$DV)</f>
        <v>0</v>
      </c>
      <c r="F155" s="1019">
        <f t="shared" si="6"/>
        <v>0</v>
      </c>
      <c r="G155" s="1020">
        <f>_xlfn.XLOOKUP($C155,INPUT_DATA!$DT:$DT,INPUT_DATA!$DW:$DW)</f>
        <v>0</v>
      </c>
      <c r="H155" s="1032">
        <f t="shared" si="7"/>
        <v>0</v>
      </c>
      <c r="M155" s="779"/>
    </row>
    <row r="156" spans="2:13" s="636" customFormat="1" ht="15.5">
      <c r="B156" s="774"/>
      <c r="C156" s="1016"/>
      <c r="D156" s="1024" t="s">
        <v>416</v>
      </c>
      <c r="E156" s="1025">
        <f>SUM(E144:E155)</f>
        <v>7430770897.8499994</v>
      </c>
      <c r="F156" s="1026">
        <f>SUM(F144:F155)</f>
        <v>1</v>
      </c>
      <c r="G156" s="1027">
        <f>SUM(G144:G155)</f>
        <v>54553</v>
      </c>
      <c r="H156" s="1028">
        <f>SUM(H144:H155)</f>
        <v>1</v>
      </c>
      <c r="M156" s="779"/>
    </row>
    <row r="157" spans="2:13" s="636" customFormat="1" ht="15.5">
      <c r="B157" s="774"/>
      <c r="C157" s="1016"/>
      <c r="D157" s="820"/>
      <c r="G157" s="995"/>
      <c r="M157" s="779"/>
    </row>
    <row r="158" spans="2:13" s="636" customFormat="1" ht="15.5">
      <c r="B158" s="774"/>
      <c r="C158" s="1016"/>
      <c r="D158" s="820"/>
      <c r="G158" s="995"/>
      <c r="M158" s="779"/>
    </row>
    <row r="159" spans="2:13" s="636" customFormat="1" ht="15.5">
      <c r="B159" s="774"/>
      <c r="C159" s="1016"/>
      <c r="D159" s="820"/>
      <c r="G159" s="995"/>
      <c r="M159" s="779"/>
    </row>
    <row r="160" spans="2:13" s="636" customFormat="1" ht="15.5">
      <c r="B160" s="774"/>
      <c r="C160" s="1016"/>
      <c r="D160" s="820"/>
      <c r="G160" s="995"/>
      <c r="M160" s="779"/>
    </row>
    <row r="161" spans="1:13" s="636" customFormat="1" ht="15.5">
      <c r="B161" s="774"/>
      <c r="C161" s="1016"/>
      <c r="D161" s="820"/>
      <c r="G161" s="995"/>
      <c r="M161" s="779"/>
    </row>
    <row r="162" spans="1:13" s="636" customFormat="1" ht="15.5">
      <c r="B162" s="774"/>
      <c r="C162" s="1016"/>
      <c r="D162" s="820"/>
      <c r="G162" s="995"/>
      <c r="M162" s="779"/>
    </row>
    <row r="163" spans="1:13" s="636" customFormat="1" ht="30" customHeight="1">
      <c r="B163" s="774"/>
      <c r="C163" s="1197" t="s">
        <v>1287</v>
      </c>
      <c r="D163" s="820"/>
      <c r="G163" s="995"/>
      <c r="M163" s="779"/>
    </row>
    <row r="164" spans="1:13" s="636" customFormat="1" ht="15" customHeight="1">
      <c r="A164" s="820"/>
      <c r="B164" s="1011"/>
      <c r="C164" s="1031"/>
      <c r="D164" s="1029"/>
      <c r="E164" s="1029"/>
      <c r="F164" s="1029"/>
      <c r="G164" s="1030"/>
      <c r="H164" s="1029"/>
      <c r="M164" s="779"/>
    </row>
    <row r="165" spans="1:13" s="636" customFormat="1" ht="25.9" customHeight="1">
      <c r="B165" s="774"/>
      <c r="C165" s="1016"/>
      <c r="D165" s="1184" t="s">
        <v>492</v>
      </c>
      <c r="E165" s="2054" t="s">
        <v>444</v>
      </c>
      <c r="F165" s="2056"/>
      <c r="G165" s="2054" t="s">
        <v>445</v>
      </c>
      <c r="H165" s="2056"/>
      <c r="M165" s="779"/>
    </row>
    <row r="166" spans="1:13" s="636" customFormat="1" ht="15.5">
      <c r="B166" s="774"/>
      <c r="C166" s="1345" t="s">
        <v>877</v>
      </c>
      <c r="D166" s="1017" t="s">
        <v>493</v>
      </c>
      <c r="E166" s="1018">
        <f>_xlfn.XLOOKUP($C166,INPUT_DATA!$DT:$DT,INPUT_DATA!$DV:$DV)</f>
        <v>307532.92</v>
      </c>
      <c r="F166" s="1019">
        <f>E166/$E$193</f>
        <v>4.1386408520410818E-5</v>
      </c>
      <c r="G166" s="1020">
        <f>_xlfn.XLOOKUP($C166,INPUT_DATA!$DT:$DT,INPUT_DATA!$DW:$DW)</f>
        <v>7</v>
      </c>
      <c r="H166" s="1032">
        <f>G166/$G$193</f>
        <v>1.2831558301101682E-4</v>
      </c>
      <c r="M166" s="779"/>
    </row>
    <row r="167" spans="1:13" s="636" customFormat="1" ht="15.5">
      <c r="B167" s="774"/>
      <c r="C167" s="1345" t="s">
        <v>878</v>
      </c>
      <c r="D167" s="1022" t="s">
        <v>494</v>
      </c>
      <c r="E167" s="1018">
        <f>_xlfn.XLOOKUP($C167,INPUT_DATA!$DT:$DT,INPUT_DATA!$DV:$DV)</f>
        <v>1083017.8899999999</v>
      </c>
      <c r="F167" s="1019">
        <f t="shared" ref="F167:F192" si="8">E167/$E$193</f>
        <v>1.4574771647358383E-4</v>
      </c>
      <c r="G167" s="1020">
        <f>_xlfn.XLOOKUP($C167,INPUT_DATA!$DT:$DT,INPUT_DATA!$DW:$DW)</f>
        <v>26</v>
      </c>
      <c r="H167" s="1032">
        <f t="shared" ref="H167:H192" si="9">G167/$G$193</f>
        <v>4.7660073689806241E-4</v>
      </c>
      <c r="M167" s="779"/>
    </row>
    <row r="168" spans="1:13" s="636" customFormat="1" ht="15.5">
      <c r="B168" s="774"/>
      <c r="C168" s="1345" t="s">
        <v>879</v>
      </c>
      <c r="D168" s="1022" t="s">
        <v>495</v>
      </c>
      <c r="E168" s="1018">
        <f>_xlfn.XLOOKUP($C168,INPUT_DATA!$DT:$DT,INPUT_DATA!$DV:$DV)</f>
        <v>2359315.5299999998</v>
      </c>
      <c r="F168" s="1019">
        <f t="shared" si="8"/>
        <v>3.1750615951336059E-4</v>
      </c>
      <c r="G168" s="1020">
        <f>_xlfn.XLOOKUP($C168,INPUT_DATA!$DT:$DT,INPUT_DATA!$DW:$DW)</f>
        <v>66</v>
      </c>
      <c r="H168" s="1032">
        <f t="shared" si="9"/>
        <v>1.2098326398181584E-3</v>
      </c>
      <c r="M168" s="779"/>
    </row>
    <row r="169" spans="1:13" s="636" customFormat="1" ht="15.5">
      <c r="B169" s="774"/>
      <c r="C169" s="1345" t="s">
        <v>880</v>
      </c>
      <c r="D169" s="1022" t="s">
        <v>496</v>
      </c>
      <c r="E169" s="1018">
        <f>_xlfn.XLOOKUP($C169,INPUT_DATA!$DT:$DT,INPUT_DATA!$DV:$DV)</f>
        <v>8551373.9000000004</v>
      </c>
      <c r="F169" s="1019">
        <f t="shared" si="8"/>
        <v>1.1508057532057989E-3</v>
      </c>
      <c r="G169" s="1020">
        <f>_xlfn.XLOOKUP($C169,INPUT_DATA!$DT:$DT,INPUT_DATA!$DW:$DW)</f>
        <v>232</v>
      </c>
      <c r="H169" s="1032">
        <f t="shared" si="9"/>
        <v>4.2527450369365567E-3</v>
      </c>
      <c r="M169" s="779"/>
    </row>
    <row r="170" spans="1:13" s="636" customFormat="1" ht="15.5">
      <c r="B170" s="774"/>
      <c r="C170" s="1345" t="s">
        <v>881</v>
      </c>
      <c r="D170" s="1022" t="s">
        <v>497</v>
      </c>
      <c r="E170" s="1018">
        <f>_xlfn.XLOOKUP($C170,INPUT_DATA!$DT:$DT,INPUT_DATA!$DV:$DV)</f>
        <v>8799713.0199999996</v>
      </c>
      <c r="F170" s="1019">
        <f t="shared" si="8"/>
        <v>1.1842261241759029E-3</v>
      </c>
      <c r="G170" s="1020">
        <f>_xlfn.XLOOKUP($C170,INPUT_DATA!$DT:$DT,INPUT_DATA!$DW:$DW)</f>
        <v>191</v>
      </c>
      <c r="H170" s="1032">
        <f t="shared" si="9"/>
        <v>3.5011823364434588E-3</v>
      </c>
      <c r="M170" s="779"/>
    </row>
    <row r="171" spans="1:13" s="636" customFormat="1" ht="15.5">
      <c r="B171" s="774"/>
      <c r="C171" s="1345" t="s">
        <v>882</v>
      </c>
      <c r="D171" s="1022" t="s">
        <v>498</v>
      </c>
      <c r="E171" s="1018">
        <f>_xlfn.XLOOKUP($C171,INPUT_DATA!$DT:$DT,INPUT_DATA!$DV:$DV)</f>
        <v>11619995.77</v>
      </c>
      <c r="F171" s="1019">
        <f t="shared" si="8"/>
        <v>1.5637671958587901E-3</v>
      </c>
      <c r="G171" s="1020">
        <f>_xlfn.XLOOKUP($C171,INPUT_DATA!$DT:$DT,INPUT_DATA!$DW:$DW)</f>
        <v>278</v>
      </c>
      <c r="H171" s="1032">
        <f t="shared" si="9"/>
        <v>5.0959617252946676E-3</v>
      </c>
      <c r="M171" s="779"/>
    </row>
    <row r="172" spans="1:13" s="636" customFormat="1" ht="15.5">
      <c r="B172" s="774"/>
      <c r="C172" s="1345" t="s">
        <v>883</v>
      </c>
      <c r="D172" s="1022" t="s">
        <v>499</v>
      </c>
      <c r="E172" s="1018">
        <f>_xlfn.XLOOKUP($C172,INPUT_DATA!$DT:$DT,INPUT_DATA!$DV:$DV)</f>
        <v>111242924.5</v>
      </c>
      <c r="F172" s="1019">
        <f t="shared" si="8"/>
        <v>1.4970576543032263E-2</v>
      </c>
      <c r="G172" s="1020">
        <f>_xlfn.XLOOKUP($C172,INPUT_DATA!$DT:$DT,INPUT_DATA!$DW:$DW)</f>
        <v>1959</v>
      </c>
      <c r="H172" s="1032">
        <f t="shared" si="9"/>
        <v>3.5910032445511705E-2</v>
      </c>
      <c r="M172" s="779"/>
    </row>
    <row r="173" spans="1:13" s="636" customFormat="1" ht="15.5">
      <c r="B173" s="774"/>
      <c r="C173" s="1345" t="s">
        <v>884</v>
      </c>
      <c r="D173" s="1022" t="s">
        <v>500</v>
      </c>
      <c r="E173" s="1018">
        <f>_xlfn.XLOOKUP($C173,INPUT_DATA!$DT:$DT,INPUT_DATA!$DV:$DV)</f>
        <v>27040605.539999999</v>
      </c>
      <c r="F173" s="1019">
        <f t="shared" si="8"/>
        <v>3.6390040699308675E-3</v>
      </c>
      <c r="G173" s="1020">
        <f>_xlfn.XLOOKUP($C173,INPUT_DATA!$DT:$DT,INPUT_DATA!$DW:$DW)</f>
        <v>469</v>
      </c>
      <c r="H173" s="1032">
        <f t="shared" si="9"/>
        <v>8.597144061738126E-3</v>
      </c>
      <c r="M173" s="779"/>
    </row>
    <row r="174" spans="1:13" s="636" customFormat="1" ht="15.5">
      <c r="B174" s="774"/>
      <c r="C174" s="1345" t="s">
        <v>885</v>
      </c>
      <c r="D174" s="1022" t="s">
        <v>501</v>
      </c>
      <c r="E174" s="1018">
        <f>_xlfn.XLOOKUP($C174,INPUT_DATA!$DT:$DT,INPUT_DATA!$DV:$DV)</f>
        <v>137589860.77000001</v>
      </c>
      <c r="F174" s="1019">
        <f t="shared" si="8"/>
        <v>1.8516229696949733E-2</v>
      </c>
      <c r="G174" s="1020">
        <f>_xlfn.XLOOKUP($C174,INPUT_DATA!$DT:$DT,INPUT_DATA!$DW:$DW)</f>
        <v>1958</v>
      </c>
      <c r="H174" s="1032">
        <f t="shared" si="9"/>
        <v>3.5891701647938701E-2</v>
      </c>
      <c r="M174" s="779"/>
    </row>
    <row r="175" spans="1:13" s="636" customFormat="1" ht="15.5">
      <c r="B175" s="774"/>
      <c r="C175" s="1345" t="s">
        <v>886</v>
      </c>
      <c r="D175" s="1022" t="s">
        <v>502</v>
      </c>
      <c r="E175" s="1018">
        <f>_xlfn.XLOOKUP($C175,INPUT_DATA!$DT:$DT,INPUT_DATA!$DV:$DV)</f>
        <v>51811631.869999997</v>
      </c>
      <c r="F175" s="1019">
        <f t="shared" si="8"/>
        <v>6.9725782939951816E-3</v>
      </c>
      <c r="G175" s="1020">
        <f>_xlfn.XLOOKUP($C175,INPUT_DATA!$DT:$DT,INPUT_DATA!$DW:$DW)</f>
        <v>666</v>
      </c>
      <c r="H175" s="1032">
        <f t="shared" si="9"/>
        <v>1.22083111836196E-2</v>
      </c>
      <c r="M175" s="779"/>
    </row>
    <row r="176" spans="1:13" s="636" customFormat="1" ht="15.5">
      <c r="B176" s="774"/>
      <c r="C176" s="1345" t="s">
        <v>887</v>
      </c>
      <c r="D176" s="1022" t="s">
        <v>503</v>
      </c>
      <c r="E176" s="1018">
        <f>_xlfn.XLOOKUP($C176,INPUT_DATA!$DT:$DT,INPUT_DATA!$DV:$DV)</f>
        <v>81603804.420000002</v>
      </c>
      <c r="F176" s="1019">
        <f t="shared" si="8"/>
        <v>1.098187597784922E-2</v>
      </c>
      <c r="G176" s="1020">
        <f>_xlfn.XLOOKUP($C176,INPUT_DATA!$DT:$DT,INPUT_DATA!$DW:$DW)</f>
        <v>937</v>
      </c>
      <c r="H176" s="1032">
        <f t="shared" si="9"/>
        <v>1.7175957325903251E-2</v>
      </c>
      <c r="M176" s="779"/>
    </row>
    <row r="177" spans="2:13" s="636" customFormat="1" ht="15.5">
      <c r="B177" s="774"/>
      <c r="C177" s="1345" t="s">
        <v>888</v>
      </c>
      <c r="D177" s="1022" t="s">
        <v>504</v>
      </c>
      <c r="E177" s="1018">
        <f>_xlfn.XLOOKUP($C177,INPUT_DATA!$DT:$DT,INPUT_DATA!$DV:$DV)</f>
        <v>651508262.37</v>
      </c>
      <c r="F177" s="1019">
        <f t="shared" si="8"/>
        <v>8.7677075679793284E-2</v>
      </c>
      <c r="G177" s="1020">
        <f>_xlfn.XLOOKUP($C177,INPUT_DATA!$DT:$DT,INPUT_DATA!$DW:$DW)</f>
        <v>7206</v>
      </c>
      <c r="H177" s="1032">
        <f t="shared" si="9"/>
        <v>0.13209172731105531</v>
      </c>
      <c r="M177" s="779"/>
    </row>
    <row r="178" spans="2:13" s="636" customFormat="1" ht="15.5">
      <c r="B178" s="774"/>
      <c r="C178" s="1345" t="s">
        <v>889</v>
      </c>
      <c r="D178" s="1022" t="s">
        <v>505</v>
      </c>
      <c r="E178" s="1018">
        <f>_xlfn.XLOOKUP($C178,INPUT_DATA!$DT:$DT,INPUT_DATA!$DV:$DV)</f>
        <v>107676572.11</v>
      </c>
      <c r="F178" s="1019">
        <f t="shared" si="8"/>
        <v>1.4490632747290708E-2</v>
      </c>
      <c r="G178" s="1020">
        <f>_xlfn.XLOOKUP($C178,INPUT_DATA!$DT:$DT,INPUT_DATA!$DW:$DW)</f>
        <v>1064</v>
      </c>
      <c r="H178" s="1032">
        <f t="shared" si="9"/>
        <v>1.9503968617674554E-2</v>
      </c>
      <c r="M178" s="779"/>
    </row>
    <row r="179" spans="2:13" s="636" customFormat="1" ht="15.5">
      <c r="B179" s="774"/>
      <c r="C179" s="1345" t="s">
        <v>890</v>
      </c>
      <c r="D179" s="1022" t="s">
        <v>506</v>
      </c>
      <c r="E179" s="1018">
        <f>_xlfn.XLOOKUP($C179,INPUT_DATA!$DT:$DT,INPUT_DATA!$DV:$DV)</f>
        <v>260400010.33000001</v>
      </c>
      <c r="F179" s="1019">
        <f t="shared" si="8"/>
        <v>3.5043471789090341E-2</v>
      </c>
      <c r="G179" s="1020">
        <f>_xlfn.XLOOKUP($C179,INPUT_DATA!$DT:$DT,INPUT_DATA!$DW:$DW)</f>
        <v>2349</v>
      </c>
      <c r="H179" s="1032">
        <f t="shared" si="9"/>
        <v>4.3059043498982638E-2</v>
      </c>
      <c r="M179" s="779"/>
    </row>
    <row r="180" spans="2:13" s="636" customFormat="1" ht="15.5">
      <c r="B180" s="774"/>
      <c r="C180" s="1345" t="s">
        <v>891</v>
      </c>
      <c r="D180" s="1022" t="s">
        <v>507</v>
      </c>
      <c r="E180" s="1018">
        <f>_xlfn.XLOOKUP($C180,INPUT_DATA!$DT:$DT,INPUT_DATA!$DV:$DV)</f>
        <v>143832334.44</v>
      </c>
      <c r="F180" s="1019">
        <f t="shared" si="8"/>
        <v>1.9356313956821903E-2</v>
      </c>
      <c r="G180" s="1020">
        <f>_xlfn.XLOOKUP($C180,INPUT_DATA!$DT:$DT,INPUT_DATA!$DW:$DW)</f>
        <v>1129</v>
      </c>
      <c r="H180" s="1032">
        <f t="shared" si="9"/>
        <v>2.069547045991971E-2</v>
      </c>
      <c r="M180" s="779"/>
    </row>
    <row r="181" spans="2:13" s="636" customFormat="1" ht="15.5">
      <c r="B181" s="774"/>
      <c r="C181" s="1345" t="s">
        <v>892</v>
      </c>
      <c r="D181" s="1022" t="s">
        <v>508</v>
      </c>
      <c r="E181" s="1018">
        <f>_xlfn.XLOOKUP($C181,INPUT_DATA!$DT:$DT,INPUT_DATA!$DV:$DV)</f>
        <v>134971694.5</v>
      </c>
      <c r="F181" s="1019">
        <f t="shared" si="8"/>
        <v>1.8163888559537256E-2</v>
      </c>
      <c r="G181" s="1020">
        <f>_xlfn.XLOOKUP($C181,INPUT_DATA!$DT:$DT,INPUT_DATA!$DW:$DW)</f>
        <v>981</v>
      </c>
      <c r="H181" s="1032">
        <f t="shared" si="9"/>
        <v>1.7982512419115356E-2</v>
      </c>
      <c r="M181" s="779"/>
    </row>
    <row r="182" spans="2:13" s="636" customFormat="1" ht="15.5">
      <c r="B182" s="774"/>
      <c r="C182" s="1345" t="s">
        <v>893</v>
      </c>
      <c r="D182" s="1022" t="s">
        <v>509</v>
      </c>
      <c r="E182" s="1018">
        <f>_xlfn.XLOOKUP($C182,INPUT_DATA!$DT:$DT,INPUT_DATA!$DV:$DV)</f>
        <v>1923864549.27</v>
      </c>
      <c r="F182" s="1019">
        <f t="shared" si="8"/>
        <v>0.25890510900109243</v>
      </c>
      <c r="G182" s="1020">
        <f>_xlfn.XLOOKUP($C182,INPUT_DATA!$DT:$DT,INPUT_DATA!$DW:$DW)</f>
        <v>14009</v>
      </c>
      <c r="H182" s="1032">
        <f t="shared" si="9"/>
        <v>0.25679614320019062</v>
      </c>
      <c r="M182" s="779"/>
    </row>
    <row r="183" spans="2:13" s="636" customFormat="1" ht="15.5">
      <c r="B183" s="774"/>
      <c r="C183" s="1345" t="s">
        <v>894</v>
      </c>
      <c r="D183" s="1022" t="s">
        <v>510</v>
      </c>
      <c r="E183" s="1018">
        <f>_xlfn.XLOOKUP($C183,INPUT_DATA!$DT:$DT,INPUT_DATA!$DV:$DV)</f>
        <v>221894846.50999999</v>
      </c>
      <c r="F183" s="1019">
        <f t="shared" si="8"/>
        <v>2.98616186073241E-2</v>
      </c>
      <c r="G183" s="1020">
        <f>_xlfn.XLOOKUP($C183,INPUT_DATA!$DT:$DT,INPUT_DATA!$DW:$DW)</f>
        <v>1428</v>
      </c>
      <c r="H183" s="1032">
        <f t="shared" si="9"/>
        <v>2.617637893424743E-2</v>
      </c>
      <c r="M183" s="779"/>
    </row>
    <row r="184" spans="2:13" s="636" customFormat="1" ht="15.5">
      <c r="B184" s="774"/>
      <c r="C184" s="1345" t="s">
        <v>895</v>
      </c>
      <c r="D184" s="1022" t="s">
        <v>511</v>
      </c>
      <c r="E184" s="1018">
        <f>_xlfn.XLOOKUP($C184,INPUT_DATA!$DT:$DT,INPUT_DATA!$DV:$DV)</f>
        <v>330683182.29000002</v>
      </c>
      <c r="F184" s="1019">
        <f t="shared" si="8"/>
        <v>4.4501867549930657E-2</v>
      </c>
      <c r="G184" s="1020">
        <f>_xlfn.XLOOKUP($C184,INPUT_DATA!$DT:$DT,INPUT_DATA!$DW:$DW)</f>
        <v>1958</v>
      </c>
      <c r="H184" s="1032">
        <f t="shared" si="9"/>
        <v>3.5891701647938701E-2</v>
      </c>
      <c r="M184" s="779"/>
    </row>
    <row r="185" spans="2:13" s="636" customFormat="1" ht="15.5">
      <c r="B185" s="774"/>
      <c r="C185" s="1345" t="s">
        <v>896</v>
      </c>
      <c r="D185" s="1022" t="s">
        <v>512</v>
      </c>
      <c r="E185" s="1018">
        <f>_xlfn.XLOOKUP($C185,INPUT_DATA!$DT:$DT,INPUT_DATA!$DV:$DV)</f>
        <v>121331658.62</v>
      </c>
      <c r="F185" s="1019">
        <f t="shared" si="8"/>
        <v>1.6328273376737503E-2</v>
      </c>
      <c r="G185" s="1020">
        <f>_xlfn.XLOOKUP($C185,INPUT_DATA!$DT:$DT,INPUT_DATA!$DW:$DW)</f>
        <v>752</v>
      </c>
      <c r="H185" s="1032">
        <f t="shared" si="9"/>
        <v>1.3784759774897806E-2</v>
      </c>
      <c r="M185" s="779"/>
    </row>
    <row r="186" spans="2:13" s="636" customFormat="1" ht="15.5">
      <c r="B186" s="774"/>
      <c r="C186" s="1345" t="s">
        <v>897</v>
      </c>
      <c r="D186" s="1022" t="s">
        <v>513</v>
      </c>
      <c r="E186" s="1018">
        <f>_xlfn.XLOOKUP($C186,INPUT_DATA!$DT:$DT,INPUT_DATA!$DV:$DV)</f>
        <v>82664893.489999995</v>
      </c>
      <c r="F186" s="1019">
        <f t="shared" si="8"/>
        <v>1.1124672611548021E-2</v>
      </c>
      <c r="G186" s="1020">
        <f>_xlfn.XLOOKUP($C186,INPUT_DATA!$DT:$DT,INPUT_DATA!$DW:$DW)</f>
        <v>519</v>
      </c>
      <c r="H186" s="1032">
        <f t="shared" si="9"/>
        <v>9.5136839403882466E-3</v>
      </c>
      <c r="M186" s="779"/>
    </row>
    <row r="187" spans="2:13" s="636" customFormat="1" ht="15.5">
      <c r="B187" s="774"/>
      <c r="C187" s="1345" t="s">
        <v>898</v>
      </c>
      <c r="D187" s="1022" t="s">
        <v>514</v>
      </c>
      <c r="E187" s="1018">
        <f>_xlfn.XLOOKUP($C187,INPUT_DATA!$DT:$DT,INPUT_DATA!$DV:$DV)</f>
        <v>2588024903.04</v>
      </c>
      <c r="F187" s="1019">
        <f t="shared" si="8"/>
        <v>0.34828484670262305</v>
      </c>
      <c r="G187" s="1020">
        <f>_xlfn.XLOOKUP($C187,INPUT_DATA!$DT:$DT,INPUT_DATA!$DW:$DW)</f>
        <v>13988</v>
      </c>
      <c r="H187" s="1032">
        <f t="shared" si="9"/>
        <v>0.25641119645115756</v>
      </c>
      <c r="M187" s="779"/>
    </row>
    <row r="188" spans="2:13" s="636" customFormat="1" ht="15.5">
      <c r="B188" s="774"/>
      <c r="C188" s="1345" t="s">
        <v>899</v>
      </c>
      <c r="D188" s="1022" t="s">
        <v>515</v>
      </c>
      <c r="E188" s="1018">
        <f>_xlfn.XLOOKUP($C188,INPUT_DATA!$DT:$DT,INPUT_DATA!$DV:$DV)</f>
        <v>139384068.53</v>
      </c>
      <c r="F188" s="1019">
        <f t="shared" si="8"/>
        <v>1.8757686173628232E-2</v>
      </c>
      <c r="G188" s="1020">
        <f>_xlfn.XLOOKUP($C188,INPUT_DATA!$DT:$DT,INPUT_DATA!$DW:$DW)</f>
        <v>804</v>
      </c>
      <c r="H188" s="1032">
        <f t="shared" si="9"/>
        <v>1.4737961248693931E-2</v>
      </c>
      <c r="M188" s="779"/>
    </row>
    <row r="189" spans="2:13" s="636" customFormat="1" ht="15.5">
      <c r="B189" s="774"/>
      <c r="C189" s="1345" t="s">
        <v>900</v>
      </c>
      <c r="D189" s="1022" t="s">
        <v>516</v>
      </c>
      <c r="E189" s="1018">
        <f>_xlfn.XLOOKUP($C189,INPUT_DATA!$DT:$DT,INPUT_DATA!$DV:$DV)</f>
        <v>242847519.88999999</v>
      </c>
      <c r="F189" s="1019">
        <f t="shared" si="8"/>
        <v>3.2681335924414634E-2</v>
      </c>
      <c r="G189" s="1020">
        <f>_xlfn.XLOOKUP($C189,INPUT_DATA!$DT:$DT,INPUT_DATA!$DW:$DW)</f>
        <v>1224</v>
      </c>
      <c r="H189" s="1032">
        <f t="shared" si="9"/>
        <v>2.2436896229354939E-2</v>
      </c>
      <c r="M189" s="779"/>
    </row>
    <row r="190" spans="2:13" s="636" customFormat="1" ht="15.5">
      <c r="B190" s="774"/>
      <c r="C190" s="1345" t="s">
        <v>901</v>
      </c>
      <c r="D190" s="1022" t="s">
        <v>517</v>
      </c>
      <c r="E190" s="1018">
        <f>_xlfn.XLOOKUP($C190,INPUT_DATA!$DT:$DT,INPUT_DATA!$DV:$DV)</f>
        <v>17696919.140000001</v>
      </c>
      <c r="F190" s="1019">
        <f t="shared" si="8"/>
        <v>2.3815724348493074E-3</v>
      </c>
      <c r="G190" s="1020">
        <f>_xlfn.XLOOKUP($C190,INPUT_DATA!$DT:$DT,INPUT_DATA!$DW:$DW)</f>
        <v>124</v>
      </c>
      <c r="H190" s="1032">
        <f t="shared" si="9"/>
        <v>2.2730188990522978E-3</v>
      </c>
      <c r="M190" s="779"/>
    </row>
    <row r="191" spans="2:13" s="636" customFormat="1" ht="16.899999999999999" customHeight="1">
      <c r="B191" s="774"/>
      <c r="C191" s="1345" t="s">
        <v>902</v>
      </c>
      <c r="D191" s="1022" t="s">
        <v>518</v>
      </c>
      <c r="E191" s="1018">
        <f>_xlfn.XLOOKUP($C191,INPUT_DATA!$DT:$DT,INPUT_DATA!$DV:$DV)</f>
        <v>2618252.59</v>
      </c>
      <c r="F191" s="1019">
        <f t="shared" si="8"/>
        <v>3.5235275397301754E-4</v>
      </c>
      <c r="G191" s="1020">
        <f>_xlfn.XLOOKUP($C191,INPUT_DATA!$DT:$DT,INPUT_DATA!$DW:$DW)</f>
        <v>25</v>
      </c>
      <c r="H191" s="1032">
        <f t="shared" si="9"/>
        <v>4.5826993932506004E-4</v>
      </c>
      <c r="M191" s="779"/>
    </row>
    <row r="192" spans="2:13" s="636" customFormat="1" ht="15.5">
      <c r="B192" s="774"/>
      <c r="C192" s="1345" t="s">
        <v>903</v>
      </c>
      <c r="D192" s="1023" t="s">
        <v>519</v>
      </c>
      <c r="E192" s="1018">
        <f>_xlfn.XLOOKUP($C192,INPUT_DATA!$DT:$DT,INPUT_DATA!$DV:$DV)</f>
        <v>19361454.600000001</v>
      </c>
      <c r="F192" s="1019">
        <f t="shared" si="8"/>
        <v>2.6055781918403638E-3</v>
      </c>
      <c r="G192" s="1020">
        <f>_xlfn.XLOOKUP($C192,INPUT_DATA!$DT:$DT,INPUT_DATA!$DW:$DW)</f>
        <v>204</v>
      </c>
      <c r="H192" s="1032">
        <f t="shared" si="9"/>
        <v>3.73948270489249E-3</v>
      </c>
      <c r="M192" s="779"/>
    </row>
    <row r="193" spans="1:13" s="636" customFormat="1" ht="15.5">
      <c r="B193" s="774"/>
      <c r="C193" s="1016"/>
      <c r="D193" s="1024" t="s">
        <v>416</v>
      </c>
      <c r="E193" s="1025">
        <f>SUM(E166:E192)</f>
        <v>7430770897.8500004</v>
      </c>
      <c r="F193" s="1026">
        <f>SUM(F166:F192)</f>
        <v>1</v>
      </c>
      <c r="G193" s="1027">
        <f>SUM(G166:G192)</f>
        <v>54553</v>
      </c>
      <c r="H193" s="1026">
        <f>SUM(H166:H192)</f>
        <v>1</v>
      </c>
      <c r="M193" s="779"/>
    </row>
    <row r="194" spans="1:13" s="636" customFormat="1" ht="15.5">
      <c r="B194" s="774"/>
      <c r="C194" s="1016"/>
      <c r="D194" s="820"/>
      <c r="G194" s="995"/>
      <c r="M194" s="779"/>
    </row>
    <row r="195" spans="1:13" s="636" customFormat="1" ht="15.5">
      <c r="B195" s="774"/>
      <c r="C195" s="1016"/>
      <c r="D195" s="820"/>
      <c r="G195" s="995"/>
      <c r="M195" s="779"/>
    </row>
    <row r="196" spans="1:13" s="636" customFormat="1" ht="15.5">
      <c r="B196" s="774"/>
      <c r="C196" s="1016"/>
      <c r="D196" s="820"/>
      <c r="G196" s="995"/>
      <c r="M196" s="779"/>
    </row>
    <row r="197" spans="1:13" s="636" customFormat="1" ht="15.5">
      <c r="B197" s="774"/>
      <c r="C197" s="1016"/>
      <c r="D197" s="820"/>
      <c r="G197" s="995"/>
      <c r="M197" s="779"/>
    </row>
    <row r="198" spans="1:13" s="636" customFormat="1" ht="24.65" customHeight="1">
      <c r="A198" s="820"/>
      <c r="B198" s="1011"/>
      <c r="C198" s="1197" t="s">
        <v>1288</v>
      </c>
      <c r="D198" s="1029"/>
      <c r="E198" s="1029"/>
      <c r="F198" s="1029"/>
      <c r="G198" s="1030"/>
      <c r="H198" s="1029"/>
      <c r="M198" s="779"/>
    </row>
    <row r="199" spans="1:13" s="636" customFormat="1" ht="15" customHeight="1">
      <c r="A199" s="820"/>
      <c r="B199" s="824"/>
      <c r="C199" s="1014"/>
      <c r="D199" s="820"/>
      <c r="E199" s="820"/>
      <c r="F199" s="820"/>
      <c r="G199" s="1015"/>
      <c r="H199" s="820"/>
      <c r="M199" s="779"/>
    </row>
    <row r="200" spans="1:13" s="636" customFormat="1" ht="25.9" customHeight="1">
      <c r="B200" s="774"/>
      <c r="C200" s="1016"/>
      <c r="D200" s="1184" t="s">
        <v>520</v>
      </c>
      <c r="E200" s="2054" t="s">
        <v>444</v>
      </c>
      <c r="F200" s="2056"/>
      <c r="G200" s="2054" t="s">
        <v>445</v>
      </c>
      <c r="H200" s="2056"/>
      <c r="M200" s="779"/>
    </row>
    <row r="201" spans="1:13" s="636" customFormat="1" ht="15.5">
      <c r="B201" s="774"/>
      <c r="C201" s="1345" t="s">
        <v>904</v>
      </c>
      <c r="D201" s="1017" t="s">
        <v>521</v>
      </c>
      <c r="E201" s="1018">
        <f>_xlfn.XLOOKUP($C201,INPUT_DATA!$DT:$DT,INPUT_DATA!$DV:$DV)</f>
        <v>5456104.1600000001</v>
      </c>
      <c r="F201" s="1019">
        <f t="shared" ref="F201:F226" si="10">E201/$E$227</f>
        <v>7.3425815907992187E-4</v>
      </c>
      <c r="G201" s="1020">
        <f>_xlfn.XLOOKUP($C201,INPUT_DATA!$DT:$DT,INPUT_DATA!$DW:$DW)</f>
        <v>639</v>
      </c>
      <c r="H201" s="1032">
        <f t="shared" ref="H201:H226" si="11">G201/$G$227</f>
        <v>1.1713379649148535E-2</v>
      </c>
      <c r="M201" s="779"/>
    </row>
    <row r="202" spans="1:13" s="636" customFormat="1" ht="15.5">
      <c r="B202" s="774"/>
      <c r="C202" s="1345" t="s">
        <v>905</v>
      </c>
      <c r="D202" s="1022" t="s">
        <v>522</v>
      </c>
      <c r="E202" s="1018">
        <f>_xlfn.XLOOKUP($C202,INPUT_DATA!$DT:$DT,INPUT_DATA!$DV:$DV)</f>
        <v>20986789.440000001</v>
      </c>
      <c r="F202" s="1019">
        <f t="shared" si="10"/>
        <v>2.8243085042592635E-3</v>
      </c>
      <c r="G202" s="1020">
        <f>_xlfn.XLOOKUP($C202,INPUT_DATA!$DT:$DT,INPUT_DATA!$DW:$DW)</f>
        <v>1116</v>
      </c>
      <c r="H202" s="1032">
        <f t="shared" si="11"/>
        <v>2.0457170091470678E-2</v>
      </c>
      <c r="M202" s="779"/>
    </row>
    <row r="203" spans="1:13" s="636" customFormat="1" ht="15.5">
      <c r="B203" s="774"/>
      <c r="C203" s="1345" t="s">
        <v>906</v>
      </c>
      <c r="D203" s="1022" t="s">
        <v>523</v>
      </c>
      <c r="E203" s="1018">
        <f>_xlfn.XLOOKUP($C203,INPUT_DATA!$DT:$DT,INPUT_DATA!$DV:$DV)</f>
        <v>38541928.450000003</v>
      </c>
      <c r="F203" s="1019">
        <f t="shared" si="10"/>
        <v>5.1868008016707412E-3</v>
      </c>
      <c r="G203" s="1020">
        <f>_xlfn.XLOOKUP($C203,INPUT_DATA!$DT:$DT,INPUT_DATA!$DW:$DW)</f>
        <v>1281</v>
      </c>
      <c r="H203" s="1032">
        <f t="shared" si="11"/>
        <v>2.3481751691016076E-2</v>
      </c>
      <c r="M203" s="779"/>
    </row>
    <row r="204" spans="1:13" s="636" customFormat="1" ht="15.5">
      <c r="B204" s="774"/>
      <c r="C204" s="1345" t="s">
        <v>907</v>
      </c>
      <c r="D204" s="1022" t="s">
        <v>524</v>
      </c>
      <c r="E204" s="1018">
        <f>_xlfn.XLOOKUP($C204,INPUT_DATA!$DT:$DT,INPUT_DATA!$DV:$DV)</f>
        <v>64852981.210000001</v>
      </c>
      <c r="F204" s="1019">
        <f t="shared" si="10"/>
        <v>8.7276249128827778E-3</v>
      </c>
      <c r="G204" s="1020">
        <f>_xlfn.XLOOKUP($C204,INPUT_DATA!$DT:$DT,INPUT_DATA!$DW:$DW)</f>
        <v>1563</v>
      </c>
      <c r="H204" s="1032">
        <f t="shared" si="11"/>
        <v>2.8651036606602752E-2</v>
      </c>
      <c r="M204" s="779"/>
    </row>
    <row r="205" spans="1:13" s="636" customFormat="1" ht="15.5">
      <c r="B205" s="774"/>
      <c r="C205" s="1345" t="s">
        <v>908</v>
      </c>
      <c r="D205" s="1022" t="s">
        <v>525</v>
      </c>
      <c r="E205" s="1018">
        <f>_xlfn.XLOOKUP($C205,INPUT_DATA!$DT:$DT,INPUT_DATA!$DV:$DV)</f>
        <v>92880806.629999995</v>
      </c>
      <c r="F205" s="1019">
        <f t="shared" si="10"/>
        <v>1.2499484630440412E-2</v>
      </c>
      <c r="G205" s="1020">
        <f>_xlfn.XLOOKUP($C205,INPUT_DATA!$DT:$DT,INPUT_DATA!$DW:$DW)</f>
        <v>1830</v>
      </c>
      <c r="H205" s="1032">
        <f t="shared" si="11"/>
        <v>3.3545359558594397E-2</v>
      </c>
      <c r="M205" s="779"/>
    </row>
    <row r="206" spans="1:13" s="636" customFormat="1" ht="15.5">
      <c r="B206" s="774"/>
      <c r="C206" s="1345" t="s">
        <v>909</v>
      </c>
      <c r="D206" s="1022" t="s">
        <v>494</v>
      </c>
      <c r="E206" s="1018">
        <f>_xlfn.XLOOKUP($C206,INPUT_DATA!$DT:$DT,INPUT_DATA!$DV:$DV)</f>
        <v>129601787.04000001</v>
      </c>
      <c r="F206" s="1019">
        <f t="shared" si="10"/>
        <v>1.7441230367834196E-2</v>
      </c>
      <c r="G206" s="1020">
        <f>_xlfn.XLOOKUP($C206,INPUT_DATA!$DT:$DT,INPUT_DATA!$DW:$DW)</f>
        <v>2142</v>
      </c>
      <c r="H206" s="1032">
        <f t="shared" si="11"/>
        <v>3.9264568401371144E-2</v>
      </c>
      <c r="M206" s="779"/>
    </row>
    <row r="207" spans="1:13" s="636" customFormat="1" ht="15.5">
      <c r="B207" s="774"/>
      <c r="C207" s="1345" t="s">
        <v>910</v>
      </c>
      <c r="D207" s="1022" t="s">
        <v>495</v>
      </c>
      <c r="E207" s="1018">
        <f>_xlfn.XLOOKUP($C207,INPUT_DATA!$DT:$DT,INPUT_DATA!$DV:$DV)</f>
        <v>171912338.16999999</v>
      </c>
      <c r="F207" s="1019">
        <f t="shared" si="10"/>
        <v>2.3135195598580575E-2</v>
      </c>
      <c r="G207" s="1020">
        <f>_xlfn.XLOOKUP($C207,INPUT_DATA!$DT:$DT,INPUT_DATA!$DW:$DW)</f>
        <v>2450</v>
      </c>
      <c r="H207" s="1032">
        <f t="shared" si="11"/>
        <v>4.4910454053855881E-2</v>
      </c>
      <c r="M207" s="779"/>
    </row>
    <row r="208" spans="1:13" s="636" customFormat="1" ht="15.5">
      <c r="B208" s="774"/>
      <c r="C208" s="1345" t="s">
        <v>911</v>
      </c>
      <c r="D208" s="1022" t="s">
        <v>496</v>
      </c>
      <c r="E208" s="1018">
        <f>_xlfn.XLOOKUP($C208,INPUT_DATA!$DT:$DT,INPUT_DATA!$DV:$DV)</f>
        <v>187659004.16999999</v>
      </c>
      <c r="F208" s="1019">
        <f t="shared" si="10"/>
        <v>2.5254311665603459E-2</v>
      </c>
      <c r="G208" s="1020">
        <f>_xlfn.XLOOKUP($C208,INPUT_DATA!$DT:$DT,INPUT_DATA!$DW:$DW)</f>
        <v>2342</v>
      </c>
      <c r="H208" s="1032">
        <f t="shared" si="11"/>
        <v>4.2930727915971627E-2</v>
      </c>
      <c r="M208" s="779"/>
    </row>
    <row r="209" spans="2:13" s="636" customFormat="1" ht="15.5">
      <c r="B209" s="774"/>
      <c r="C209" s="1345" t="s">
        <v>912</v>
      </c>
      <c r="D209" s="1022" t="s">
        <v>497</v>
      </c>
      <c r="E209" s="1018">
        <f>_xlfn.XLOOKUP($C209,INPUT_DATA!$DT:$DT,INPUT_DATA!$DV:$DV)</f>
        <v>243240461.97999999</v>
      </c>
      <c r="F209" s="1019">
        <f t="shared" si="10"/>
        <v>3.2734216318037544E-2</v>
      </c>
      <c r="G209" s="1020">
        <f>_xlfn.XLOOKUP($C209,INPUT_DATA!$DT:$DT,INPUT_DATA!$DW:$DW)</f>
        <v>2631</v>
      </c>
      <c r="H209" s="1032">
        <f t="shared" si="11"/>
        <v>4.8228328414569317E-2</v>
      </c>
      <c r="M209" s="779"/>
    </row>
    <row r="210" spans="2:13" s="636" customFormat="1" ht="15.5">
      <c r="B210" s="774"/>
      <c r="C210" s="1345" t="s">
        <v>913</v>
      </c>
      <c r="D210" s="1022" t="s">
        <v>498</v>
      </c>
      <c r="E210" s="1018">
        <f>_xlfn.XLOOKUP($C210,INPUT_DATA!$DT:$DT,INPUT_DATA!$DV:$DV)</f>
        <v>286391026.08999997</v>
      </c>
      <c r="F210" s="1019">
        <f t="shared" si="10"/>
        <v>3.8541226748474183E-2</v>
      </c>
      <c r="G210" s="1020">
        <f>_xlfn.XLOOKUP($C210,INPUT_DATA!$DT:$DT,INPUT_DATA!$DW:$DW)</f>
        <v>2814</v>
      </c>
      <c r="H210" s="1032">
        <f t="shared" si="11"/>
        <v>5.1582864370428756E-2</v>
      </c>
      <c r="M210" s="779"/>
    </row>
    <row r="211" spans="2:13" s="636" customFormat="1" ht="15.5">
      <c r="B211" s="774"/>
      <c r="C211" s="1345" t="s">
        <v>914</v>
      </c>
      <c r="D211" s="1022" t="s">
        <v>499</v>
      </c>
      <c r="E211" s="1018">
        <f>_xlfn.XLOOKUP($C211,INPUT_DATA!$DT:$DT,INPUT_DATA!$DV:$DV)</f>
        <v>299494225.64999998</v>
      </c>
      <c r="F211" s="1019">
        <f t="shared" si="10"/>
        <v>4.030459689406584E-2</v>
      </c>
      <c r="G211" s="1020">
        <f>_xlfn.XLOOKUP($C211,INPUT_DATA!$DT:$DT,INPUT_DATA!$DW:$DW)</f>
        <v>2715</v>
      </c>
      <c r="H211" s="1032">
        <f t="shared" si="11"/>
        <v>4.9768115410701523E-2</v>
      </c>
      <c r="M211" s="779"/>
    </row>
    <row r="212" spans="2:13" s="636" customFormat="1" ht="15.5">
      <c r="B212" s="774"/>
      <c r="C212" s="1345" t="s">
        <v>915</v>
      </c>
      <c r="D212" s="1022" t="s">
        <v>500</v>
      </c>
      <c r="E212" s="1018">
        <f>_xlfn.XLOOKUP($C212,INPUT_DATA!$DT:$DT,INPUT_DATA!$DV:$DV)</f>
        <v>345605078.35000002</v>
      </c>
      <c r="F212" s="1019">
        <f t="shared" si="10"/>
        <v>4.6509989757589812E-2</v>
      </c>
      <c r="G212" s="1020">
        <f>_xlfn.XLOOKUP($C212,INPUT_DATA!$DT:$DT,INPUT_DATA!$DW:$DW)</f>
        <v>2806</v>
      </c>
      <c r="H212" s="1032">
        <f t="shared" si="11"/>
        <v>5.143621798984474E-2</v>
      </c>
      <c r="M212" s="779"/>
    </row>
    <row r="213" spans="2:13" s="636" customFormat="1" ht="15.5">
      <c r="B213" s="774"/>
      <c r="C213" s="1345" t="s">
        <v>1203</v>
      </c>
      <c r="D213" s="1022" t="s">
        <v>501</v>
      </c>
      <c r="E213" s="1018">
        <f>_xlfn.XLOOKUP($C213,INPUT_DATA!$DT:$DT,INPUT_DATA!$DV:$DV)</f>
        <v>372301385.77999997</v>
      </c>
      <c r="F213" s="1019">
        <f t="shared" si="10"/>
        <v>5.0102659723733456E-2</v>
      </c>
      <c r="G213" s="1020">
        <f>_xlfn.XLOOKUP($C213,INPUT_DATA!$DT:$DT,INPUT_DATA!$DW:$DW)</f>
        <v>2765</v>
      </c>
      <c r="H213" s="1032">
        <f t="shared" si="11"/>
        <v>5.0684655289351642E-2</v>
      </c>
      <c r="M213" s="779"/>
    </row>
    <row r="214" spans="2:13" s="636" customFormat="1" ht="15.5">
      <c r="B214" s="774"/>
      <c r="C214" s="1345" t="s">
        <v>1204</v>
      </c>
      <c r="D214" s="1022" t="s">
        <v>502</v>
      </c>
      <c r="E214" s="1018">
        <f>_xlfn.XLOOKUP($C214,INPUT_DATA!$DT:$DT,INPUT_DATA!$DV:$DV)</f>
        <v>393018929.88</v>
      </c>
      <c r="F214" s="1019">
        <f t="shared" si="10"/>
        <v>5.289073439119419E-2</v>
      </c>
      <c r="G214" s="1020">
        <f>_xlfn.XLOOKUP($C214,INPUT_DATA!$DT:$DT,INPUT_DATA!$DW:$DW)</f>
        <v>2740</v>
      </c>
      <c r="H214" s="1032">
        <f t="shared" si="11"/>
        <v>5.0226385350026582E-2</v>
      </c>
      <c r="M214" s="779"/>
    </row>
    <row r="215" spans="2:13" s="636" customFormat="1" ht="15.5">
      <c r="B215" s="774"/>
      <c r="C215" s="1345" t="s">
        <v>1205</v>
      </c>
      <c r="D215" s="1022" t="s">
        <v>503</v>
      </c>
      <c r="E215" s="1018">
        <f>_xlfn.XLOOKUP($C215,INPUT_DATA!$DT:$DT,INPUT_DATA!$DV:$DV)</f>
        <v>433833750.86000001</v>
      </c>
      <c r="F215" s="1019">
        <f t="shared" si="10"/>
        <v>5.838341093055692E-2</v>
      </c>
      <c r="G215" s="1020">
        <f>_xlfn.XLOOKUP($C215,INPUT_DATA!$DT:$DT,INPUT_DATA!$DW:$DW)</f>
        <v>2829</v>
      </c>
      <c r="H215" s="1032">
        <f t="shared" si="11"/>
        <v>5.185782633402379E-2</v>
      </c>
      <c r="M215" s="779"/>
    </row>
    <row r="216" spans="2:13" s="636" customFormat="1" ht="15.5">
      <c r="B216" s="774"/>
      <c r="C216" s="1345" t="s">
        <v>1206</v>
      </c>
      <c r="D216" s="1022" t="s">
        <v>504</v>
      </c>
      <c r="E216" s="1018">
        <f>_xlfn.XLOOKUP($C216,INPUT_DATA!$DT:$DT,INPUT_DATA!$DV:$DV)</f>
        <v>451693288.52999997</v>
      </c>
      <c r="F216" s="1019">
        <f t="shared" si="10"/>
        <v>6.0786867841759414E-2</v>
      </c>
      <c r="G216" s="1020">
        <f>_xlfn.XLOOKUP($C216,INPUT_DATA!$DT:$DT,INPUT_DATA!$DW:$DW)</f>
        <v>2778</v>
      </c>
      <c r="H216" s="1032">
        <f t="shared" si="11"/>
        <v>5.0922955657800674E-2</v>
      </c>
      <c r="M216" s="779"/>
    </row>
    <row r="217" spans="2:13" s="636" customFormat="1" ht="15.5">
      <c r="B217" s="774"/>
      <c r="C217" s="1345" t="s">
        <v>1207</v>
      </c>
      <c r="D217" s="1022" t="s">
        <v>505</v>
      </c>
      <c r="E217" s="1018">
        <f>_xlfn.XLOOKUP($C217,INPUT_DATA!$DT:$DT,INPUT_DATA!$DV:$DV)</f>
        <v>525319764.11000001</v>
      </c>
      <c r="F217" s="1019">
        <f t="shared" si="10"/>
        <v>7.0695190489858131E-2</v>
      </c>
      <c r="G217" s="1020">
        <f>_xlfn.XLOOKUP($C217,INPUT_DATA!$DT:$DT,INPUT_DATA!$DW:$DW)</f>
        <v>3013</v>
      </c>
      <c r="H217" s="1032">
        <f t="shared" si="11"/>
        <v>5.5230693087456234E-2</v>
      </c>
      <c r="M217" s="779"/>
    </row>
    <row r="218" spans="2:13" s="636" customFormat="1" ht="15.5">
      <c r="B218" s="774"/>
      <c r="C218" s="1345" t="s">
        <v>1208</v>
      </c>
      <c r="D218" s="1022" t="s">
        <v>506</v>
      </c>
      <c r="E218" s="1018">
        <f>_xlfn.XLOOKUP($C218,INPUT_DATA!$DT:$DT,INPUT_DATA!$DV:$DV)</f>
        <v>524306070.41000003</v>
      </c>
      <c r="F218" s="1019">
        <f t="shared" si="10"/>
        <v>7.0558772113631082E-2</v>
      </c>
      <c r="G218" s="1020">
        <f>_xlfn.XLOOKUP($C218,INPUT_DATA!$DT:$DT,INPUT_DATA!$DW:$DW)</f>
        <v>2843</v>
      </c>
      <c r="H218" s="1032">
        <f t="shared" si="11"/>
        <v>5.2114457500045827E-2</v>
      </c>
      <c r="M218" s="779"/>
    </row>
    <row r="219" spans="2:13" s="636" customFormat="1" ht="15.5">
      <c r="B219" s="774"/>
      <c r="C219" s="1345" t="s">
        <v>1209</v>
      </c>
      <c r="D219" s="1022" t="s">
        <v>507</v>
      </c>
      <c r="E219" s="1018">
        <f>_xlfn.XLOOKUP($C219,INPUT_DATA!$DT:$DT,INPUT_DATA!$DV:$DV)</f>
        <v>460298600.50999999</v>
      </c>
      <c r="F219" s="1019">
        <f t="shared" si="10"/>
        <v>6.1944932341162814E-2</v>
      </c>
      <c r="G219" s="1020">
        <f>_xlfn.XLOOKUP($C219,INPUT_DATA!$DT:$DT,INPUT_DATA!$DW:$DW)</f>
        <v>2577</v>
      </c>
      <c r="H219" s="1032">
        <f t="shared" si="11"/>
        <v>4.7238465345627187E-2</v>
      </c>
      <c r="M219" s="779"/>
    </row>
    <row r="220" spans="2:13" s="636" customFormat="1" ht="15.5">
      <c r="B220" s="774"/>
      <c r="C220" s="1345" t="s">
        <v>1210</v>
      </c>
      <c r="D220" s="1022" t="s">
        <v>508</v>
      </c>
      <c r="E220" s="1018">
        <f>_xlfn.XLOOKUP($C220,INPUT_DATA!$DT:$DT,INPUT_DATA!$DV:$DV)</f>
        <v>307479881.95999998</v>
      </c>
      <c r="F220" s="1019">
        <f t="shared" si="10"/>
        <v>4.1379270897581484E-2</v>
      </c>
      <c r="G220" s="1020">
        <f>_xlfn.XLOOKUP($C220,INPUT_DATA!$DT:$DT,INPUT_DATA!$DW:$DW)</f>
        <v>1707</v>
      </c>
      <c r="H220" s="1032">
        <f t="shared" si="11"/>
        <v>3.1290671457115102E-2</v>
      </c>
      <c r="M220" s="779"/>
    </row>
    <row r="221" spans="2:13" s="636" customFormat="1" ht="15.5">
      <c r="B221" s="774"/>
      <c r="C221" s="1345" t="s">
        <v>1211</v>
      </c>
      <c r="D221" s="1022" t="s">
        <v>509</v>
      </c>
      <c r="E221" s="1018">
        <f>_xlfn.XLOOKUP($C221,INPUT_DATA!$DT:$DT,INPUT_DATA!$DV:$DV)</f>
        <v>392863577.08999997</v>
      </c>
      <c r="F221" s="1019">
        <f t="shared" si="10"/>
        <v>5.2869827705718936E-2</v>
      </c>
      <c r="G221" s="1020">
        <f>_xlfn.XLOOKUP($C221,INPUT_DATA!$DT:$DT,INPUT_DATA!$DW:$DW)</f>
        <v>1923</v>
      </c>
      <c r="H221" s="1032">
        <f t="shared" si="11"/>
        <v>3.5250123732883616E-2</v>
      </c>
      <c r="M221" s="779"/>
    </row>
    <row r="222" spans="2:13" s="636" customFormat="1" ht="15.5">
      <c r="B222" s="774"/>
      <c r="C222" s="1345" t="s">
        <v>1212</v>
      </c>
      <c r="D222" s="1022" t="s">
        <v>510</v>
      </c>
      <c r="E222" s="1018">
        <f>_xlfn.XLOOKUP($C222,INPUT_DATA!$DT:$DT,INPUT_DATA!$DV:$DV)</f>
        <v>750596635.07000005</v>
      </c>
      <c r="F222" s="1019">
        <f t="shared" si="10"/>
        <v>0.10101194686101486</v>
      </c>
      <c r="G222" s="1020">
        <f>_xlfn.XLOOKUP($C222,INPUT_DATA!$DT:$DT,INPUT_DATA!$DW:$DW)</f>
        <v>3022</v>
      </c>
      <c r="H222" s="1032">
        <f t="shared" si="11"/>
        <v>5.5395670265613255E-2</v>
      </c>
      <c r="M222" s="779"/>
    </row>
    <row r="223" spans="2:13" s="636" customFormat="1" ht="15.5">
      <c r="B223" s="774"/>
      <c r="C223" s="1345" t="s">
        <v>1213</v>
      </c>
      <c r="D223" s="1022" t="s">
        <v>511</v>
      </c>
      <c r="E223" s="1018">
        <f>_xlfn.XLOOKUP($C223,INPUT_DATA!$DT:$DT,INPUT_DATA!$DV:$DV)</f>
        <v>589943041.88</v>
      </c>
      <c r="F223" s="1019">
        <f t="shared" si="10"/>
        <v>7.9391902938454537E-2</v>
      </c>
      <c r="G223" s="1020">
        <f>_xlfn.XLOOKUP($C223,INPUT_DATA!$DT:$DT,INPUT_DATA!$DW:$DW)</f>
        <v>2496</v>
      </c>
      <c r="H223" s="1032">
        <f t="shared" si="11"/>
        <v>4.5753670742213995E-2</v>
      </c>
      <c r="M223" s="779"/>
    </row>
    <row r="224" spans="2:13" s="636" customFormat="1" ht="15.5">
      <c r="B224" s="774"/>
      <c r="C224" s="1345" t="s">
        <v>1214</v>
      </c>
      <c r="D224" s="1022" t="s">
        <v>512</v>
      </c>
      <c r="E224" s="1018">
        <f>_xlfn.XLOOKUP($C224,INPUT_DATA!$DT:$DT,INPUT_DATA!$DV:$DV)</f>
        <v>338456064.66000003</v>
      </c>
      <c r="F224" s="1019">
        <f t="shared" si="10"/>
        <v>4.5547907385750243E-2</v>
      </c>
      <c r="G224" s="1020">
        <f>_xlfn.XLOOKUP($C224,INPUT_DATA!$DT:$DT,INPUT_DATA!$DW:$DW)</f>
        <v>1516</v>
      </c>
      <c r="H224" s="1032">
        <f t="shared" si="11"/>
        <v>2.778948912067164E-2</v>
      </c>
      <c r="M224" s="779"/>
    </row>
    <row r="225" spans="1:13" s="636" customFormat="1" ht="15.5">
      <c r="B225" s="774"/>
      <c r="C225" s="1345" t="s">
        <v>1215</v>
      </c>
      <c r="D225" s="1022" t="s">
        <v>513</v>
      </c>
      <c r="E225" s="1018">
        <f>_xlfn.XLOOKUP($C225,INPUT_DATA!$DT:$DT,INPUT_DATA!$DV:$DV)</f>
        <v>4037375.77</v>
      </c>
      <c r="F225" s="1019">
        <f t="shared" si="10"/>
        <v>5.4333202106502342E-4</v>
      </c>
      <c r="G225" s="1020">
        <f>_xlfn.XLOOKUP($C225,INPUT_DATA!$DT:$DT,INPUT_DATA!$DW:$DW)</f>
        <v>15</v>
      </c>
      <c r="H225" s="1032">
        <f t="shared" si="11"/>
        <v>2.7496196359503601E-4</v>
      </c>
      <c r="M225" s="779"/>
    </row>
    <row r="226" spans="1:13" s="636" customFormat="1" ht="15.5">
      <c r="B226" s="774"/>
      <c r="C226" s="1345" t="s">
        <v>1216</v>
      </c>
      <c r="D226" s="1022" t="s">
        <v>1217</v>
      </c>
      <c r="E226" s="1018">
        <f>_xlfn.XLOOKUP($C226,INPUT_DATA!$DT:$DT,INPUT_DATA!$DV:$DV)</f>
        <v>0</v>
      </c>
      <c r="F226" s="1019">
        <f t="shared" si="10"/>
        <v>0</v>
      </c>
      <c r="G226" s="1020">
        <f>_xlfn.XLOOKUP($C226,INPUT_DATA!$DT:$DT,INPUT_DATA!$DW:$DW)</f>
        <v>0</v>
      </c>
      <c r="H226" s="1032">
        <f t="shared" si="11"/>
        <v>0</v>
      </c>
      <c r="M226" s="779"/>
    </row>
    <row r="227" spans="1:13" s="636" customFormat="1" ht="15.5">
      <c r="B227" s="774"/>
      <c r="C227" s="1016"/>
      <c r="D227" s="1024" t="s">
        <v>416</v>
      </c>
      <c r="E227" s="1025">
        <f>SUM(E201:E226)</f>
        <v>7430770897.8500013</v>
      </c>
      <c r="F227" s="1026">
        <f>SUM(F201:F226)</f>
        <v>0.99999999999999989</v>
      </c>
      <c r="G227" s="1027">
        <f>SUM(G201:G226)</f>
        <v>54553</v>
      </c>
      <c r="H227" s="1026">
        <f>SUM(H201:H226)</f>
        <v>0.99999999999999989</v>
      </c>
      <c r="M227" s="779"/>
    </row>
    <row r="228" spans="1:13" s="636" customFormat="1" ht="15.5">
      <c r="B228" s="774"/>
      <c r="C228" s="1016"/>
      <c r="D228" s="820"/>
      <c r="G228" s="995"/>
      <c r="M228" s="779"/>
    </row>
    <row r="229" spans="1:13" s="636" customFormat="1" ht="15.5">
      <c r="B229" s="774"/>
      <c r="C229" s="1016"/>
      <c r="D229" s="820"/>
      <c r="G229" s="995"/>
      <c r="M229" s="779"/>
    </row>
    <row r="230" spans="1:13" s="636" customFormat="1" ht="15.5">
      <c r="B230" s="774"/>
      <c r="C230" s="1016"/>
      <c r="D230" s="820"/>
      <c r="G230" s="995"/>
      <c r="M230" s="779"/>
    </row>
    <row r="231" spans="1:13" s="636" customFormat="1" ht="30" customHeight="1">
      <c r="B231" s="774"/>
      <c r="C231" s="1197" t="s">
        <v>1289</v>
      </c>
      <c r="D231" s="820"/>
      <c r="G231" s="995"/>
      <c r="M231" s="779"/>
    </row>
    <row r="232" spans="1:13" s="636" customFormat="1" ht="15" customHeight="1">
      <c r="A232" s="820"/>
      <c r="B232" s="1011"/>
      <c r="C232" s="1031"/>
      <c r="D232" s="1029"/>
      <c r="E232" s="1029"/>
      <c r="F232" s="1029"/>
      <c r="G232" s="1030"/>
      <c r="H232" s="1029"/>
      <c r="M232" s="779"/>
    </row>
    <row r="233" spans="1:13" s="636" customFormat="1" ht="25.9" customHeight="1">
      <c r="B233" s="774"/>
      <c r="C233" s="1016"/>
      <c r="D233" s="1184" t="s">
        <v>526</v>
      </c>
      <c r="E233" s="2054" t="s">
        <v>444</v>
      </c>
      <c r="F233" s="2056"/>
      <c r="G233" s="2054" t="s">
        <v>445</v>
      </c>
      <c r="H233" s="2056"/>
      <c r="M233" s="779"/>
    </row>
    <row r="234" spans="1:13" s="636" customFormat="1" ht="15.5">
      <c r="B234" s="774"/>
      <c r="C234" s="1345" t="s">
        <v>916</v>
      </c>
      <c r="D234" s="1034">
        <v>2010</v>
      </c>
      <c r="E234" s="1018">
        <f>_xlfn.XLOOKUP($C234,INPUT_DATA!$DT:$DT,INPUT_DATA!$DV:$DV)</f>
        <v>87644295.090000004</v>
      </c>
      <c r="F234" s="1019">
        <f>E234/$E$249</f>
        <v>1.1794778266593954E-2</v>
      </c>
      <c r="G234" s="1020">
        <f>_xlfn.XLOOKUP($C234,INPUT_DATA!$DT:$DT,INPUT_DATA!$DW:$DW)</f>
        <v>1604</v>
      </c>
      <c r="H234" s="1032">
        <f>G234/$G$249</f>
        <v>2.940259930709585E-2</v>
      </c>
      <c r="M234" s="779"/>
    </row>
    <row r="235" spans="1:13" s="636" customFormat="1" ht="15.5">
      <c r="B235" s="774"/>
      <c r="C235" s="1345" t="s">
        <v>917</v>
      </c>
      <c r="D235" s="1035">
        <v>2011</v>
      </c>
      <c r="E235" s="1018">
        <f>_xlfn.XLOOKUP($C235,INPUT_DATA!$DT:$DT,INPUT_DATA!$DV:$DV)</f>
        <v>75680224.849999994</v>
      </c>
      <c r="F235" s="1019">
        <f t="shared" ref="F235:F245" si="12">E235/$E$249</f>
        <v>1.0184707063421526E-2</v>
      </c>
      <c r="G235" s="1020">
        <f>_xlfn.XLOOKUP($C235,INPUT_DATA!$DT:$DT,INPUT_DATA!$DW:$DW)</f>
        <v>1413</v>
      </c>
      <c r="H235" s="1032">
        <f t="shared" ref="H235:H245" si="13">G235/$G$249</f>
        <v>2.5901416970652392E-2</v>
      </c>
      <c r="M235" s="779"/>
    </row>
    <row r="236" spans="1:13" s="636" customFormat="1" ht="15.5">
      <c r="B236" s="774"/>
      <c r="C236" s="1345" t="s">
        <v>1218</v>
      </c>
      <c r="D236" s="1035">
        <v>2012</v>
      </c>
      <c r="E236" s="1018">
        <f>_xlfn.XLOOKUP($C236,INPUT_DATA!$DT:$DT,INPUT_DATA!$DV:$DV)</f>
        <v>89905526.560000002</v>
      </c>
      <c r="F236" s="1019">
        <f t="shared" si="12"/>
        <v>1.2099084710849186E-2</v>
      </c>
      <c r="G236" s="1020">
        <f>_xlfn.XLOOKUP($C236,INPUT_DATA!$DT:$DT,INPUT_DATA!$DW:$DW)</f>
        <v>1640</v>
      </c>
      <c r="H236" s="1032">
        <f t="shared" si="13"/>
        <v>3.0062508019723939E-2</v>
      </c>
      <c r="M236" s="779"/>
    </row>
    <row r="237" spans="1:13" s="636" customFormat="1" ht="15.5">
      <c r="B237" s="774"/>
      <c r="C237" s="1345" t="s">
        <v>1219</v>
      </c>
      <c r="D237" s="1035">
        <v>2013</v>
      </c>
      <c r="E237" s="1018">
        <f>_xlfn.XLOOKUP($C237,INPUT_DATA!$DT:$DT,INPUT_DATA!$DV:$DV)</f>
        <v>86234390.040000007</v>
      </c>
      <c r="F237" s="1019">
        <f t="shared" si="12"/>
        <v>1.1605039534316804E-2</v>
      </c>
      <c r="G237" s="1020">
        <f>_xlfn.XLOOKUP($C237,INPUT_DATA!$DT:$DT,INPUT_DATA!$DW:$DW)</f>
        <v>1412</v>
      </c>
      <c r="H237" s="1032">
        <f t="shared" si="13"/>
        <v>2.5883086173079391E-2</v>
      </c>
      <c r="M237" s="779"/>
    </row>
    <row r="238" spans="1:13" s="636" customFormat="1" ht="15.5">
      <c r="B238" s="774"/>
      <c r="C238" s="1345" t="s">
        <v>1220</v>
      </c>
      <c r="D238" s="1035">
        <v>2014</v>
      </c>
      <c r="E238" s="1018">
        <f>_xlfn.XLOOKUP($C238,INPUT_DATA!$DT:$DT,INPUT_DATA!$DV:$DV)</f>
        <v>124214469.56999999</v>
      </c>
      <c r="F238" s="1019">
        <f t="shared" si="12"/>
        <v>1.6716229214648499E-2</v>
      </c>
      <c r="G238" s="1020">
        <f>_xlfn.XLOOKUP($C238,INPUT_DATA!$DT:$DT,INPUT_DATA!$DW:$DW)</f>
        <v>1852</v>
      </c>
      <c r="H238" s="1032">
        <f t="shared" si="13"/>
        <v>3.3948637105200449E-2</v>
      </c>
      <c r="M238" s="779"/>
    </row>
    <row r="239" spans="1:13" s="636" customFormat="1" ht="15.5">
      <c r="B239" s="774"/>
      <c r="C239" s="1345" t="s">
        <v>1221</v>
      </c>
      <c r="D239" s="1035">
        <v>2015</v>
      </c>
      <c r="E239" s="1018">
        <f>_xlfn.XLOOKUP($C239,INPUT_DATA!$DT:$DT,INPUT_DATA!$DV:$DV)</f>
        <v>279696841.76999998</v>
      </c>
      <c r="F239" s="1019">
        <f t="shared" si="12"/>
        <v>3.7640353284331081E-2</v>
      </c>
      <c r="G239" s="1020">
        <f>_xlfn.XLOOKUP($C239,INPUT_DATA!$DT:$DT,INPUT_DATA!$DW:$DW)</f>
        <v>3431</v>
      </c>
      <c r="H239" s="1032">
        <f t="shared" si="13"/>
        <v>6.289296647297124E-2</v>
      </c>
      <c r="M239" s="779"/>
    </row>
    <row r="240" spans="1:13" s="636" customFormat="1" ht="15.5">
      <c r="B240" s="774"/>
      <c r="C240" s="1345" t="s">
        <v>1222</v>
      </c>
      <c r="D240" s="1035">
        <v>2016</v>
      </c>
      <c r="E240" s="1018">
        <f>_xlfn.XLOOKUP($C240,INPUT_DATA!$DT:$DT,INPUT_DATA!$DV:$DV)</f>
        <v>295250322.69</v>
      </c>
      <c r="F240" s="1019">
        <f t="shared" si="12"/>
        <v>3.9733471365054063E-2</v>
      </c>
      <c r="G240" s="1020">
        <f>_xlfn.XLOOKUP($C240,INPUT_DATA!$DT:$DT,INPUT_DATA!$DW:$DW)</f>
        <v>3454</v>
      </c>
      <c r="H240" s="1032">
        <f t="shared" si="13"/>
        <v>6.331457481715029E-2</v>
      </c>
      <c r="M240" s="779"/>
    </row>
    <row r="241" spans="1:13" s="636" customFormat="1" ht="15.5">
      <c r="B241" s="774"/>
      <c r="C241" s="1345" t="s">
        <v>1223</v>
      </c>
      <c r="D241" s="1035">
        <v>2017</v>
      </c>
      <c r="E241" s="1018">
        <f>_xlfn.XLOOKUP($C241,INPUT_DATA!$DT:$DT,INPUT_DATA!$DV:$DV)</f>
        <v>456849426.55000001</v>
      </c>
      <c r="F241" s="1019">
        <f t="shared" si="12"/>
        <v>6.1480757895817209E-2</v>
      </c>
      <c r="G241" s="1020">
        <f>_xlfn.XLOOKUP($C241,INPUT_DATA!$DT:$DT,INPUT_DATA!$DW:$DW)</f>
        <v>4453</v>
      </c>
      <c r="H241" s="1032">
        <f t="shared" si="13"/>
        <v>8.1627041592579691E-2</v>
      </c>
      <c r="M241" s="779"/>
    </row>
    <row r="242" spans="1:13" s="636" customFormat="1" ht="15.5">
      <c r="B242" s="774"/>
      <c r="C242" s="1345" t="s">
        <v>1224</v>
      </c>
      <c r="D242" s="1035">
        <v>2018</v>
      </c>
      <c r="E242" s="1018">
        <f>_xlfn.XLOOKUP($C242,INPUT_DATA!$DT:$DT,INPUT_DATA!$DV:$DV)</f>
        <v>540844176.05999994</v>
      </c>
      <c r="F242" s="1019">
        <f t="shared" si="12"/>
        <v>7.2784396598270379E-2</v>
      </c>
      <c r="G242" s="1020">
        <f>_xlfn.XLOOKUP($C242,INPUT_DATA!$DT:$DT,INPUT_DATA!$DW:$DW)</f>
        <v>4499</v>
      </c>
      <c r="H242" s="1032">
        <f t="shared" si="13"/>
        <v>8.2470258280937805E-2</v>
      </c>
      <c r="M242" s="779"/>
    </row>
    <row r="243" spans="1:13" s="636" customFormat="1" ht="15.5">
      <c r="B243" s="774"/>
      <c r="C243" s="1345" t="s">
        <v>1225</v>
      </c>
      <c r="D243" s="1035">
        <v>2019</v>
      </c>
      <c r="E243" s="1018">
        <f>_xlfn.XLOOKUP($C243,INPUT_DATA!$DT:$DT,INPUT_DATA!$DV:$DV)</f>
        <v>887965349.89999998</v>
      </c>
      <c r="F243" s="1019">
        <f t="shared" si="12"/>
        <v>0.11949841572385468</v>
      </c>
      <c r="G243" s="1020">
        <f>_xlfn.XLOOKUP($C243,INPUT_DATA!$DT:$DT,INPUT_DATA!$DW:$DW)</f>
        <v>6381</v>
      </c>
      <c r="H243" s="1032">
        <f t="shared" si="13"/>
        <v>0.11696881931332832</v>
      </c>
      <c r="M243" s="779"/>
    </row>
    <row r="244" spans="1:13" s="636" customFormat="1" ht="15.5">
      <c r="B244" s="774"/>
      <c r="C244" s="1345" t="s">
        <v>1226</v>
      </c>
      <c r="D244" s="1035">
        <v>2020</v>
      </c>
      <c r="E244" s="1018">
        <f>_xlfn.XLOOKUP($C244,INPUT_DATA!$DT:$DT,INPUT_DATA!$DV:$DV)</f>
        <v>854484096.01999998</v>
      </c>
      <c r="F244" s="1019">
        <f t="shared" si="12"/>
        <v>0.11499265793098726</v>
      </c>
      <c r="G244" s="1020">
        <f>_xlfn.XLOOKUP($C244,INPUT_DATA!$DT:$DT,INPUT_DATA!$DW:$DW)</f>
        <v>5417</v>
      </c>
      <c r="H244" s="1032">
        <f t="shared" si="13"/>
        <v>9.9297930452954014E-2</v>
      </c>
      <c r="M244" s="779"/>
    </row>
    <row r="245" spans="1:13" s="636" customFormat="1" ht="15.5">
      <c r="B245" s="774"/>
      <c r="C245" s="1345" t="s">
        <v>1227</v>
      </c>
      <c r="D245" s="1035">
        <v>2021</v>
      </c>
      <c r="E245" s="1018">
        <f>_xlfn.XLOOKUP($C245,INPUT_DATA!$DT:$DT,INPUT_DATA!$DV:$DV)</f>
        <v>1408046030.8900001</v>
      </c>
      <c r="F245" s="1019">
        <f t="shared" si="12"/>
        <v>0.18948855377810139</v>
      </c>
      <c r="G245" s="1020">
        <f>_xlfn.XLOOKUP($C245,INPUT_DATA!$DT:$DT,INPUT_DATA!$DW:$DW)</f>
        <v>7429</v>
      </c>
      <c r="H245" s="1032">
        <f t="shared" si="13"/>
        <v>0.13617949516983485</v>
      </c>
      <c r="M245" s="779"/>
    </row>
    <row r="246" spans="1:13" s="636" customFormat="1" ht="15.5">
      <c r="B246" s="774"/>
      <c r="C246" s="1345" t="s">
        <v>1228</v>
      </c>
      <c r="D246" s="1035">
        <v>2022</v>
      </c>
      <c r="E246" s="1018">
        <f>_xlfn.XLOOKUP($C246,INPUT_DATA!$DT:$DT,INPUT_DATA!$DV:$DV)</f>
        <v>1322937194.5599999</v>
      </c>
      <c r="F246" s="1019">
        <f t="shared" ref="F246:F248" si="14">E246/$E$249</f>
        <v>0.17803498624116854</v>
      </c>
      <c r="G246" s="1020">
        <f>_xlfn.XLOOKUP($C246,INPUT_DATA!$DT:$DT,INPUT_DATA!$DW:$DW)</f>
        <v>6452</v>
      </c>
      <c r="H246" s="1032">
        <f t="shared" ref="H246:H248" si="15">G246/$G$249</f>
        <v>0.1182703059410115</v>
      </c>
      <c r="M246" s="779"/>
    </row>
    <row r="247" spans="1:13" s="636" customFormat="1" ht="15.5">
      <c r="B247" s="774"/>
      <c r="C247" s="1345" t="s">
        <v>1285</v>
      </c>
      <c r="D247" s="1035">
        <v>2023</v>
      </c>
      <c r="E247" s="1018">
        <f>_xlfn.XLOOKUP($C247,INPUT_DATA!$DT:$DT,INPUT_DATA!$DV:$DV)</f>
        <v>581136861.48000002</v>
      </c>
      <c r="F247" s="1019">
        <f t="shared" si="14"/>
        <v>7.8206806463128178E-2</v>
      </c>
      <c r="G247" s="1020">
        <f>_xlfn.XLOOKUP($C247,INPUT_DATA!$DT:$DT,INPUT_DATA!$DW:$DW)</f>
        <v>3270</v>
      </c>
      <c r="H247" s="1032">
        <f t="shared" si="15"/>
        <v>5.9941708063717854E-2</v>
      </c>
      <c r="M247" s="779"/>
    </row>
    <row r="248" spans="1:13" s="636" customFormat="1" ht="15.5">
      <c r="B248" s="774"/>
      <c r="C248" s="1345" t="s">
        <v>1286</v>
      </c>
      <c r="D248" s="1035">
        <v>2024</v>
      </c>
      <c r="E248" s="1018">
        <f>_xlfn.XLOOKUP($C248,INPUT_DATA!$DT:$DT,INPUT_DATA!$DV:$DV)</f>
        <v>339881691.81999999</v>
      </c>
      <c r="F248" s="1019">
        <f t="shared" si="14"/>
        <v>4.5739761929457487E-2</v>
      </c>
      <c r="G248" s="1020">
        <f>_xlfn.XLOOKUP($C248,INPUT_DATA!$DT:$DT,INPUT_DATA!$DW:$DW)</f>
        <v>1846</v>
      </c>
      <c r="H248" s="1032">
        <f t="shared" si="15"/>
        <v>3.3838652319762436E-2</v>
      </c>
      <c r="M248" s="779"/>
    </row>
    <row r="249" spans="1:13" s="636" customFormat="1" ht="15.5">
      <c r="B249" s="774"/>
      <c r="C249" s="1016"/>
      <c r="D249" s="1024" t="s">
        <v>416</v>
      </c>
      <c r="E249" s="1025">
        <f>SUM(E234:E248)</f>
        <v>7430770897.8499985</v>
      </c>
      <c r="F249" s="1026">
        <f>SUM(F234:F248)</f>
        <v>1</v>
      </c>
      <c r="G249" s="1027">
        <f>SUM(G234:G248)</f>
        <v>54553</v>
      </c>
      <c r="H249" s="1026">
        <f>SUM(H234:H248)</f>
        <v>1</v>
      </c>
      <c r="M249" s="779"/>
    </row>
    <row r="250" spans="1:13" s="636" customFormat="1" ht="15.5">
      <c r="B250" s="774"/>
      <c r="C250" s="1016"/>
      <c r="D250" s="820"/>
      <c r="G250" s="995"/>
      <c r="M250" s="779"/>
    </row>
    <row r="251" spans="1:13" s="636" customFormat="1" ht="15.5">
      <c r="B251" s="774"/>
      <c r="C251" s="1016"/>
      <c r="D251" s="820"/>
      <c r="G251" s="995"/>
      <c r="M251" s="779"/>
    </row>
    <row r="252" spans="1:13" s="636" customFormat="1" ht="15.5">
      <c r="B252" s="774"/>
      <c r="C252" s="1016"/>
      <c r="D252" s="820"/>
      <c r="G252" s="995"/>
      <c r="M252" s="779"/>
    </row>
    <row r="253" spans="1:13" s="636" customFormat="1" ht="15.5">
      <c r="B253" s="774"/>
      <c r="C253" s="1016"/>
      <c r="D253" s="820"/>
      <c r="G253" s="995"/>
      <c r="M253" s="779"/>
    </row>
    <row r="254" spans="1:13" s="636" customFormat="1" ht="24.65" customHeight="1">
      <c r="A254" s="820"/>
      <c r="B254" s="1011"/>
      <c r="C254" s="1197" t="s">
        <v>1290</v>
      </c>
      <c r="D254" s="1029"/>
      <c r="E254" s="1029"/>
      <c r="F254" s="1029"/>
      <c r="G254" s="1030"/>
      <c r="H254" s="1029"/>
      <c r="M254" s="779"/>
    </row>
    <row r="255" spans="1:13" s="636" customFormat="1" ht="15" customHeight="1">
      <c r="A255" s="820"/>
      <c r="B255" s="824"/>
      <c r="C255" s="1014"/>
      <c r="D255" s="820"/>
      <c r="E255" s="820"/>
      <c r="F255" s="820"/>
      <c r="G255" s="1015"/>
      <c r="H255" s="820"/>
      <c r="M255" s="779"/>
    </row>
    <row r="256" spans="1:13" s="636" customFormat="1" ht="25.9" customHeight="1">
      <c r="B256" s="774"/>
      <c r="C256" s="1016"/>
      <c r="D256" s="1184" t="s">
        <v>527</v>
      </c>
      <c r="E256" s="2054" t="s">
        <v>444</v>
      </c>
      <c r="F256" s="2056"/>
      <c r="G256" s="2054" t="s">
        <v>445</v>
      </c>
      <c r="H256" s="2056"/>
      <c r="M256" s="779"/>
    </row>
    <row r="257" spans="1:13" s="636" customFormat="1" ht="15.5">
      <c r="B257" s="774"/>
      <c r="C257" s="1345" t="s">
        <v>918</v>
      </c>
      <c r="D257" s="1017" t="s">
        <v>149</v>
      </c>
      <c r="E257" s="1018">
        <f>_xlfn.XLOOKUP($C257,INPUT_DATA!$DT:$DT,INPUT_DATA!$DV:$DV)</f>
        <v>7430770897.8500004</v>
      </c>
      <c r="F257" s="1019">
        <f>E257/$E$258</f>
        <v>1</v>
      </c>
      <c r="G257" s="1020">
        <f>_xlfn.XLOOKUP($C257,INPUT_DATA!$DT:$DT,INPUT_DATA!$DW:$DW)</f>
        <v>54553</v>
      </c>
      <c r="H257" s="1032">
        <f>G257/$G$258</f>
        <v>1</v>
      </c>
      <c r="M257" s="779"/>
    </row>
    <row r="258" spans="1:13" s="636" customFormat="1" ht="15.5">
      <c r="B258" s="774"/>
      <c r="C258" s="1016"/>
      <c r="D258" s="1024" t="s">
        <v>416</v>
      </c>
      <c r="E258" s="1025">
        <f>SUM(E257:E257)</f>
        <v>7430770897.8500004</v>
      </c>
      <c r="F258" s="1026">
        <f>SUM(F257:F257)</f>
        <v>1</v>
      </c>
      <c r="G258" s="1027">
        <f>SUM(G257:G257)</f>
        <v>54553</v>
      </c>
      <c r="H258" s="1026">
        <f>SUM(H257:H257)</f>
        <v>1</v>
      </c>
      <c r="M258" s="779"/>
    </row>
    <row r="259" spans="1:13" s="636" customFormat="1" ht="15.5">
      <c r="B259" s="774"/>
      <c r="C259" s="1016"/>
      <c r="D259" s="1036"/>
      <c r="E259" s="1037"/>
      <c r="F259" s="1038"/>
      <c r="G259" s="1039"/>
      <c r="H259" s="1038"/>
      <c r="M259" s="779"/>
    </row>
    <row r="260" spans="1:13" s="636" customFormat="1" ht="15.5">
      <c r="B260" s="774"/>
      <c r="C260" s="1016"/>
      <c r="D260" s="1036"/>
      <c r="E260" s="1037"/>
      <c r="F260" s="1038"/>
      <c r="G260" s="1039"/>
      <c r="H260" s="1038"/>
      <c r="M260" s="779"/>
    </row>
    <row r="261" spans="1:13" s="636" customFormat="1" ht="15.5">
      <c r="B261" s="774"/>
      <c r="C261" s="1016"/>
      <c r="D261" s="1036"/>
      <c r="E261" s="1037"/>
      <c r="F261" s="1038"/>
      <c r="G261" s="1039"/>
      <c r="H261" s="1038"/>
      <c r="M261" s="779"/>
    </row>
    <row r="262" spans="1:13" s="636" customFormat="1" ht="24.65" customHeight="1">
      <c r="A262" s="820"/>
      <c r="B262" s="1011"/>
      <c r="C262" s="1197" t="s">
        <v>1291</v>
      </c>
      <c r="D262" s="1029"/>
      <c r="E262" s="1040"/>
      <c r="F262" s="1040"/>
      <c r="G262" s="1041"/>
      <c r="H262" s="1040"/>
      <c r="M262" s="779"/>
    </row>
    <row r="263" spans="1:13" s="636" customFormat="1" ht="15" customHeight="1">
      <c r="A263" s="820"/>
      <c r="B263" s="824"/>
      <c r="C263" s="1014"/>
      <c r="D263" s="820"/>
      <c r="E263" s="1042"/>
      <c r="F263" s="1042"/>
      <c r="G263" s="1043"/>
      <c r="H263" s="1042"/>
      <c r="M263" s="779"/>
    </row>
    <row r="264" spans="1:13" s="636" customFormat="1" ht="25.9" customHeight="1">
      <c r="B264" s="774"/>
      <c r="C264" s="1016"/>
      <c r="D264" s="1184" t="s">
        <v>528</v>
      </c>
      <c r="E264" s="2054" t="s">
        <v>444</v>
      </c>
      <c r="F264" s="2056"/>
      <c r="G264" s="2054" t="s">
        <v>445</v>
      </c>
      <c r="H264" s="2056"/>
      <c r="M264" s="779"/>
    </row>
    <row r="265" spans="1:13" s="636" customFormat="1" ht="15.5">
      <c r="B265" s="774"/>
      <c r="C265" s="1345" t="s">
        <v>919</v>
      </c>
      <c r="D265" s="1017" t="s">
        <v>1120</v>
      </c>
      <c r="E265" s="1018">
        <f>_xlfn.XLOOKUP($C265,INPUT_DATA!$DT:$DT,INPUT_DATA!$DV:$DV)</f>
        <v>2215612928.8699999</v>
      </c>
      <c r="F265" s="1019">
        <f t="shared" ref="F265:F274" si="16">E265/$E$275</f>
        <v>0.29816730448667983</v>
      </c>
      <c r="G265" s="1020">
        <f>_xlfn.XLOOKUP($C265,INPUT_DATA!$DT:$DT,INPUT_DATA!$DW:$DW)</f>
        <v>16182</v>
      </c>
      <c r="H265" s="1032">
        <f>G265/$G$275</f>
        <v>0.29662896632632485</v>
      </c>
      <c r="M265" s="779"/>
    </row>
    <row r="266" spans="1:13" s="636" customFormat="1" ht="15.5">
      <c r="B266" s="774"/>
      <c r="C266" s="1345" t="s">
        <v>920</v>
      </c>
      <c r="D266" s="1022" t="s">
        <v>1121</v>
      </c>
      <c r="E266" s="1018">
        <f>_xlfn.XLOOKUP($C266,INPUT_DATA!$DT:$DT,INPUT_DATA!$DV:$DV)</f>
        <v>2754148809.54</v>
      </c>
      <c r="F266" s="1019">
        <f t="shared" si="16"/>
        <v>0.3706410609882857</v>
      </c>
      <c r="G266" s="1020">
        <f>_xlfn.XLOOKUP($C266,INPUT_DATA!$DT:$DT,INPUT_DATA!$DW:$DW)</f>
        <v>18504</v>
      </c>
      <c r="H266" s="1032">
        <f t="shared" ref="H266:H274" si="17">G266/$G$275</f>
        <v>0.33919307829083645</v>
      </c>
      <c r="M266" s="779"/>
    </row>
    <row r="267" spans="1:13" s="636" customFormat="1" ht="15.5">
      <c r="B267" s="774"/>
      <c r="C267" s="1345" t="s">
        <v>921</v>
      </c>
      <c r="D267" s="1022" t="s">
        <v>1122</v>
      </c>
      <c r="E267" s="1018">
        <f>_xlfn.XLOOKUP($C267,INPUT_DATA!$DT:$DT,INPUT_DATA!$DV:$DV)</f>
        <v>1135545553.26</v>
      </c>
      <c r="F267" s="1019">
        <f t="shared" si="16"/>
        <v>0.15281665507794837</v>
      </c>
      <c r="G267" s="1020">
        <f>_xlfn.XLOOKUP($C267,INPUT_DATA!$DT:$DT,INPUT_DATA!$DW:$DW)</f>
        <v>9442</v>
      </c>
      <c r="H267" s="1032">
        <f t="shared" si="17"/>
        <v>0.17307939068428868</v>
      </c>
      <c r="M267" s="779"/>
    </row>
    <row r="268" spans="1:13" s="636" customFormat="1" ht="15.5">
      <c r="B268" s="774"/>
      <c r="C268" s="1345" t="s">
        <v>922</v>
      </c>
      <c r="D268" s="1022" t="s">
        <v>1123</v>
      </c>
      <c r="E268" s="1018">
        <f>_xlfn.XLOOKUP($C268,INPUT_DATA!$DT:$DT,INPUT_DATA!$DV:$DV)</f>
        <v>430309592.48000002</v>
      </c>
      <c r="F268" s="1019">
        <f t="shared" si="16"/>
        <v>5.7909145416460722E-2</v>
      </c>
      <c r="G268" s="1020">
        <f>_xlfn.XLOOKUP($C268,INPUT_DATA!$DT:$DT,INPUT_DATA!$DW:$DW)</f>
        <v>3826</v>
      </c>
      <c r="H268" s="1032">
        <f t="shared" si="17"/>
        <v>7.0133631514307182E-2</v>
      </c>
      <c r="M268" s="779"/>
    </row>
    <row r="269" spans="1:13" s="636" customFormat="1" ht="15.5">
      <c r="B269" s="774"/>
      <c r="C269" s="1345" t="s">
        <v>923</v>
      </c>
      <c r="D269" s="1022" t="s">
        <v>1124</v>
      </c>
      <c r="E269" s="1018">
        <f>_xlfn.XLOOKUP($C269,INPUT_DATA!$DT:$DT,INPUT_DATA!$DV:$DV)</f>
        <v>257705495.56999999</v>
      </c>
      <c r="F269" s="1019">
        <f t="shared" si="16"/>
        <v>3.4680856012471582E-2</v>
      </c>
      <c r="G269" s="1020">
        <f>_xlfn.XLOOKUP($C269,INPUT_DATA!$DT:$DT,INPUT_DATA!$DW:$DW)</f>
        <v>2310</v>
      </c>
      <c r="H269" s="1032">
        <f t="shared" si="17"/>
        <v>4.2344142393635549E-2</v>
      </c>
      <c r="M269" s="779"/>
    </row>
    <row r="270" spans="1:13" s="636" customFormat="1" ht="15.5">
      <c r="B270" s="774"/>
      <c r="C270" s="1345" t="s">
        <v>924</v>
      </c>
      <c r="D270" s="1022" t="s">
        <v>1125</v>
      </c>
      <c r="E270" s="1018">
        <f>_xlfn.XLOOKUP($C270,INPUT_DATA!$DT:$DT,INPUT_DATA!$DV:$DV)</f>
        <v>183288247.41</v>
      </c>
      <c r="F270" s="1019">
        <f t="shared" si="16"/>
        <v>2.4666114718061374E-2</v>
      </c>
      <c r="G270" s="1020">
        <f>_xlfn.XLOOKUP($C270,INPUT_DATA!$DT:$DT,INPUT_DATA!$DW:$DW)</f>
        <v>1422</v>
      </c>
      <c r="H270" s="1032">
        <f t="shared" si="17"/>
        <v>2.6066394148809416E-2</v>
      </c>
      <c r="M270" s="779"/>
    </row>
    <row r="271" spans="1:13" s="636" customFormat="1" ht="15.5">
      <c r="B271" s="774"/>
      <c r="C271" s="1345" t="s">
        <v>925</v>
      </c>
      <c r="D271" s="1022" t="s">
        <v>1126</v>
      </c>
      <c r="E271" s="1018">
        <f>_xlfn.XLOOKUP($C271,INPUT_DATA!$DT:$DT,INPUT_DATA!$DV:$DV)</f>
        <v>272916746.56</v>
      </c>
      <c r="F271" s="1019">
        <f t="shared" si="16"/>
        <v>3.6727918315845945E-2</v>
      </c>
      <c r="G271" s="1020">
        <f>_xlfn.XLOOKUP($C271,INPUT_DATA!$DT:$DT,INPUT_DATA!$DW:$DW)</f>
        <v>1556</v>
      </c>
      <c r="H271" s="1032">
        <f t="shared" si="17"/>
        <v>2.8522721023591737E-2</v>
      </c>
      <c r="M271" s="779"/>
    </row>
    <row r="272" spans="1:13" s="636" customFormat="1" ht="15.5">
      <c r="B272" s="774"/>
      <c r="C272" s="1345" t="s">
        <v>926</v>
      </c>
      <c r="D272" s="1022" t="s">
        <v>1127</v>
      </c>
      <c r="E272" s="1018">
        <f>_xlfn.XLOOKUP($C272,INPUT_DATA!$DT:$DT,INPUT_DATA!$DV:$DV)</f>
        <v>140316326.16999999</v>
      </c>
      <c r="F272" s="1019">
        <f t="shared" si="16"/>
        <v>1.8883145248173208E-2</v>
      </c>
      <c r="G272" s="1020">
        <f>_xlfn.XLOOKUP($C272,INPUT_DATA!$DT:$DT,INPUT_DATA!$DW:$DW)</f>
        <v>1005</v>
      </c>
      <c r="H272" s="1032">
        <f t="shared" si="17"/>
        <v>1.8422451560867414E-2</v>
      </c>
      <c r="M272" s="779"/>
    </row>
    <row r="273" spans="1:13" s="636" customFormat="1" ht="15.5">
      <c r="B273" s="774"/>
      <c r="C273" s="1345" t="s">
        <v>927</v>
      </c>
      <c r="D273" s="1022" t="s">
        <v>1128</v>
      </c>
      <c r="E273" s="1018">
        <f>_xlfn.XLOOKUP($C273,INPUT_DATA!$DT:$DT,INPUT_DATA!$DV:$DV)</f>
        <v>40534431.039999999</v>
      </c>
      <c r="F273" s="1019">
        <f t="shared" si="16"/>
        <v>5.4549429120103986E-3</v>
      </c>
      <c r="G273" s="1020">
        <f>_xlfn.XLOOKUP($C273,INPUT_DATA!$DT:$DT,INPUT_DATA!$DW:$DW)</f>
        <v>301</v>
      </c>
      <c r="H273" s="1032">
        <f t="shared" si="17"/>
        <v>5.5175700694737231E-3</v>
      </c>
      <c r="M273" s="779"/>
    </row>
    <row r="274" spans="1:13" s="636" customFormat="1" ht="15.5">
      <c r="B274" s="774"/>
      <c r="C274" s="1345" t="s">
        <v>928</v>
      </c>
      <c r="D274" s="1022" t="s">
        <v>1129</v>
      </c>
      <c r="E274" s="1018">
        <f>_xlfn.XLOOKUP($C274,INPUT_DATA!$DT:$DT,INPUT_DATA!$DV:$DV)</f>
        <v>392766.95</v>
      </c>
      <c r="F274" s="1019">
        <f t="shared" si="16"/>
        <v>5.2856824062984127E-5</v>
      </c>
      <c r="G274" s="1020">
        <f>_xlfn.XLOOKUP($C274,INPUT_DATA!$DT:$DT,INPUT_DATA!$DW:$DW)</f>
        <v>5</v>
      </c>
      <c r="H274" s="1032">
        <f t="shared" si="17"/>
        <v>9.1653987865012012E-5</v>
      </c>
      <c r="M274" s="779"/>
    </row>
    <row r="275" spans="1:13" s="636" customFormat="1" ht="15.5">
      <c r="B275" s="774"/>
      <c r="C275" s="1016"/>
      <c r="D275" s="1024" t="s">
        <v>416</v>
      </c>
      <c r="E275" s="1025">
        <f>SUM(E265:E274)</f>
        <v>7430770897.8499994</v>
      </c>
      <c r="F275" s="1026">
        <f>SUM(F265:F274)</f>
        <v>1.0000000000000002</v>
      </c>
      <c r="G275" s="1027">
        <f>SUM(G265:G274)</f>
        <v>54553</v>
      </c>
      <c r="H275" s="1026">
        <f>SUM(H265:H274)</f>
        <v>1</v>
      </c>
      <c r="M275" s="779"/>
    </row>
    <row r="276" spans="1:13" s="636" customFormat="1" ht="15.5">
      <c r="B276" s="774"/>
      <c r="C276" s="1016"/>
      <c r="D276" s="820"/>
      <c r="E276" s="1042"/>
      <c r="F276" s="1042"/>
      <c r="G276" s="1043"/>
      <c r="H276" s="1042"/>
      <c r="M276" s="779"/>
    </row>
    <row r="277" spans="1:13" s="636" customFormat="1" ht="15.5">
      <c r="B277" s="774"/>
      <c r="C277" s="1016"/>
      <c r="D277" s="820"/>
      <c r="E277" s="1042"/>
      <c r="F277" s="1042"/>
      <c r="G277" s="1043"/>
      <c r="H277" s="1042"/>
      <c r="M277" s="779"/>
    </row>
    <row r="278" spans="1:13" s="636" customFormat="1" ht="24.65" customHeight="1">
      <c r="A278" s="820"/>
      <c r="B278" s="1011"/>
      <c r="C278" s="1197" t="s">
        <v>1293</v>
      </c>
      <c r="D278" s="1029"/>
      <c r="E278" s="1040"/>
      <c r="F278" s="1040"/>
      <c r="G278" s="1041"/>
      <c r="H278" s="1040"/>
      <c r="M278" s="779"/>
    </row>
    <row r="279" spans="1:13" s="636" customFormat="1" ht="15" customHeight="1">
      <c r="A279" s="820"/>
      <c r="B279" s="824"/>
      <c r="C279" s="1014"/>
      <c r="D279" s="820"/>
      <c r="E279" s="1042"/>
      <c r="F279" s="1042"/>
      <c r="G279" s="1043"/>
      <c r="H279" s="1042"/>
      <c r="M279" s="779"/>
    </row>
    <row r="280" spans="1:13" s="636" customFormat="1" ht="25.9" customHeight="1">
      <c r="B280" s="774"/>
      <c r="C280" s="1016"/>
      <c r="D280" s="1184" t="s">
        <v>1302</v>
      </c>
      <c r="E280" s="2054" t="s">
        <v>444</v>
      </c>
      <c r="F280" s="2056"/>
      <c r="G280" s="2054" t="s">
        <v>445</v>
      </c>
      <c r="H280" s="2056"/>
      <c r="M280" s="779"/>
    </row>
    <row r="281" spans="1:13" s="636" customFormat="1" ht="15.5">
      <c r="B281" s="774"/>
      <c r="C281" s="1345" t="s">
        <v>929</v>
      </c>
      <c r="D281" s="1017" t="s">
        <v>1229</v>
      </c>
      <c r="E281" s="1018">
        <f>_xlfn.XLOOKUP($C281,INPUT_DATA!$DT:$DT,INPUT_DATA!$DV:$DV)</f>
        <v>43234034.170000002</v>
      </c>
      <c r="F281" s="1019">
        <f t="shared" ref="F281:F291" si="18">E281/$E$275</f>
        <v>5.8182434587653927E-3</v>
      </c>
      <c r="G281" s="1020">
        <f>_xlfn.XLOOKUP($C281,INPUT_DATA!$DT:$DT,INPUT_DATA!$DW:$DW)</f>
        <v>519</v>
      </c>
      <c r="H281" s="1032">
        <f>G281/$G$292</f>
        <v>9.5136839403882466E-3</v>
      </c>
      <c r="M281" s="779"/>
    </row>
    <row r="282" spans="1:13" s="636" customFormat="1" ht="15.5">
      <c r="B282" s="774"/>
      <c r="C282" s="1345" t="s">
        <v>930</v>
      </c>
      <c r="D282" s="1022" t="s">
        <v>1230</v>
      </c>
      <c r="E282" s="1018">
        <f>_xlfn.XLOOKUP($C282,INPUT_DATA!$DT:$DT,INPUT_DATA!$DV:$DV)</f>
        <v>126035273.68000001</v>
      </c>
      <c r="F282" s="1019">
        <f t="shared" si="18"/>
        <v>1.6961264909468105E-2</v>
      </c>
      <c r="G282" s="1020">
        <f>_xlfn.XLOOKUP($C282,INPUT_DATA!$DT:$DT,INPUT_DATA!$DW:$DW)</f>
        <v>1246</v>
      </c>
      <c r="H282" s="1032">
        <f t="shared" ref="H282:H290" si="19">G282/$G$292</f>
        <v>2.2840173775960992E-2</v>
      </c>
      <c r="M282" s="779"/>
    </row>
    <row r="283" spans="1:13" s="636" customFormat="1" ht="15.5">
      <c r="B283" s="774"/>
      <c r="C283" s="1345" t="s">
        <v>931</v>
      </c>
      <c r="D283" s="1022" t="s">
        <v>1231</v>
      </c>
      <c r="E283" s="1018">
        <f>_xlfn.XLOOKUP($C283,INPUT_DATA!$DT:$DT,INPUT_DATA!$DV:$DV)</f>
        <v>283692146.74000001</v>
      </c>
      <c r="F283" s="1019">
        <f t="shared" si="18"/>
        <v>3.8178023604802942E-2</v>
      </c>
      <c r="G283" s="1020">
        <f>_xlfn.XLOOKUP($C283,INPUT_DATA!$DT:$DT,INPUT_DATA!$DW:$DW)</f>
        <v>2683</v>
      </c>
      <c r="H283" s="1032">
        <f t="shared" si="19"/>
        <v>4.9181529888365445E-2</v>
      </c>
      <c r="M283" s="779"/>
    </row>
    <row r="284" spans="1:13" s="636" customFormat="1" ht="15.5">
      <c r="B284" s="774"/>
      <c r="C284" s="1345" t="s">
        <v>932</v>
      </c>
      <c r="D284" s="1022" t="s">
        <v>1232</v>
      </c>
      <c r="E284" s="1018">
        <f>_xlfn.XLOOKUP($C284,INPUT_DATA!$DT:$DT,INPUT_DATA!$DV:$DV)</f>
        <v>701158974.83000004</v>
      </c>
      <c r="F284" s="1019">
        <f t="shared" si="18"/>
        <v>9.4358847079092645E-2</v>
      </c>
      <c r="G284" s="1020">
        <f>_xlfn.XLOOKUP($C284,INPUT_DATA!$DT:$DT,INPUT_DATA!$DW:$DW)</f>
        <v>6092</v>
      </c>
      <c r="H284" s="1032">
        <f t="shared" si="19"/>
        <v>0.11167121881473063</v>
      </c>
      <c r="M284" s="779"/>
    </row>
    <row r="285" spans="1:13" s="636" customFormat="1" ht="15.5">
      <c r="B285" s="774"/>
      <c r="C285" s="1345" t="s">
        <v>1233</v>
      </c>
      <c r="D285" s="1022" t="s">
        <v>1234</v>
      </c>
      <c r="E285" s="1018">
        <f>_xlfn.XLOOKUP($C285,INPUT_DATA!$DT:$DT,INPUT_DATA!$DV:$DV)</f>
        <v>1366661884.01</v>
      </c>
      <c r="F285" s="1019">
        <f t="shared" si="18"/>
        <v>0.18391925989878471</v>
      </c>
      <c r="G285" s="1020">
        <f>_xlfn.XLOOKUP($C285,INPUT_DATA!$DT:$DT,INPUT_DATA!$DW:$DW)</f>
        <v>10896</v>
      </c>
      <c r="H285" s="1032">
        <f t="shared" si="19"/>
        <v>0.19973237035543417</v>
      </c>
      <c r="M285" s="779"/>
    </row>
    <row r="286" spans="1:13" s="636" customFormat="1" ht="15.5">
      <c r="B286" s="774"/>
      <c r="C286" s="1345" t="s">
        <v>1235</v>
      </c>
      <c r="D286" s="1022" t="s">
        <v>1236</v>
      </c>
      <c r="E286" s="1018">
        <f>_xlfn.XLOOKUP($C286,INPUT_DATA!$DT:$DT,INPUT_DATA!$DV:$DV)</f>
        <v>2481817856.98</v>
      </c>
      <c r="F286" s="1019">
        <f t="shared" si="18"/>
        <v>0.33399197621583016</v>
      </c>
      <c r="G286" s="1020">
        <f>_xlfn.XLOOKUP($C286,INPUT_DATA!$DT:$DT,INPUT_DATA!$DW:$DW)</f>
        <v>16813</v>
      </c>
      <c r="H286" s="1032">
        <f t="shared" si="19"/>
        <v>0.30819569959488935</v>
      </c>
      <c r="M286" s="779"/>
    </row>
    <row r="287" spans="1:13" s="636" customFormat="1" ht="15.5">
      <c r="B287" s="774"/>
      <c r="C287" s="1345" t="s">
        <v>1237</v>
      </c>
      <c r="D287" s="1022" t="s">
        <v>1238</v>
      </c>
      <c r="E287" s="1018">
        <f>_xlfn.XLOOKUP($C287,INPUT_DATA!$DT:$DT,INPUT_DATA!$DV:$DV)</f>
        <v>1173473867.3399999</v>
      </c>
      <c r="F287" s="1019">
        <f t="shared" si="18"/>
        <v>0.1579208783949361</v>
      </c>
      <c r="G287" s="1020">
        <f>_xlfn.XLOOKUP($C287,INPUT_DATA!$DT:$DT,INPUT_DATA!$DW:$DW)</f>
        <v>8192</v>
      </c>
      <c r="H287" s="1032">
        <f t="shared" si="19"/>
        <v>0.15016589371803568</v>
      </c>
      <c r="M287" s="779"/>
    </row>
    <row r="288" spans="1:13" s="636" customFormat="1" ht="15.5">
      <c r="B288" s="774"/>
      <c r="C288" s="1345" t="s">
        <v>1239</v>
      </c>
      <c r="D288" s="1022" t="s">
        <v>1240</v>
      </c>
      <c r="E288" s="1018">
        <f>_xlfn.XLOOKUP($C288,INPUT_DATA!$DT:$DT,INPUT_DATA!$DV:$DV)</f>
        <v>633354635.97000003</v>
      </c>
      <c r="F288" s="1019">
        <f t="shared" si="18"/>
        <v>8.5234041619188294E-2</v>
      </c>
      <c r="G288" s="1020">
        <f>_xlfn.XLOOKUP($C288,INPUT_DATA!$DT:$DT,INPUT_DATA!$DW:$DW)</f>
        <v>3935</v>
      </c>
      <c r="H288" s="1032">
        <f t="shared" si="19"/>
        <v>7.2131688449764447E-2</v>
      </c>
      <c r="M288" s="779"/>
    </row>
    <row r="289" spans="1:13" s="636" customFormat="1" ht="15.5">
      <c r="B289" s="774"/>
      <c r="C289" s="1345" t="s">
        <v>1241</v>
      </c>
      <c r="D289" s="1022" t="s">
        <v>1242</v>
      </c>
      <c r="E289" s="1018">
        <f>_xlfn.XLOOKUP($C289,INPUT_DATA!$DT:$DT,INPUT_DATA!$DV:$DV)</f>
        <v>350266434.68000001</v>
      </c>
      <c r="F289" s="1019">
        <f t="shared" si="18"/>
        <v>4.7137294298946184E-2</v>
      </c>
      <c r="G289" s="1020">
        <f>_xlfn.XLOOKUP($C289,INPUT_DATA!$DT:$DT,INPUT_DATA!$DW:$DW)</f>
        <v>2311</v>
      </c>
      <c r="H289" s="1032">
        <f t="shared" si="19"/>
        <v>4.2362473191208547E-2</v>
      </c>
      <c r="M289" s="779"/>
    </row>
    <row r="290" spans="1:13" s="636" customFormat="1" ht="15.5">
      <c r="B290" s="774"/>
      <c r="C290" s="1345" t="s">
        <v>1243</v>
      </c>
      <c r="D290" s="1022" t="s">
        <v>1244</v>
      </c>
      <c r="E290" s="1018">
        <f>_xlfn.XLOOKUP($C290,INPUT_DATA!$DT:$DT,INPUT_DATA!$DV:$DV)</f>
        <v>160020489.50999999</v>
      </c>
      <c r="F290" s="1019">
        <f t="shared" si="18"/>
        <v>2.1534843653476105E-2</v>
      </c>
      <c r="G290" s="1020">
        <f>_xlfn.XLOOKUP($C290,INPUT_DATA!$DT:$DT,INPUT_DATA!$DW:$DW)</f>
        <v>1103</v>
      </c>
      <c r="H290" s="1032">
        <f t="shared" si="19"/>
        <v>2.021886972302165E-2</v>
      </c>
      <c r="M290" s="779"/>
    </row>
    <row r="291" spans="1:13" s="636" customFormat="1" ht="15.5">
      <c r="B291" s="774"/>
      <c r="C291" s="1345" t="s">
        <v>1245</v>
      </c>
      <c r="D291" s="1022" t="s">
        <v>1246</v>
      </c>
      <c r="E291" s="1018">
        <f>_xlfn.XLOOKUP($C291,INPUT_DATA!$DT:$DT,INPUT_DATA!$DV:$DV)</f>
        <v>111055299.94</v>
      </c>
      <c r="F291" s="1019">
        <f t="shared" si="18"/>
        <v>1.4945326866709409E-2</v>
      </c>
      <c r="G291" s="1020">
        <f>_xlfn.XLOOKUP($C291,INPUT_DATA!$DT:$DT,INPUT_DATA!$DW:$DW)</f>
        <v>763</v>
      </c>
      <c r="H291" s="1032">
        <f>G291/$G$292</f>
        <v>1.3986398548200833E-2</v>
      </c>
      <c r="M291" s="779"/>
    </row>
    <row r="292" spans="1:13" s="636" customFormat="1" ht="15.5">
      <c r="B292" s="774"/>
      <c r="C292" s="1016"/>
      <c r="D292" s="1024" t="s">
        <v>416</v>
      </c>
      <c r="E292" s="1025">
        <f>SUM(E281:E291)</f>
        <v>7430770897.8500004</v>
      </c>
      <c r="F292" s="1026">
        <f>SUM(F281:F291)</f>
        <v>1</v>
      </c>
      <c r="G292" s="1027">
        <f>SUM(G281:G291)</f>
        <v>54553</v>
      </c>
      <c r="H292" s="1026">
        <f>SUM(H281:H291)</f>
        <v>1</v>
      </c>
      <c r="M292" s="779"/>
    </row>
    <row r="293" spans="1:13" s="636" customFormat="1" ht="15.5">
      <c r="B293" s="774"/>
      <c r="C293" s="1016"/>
      <c r="D293" s="820"/>
      <c r="E293" s="1042"/>
      <c r="F293" s="1042"/>
      <c r="G293" s="1043"/>
      <c r="H293" s="1042"/>
      <c r="M293" s="779"/>
    </row>
    <row r="294" spans="1:13" s="636" customFormat="1" ht="15.5">
      <c r="B294" s="774"/>
      <c r="C294" s="1016"/>
      <c r="D294" s="820"/>
      <c r="E294" s="1042"/>
      <c r="F294" s="1042"/>
      <c r="G294" s="1043"/>
      <c r="H294" s="1042"/>
      <c r="M294" s="779"/>
    </row>
    <row r="295" spans="1:13" s="636" customFormat="1" ht="15.5">
      <c r="B295" s="774"/>
      <c r="C295" s="1016"/>
      <c r="D295" s="820"/>
      <c r="E295" s="1042"/>
      <c r="F295" s="1042"/>
      <c r="G295" s="1043"/>
      <c r="H295" s="1042"/>
      <c r="M295" s="779"/>
    </row>
    <row r="296" spans="1:13" s="636" customFormat="1" ht="30" customHeight="1">
      <c r="B296" s="774"/>
      <c r="C296" s="1197" t="s">
        <v>1292</v>
      </c>
      <c r="D296" s="820"/>
      <c r="E296" s="1042"/>
      <c r="F296" s="1042"/>
      <c r="G296" s="1043" t="s">
        <v>529</v>
      </c>
      <c r="H296" s="1042"/>
      <c r="M296" s="779"/>
    </row>
    <row r="297" spans="1:13" s="636" customFormat="1" ht="15" customHeight="1">
      <c r="A297" s="820"/>
      <c r="B297" s="824"/>
      <c r="C297" s="1014"/>
      <c r="D297" s="820"/>
      <c r="E297" s="1042"/>
      <c r="F297" s="1042"/>
      <c r="G297" s="1043"/>
      <c r="H297" s="1042"/>
      <c r="M297" s="779"/>
    </row>
    <row r="298" spans="1:13" s="636" customFormat="1" ht="25.9" customHeight="1">
      <c r="B298" s="774"/>
      <c r="C298" s="1016"/>
      <c r="D298" s="1184" t="s">
        <v>530</v>
      </c>
      <c r="E298" s="2054" t="s">
        <v>444</v>
      </c>
      <c r="F298" s="2056"/>
      <c r="G298" s="2054" t="s">
        <v>445</v>
      </c>
      <c r="H298" s="2056"/>
      <c r="M298" s="779"/>
    </row>
    <row r="299" spans="1:13" s="636" customFormat="1" ht="15.5">
      <c r="B299" s="774"/>
      <c r="C299" s="1345" t="s">
        <v>933</v>
      </c>
      <c r="D299" s="1017" t="s">
        <v>531</v>
      </c>
      <c r="E299" s="1018">
        <f>_xlfn.XLOOKUP($C299,INPUT_DATA!$DT:$DT,INPUT_DATA!$DV:$DV)</f>
        <v>3243145355.1199999</v>
      </c>
      <c r="F299" s="1019">
        <f>E299/$E$312</f>
        <v>0.43644803476021077</v>
      </c>
      <c r="G299" s="1020">
        <f>_xlfn.XLOOKUP($C299,INPUT_DATA!$DT:$DT,INPUT_DATA!$DW:$DW)</f>
        <v>19951</v>
      </c>
      <c r="H299" s="1032">
        <f>G299/$G$312</f>
        <v>0.36571774237897092</v>
      </c>
      <c r="M299" s="779"/>
    </row>
    <row r="300" spans="1:13" s="636" customFormat="1" ht="15.5">
      <c r="B300" s="774"/>
      <c r="C300" s="1345" t="s">
        <v>934</v>
      </c>
      <c r="D300" s="1022" t="s">
        <v>532</v>
      </c>
      <c r="E300" s="1018">
        <f>_xlfn.XLOOKUP($C300,INPUT_DATA!$DT:$DT,INPUT_DATA!$DV:$DV)</f>
        <v>236444253.87</v>
      </c>
      <c r="F300" s="1019">
        <f t="shared" ref="F300:F311" si="20">E300/$E$312</f>
        <v>3.1819612947347378E-2</v>
      </c>
      <c r="G300" s="1020">
        <f>_xlfn.XLOOKUP($C300,INPUT_DATA!$DT:$DT,INPUT_DATA!$DW:$DW)</f>
        <v>2178</v>
      </c>
      <c r="H300" s="1032">
        <f t="shared" ref="H300:H311" si="21">G300/$G$312</f>
        <v>3.9924477113999234E-2</v>
      </c>
      <c r="M300" s="779"/>
    </row>
    <row r="301" spans="1:13" s="636" customFormat="1" ht="15.5">
      <c r="B301" s="774"/>
      <c r="C301" s="1345" t="s">
        <v>935</v>
      </c>
      <c r="D301" s="1022" t="s">
        <v>533</v>
      </c>
      <c r="E301" s="1018">
        <f>_xlfn.XLOOKUP($C301,INPUT_DATA!$DT:$DT,INPUT_DATA!$DV:$DV)</f>
        <v>716896207.85000002</v>
      </c>
      <c r="F301" s="1019">
        <f t="shared" si="20"/>
        <v>9.6476693697746058E-2</v>
      </c>
      <c r="G301" s="1020">
        <f>_xlfn.XLOOKUP($C301,INPUT_DATA!$DT:$DT,INPUT_DATA!$DW:$DW)</f>
        <v>6358</v>
      </c>
      <c r="H301" s="1032">
        <f t="shared" si="21"/>
        <v>0.11654721096914927</v>
      </c>
      <c r="M301" s="779"/>
    </row>
    <row r="302" spans="1:13" s="636" customFormat="1" ht="15.5">
      <c r="B302" s="774"/>
      <c r="C302" s="1345" t="s">
        <v>936</v>
      </c>
      <c r="D302" s="1022" t="s">
        <v>534</v>
      </c>
      <c r="E302" s="1018">
        <f>_xlfn.XLOOKUP($C302,INPUT_DATA!$DT:$DT,INPUT_DATA!$DV:$DV)</f>
        <v>327632973.12</v>
      </c>
      <c r="F302" s="1019">
        <f t="shared" si="20"/>
        <v>4.4091384006307667E-2</v>
      </c>
      <c r="G302" s="1020">
        <f>_xlfn.XLOOKUP($C302,INPUT_DATA!$DT:$DT,INPUT_DATA!$DW:$DW)</f>
        <v>3009</v>
      </c>
      <c r="H302" s="1032">
        <f t="shared" si="21"/>
        <v>5.5157369897164223E-2</v>
      </c>
      <c r="M302" s="779"/>
    </row>
    <row r="303" spans="1:13" s="636" customFormat="1" ht="15.5">
      <c r="B303" s="774"/>
      <c r="C303" s="1345" t="s">
        <v>937</v>
      </c>
      <c r="D303" s="1022" t="s">
        <v>535</v>
      </c>
      <c r="E303" s="1018">
        <f>_xlfn.XLOOKUP($C303,INPUT_DATA!$DT:$DT,INPUT_DATA!$DV:$DV)</f>
        <v>97770481.590000004</v>
      </c>
      <c r="F303" s="1019">
        <f t="shared" si="20"/>
        <v>1.3157515274530756E-2</v>
      </c>
      <c r="G303" s="1020">
        <f>_xlfn.XLOOKUP($C303,INPUT_DATA!$DT:$DT,INPUT_DATA!$DW:$DW)</f>
        <v>1038</v>
      </c>
      <c r="H303" s="1032">
        <f t="shared" si="21"/>
        <v>1.9027367880776493E-2</v>
      </c>
      <c r="M303" s="779"/>
    </row>
    <row r="304" spans="1:13" s="636" customFormat="1" ht="15.5">
      <c r="B304" s="774"/>
      <c r="C304" s="1345" t="s">
        <v>938</v>
      </c>
      <c r="D304" s="1022" t="s">
        <v>536</v>
      </c>
      <c r="E304" s="1018">
        <f>_xlfn.XLOOKUP($C304,INPUT_DATA!$DT:$DT,INPUT_DATA!$DV:$DV)</f>
        <v>260731285.12</v>
      </c>
      <c r="F304" s="1019">
        <f t="shared" si="20"/>
        <v>3.5088053272566817E-2</v>
      </c>
      <c r="G304" s="1020">
        <f>_xlfn.XLOOKUP($C304,INPUT_DATA!$DT:$DT,INPUT_DATA!$DW:$DW)</f>
        <v>2213</v>
      </c>
      <c r="H304" s="1032">
        <f t="shared" si="21"/>
        <v>4.0566055029054311E-2</v>
      </c>
      <c r="M304" s="779"/>
    </row>
    <row r="305" spans="1:13" s="636" customFormat="1" ht="15.5">
      <c r="B305" s="774"/>
      <c r="C305" s="1345" t="s">
        <v>939</v>
      </c>
      <c r="D305" s="1022" t="s">
        <v>537</v>
      </c>
      <c r="E305" s="1018">
        <f>_xlfn.XLOOKUP($C305,INPUT_DATA!$DT:$DT,INPUT_DATA!$DV:$DV)</f>
        <v>199935413.09999999</v>
      </c>
      <c r="F305" s="1019">
        <f t="shared" si="20"/>
        <v>2.6906416016385156E-2</v>
      </c>
      <c r="G305" s="1020">
        <f>_xlfn.XLOOKUP($C305,INPUT_DATA!$DT:$DT,INPUT_DATA!$DW:$DW)</f>
        <v>1562</v>
      </c>
      <c r="H305" s="1032">
        <f t="shared" si="21"/>
        <v>2.8632705809029751E-2</v>
      </c>
      <c r="M305" s="779"/>
    </row>
    <row r="306" spans="1:13" s="636" customFormat="1" ht="15.5">
      <c r="B306" s="774"/>
      <c r="C306" s="1345" t="s">
        <v>940</v>
      </c>
      <c r="D306" s="1022" t="s">
        <v>538</v>
      </c>
      <c r="E306" s="1018">
        <f>_xlfn.XLOOKUP($C306,INPUT_DATA!$DT:$DT,INPUT_DATA!$DV:$DV)</f>
        <v>543590377.75</v>
      </c>
      <c r="F306" s="1019">
        <f t="shared" si="20"/>
        <v>7.315396817136173E-2</v>
      </c>
      <c r="G306" s="1020">
        <f>_xlfn.XLOOKUP($C306,INPUT_DATA!$DT:$DT,INPUT_DATA!$DW:$DW)</f>
        <v>4122</v>
      </c>
      <c r="H306" s="1032">
        <f t="shared" si="21"/>
        <v>7.5559547595915905E-2</v>
      </c>
      <c r="M306" s="779"/>
    </row>
    <row r="307" spans="1:13" s="636" customFormat="1" ht="15.5">
      <c r="B307" s="774"/>
      <c r="C307" s="1345" t="s">
        <v>941</v>
      </c>
      <c r="D307" s="1022" t="s">
        <v>539</v>
      </c>
      <c r="E307" s="1018">
        <f>_xlfn.XLOOKUP($C307,INPUT_DATA!$DT:$DT,INPUT_DATA!$DV:$DV)</f>
        <v>572388218.88999999</v>
      </c>
      <c r="F307" s="1019">
        <f t="shared" si="20"/>
        <v>7.7029453169604953E-2</v>
      </c>
      <c r="G307" s="1020">
        <f>_xlfn.XLOOKUP($C307,INPUT_DATA!$DT:$DT,INPUT_DATA!$DW:$DW)</f>
        <v>4357</v>
      </c>
      <c r="H307" s="1032">
        <f t="shared" si="21"/>
        <v>7.9867285025571458E-2</v>
      </c>
      <c r="M307" s="779"/>
    </row>
    <row r="308" spans="1:13" s="636" customFormat="1" ht="15.5">
      <c r="B308" s="774"/>
      <c r="C308" s="1345" t="s">
        <v>942</v>
      </c>
      <c r="D308" s="1022" t="s">
        <v>540</v>
      </c>
      <c r="E308" s="1018">
        <f>_xlfn.XLOOKUP($C308,INPUT_DATA!$DT:$DT,INPUT_DATA!$DV:$DV)</f>
        <v>597151892.00999999</v>
      </c>
      <c r="F308" s="1019">
        <f t="shared" si="20"/>
        <v>8.0362037831468905E-2</v>
      </c>
      <c r="G308" s="1020">
        <f>_xlfn.XLOOKUP($C308,INPUT_DATA!$DT:$DT,INPUT_DATA!$DW:$DW)</f>
        <v>4100</v>
      </c>
      <c r="H308" s="1032">
        <f t="shared" si="21"/>
        <v>7.5156270049309845E-2</v>
      </c>
      <c r="M308" s="779"/>
    </row>
    <row r="309" spans="1:13" s="636" customFormat="1" ht="15.5">
      <c r="B309" s="774"/>
      <c r="C309" s="1345" t="s">
        <v>943</v>
      </c>
      <c r="D309" s="1022" t="s">
        <v>541</v>
      </c>
      <c r="E309" s="1018">
        <f>_xlfn.XLOOKUP($C309,INPUT_DATA!$DT:$DT,INPUT_DATA!$DV:$DV)</f>
        <v>60031252.350000001</v>
      </c>
      <c r="F309" s="1019">
        <f t="shared" si="20"/>
        <v>8.0787381518341896E-3</v>
      </c>
      <c r="G309" s="1020">
        <f>_xlfn.XLOOKUP($C309,INPUT_DATA!$DT:$DT,INPUT_DATA!$DW:$DW)</f>
        <v>446</v>
      </c>
      <c r="H309" s="1032">
        <f t="shared" si="21"/>
        <v>8.1755357175590706E-3</v>
      </c>
      <c r="M309" s="779"/>
    </row>
    <row r="310" spans="1:13" s="636" customFormat="1" ht="15.5">
      <c r="B310" s="774"/>
      <c r="C310" s="1345" t="s">
        <v>944</v>
      </c>
      <c r="D310" s="1022" t="s">
        <v>542</v>
      </c>
      <c r="E310" s="1018">
        <f>_xlfn.XLOOKUP($C310,INPUT_DATA!$DT:$DT,INPUT_DATA!$DV:$DV)</f>
        <v>126785552.33</v>
      </c>
      <c r="F310" s="1019">
        <f t="shared" si="20"/>
        <v>1.7062234063316872E-2</v>
      </c>
      <c r="G310" s="1020">
        <f>_xlfn.XLOOKUP($C310,INPUT_DATA!$DT:$DT,INPUT_DATA!$DW:$DW)</f>
        <v>1297</v>
      </c>
      <c r="H310" s="1032">
        <f t="shared" si="21"/>
        <v>2.3775044452184115E-2</v>
      </c>
      <c r="M310" s="779"/>
    </row>
    <row r="311" spans="1:13" s="636" customFormat="1" ht="15.5">
      <c r="B311" s="774"/>
      <c r="C311" s="1345" t="s">
        <v>945</v>
      </c>
      <c r="D311" s="1023" t="s">
        <v>543</v>
      </c>
      <c r="E311" s="1018">
        <f>_xlfn.XLOOKUP($C311,INPUT_DATA!$DT:$DT,INPUT_DATA!$DV:$DV)</f>
        <v>448267634.75</v>
      </c>
      <c r="F311" s="1019">
        <f t="shared" si="20"/>
        <v>6.0325858637318576E-2</v>
      </c>
      <c r="G311" s="1020">
        <f>_xlfn.XLOOKUP($C311,INPUT_DATA!$DT:$DT,INPUT_DATA!$DW:$DW)</f>
        <v>3922</v>
      </c>
      <c r="H311" s="1032">
        <f t="shared" si="21"/>
        <v>7.1893388081315415E-2</v>
      </c>
      <c r="M311" s="779"/>
    </row>
    <row r="312" spans="1:13" s="636" customFormat="1" ht="15.5">
      <c r="B312" s="774"/>
      <c r="C312" s="1016"/>
      <c r="D312" s="1024" t="s">
        <v>416</v>
      </c>
      <c r="E312" s="1025">
        <f>SUM(E299:E311)</f>
        <v>7430770897.8500013</v>
      </c>
      <c r="F312" s="1026">
        <f>SUM(F299:F311)</f>
        <v>0.99999999999999978</v>
      </c>
      <c r="G312" s="1027">
        <f>SUM(G299:G311)</f>
        <v>54553</v>
      </c>
      <c r="H312" s="1026">
        <f>SUM(H299:H311)</f>
        <v>1</v>
      </c>
      <c r="M312" s="779"/>
    </row>
    <row r="313" spans="1:13" s="636" customFormat="1" ht="15.5">
      <c r="B313" s="774"/>
      <c r="C313" s="1016"/>
      <c r="D313" s="820"/>
      <c r="E313" s="1042"/>
      <c r="F313" s="1042"/>
      <c r="G313" s="1043"/>
      <c r="H313" s="1042"/>
      <c r="M313" s="779"/>
    </row>
    <row r="314" spans="1:13" s="636" customFormat="1" ht="15.5">
      <c r="B314" s="774"/>
      <c r="C314" s="1016"/>
      <c r="D314" s="820"/>
      <c r="E314" s="1042"/>
      <c r="F314" s="1042"/>
      <c r="G314" s="1043"/>
      <c r="H314" s="1042"/>
      <c r="M314" s="779"/>
    </row>
    <row r="315" spans="1:13" s="636" customFormat="1" ht="15.5">
      <c r="B315" s="774"/>
      <c r="C315" s="1016"/>
      <c r="D315" s="820"/>
      <c r="E315" s="1042"/>
      <c r="F315" s="1042"/>
      <c r="G315" s="1043"/>
      <c r="H315" s="1042"/>
      <c r="M315" s="779"/>
    </row>
    <row r="316" spans="1:13" s="636" customFormat="1" ht="15.5">
      <c r="B316" s="774"/>
      <c r="C316" s="1016"/>
      <c r="D316" s="820"/>
      <c r="E316" s="1042"/>
      <c r="F316" s="1042"/>
      <c r="G316" s="1043"/>
      <c r="H316" s="1042"/>
      <c r="M316" s="779"/>
    </row>
    <row r="317" spans="1:13" s="636" customFormat="1" ht="24.65" customHeight="1">
      <c r="A317" s="820"/>
      <c r="B317" s="1011"/>
      <c r="C317" s="1197" t="s">
        <v>1294</v>
      </c>
      <c r="D317" s="1029"/>
      <c r="E317" s="1040"/>
      <c r="F317" s="1040"/>
      <c r="G317" s="1041"/>
      <c r="H317" s="1040"/>
      <c r="M317" s="779"/>
    </row>
    <row r="318" spans="1:13" s="636" customFormat="1" ht="15" customHeight="1">
      <c r="A318" s="820"/>
      <c r="B318" s="824"/>
      <c r="C318" s="1014"/>
      <c r="D318" s="820"/>
      <c r="E318" s="1042"/>
      <c r="F318" s="1042"/>
      <c r="G318" s="1043"/>
      <c r="H318" s="1042"/>
      <c r="M318" s="779"/>
    </row>
    <row r="319" spans="1:13" s="636" customFormat="1" ht="25.9" customHeight="1">
      <c r="B319" s="774"/>
      <c r="C319" s="1016"/>
      <c r="D319" s="1184" t="s">
        <v>544</v>
      </c>
      <c r="E319" s="2054" t="s">
        <v>444</v>
      </c>
      <c r="F319" s="2056"/>
      <c r="G319" s="2054" t="s">
        <v>445</v>
      </c>
      <c r="H319" s="2056"/>
      <c r="M319" s="779"/>
    </row>
    <row r="320" spans="1:13" s="636" customFormat="1" ht="15.5">
      <c r="B320" s="774"/>
      <c r="C320" s="1345" t="s">
        <v>946</v>
      </c>
      <c r="D320" s="1017" t="s">
        <v>545</v>
      </c>
      <c r="E320" s="1018">
        <f>_xlfn.XLOOKUP($C320,INPUT_DATA!$DT:$DT,INPUT_DATA!$DV:$DV)</f>
        <v>1233250996.8199999</v>
      </c>
      <c r="F320" s="1019">
        <f>E320/$E$323</f>
        <v>0.16596541782452551</v>
      </c>
      <c r="G320" s="1020">
        <f>_xlfn.XLOOKUP($C320,INPUT_DATA!$DT:$DT,INPUT_DATA!$DW:$DW)</f>
        <v>10195</v>
      </c>
      <c r="H320" s="1032">
        <f>G320/$G$323</f>
        <v>0.18688248125675949</v>
      </c>
      <c r="M320" s="779"/>
    </row>
    <row r="321" spans="1:13" s="636" customFormat="1" ht="15.5">
      <c r="B321" s="774"/>
      <c r="C321" s="1345" t="s">
        <v>947</v>
      </c>
      <c r="D321" s="1022" t="s">
        <v>546</v>
      </c>
      <c r="E321" s="1018">
        <f>_xlfn.XLOOKUP($C321,INPUT_DATA!$DT:$DT,INPUT_DATA!$DV:$DV)</f>
        <v>882208779.42999995</v>
      </c>
      <c r="F321" s="1019">
        <f>E321/$E$323</f>
        <v>0.11872372214910513</v>
      </c>
      <c r="G321" s="1020">
        <f>_xlfn.XLOOKUP($C321,INPUT_DATA!$DT:$DT,INPUT_DATA!$DW:$DW)</f>
        <v>7242</v>
      </c>
      <c r="H321" s="1032">
        <f>G321/$G$323</f>
        <v>0.13275163602368339</v>
      </c>
      <c r="M321" s="779"/>
    </row>
    <row r="322" spans="1:13" s="636" customFormat="1" ht="15.5">
      <c r="B322" s="774"/>
      <c r="C322" s="1345" t="s">
        <v>948</v>
      </c>
      <c r="D322" s="1022" t="s">
        <v>547</v>
      </c>
      <c r="E322" s="1018">
        <f>_xlfn.XLOOKUP($C322,INPUT_DATA!$DT:$DT,INPUT_DATA!$DV:$DV)</f>
        <v>5315311121.6000004</v>
      </c>
      <c r="F322" s="1019">
        <f>E322/$E$323</f>
        <v>0.71531086002636934</v>
      </c>
      <c r="G322" s="1020">
        <f>_xlfn.XLOOKUP($C322,INPUT_DATA!$DT:$DT,INPUT_DATA!$DW:$DW)</f>
        <v>37116</v>
      </c>
      <c r="H322" s="1032">
        <f>G322/$G$323</f>
        <v>0.68036588271955711</v>
      </c>
      <c r="M322" s="779"/>
    </row>
    <row r="323" spans="1:13" s="636" customFormat="1" ht="15.5">
      <c r="B323" s="774"/>
      <c r="C323" s="1016"/>
      <c r="D323" s="1024" t="s">
        <v>416</v>
      </c>
      <c r="E323" s="1025">
        <f>SUM(E320:E322)</f>
        <v>7430770897.8500004</v>
      </c>
      <c r="F323" s="1026">
        <f>SUM(F320:F322)</f>
        <v>1</v>
      </c>
      <c r="G323" s="1027">
        <f>SUM(G320:G322)</f>
        <v>54553</v>
      </c>
      <c r="H323" s="1026">
        <f>SUM(H320:H322)</f>
        <v>1</v>
      </c>
      <c r="M323" s="779"/>
    </row>
    <row r="324" spans="1:13" s="636" customFormat="1" ht="15.5">
      <c r="B324" s="774"/>
      <c r="C324" s="1016"/>
      <c r="D324" s="820"/>
      <c r="E324" s="1042"/>
      <c r="F324" s="1042"/>
      <c r="G324" s="1043"/>
      <c r="H324" s="1042"/>
      <c r="M324" s="779"/>
    </row>
    <row r="325" spans="1:13" s="636" customFormat="1" ht="15.5">
      <c r="B325" s="774"/>
      <c r="C325" s="1016"/>
      <c r="D325" s="820"/>
      <c r="E325" s="1042"/>
      <c r="F325" s="1042"/>
      <c r="G325" s="1043"/>
      <c r="H325" s="1042"/>
      <c r="M325" s="779"/>
    </row>
    <row r="326" spans="1:13" s="636" customFormat="1" ht="24.65" customHeight="1">
      <c r="A326" s="820"/>
      <c r="B326" s="1011"/>
      <c r="C326" s="1197" t="s">
        <v>1296</v>
      </c>
      <c r="D326" s="1029"/>
      <c r="E326" s="1040"/>
      <c r="F326" s="1040"/>
      <c r="G326" s="1041"/>
      <c r="H326" s="1040"/>
      <c r="M326" s="779"/>
    </row>
    <row r="327" spans="1:13" s="636" customFormat="1" ht="15" customHeight="1">
      <c r="A327" s="820"/>
      <c r="B327" s="824"/>
      <c r="C327" s="1014"/>
      <c r="D327" s="820"/>
      <c r="E327" s="1042"/>
      <c r="F327" s="1042"/>
      <c r="G327" s="1043"/>
      <c r="H327" s="1042"/>
      <c r="M327" s="779"/>
    </row>
    <row r="328" spans="1:13" s="636" customFormat="1" ht="25.9" customHeight="1">
      <c r="B328" s="774"/>
      <c r="C328" s="1016"/>
      <c r="D328" s="1184" t="s">
        <v>1301</v>
      </c>
      <c r="E328" s="2054" t="s">
        <v>444</v>
      </c>
      <c r="F328" s="2056"/>
      <c r="G328" s="2054" t="s">
        <v>445</v>
      </c>
      <c r="H328" s="2056"/>
      <c r="M328" s="779"/>
    </row>
    <row r="329" spans="1:13" s="636" customFormat="1" ht="15.5">
      <c r="B329" s="774"/>
      <c r="C329" s="1345" t="s">
        <v>949</v>
      </c>
      <c r="D329" s="1017" t="s">
        <v>1247</v>
      </c>
      <c r="E329" s="1018">
        <f>_xlfn.XLOOKUP($C329,INPUT_DATA!$DT:$DT,INPUT_DATA!$DV:$DV)</f>
        <v>998409127.03999996</v>
      </c>
      <c r="F329" s="1019">
        <f>E329/$E$331</f>
        <v>0.13436144658004151</v>
      </c>
      <c r="G329" s="1020">
        <f>_xlfn.XLOOKUP($C329,INPUT_DATA!$DT:$DT,INPUT_DATA!$DW:$DW)</f>
        <v>7336</v>
      </c>
      <c r="H329" s="1032">
        <f>G329/$G$331</f>
        <v>0.1344747309955456</v>
      </c>
      <c r="M329" s="779"/>
    </row>
    <row r="330" spans="1:13" s="636" customFormat="1" ht="15.5">
      <c r="B330" s="774"/>
      <c r="C330" s="1345" t="s">
        <v>950</v>
      </c>
      <c r="D330" s="1022" t="s">
        <v>1297</v>
      </c>
      <c r="E330" s="1018">
        <f>_xlfn.XLOOKUP($C330,INPUT_DATA!$DT:$DT,INPUT_DATA!$DV:$DV)</f>
        <v>6432361770.8100004</v>
      </c>
      <c r="F330" s="1019">
        <f>E330/$E$331</f>
        <v>0.86563855341995843</v>
      </c>
      <c r="G330" s="1020">
        <f>_xlfn.XLOOKUP($C330,INPUT_DATA!$DT:$DT,INPUT_DATA!$DW:$DW)</f>
        <v>47217</v>
      </c>
      <c r="H330" s="1032">
        <f>G330/$G$331</f>
        <v>0.86552526900445437</v>
      </c>
      <c r="M330" s="779"/>
    </row>
    <row r="331" spans="1:13" s="636" customFormat="1" ht="15.5">
      <c r="B331" s="774"/>
      <c r="C331" s="1016"/>
      <c r="D331" s="1024" t="s">
        <v>416</v>
      </c>
      <c r="E331" s="1025">
        <f>SUM(E329:E330)</f>
        <v>7430770897.8500004</v>
      </c>
      <c r="F331" s="1026">
        <f>SUM(F329:F330)</f>
        <v>1</v>
      </c>
      <c r="G331" s="1027">
        <f>SUM(G329:G330)</f>
        <v>54553</v>
      </c>
      <c r="H331" s="1026">
        <f>SUM(H329:H330)</f>
        <v>1</v>
      </c>
      <c r="M331" s="779"/>
    </row>
    <row r="332" spans="1:13" s="636" customFormat="1" ht="15.5">
      <c r="B332" s="774"/>
      <c r="C332" s="1016"/>
      <c r="D332" s="820"/>
      <c r="E332" s="1042"/>
      <c r="F332" s="1042"/>
      <c r="G332" s="1043"/>
      <c r="H332" s="1042"/>
      <c r="M332" s="779"/>
    </row>
    <row r="333" spans="1:13" s="636" customFormat="1" ht="15.5">
      <c r="B333" s="774"/>
      <c r="C333" s="1016"/>
      <c r="D333" s="820"/>
      <c r="E333" s="1042"/>
      <c r="F333" s="1042"/>
      <c r="G333" s="1043"/>
      <c r="H333" s="1042"/>
      <c r="M333" s="779"/>
    </row>
    <row r="334" spans="1:13" s="636" customFormat="1" ht="15.5">
      <c r="B334" s="774"/>
      <c r="C334" s="1016"/>
      <c r="D334" s="820"/>
      <c r="E334" s="1042"/>
      <c r="F334" s="1042"/>
      <c r="G334" s="1043"/>
      <c r="H334" s="1042"/>
      <c r="M334" s="779"/>
    </row>
    <row r="335" spans="1:13" s="636" customFormat="1" ht="15.5">
      <c r="B335" s="774"/>
      <c r="C335" s="1016"/>
      <c r="D335" s="820"/>
      <c r="E335" s="1042"/>
      <c r="F335" s="1042"/>
      <c r="G335" s="1043"/>
      <c r="H335" s="1042"/>
      <c r="M335" s="779"/>
    </row>
    <row r="336" spans="1:13" s="636" customFormat="1" ht="24.65" customHeight="1">
      <c r="A336" s="820"/>
      <c r="B336" s="1011"/>
      <c r="C336" s="1197" t="s">
        <v>1295</v>
      </c>
      <c r="D336" s="1029"/>
      <c r="E336" s="1040"/>
      <c r="F336" s="1040"/>
      <c r="G336" s="1041"/>
      <c r="H336" s="1040"/>
      <c r="M336" s="779"/>
    </row>
    <row r="337" spans="1:13" s="636" customFormat="1" ht="15" customHeight="1">
      <c r="A337" s="820"/>
      <c r="B337" s="824"/>
      <c r="C337" s="1014"/>
      <c r="D337" s="820"/>
      <c r="E337" s="1042"/>
      <c r="F337" s="1042"/>
      <c r="G337" s="1043"/>
      <c r="H337" s="1042"/>
      <c r="M337" s="779"/>
    </row>
    <row r="338" spans="1:13" s="636" customFormat="1" ht="25.9" customHeight="1">
      <c r="B338" s="774"/>
      <c r="C338" s="1016"/>
      <c r="D338" s="1186" t="s">
        <v>549</v>
      </c>
      <c r="E338" s="2054" t="s">
        <v>444</v>
      </c>
      <c r="F338" s="2056"/>
      <c r="G338" s="2054" t="s">
        <v>445</v>
      </c>
      <c r="H338" s="2056"/>
      <c r="M338" s="779"/>
    </row>
    <row r="339" spans="1:13" s="636" customFormat="1" ht="15.5">
      <c r="B339" s="774"/>
      <c r="C339" s="1345" t="s">
        <v>1248</v>
      </c>
      <c r="D339" s="1017" t="s">
        <v>550</v>
      </c>
      <c r="E339" s="1018">
        <f>_xlfn.XLOOKUP($C339,INPUT_DATA!$DT:$DT,INPUT_DATA!$DV:$DV)</f>
        <v>2586828.16</v>
      </c>
      <c r="F339" s="1021">
        <f>E339/$F$17</f>
        <v>3.4812379436277146E-4</v>
      </c>
      <c r="G339" s="1020">
        <f>_xlfn.XLOOKUP($C339,INPUT_DATA!$DT:$DT,INPUT_DATA!$DW:$DW)</f>
        <v>2</v>
      </c>
      <c r="H339" s="1032">
        <f>G339/$F$16</f>
        <v>3.6661595146004805E-5</v>
      </c>
      <c r="M339" s="779"/>
    </row>
    <row r="340" spans="1:13" s="636" customFormat="1" ht="15.5">
      <c r="B340" s="774"/>
      <c r="C340" s="1345" t="s">
        <v>1249</v>
      </c>
      <c r="D340" s="1022" t="s">
        <v>551</v>
      </c>
      <c r="E340" s="1018">
        <f>_xlfn.XLOOKUP($C340,INPUT_DATA!$DT:$DT,INPUT_DATA!$DV:$DV)</f>
        <v>2349930.13</v>
      </c>
      <c r="F340" s="1021">
        <f t="shared" ref="F340:F358" si="22">E340/$F$17</f>
        <v>3.1624311424806843E-4</v>
      </c>
      <c r="G340" s="1020">
        <f>_xlfn.XLOOKUP($C340,INPUT_DATA!$DT:$DT,INPUT_DATA!$DW:$DW)</f>
        <v>1</v>
      </c>
      <c r="H340" s="1032">
        <f t="shared" ref="H340:H358" si="23">G340/$F$16</f>
        <v>1.8330797573002402E-5</v>
      </c>
      <c r="M340" s="779"/>
    </row>
    <row r="341" spans="1:13" s="636" customFormat="1" ht="15.5">
      <c r="B341" s="774"/>
      <c r="C341" s="1345" t="s">
        <v>1250</v>
      </c>
      <c r="D341" s="1022" t="s">
        <v>552</v>
      </c>
      <c r="E341" s="1018">
        <f>_xlfn.XLOOKUP($C341,INPUT_DATA!$DT:$DT,INPUT_DATA!$DV:$DV)</f>
        <v>2289644.9</v>
      </c>
      <c r="F341" s="1021">
        <f t="shared" si="22"/>
        <v>3.0813019691704928E-4</v>
      </c>
      <c r="G341" s="1020">
        <f>_xlfn.XLOOKUP($C341,INPUT_DATA!$DT:$DT,INPUT_DATA!$DW:$DW)</f>
        <v>3</v>
      </c>
      <c r="H341" s="1032">
        <f t="shared" si="23"/>
        <v>5.4992392719007201E-5</v>
      </c>
      <c r="M341" s="779"/>
    </row>
    <row r="342" spans="1:13" s="636" customFormat="1" ht="15.5">
      <c r="B342" s="774"/>
      <c r="C342" s="1345" t="s">
        <v>1251</v>
      </c>
      <c r="D342" s="1022" t="s">
        <v>553</v>
      </c>
      <c r="E342" s="1018">
        <f>_xlfn.XLOOKUP($C342,INPUT_DATA!$DT:$DT,INPUT_DATA!$DV:$DV)</f>
        <v>2238558.36</v>
      </c>
      <c r="F342" s="1021">
        <f t="shared" si="22"/>
        <v>3.0125519825240451E-4</v>
      </c>
      <c r="G342" s="1020">
        <f>_xlfn.XLOOKUP($C342,INPUT_DATA!$DT:$DT,INPUT_DATA!$DW:$DW)</f>
        <v>1</v>
      </c>
      <c r="H342" s="1032">
        <f t="shared" si="23"/>
        <v>1.8330797573002402E-5</v>
      </c>
      <c r="M342" s="779"/>
    </row>
    <row r="343" spans="1:13" s="636" customFormat="1" ht="15.5">
      <c r="B343" s="774"/>
      <c r="C343" s="1345" t="s">
        <v>1252</v>
      </c>
      <c r="D343" s="1022" t="s">
        <v>554</v>
      </c>
      <c r="E343" s="1018">
        <f>_xlfn.XLOOKUP($C343,INPUT_DATA!$DT:$DT,INPUT_DATA!$DV:$DV)</f>
        <v>0</v>
      </c>
      <c r="F343" s="1021">
        <f t="shared" si="22"/>
        <v>0</v>
      </c>
      <c r="G343" s="1020">
        <f>_xlfn.XLOOKUP($C343,INPUT_DATA!$DT:$DT,INPUT_DATA!$DW:$DW)</f>
        <v>0</v>
      </c>
      <c r="H343" s="1032">
        <f t="shared" si="23"/>
        <v>0</v>
      </c>
      <c r="M343" s="779"/>
    </row>
    <row r="344" spans="1:13" s="636" customFormat="1" ht="15.5">
      <c r="B344" s="774"/>
      <c r="C344" s="1345" t="s">
        <v>1253</v>
      </c>
      <c r="D344" s="1022" t="s">
        <v>555</v>
      </c>
      <c r="E344" s="1018">
        <f>_xlfn.XLOOKUP($C344,INPUT_DATA!$DT:$DT,INPUT_DATA!$DV:$DV)</f>
        <v>2108264.83</v>
      </c>
      <c r="F344" s="1021">
        <f t="shared" si="22"/>
        <v>2.8372087620276383E-4</v>
      </c>
      <c r="G344" s="1020">
        <f>_xlfn.XLOOKUP($C344,INPUT_DATA!$DT:$DT,INPUT_DATA!$DW:$DW)</f>
        <v>1</v>
      </c>
      <c r="H344" s="1032">
        <f t="shared" si="23"/>
        <v>1.8330797573002402E-5</v>
      </c>
      <c r="M344" s="779"/>
    </row>
    <row r="345" spans="1:13" s="636" customFormat="1" ht="15.5">
      <c r="B345" s="774"/>
      <c r="C345" s="1345" t="s">
        <v>1254</v>
      </c>
      <c r="D345" s="1022" t="s">
        <v>556</v>
      </c>
      <c r="E345" s="1018">
        <f>_xlfn.XLOOKUP($C345,INPUT_DATA!$DT:$DT,INPUT_DATA!$DV:$DV)</f>
        <v>2077576.38</v>
      </c>
      <c r="F345" s="1021">
        <f t="shared" si="22"/>
        <v>2.7959096149783331E-4</v>
      </c>
      <c r="G345" s="1020">
        <f>_xlfn.XLOOKUP($C345,INPUT_DATA!$DT:$DT,INPUT_DATA!$DW:$DW)</f>
        <v>1</v>
      </c>
      <c r="H345" s="1032">
        <f t="shared" si="23"/>
        <v>1.8330797573002402E-5</v>
      </c>
      <c r="M345" s="779"/>
    </row>
    <row r="346" spans="1:13" s="636" customFormat="1" ht="15.5">
      <c r="B346" s="774"/>
      <c r="C346" s="1345" t="s">
        <v>1255</v>
      </c>
      <c r="D346" s="1022" t="s">
        <v>557</v>
      </c>
      <c r="E346" s="1018">
        <f>_xlfn.XLOOKUP($C346,INPUT_DATA!$DT:$DT,INPUT_DATA!$DV:$DV)</f>
        <v>2074892.23</v>
      </c>
      <c r="F346" s="1021">
        <f t="shared" si="22"/>
        <v>2.7922974056437993E-4</v>
      </c>
      <c r="G346" s="1020">
        <f>_xlfn.XLOOKUP($C346,INPUT_DATA!$DT:$DT,INPUT_DATA!$DW:$DW)</f>
        <v>1</v>
      </c>
      <c r="H346" s="1032">
        <f t="shared" si="23"/>
        <v>1.8330797573002402E-5</v>
      </c>
      <c r="M346" s="779"/>
    </row>
    <row r="347" spans="1:13" s="636" customFormat="1" ht="15.5">
      <c r="B347" s="774"/>
      <c r="C347" s="1345" t="s">
        <v>1256</v>
      </c>
      <c r="D347" s="1022" t="s">
        <v>558</v>
      </c>
      <c r="E347" s="1018">
        <f>_xlfn.XLOOKUP($C347,INPUT_DATA!$DT:$DT,INPUT_DATA!$DV:$DV)</f>
        <v>2018727.8</v>
      </c>
      <c r="F347" s="1021">
        <f t="shared" si="22"/>
        <v>2.7167138211515757E-4</v>
      </c>
      <c r="G347" s="1020">
        <f>_xlfn.XLOOKUP($C347,INPUT_DATA!$DT:$DT,INPUT_DATA!$DW:$DW)</f>
        <v>1</v>
      </c>
      <c r="H347" s="1032">
        <f t="shared" si="23"/>
        <v>1.8330797573002402E-5</v>
      </c>
      <c r="M347" s="779"/>
    </row>
    <row r="348" spans="1:13" s="636" customFormat="1" ht="15.5">
      <c r="B348" s="774"/>
      <c r="C348" s="1345" t="s">
        <v>1257</v>
      </c>
      <c r="D348" s="1022" t="s">
        <v>559</v>
      </c>
      <c r="E348" s="1018">
        <f>_xlfn.XLOOKUP($C348,INPUT_DATA!$DT:$DT,INPUT_DATA!$DV:$DV)</f>
        <v>1984766.42</v>
      </c>
      <c r="F348" s="1021">
        <f t="shared" si="22"/>
        <v>2.671010110908233E-4</v>
      </c>
      <c r="G348" s="1020">
        <f>_xlfn.XLOOKUP($C348,INPUT_DATA!$DT:$DT,INPUT_DATA!$DW:$DW)</f>
        <v>1</v>
      </c>
      <c r="H348" s="1032">
        <f t="shared" si="23"/>
        <v>1.8330797573002402E-5</v>
      </c>
      <c r="M348" s="779"/>
    </row>
    <row r="349" spans="1:13" s="636" customFormat="1" ht="15.5">
      <c r="B349" s="774"/>
      <c r="C349" s="1345" t="s">
        <v>1258</v>
      </c>
      <c r="D349" s="1022" t="s">
        <v>560</v>
      </c>
      <c r="E349" s="1018">
        <f>_xlfn.XLOOKUP($C349,INPUT_DATA!$DT:$DT,INPUT_DATA!$DV:$DV)</f>
        <v>1964726</v>
      </c>
      <c r="F349" s="1021">
        <f t="shared" si="22"/>
        <v>2.6440406076420263E-4</v>
      </c>
      <c r="G349" s="1020">
        <f>_xlfn.XLOOKUP($C349,INPUT_DATA!$DT:$DT,INPUT_DATA!$DW:$DW)</f>
        <v>6</v>
      </c>
      <c r="H349" s="1032">
        <f t="shared" si="23"/>
        <v>1.099847854380144E-4</v>
      </c>
      <c r="M349" s="779"/>
    </row>
    <row r="350" spans="1:13" s="636" customFormat="1" ht="15.5">
      <c r="B350" s="774"/>
      <c r="C350" s="1345" t="s">
        <v>1259</v>
      </c>
      <c r="D350" s="1022" t="s">
        <v>561</v>
      </c>
      <c r="E350" s="1018">
        <f>_xlfn.XLOOKUP($C350,INPUT_DATA!$DT:$DT,INPUT_DATA!$DV:$DV)</f>
        <v>1908530.98</v>
      </c>
      <c r="F350" s="1021">
        <f t="shared" si="22"/>
        <v>2.5684158564923717E-4</v>
      </c>
      <c r="G350" s="1020">
        <f>_xlfn.XLOOKUP($C350,INPUT_DATA!$DT:$DT,INPUT_DATA!$DW:$DW)</f>
        <v>2</v>
      </c>
      <c r="H350" s="1032">
        <f t="shared" si="23"/>
        <v>3.6661595146004805E-5</v>
      </c>
      <c r="M350" s="779"/>
    </row>
    <row r="351" spans="1:13" s="636" customFormat="1" ht="15.5">
      <c r="B351" s="774"/>
      <c r="C351" s="1345" t="s">
        <v>1260</v>
      </c>
      <c r="D351" s="1022" t="s">
        <v>562</v>
      </c>
      <c r="E351" s="1018">
        <f>_xlfn.XLOOKUP($C351,INPUT_DATA!$DT:$DT,INPUT_DATA!$DV:$DV)</f>
        <v>1895745.19</v>
      </c>
      <c r="F351" s="1021">
        <f t="shared" si="22"/>
        <v>2.5512093106631911E-4</v>
      </c>
      <c r="G351" s="1020">
        <f>_xlfn.XLOOKUP($C351,INPUT_DATA!$DT:$DT,INPUT_DATA!$DW:$DW)</f>
        <v>2</v>
      </c>
      <c r="H351" s="1032">
        <f t="shared" si="23"/>
        <v>3.6661595146004805E-5</v>
      </c>
      <c r="M351" s="779"/>
    </row>
    <row r="352" spans="1:13" s="636" customFormat="1" ht="15.5">
      <c r="B352" s="774"/>
      <c r="C352" s="1345" t="s">
        <v>1261</v>
      </c>
      <c r="D352" s="1022" t="s">
        <v>563</v>
      </c>
      <c r="E352" s="1018">
        <f>_xlfn.XLOOKUP($C352,INPUT_DATA!$DT:$DT,INPUT_DATA!$DV:$DV)</f>
        <v>1895460.74</v>
      </c>
      <c r="F352" s="1021">
        <f t="shared" si="22"/>
        <v>2.5508265105420323E-4</v>
      </c>
      <c r="G352" s="1020">
        <f>_xlfn.XLOOKUP($C352,INPUT_DATA!$DT:$DT,INPUT_DATA!$DW:$DW)</f>
        <v>2</v>
      </c>
      <c r="H352" s="1032">
        <f t="shared" si="23"/>
        <v>3.6661595146004805E-5</v>
      </c>
      <c r="M352" s="779"/>
    </row>
    <row r="353" spans="1:13" s="636" customFormat="1" ht="15.5">
      <c r="B353" s="774"/>
      <c r="C353" s="1345" t="s">
        <v>1262</v>
      </c>
      <c r="D353" s="1022" t="s">
        <v>564</v>
      </c>
      <c r="E353" s="1018">
        <f>_xlfn.XLOOKUP($C353,INPUT_DATA!$DT:$DT,INPUT_DATA!$DV:$DV)</f>
        <v>1881938.95</v>
      </c>
      <c r="F353" s="1021">
        <f t="shared" si="22"/>
        <v>2.5326294887445869E-4</v>
      </c>
      <c r="G353" s="1020">
        <f>_xlfn.XLOOKUP($C353,INPUT_DATA!$DT:$DT,INPUT_DATA!$DW:$DW)</f>
        <v>1</v>
      </c>
      <c r="H353" s="1032">
        <f t="shared" si="23"/>
        <v>1.8330797573002402E-5</v>
      </c>
      <c r="M353" s="779"/>
    </row>
    <row r="354" spans="1:13" s="636" customFormat="1" ht="15.5">
      <c r="B354" s="774"/>
      <c r="C354" s="1345" t="s">
        <v>1263</v>
      </c>
      <c r="D354" s="1022" t="s">
        <v>565</v>
      </c>
      <c r="E354" s="1018">
        <f>_xlfn.XLOOKUP($C354,INPUT_DATA!$DT:$DT,INPUT_DATA!$DV:$DV)</f>
        <v>1875320.06</v>
      </c>
      <c r="F354" s="1021">
        <f t="shared" si="22"/>
        <v>2.5237220818402574E-4</v>
      </c>
      <c r="G354" s="1020">
        <f>_xlfn.XLOOKUP($C354,INPUT_DATA!$DT:$DT,INPUT_DATA!$DW:$DW)</f>
        <v>1</v>
      </c>
      <c r="H354" s="1032">
        <f t="shared" si="23"/>
        <v>1.8330797573002402E-5</v>
      </c>
      <c r="M354" s="779"/>
    </row>
    <row r="355" spans="1:13" s="636" customFormat="1" ht="15.5">
      <c r="B355" s="774"/>
      <c r="C355" s="1345" t="s">
        <v>1264</v>
      </c>
      <c r="D355" s="1022" t="s">
        <v>566</v>
      </c>
      <c r="E355" s="1018">
        <f>_xlfn.XLOOKUP($C355,INPUT_DATA!$DT:$DT,INPUT_DATA!$DV:$DV)</f>
        <v>1850567.66</v>
      </c>
      <c r="F355" s="1021">
        <f t="shared" si="22"/>
        <v>2.4904114060836385E-4</v>
      </c>
      <c r="G355" s="1020">
        <f>_xlfn.XLOOKUP($C355,INPUT_DATA!$DT:$DT,INPUT_DATA!$DW:$DW)</f>
        <v>1</v>
      </c>
      <c r="H355" s="1032">
        <f t="shared" si="23"/>
        <v>1.8330797573002402E-5</v>
      </c>
      <c r="M355" s="779"/>
    </row>
    <row r="356" spans="1:13" s="636" customFormat="1" ht="15.5">
      <c r="B356" s="774"/>
      <c r="C356" s="1345" t="s">
        <v>1265</v>
      </c>
      <c r="D356" s="1022" t="s">
        <v>567</v>
      </c>
      <c r="E356" s="1018">
        <f>_xlfn.XLOOKUP($C356,INPUT_DATA!$DT:$DT,INPUT_DATA!$DV:$DV)</f>
        <v>1828346.25</v>
      </c>
      <c r="F356" s="1021">
        <f t="shared" si="22"/>
        <v>2.4605068237657668E-4</v>
      </c>
      <c r="G356" s="1020">
        <f>_xlfn.XLOOKUP($C356,INPUT_DATA!$DT:$DT,INPUT_DATA!$DW:$DW)</f>
        <v>1</v>
      </c>
      <c r="H356" s="1032">
        <f t="shared" si="23"/>
        <v>1.8330797573002402E-5</v>
      </c>
      <c r="M356" s="779"/>
    </row>
    <row r="357" spans="1:13" s="636" customFormat="1" ht="15.5">
      <c r="B357" s="774"/>
      <c r="C357" s="1345" t="s">
        <v>1266</v>
      </c>
      <c r="D357" s="1022" t="s">
        <v>568</v>
      </c>
      <c r="E357" s="1018">
        <f>_xlfn.XLOOKUP($C357,INPUT_DATA!$DT:$DT,INPUT_DATA!$DV:$DV)</f>
        <v>1827956.1</v>
      </c>
      <c r="F357" s="1021">
        <f t="shared" si="22"/>
        <v>2.4599817772997092E-4</v>
      </c>
      <c r="G357" s="1020">
        <f>_xlfn.XLOOKUP($C357,INPUT_DATA!$DT:$DT,INPUT_DATA!$DW:$DW)</f>
        <v>1</v>
      </c>
      <c r="H357" s="1032">
        <f t="shared" si="23"/>
        <v>1.8330797573002402E-5</v>
      </c>
      <c r="M357" s="779"/>
    </row>
    <row r="358" spans="1:13" s="636" customFormat="1" ht="15.5">
      <c r="B358" s="774"/>
      <c r="C358" s="1345" t="s">
        <v>1267</v>
      </c>
      <c r="D358" s="1023" t="s">
        <v>569</v>
      </c>
      <c r="E358" s="1018">
        <f>_xlfn.XLOOKUP($C358,INPUT_DATA!$DT:$DT,INPUT_DATA!$DV:$DV)</f>
        <v>1791153.93</v>
      </c>
      <c r="F358" s="1021">
        <f t="shared" si="22"/>
        <v>2.4104550585972819E-4</v>
      </c>
      <c r="G358" s="1020">
        <f>_xlfn.XLOOKUP($C358,INPUT_DATA!$DT:$DT,INPUT_DATA!$DW:$DW)</f>
        <v>1</v>
      </c>
      <c r="H358" s="1032">
        <f t="shared" si="23"/>
        <v>1.8330797573002402E-5</v>
      </c>
      <c r="M358" s="779"/>
    </row>
    <row r="359" spans="1:13" s="636" customFormat="1" ht="15.5">
      <c r="B359" s="774"/>
      <c r="C359" s="1016"/>
      <c r="D359" s="1024" t="s">
        <v>416</v>
      </c>
      <c r="E359" s="1025">
        <f>SUM(E339:E358)</f>
        <v>38448935.07</v>
      </c>
      <c r="F359" s="1026">
        <f>SUM(F339:F358)</f>
        <v>5.1742861674183372E-3</v>
      </c>
      <c r="G359" s="1027">
        <f>SUM(G339:G358)</f>
        <v>30</v>
      </c>
      <c r="H359" s="1026">
        <f>SUM(H339:H358)</f>
        <v>5.4992392719007224E-4</v>
      </c>
      <c r="M359" s="779"/>
    </row>
    <row r="360" spans="1:13" s="636" customFormat="1" ht="15.5">
      <c r="B360" s="774"/>
      <c r="C360" s="1016"/>
      <c r="D360" s="820"/>
      <c r="E360" s="1042"/>
      <c r="F360" s="1042"/>
      <c r="G360" s="1043"/>
      <c r="H360" s="1042"/>
      <c r="M360" s="779"/>
    </row>
    <row r="361" spans="1:13" s="636" customFormat="1" ht="15.5">
      <c r="B361" s="774"/>
      <c r="C361" s="1016"/>
      <c r="D361" s="820"/>
      <c r="E361" s="1042"/>
      <c r="F361" s="1042"/>
      <c r="G361" s="1043"/>
      <c r="H361" s="1042"/>
      <c r="M361" s="779"/>
    </row>
    <row r="362" spans="1:13" s="636" customFormat="1" ht="24.65" customHeight="1">
      <c r="A362" s="820"/>
      <c r="B362" s="1011"/>
      <c r="C362" s="1197" t="s">
        <v>1304</v>
      </c>
      <c r="D362" s="1029"/>
      <c r="E362" s="1040"/>
      <c r="F362" s="1040"/>
      <c r="G362" s="1041"/>
      <c r="H362" s="1040"/>
      <c r="M362" s="779"/>
    </row>
    <row r="363" spans="1:13" s="636" customFormat="1" ht="15" customHeight="1">
      <c r="A363" s="820"/>
      <c r="B363" s="824"/>
      <c r="C363" s="1014"/>
      <c r="D363" s="820"/>
      <c r="E363" s="1042"/>
      <c r="F363" s="1042"/>
      <c r="G363" s="1043"/>
      <c r="H363" s="1042"/>
      <c r="M363" s="779"/>
    </row>
    <row r="364" spans="1:13" s="636" customFormat="1" ht="25.9" customHeight="1">
      <c r="B364" s="774"/>
      <c r="C364" s="1016"/>
      <c r="D364" s="1186" t="s">
        <v>1299</v>
      </c>
      <c r="E364" s="2054" t="s">
        <v>444</v>
      </c>
      <c r="F364" s="2056"/>
      <c r="G364" s="2054" t="s">
        <v>445</v>
      </c>
      <c r="H364" s="2056"/>
      <c r="M364" s="779"/>
    </row>
    <row r="365" spans="1:13" s="636" customFormat="1" ht="15.5">
      <c r="B365" s="774"/>
      <c r="C365" s="1345" t="s">
        <v>107</v>
      </c>
      <c r="D365" s="1017" t="s">
        <v>1268</v>
      </c>
      <c r="E365" s="1018">
        <f>_xlfn.XLOOKUP($C365,INPUT_DATA!$DT:$DT,INPUT_DATA!$DV:$DV)</f>
        <v>7430770897.8500004</v>
      </c>
      <c r="F365" s="1021">
        <f>E365/$E$387</f>
        <v>1</v>
      </c>
      <c r="G365" s="1020">
        <f>_xlfn.XLOOKUP($C365,INPUT_DATA!$DT:$DT,INPUT_DATA!$DW:$DW)</f>
        <v>54553</v>
      </c>
      <c r="H365" s="1032">
        <f>G365/$G$387</f>
        <v>1</v>
      </c>
      <c r="M365" s="779"/>
    </row>
    <row r="366" spans="1:13" s="636" customFormat="1" ht="15.5">
      <c r="B366" s="774"/>
      <c r="C366" s="1016"/>
      <c r="D366" s="1024" t="s">
        <v>416</v>
      </c>
      <c r="E366" s="1025">
        <f>SUM(E365:E365)</f>
        <v>7430770897.8500004</v>
      </c>
      <c r="F366" s="1026">
        <f>SUM(F365:F365)</f>
        <v>1</v>
      </c>
      <c r="G366" s="1027">
        <f>SUM(G365:G365)</f>
        <v>54553</v>
      </c>
      <c r="H366" s="1026">
        <f>SUM(H365:H365)</f>
        <v>1</v>
      </c>
      <c r="M366" s="779"/>
    </row>
    <row r="367" spans="1:13" s="636" customFormat="1" ht="15.5">
      <c r="B367" s="774"/>
      <c r="C367" s="1016"/>
      <c r="D367" s="1036"/>
      <c r="E367" s="1037"/>
      <c r="F367" s="1038"/>
      <c r="G367" s="1039"/>
      <c r="H367" s="1038"/>
      <c r="M367" s="779"/>
    </row>
    <row r="368" spans="1:13" s="636" customFormat="1" ht="15.5">
      <c r="B368" s="774"/>
      <c r="C368" s="1016"/>
      <c r="D368" s="820"/>
      <c r="E368" s="1042"/>
      <c r="F368" s="1042"/>
      <c r="G368" s="1043"/>
      <c r="H368" s="1042"/>
      <c r="M368" s="779"/>
    </row>
    <row r="369" spans="1:13" s="636" customFormat="1" ht="24.65" customHeight="1">
      <c r="A369" s="820"/>
      <c r="B369" s="1011"/>
      <c r="C369" s="1197" t="s">
        <v>1305</v>
      </c>
      <c r="D369" s="1029"/>
      <c r="E369" s="1040"/>
      <c r="F369" s="1040"/>
      <c r="G369" s="1041"/>
      <c r="H369" s="1040"/>
      <c r="M369" s="779"/>
    </row>
    <row r="370" spans="1:13" s="636" customFormat="1" ht="15" customHeight="1">
      <c r="A370" s="820"/>
      <c r="B370" s="824"/>
      <c r="C370" s="1014"/>
      <c r="D370" s="820"/>
      <c r="E370" s="1042"/>
      <c r="F370" s="1042"/>
      <c r="G370" s="1043"/>
      <c r="H370" s="1042"/>
      <c r="M370" s="779"/>
    </row>
    <row r="371" spans="1:13" s="636" customFormat="1" ht="25.9" customHeight="1">
      <c r="B371" s="774"/>
      <c r="C371" s="1016"/>
      <c r="D371" s="1186" t="s">
        <v>1300</v>
      </c>
      <c r="E371" s="2054" t="s">
        <v>444</v>
      </c>
      <c r="F371" s="2056"/>
      <c r="G371" s="2054" t="s">
        <v>445</v>
      </c>
      <c r="H371" s="2056"/>
      <c r="M371" s="779"/>
    </row>
    <row r="372" spans="1:13" s="636" customFormat="1" ht="15.5">
      <c r="B372" s="774"/>
      <c r="C372" s="1345" t="s">
        <v>1269</v>
      </c>
      <c r="D372" s="1017" t="s">
        <v>1270</v>
      </c>
      <c r="E372" s="1018">
        <f>_xlfn.XLOOKUP($C372,INPUT_DATA!$DT:$DT,INPUT_DATA!$DV:$DV)</f>
        <v>5305400002.8400002</v>
      </c>
      <c r="F372" s="1021">
        <f>E372/$E$387</f>
        <v>0.71397706587550025</v>
      </c>
      <c r="G372" s="1020">
        <f>_xlfn.XLOOKUP($C372,INPUT_DATA!$DT:$DT,INPUT_DATA!$DW:$DW)</f>
        <v>36111</v>
      </c>
      <c r="H372" s="1032">
        <f>G372/$G$387</f>
        <v>0.6619434311586897</v>
      </c>
      <c r="M372" s="779"/>
    </row>
    <row r="373" spans="1:13" s="636" customFormat="1" ht="15.5">
      <c r="B373" s="774"/>
      <c r="C373" s="1345" t="s">
        <v>1271</v>
      </c>
      <c r="D373" s="1022" t="s">
        <v>1272</v>
      </c>
      <c r="E373" s="1018">
        <f>_xlfn.XLOOKUP($C373,INPUT_DATA!$DT:$DT,INPUT_DATA!$DV:$DV)</f>
        <v>391213786.69999999</v>
      </c>
      <c r="F373" s="1021">
        <f>E373/$E$387</f>
        <v>5.2647806274473186E-2</v>
      </c>
      <c r="G373" s="1020">
        <f>_xlfn.XLOOKUP($C373,INPUT_DATA!$DT:$DT,INPUT_DATA!$DW:$DW)</f>
        <v>2585</v>
      </c>
      <c r="H373" s="1032">
        <f>G373/$G$387</f>
        <v>4.738511172621121E-2</v>
      </c>
      <c r="M373" s="779"/>
    </row>
    <row r="374" spans="1:13" s="636" customFormat="1" ht="15.5">
      <c r="B374" s="774"/>
      <c r="C374" s="1345" t="s">
        <v>1273</v>
      </c>
      <c r="D374" s="1022" t="s">
        <v>1274</v>
      </c>
      <c r="E374" s="1018">
        <f>_xlfn.XLOOKUP($C374,INPUT_DATA!$DT:$DT,INPUT_DATA!$DV:$DV)</f>
        <v>1734157108.3099999</v>
      </c>
      <c r="F374" s="1021">
        <f>E374/$E$387</f>
        <v>0.23337512785002648</v>
      </c>
      <c r="G374" s="1020">
        <f>_xlfn.XLOOKUP($C374,INPUT_DATA!$DT:$DT,INPUT_DATA!$DW:$DW)</f>
        <v>15857</v>
      </c>
      <c r="H374" s="1032">
        <f>G374/$G$387</f>
        <v>0.29067145711509906</v>
      </c>
      <c r="M374" s="779"/>
    </row>
    <row r="375" spans="1:13" s="636" customFormat="1" ht="15.5">
      <c r="B375" s="774"/>
      <c r="C375" s="1016"/>
      <c r="D375" s="1024" t="s">
        <v>416</v>
      </c>
      <c r="E375" s="1025">
        <f>SUM(E372:E374)</f>
        <v>7430770897.8500004</v>
      </c>
      <c r="F375" s="1026">
        <f>SUM(F372:F374)</f>
        <v>0.99999999999999989</v>
      </c>
      <c r="G375" s="1027">
        <f>SUM(G372:G374)</f>
        <v>54553</v>
      </c>
      <c r="H375" s="1026">
        <f>SUM(H372:H374)</f>
        <v>1</v>
      </c>
      <c r="M375" s="779"/>
    </row>
    <row r="376" spans="1:13" s="636" customFormat="1" ht="15.5">
      <c r="B376" s="774"/>
      <c r="C376" s="1016"/>
      <c r="D376" s="1036"/>
      <c r="E376" s="1037"/>
      <c r="F376" s="1038"/>
      <c r="G376" s="1039"/>
      <c r="H376" s="1038"/>
      <c r="M376" s="779"/>
    </row>
    <row r="377" spans="1:13" s="636" customFormat="1" ht="15.5">
      <c r="B377" s="774"/>
      <c r="C377" s="1016"/>
      <c r="D377" s="820"/>
      <c r="E377" s="1042"/>
      <c r="F377" s="1042"/>
      <c r="G377" s="1043"/>
      <c r="H377" s="1042"/>
      <c r="M377" s="779"/>
    </row>
    <row r="378" spans="1:13" s="636" customFormat="1" ht="15.5">
      <c r="B378" s="774"/>
      <c r="C378" s="1016"/>
      <c r="D378" s="820"/>
      <c r="E378" s="1042"/>
      <c r="F378" s="1042"/>
      <c r="G378" s="1043"/>
      <c r="H378" s="1042"/>
      <c r="M378" s="779"/>
    </row>
    <row r="379" spans="1:13" s="636" customFormat="1" ht="15.5">
      <c r="B379" s="774"/>
      <c r="C379" s="1016"/>
      <c r="D379" s="820"/>
      <c r="E379" s="1042"/>
      <c r="F379" s="1042"/>
      <c r="G379" s="1043"/>
      <c r="H379" s="1042"/>
      <c r="M379" s="779"/>
    </row>
    <row r="380" spans="1:13" s="636" customFormat="1" ht="24.65" customHeight="1">
      <c r="A380" s="820"/>
      <c r="B380" s="1011"/>
      <c r="C380" s="1197" t="s">
        <v>1298</v>
      </c>
      <c r="D380" s="1029"/>
      <c r="E380" s="1040"/>
      <c r="F380" s="1040"/>
      <c r="G380" s="1041"/>
      <c r="H380" s="1040"/>
      <c r="M380" s="779"/>
    </row>
    <row r="381" spans="1:13" s="636" customFormat="1" ht="15" customHeight="1">
      <c r="A381" s="820"/>
      <c r="B381" s="824"/>
      <c r="C381" s="1014"/>
      <c r="D381" s="820"/>
      <c r="E381" s="1042"/>
      <c r="F381" s="1042"/>
      <c r="G381" s="1043"/>
      <c r="H381" s="1042"/>
      <c r="M381" s="779"/>
    </row>
    <row r="382" spans="1:13" s="636" customFormat="1" ht="25.9" customHeight="1">
      <c r="B382" s="774"/>
      <c r="C382" s="1016"/>
      <c r="D382" s="1186" t="s">
        <v>570</v>
      </c>
      <c r="E382" s="2054" t="s">
        <v>444</v>
      </c>
      <c r="F382" s="2056"/>
      <c r="G382" s="2054" t="s">
        <v>445</v>
      </c>
      <c r="H382" s="2056"/>
      <c r="M382" s="779"/>
    </row>
    <row r="383" spans="1:13" s="636" customFormat="1" ht="15.5">
      <c r="B383" s="774"/>
      <c r="C383" s="1345" t="s">
        <v>1275</v>
      </c>
      <c r="D383" s="1017" t="s">
        <v>571</v>
      </c>
      <c r="E383" s="1018">
        <f>_xlfn.XLOOKUP($C383,INPUT_DATA!$DT:$DT,INPUT_DATA!$DV:$DV)</f>
        <v>6149228618.3999996</v>
      </c>
      <c r="F383" s="1021">
        <f>E383/$E$387</f>
        <v>0.8275357567785061</v>
      </c>
      <c r="G383" s="1020">
        <f>_xlfn.XLOOKUP($C383,INPUT_DATA!$DT:$DT,INPUT_DATA!$DW:$DW)</f>
        <v>43671</v>
      </c>
      <c r="H383" s="1032">
        <f>G383/$G$387</f>
        <v>0.80052426081058792</v>
      </c>
      <c r="M383" s="779"/>
    </row>
    <row r="384" spans="1:13" s="636" customFormat="1" ht="15.5">
      <c r="B384" s="774"/>
      <c r="C384" s="1345" t="s">
        <v>1276</v>
      </c>
      <c r="D384" s="1022" t="s">
        <v>572</v>
      </c>
      <c r="E384" s="1018">
        <f>_xlfn.XLOOKUP($C384,INPUT_DATA!$DT:$DT,INPUT_DATA!$DV:$DV)</f>
        <v>821911476.69000006</v>
      </c>
      <c r="F384" s="1021">
        <f t="shared" ref="F384:F386" si="24">E384/$E$387</f>
        <v>0.11060918012259129</v>
      </c>
      <c r="G384" s="1020">
        <f>_xlfn.XLOOKUP($C384,INPUT_DATA!$DT:$DT,INPUT_DATA!$DW:$DW)</f>
        <v>6019</v>
      </c>
      <c r="H384" s="1032">
        <f t="shared" ref="H384:H386" si="25">G384/$G$387</f>
        <v>0.11033307059190145</v>
      </c>
      <c r="M384" s="779"/>
    </row>
    <row r="385" spans="2:13" s="636" customFormat="1" ht="15.5">
      <c r="B385" s="774"/>
      <c r="C385" s="1345" t="s">
        <v>1277</v>
      </c>
      <c r="D385" s="1022" t="s">
        <v>573</v>
      </c>
      <c r="E385" s="1018">
        <f>_xlfn.XLOOKUP($C385,INPUT_DATA!$DT:$DT,INPUT_DATA!$DV:$DV)</f>
        <v>0</v>
      </c>
      <c r="F385" s="1021">
        <f t="shared" si="24"/>
        <v>0</v>
      </c>
      <c r="G385" s="1020">
        <f>_xlfn.XLOOKUP($C385,INPUT_DATA!$DT:$DT,INPUT_DATA!$DW:$DW)</f>
        <v>0</v>
      </c>
      <c r="H385" s="1032">
        <f>G385/$G$387</f>
        <v>0</v>
      </c>
      <c r="M385" s="779"/>
    </row>
    <row r="386" spans="2:13" s="636" customFormat="1" ht="15.5">
      <c r="B386" s="774"/>
      <c r="C386" s="1345" t="s">
        <v>1280</v>
      </c>
      <c r="D386" s="1023" t="s">
        <v>548</v>
      </c>
      <c r="E386" s="1018">
        <f>_xlfn.XLOOKUP($C386,INPUT_DATA!$DT:$DT,INPUT_DATA!$DV:$DV)</f>
        <v>459630802.75999999</v>
      </c>
      <c r="F386" s="1044">
        <f t="shared" si="24"/>
        <v>6.1855063098902478E-2</v>
      </c>
      <c r="G386" s="1020">
        <f>_xlfn.XLOOKUP($C386,INPUT_DATA!$DT:$DT,INPUT_DATA!$DW:$DW)</f>
        <v>4863</v>
      </c>
      <c r="H386" s="1032">
        <f t="shared" si="25"/>
        <v>8.9142668597510674E-2</v>
      </c>
      <c r="M386" s="779"/>
    </row>
    <row r="387" spans="2:13" s="636" customFormat="1" ht="15.5">
      <c r="B387" s="774"/>
      <c r="C387" s="1016"/>
      <c r="D387" s="1024" t="s">
        <v>416</v>
      </c>
      <c r="E387" s="1025">
        <f>SUM(E383:E386)</f>
        <v>7430770897.8500004</v>
      </c>
      <c r="F387" s="1026">
        <f>SUM(F383:F386)</f>
        <v>0.99999999999999978</v>
      </c>
      <c r="G387" s="1027">
        <f>SUM(G383:G386)</f>
        <v>54553</v>
      </c>
      <c r="H387" s="1026">
        <f>SUM(H383:H386)</f>
        <v>1</v>
      </c>
      <c r="M387" s="779"/>
    </row>
    <row r="388" spans="2:13" s="636" customFormat="1" ht="15.5">
      <c r="B388" s="774"/>
      <c r="C388" s="1016"/>
      <c r="D388" s="1036"/>
      <c r="E388" s="1037"/>
      <c r="F388" s="1038"/>
      <c r="G388" s="1039"/>
      <c r="H388" s="1038"/>
      <c r="M388" s="779"/>
    </row>
    <row r="389" spans="2:13" s="636" customFormat="1" ht="15.5">
      <c r="B389" s="774"/>
      <c r="C389" s="1016"/>
      <c r="D389" s="1036"/>
      <c r="E389" s="1037"/>
      <c r="F389" s="1038"/>
      <c r="G389" s="1039"/>
      <c r="H389" s="1038"/>
      <c r="M389" s="779"/>
    </row>
    <row r="390" spans="2:13" s="636" customFormat="1" ht="13" thickBot="1">
      <c r="B390" s="787"/>
      <c r="C390" s="1045"/>
      <c r="D390" s="1046"/>
      <c r="E390" s="1047"/>
      <c r="F390" s="1047"/>
      <c r="G390" s="1048"/>
      <c r="H390" s="1047"/>
      <c r="I390" s="1045"/>
      <c r="J390" s="1045"/>
      <c r="K390" s="1045"/>
      <c r="L390" s="1045"/>
      <c r="M390" s="791"/>
    </row>
    <row r="391" spans="2:13" ht="13" thickTop="1"/>
  </sheetData>
  <mergeCells count="43">
    <mergeCell ref="E280:F280"/>
    <mergeCell ref="G280:H280"/>
    <mergeCell ref="E328:F328"/>
    <mergeCell ref="G328:H328"/>
    <mergeCell ref="E364:F364"/>
    <mergeCell ref="G364:H364"/>
    <mergeCell ref="E382:F382"/>
    <mergeCell ref="G382:H382"/>
    <mergeCell ref="E298:F298"/>
    <mergeCell ref="G298:H298"/>
    <mergeCell ref="E319:F319"/>
    <mergeCell ref="G319:H319"/>
    <mergeCell ref="E338:F338"/>
    <mergeCell ref="G338:H338"/>
    <mergeCell ref="E371:F371"/>
    <mergeCell ref="G371:H371"/>
    <mergeCell ref="E233:F233"/>
    <mergeCell ref="G233:H233"/>
    <mergeCell ref="E256:F256"/>
    <mergeCell ref="G256:H256"/>
    <mergeCell ref="E264:F264"/>
    <mergeCell ref="G264:H264"/>
    <mergeCell ref="E124:F124"/>
    <mergeCell ref="G124:H124"/>
    <mergeCell ref="E165:F165"/>
    <mergeCell ref="G165:H165"/>
    <mergeCell ref="E200:F200"/>
    <mergeCell ref="G200:H200"/>
    <mergeCell ref="E143:F143"/>
    <mergeCell ref="G143:H143"/>
    <mergeCell ref="E84:F84"/>
    <mergeCell ref="G84:H84"/>
    <mergeCell ref="C4:E5"/>
    <mergeCell ref="F4:K5"/>
    <mergeCell ref="D13:F13"/>
    <mergeCell ref="D14:E14"/>
    <mergeCell ref="D15:E15"/>
    <mergeCell ref="D16:E16"/>
    <mergeCell ref="D17:E17"/>
    <mergeCell ref="D18:E18"/>
    <mergeCell ref="D19:E19"/>
    <mergeCell ref="E44:F44"/>
    <mergeCell ref="G44:H44"/>
  </mergeCells>
  <phoneticPr fontId="153" type="noConversion"/>
  <pageMargins left="0.7" right="0.7" top="0.75" bottom="0.75" header="0.3" footer="0.3"/>
  <pageSetup paperSize="9" scale="18" orientation="portrait" r:id="rId1"/>
  <rowBreaks count="1" manualBreakCount="1">
    <brk id="229" max="13"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codeName="Sheet36">
    <tabColor theme="3" tint="-0.249977111117893"/>
  </sheetPr>
  <dimension ref="A1:R569"/>
  <sheetViews>
    <sheetView showGridLines="0" zoomScale="80" zoomScaleNormal="80" workbookViewId="0">
      <selection activeCell="E34" sqref="E34"/>
    </sheetView>
  </sheetViews>
  <sheetFormatPr defaultColWidth="11.453125" defaultRowHeight="12.5"/>
  <cols>
    <col min="1" max="1" width="2.7265625" style="599" customWidth="1"/>
    <col min="2" max="2" width="6.26953125" style="599" customWidth="1"/>
    <col min="3" max="4" width="20.7265625" style="599" customWidth="1"/>
    <col min="5" max="5" width="18.54296875" style="1319" customWidth="1"/>
    <col min="6" max="17" width="15.7265625" style="599" customWidth="1"/>
    <col min="18" max="18" width="3.7265625" style="599" customWidth="1"/>
    <col min="19" max="19" width="4.54296875" style="599" customWidth="1"/>
    <col min="20" max="16384" width="11.453125" style="599"/>
  </cols>
  <sheetData>
    <row r="1" spans="1:18" ht="13" thickBot="1">
      <c r="B1" s="620"/>
    </row>
    <row r="2" spans="1:18" ht="28.5" thickTop="1">
      <c r="A2" s="610"/>
      <c r="B2" s="1198"/>
      <c r="C2" s="1049"/>
      <c r="D2" s="764"/>
      <c r="E2" s="1320"/>
      <c r="F2" s="764"/>
      <c r="G2" s="764"/>
      <c r="H2" s="764"/>
      <c r="I2" s="764"/>
      <c r="J2" s="764"/>
      <c r="K2" s="764"/>
      <c r="L2" s="764"/>
      <c r="M2" s="764"/>
      <c r="N2" s="764"/>
      <c r="O2" s="541"/>
      <c r="P2" s="541" t="s">
        <v>233</v>
      </c>
      <c r="Q2" s="625">
        <f>'Cashflow Synthesis'!L2</f>
        <v>45900</v>
      </c>
      <c r="R2" s="626"/>
    </row>
    <row r="3" spans="1:18" ht="14">
      <c r="A3" s="610"/>
      <c r="B3" s="603"/>
      <c r="C3" s="603"/>
      <c r="D3" s="603"/>
      <c r="E3" s="1321"/>
      <c r="F3" s="603"/>
      <c r="G3" s="603"/>
      <c r="H3" s="603"/>
      <c r="I3" s="603"/>
      <c r="J3" s="603"/>
      <c r="K3" s="603"/>
      <c r="L3" s="603"/>
      <c r="M3" s="603"/>
      <c r="N3" s="603"/>
      <c r="O3" s="547"/>
      <c r="P3" s="547" t="s">
        <v>234</v>
      </c>
      <c r="Q3" s="628">
        <f>'Cashflow Synthesis'!L3</f>
        <v>45912</v>
      </c>
      <c r="R3" s="610"/>
    </row>
    <row r="4" spans="1:18">
      <c r="A4" s="610"/>
      <c r="B4" s="2051"/>
      <c r="C4" s="2052"/>
      <c r="D4" s="2052"/>
      <c r="E4" s="2101" t="s">
        <v>574</v>
      </c>
      <c r="F4" s="2101"/>
      <c r="G4" s="2101"/>
      <c r="H4" s="2101"/>
      <c r="I4" s="2101"/>
      <c r="J4" s="2101"/>
      <c r="K4" s="2101"/>
      <c r="L4" s="2101"/>
      <c r="M4" s="2101"/>
      <c r="N4" s="2101"/>
      <c r="O4" s="547"/>
      <c r="P4" s="547" t="s">
        <v>235</v>
      </c>
      <c r="Q4" s="628">
        <f>'Cashflow Synthesis'!L4</f>
        <v>45922</v>
      </c>
      <c r="R4" s="610"/>
    </row>
    <row r="5" spans="1:18">
      <c r="A5" s="610"/>
      <c r="B5" s="2051"/>
      <c r="C5" s="2052"/>
      <c r="D5" s="2052"/>
      <c r="E5" s="2101"/>
      <c r="F5" s="2101"/>
      <c r="G5" s="2101"/>
      <c r="H5" s="2101"/>
      <c r="I5" s="2101"/>
      <c r="J5" s="2101"/>
      <c r="K5" s="2101"/>
      <c r="L5" s="2101"/>
      <c r="M5" s="2101"/>
      <c r="N5" s="2101"/>
      <c r="O5" s="547"/>
      <c r="P5" s="547" t="s">
        <v>236</v>
      </c>
      <c r="Q5" s="628">
        <f>'Cashflow Synthesis'!L5</f>
        <v>45929</v>
      </c>
      <c r="R5" s="610"/>
    </row>
    <row r="6" spans="1:18" ht="14">
      <c r="A6" s="610"/>
      <c r="B6" s="603"/>
      <c r="C6" s="603"/>
      <c r="D6" s="603"/>
      <c r="E6" s="1321"/>
      <c r="F6" s="603"/>
      <c r="G6" s="603"/>
      <c r="H6" s="603"/>
      <c r="I6" s="603"/>
      <c r="J6" s="603"/>
      <c r="K6" s="603"/>
      <c r="L6" s="603"/>
      <c r="M6" s="603"/>
      <c r="N6" s="603"/>
      <c r="O6" s="547"/>
      <c r="P6" s="547" t="s">
        <v>237</v>
      </c>
      <c r="Q6" s="631">
        <f>'Cashflow Synthesis'!L6</f>
        <v>11</v>
      </c>
      <c r="R6" s="610"/>
    </row>
    <row r="7" spans="1:18">
      <c r="A7" s="610"/>
      <c r="B7" s="636"/>
      <c r="C7" s="820"/>
      <c r="D7" s="636"/>
      <c r="E7" s="1322"/>
      <c r="F7" s="636"/>
      <c r="G7" s="636"/>
      <c r="H7" s="636"/>
      <c r="I7" s="636"/>
      <c r="J7" s="636"/>
      <c r="K7" s="636"/>
      <c r="L7" s="636"/>
      <c r="M7" s="636"/>
      <c r="N7" s="636"/>
      <c r="O7" s="636"/>
      <c r="P7" s="636"/>
      <c r="Q7" s="636"/>
      <c r="R7" s="950"/>
    </row>
    <row r="8" spans="1:18">
      <c r="A8" s="610"/>
      <c r="B8" s="1051"/>
      <c r="C8" s="1052"/>
      <c r="D8" s="1051"/>
      <c r="E8" s="1323"/>
      <c r="F8" s="1051"/>
      <c r="G8" s="1051"/>
      <c r="H8" s="1051"/>
      <c r="I8" s="1051"/>
      <c r="J8" s="1051"/>
      <c r="K8" s="1051"/>
      <c r="L8" s="1051"/>
      <c r="M8" s="1051"/>
      <c r="N8" s="1051"/>
      <c r="O8" s="1051"/>
      <c r="P8" s="1051"/>
      <c r="Q8" s="1051"/>
      <c r="R8" s="637"/>
    </row>
    <row r="9" spans="1:18" ht="13">
      <c r="A9" s="610"/>
      <c r="B9" s="636"/>
      <c r="C9" s="2102" t="s">
        <v>575</v>
      </c>
      <c r="D9" s="2104" t="s">
        <v>247</v>
      </c>
      <c r="E9" s="2106" t="s">
        <v>576</v>
      </c>
      <c r="F9" s="2107"/>
      <c r="G9" s="2107"/>
      <c r="H9" s="2107"/>
      <c r="I9" s="2107"/>
      <c r="J9" s="2107"/>
      <c r="K9" s="2107"/>
      <c r="L9" s="2107"/>
      <c r="M9" s="2107"/>
      <c r="N9" s="2107"/>
      <c r="O9" s="2107"/>
      <c r="P9" s="2107"/>
      <c r="Q9" s="2107"/>
      <c r="R9" s="779"/>
    </row>
    <row r="10" spans="1:18" ht="39.5" thickBot="1">
      <c r="A10" s="610"/>
      <c r="B10" s="636"/>
      <c r="C10" s="2103"/>
      <c r="D10" s="2105"/>
      <c r="E10" s="1324" t="s">
        <v>577</v>
      </c>
      <c r="F10" s="1190" t="s">
        <v>578</v>
      </c>
      <c r="G10" s="1190" t="s">
        <v>579</v>
      </c>
      <c r="H10" s="1190" t="s">
        <v>580</v>
      </c>
      <c r="I10" s="1190" t="s">
        <v>581</v>
      </c>
      <c r="J10" s="1190" t="s">
        <v>582</v>
      </c>
      <c r="K10" s="1190" t="s">
        <v>583</v>
      </c>
      <c r="L10" s="1190" t="s">
        <v>584</v>
      </c>
      <c r="M10" s="1190" t="s">
        <v>585</v>
      </c>
      <c r="N10" s="1190" t="s">
        <v>586</v>
      </c>
      <c r="O10" s="1190" t="s">
        <v>587</v>
      </c>
      <c r="P10" s="1190" t="s">
        <v>588</v>
      </c>
      <c r="Q10" s="1190" t="s">
        <v>589</v>
      </c>
      <c r="R10" s="779"/>
    </row>
    <row r="11" spans="1:18" ht="13">
      <c r="A11" s="610"/>
      <c r="B11" s="636"/>
      <c r="C11" s="1317">
        <f>'07 - Delinquent Home Loans Stat'!B13</f>
        <v>45900</v>
      </c>
      <c r="D11" s="1316">
        <f>IF($C11=0,"",'07 - Delinquent Home Loans Stat'!C13)</f>
        <v>7430770897.8499994</v>
      </c>
      <c r="E11" s="1053">
        <f>IF($C11=0,"",'07 - Delinquent Home Loans Stat'!E13/$D11)</f>
        <v>0.9938275980594059</v>
      </c>
      <c r="F11" s="1053">
        <f>IF($C11=0,"",'07 - Delinquent Home Loans Stat'!G13/$D11)</f>
        <v>3.2382763256719833E-3</v>
      </c>
      <c r="G11" s="1053">
        <f>IF($C11=0,"",'07 - Delinquent Home Loans Stat'!I13/$D11)</f>
        <v>1.2493714444467869E-3</v>
      </c>
      <c r="H11" s="1053">
        <f>IF($C11=0,"",'07 - Delinquent Home Loans Stat'!K13/$D11)</f>
        <v>6.322952684975707E-4</v>
      </c>
      <c r="I11" s="1053">
        <f>IF($C11=0,"",'07 - Delinquent Home Loans Stat'!M13/$D11)</f>
        <v>2.5831608003893373E-4</v>
      </c>
      <c r="J11" s="1053">
        <f>IF($C11=0,"",'07 - Delinquent Home Loans Stat'!O13/$D11)</f>
        <v>3.211709380907596E-4</v>
      </c>
      <c r="K11" s="1053">
        <f>IF($C11=0,"",'07 - Delinquent Home Loans Stat'!Q13/$D11)</f>
        <v>1.2765629744747764E-4</v>
      </c>
      <c r="L11" s="1053">
        <f>IF($C11=0,"",'07 - Delinquent Home Loans Stat'!S13/$D11)</f>
        <v>3.010019513112905E-4</v>
      </c>
      <c r="M11" s="1053">
        <f>IF($C11=0,"",'07 - Delinquent Home Loans Stat'!U13/$D11)</f>
        <v>1.6937719077897572E-5</v>
      </c>
      <c r="N11" s="1053">
        <f>IF($C11=0,"",'07 - Delinquent Home Loans Stat'!W13/$D11)</f>
        <v>0</v>
      </c>
      <c r="O11" s="1053">
        <f>IF($C11=0,"",'07 - Delinquent Home Loans Stat'!Y13/$D11)</f>
        <v>1.7853031916026913E-5</v>
      </c>
      <c r="P11" s="1053">
        <f>IF($C11=0,"",'07 - Delinquent Home Loans Stat'!AA13/$D11)</f>
        <v>9.5228840954407836E-6</v>
      </c>
      <c r="Q11" s="1053">
        <f>IF($C11=0,"",'07 - Delinquent Home Loans Stat'!AC13/$D11)</f>
        <v>0</v>
      </c>
      <c r="R11" s="779"/>
    </row>
    <row r="12" spans="1:18">
      <c r="A12" s="610"/>
      <c r="B12" s="636"/>
      <c r="C12" s="1318">
        <f>'07 - Delinquent Home Loans Stat'!B14</f>
        <v>45869</v>
      </c>
      <c r="D12" s="1327">
        <f>IF($C12=0,"",'07 - Delinquent Home Loans Stat'!C14)</f>
        <v>7501402080.4800005</v>
      </c>
      <c r="E12" s="1328">
        <f>IF($C12=0,"",'07 - Delinquent Home Loans Stat'!E14/$D12)</f>
        <v>0.99375937046198104</v>
      </c>
      <c r="F12" s="1724">
        <f>IF($C12=0,"",'07 - Delinquent Home Loans Stat'!G14/$D12)</f>
        <v>3.1795108093277723E-3</v>
      </c>
      <c r="G12" s="1724">
        <f>IF($C12=0,"",'07 - Delinquent Home Loans Stat'!I14/$D12)</f>
        <v>1.6925544709886519E-3</v>
      </c>
      <c r="H12" s="1724">
        <f>IF($C12=0,"",'07 - Delinquent Home Loans Stat'!K14/$D12)</f>
        <v>4.2543620322719593E-4</v>
      </c>
      <c r="I12" s="1724">
        <f>IF($C12=0,"",'07 - Delinquent Home Loans Stat'!M14/$D12)</f>
        <v>3.2471606159313306E-4</v>
      </c>
      <c r="J12" s="1724">
        <f>IF($C12=0,"",'07 - Delinquent Home Loans Stat'!O14/$D12)</f>
        <v>1.7129064756355261E-4</v>
      </c>
      <c r="K12" s="1724">
        <f>IF($C12=0,"",'07 - Delinquent Home Loans Stat'!Q14/$D12)</f>
        <v>3.7531280816503699E-4</v>
      </c>
      <c r="L12" s="1724">
        <f>IF($C12=0,"",'07 - Delinquent Home Loans Stat'!S14/$D12)</f>
        <v>4.4537016735759646E-5</v>
      </c>
      <c r="M12" s="1724">
        <f>IF($C12=0,"",'07 - Delinquent Home Loans Stat'!U14/$D12)</f>
        <v>0</v>
      </c>
      <c r="N12" s="1724">
        <f>IF($C12=0,"",'07 - Delinquent Home Loans Stat'!W14/$D12)</f>
        <v>1.7759981210269323E-5</v>
      </c>
      <c r="O12" s="1724">
        <f>IF($C12=0,"",'07 - Delinquent Home Loans Stat'!Y14/$D12)</f>
        <v>9.5115392075389814E-6</v>
      </c>
      <c r="P12" s="1724">
        <f>IF($C12=0,"",'07 - Delinquent Home Loans Stat'!AA14/$D12)</f>
        <v>0</v>
      </c>
      <c r="Q12" s="1724">
        <f>IF($C12=0,"",'07 - Delinquent Home Loans Stat'!AC14/$D12)</f>
        <v>0</v>
      </c>
      <c r="R12" s="779"/>
    </row>
    <row r="13" spans="1:18">
      <c r="A13" s="610"/>
      <c r="B13" s="636"/>
      <c r="C13" s="1318">
        <f>'07 - Delinquent Home Loans Stat'!B15</f>
        <v>45838</v>
      </c>
      <c r="D13" s="1327">
        <f>IF($C13=0,"",'07 - Delinquent Home Loans Stat'!C15)</f>
        <v>7570005186.9900017</v>
      </c>
      <c r="E13" s="1328">
        <f>IF($C13=0,"",'07 - Delinquent Home Loans Stat'!E15/$D13)</f>
        <v>0.99350363531130481</v>
      </c>
      <c r="F13" s="1724">
        <f>IF($C13=0,"",'07 - Delinquent Home Loans Stat'!G15/$D13)</f>
        <v>3.9183293402463527E-3</v>
      </c>
      <c r="G13" s="1724">
        <f>IF($C13=0,"",'07 - Delinquent Home Loans Stat'!I15/$D13)</f>
        <v>1.1685859694261903E-3</v>
      </c>
      <c r="H13" s="1724">
        <f>IF($C13=0,"",'07 - Delinquent Home Loans Stat'!K15/$D13)</f>
        <v>6.2407565692546994E-4</v>
      </c>
      <c r="I13" s="1724">
        <f>IF($C13=0,"",'07 - Delinquent Home Loans Stat'!M15/$D13)</f>
        <v>2.4302617297565E-4</v>
      </c>
      <c r="J13" s="1724">
        <f>IF($C13=0,"",'07 - Delinquent Home Loans Stat'!O15/$D13)</f>
        <v>4.3753082041373965E-4</v>
      </c>
      <c r="K13" s="1724">
        <f>IF($C13=0,"",'07 - Delinquent Home Loans Stat'!Q15/$D13)</f>
        <v>7.7640530684193335E-5</v>
      </c>
      <c r="L13" s="1724">
        <f>IF($C13=0,"",'07 - Delinquent Home Loans Stat'!S15/$D13)</f>
        <v>0</v>
      </c>
      <c r="M13" s="1724">
        <f>IF($C13=0,"",'07 - Delinquent Home Loans Stat'!U15/$D13)</f>
        <v>1.7673307573147996E-5</v>
      </c>
      <c r="N13" s="1724">
        <f>IF($C13=0,"",'07 - Delinquent Home Loans Stat'!W15/$D13)</f>
        <v>9.5028904502777065E-6</v>
      </c>
      <c r="O13" s="1724">
        <f>IF($C13=0,"",'07 - Delinquent Home Loans Stat'!Y15/$D13)</f>
        <v>0</v>
      </c>
      <c r="P13" s="1724">
        <f>IF($C13=0,"",'07 - Delinquent Home Loans Stat'!AA15/$D13)</f>
        <v>0</v>
      </c>
      <c r="Q13" s="1724">
        <f>IF($C13=0,"",'07 - Delinquent Home Loans Stat'!AC15/$D13)</f>
        <v>0</v>
      </c>
      <c r="R13" s="779"/>
    </row>
    <row r="14" spans="1:18">
      <c r="A14" s="610"/>
      <c r="B14" s="636"/>
      <c r="C14" s="1318">
        <f>'07 - Delinquent Home Loans Stat'!B16</f>
        <v>45808</v>
      </c>
      <c r="D14" s="1327">
        <f>IF($C14=0,"",'07 - Delinquent Home Loans Stat'!C16)</f>
        <v>7635175945.3200016</v>
      </c>
      <c r="E14" s="1328">
        <f>IF($C14=0,"",'07 - Delinquent Home Loans Stat'!E16/$D14)</f>
        <v>0.99421826062082308</v>
      </c>
      <c r="F14" s="1724">
        <f>IF($C14=0,"",'07 - Delinquent Home Loans Stat'!G16/$D14)</f>
        <v>3.2737078227150673E-3</v>
      </c>
      <c r="G14" s="1724">
        <f>IF($C14=0,"",'07 - Delinquent Home Loans Stat'!I16/$D14)</f>
        <v>1.3946722022204431E-3</v>
      </c>
      <c r="H14" s="1724">
        <f>IF($C14=0,"",'07 - Delinquent Home Loans Stat'!K16/$D14)</f>
        <v>4.3130812617599488E-4</v>
      </c>
      <c r="I14" s="1724">
        <f>IF($C14=0,"",'07 - Delinquent Home Loans Stat'!M16/$D14)</f>
        <v>5.0959149964119516E-4</v>
      </c>
      <c r="J14" s="1724">
        <f>IF($C14=0,"",'07 - Delinquent Home Loans Stat'!O16/$D14)</f>
        <v>1.4536511901605995E-4</v>
      </c>
      <c r="K14" s="1724">
        <f>IF($C14=0,"",'07 - Delinquent Home Loans Stat'!Q16/$D14)</f>
        <v>0</v>
      </c>
      <c r="L14" s="1724">
        <f>IF($C14=0,"",'07 - Delinquent Home Loans Stat'!S16/$D14)</f>
        <v>1.7596004461737294E-5</v>
      </c>
      <c r="M14" s="1724">
        <f>IF($C14=0,"",'07 - Delinquent Home Loans Stat'!U16/$D14)</f>
        <v>9.4986049462885612E-6</v>
      </c>
      <c r="N14" s="1724">
        <f>IF($C14=0,"",'07 - Delinquent Home Loans Stat'!W16/$D14)</f>
        <v>0</v>
      </c>
      <c r="O14" s="1724">
        <f>IF($C14=0,"",'07 - Delinquent Home Loans Stat'!Y16/$D14)</f>
        <v>0</v>
      </c>
      <c r="P14" s="1724">
        <f>IF($C14=0,"",'07 - Delinquent Home Loans Stat'!AA16/$D14)</f>
        <v>0</v>
      </c>
      <c r="Q14" s="1724">
        <f>IF($C14=0,"",'07 - Delinquent Home Loans Stat'!AC16/$D14)</f>
        <v>0</v>
      </c>
      <c r="R14" s="779"/>
    </row>
    <row r="15" spans="1:18">
      <c r="A15" s="610"/>
      <c r="B15" s="636"/>
      <c r="C15" s="1318">
        <f>'07 - Delinquent Home Loans Stat'!B17</f>
        <v>45777</v>
      </c>
      <c r="D15" s="1327">
        <f>IF($C15=0,"",'07 - Delinquent Home Loans Stat'!C17)</f>
        <v>7700874478.6100006</v>
      </c>
      <c r="E15" s="1328">
        <f>IF($C15=0,"",'07 - Delinquent Home Loans Stat'!E17/$D15)</f>
        <v>0.99490872454434853</v>
      </c>
      <c r="F15" s="1724">
        <f>IF($C15=0,"",'07 - Delinquent Home Loans Stat'!G17/$D15)</f>
        <v>3.3837026057725516E-3</v>
      </c>
      <c r="G15" s="1724">
        <f>IF($C15=0,"",'07 - Delinquent Home Loans Stat'!I17/$D15)</f>
        <v>8.0540468841916663E-4</v>
      </c>
      <c r="H15" s="1724">
        <f>IF($C15=0,"",'07 - Delinquent Home Loans Stat'!K17/$D15)</f>
        <v>6.1688111307294858E-4</v>
      </c>
      <c r="I15" s="1724">
        <f>IF($C15=0,"",'07 - Delinquent Home Loans Stat'!M17/$D15)</f>
        <v>2.1371072266809077E-4</v>
      </c>
      <c r="J15" s="1724">
        <f>IF($C15=0,"",'07 - Delinquent Home Loans Stat'!O17/$D15)</f>
        <v>4.1860539461511407E-5</v>
      </c>
      <c r="K15" s="1724">
        <f>IF($C15=0,"",'07 - Delinquent Home Loans Stat'!Q17/$D15)</f>
        <v>1.7518718215019007E-5</v>
      </c>
      <c r="L15" s="1724">
        <f>IF($C15=0,"",'07 - Delinquent Home Loans Stat'!S17/$D15)</f>
        <v>1.2197068042193814E-5</v>
      </c>
      <c r="M15" s="1724">
        <f>IF($C15=0,"",'07 - Delinquent Home Loans Stat'!U17/$D15)</f>
        <v>0</v>
      </c>
      <c r="N15" s="1724">
        <f>IF($C15=0,"",'07 - Delinquent Home Loans Stat'!W17/$D15)</f>
        <v>0</v>
      </c>
      <c r="O15" s="1724">
        <f>IF($C15=0,"",'07 - Delinquent Home Loans Stat'!Y17/$D15)</f>
        <v>0</v>
      </c>
      <c r="P15" s="1724">
        <f>IF($C15=0,"",'07 - Delinquent Home Loans Stat'!AA17/$D15)</f>
        <v>0</v>
      </c>
      <c r="Q15" s="1724">
        <f>IF($C15=0,"",'07 - Delinquent Home Loans Stat'!AC17/$D15)</f>
        <v>0</v>
      </c>
      <c r="R15" s="779"/>
    </row>
    <row r="16" spans="1:18">
      <c r="A16" s="610"/>
      <c r="B16" s="636"/>
      <c r="C16" s="1318">
        <f>'07 - Delinquent Home Loans Stat'!B18</f>
        <v>45747</v>
      </c>
      <c r="D16" s="1327">
        <f>IF($C16=0,"",'07 - Delinquent Home Loans Stat'!C18)</f>
        <v>7762584280.3299999</v>
      </c>
      <c r="E16" s="1328">
        <f>IF($C16=0,"",'07 - Delinquent Home Loans Stat'!E18/$D16)</f>
        <v>0.99797260673743937</v>
      </c>
      <c r="F16" s="1724">
        <f>IF($C16=0,"",'07 - Delinquent Home Loans Stat'!G18/$D16)</f>
        <v>4.1685417550950415E-4</v>
      </c>
      <c r="G16" s="1724">
        <f>IF($C16=0,"",'07 - Delinquent Home Loans Stat'!I18/$D16)</f>
        <v>9.2411992462064973E-4</v>
      </c>
      <c r="H16" s="1724">
        <f>IF($C16=0,"",'07 - Delinquent Home Loans Stat'!K18/$D16)</f>
        <v>3.3670672492703511E-4</v>
      </c>
      <c r="I16" s="1724">
        <f>IF($C16=0,"",'07 - Delinquent Home Loans Stat'!M18/$D16)</f>
        <v>2.1458754969281776E-4</v>
      </c>
      <c r="J16" s="1724">
        <f>IF($C16=0,"",'07 - Delinquent Home Loans Stat'!O18/$D16)</f>
        <v>1.2291892307279874E-4</v>
      </c>
      <c r="K16" s="1724">
        <f>IF($C16=0,"",'07 - Delinquent Home Loans Stat'!Q18/$D16)</f>
        <v>1.2205964737811779E-5</v>
      </c>
      <c r="L16" s="1724">
        <f>IF($C16=0,"",'07 - Delinquent Home Loans Stat'!S18/$D16)</f>
        <v>0</v>
      </c>
      <c r="M16" s="1724">
        <f>IF($C16=0,"",'07 - Delinquent Home Loans Stat'!U18/$D16)</f>
        <v>0</v>
      </c>
      <c r="N16" s="1724">
        <f>IF($C16=0,"",'07 - Delinquent Home Loans Stat'!W18/$D16)</f>
        <v>0</v>
      </c>
      <c r="O16" s="1724">
        <f>IF($C16=0,"",'07 - Delinquent Home Loans Stat'!Y18/$D16)</f>
        <v>0</v>
      </c>
      <c r="P16" s="1724">
        <f>IF($C16=0,"",'07 - Delinquent Home Loans Stat'!AA18/$D16)</f>
        <v>0</v>
      </c>
      <c r="Q16" s="1724">
        <f>IF($C16=0,"",'07 - Delinquent Home Loans Stat'!AC18/$D16)</f>
        <v>0</v>
      </c>
      <c r="R16" s="779"/>
    </row>
    <row r="17" spans="1:18">
      <c r="A17" s="610"/>
      <c r="B17" s="636"/>
      <c r="C17" s="1318">
        <f>'07 - Delinquent Home Loans Stat'!B19</f>
        <v>45716</v>
      </c>
      <c r="D17" s="1327">
        <f>IF($C17=0,"",'07 - Delinquent Home Loans Stat'!C19)</f>
        <v>7821840687.46</v>
      </c>
      <c r="E17" s="1328">
        <f>IF($C17=0,"",'07 - Delinquent Home Loans Stat'!E19/$D17)</f>
        <v>0.99602147191518597</v>
      </c>
      <c r="F17" s="1724">
        <f>IF($C17=0,"",'07 - Delinquent Home Loans Stat'!G19/$D17)</f>
        <v>2.2603822740017185E-3</v>
      </c>
      <c r="G17" s="1724">
        <f>IF($C17=0,"",'07 - Delinquent Home Loans Stat'!I19/$D17)</f>
        <v>1.1703971029065805E-3</v>
      </c>
      <c r="H17" s="1724">
        <f>IF($C17=0,"",'07 - Delinquent Home Loans Stat'!K19/$D17)</f>
        <v>3.622736441746904E-4</v>
      </c>
      <c r="I17" s="1724">
        <f>IF($C17=0,"",'07 - Delinquent Home Loans Stat'!M19/$D17)</f>
        <v>1.4925295549315291E-4</v>
      </c>
      <c r="J17" s="1724">
        <f>IF($C17=0,"",'07 - Delinquent Home Loans Stat'!O19/$D17)</f>
        <v>3.6222108237799481E-5</v>
      </c>
      <c r="K17" s="1724">
        <f>IF($C17=0,"",'07 - Delinquent Home Loans Stat'!Q19/$D17)</f>
        <v>0</v>
      </c>
      <c r="L17" s="1724">
        <f>IF($C17=0,"",'07 - Delinquent Home Loans Stat'!S19/$D17)</f>
        <v>0</v>
      </c>
      <c r="M17" s="1724">
        <f>IF($C17=0,"",'07 - Delinquent Home Loans Stat'!U19/$D17)</f>
        <v>0</v>
      </c>
      <c r="N17" s="1724">
        <f>IF($C17=0,"",'07 - Delinquent Home Loans Stat'!W19/$D17)</f>
        <v>0</v>
      </c>
      <c r="O17" s="1724">
        <f>IF($C17=0,"",'07 - Delinquent Home Loans Stat'!Y19/$D17)</f>
        <v>0</v>
      </c>
      <c r="P17" s="1724">
        <f>IF($C17=0,"",'07 - Delinquent Home Loans Stat'!AA19/$D17)</f>
        <v>0</v>
      </c>
      <c r="Q17" s="1724">
        <f>IF($C17=0,"",'07 - Delinquent Home Loans Stat'!AC19/$D17)</f>
        <v>0</v>
      </c>
      <c r="R17" s="779"/>
    </row>
    <row r="18" spans="1:18">
      <c r="A18" s="610"/>
      <c r="B18" s="636"/>
      <c r="C18" s="1318">
        <f>'07 - Delinquent Home Loans Stat'!B20</f>
        <v>45688</v>
      </c>
      <c r="D18" s="1327">
        <f>IF($C18=0,"",'07 - Delinquent Home Loans Stat'!C20)</f>
        <v>7882097726.960001</v>
      </c>
      <c r="E18" s="1328">
        <f>IF($C18=0,"",'07 - Delinquent Home Loans Stat'!E20/$D18)</f>
        <v>0.99616706702497926</v>
      </c>
      <c r="F18" s="1724">
        <f>IF($C18=0,"",'07 - Delinquent Home Loans Stat'!G20/$D18)</f>
        <v>2.4194558733738442E-3</v>
      </c>
      <c r="G18" s="1724">
        <f>IF($C18=0,"",'07 - Delinquent Home Loans Stat'!I20/$D18)</f>
        <v>9.5313034679887375E-4</v>
      </c>
      <c r="H18" s="1724">
        <f>IF($C18=0,"",'07 - Delinquent Home Loans Stat'!K20/$D18)</f>
        <v>2.8352381655408784E-4</v>
      </c>
      <c r="I18" s="1724">
        <f>IF($C18=0,"",'07 - Delinquent Home Loans Stat'!M20/$D18)</f>
        <v>1.768229382938064E-4</v>
      </c>
      <c r="J18" s="1724">
        <f>IF($C18=0,"",'07 - Delinquent Home Loans Stat'!O20/$D18)</f>
        <v>0</v>
      </c>
      <c r="K18" s="1724">
        <f>IF($C18=0,"",'07 - Delinquent Home Loans Stat'!Q20/$D18)</f>
        <v>0</v>
      </c>
      <c r="L18" s="1724">
        <f>IF($C18=0,"",'07 - Delinquent Home Loans Stat'!S20/$D18)</f>
        <v>0</v>
      </c>
      <c r="M18" s="1724">
        <f>IF($C18=0,"",'07 - Delinquent Home Loans Stat'!U20/$D18)</f>
        <v>0</v>
      </c>
      <c r="N18" s="1724">
        <f>IF($C18=0,"",'07 - Delinquent Home Loans Stat'!W20/$D18)</f>
        <v>0</v>
      </c>
      <c r="O18" s="1724">
        <f>IF($C18=0,"",'07 - Delinquent Home Loans Stat'!Y20/$D18)</f>
        <v>0</v>
      </c>
      <c r="P18" s="1724">
        <f>IF($C18=0,"",'07 - Delinquent Home Loans Stat'!AA20/$D18)</f>
        <v>0</v>
      </c>
      <c r="Q18" s="1724">
        <f>IF($C18=0,"",'07 - Delinquent Home Loans Stat'!AC20/$D18)</f>
        <v>0</v>
      </c>
      <c r="R18" s="779"/>
    </row>
    <row r="19" spans="1:18">
      <c r="A19" s="610"/>
      <c r="B19" s="636"/>
      <c r="C19" s="1318">
        <f>'07 - Delinquent Home Loans Stat'!B21</f>
        <v>45657</v>
      </c>
      <c r="D19" s="1327">
        <f>IF($C19=0,"",'07 - Delinquent Home Loans Stat'!C21)</f>
        <v>7942231678.2000008</v>
      </c>
      <c r="E19" s="1072">
        <f>IF($C19=0,"",'07 - Delinquent Home Loans Stat'!E21/$D19)</f>
        <v>0.99634179587460925</v>
      </c>
      <c r="F19" s="1054">
        <f>IF($C19=0,"",'07 - Delinquent Home Loans Stat'!G21/$D19)</f>
        <v>2.5511106047956533E-3</v>
      </c>
      <c r="G19" s="1054">
        <f>IF($C19=0,"",'07 - Delinquent Home Loans Stat'!I21/$D19)</f>
        <v>7.8182039149571575E-4</v>
      </c>
      <c r="H19" s="1054">
        <f>IF($C19=0,"",'07 - Delinquent Home Loans Stat'!K21/$D19)</f>
        <v>3.2527312909933788E-4</v>
      </c>
      <c r="I19" s="1054">
        <f>IF($C19=0,"",'07 - Delinquent Home Loans Stat'!M21/$D19)</f>
        <v>0</v>
      </c>
      <c r="J19" s="1054">
        <f>IF($C19=0,"",'07 - Delinquent Home Loans Stat'!O21/$D19)</f>
        <v>0</v>
      </c>
      <c r="K19" s="1054">
        <f>IF($C19=0,"",'07 - Delinquent Home Loans Stat'!Q21/$D19)</f>
        <v>0</v>
      </c>
      <c r="L19" s="1054">
        <f>IF($C19=0,"",'07 - Delinquent Home Loans Stat'!S21/$D19)</f>
        <v>0</v>
      </c>
      <c r="M19" s="1054">
        <f>IF($C19=0,"",'07 - Delinquent Home Loans Stat'!U21/$D19)</f>
        <v>0</v>
      </c>
      <c r="N19" s="1054">
        <f>IF($C19=0,"",'07 - Delinquent Home Loans Stat'!W21/$D19)</f>
        <v>0</v>
      </c>
      <c r="O19" s="1054">
        <f>IF($C19=0,"",'07 - Delinquent Home Loans Stat'!Y21/$D19)</f>
        <v>0</v>
      </c>
      <c r="P19" s="1054">
        <f>IF($C19=0,"",'07 - Delinquent Home Loans Stat'!AA21/$D19)</f>
        <v>0</v>
      </c>
      <c r="Q19" s="1054">
        <f>IF($C19=0,"",'07 - Delinquent Home Loans Stat'!AC21/$D19)</f>
        <v>0</v>
      </c>
      <c r="R19" s="779"/>
    </row>
    <row r="20" spans="1:18">
      <c r="A20" s="610"/>
      <c r="B20" s="636"/>
      <c r="C20" s="1318">
        <f>'07 - Delinquent Home Loans Stat'!B22</f>
        <v>45626</v>
      </c>
      <c r="D20" s="1327">
        <f>IF($C20=0,"",'07 - Delinquent Home Loans Stat'!C22)</f>
        <v>8062678431.4300003</v>
      </c>
      <c r="E20" s="1072">
        <f>IF($C20=0,"",'07 - Delinquent Home Loans Stat'!E22/$D20)</f>
        <v>0.99706241150736319</v>
      </c>
      <c r="F20" s="1054">
        <f>IF($C20=0,"",'07 - Delinquent Home Loans Stat'!G22/$D20)</f>
        <v>2.1891429020901095E-3</v>
      </c>
      <c r="G20" s="1054">
        <f>IF($C20=0,"",'07 - Delinquent Home Loans Stat'!I22/$D20)</f>
        <v>7.4844559054672885E-4</v>
      </c>
      <c r="H20" s="1054">
        <f>IF($C20=0,"",'07 - Delinquent Home Loans Stat'!K22/$D20)</f>
        <v>0</v>
      </c>
      <c r="I20" s="1054">
        <f>IF($C20=0,"",'07 - Delinquent Home Loans Stat'!M22/$D20)</f>
        <v>0</v>
      </c>
      <c r="J20" s="1054">
        <f>IF($C20=0,"",'07 - Delinquent Home Loans Stat'!O22/$D20)</f>
        <v>0</v>
      </c>
      <c r="K20" s="1054">
        <f>IF($C20=0,"",'07 - Delinquent Home Loans Stat'!Q22/$D20)</f>
        <v>0</v>
      </c>
      <c r="L20" s="1054">
        <f>IF($C20=0,"",'07 - Delinquent Home Loans Stat'!S22/$D20)</f>
        <v>0</v>
      </c>
      <c r="M20" s="1054">
        <f>IF($C20=0,"",'07 - Delinquent Home Loans Stat'!U22/$D20)</f>
        <v>0</v>
      </c>
      <c r="N20" s="1054">
        <f>IF($C20=0,"",'07 - Delinquent Home Loans Stat'!W22/$D20)</f>
        <v>0</v>
      </c>
      <c r="O20" s="1054">
        <f>IF($C20=0,"",'07 - Delinquent Home Loans Stat'!Y22/$D20)</f>
        <v>0</v>
      </c>
      <c r="P20" s="1054">
        <f>IF($C20=0,"",'07 - Delinquent Home Loans Stat'!AA22/$D20)</f>
        <v>0</v>
      </c>
      <c r="Q20" s="1054">
        <f>IF($C20=0,"",'07 - Delinquent Home Loans Stat'!AC22/$D20)</f>
        <v>0</v>
      </c>
      <c r="R20" s="779"/>
    </row>
    <row r="21" spans="1:18">
      <c r="A21" s="610"/>
      <c r="B21" s="636"/>
      <c r="C21" s="1318">
        <f>'07 - Delinquent Home Loans Stat'!B23</f>
        <v>45596</v>
      </c>
      <c r="D21" s="1327">
        <f>IF($C21=0,"",'07 - Delinquent Home Loans Stat'!C23)</f>
        <v>8120798931.6599998</v>
      </c>
      <c r="E21" s="1072">
        <f>IF($C21=0,"",'07 - Delinquent Home Loans Stat'!E23/$D21)</f>
        <v>1</v>
      </c>
      <c r="F21" s="1054">
        <f>IF($C21=0,"",'07 - Delinquent Home Loans Stat'!G23/$D21)</f>
        <v>0</v>
      </c>
      <c r="G21" s="1054">
        <f>IF($C21=0,"",'07 - Delinquent Home Loans Stat'!I23/$D21)</f>
        <v>0</v>
      </c>
      <c r="H21" s="1054">
        <f>IF($C21=0,"",'07 - Delinquent Home Loans Stat'!K23/$D21)</f>
        <v>0</v>
      </c>
      <c r="I21" s="1054">
        <f>IF($C21=0,"",'07 - Delinquent Home Loans Stat'!M23/$D21)</f>
        <v>0</v>
      </c>
      <c r="J21" s="1054">
        <f>IF($C21=0,"",'07 - Delinquent Home Loans Stat'!O23/$D21)</f>
        <v>0</v>
      </c>
      <c r="K21" s="1054">
        <f>IF($C21=0,"",'07 - Delinquent Home Loans Stat'!Q23/$D21)</f>
        <v>0</v>
      </c>
      <c r="L21" s="1054">
        <f>IF($C21=0,"",'07 - Delinquent Home Loans Stat'!S23/$D21)</f>
        <v>0</v>
      </c>
      <c r="M21" s="1054">
        <f>IF($C21=0,"",'07 - Delinquent Home Loans Stat'!U23/$D21)</f>
        <v>0</v>
      </c>
      <c r="N21" s="1054">
        <f>IF($C21=0,"",'07 - Delinquent Home Loans Stat'!W23/$D21)</f>
        <v>0</v>
      </c>
      <c r="O21" s="1054">
        <f>IF($C21=0,"",'07 - Delinquent Home Loans Stat'!Y23/$D21)</f>
        <v>0</v>
      </c>
      <c r="P21" s="1054">
        <f>IF($C21=0,"",'07 - Delinquent Home Loans Stat'!AA23/$D21)</f>
        <v>0</v>
      </c>
      <c r="Q21" s="1054">
        <f>IF($C21=0,"",'07 - Delinquent Home Loans Stat'!AC23/$D21)</f>
        <v>0</v>
      </c>
      <c r="R21" s="779"/>
    </row>
    <row r="22" spans="1:18">
      <c r="A22" s="610"/>
      <c r="B22" s="636"/>
      <c r="C22" s="1318">
        <f>'07 - Delinquent Home Loans Stat'!B24</f>
        <v>45565</v>
      </c>
      <c r="D22" s="1327">
        <f>IF($C22=0,"",'07 - Delinquent Home Loans Stat'!C24)</f>
        <v>8182368484.4700003</v>
      </c>
      <c r="E22" s="1072">
        <f>IF($C22=0,"",'07 - Delinquent Home Loans Stat'!E24/$D22)</f>
        <v>1</v>
      </c>
      <c r="F22" s="1054">
        <f>IF($C22=0,"",'07 - Delinquent Home Loans Stat'!G24/$D22)</f>
        <v>0</v>
      </c>
      <c r="G22" s="1054">
        <f>IF($C22=0,"",'07 - Delinquent Home Loans Stat'!I24/$D22)</f>
        <v>0</v>
      </c>
      <c r="H22" s="1054">
        <f>IF($C22=0,"",'07 - Delinquent Home Loans Stat'!K24/$D22)</f>
        <v>0</v>
      </c>
      <c r="I22" s="1054">
        <f>IF($C22=0,"",'07 - Delinquent Home Loans Stat'!M24/$D22)</f>
        <v>0</v>
      </c>
      <c r="J22" s="1054">
        <f>IF($C22=0,"",'07 - Delinquent Home Loans Stat'!O24/$D22)</f>
        <v>0</v>
      </c>
      <c r="K22" s="1054">
        <f>IF($C22=0,"",'07 - Delinquent Home Loans Stat'!Q24/$D22)</f>
        <v>0</v>
      </c>
      <c r="L22" s="1054">
        <f>IF($C22=0,"",'07 - Delinquent Home Loans Stat'!S24/$D22)</f>
        <v>0</v>
      </c>
      <c r="M22" s="1054">
        <f>IF($C22=0,"",'07 - Delinquent Home Loans Stat'!U24/$D22)</f>
        <v>0</v>
      </c>
      <c r="N22" s="1054">
        <f>IF($C22=0,"",'07 - Delinquent Home Loans Stat'!W24/$D22)</f>
        <v>0</v>
      </c>
      <c r="O22" s="1054">
        <f>IF($C22=0,"",'07 - Delinquent Home Loans Stat'!Y24/$D22)</f>
        <v>0</v>
      </c>
      <c r="P22" s="1054">
        <f>IF($C22=0,"",'07 - Delinquent Home Loans Stat'!AA24/$D22)</f>
        <v>0</v>
      </c>
      <c r="Q22" s="1054">
        <f>IF($C22=0,"",'07 - Delinquent Home Loans Stat'!AC24/$D22)</f>
        <v>0</v>
      </c>
      <c r="R22" s="779"/>
    </row>
    <row r="23" spans="1:18">
      <c r="A23" s="610"/>
      <c r="B23" s="636"/>
      <c r="C23" s="1318">
        <f>'07 - Delinquent Home Loans Stat'!B25</f>
        <v>0</v>
      </c>
      <c r="D23" s="1327" t="str">
        <f>IF($C23=0,"",'07 - Delinquent Home Loans Stat'!C25)</f>
        <v/>
      </c>
      <c r="E23" s="1072" t="str">
        <f>IF($C23=0,"",'07 - Delinquent Home Loans Stat'!E25/$D23)</f>
        <v/>
      </c>
      <c r="F23" s="1054" t="str">
        <f>IF($C23=0,"",'07 - Delinquent Home Loans Stat'!G25/$D23)</f>
        <v/>
      </c>
      <c r="G23" s="1054" t="str">
        <f>IF($C23=0,"",'07 - Delinquent Home Loans Stat'!I25/$D23)</f>
        <v/>
      </c>
      <c r="H23" s="1054" t="str">
        <f>IF($C23=0,"",'07 - Delinquent Home Loans Stat'!K25/$D23)</f>
        <v/>
      </c>
      <c r="I23" s="1054" t="str">
        <f>IF($C23=0,"",'07 - Delinquent Home Loans Stat'!M25/$D23)</f>
        <v/>
      </c>
      <c r="J23" s="1054" t="str">
        <f>IF($C23=0,"",'07 - Delinquent Home Loans Stat'!O25/$D23)</f>
        <v/>
      </c>
      <c r="K23" s="1054" t="str">
        <f>IF($C23=0,"",'07 - Delinquent Home Loans Stat'!Q25/$D23)</f>
        <v/>
      </c>
      <c r="L23" s="1054" t="str">
        <f>IF($C23=0,"",'07 - Delinquent Home Loans Stat'!S25/$D23)</f>
        <v/>
      </c>
      <c r="M23" s="1054" t="str">
        <f>IF($C23=0,"",'07 - Delinquent Home Loans Stat'!U25/$D23)</f>
        <v/>
      </c>
      <c r="N23" s="1054" t="str">
        <f>IF($C23=0,"",'07 - Delinquent Home Loans Stat'!W25/$D23)</f>
        <v/>
      </c>
      <c r="O23" s="1054" t="str">
        <f>IF($C23=0,"",'07 - Delinquent Home Loans Stat'!Y25/$D23)</f>
        <v/>
      </c>
      <c r="P23" s="1054" t="str">
        <f>IF($C23=0,"",'07 - Delinquent Home Loans Stat'!AA25/$D23)</f>
        <v/>
      </c>
      <c r="Q23" s="1054" t="str">
        <f>IF($C23=0,"",'07 - Delinquent Home Loans Stat'!AC25/$D23)</f>
        <v/>
      </c>
      <c r="R23" s="779"/>
    </row>
    <row r="24" spans="1:18">
      <c r="A24" s="610"/>
      <c r="B24" s="636"/>
      <c r="C24" s="1318">
        <f>'07 - Delinquent Home Loans Stat'!B26</f>
        <v>0</v>
      </c>
      <c r="D24" s="1327" t="str">
        <f>IF($C24=0,"",'07 - Delinquent Home Loans Stat'!C26)</f>
        <v/>
      </c>
      <c r="E24" s="1072" t="str">
        <f>IF($C24=0,"",'07 - Delinquent Home Loans Stat'!E26/$D24)</f>
        <v/>
      </c>
      <c r="F24" s="1054" t="str">
        <f>IF($C24=0,"",'07 - Delinquent Home Loans Stat'!G26/$D24)</f>
        <v/>
      </c>
      <c r="G24" s="1054" t="str">
        <f>IF($C24=0,"",'07 - Delinquent Home Loans Stat'!I26/$D24)</f>
        <v/>
      </c>
      <c r="H24" s="1054" t="str">
        <f>IF($C24=0,"",'07 - Delinquent Home Loans Stat'!K26/$D24)</f>
        <v/>
      </c>
      <c r="I24" s="1054" t="str">
        <f>IF($C24=0,"",'07 - Delinquent Home Loans Stat'!M26/$D24)</f>
        <v/>
      </c>
      <c r="J24" s="1054" t="str">
        <f>IF($C24=0,"",'07 - Delinquent Home Loans Stat'!O26/$D24)</f>
        <v/>
      </c>
      <c r="K24" s="1054" t="str">
        <f>IF($C24=0,"",'07 - Delinquent Home Loans Stat'!Q26/$D24)</f>
        <v/>
      </c>
      <c r="L24" s="1054" t="str">
        <f>IF($C24=0,"",'07 - Delinquent Home Loans Stat'!S26/$D24)</f>
        <v/>
      </c>
      <c r="M24" s="1054" t="str">
        <f>IF($C24=0,"",'07 - Delinquent Home Loans Stat'!U26/$D24)</f>
        <v/>
      </c>
      <c r="N24" s="1054" t="str">
        <f>IF($C24=0,"",'07 - Delinquent Home Loans Stat'!W26/$D24)</f>
        <v/>
      </c>
      <c r="O24" s="1054" t="str">
        <f>IF($C24=0,"",'07 - Delinquent Home Loans Stat'!Y26/$D24)</f>
        <v/>
      </c>
      <c r="P24" s="1054" t="str">
        <f>IF($C24=0,"",'07 - Delinquent Home Loans Stat'!AA26/$D24)</f>
        <v/>
      </c>
      <c r="Q24" s="1054" t="str">
        <f>IF($C24=0,"",'07 - Delinquent Home Loans Stat'!AC26/$D24)</f>
        <v/>
      </c>
      <c r="R24" s="779"/>
    </row>
    <row r="25" spans="1:18">
      <c r="A25" s="610"/>
      <c r="B25" s="636"/>
      <c r="C25" s="1318">
        <f>'07 - Delinquent Home Loans Stat'!B27</f>
        <v>0</v>
      </c>
      <c r="D25" s="1327" t="str">
        <f>IF($C25=0,"",'07 - Delinquent Home Loans Stat'!C27)</f>
        <v/>
      </c>
      <c r="E25" s="1072" t="str">
        <f>IF($C25=0,"",'07 - Delinquent Home Loans Stat'!E27/$D25)</f>
        <v/>
      </c>
      <c r="F25" s="1054" t="str">
        <f>IF($C25=0,"",'07 - Delinquent Home Loans Stat'!G27/$D25)</f>
        <v/>
      </c>
      <c r="G25" s="1054" t="str">
        <f>IF($C25=0,"",'07 - Delinquent Home Loans Stat'!I27/$D25)</f>
        <v/>
      </c>
      <c r="H25" s="1054" t="str">
        <f>IF($C25=0,"",'07 - Delinquent Home Loans Stat'!K27/$D25)</f>
        <v/>
      </c>
      <c r="I25" s="1054" t="str">
        <f>IF($C25=0,"",'07 - Delinquent Home Loans Stat'!M27/$D25)</f>
        <v/>
      </c>
      <c r="J25" s="1054" t="str">
        <f>IF($C25=0,"",'07 - Delinquent Home Loans Stat'!O27/$D25)</f>
        <v/>
      </c>
      <c r="K25" s="1054" t="str">
        <f>IF($C25=0,"",'07 - Delinquent Home Loans Stat'!Q27/$D25)</f>
        <v/>
      </c>
      <c r="L25" s="1054" t="str">
        <f>IF($C25=0,"",'07 - Delinquent Home Loans Stat'!S27/$D25)</f>
        <v/>
      </c>
      <c r="M25" s="1054" t="str">
        <f>IF($C25=0,"",'07 - Delinquent Home Loans Stat'!U27/$D25)</f>
        <v/>
      </c>
      <c r="N25" s="1054" t="str">
        <f>IF($C25=0,"",'07 - Delinquent Home Loans Stat'!W27/$D25)</f>
        <v/>
      </c>
      <c r="O25" s="1054" t="str">
        <f>IF($C25=0,"",'07 - Delinquent Home Loans Stat'!Y27/$D25)</f>
        <v/>
      </c>
      <c r="P25" s="1054" t="str">
        <f>IF($C25=0,"",'07 - Delinquent Home Loans Stat'!AA27/$D25)</f>
        <v/>
      </c>
      <c r="Q25" s="1054" t="str">
        <f>IF($C25=0,"",'07 - Delinquent Home Loans Stat'!AC27/$D25)</f>
        <v/>
      </c>
      <c r="R25" s="779"/>
    </row>
    <row r="26" spans="1:18">
      <c r="A26" s="610"/>
      <c r="B26" s="636"/>
      <c r="C26" s="1318">
        <f>'07 - Delinquent Home Loans Stat'!B28</f>
        <v>0</v>
      </c>
      <c r="D26" s="1327" t="str">
        <f>IF($C26=0,"",'07 - Delinquent Home Loans Stat'!C28)</f>
        <v/>
      </c>
      <c r="E26" s="1072" t="str">
        <f>IF($C26=0,"",'07 - Delinquent Home Loans Stat'!E28/$D26)</f>
        <v/>
      </c>
      <c r="F26" s="1054" t="str">
        <f>IF($C26=0,"",'07 - Delinquent Home Loans Stat'!G28/$D26)</f>
        <v/>
      </c>
      <c r="G26" s="1054" t="str">
        <f>IF($C26=0,"",'07 - Delinquent Home Loans Stat'!I28/$D26)</f>
        <v/>
      </c>
      <c r="H26" s="1054" t="str">
        <f>IF($C26=0,"",'07 - Delinquent Home Loans Stat'!K28/$D26)</f>
        <v/>
      </c>
      <c r="I26" s="1054" t="str">
        <f>IF($C26=0,"",'07 - Delinquent Home Loans Stat'!M28/$D26)</f>
        <v/>
      </c>
      <c r="J26" s="1054" t="str">
        <f>IF($C26=0,"",'07 - Delinquent Home Loans Stat'!O28/$D26)</f>
        <v/>
      </c>
      <c r="K26" s="1054" t="str">
        <f>IF($C26=0,"",'07 - Delinquent Home Loans Stat'!Q28/$D26)</f>
        <v/>
      </c>
      <c r="L26" s="1054" t="str">
        <f>IF($C26=0,"",'07 - Delinquent Home Loans Stat'!S28/$D26)</f>
        <v/>
      </c>
      <c r="M26" s="1054" t="str">
        <f>IF($C26=0,"",'07 - Delinquent Home Loans Stat'!U28/$D26)</f>
        <v/>
      </c>
      <c r="N26" s="1054" t="str">
        <f>IF($C26=0,"",'07 - Delinquent Home Loans Stat'!W28/$D26)</f>
        <v/>
      </c>
      <c r="O26" s="1054" t="str">
        <f>IF($C26=0,"",'07 - Delinquent Home Loans Stat'!Y28/$D26)</f>
        <v/>
      </c>
      <c r="P26" s="1054" t="str">
        <f>IF($C26=0,"",'07 - Delinquent Home Loans Stat'!AA28/$D26)</f>
        <v/>
      </c>
      <c r="Q26" s="1054" t="str">
        <f>IF($C26=0,"",'07 - Delinquent Home Loans Stat'!AC28/$D26)</f>
        <v/>
      </c>
      <c r="R26" s="779"/>
    </row>
    <row r="27" spans="1:18">
      <c r="A27" s="610"/>
      <c r="B27" s="636"/>
      <c r="C27" s="1318">
        <f>'07 - Delinquent Home Loans Stat'!B29</f>
        <v>0</v>
      </c>
      <c r="D27" s="1327" t="str">
        <f>IF($C27=0,"",'07 - Delinquent Home Loans Stat'!C29)</f>
        <v/>
      </c>
      <c r="E27" s="1072" t="str">
        <f>IF($C27=0,"",'07 - Delinquent Home Loans Stat'!E29/$D27)</f>
        <v/>
      </c>
      <c r="F27" s="1054" t="str">
        <f>IF($C27=0,"",'07 - Delinquent Home Loans Stat'!G29/$D27)</f>
        <v/>
      </c>
      <c r="G27" s="1054" t="str">
        <f>IF($C27=0,"",'07 - Delinquent Home Loans Stat'!I29/$D27)</f>
        <v/>
      </c>
      <c r="H27" s="1054" t="str">
        <f>IF($C27=0,"",'07 - Delinquent Home Loans Stat'!K29/$D27)</f>
        <v/>
      </c>
      <c r="I27" s="1054" t="str">
        <f>IF($C27=0,"",'07 - Delinquent Home Loans Stat'!M29/$D27)</f>
        <v/>
      </c>
      <c r="J27" s="1054" t="str">
        <f>IF($C27=0,"",'07 - Delinquent Home Loans Stat'!O29/$D27)</f>
        <v/>
      </c>
      <c r="K27" s="1054" t="str">
        <f>IF($C27=0,"",'07 - Delinquent Home Loans Stat'!Q29/$D27)</f>
        <v/>
      </c>
      <c r="L27" s="1054" t="str">
        <f>IF($C27=0,"",'07 - Delinquent Home Loans Stat'!S29/$D27)</f>
        <v/>
      </c>
      <c r="M27" s="1054" t="str">
        <f>IF($C27=0,"",'07 - Delinquent Home Loans Stat'!U29/$D27)</f>
        <v/>
      </c>
      <c r="N27" s="1054" t="str">
        <f>IF($C27=0,"",'07 - Delinquent Home Loans Stat'!W29/$D27)</f>
        <v/>
      </c>
      <c r="O27" s="1054" t="str">
        <f>IF($C27=0,"",'07 - Delinquent Home Loans Stat'!Y29/$D27)</f>
        <v/>
      </c>
      <c r="P27" s="1054" t="str">
        <f>IF($C27=0,"",'07 - Delinquent Home Loans Stat'!AA29/$D27)</f>
        <v/>
      </c>
      <c r="Q27" s="1054" t="str">
        <f>IF($C27=0,"",'07 - Delinquent Home Loans Stat'!AC29/$D27)</f>
        <v/>
      </c>
      <c r="R27" s="779"/>
    </row>
    <row r="28" spans="1:18">
      <c r="A28" s="610"/>
      <c r="B28" s="636"/>
      <c r="C28" s="1318">
        <f>'07 - Delinquent Home Loans Stat'!B30</f>
        <v>0</v>
      </c>
      <c r="D28" s="1327" t="str">
        <f>IF($C28=0,"",'07 - Delinquent Home Loans Stat'!C30)</f>
        <v/>
      </c>
      <c r="E28" s="1072" t="str">
        <f>IF($C28=0,"",'07 - Delinquent Home Loans Stat'!E30/$D28)</f>
        <v/>
      </c>
      <c r="F28" s="1054" t="str">
        <f>IF($C28=0,"",'07 - Delinquent Home Loans Stat'!G30/$D28)</f>
        <v/>
      </c>
      <c r="G28" s="1054" t="str">
        <f>IF($C28=0,"",'07 - Delinquent Home Loans Stat'!I30/$D28)</f>
        <v/>
      </c>
      <c r="H28" s="1054" t="str">
        <f>IF($C28=0,"",'07 - Delinquent Home Loans Stat'!K30/$D28)</f>
        <v/>
      </c>
      <c r="I28" s="1054" t="str">
        <f>IF($C28=0,"",'07 - Delinquent Home Loans Stat'!M30/$D28)</f>
        <v/>
      </c>
      <c r="J28" s="1054" t="str">
        <f>IF($C28=0,"",'07 - Delinquent Home Loans Stat'!O30/$D28)</f>
        <v/>
      </c>
      <c r="K28" s="1054" t="str">
        <f>IF($C28=0,"",'07 - Delinquent Home Loans Stat'!Q30/$D28)</f>
        <v/>
      </c>
      <c r="L28" s="1054" t="str">
        <f>IF($C28=0,"",'07 - Delinquent Home Loans Stat'!S30/$D28)</f>
        <v/>
      </c>
      <c r="M28" s="1054" t="str">
        <f>IF($C28=0,"",'07 - Delinquent Home Loans Stat'!U30/$D28)</f>
        <v/>
      </c>
      <c r="N28" s="1054" t="str">
        <f>IF($C28=0,"",'07 - Delinquent Home Loans Stat'!W30/$D28)</f>
        <v/>
      </c>
      <c r="O28" s="1054" t="str">
        <f>IF($C28=0,"",'07 - Delinquent Home Loans Stat'!Y30/$D28)</f>
        <v/>
      </c>
      <c r="P28" s="1054" t="str">
        <f>IF($C28=0,"",'07 - Delinquent Home Loans Stat'!AA30/$D28)</f>
        <v/>
      </c>
      <c r="Q28" s="1054" t="str">
        <f>IF($C28=0,"",'07 - Delinquent Home Loans Stat'!AC30/$D28)</f>
        <v/>
      </c>
      <c r="R28" s="779"/>
    </row>
    <row r="29" spans="1:18">
      <c r="A29" s="610"/>
      <c r="B29" s="636"/>
      <c r="C29" s="1318">
        <f>'07 - Delinquent Home Loans Stat'!B31</f>
        <v>0</v>
      </c>
      <c r="D29" s="1327" t="str">
        <f>IF($C29=0,"",'07 - Delinquent Home Loans Stat'!C31)</f>
        <v/>
      </c>
      <c r="E29" s="1072" t="str">
        <f>IF($C29=0,"",'07 - Delinquent Home Loans Stat'!E31/$D29)</f>
        <v/>
      </c>
      <c r="F29" s="1054" t="str">
        <f>IF($C29=0,"",'07 - Delinquent Home Loans Stat'!G31/$D29)</f>
        <v/>
      </c>
      <c r="G29" s="1054" t="str">
        <f>IF($C29=0,"",'07 - Delinquent Home Loans Stat'!I31/$D29)</f>
        <v/>
      </c>
      <c r="H29" s="1054" t="str">
        <f>IF($C29=0,"",'07 - Delinquent Home Loans Stat'!K31/$D29)</f>
        <v/>
      </c>
      <c r="I29" s="1054" t="str">
        <f>IF($C29=0,"",'07 - Delinquent Home Loans Stat'!M31/$D29)</f>
        <v/>
      </c>
      <c r="J29" s="1054" t="str">
        <f>IF($C29=0,"",'07 - Delinquent Home Loans Stat'!O31/$D29)</f>
        <v/>
      </c>
      <c r="K29" s="1054" t="str">
        <f>IF($C29=0,"",'07 - Delinquent Home Loans Stat'!Q31/$D29)</f>
        <v/>
      </c>
      <c r="L29" s="1054" t="str">
        <f>IF($C29=0,"",'07 - Delinquent Home Loans Stat'!S31/$D29)</f>
        <v/>
      </c>
      <c r="M29" s="1054" t="str">
        <f>IF($C29=0,"",'07 - Delinquent Home Loans Stat'!U31/$D29)</f>
        <v/>
      </c>
      <c r="N29" s="1054" t="str">
        <f>IF($C29=0,"",'07 - Delinquent Home Loans Stat'!W31/$D29)</f>
        <v/>
      </c>
      <c r="O29" s="1054" t="str">
        <f>IF($C29=0,"",'07 - Delinquent Home Loans Stat'!Y31/$D29)</f>
        <v/>
      </c>
      <c r="P29" s="1054" t="str">
        <f>IF($C29=0,"",'07 - Delinquent Home Loans Stat'!AA31/$D29)</f>
        <v/>
      </c>
      <c r="Q29" s="1054" t="str">
        <f>IF($C29=0,"",'07 - Delinquent Home Loans Stat'!AC31/$D29)</f>
        <v/>
      </c>
      <c r="R29" s="779"/>
    </row>
    <row r="30" spans="1:18">
      <c r="A30" s="610"/>
      <c r="B30" s="636"/>
      <c r="C30" s="1318">
        <f>'07 - Delinquent Home Loans Stat'!B32</f>
        <v>0</v>
      </c>
      <c r="D30" s="1327" t="str">
        <f>IF($C30=0,"",'07 - Delinquent Home Loans Stat'!C32)</f>
        <v/>
      </c>
      <c r="E30" s="1072" t="str">
        <f>IF($C30=0,"",'07 - Delinquent Home Loans Stat'!E32/$D30)</f>
        <v/>
      </c>
      <c r="F30" s="1054" t="str">
        <f>IF($C30=0,"",'07 - Delinquent Home Loans Stat'!G32/$D30)</f>
        <v/>
      </c>
      <c r="G30" s="1054" t="str">
        <f>IF($C30=0,"",'07 - Delinquent Home Loans Stat'!I32/$D30)</f>
        <v/>
      </c>
      <c r="H30" s="1054" t="str">
        <f>IF($C30=0,"",'07 - Delinquent Home Loans Stat'!K32/$D30)</f>
        <v/>
      </c>
      <c r="I30" s="1054" t="str">
        <f>IF($C30=0,"",'07 - Delinquent Home Loans Stat'!M32/$D30)</f>
        <v/>
      </c>
      <c r="J30" s="1054" t="str">
        <f>IF($C30=0,"",'07 - Delinquent Home Loans Stat'!O32/$D30)</f>
        <v/>
      </c>
      <c r="K30" s="1054" t="str">
        <f>IF($C30=0,"",'07 - Delinquent Home Loans Stat'!Q32/$D30)</f>
        <v/>
      </c>
      <c r="L30" s="1054" t="str">
        <f>IF($C30=0,"",'07 - Delinquent Home Loans Stat'!S32/$D30)</f>
        <v/>
      </c>
      <c r="M30" s="1054" t="str">
        <f>IF($C30=0,"",'07 - Delinquent Home Loans Stat'!U32/$D30)</f>
        <v/>
      </c>
      <c r="N30" s="1054" t="str">
        <f>IF($C30=0,"",'07 - Delinquent Home Loans Stat'!W32/$D30)</f>
        <v/>
      </c>
      <c r="O30" s="1054" t="str">
        <f>IF($C30=0,"",'07 - Delinquent Home Loans Stat'!Y32/$D30)</f>
        <v/>
      </c>
      <c r="P30" s="1054" t="str">
        <f>IF($C30=0,"",'07 - Delinquent Home Loans Stat'!AA32/$D30)</f>
        <v/>
      </c>
      <c r="Q30" s="1054" t="str">
        <f>IF($C30=0,"",'07 - Delinquent Home Loans Stat'!AC32/$D30)</f>
        <v/>
      </c>
      <c r="R30" s="779"/>
    </row>
    <row r="31" spans="1:18">
      <c r="A31" s="610"/>
      <c r="B31" s="636"/>
      <c r="C31" s="1318">
        <f>'07 - Delinquent Home Loans Stat'!B33</f>
        <v>0</v>
      </c>
      <c r="D31" s="1327" t="str">
        <f>IF($C31=0,"",'07 - Delinquent Home Loans Stat'!C33)</f>
        <v/>
      </c>
      <c r="E31" s="1072" t="str">
        <f>IF($C31=0,"",'07 - Delinquent Home Loans Stat'!E33/$D31)</f>
        <v/>
      </c>
      <c r="F31" s="1054" t="str">
        <f>IF($C31=0,"",'07 - Delinquent Home Loans Stat'!G33/$D31)</f>
        <v/>
      </c>
      <c r="G31" s="1054" t="str">
        <f>IF($C31=0,"",'07 - Delinquent Home Loans Stat'!I33/$D31)</f>
        <v/>
      </c>
      <c r="H31" s="1054" t="str">
        <f>IF($C31=0,"",'07 - Delinquent Home Loans Stat'!K33/$D31)</f>
        <v/>
      </c>
      <c r="I31" s="1054" t="str">
        <f>IF($C31=0,"",'07 - Delinquent Home Loans Stat'!M33/$D31)</f>
        <v/>
      </c>
      <c r="J31" s="1054" t="str">
        <f>IF($C31=0,"",'07 - Delinquent Home Loans Stat'!O33/$D31)</f>
        <v/>
      </c>
      <c r="K31" s="1054" t="str">
        <f>IF($C31=0,"",'07 - Delinquent Home Loans Stat'!Q33/$D31)</f>
        <v/>
      </c>
      <c r="L31" s="1054" t="str">
        <f>IF($C31=0,"",'07 - Delinquent Home Loans Stat'!S33/$D31)</f>
        <v/>
      </c>
      <c r="M31" s="1054" t="str">
        <f>IF($C31=0,"",'07 - Delinquent Home Loans Stat'!U33/$D31)</f>
        <v/>
      </c>
      <c r="N31" s="1054" t="str">
        <f>IF($C31=0,"",'07 - Delinquent Home Loans Stat'!W33/$D31)</f>
        <v/>
      </c>
      <c r="O31" s="1054" t="str">
        <f>IF($C31=0,"",'07 - Delinquent Home Loans Stat'!Y33/$D31)</f>
        <v/>
      </c>
      <c r="P31" s="1054" t="str">
        <f>IF($C31=0,"",'07 - Delinquent Home Loans Stat'!AA33/$D31)</f>
        <v/>
      </c>
      <c r="Q31" s="1054" t="str">
        <f>IF($C31=0,"",'07 - Delinquent Home Loans Stat'!AC33/$D31)</f>
        <v/>
      </c>
      <c r="R31" s="779"/>
    </row>
    <row r="32" spans="1:18" ht="13" thickBot="1">
      <c r="A32" s="610"/>
      <c r="B32" s="1045"/>
      <c r="C32" s="1055" t="s">
        <v>144</v>
      </c>
      <c r="D32" s="1056" t="s">
        <v>144</v>
      </c>
      <c r="E32" s="1325" t="s">
        <v>144</v>
      </c>
      <c r="F32" s="1057" t="s">
        <v>144</v>
      </c>
      <c r="G32" s="1057" t="s">
        <v>144</v>
      </c>
      <c r="H32" s="1057" t="s">
        <v>144</v>
      </c>
      <c r="I32" s="1057" t="s">
        <v>144</v>
      </c>
      <c r="J32" s="1057" t="s">
        <v>144</v>
      </c>
      <c r="K32" s="1057" t="s">
        <v>144</v>
      </c>
      <c r="L32" s="1057" t="s">
        <v>144</v>
      </c>
      <c r="M32" s="1057" t="s">
        <v>144</v>
      </c>
      <c r="N32" s="1057" t="s">
        <v>144</v>
      </c>
      <c r="O32" s="1057" t="s">
        <v>144</v>
      </c>
      <c r="P32" s="1057" t="s">
        <v>144</v>
      </c>
      <c r="Q32" s="1057" t="s">
        <v>144</v>
      </c>
      <c r="R32" s="791"/>
    </row>
    <row r="33" spans="3:17" ht="15" thickTop="1">
      <c r="C33" s="599" t="s">
        <v>144</v>
      </c>
      <c r="D33" s="599" t="s">
        <v>144</v>
      </c>
      <c r="E33" s="1326" t="s">
        <v>144</v>
      </c>
      <c r="F33" s="1058" t="s">
        <v>144</v>
      </c>
      <c r="G33" s="1058" t="s">
        <v>144</v>
      </c>
      <c r="H33" s="1058" t="s">
        <v>144</v>
      </c>
      <c r="I33" s="1058" t="s">
        <v>144</v>
      </c>
      <c r="J33" s="1058" t="s">
        <v>144</v>
      </c>
      <c r="K33" s="1058" t="s">
        <v>144</v>
      </c>
      <c r="L33" s="1058" t="s">
        <v>144</v>
      </c>
      <c r="M33" s="1058" t="s">
        <v>144</v>
      </c>
      <c r="N33" s="1058" t="s">
        <v>144</v>
      </c>
      <c r="O33" s="1058" t="s">
        <v>144</v>
      </c>
      <c r="P33" s="1058" t="s">
        <v>144</v>
      </c>
      <c r="Q33" s="1058" t="s">
        <v>144</v>
      </c>
    </row>
    <row r="34" spans="3:17" ht="14.5">
      <c r="C34" s="599" t="s">
        <v>144</v>
      </c>
      <c r="D34" s="599" t="s">
        <v>144</v>
      </c>
      <c r="E34" s="1326" t="s">
        <v>144</v>
      </c>
      <c r="F34" s="1058" t="s">
        <v>144</v>
      </c>
      <c r="G34" s="1058" t="s">
        <v>144</v>
      </c>
      <c r="H34" s="1058" t="s">
        <v>144</v>
      </c>
      <c r="I34" s="1058" t="s">
        <v>144</v>
      </c>
      <c r="J34" s="1058" t="s">
        <v>144</v>
      </c>
      <c r="K34" s="1058" t="s">
        <v>144</v>
      </c>
      <c r="L34" s="1058" t="s">
        <v>144</v>
      </c>
      <c r="M34" s="1058" t="s">
        <v>144</v>
      </c>
      <c r="N34" s="1058" t="s">
        <v>144</v>
      </c>
      <c r="O34" s="1058" t="s">
        <v>144</v>
      </c>
      <c r="P34" s="1058" t="s">
        <v>144</v>
      </c>
      <c r="Q34" s="1058" t="s">
        <v>144</v>
      </c>
    </row>
    <row r="35" spans="3:17" ht="14.5">
      <c r="C35" s="599" t="s">
        <v>144</v>
      </c>
      <c r="D35" s="599" t="s">
        <v>144</v>
      </c>
      <c r="E35" s="1326" t="s">
        <v>144</v>
      </c>
      <c r="F35" s="1058" t="s">
        <v>144</v>
      </c>
      <c r="G35" s="1058" t="s">
        <v>144</v>
      </c>
      <c r="H35" s="1058" t="s">
        <v>144</v>
      </c>
      <c r="I35" s="1058" t="s">
        <v>144</v>
      </c>
      <c r="J35" s="1058" t="s">
        <v>144</v>
      </c>
      <c r="K35" s="1058" t="s">
        <v>144</v>
      </c>
      <c r="L35" s="1058" t="s">
        <v>144</v>
      </c>
      <c r="M35" s="1058" t="s">
        <v>144</v>
      </c>
      <c r="N35" s="1058" t="s">
        <v>144</v>
      </c>
      <c r="O35" s="1058" t="s">
        <v>144</v>
      </c>
      <c r="P35" s="1058" t="s">
        <v>144</v>
      </c>
      <c r="Q35" s="1058" t="s">
        <v>144</v>
      </c>
    </row>
    <row r="36" spans="3:17" ht="14.5">
      <c r="C36" s="599" t="s">
        <v>144</v>
      </c>
      <c r="D36" s="599" t="s">
        <v>144</v>
      </c>
      <c r="E36" s="1326" t="s">
        <v>144</v>
      </c>
      <c r="F36" s="1058" t="s">
        <v>144</v>
      </c>
      <c r="G36" s="1058" t="s">
        <v>144</v>
      </c>
      <c r="H36" s="1058" t="s">
        <v>144</v>
      </c>
      <c r="I36" s="1058" t="s">
        <v>144</v>
      </c>
      <c r="J36" s="1058" t="s">
        <v>144</v>
      </c>
      <c r="K36" s="1058" t="s">
        <v>144</v>
      </c>
      <c r="L36" s="1058" t="s">
        <v>144</v>
      </c>
      <c r="M36" s="1058" t="s">
        <v>144</v>
      </c>
      <c r="N36" s="1058" t="s">
        <v>144</v>
      </c>
      <c r="O36" s="1058" t="s">
        <v>144</v>
      </c>
      <c r="P36" s="1058" t="s">
        <v>144</v>
      </c>
      <c r="Q36" s="1058" t="s">
        <v>144</v>
      </c>
    </row>
    <row r="37" spans="3:17" ht="14.5">
      <c r="C37" s="599" t="s">
        <v>144</v>
      </c>
      <c r="D37" s="599" t="s">
        <v>144</v>
      </c>
      <c r="E37" s="1326" t="s">
        <v>144</v>
      </c>
      <c r="F37" s="1058" t="s">
        <v>144</v>
      </c>
      <c r="G37" s="1058" t="s">
        <v>144</v>
      </c>
      <c r="H37" s="1058" t="s">
        <v>144</v>
      </c>
      <c r="I37" s="1058" t="s">
        <v>144</v>
      </c>
      <c r="J37" s="1058" t="s">
        <v>144</v>
      </c>
      <c r="K37" s="1058" t="s">
        <v>144</v>
      </c>
      <c r="L37" s="1058" t="s">
        <v>144</v>
      </c>
      <c r="M37" s="1058" t="s">
        <v>144</v>
      </c>
      <c r="N37" s="1058" t="s">
        <v>144</v>
      </c>
      <c r="O37" s="1058" t="s">
        <v>144</v>
      </c>
      <c r="P37" s="1058" t="s">
        <v>144</v>
      </c>
      <c r="Q37" s="1058" t="s">
        <v>144</v>
      </c>
    </row>
    <row r="38" spans="3:17" ht="14.5">
      <c r="C38" s="599" t="s">
        <v>144</v>
      </c>
      <c r="D38" s="599" t="s">
        <v>144</v>
      </c>
      <c r="E38" s="1326" t="s">
        <v>144</v>
      </c>
      <c r="F38" s="1058" t="s">
        <v>144</v>
      </c>
      <c r="G38" s="1058" t="s">
        <v>144</v>
      </c>
      <c r="H38" s="1058" t="s">
        <v>144</v>
      </c>
      <c r="I38" s="1058" t="s">
        <v>144</v>
      </c>
      <c r="J38" s="1058" t="s">
        <v>144</v>
      </c>
      <c r="K38" s="1058" t="s">
        <v>144</v>
      </c>
      <c r="L38" s="1058" t="s">
        <v>144</v>
      </c>
      <c r="M38" s="1058" t="s">
        <v>144</v>
      </c>
      <c r="N38" s="1058" t="s">
        <v>144</v>
      </c>
      <c r="O38" s="1058" t="s">
        <v>144</v>
      </c>
      <c r="P38" s="1058" t="s">
        <v>144</v>
      </c>
      <c r="Q38" s="1058" t="s">
        <v>144</v>
      </c>
    </row>
    <row r="39" spans="3:17" ht="14.5">
      <c r="C39" s="599" t="s">
        <v>144</v>
      </c>
      <c r="D39" s="599" t="s">
        <v>144</v>
      </c>
      <c r="E39" s="1326" t="s">
        <v>144</v>
      </c>
      <c r="F39" s="1058" t="s">
        <v>144</v>
      </c>
      <c r="G39" s="1058" t="s">
        <v>144</v>
      </c>
      <c r="H39" s="1058" t="s">
        <v>144</v>
      </c>
      <c r="I39" s="1058" t="s">
        <v>144</v>
      </c>
      <c r="J39" s="1058" t="s">
        <v>144</v>
      </c>
      <c r="K39" s="1058" t="s">
        <v>144</v>
      </c>
      <c r="L39" s="1058" t="s">
        <v>144</v>
      </c>
      <c r="M39" s="1058" t="s">
        <v>144</v>
      </c>
      <c r="N39" s="1058" t="s">
        <v>144</v>
      </c>
      <c r="O39" s="1058" t="s">
        <v>144</v>
      </c>
      <c r="P39" s="1058" t="s">
        <v>144</v>
      </c>
      <c r="Q39" s="1058" t="s">
        <v>144</v>
      </c>
    </row>
    <row r="40" spans="3:17" ht="14.5">
      <c r="C40" s="599" t="s">
        <v>144</v>
      </c>
      <c r="D40" s="599" t="s">
        <v>144</v>
      </c>
      <c r="E40" s="1326" t="s">
        <v>144</v>
      </c>
      <c r="F40" s="1058" t="s">
        <v>144</v>
      </c>
      <c r="G40" s="1058" t="s">
        <v>144</v>
      </c>
      <c r="H40" s="1058" t="s">
        <v>144</v>
      </c>
      <c r="I40" s="1058" t="s">
        <v>144</v>
      </c>
      <c r="J40" s="1058" t="s">
        <v>144</v>
      </c>
      <c r="K40" s="1058" t="s">
        <v>144</v>
      </c>
      <c r="L40" s="1058" t="s">
        <v>144</v>
      </c>
      <c r="M40" s="1058" t="s">
        <v>144</v>
      </c>
      <c r="N40" s="1058" t="s">
        <v>144</v>
      </c>
      <c r="O40" s="1058" t="s">
        <v>144</v>
      </c>
      <c r="P40" s="1058" t="s">
        <v>144</v>
      </c>
      <c r="Q40" s="1058" t="s">
        <v>144</v>
      </c>
    </row>
    <row r="41" spans="3:17" ht="14.5">
      <c r="C41" s="599" t="s">
        <v>144</v>
      </c>
      <c r="D41" s="599" t="s">
        <v>144</v>
      </c>
      <c r="E41" s="1326" t="s">
        <v>144</v>
      </c>
      <c r="F41" s="1058" t="s">
        <v>144</v>
      </c>
      <c r="G41" s="1058" t="s">
        <v>144</v>
      </c>
      <c r="H41" s="1058" t="s">
        <v>144</v>
      </c>
      <c r="I41" s="1058" t="s">
        <v>144</v>
      </c>
      <c r="J41" s="1058" t="s">
        <v>144</v>
      </c>
      <c r="K41" s="1058" t="s">
        <v>144</v>
      </c>
      <c r="L41" s="1058" t="s">
        <v>144</v>
      </c>
      <c r="M41" s="1058" t="s">
        <v>144</v>
      </c>
      <c r="N41" s="1058" t="s">
        <v>144</v>
      </c>
      <c r="O41" s="1058" t="s">
        <v>144</v>
      </c>
      <c r="P41" s="1058" t="s">
        <v>144</v>
      </c>
      <c r="Q41" s="1058" t="s">
        <v>144</v>
      </c>
    </row>
    <row r="42" spans="3:17" ht="14.5">
      <c r="C42" s="599" t="s">
        <v>144</v>
      </c>
      <c r="D42" s="599" t="s">
        <v>144</v>
      </c>
      <c r="E42" s="1326" t="s">
        <v>144</v>
      </c>
      <c r="F42" s="1058" t="s">
        <v>144</v>
      </c>
      <c r="G42" s="1058" t="s">
        <v>144</v>
      </c>
      <c r="H42" s="1058" t="s">
        <v>144</v>
      </c>
      <c r="I42" s="1058" t="s">
        <v>144</v>
      </c>
      <c r="J42" s="1058" t="s">
        <v>144</v>
      </c>
      <c r="K42" s="1058" t="s">
        <v>144</v>
      </c>
      <c r="L42" s="1058" t="s">
        <v>144</v>
      </c>
      <c r="M42" s="1058" t="s">
        <v>144</v>
      </c>
      <c r="N42" s="1058" t="s">
        <v>144</v>
      </c>
      <c r="O42" s="1058" t="s">
        <v>144</v>
      </c>
      <c r="P42" s="1058" t="s">
        <v>144</v>
      </c>
      <c r="Q42" s="1058" t="s">
        <v>144</v>
      </c>
    </row>
    <row r="43" spans="3:17" ht="14.5">
      <c r="C43" s="599" t="s">
        <v>144</v>
      </c>
      <c r="D43" s="599" t="s">
        <v>144</v>
      </c>
      <c r="E43" s="1326" t="s">
        <v>144</v>
      </c>
      <c r="F43" s="1058" t="s">
        <v>144</v>
      </c>
      <c r="G43" s="1058" t="s">
        <v>144</v>
      </c>
      <c r="H43" s="1058" t="s">
        <v>144</v>
      </c>
      <c r="I43" s="1058" t="s">
        <v>144</v>
      </c>
      <c r="J43" s="1058" t="s">
        <v>144</v>
      </c>
      <c r="K43" s="1058" t="s">
        <v>144</v>
      </c>
      <c r="L43" s="1058" t="s">
        <v>144</v>
      </c>
      <c r="M43" s="1058" t="s">
        <v>144</v>
      </c>
      <c r="N43" s="1058" t="s">
        <v>144</v>
      </c>
      <c r="O43" s="1058" t="s">
        <v>144</v>
      </c>
      <c r="P43" s="1058" t="s">
        <v>144</v>
      </c>
      <c r="Q43" s="1058" t="s">
        <v>144</v>
      </c>
    </row>
    <row r="44" spans="3:17" ht="14.5">
      <c r="C44" s="599" t="s">
        <v>144</v>
      </c>
      <c r="D44" s="599" t="s">
        <v>144</v>
      </c>
      <c r="E44" s="1326" t="s">
        <v>144</v>
      </c>
      <c r="F44" s="1058" t="s">
        <v>144</v>
      </c>
      <c r="G44" s="1058" t="s">
        <v>144</v>
      </c>
      <c r="H44" s="1058" t="s">
        <v>144</v>
      </c>
      <c r="I44" s="1058" t="s">
        <v>144</v>
      </c>
      <c r="J44" s="1058" t="s">
        <v>144</v>
      </c>
      <c r="K44" s="1058" t="s">
        <v>144</v>
      </c>
      <c r="L44" s="1058" t="s">
        <v>144</v>
      </c>
      <c r="M44" s="1058" t="s">
        <v>144</v>
      </c>
      <c r="N44" s="1058" t="s">
        <v>144</v>
      </c>
      <c r="O44" s="1058" t="s">
        <v>144</v>
      </c>
      <c r="P44" s="1058" t="s">
        <v>144</v>
      </c>
      <c r="Q44" s="1058" t="s">
        <v>144</v>
      </c>
    </row>
    <row r="45" spans="3:17" ht="14.5">
      <c r="C45" s="599" t="s">
        <v>144</v>
      </c>
      <c r="D45" s="599" t="s">
        <v>144</v>
      </c>
      <c r="E45" s="1326" t="s">
        <v>144</v>
      </c>
      <c r="F45" s="1058" t="s">
        <v>144</v>
      </c>
      <c r="G45" s="1058" t="s">
        <v>144</v>
      </c>
      <c r="H45" s="1058" t="s">
        <v>144</v>
      </c>
      <c r="I45" s="1058" t="s">
        <v>144</v>
      </c>
      <c r="J45" s="1058" t="s">
        <v>144</v>
      </c>
      <c r="K45" s="1058" t="s">
        <v>144</v>
      </c>
      <c r="L45" s="1058" t="s">
        <v>144</v>
      </c>
      <c r="M45" s="1058" t="s">
        <v>144</v>
      </c>
      <c r="N45" s="1058" t="s">
        <v>144</v>
      </c>
      <c r="O45" s="1058" t="s">
        <v>144</v>
      </c>
      <c r="P45" s="1058" t="s">
        <v>144</v>
      </c>
      <c r="Q45" s="1058" t="s">
        <v>144</v>
      </c>
    </row>
    <row r="46" spans="3:17" ht="14.5">
      <c r="C46" s="599" t="s">
        <v>144</v>
      </c>
      <c r="D46" s="599" t="s">
        <v>144</v>
      </c>
      <c r="E46" s="1326" t="s">
        <v>144</v>
      </c>
      <c r="F46" s="1058" t="s">
        <v>144</v>
      </c>
      <c r="G46" s="1058" t="s">
        <v>144</v>
      </c>
      <c r="H46" s="1058" t="s">
        <v>144</v>
      </c>
      <c r="I46" s="1058" t="s">
        <v>144</v>
      </c>
      <c r="J46" s="1058" t="s">
        <v>144</v>
      </c>
      <c r="K46" s="1058" t="s">
        <v>144</v>
      </c>
      <c r="L46" s="1058" t="s">
        <v>144</v>
      </c>
      <c r="M46" s="1058" t="s">
        <v>144</v>
      </c>
      <c r="N46" s="1058" t="s">
        <v>144</v>
      </c>
      <c r="O46" s="1058" t="s">
        <v>144</v>
      </c>
      <c r="P46" s="1058" t="s">
        <v>144</v>
      </c>
      <c r="Q46" s="1058" t="s">
        <v>144</v>
      </c>
    </row>
    <row r="47" spans="3:17" ht="14.5">
      <c r="C47" s="599" t="s">
        <v>144</v>
      </c>
      <c r="D47" s="599" t="s">
        <v>144</v>
      </c>
      <c r="E47" s="1326" t="s">
        <v>144</v>
      </c>
      <c r="F47" s="1058" t="s">
        <v>144</v>
      </c>
      <c r="G47" s="1058" t="s">
        <v>144</v>
      </c>
      <c r="H47" s="1058" t="s">
        <v>144</v>
      </c>
      <c r="I47" s="1058" t="s">
        <v>144</v>
      </c>
      <c r="J47" s="1058" t="s">
        <v>144</v>
      </c>
      <c r="K47" s="1058" t="s">
        <v>144</v>
      </c>
      <c r="L47" s="1058" t="s">
        <v>144</v>
      </c>
      <c r="M47" s="1058" t="s">
        <v>144</v>
      </c>
      <c r="N47" s="1058" t="s">
        <v>144</v>
      </c>
      <c r="O47" s="1058" t="s">
        <v>144</v>
      </c>
      <c r="P47" s="1058" t="s">
        <v>144</v>
      </c>
      <c r="Q47" s="1058" t="s">
        <v>144</v>
      </c>
    </row>
    <row r="48" spans="3:17" ht="14.5">
      <c r="C48" s="599" t="s">
        <v>144</v>
      </c>
      <c r="D48" s="599" t="s">
        <v>144</v>
      </c>
      <c r="E48" s="1326" t="s">
        <v>144</v>
      </c>
      <c r="F48" s="1058" t="s">
        <v>144</v>
      </c>
      <c r="G48" s="1058" t="s">
        <v>144</v>
      </c>
      <c r="H48" s="1058" t="s">
        <v>144</v>
      </c>
      <c r="I48" s="1058" t="s">
        <v>144</v>
      </c>
      <c r="J48" s="1058" t="s">
        <v>144</v>
      </c>
      <c r="K48" s="1058" t="s">
        <v>144</v>
      </c>
      <c r="L48" s="1058" t="s">
        <v>144</v>
      </c>
      <c r="M48" s="1058" t="s">
        <v>144</v>
      </c>
      <c r="N48" s="1058" t="s">
        <v>144</v>
      </c>
      <c r="O48" s="1058" t="s">
        <v>144</v>
      </c>
      <c r="P48" s="1058" t="s">
        <v>144</v>
      </c>
      <c r="Q48" s="1058" t="s">
        <v>144</v>
      </c>
    </row>
    <row r="49" spans="3:17" ht="14.5">
      <c r="C49" s="599" t="s">
        <v>144</v>
      </c>
      <c r="D49" s="599" t="s">
        <v>144</v>
      </c>
      <c r="E49" s="1326" t="s">
        <v>144</v>
      </c>
      <c r="F49" s="1058" t="s">
        <v>144</v>
      </c>
      <c r="G49" s="1058" t="s">
        <v>144</v>
      </c>
      <c r="H49" s="1058" t="s">
        <v>144</v>
      </c>
      <c r="I49" s="1058" t="s">
        <v>144</v>
      </c>
      <c r="J49" s="1058" t="s">
        <v>144</v>
      </c>
      <c r="K49" s="1058" t="s">
        <v>144</v>
      </c>
      <c r="L49" s="1058" t="s">
        <v>144</v>
      </c>
      <c r="M49" s="1058" t="s">
        <v>144</v>
      </c>
      <c r="N49" s="1058" t="s">
        <v>144</v>
      </c>
      <c r="O49" s="1058" t="s">
        <v>144</v>
      </c>
      <c r="P49" s="1058" t="s">
        <v>144</v>
      </c>
      <c r="Q49" s="1058" t="s">
        <v>144</v>
      </c>
    </row>
    <row r="50" spans="3:17" ht="14.5">
      <c r="C50" s="599" t="s">
        <v>144</v>
      </c>
      <c r="D50" s="599" t="s">
        <v>144</v>
      </c>
      <c r="E50" s="1326" t="s">
        <v>144</v>
      </c>
      <c r="F50" s="1058" t="s">
        <v>144</v>
      </c>
      <c r="G50" s="1058" t="s">
        <v>144</v>
      </c>
      <c r="H50" s="1058" t="s">
        <v>144</v>
      </c>
      <c r="I50" s="1058" t="s">
        <v>144</v>
      </c>
      <c r="J50" s="1058" t="s">
        <v>144</v>
      </c>
      <c r="K50" s="1058" t="s">
        <v>144</v>
      </c>
      <c r="L50" s="1058" t="s">
        <v>144</v>
      </c>
      <c r="M50" s="1058" t="s">
        <v>144</v>
      </c>
      <c r="N50" s="1058" t="s">
        <v>144</v>
      </c>
      <c r="O50" s="1058" t="s">
        <v>144</v>
      </c>
      <c r="P50" s="1058" t="s">
        <v>144</v>
      </c>
      <c r="Q50" s="1058" t="s">
        <v>144</v>
      </c>
    </row>
    <row r="51" spans="3:17" ht="14.5">
      <c r="C51" s="599" t="s">
        <v>144</v>
      </c>
      <c r="D51" s="599" t="s">
        <v>144</v>
      </c>
      <c r="E51" s="1326" t="s">
        <v>144</v>
      </c>
      <c r="F51" s="1058" t="s">
        <v>144</v>
      </c>
      <c r="G51" s="1058" t="s">
        <v>144</v>
      </c>
      <c r="H51" s="1058" t="s">
        <v>144</v>
      </c>
      <c r="I51" s="1058" t="s">
        <v>144</v>
      </c>
      <c r="J51" s="1058" t="s">
        <v>144</v>
      </c>
      <c r="K51" s="1058" t="s">
        <v>144</v>
      </c>
      <c r="L51" s="1058" t="s">
        <v>144</v>
      </c>
      <c r="M51" s="1058" t="s">
        <v>144</v>
      </c>
      <c r="N51" s="1058" t="s">
        <v>144</v>
      </c>
      <c r="O51" s="1058" t="s">
        <v>144</v>
      </c>
      <c r="P51" s="1058" t="s">
        <v>144</v>
      </c>
      <c r="Q51" s="1058" t="s">
        <v>144</v>
      </c>
    </row>
    <row r="52" spans="3:17" ht="14.5">
      <c r="C52" s="599" t="s">
        <v>144</v>
      </c>
      <c r="D52" s="599" t="s">
        <v>144</v>
      </c>
      <c r="E52" s="1326" t="s">
        <v>144</v>
      </c>
      <c r="F52" s="1058" t="s">
        <v>144</v>
      </c>
      <c r="G52" s="1058" t="s">
        <v>144</v>
      </c>
      <c r="H52" s="1058" t="s">
        <v>144</v>
      </c>
      <c r="I52" s="1058" t="s">
        <v>144</v>
      </c>
      <c r="J52" s="1058" t="s">
        <v>144</v>
      </c>
      <c r="K52" s="1058" t="s">
        <v>144</v>
      </c>
      <c r="L52" s="1058" t="s">
        <v>144</v>
      </c>
      <c r="M52" s="1058" t="s">
        <v>144</v>
      </c>
      <c r="N52" s="1058" t="s">
        <v>144</v>
      </c>
      <c r="O52" s="1058" t="s">
        <v>144</v>
      </c>
      <c r="P52" s="1058" t="s">
        <v>144</v>
      </c>
      <c r="Q52" s="1058" t="s">
        <v>144</v>
      </c>
    </row>
    <row r="53" spans="3:17" ht="14.5">
      <c r="C53" s="599" t="s">
        <v>144</v>
      </c>
      <c r="D53" s="599" t="s">
        <v>144</v>
      </c>
      <c r="E53" s="1326" t="s">
        <v>144</v>
      </c>
      <c r="F53" s="1058" t="s">
        <v>144</v>
      </c>
      <c r="G53" s="1058" t="s">
        <v>144</v>
      </c>
      <c r="H53" s="1058" t="s">
        <v>144</v>
      </c>
      <c r="I53" s="1058" t="s">
        <v>144</v>
      </c>
      <c r="J53" s="1058" t="s">
        <v>144</v>
      </c>
      <c r="K53" s="1058" t="s">
        <v>144</v>
      </c>
      <c r="L53" s="1058" t="s">
        <v>144</v>
      </c>
      <c r="M53" s="1058" t="s">
        <v>144</v>
      </c>
      <c r="N53" s="1058" t="s">
        <v>144</v>
      </c>
      <c r="O53" s="1058" t="s">
        <v>144</v>
      </c>
      <c r="P53" s="1058" t="s">
        <v>144</v>
      </c>
      <c r="Q53" s="1058" t="s">
        <v>144</v>
      </c>
    </row>
    <row r="54" spans="3:17" ht="14.5">
      <c r="C54" s="599" t="s">
        <v>144</v>
      </c>
      <c r="D54" s="599" t="s">
        <v>144</v>
      </c>
      <c r="E54" s="1326" t="s">
        <v>144</v>
      </c>
      <c r="F54" s="1058" t="s">
        <v>144</v>
      </c>
      <c r="G54" s="1058" t="s">
        <v>144</v>
      </c>
      <c r="H54" s="1058" t="s">
        <v>144</v>
      </c>
      <c r="I54" s="1058" t="s">
        <v>144</v>
      </c>
      <c r="J54" s="1058" t="s">
        <v>144</v>
      </c>
      <c r="K54" s="1058" t="s">
        <v>144</v>
      </c>
      <c r="L54" s="1058" t="s">
        <v>144</v>
      </c>
      <c r="M54" s="1058" t="s">
        <v>144</v>
      </c>
      <c r="N54" s="1058" t="s">
        <v>144</v>
      </c>
      <c r="O54" s="1058" t="s">
        <v>144</v>
      </c>
      <c r="P54" s="1058" t="s">
        <v>144</v>
      </c>
      <c r="Q54" s="1058" t="s">
        <v>144</v>
      </c>
    </row>
    <row r="55" spans="3:17" ht="14.5">
      <c r="C55" s="599" t="s">
        <v>144</v>
      </c>
      <c r="D55" s="599" t="s">
        <v>144</v>
      </c>
      <c r="E55" s="1326" t="s">
        <v>144</v>
      </c>
      <c r="F55" s="1058" t="s">
        <v>144</v>
      </c>
      <c r="G55" s="1058" t="s">
        <v>144</v>
      </c>
      <c r="H55" s="1058" t="s">
        <v>144</v>
      </c>
      <c r="I55" s="1058" t="s">
        <v>144</v>
      </c>
      <c r="J55" s="1058" t="s">
        <v>144</v>
      </c>
      <c r="K55" s="1058" t="s">
        <v>144</v>
      </c>
      <c r="L55" s="1058" t="s">
        <v>144</v>
      </c>
      <c r="M55" s="1058" t="s">
        <v>144</v>
      </c>
      <c r="N55" s="1058" t="s">
        <v>144</v>
      </c>
      <c r="O55" s="1058" t="s">
        <v>144</v>
      </c>
      <c r="P55" s="1058" t="s">
        <v>144</v>
      </c>
      <c r="Q55" s="1058" t="s">
        <v>144</v>
      </c>
    </row>
    <row r="56" spans="3:17" ht="14.5">
      <c r="C56" s="599" t="s">
        <v>144</v>
      </c>
      <c r="D56" s="599" t="s">
        <v>144</v>
      </c>
      <c r="E56" s="1326" t="s">
        <v>144</v>
      </c>
      <c r="F56" s="1058" t="s">
        <v>144</v>
      </c>
      <c r="G56" s="1058" t="s">
        <v>144</v>
      </c>
      <c r="H56" s="1058" t="s">
        <v>144</v>
      </c>
      <c r="I56" s="1058" t="s">
        <v>144</v>
      </c>
      <c r="J56" s="1058" t="s">
        <v>144</v>
      </c>
      <c r="K56" s="1058" t="s">
        <v>144</v>
      </c>
      <c r="L56" s="1058" t="s">
        <v>144</v>
      </c>
      <c r="M56" s="1058" t="s">
        <v>144</v>
      </c>
      <c r="N56" s="1058" t="s">
        <v>144</v>
      </c>
      <c r="O56" s="1058" t="s">
        <v>144</v>
      </c>
      <c r="P56" s="1058" t="s">
        <v>144</v>
      </c>
      <c r="Q56" s="1058" t="s">
        <v>144</v>
      </c>
    </row>
    <row r="57" spans="3:17" ht="14.5">
      <c r="C57" s="599" t="s">
        <v>144</v>
      </c>
      <c r="D57" s="599" t="s">
        <v>144</v>
      </c>
      <c r="E57" s="1326" t="s">
        <v>144</v>
      </c>
      <c r="F57" s="1058" t="s">
        <v>144</v>
      </c>
      <c r="G57" s="1058" t="s">
        <v>144</v>
      </c>
      <c r="H57" s="1058" t="s">
        <v>144</v>
      </c>
      <c r="I57" s="1058" t="s">
        <v>144</v>
      </c>
      <c r="J57" s="1058" t="s">
        <v>144</v>
      </c>
      <c r="K57" s="1058" t="s">
        <v>144</v>
      </c>
      <c r="L57" s="1058" t="s">
        <v>144</v>
      </c>
      <c r="M57" s="1058" t="s">
        <v>144</v>
      </c>
      <c r="N57" s="1058" t="s">
        <v>144</v>
      </c>
      <c r="O57" s="1058" t="s">
        <v>144</v>
      </c>
      <c r="P57" s="1058" t="s">
        <v>144</v>
      </c>
      <c r="Q57" s="1058" t="s">
        <v>144</v>
      </c>
    </row>
    <row r="58" spans="3:17" ht="14.5">
      <c r="C58" s="599" t="s">
        <v>144</v>
      </c>
      <c r="D58" s="599" t="s">
        <v>144</v>
      </c>
      <c r="E58" s="1326" t="s">
        <v>144</v>
      </c>
      <c r="F58" s="1058" t="s">
        <v>144</v>
      </c>
      <c r="G58" s="1058" t="s">
        <v>144</v>
      </c>
      <c r="H58" s="1058" t="s">
        <v>144</v>
      </c>
      <c r="I58" s="1058" t="s">
        <v>144</v>
      </c>
      <c r="J58" s="1058" t="s">
        <v>144</v>
      </c>
      <c r="K58" s="1058" t="s">
        <v>144</v>
      </c>
      <c r="L58" s="1058" t="s">
        <v>144</v>
      </c>
      <c r="M58" s="1058" t="s">
        <v>144</v>
      </c>
      <c r="N58" s="1058" t="s">
        <v>144</v>
      </c>
      <c r="O58" s="1058" t="s">
        <v>144</v>
      </c>
      <c r="P58" s="1058" t="s">
        <v>144</v>
      </c>
      <c r="Q58" s="1058" t="s">
        <v>144</v>
      </c>
    </row>
    <row r="59" spans="3:17" ht="14.5">
      <c r="C59" s="599" t="s">
        <v>144</v>
      </c>
      <c r="D59" s="599" t="s">
        <v>144</v>
      </c>
      <c r="E59" s="1326" t="s">
        <v>144</v>
      </c>
      <c r="F59" s="1058" t="s">
        <v>144</v>
      </c>
      <c r="G59" s="1058" t="s">
        <v>144</v>
      </c>
      <c r="H59" s="1058" t="s">
        <v>144</v>
      </c>
      <c r="I59" s="1058" t="s">
        <v>144</v>
      </c>
      <c r="J59" s="1058" t="s">
        <v>144</v>
      </c>
      <c r="K59" s="1058" t="s">
        <v>144</v>
      </c>
      <c r="L59" s="1058" t="s">
        <v>144</v>
      </c>
      <c r="M59" s="1058" t="s">
        <v>144</v>
      </c>
      <c r="N59" s="1058" t="s">
        <v>144</v>
      </c>
      <c r="O59" s="1058" t="s">
        <v>144</v>
      </c>
      <c r="P59" s="1058" t="s">
        <v>144</v>
      </c>
      <c r="Q59" s="1058" t="s">
        <v>144</v>
      </c>
    </row>
    <row r="60" spans="3:17" ht="14.5">
      <c r="C60" s="599" t="s">
        <v>144</v>
      </c>
      <c r="D60" s="599" t="s">
        <v>144</v>
      </c>
      <c r="E60" s="1326" t="s">
        <v>144</v>
      </c>
      <c r="F60" s="1058" t="s">
        <v>144</v>
      </c>
      <c r="G60" s="1058" t="s">
        <v>144</v>
      </c>
      <c r="H60" s="1058" t="s">
        <v>144</v>
      </c>
      <c r="I60" s="1058" t="s">
        <v>144</v>
      </c>
      <c r="J60" s="1058" t="s">
        <v>144</v>
      </c>
      <c r="K60" s="1058" t="s">
        <v>144</v>
      </c>
      <c r="L60" s="1058" t="s">
        <v>144</v>
      </c>
      <c r="M60" s="1058" t="s">
        <v>144</v>
      </c>
      <c r="N60" s="1058" t="s">
        <v>144</v>
      </c>
      <c r="O60" s="1058" t="s">
        <v>144</v>
      </c>
      <c r="P60" s="1058" t="s">
        <v>144</v>
      </c>
      <c r="Q60" s="1058" t="s">
        <v>144</v>
      </c>
    </row>
    <row r="61" spans="3:17" ht="14.5">
      <c r="C61" s="599" t="s">
        <v>144</v>
      </c>
      <c r="D61" s="599" t="s">
        <v>144</v>
      </c>
      <c r="E61" s="1326" t="s">
        <v>144</v>
      </c>
      <c r="F61" s="1058" t="s">
        <v>144</v>
      </c>
      <c r="G61" s="1058" t="s">
        <v>144</v>
      </c>
      <c r="H61" s="1058" t="s">
        <v>144</v>
      </c>
      <c r="I61" s="1058" t="s">
        <v>144</v>
      </c>
      <c r="J61" s="1058" t="s">
        <v>144</v>
      </c>
      <c r="K61" s="1058" t="s">
        <v>144</v>
      </c>
      <c r="L61" s="1058" t="s">
        <v>144</v>
      </c>
      <c r="M61" s="1058" t="s">
        <v>144</v>
      </c>
      <c r="N61" s="1058" t="s">
        <v>144</v>
      </c>
      <c r="O61" s="1058" t="s">
        <v>144</v>
      </c>
      <c r="P61" s="1058" t="s">
        <v>144</v>
      </c>
      <c r="Q61" s="1058" t="s">
        <v>144</v>
      </c>
    </row>
    <row r="62" spans="3:17" ht="14.5">
      <c r="C62" s="599" t="s">
        <v>144</v>
      </c>
      <c r="D62" s="599" t="s">
        <v>144</v>
      </c>
      <c r="E62" s="1326" t="s">
        <v>144</v>
      </c>
      <c r="F62" s="1058" t="s">
        <v>144</v>
      </c>
      <c r="G62" s="1058" t="s">
        <v>144</v>
      </c>
      <c r="H62" s="1058" t="s">
        <v>144</v>
      </c>
      <c r="I62" s="1058" t="s">
        <v>144</v>
      </c>
      <c r="J62" s="1058" t="s">
        <v>144</v>
      </c>
      <c r="K62" s="1058" t="s">
        <v>144</v>
      </c>
      <c r="L62" s="1058" t="s">
        <v>144</v>
      </c>
      <c r="M62" s="1058" t="s">
        <v>144</v>
      </c>
      <c r="N62" s="1058" t="s">
        <v>144</v>
      </c>
      <c r="O62" s="1058" t="s">
        <v>144</v>
      </c>
      <c r="P62" s="1058" t="s">
        <v>144</v>
      </c>
      <c r="Q62" s="1058" t="s">
        <v>144</v>
      </c>
    </row>
    <row r="63" spans="3:17" ht="14.5">
      <c r="C63" s="599" t="s">
        <v>144</v>
      </c>
      <c r="D63" s="599" t="s">
        <v>144</v>
      </c>
      <c r="E63" s="1326" t="s">
        <v>144</v>
      </c>
      <c r="F63" s="1058" t="s">
        <v>144</v>
      </c>
      <c r="G63" s="1058" t="s">
        <v>144</v>
      </c>
      <c r="H63" s="1058" t="s">
        <v>144</v>
      </c>
      <c r="I63" s="1058" t="s">
        <v>144</v>
      </c>
      <c r="J63" s="1058" t="s">
        <v>144</v>
      </c>
      <c r="K63" s="1058" t="s">
        <v>144</v>
      </c>
      <c r="L63" s="1058" t="s">
        <v>144</v>
      </c>
      <c r="M63" s="1058" t="s">
        <v>144</v>
      </c>
      <c r="N63" s="1058" t="s">
        <v>144</v>
      </c>
      <c r="O63" s="1058" t="s">
        <v>144</v>
      </c>
      <c r="P63" s="1058" t="s">
        <v>144</v>
      </c>
      <c r="Q63" s="1058" t="s">
        <v>144</v>
      </c>
    </row>
    <row r="64" spans="3:17" ht="14.5">
      <c r="C64" s="599" t="s">
        <v>144</v>
      </c>
      <c r="D64" s="599" t="s">
        <v>144</v>
      </c>
      <c r="E64" s="1326" t="s">
        <v>144</v>
      </c>
      <c r="F64" s="1058" t="s">
        <v>144</v>
      </c>
      <c r="G64" s="1058" t="s">
        <v>144</v>
      </c>
      <c r="H64" s="1058" t="s">
        <v>144</v>
      </c>
      <c r="I64" s="1058" t="s">
        <v>144</v>
      </c>
      <c r="J64" s="1058" t="s">
        <v>144</v>
      </c>
      <c r="K64" s="1058" t="s">
        <v>144</v>
      </c>
      <c r="L64" s="1058" t="s">
        <v>144</v>
      </c>
      <c r="M64" s="1058" t="s">
        <v>144</v>
      </c>
      <c r="N64" s="1058" t="s">
        <v>144</v>
      </c>
      <c r="O64" s="1058" t="s">
        <v>144</v>
      </c>
      <c r="P64" s="1058" t="s">
        <v>144</v>
      </c>
      <c r="Q64" s="1058" t="s">
        <v>144</v>
      </c>
    </row>
    <row r="65" spans="3:17" ht="14.5">
      <c r="C65" s="599" t="s">
        <v>144</v>
      </c>
      <c r="D65" s="599" t="s">
        <v>144</v>
      </c>
      <c r="E65" s="1326" t="s">
        <v>144</v>
      </c>
      <c r="F65" s="1058" t="s">
        <v>144</v>
      </c>
      <c r="G65" s="1058" t="s">
        <v>144</v>
      </c>
      <c r="H65" s="1058" t="s">
        <v>144</v>
      </c>
      <c r="I65" s="1058" t="s">
        <v>144</v>
      </c>
      <c r="J65" s="1058" t="s">
        <v>144</v>
      </c>
      <c r="K65" s="1058" t="s">
        <v>144</v>
      </c>
      <c r="L65" s="1058" t="s">
        <v>144</v>
      </c>
      <c r="M65" s="1058" t="s">
        <v>144</v>
      </c>
      <c r="N65" s="1058" t="s">
        <v>144</v>
      </c>
      <c r="O65" s="1058" t="s">
        <v>144</v>
      </c>
      <c r="P65" s="1058" t="s">
        <v>144</v>
      </c>
      <c r="Q65" s="1058" t="s">
        <v>144</v>
      </c>
    </row>
    <row r="66" spans="3:17" ht="14.5">
      <c r="C66" s="599" t="s">
        <v>144</v>
      </c>
      <c r="D66" s="599" t="s">
        <v>144</v>
      </c>
      <c r="E66" s="1326" t="s">
        <v>144</v>
      </c>
      <c r="F66" s="1058" t="s">
        <v>144</v>
      </c>
      <c r="G66" s="1058" t="s">
        <v>144</v>
      </c>
      <c r="H66" s="1058" t="s">
        <v>144</v>
      </c>
      <c r="I66" s="1058" t="s">
        <v>144</v>
      </c>
      <c r="J66" s="1058" t="s">
        <v>144</v>
      </c>
      <c r="K66" s="1058" t="s">
        <v>144</v>
      </c>
      <c r="L66" s="1058" t="s">
        <v>144</v>
      </c>
      <c r="M66" s="1058" t="s">
        <v>144</v>
      </c>
      <c r="N66" s="1058" t="s">
        <v>144</v>
      </c>
      <c r="O66" s="1058" t="s">
        <v>144</v>
      </c>
      <c r="P66" s="1058" t="s">
        <v>144</v>
      </c>
      <c r="Q66" s="1058" t="s">
        <v>144</v>
      </c>
    </row>
    <row r="67" spans="3:17" ht="14.5">
      <c r="C67" s="599" t="s">
        <v>144</v>
      </c>
      <c r="D67" s="599" t="s">
        <v>144</v>
      </c>
      <c r="E67" s="1326" t="s">
        <v>144</v>
      </c>
      <c r="F67" s="1058" t="s">
        <v>144</v>
      </c>
      <c r="G67" s="1058" t="s">
        <v>144</v>
      </c>
      <c r="H67" s="1058" t="s">
        <v>144</v>
      </c>
      <c r="I67" s="1058" t="s">
        <v>144</v>
      </c>
      <c r="J67" s="1058" t="s">
        <v>144</v>
      </c>
      <c r="K67" s="1058" t="s">
        <v>144</v>
      </c>
      <c r="L67" s="1058" t="s">
        <v>144</v>
      </c>
      <c r="M67" s="1058" t="s">
        <v>144</v>
      </c>
      <c r="N67" s="1058" t="s">
        <v>144</v>
      </c>
      <c r="O67" s="1058" t="s">
        <v>144</v>
      </c>
      <c r="P67" s="1058" t="s">
        <v>144</v>
      </c>
      <c r="Q67" s="1058" t="s">
        <v>144</v>
      </c>
    </row>
    <row r="68" spans="3:17" ht="14.5">
      <c r="C68" s="599" t="s">
        <v>144</v>
      </c>
      <c r="D68" s="599" t="s">
        <v>144</v>
      </c>
      <c r="E68" s="1326" t="s">
        <v>144</v>
      </c>
      <c r="F68" s="1058" t="s">
        <v>144</v>
      </c>
      <c r="G68" s="1058" t="s">
        <v>144</v>
      </c>
      <c r="H68" s="1058" t="s">
        <v>144</v>
      </c>
      <c r="I68" s="1058" t="s">
        <v>144</v>
      </c>
      <c r="J68" s="1058" t="s">
        <v>144</v>
      </c>
      <c r="K68" s="1058" t="s">
        <v>144</v>
      </c>
      <c r="L68" s="1058" t="s">
        <v>144</v>
      </c>
      <c r="M68" s="1058" t="s">
        <v>144</v>
      </c>
      <c r="N68" s="1058" t="s">
        <v>144</v>
      </c>
      <c r="O68" s="1058" t="s">
        <v>144</v>
      </c>
      <c r="P68" s="1058" t="s">
        <v>144</v>
      </c>
      <c r="Q68" s="1058" t="s">
        <v>144</v>
      </c>
    </row>
    <row r="69" spans="3:17" ht="14.5">
      <c r="C69" s="599" t="s">
        <v>144</v>
      </c>
      <c r="D69" s="599" t="s">
        <v>144</v>
      </c>
      <c r="E69" s="1326" t="s">
        <v>144</v>
      </c>
      <c r="F69" s="1058" t="s">
        <v>144</v>
      </c>
      <c r="G69" s="1058" t="s">
        <v>144</v>
      </c>
      <c r="H69" s="1058" t="s">
        <v>144</v>
      </c>
      <c r="I69" s="1058" t="s">
        <v>144</v>
      </c>
      <c r="J69" s="1058" t="s">
        <v>144</v>
      </c>
      <c r="K69" s="1058" t="s">
        <v>144</v>
      </c>
      <c r="L69" s="1058" t="s">
        <v>144</v>
      </c>
      <c r="M69" s="1058" t="s">
        <v>144</v>
      </c>
      <c r="N69" s="1058" t="s">
        <v>144</v>
      </c>
      <c r="O69" s="1058" t="s">
        <v>144</v>
      </c>
      <c r="P69" s="1058" t="s">
        <v>144</v>
      </c>
      <c r="Q69" s="1058" t="s">
        <v>144</v>
      </c>
    </row>
    <row r="70" spans="3:17" ht="14.5">
      <c r="C70" s="599" t="s">
        <v>144</v>
      </c>
      <c r="D70" s="599" t="s">
        <v>144</v>
      </c>
      <c r="E70" s="1326" t="s">
        <v>144</v>
      </c>
      <c r="F70" s="1058" t="s">
        <v>144</v>
      </c>
      <c r="G70" s="1058" t="s">
        <v>144</v>
      </c>
      <c r="H70" s="1058" t="s">
        <v>144</v>
      </c>
      <c r="I70" s="1058" t="s">
        <v>144</v>
      </c>
      <c r="J70" s="1058" t="s">
        <v>144</v>
      </c>
      <c r="K70" s="1058" t="s">
        <v>144</v>
      </c>
      <c r="L70" s="1058" t="s">
        <v>144</v>
      </c>
      <c r="M70" s="1058" t="s">
        <v>144</v>
      </c>
      <c r="N70" s="1058" t="s">
        <v>144</v>
      </c>
      <c r="O70" s="1058" t="s">
        <v>144</v>
      </c>
      <c r="P70" s="1058" t="s">
        <v>144</v>
      </c>
      <c r="Q70" s="1058" t="s">
        <v>144</v>
      </c>
    </row>
    <row r="71" spans="3:17" ht="14.5">
      <c r="C71" s="599" t="s">
        <v>144</v>
      </c>
      <c r="D71" s="599" t="s">
        <v>144</v>
      </c>
      <c r="E71" s="1326" t="s">
        <v>144</v>
      </c>
      <c r="F71" s="1058" t="s">
        <v>144</v>
      </c>
      <c r="G71" s="1058" t="s">
        <v>144</v>
      </c>
      <c r="H71" s="1058" t="s">
        <v>144</v>
      </c>
      <c r="I71" s="1058" t="s">
        <v>144</v>
      </c>
      <c r="J71" s="1058" t="s">
        <v>144</v>
      </c>
      <c r="K71" s="1058" t="s">
        <v>144</v>
      </c>
      <c r="L71" s="1058" t="s">
        <v>144</v>
      </c>
      <c r="M71" s="1058" t="s">
        <v>144</v>
      </c>
      <c r="N71" s="1058" t="s">
        <v>144</v>
      </c>
      <c r="O71" s="1058" t="s">
        <v>144</v>
      </c>
      <c r="P71" s="1058" t="s">
        <v>144</v>
      </c>
      <c r="Q71" s="1058" t="s">
        <v>144</v>
      </c>
    </row>
    <row r="72" spans="3:17" ht="14.5">
      <c r="C72" s="599" t="s">
        <v>144</v>
      </c>
      <c r="D72" s="599" t="s">
        <v>144</v>
      </c>
      <c r="E72" s="1326" t="s">
        <v>144</v>
      </c>
      <c r="F72" s="1058" t="s">
        <v>144</v>
      </c>
      <c r="G72" s="1058" t="s">
        <v>144</v>
      </c>
      <c r="H72" s="1058" t="s">
        <v>144</v>
      </c>
      <c r="I72" s="1058" t="s">
        <v>144</v>
      </c>
      <c r="J72" s="1058" t="s">
        <v>144</v>
      </c>
      <c r="K72" s="1058" t="s">
        <v>144</v>
      </c>
      <c r="L72" s="1058" t="s">
        <v>144</v>
      </c>
      <c r="M72" s="1058" t="s">
        <v>144</v>
      </c>
      <c r="N72" s="1058" t="s">
        <v>144</v>
      </c>
      <c r="O72" s="1058" t="s">
        <v>144</v>
      </c>
      <c r="P72" s="1058" t="s">
        <v>144</v>
      </c>
      <c r="Q72" s="1058" t="s">
        <v>144</v>
      </c>
    </row>
    <row r="73" spans="3:17" ht="14.5">
      <c r="C73" s="599" t="s">
        <v>144</v>
      </c>
      <c r="D73" s="599" t="s">
        <v>144</v>
      </c>
      <c r="E73" s="1326" t="s">
        <v>144</v>
      </c>
      <c r="F73" s="1058" t="s">
        <v>144</v>
      </c>
      <c r="G73" s="1058" t="s">
        <v>144</v>
      </c>
      <c r="H73" s="1058" t="s">
        <v>144</v>
      </c>
      <c r="I73" s="1058" t="s">
        <v>144</v>
      </c>
      <c r="J73" s="1058" t="s">
        <v>144</v>
      </c>
      <c r="K73" s="1058" t="s">
        <v>144</v>
      </c>
      <c r="L73" s="1058" t="s">
        <v>144</v>
      </c>
      <c r="M73" s="1058" t="s">
        <v>144</v>
      </c>
      <c r="N73" s="1058" t="s">
        <v>144</v>
      </c>
      <c r="O73" s="1058" t="s">
        <v>144</v>
      </c>
      <c r="P73" s="1058" t="s">
        <v>144</v>
      </c>
      <c r="Q73" s="1058" t="s">
        <v>144</v>
      </c>
    </row>
    <row r="74" spans="3:17" ht="14.5">
      <c r="C74" s="599" t="s">
        <v>144</v>
      </c>
      <c r="D74" s="599" t="s">
        <v>144</v>
      </c>
      <c r="E74" s="1326" t="s">
        <v>144</v>
      </c>
      <c r="F74" s="1058" t="s">
        <v>144</v>
      </c>
      <c r="G74" s="1058" t="s">
        <v>144</v>
      </c>
      <c r="H74" s="1058" t="s">
        <v>144</v>
      </c>
      <c r="I74" s="1058" t="s">
        <v>144</v>
      </c>
      <c r="J74" s="1058" t="s">
        <v>144</v>
      </c>
      <c r="K74" s="1058" t="s">
        <v>144</v>
      </c>
      <c r="L74" s="1058" t="s">
        <v>144</v>
      </c>
      <c r="M74" s="1058" t="s">
        <v>144</v>
      </c>
      <c r="N74" s="1058" t="s">
        <v>144</v>
      </c>
      <c r="O74" s="1058" t="s">
        <v>144</v>
      </c>
      <c r="P74" s="1058" t="s">
        <v>144</v>
      </c>
      <c r="Q74" s="1058" t="s">
        <v>144</v>
      </c>
    </row>
    <row r="75" spans="3:17" ht="14.5">
      <c r="C75" s="599" t="s">
        <v>144</v>
      </c>
      <c r="D75" s="599" t="s">
        <v>144</v>
      </c>
      <c r="E75" s="1326" t="s">
        <v>144</v>
      </c>
      <c r="F75" s="1058" t="s">
        <v>144</v>
      </c>
      <c r="G75" s="1058" t="s">
        <v>144</v>
      </c>
      <c r="H75" s="1058" t="s">
        <v>144</v>
      </c>
      <c r="I75" s="1058" t="s">
        <v>144</v>
      </c>
      <c r="J75" s="1058" t="s">
        <v>144</v>
      </c>
      <c r="K75" s="1058" t="s">
        <v>144</v>
      </c>
      <c r="L75" s="1058" t="s">
        <v>144</v>
      </c>
      <c r="M75" s="1058" t="s">
        <v>144</v>
      </c>
      <c r="N75" s="1058" t="s">
        <v>144</v>
      </c>
      <c r="O75" s="1058" t="s">
        <v>144</v>
      </c>
      <c r="P75" s="1058" t="s">
        <v>144</v>
      </c>
      <c r="Q75" s="1058" t="s">
        <v>144</v>
      </c>
    </row>
    <row r="76" spans="3:17" ht="14.5">
      <c r="C76" s="599" t="s">
        <v>144</v>
      </c>
      <c r="D76" s="599" t="s">
        <v>144</v>
      </c>
      <c r="E76" s="1326" t="s">
        <v>144</v>
      </c>
      <c r="F76" s="1058" t="s">
        <v>144</v>
      </c>
      <c r="G76" s="1058" t="s">
        <v>144</v>
      </c>
      <c r="H76" s="1058" t="s">
        <v>144</v>
      </c>
      <c r="I76" s="1058" t="s">
        <v>144</v>
      </c>
      <c r="J76" s="1058" t="s">
        <v>144</v>
      </c>
      <c r="K76" s="1058" t="s">
        <v>144</v>
      </c>
      <c r="L76" s="1058" t="s">
        <v>144</v>
      </c>
      <c r="M76" s="1058" t="s">
        <v>144</v>
      </c>
      <c r="N76" s="1058" t="s">
        <v>144</v>
      </c>
      <c r="O76" s="1058" t="s">
        <v>144</v>
      </c>
      <c r="P76" s="1058" t="s">
        <v>144</v>
      </c>
      <c r="Q76" s="1058" t="s">
        <v>144</v>
      </c>
    </row>
    <row r="77" spans="3:17" ht="14.5">
      <c r="C77" s="599" t="s">
        <v>144</v>
      </c>
      <c r="D77" s="599" t="s">
        <v>144</v>
      </c>
      <c r="E77" s="1326" t="s">
        <v>144</v>
      </c>
      <c r="F77" s="1058" t="s">
        <v>144</v>
      </c>
      <c r="G77" s="1058" t="s">
        <v>144</v>
      </c>
      <c r="H77" s="1058" t="s">
        <v>144</v>
      </c>
      <c r="I77" s="1058" t="s">
        <v>144</v>
      </c>
      <c r="J77" s="1058" t="s">
        <v>144</v>
      </c>
      <c r="K77" s="1058" t="s">
        <v>144</v>
      </c>
      <c r="L77" s="1058" t="s">
        <v>144</v>
      </c>
      <c r="M77" s="1058" t="s">
        <v>144</v>
      </c>
      <c r="N77" s="1058" t="s">
        <v>144</v>
      </c>
      <c r="O77" s="1058" t="s">
        <v>144</v>
      </c>
      <c r="P77" s="1058" t="s">
        <v>144</v>
      </c>
      <c r="Q77" s="1058" t="s">
        <v>144</v>
      </c>
    </row>
    <row r="78" spans="3:17" ht="14.5">
      <c r="C78" s="599" t="s">
        <v>144</v>
      </c>
      <c r="D78" s="599" t="s">
        <v>144</v>
      </c>
      <c r="E78" s="1326" t="s">
        <v>144</v>
      </c>
      <c r="F78" s="1058" t="s">
        <v>144</v>
      </c>
      <c r="G78" s="1058" t="s">
        <v>144</v>
      </c>
      <c r="H78" s="1058" t="s">
        <v>144</v>
      </c>
      <c r="I78" s="1058" t="s">
        <v>144</v>
      </c>
      <c r="J78" s="1058" t="s">
        <v>144</v>
      </c>
      <c r="K78" s="1058" t="s">
        <v>144</v>
      </c>
      <c r="L78" s="1058" t="s">
        <v>144</v>
      </c>
      <c r="M78" s="1058" t="s">
        <v>144</v>
      </c>
      <c r="N78" s="1058" t="s">
        <v>144</v>
      </c>
      <c r="O78" s="1058" t="s">
        <v>144</v>
      </c>
      <c r="P78" s="1058" t="s">
        <v>144</v>
      </c>
      <c r="Q78" s="1058" t="s">
        <v>144</v>
      </c>
    </row>
    <row r="79" spans="3:17" ht="14.5">
      <c r="C79" s="599" t="s">
        <v>144</v>
      </c>
      <c r="D79" s="599" t="s">
        <v>144</v>
      </c>
      <c r="E79" s="1326" t="s">
        <v>144</v>
      </c>
      <c r="F79" s="1058" t="s">
        <v>144</v>
      </c>
      <c r="G79" s="1058" t="s">
        <v>144</v>
      </c>
      <c r="H79" s="1058" t="s">
        <v>144</v>
      </c>
      <c r="I79" s="1058" t="s">
        <v>144</v>
      </c>
      <c r="J79" s="1058" t="s">
        <v>144</v>
      </c>
      <c r="K79" s="1058" t="s">
        <v>144</v>
      </c>
      <c r="L79" s="1058" t="s">
        <v>144</v>
      </c>
      <c r="M79" s="1058" t="s">
        <v>144</v>
      </c>
      <c r="N79" s="1058" t="s">
        <v>144</v>
      </c>
      <c r="O79" s="1058" t="s">
        <v>144</v>
      </c>
      <c r="P79" s="1058" t="s">
        <v>144</v>
      </c>
      <c r="Q79" s="1058" t="s">
        <v>144</v>
      </c>
    </row>
    <row r="80" spans="3:17" ht="14.5">
      <c r="C80" s="599" t="s">
        <v>144</v>
      </c>
      <c r="D80" s="599" t="s">
        <v>144</v>
      </c>
      <c r="E80" s="1326" t="s">
        <v>144</v>
      </c>
      <c r="F80" s="1058" t="s">
        <v>144</v>
      </c>
      <c r="G80" s="1058" t="s">
        <v>144</v>
      </c>
      <c r="H80" s="1058" t="s">
        <v>144</v>
      </c>
      <c r="I80" s="1058" t="s">
        <v>144</v>
      </c>
      <c r="J80" s="1058" t="s">
        <v>144</v>
      </c>
      <c r="K80" s="1058" t="s">
        <v>144</v>
      </c>
      <c r="L80" s="1058" t="s">
        <v>144</v>
      </c>
      <c r="M80" s="1058" t="s">
        <v>144</v>
      </c>
      <c r="N80" s="1058" t="s">
        <v>144</v>
      </c>
      <c r="O80" s="1058" t="s">
        <v>144</v>
      </c>
      <c r="P80" s="1058" t="s">
        <v>144</v>
      </c>
      <c r="Q80" s="1058" t="s">
        <v>144</v>
      </c>
    </row>
    <row r="81" spans="3:17" ht="14.5">
      <c r="C81" s="599" t="s">
        <v>144</v>
      </c>
      <c r="D81" s="599" t="s">
        <v>144</v>
      </c>
      <c r="E81" s="1326" t="s">
        <v>144</v>
      </c>
      <c r="F81" s="1058" t="s">
        <v>144</v>
      </c>
      <c r="G81" s="1058" t="s">
        <v>144</v>
      </c>
      <c r="H81" s="1058" t="s">
        <v>144</v>
      </c>
      <c r="I81" s="1058" t="s">
        <v>144</v>
      </c>
      <c r="J81" s="1058" t="s">
        <v>144</v>
      </c>
      <c r="K81" s="1058" t="s">
        <v>144</v>
      </c>
      <c r="L81" s="1058" t="s">
        <v>144</v>
      </c>
      <c r="M81" s="1058" t="s">
        <v>144</v>
      </c>
      <c r="N81" s="1058" t="s">
        <v>144</v>
      </c>
      <c r="O81" s="1058" t="s">
        <v>144</v>
      </c>
      <c r="P81" s="1058" t="s">
        <v>144</v>
      </c>
      <c r="Q81" s="1058" t="s">
        <v>144</v>
      </c>
    </row>
    <row r="82" spans="3:17" ht="14.5">
      <c r="C82" s="599" t="s">
        <v>144</v>
      </c>
      <c r="D82" s="599" t="s">
        <v>144</v>
      </c>
      <c r="E82" s="1326" t="s">
        <v>144</v>
      </c>
      <c r="F82" s="1058" t="s">
        <v>144</v>
      </c>
      <c r="G82" s="1058" t="s">
        <v>144</v>
      </c>
      <c r="H82" s="1058" t="s">
        <v>144</v>
      </c>
      <c r="I82" s="1058" t="s">
        <v>144</v>
      </c>
      <c r="J82" s="1058" t="s">
        <v>144</v>
      </c>
      <c r="K82" s="1058" t="s">
        <v>144</v>
      </c>
      <c r="L82" s="1058" t="s">
        <v>144</v>
      </c>
      <c r="M82" s="1058" t="s">
        <v>144</v>
      </c>
      <c r="N82" s="1058" t="s">
        <v>144</v>
      </c>
      <c r="O82" s="1058" t="s">
        <v>144</v>
      </c>
      <c r="P82" s="1058" t="s">
        <v>144</v>
      </c>
      <c r="Q82" s="1058" t="s">
        <v>144</v>
      </c>
    </row>
    <row r="83" spans="3:17" ht="14.5">
      <c r="C83" s="599" t="s">
        <v>144</v>
      </c>
      <c r="D83" s="599" t="s">
        <v>144</v>
      </c>
      <c r="E83" s="1326" t="s">
        <v>144</v>
      </c>
      <c r="F83" s="1058" t="s">
        <v>144</v>
      </c>
      <c r="G83" s="1058" t="s">
        <v>144</v>
      </c>
      <c r="H83" s="1058" t="s">
        <v>144</v>
      </c>
      <c r="I83" s="1058" t="s">
        <v>144</v>
      </c>
      <c r="J83" s="1058" t="s">
        <v>144</v>
      </c>
      <c r="K83" s="1058" t="s">
        <v>144</v>
      </c>
      <c r="L83" s="1058" t="s">
        <v>144</v>
      </c>
      <c r="M83" s="1058" t="s">
        <v>144</v>
      </c>
      <c r="N83" s="1058" t="s">
        <v>144</v>
      </c>
      <c r="O83" s="1058" t="s">
        <v>144</v>
      </c>
      <c r="P83" s="1058" t="s">
        <v>144</v>
      </c>
      <c r="Q83" s="1058" t="s">
        <v>144</v>
      </c>
    </row>
    <row r="84" spans="3:17" ht="14.5">
      <c r="C84" s="599" t="s">
        <v>144</v>
      </c>
      <c r="D84" s="599" t="s">
        <v>144</v>
      </c>
      <c r="E84" s="1326" t="s">
        <v>144</v>
      </c>
      <c r="F84" s="1058" t="s">
        <v>144</v>
      </c>
      <c r="G84" s="1058" t="s">
        <v>144</v>
      </c>
      <c r="H84" s="1058" t="s">
        <v>144</v>
      </c>
      <c r="I84" s="1058" t="s">
        <v>144</v>
      </c>
      <c r="J84" s="1058" t="s">
        <v>144</v>
      </c>
      <c r="K84" s="1058" t="s">
        <v>144</v>
      </c>
      <c r="L84" s="1058" t="s">
        <v>144</v>
      </c>
      <c r="M84" s="1058" t="s">
        <v>144</v>
      </c>
      <c r="N84" s="1058" t="s">
        <v>144</v>
      </c>
      <c r="O84" s="1058" t="s">
        <v>144</v>
      </c>
      <c r="P84" s="1058" t="s">
        <v>144</v>
      </c>
      <c r="Q84" s="1058" t="s">
        <v>144</v>
      </c>
    </row>
    <row r="85" spans="3:17" ht="14.5">
      <c r="C85" s="599" t="s">
        <v>144</v>
      </c>
      <c r="D85" s="599" t="s">
        <v>144</v>
      </c>
      <c r="E85" s="1326" t="s">
        <v>144</v>
      </c>
      <c r="F85" s="1058" t="s">
        <v>144</v>
      </c>
      <c r="G85" s="1058" t="s">
        <v>144</v>
      </c>
      <c r="H85" s="1058" t="s">
        <v>144</v>
      </c>
      <c r="I85" s="1058" t="s">
        <v>144</v>
      </c>
      <c r="J85" s="1058" t="s">
        <v>144</v>
      </c>
      <c r="K85" s="1058" t="s">
        <v>144</v>
      </c>
      <c r="L85" s="1058" t="s">
        <v>144</v>
      </c>
      <c r="M85" s="1058" t="s">
        <v>144</v>
      </c>
      <c r="N85" s="1058" t="s">
        <v>144</v>
      </c>
      <c r="O85" s="1058" t="s">
        <v>144</v>
      </c>
      <c r="P85" s="1058" t="s">
        <v>144</v>
      </c>
      <c r="Q85" s="1058" t="s">
        <v>144</v>
      </c>
    </row>
    <row r="86" spans="3:17" ht="14.5">
      <c r="C86" s="599" t="s">
        <v>144</v>
      </c>
      <c r="D86" s="599" t="s">
        <v>144</v>
      </c>
      <c r="E86" s="1326" t="s">
        <v>144</v>
      </c>
      <c r="F86" s="1058" t="s">
        <v>144</v>
      </c>
      <c r="G86" s="1058" t="s">
        <v>144</v>
      </c>
      <c r="H86" s="1058" t="s">
        <v>144</v>
      </c>
      <c r="I86" s="1058" t="s">
        <v>144</v>
      </c>
      <c r="J86" s="1058" t="s">
        <v>144</v>
      </c>
      <c r="K86" s="1058" t="s">
        <v>144</v>
      </c>
      <c r="L86" s="1058" t="s">
        <v>144</v>
      </c>
      <c r="M86" s="1058" t="s">
        <v>144</v>
      </c>
      <c r="N86" s="1058" t="s">
        <v>144</v>
      </c>
      <c r="O86" s="1058" t="s">
        <v>144</v>
      </c>
      <c r="P86" s="1058" t="s">
        <v>144</v>
      </c>
      <c r="Q86" s="1058" t="s">
        <v>144</v>
      </c>
    </row>
    <row r="87" spans="3:17" ht="14.5">
      <c r="C87" s="599" t="s">
        <v>144</v>
      </c>
      <c r="D87" s="599" t="s">
        <v>144</v>
      </c>
      <c r="E87" s="1326" t="s">
        <v>144</v>
      </c>
      <c r="F87" s="1058" t="s">
        <v>144</v>
      </c>
      <c r="G87" s="1058" t="s">
        <v>144</v>
      </c>
      <c r="H87" s="1058" t="s">
        <v>144</v>
      </c>
      <c r="I87" s="1058" t="s">
        <v>144</v>
      </c>
      <c r="J87" s="1058" t="s">
        <v>144</v>
      </c>
      <c r="K87" s="1058" t="s">
        <v>144</v>
      </c>
      <c r="L87" s="1058" t="s">
        <v>144</v>
      </c>
      <c r="M87" s="1058" t="s">
        <v>144</v>
      </c>
      <c r="N87" s="1058" t="s">
        <v>144</v>
      </c>
      <c r="O87" s="1058" t="s">
        <v>144</v>
      </c>
      <c r="P87" s="1058" t="s">
        <v>144</v>
      </c>
      <c r="Q87" s="1058" t="s">
        <v>144</v>
      </c>
    </row>
    <row r="88" spans="3:17" ht="14.5">
      <c r="C88" s="599" t="s">
        <v>144</v>
      </c>
      <c r="D88" s="599" t="s">
        <v>144</v>
      </c>
      <c r="E88" s="1326" t="s">
        <v>144</v>
      </c>
      <c r="F88" s="1058" t="s">
        <v>144</v>
      </c>
      <c r="G88" s="1058" t="s">
        <v>144</v>
      </c>
      <c r="H88" s="1058" t="s">
        <v>144</v>
      </c>
      <c r="I88" s="1058" t="s">
        <v>144</v>
      </c>
      <c r="J88" s="1058" t="s">
        <v>144</v>
      </c>
      <c r="K88" s="1058" t="s">
        <v>144</v>
      </c>
      <c r="L88" s="1058" t="s">
        <v>144</v>
      </c>
      <c r="M88" s="1058" t="s">
        <v>144</v>
      </c>
      <c r="N88" s="1058" t="s">
        <v>144</v>
      </c>
      <c r="O88" s="1058" t="s">
        <v>144</v>
      </c>
      <c r="P88" s="1058" t="s">
        <v>144</v>
      </c>
      <c r="Q88" s="1058" t="s">
        <v>144</v>
      </c>
    </row>
    <row r="89" spans="3:17" ht="14.5">
      <c r="C89" s="599" t="s">
        <v>144</v>
      </c>
      <c r="D89" s="599" t="s">
        <v>144</v>
      </c>
      <c r="E89" s="1326" t="s">
        <v>144</v>
      </c>
      <c r="F89" s="1058" t="s">
        <v>144</v>
      </c>
      <c r="G89" s="1058" t="s">
        <v>144</v>
      </c>
      <c r="H89" s="1058" t="s">
        <v>144</v>
      </c>
      <c r="I89" s="1058" t="s">
        <v>144</v>
      </c>
      <c r="J89" s="1058" t="s">
        <v>144</v>
      </c>
      <c r="K89" s="1058" t="s">
        <v>144</v>
      </c>
      <c r="L89" s="1058" t="s">
        <v>144</v>
      </c>
      <c r="M89" s="1058" t="s">
        <v>144</v>
      </c>
      <c r="N89" s="1058" t="s">
        <v>144</v>
      </c>
      <c r="O89" s="1058" t="s">
        <v>144</v>
      </c>
      <c r="P89" s="1058" t="s">
        <v>144</v>
      </c>
      <c r="Q89" s="1058" t="s">
        <v>144</v>
      </c>
    </row>
    <row r="90" spans="3:17" ht="14.5">
      <c r="C90" s="599" t="s">
        <v>144</v>
      </c>
      <c r="D90" s="599" t="s">
        <v>144</v>
      </c>
      <c r="E90" s="1326" t="s">
        <v>144</v>
      </c>
      <c r="F90" s="1058" t="s">
        <v>144</v>
      </c>
      <c r="G90" s="1058" t="s">
        <v>144</v>
      </c>
      <c r="H90" s="1058" t="s">
        <v>144</v>
      </c>
      <c r="I90" s="1058" t="s">
        <v>144</v>
      </c>
      <c r="J90" s="1058" t="s">
        <v>144</v>
      </c>
      <c r="K90" s="1058" t="s">
        <v>144</v>
      </c>
      <c r="L90" s="1058" t="s">
        <v>144</v>
      </c>
      <c r="M90" s="1058" t="s">
        <v>144</v>
      </c>
      <c r="N90" s="1058" t="s">
        <v>144</v>
      </c>
      <c r="O90" s="1058" t="s">
        <v>144</v>
      </c>
      <c r="P90" s="1058" t="s">
        <v>144</v>
      </c>
      <c r="Q90" s="1058" t="s">
        <v>144</v>
      </c>
    </row>
    <row r="91" spans="3:17" ht="14.5">
      <c r="C91" s="599" t="s">
        <v>144</v>
      </c>
      <c r="D91" s="599" t="s">
        <v>144</v>
      </c>
      <c r="E91" s="1326" t="s">
        <v>144</v>
      </c>
      <c r="F91" s="1058" t="s">
        <v>144</v>
      </c>
      <c r="G91" s="1058" t="s">
        <v>144</v>
      </c>
      <c r="H91" s="1058" t="s">
        <v>144</v>
      </c>
      <c r="I91" s="1058" t="s">
        <v>144</v>
      </c>
      <c r="J91" s="1058" t="s">
        <v>144</v>
      </c>
      <c r="K91" s="1058" t="s">
        <v>144</v>
      </c>
      <c r="L91" s="1058" t="s">
        <v>144</v>
      </c>
      <c r="M91" s="1058" t="s">
        <v>144</v>
      </c>
      <c r="N91" s="1058" t="s">
        <v>144</v>
      </c>
      <c r="O91" s="1058" t="s">
        <v>144</v>
      </c>
      <c r="P91" s="1058" t="s">
        <v>144</v>
      </c>
      <c r="Q91" s="1058" t="s">
        <v>144</v>
      </c>
    </row>
    <row r="92" spans="3:17" ht="14.5">
      <c r="C92" s="599" t="s">
        <v>144</v>
      </c>
      <c r="D92" s="599" t="s">
        <v>144</v>
      </c>
      <c r="E92" s="1326" t="s">
        <v>144</v>
      </c>
      <c r="F92" s="1058" t="s">
        <v>144</v>
      </c>
      <c r="G92" s="1058" t="s">
        <v>144</v>
      </c>
      <c r="H92" s="1058" t="s">
        <v>144</v>
      </c>
      <c r="I92" s="1058" t="s">
        <v>144</v>
      </c>
      <c r="J92" s="1058" t="s">
        <v>144</v>
      </c>
      <c r="K92" s="1058" t="s">
        <v>144</v>
      </c>
      <c r="L92" s="1058" t="s">
        <v>144</v>
      </c>
      <c r="M92" s="1058" t="s">
        <v>144</v>
      </c>
      <c r="N92" s="1058" t="s">
        <v>144</v>
      </c>
      <c r="O92" s="1058" t="s">
        <v>144</v>
      </c>
      <c r="P92" s="1058" t="s">
        <v>144</v>
      </c>
      <c r="Q92" s="1058" t="s">
        <v>144</v>
      </c>
    </row>
    <row r="93" spans="3:17" ht="14.5">
      <c r="C93" s="599" t="s">
        <v>144</v>
      </c>
      <c r="D93" s="599" t="s">
        <v>144</v>
      </c>
      <c r="E93" s="1326" t="s">
        <v>144</v>
      </c>
      <c r="F93" s="1058" t="s">
        <v>144</v>
      </c>
      <c r="G93" s="1058" t="s">
        <v>144</v>
      </c>
      <c r="H93" s="1058" t="s">
        <v>144</v>
      </c>
      <c r="I93" s="1058" t="s">
        <v>144</v>
      </c>
      <c r="J93" s="1058" t="s">
        <v>144</v>
      </c>
      <c r="K93" s="1058" t="s">
        <v>144</v>
      </c>
      <c r="L93" s="1058" t="s">
        <v>144</v>
      </c>
      <c r="M93" s="1058" t="s">
        <v>144</v>
      </c>
      <c r="N93" s="1058" t="s">
        <v>144</v>
      </c>
      <c r="O93" s="1058" t="s">
        <v>144</v>
      </c>
      <c r="P93" s="1058" t="s">
        <v>144</v>
      </c>
      <c r="Q93" s="1058" t="s">
        <v>144</v>
      </c>
    </row>
    <row r="94" spans="3:17" ht="14.5">
      <c r="C94" s="599" t="s">
        <v>144</v>
      </c>
      <c r="D94" s="599" t="s">
        <v>144</v>
      </c>
      <c r="E94" s="1326" t="s">
        <v>144</v>
      </c>
      <c r="F94" s="1058" t="s">
        <v>144</v>
      </c>
      <c r="G94" s="1058" t="s">
        <v>144</v>
      </c>
      <c r="H94" s="1058" t="s">
        <v>144</v>
      </c>
      <c r="I94" s="1058" t="s">
        <v>144</v>
      </c>
      <c r="J94" s="1058" t="s">
        <v>144</v>
      </c>
      <c r="K94" s="1058" t="s">
        <v>144</v>
      </c>
      <c r="L94" s="1058" t="s">
        <v>144</v>
      </c>
      <c r="M94" s="1058" t="s">
        <v>144</v>
      </c>
      <c r="N94" s="1058" t="s">
        <v>144</v>
      </c>
      <c r="O94" s="1058" t="s">
        <v>144</v>
      </c>
      <c r="P94" s="1058" t="s">
        <v>144</v>
      </c>
      <c r="Q94" s="1058" t="s">
        <v>144</v>
      </c>
    </row>
    <row r="95" spans="3:17" ht="14.5">
      <c r="C95" s="599" t="s">
        <v>144</v>
      </c>
      <c r="D95" s="599" t="s">
        <v>144</v>
      </c>
      <c r="E95" s="1326" t="s">
        <v>144</v>
      </c>
      <c r="F95" s="1058" t="s">
        <v>144</v>
      </c>
      <c r="G95" s="1058" t="s">
        <v>144</v>
      </c>
      <c r="H95" s="1058" t="s">
        <v>144</v>
      </c>
      <c r="I95" s="1058" t="s">
        <v>144</v>
      </c>
      <c r="J95" s="1058" t="s">
        <v>144</v>
      </c>
      <c r="K95" s="1058" t="s">
        <v>144</v>
      </c>
      <c r="L95" s="1058" t="s">
        <v>144</v>
      </c>
      <c r="M95" s="1058" t="s">
        <v>144</v>
      </c>
      <c r="N95" s="1058" t="s">
        <v>144</v>
      </c>
      <c r="O95" s="1058" t="s">
        <v>144</v>
      </c>
      <c r="P95" s="1058" t="s">
        <v>144</v>
      </c>
      <c r="Q95" s="1058" t="s">
        <v>144</v>
      </c>
    </row>
    <row r="96" spans="3:17" ht="14.5">
      <c r="C96" s="599" t="s">
        <v>144</v>
      </c>
      <c r="D96" s="599" t="s">
        <v>144</v>
      </c>
      <c r="E96" s="1326" t="s">
        <v>144</v>
      </c>
      <c r="F96" s="1058" t="s">
        <v>144</v>
      </c>
      <c r="G96" s="1058" t="s">
        <v>144</v>
      </c>
      <c r="H96" s="1058" t="s">
        <v>144</v>
      </c>
      <c r="I96" s="1058" t="s">
        <v>144</v>
      </c>
      <c r="J96" s="1058" t="s">
        <v>144</v>
      </c>
      <c r="K96" s="1058" t="s">
        <v>144</v>
      </c>
      <c r="L96" s="1058" t="s">
        <v>144</v>
      </c>
      <c r="M96" s="1058" t="s">
        <v>144</v>
      </c>
      <c r="N96" s="1058" t="s">
        <v>144</v>
      </c>
      <c r="O96" s="1058" t="s">
        <v>144</v>
      </c>
      <c r="P96" s="1058" t="s">
        <v>144</v>
      </c>
      <c r="Q96" s="1058" t="s">
        <v>144</v>
      </c>
    </row>
    <row r="97" spans="3:17" ht="14.5">
      <c r="C97" s="599" t="s">
        <v>144</v>
      </c>
      <c r="D97" s="599" t="s">
        <v>144</v>
      </c>
      <c r="E97" s="1326" t="s">
        <v>144</v>
      </c>
      <c r="F97" s="1058" t="s">
        <v>144</v>
      </c>
      <c r="G97" s="1058" t="s">
        <v>144</v>
      </c>
      <c r="H97" s="1058" t="s">
        <v>144</v>
      </c>
      <c r="I97" s="1058" t="s">
        <v>144</v>
      </c>
      <c r="J97" s="1058" t="s">
        <v>144</v>
      </c>
      <c r="K97" s="1058" t="s">
        <v>144</v>
      </c>
      <c r="L97" s="1058" t="s">
        <v>144</v>
      </c>
      <c r="M97" s="1058" t="s">
        <v>144</v>
      </c>
      <c r="N97" s="1058" t="s">
        <v>144</v>
      </c>
      <c r="O97" s="1058" t="s">
        <v>144</v>
      </c>
      <c r="P97" s="1058" t="s">
        <v>144</v>
      </c>
      <c r="Q97" s="1058" t="s">
        <v>144</v>
      </c>
    </row>
    <row r="98" spans="3:17" ht="14.5">
      <c r="C98" s="599" t="s">
        <v>144</v>
      </c>
      <c r="D98" s="599" t="s">
        <v>144</v>
      </c>
      <c r="E98" s="1326" t="s">
        <v>144</v>
      </c>
      <c r="F98" s="1058" t="s">
        <v>144</v>
      </c>
      <c r="G98" s="1058" t="s">
        <v>144</v>
      </c>
      <c r="H98" s="1058" t="s">
        <v>144</v>
      </c>
      <c r="I98" s="1058" t="s">
        <v>144</v>
      </c>
      <c r="J98" s="1058" t="s">
        <v>144</v>
      </c>
      <c r="K98" s="1058" t="s">
        <v>144</v>
      </c>
      <c r="L98" s="1058" t="s">
        <v>144</v>
      </c>
      <c r="M98" s="1058" t="s">
        <v>144</v>
      </c>
      <c r="N98" s="1058" t="s">
        <v>144</v>
      </c>
      <c r="O98" s="1058" t="s">
        <v>144</v>
      </c>
      <c r="P98" s="1058" t="s">
        <v>144</v>
      </c>
      <c r="Q98" s="1058" t="s">
        <v>144</v>
      </c>
    </row>
    <row r="99" spans="3:17" ht="14.5">
      <c r="C99" s="599" t="s">
        <v>144</v>
      </c>
      <c r="D99" s="599" t="s">
        <v>144</v>
      </c>
      <c r="E99" s="1326" t="s">
        <v>144</v>
      </c>
      <c r="F99" s="1058" t="s">
        <v>144</v>
      </c>
      <c r="G99" s="1058" t="s">
        <v>144</v>
      </c>
      <c r="H99" s="1058" t="s">
        <v>144</v>
      </c>
      <c r="I99" s="1058" t="s">
        <v>144</v>
      </c>
      <c r="J99" s="1058" t="s">
        <v>144</v>
      </c>
      <c r="K99" s="1058" t="s">
        <v>144</v>
      </c>
      <c r="L99" s="1058" t="s">
        <v>144</v>
      </c>
      <c r="M99" s="1058" t="s">
        <v>144</v>
      </c>
      <c r="N99" s="1058" t="s">
        <v>144</v>
      </c>
      <c r="O99" s="1058" t="s">
        <v>144</v>
      </c>
      <c r="P99" s="1058" t="s">
        <v>144</v>
      </c>
      <c r="Q99" s="1058" t="s">
        <v>144</v>
      </c>
    </row>
    <row r="100" spans="3:17" ht="14.5">
      <c r="C100" s="599" t="s">
        <v>144</v>
      </c>
      <c r="D100" s="599" t="s">
        <v>144</v>
      </c>
      <c r="E100" s="1326" t="s">
        <v>144</v>
      </c>
      <c r="F100" s="1058" t="s">
        <v>144</v>
      </c>
      <c r="G100" s="1058" t="s">
        <v>144</v>
      </c>
      <c r="H100" s="1058" t="s">
        <v>144</v>
      </c>
      <c r="I100" s="1058" t="s">
        <v>144</v>
      </c>
      <c r="J100" s="1058" t="s">
        <v>144</v>
      </c>
      <c r="K100" s="1058" t="s">
        <v>144</v>
      </c>
      <c r="L100" s="1058" t="s">
        <v>144</v>
      </c>
      <c r="M100" s="1058" t="s">
        <v>144</v>
      </c>
      <c r="N100" s="1058" t="s">
        <v>144</v>
      </c>
      <c r="O100" s="1058" t="s">
        <v>144</v>
      </c>
      <c r="P100" s="1058" t="s">
        <v>144</v>
      </c>
      <c r="Q100" s="1058" t="s">
        <v>144</v>
      </c>
    </row>
    <row r="101" spans="3:17" ht="14.5">
      <c r="C101" s="599" t="s">
        <v>144</v>
      </c>
      <c r="D101" s="599" t="s">
        <v>144</v>
      </c>
      <c r="E101" s="1326" t="s">
        <v>144</v>
      </c>
      <c r="F101" s="1058" t="s">
        <v>144</v>
      </c>
      <c r="G101" s="1058" t="s">
        <v>144</v>
      </c>
      <c r="H101" s="1058" t="s">
        <v>144</v>
      </c>
      <c r="I101" s="1058" t="s">
        <v>144</v>
      </c>
      <c r="J101" s="1058" t="s">
        <v>144</v>
      </c>
      <c r="K101" s="1058" t="s">
        <v>144</v>
      </c>
      <c r="L101" s="1058" t="s">
        <v>144</v>
      </c>
      <c r="M101" s="1058" t="s">
        <v>144</v>
      </c>
      <c r="N101" s="1058" t="s">
        <v>144</v>
      </c>
      <c r="O101" s="1058" t="s">
        <v>144</v>
      </c>
      <c r="P101" s="1058" t="s">
        <v>144</v>
      </c>
      <c r="Q101" s="1058" t="s">
        <v>144</v>
      </c>
    </row>
    <row r="102" spans="3:17" ht="14.5">
      <c r="C102" s="599" t="s">
        <v>144</v>
      </c>
      <c r="D102" s="599" t="s">
        <v>144</v>
      </c>
      <c r="E102" s="1326" t="s">
        <v>144</v>
      </c>
      <c r="F102" s="1058" t="s">
        <v>144</v>
      </c>
      <c r="G102" s="1058" t="s">
        <v>144</v>
      </c>
      <c r="H102" s="1058" t="s">
        <v>144</v>
      </c>
      <c r="I102" s="1058" t="s">
        <v>144</v>
      </c>
      <c r="J102" s="1058" t="s">
        <v>144</v>
      </c>
      <c r="K102" s="1058" t="s">
        <v>144</v>
      </c>
      <c r="L102" s="1058" t="s">
        <v>144</v>
      </c>
      <c r="M102" s="1058" t="s">
        <v>144</v>
      </c>
      <c r="N102" s="1058" t="s">
        <v>144</v>
      </c>
      <c r="O102" s="1058" t="s">
        <v>144</v>
      </c>
      <c r="P102" s="1058" t="s">
        <v>144</v>
      </c>
      <c r="Q102" s="1058" t="s">
        <v>144</v>
      </c>
    </row>
    <row r="103" spans="3:17" ht="14.5">
      <c r="C103" s="599" t="s">
        <v>144</v>
      </c>
      <c r="D103" s="599" t="s">
        <v>144</v>
      </c>
      <c r="E103" s="1326" t="s">
        <v>144</v>
      </c>
      <c r="F103" s="1058" t="s">
        <v>144</v>
      </c>
      <c r="G103" s="1058" t="s">
        <v>144</v>
      </c>
      <c r="H103" s="1058" t="s">
        <v>144</v>
      </c>
      <c r="I103" s="1058" t="s">
        <v>144</v>
      </c>
      <c r="J103" s="1058" t="s">
        <v>144</v>
      </c>
      <c r="K103" s="1058" t="s">
        <v>144</v>
      </c>
      <c r="L103" s="1058" t="s">
        <v>144</v>
      </c>
      <c r="M103" s="1058" t="s">
        <v>144</v>
      </c>
      <c r="N103" s="1058" t="s">
        <v>144</v>
      </c>
      <c r="O103" s="1058" t="s">
        <v>144</v>
      </c>
      <c r="P103" s="1058" t="s">
        <v>144</v>
      </c>
      <c r="Q103" s="1058" t="s">
        <v>144</v>
      </c>
    </row>
    <row r="104" spans="3:17" ht="14.5">
      <c r="C104" s="599" t="s">
        <v>144</v>
      </c>
      <c r="D104" s="599" t="s">
        <v>144</v>
      </c>
      <c r="E104" s="1326" t="s">
        <v>144</v>
      </c>
      <c r="F104" s="1058" t="s">
        <v>144</v>
      </c>
      <c r="G104" s="1058" t="s">
        <v>144</v>
      </c>
      <c r="H104" s="1058" t="s">
        <v>144</v>
      </c>
      <c r="I104" s="1058" t="s">
        <v>144</v>
      </c>
      <c r="J104" s="1058" t="s">
        <v>144</v>
      </c>
      <c r="K104" s="1058" t="s">
        <v>144</v>
      </c>
      <c r="L104" s="1058" t="s">
        <v>144</v>
      </c>
      <c r="M104" s="1058" t="s">
        <v>144</v>
      </c>
      <c r="N104" s="1058" t="s">
        <v>144</v>
      </c>
      <c r="O104" s="1058" t="s">
        <v>144</v>
      </c>
      <c r="P104" s="1058" t="s">
        <v>144</v>
      </c>
      <c r="Q104" s="1058" t="s">
        <v>144</v>
      </c>
    </row>
    <row r="105" spans="3:17" ht="14.5">
      <c r="C105" s="599" t="s">
        <v>144</v>
      </c>
      <c r="D105" s="599" t="s">
        <v>144</v>
      </c>
      <c r="E105" s="1326" t="s">
        <v>144</v>
      </c>
      <c r="F105" s="1058" t="s">
        <v>144</v>
      </c>
      <c r="G105" s="1058" t="s">
        <v>144</v>
      </c>
      <c r="H105" s="1058" t="s">
        <v>144</v>
      </c>
      <c r="I105" s="1058" t="s">
        <v>144</v>
      </c>
      <c r="J105" s="1058" t="s">
        <v>144</v>
      </c>
      <c r="K105" s="1058" t="s">
        <v>144</v>
      </c>
      <c r="L105" s="1058" t="s">
        <v>144</v>
      </c>
      <c r="M105" s="1058" t="s">
        <v>144</v>
      </c>
      <c r="N105" s="1058" t="s">
        <v>144</v>
      </c>
      <c r="O105" s="1058" t="s">
        <v>144</v>
      </c>
      <c r="P105" s="1058" t="s">
        <v>144</v>
      </c>
      <c r="Q105" s="1058" t="s">
        <v>144</v>
      </c>
    </row>
    <row r="106" spans="3:17" ht="14.5">
      <c r="C106" s="599" t="s">
        <v>144</v>
      </c>
      <c r="D106" s="599" t="s">
        <v>144</v>
      </c>
      <c r="E106" s="1326" t="s">
        <v>144</v>
      </c>
      <c r="F106" s="1058" t="s">
        <v>144</v>
      </c>
      <c r="G106" s="1058" t="s">
        <v>144</v>
      </c>
      <c r="H106" s="1058" t="s">
        <v>144</v>
      </c>
      <c r="I106" s="1058" t="s">
        <v>144</v>
      </c>
      <c r="J106" s="1058" t="s">
        <v>144</v>
      </c>
      <c r="K106" s="1058" t="s">
        <v>144</v>
      </c>
      <c r="L106" s="1058" t="s">
        <v>144</v>
      </c>
      <c r="M106" s="1058" t="s">
        <v>144</v>
      </c>
      <c r="N106" s="1058" t="s">
        <v>144</v>
      </c>
      <c r="O106" s="1058" t="s">
        <v>144</v>
      </c>
      <c r="P106" s="1058" t="s">
        <v>144</v>
      </c>
      <c r="Q106" s="1058" t="s">
        <v>144</v>
      </c>
    </row>
    <row r="107" spans="3:17" ht="14.5">
      <c r="C107" s="599" t="s">
        <v>144</v>
      </c>
      <c r="D107" s="599" t="s">
        <v>144</v>
      </c>
      <c r="E107" s="1326" t="s">
        <v>144</v>
      </c>
      <c r="F107" s="1058" t="s">
        <v>144</v>
      </c>
      <c r="G107" s="1058" t="s">
        <v>144</v>
      </c>
      <c r="H107" s="1058" t="s">
        <v>144</v>
      </c>
      <c r="I107" s="1058" t="s">
        <v>144</v>
      </c>
      <c r="J107" s="1058" t="s">
        <v>144</v>
      </c>
      <c r="K107" s="1058" t="s">
        <v>144</v>
      </c>
      <c r="L107" s="1058" t="s">
        <v>144</v>
      </c>
      <c r="M107" s="1058" t="s">
        <v>144</v>
      </c>
      <c r="N107" s="1058" t="s">
        <v>144</v>
      </c>
      <c r="O107" s="1058" t="s">
        <v>144</v>
      </c>
      <c r="P107" s="1058" t="s">
        <v>144</v>
      </c>
      <c r="Q107" s="1058" t="s">
        <v>144</v>
      </c>
    </row>
    <row r="108" spans="3:17" ht="14.5">
      <c r="C108" s="599" t="s">
        <v>144</v>
      </c>
      <c r="D108" s="599" t="s">
        <v>144</v>
      </c>
      <c r="E108" s="1326" t="s">
        <v>144</v>
      </c>
      <c r="F108" s="1058" t="s">
        <v>144</v>
      </c>
      <c r="G108" s="1058" t="s">
        <v>144</v>
      </c>
      <c r="H108" s="1058" t="s">
        <v>144</v>
      </c>
      <c r="I108" s="1058" t="s">
        <v>144</v>
      </c>
      <c r="J108" s="1058" t="s">
        <v>144</v>
      </c>
      <c r="K108" s="1058" t="s">
        <v>144</v>
      </c>
      <c r="L108" s="1058" t="s">
        <v>144</v>
      </c>
      <c r="M108" s="1058" t="s">
        <v>144</v>
      </c>
      <c r="N108" s="1058" t="s">
        <v>144</v>
      </c>
      <c r="O108" s="1058" t="s">
        <v>144</v>
      </c>
      <c r="P108" s="1058" t="s">
        <v>144</v>
      </c>
      <c r="Q108" s="1058" t="s">
        <v>144</v>
      </c>
    </row>
    <row r="109" spans="3:17" ht="14.5">
      <c r="C109" s="599" t="s">
        <v>144</v>
      </c>
      <c r="D109" s="599" t="s">
        <v>144</v>
      </c>
      <c r="E109" s="1326" t="s">
        <v>144</v>
      </c>
      <c r="F109" s="1058" t="s">
        <v>144</v>
      </c>
      <c r="G109" s="1058" t="s">
        <v>144</v>
      </c>
      <c r="H109" s="1058" t="s">
        <v>144</v>
      </c>
      <c r="I109" s="1058" t="s">
        <v>144</v>
      </c>
      <c r="J109" s="1058" t="s">
        <v>144</v>
      </c>
      <c r="K109" s="1058" t="s">
        <v>144</v>
      </c>
      <c r="L109" s="1058" t="s">
        <v>144</v>
      </c>
      <c r="M109" s="1058" t="s">
        <v>144</v>
      </c>
      <c r="N109" s="1058" t="s">
        <v>144</v>
      </c>
      <c r="O109" s="1058" t="s">
        <v>144</v>
      </c>
      <c r="P109" s="1058" t="s">
        <v>144</v>
      </c>
      <c r="Q109" s="1058" t="s">
        <v>144</v>
      </c>
    </row>
    <row r="110" spans="3:17" ht="14.5">
      <c r="C110" s="599" t="s">
        <v>144</v>
      </c>
      <c r="D110" s="599" t="s">
        <v>144</v>
      </c>
      <c r="E110" s="1326" t="s">
        <v>144</v>
      </c>
      <c r="F110" s="1058" t="s">
        <v>144</v>
      </c>
      <c r="G110" s="1058" t="s">
        <v>144</v>
      </c>
      <c r="H110" s="1058" t="s">
        <v>144</v>
      </c>
      <c r="I110" s="1058" t="s">
        <v>144</v>
      </c>
      <c r="J110" s="1058" t="s">
        <v>144</v>
      </c>
      <c r="K110" s="1058" t="s">
        <v>144</v>
      </c>
      <c r="L110" s="1058" t="s">
        <v>144</v>
      </c>
      <c r="M110" s="1058" t="s">
        <v>144</v>
      </c>
      <c r="N110" s="1058" t="s">
        <v>144</v>
      </c>
      <c r="O110" s="1058" t="s">
        <v>144</v>
      </c>
      <c r="P110" s="1058" t="s">
        <v>144</v>
      </c>
      <c r="Q110" s="1058" t="s">
        <v>144</v>
      </c>
    </row>
    <row r="111" spans="3:17" ht="14.5">
      <c r="C111" s="599" t="s">
        <v>144</v>
      </c>
      <c r="D111" s="599" t="s">
        <v>144</v>
      </c>
      <c r="E111" s="1326" t="s">
        <v>144</v>
      </c>
      <c r="F111" s="1058" t="s">
        <v>144</v>
      </c>
      <c r="G111" s="1058" t="s">
        <v>144</v>
      </c>
      <c r="H111" s="1058" t="s">
        <v>144</v>
      </c>
      <c r="I111" s="1058" t="s">
        <v>144</v>
      </c>
      <c r="J111" s="1058" t="s">
        <v>144</v>
      </c>
      <c r="K111" s="1058" t="s">
        <v>144</v>
      </c>
      <c r="L111" s="1058" t="s">
        <v>144</v>
      </c>
      <c r="M111" s="1058" t="s">
        <v>144</v>
      </c>
      <c r="N111" s="1058" t="s">
        <v>144</v>
      </c>
      <c r="O111" s="1058" t="s">
        <v>144</v>
      </c>
      <c r="P111" s="1058" t="s">
        <v>144</v>
      </c>
      <c r="Q111" s="1058" t="s">
        <v>144</v>
      </c>
    </row>
    <row r="112" spans="3:17" ht="14.5">
      <c r="C112" s="599" t="s">
        <v>144</v>
      </c>
      <c r="D112" s="599" t="s">
        <v>144</v>
      </c>
      <c r="E112" s="1326" t="s">
        <v>144</v>
      </c>
      <c r="F112" s="1058" t="s">
        <v>144</v>
      </c>
      <c r="G112" s="1058" t="s">
        <v>144</v>
      </c>
      <c r="H112" s="1058" t="s">
        <v>144</v>
      </c>
      <c r="I112" s="1058" t="s">
        <v>144</v>
      </c>
      <c r="J112" s="1058" t="s">
        <v>144</v>
      </c>
      <c r="K112" s="1058" t="s">
        <v>144</v>
      </c>
      <c r="L112" s="1058" t="s">
        <v>144</v>
      </c>
      <c r="M112" s="1058" t="s">
        <v>144</v>
      </c>
      <c r="N112" s="1058" t="s">
        <v>144</v>
      </c>
      <c r="O112" s="1058" t="s">
        <v>144</v>
      </c>
      <c r="P112" s="1058" t="s">
        <v>144</v>
      </c>
      <c r="Q112" s="1058" t="s">
        <v>144</v>
      </c>
    </row>
    <row r="113" spans="3:17" ht="14.5">
      <c r="C113" s="599" t="s">
        <v>144</v>
      </c>
      <c r="D113" s="599" t="s">
        <v>144</v>
      </c>
      <c r="E113" s="1326" t="s">
        <v>144</v>
      </c>
      <c r="F113" s="1058" t="s">
        <v>144</v>
      </c>
      <c r="G113" s="1058" t="s">
        <v>144</v>
      </c>
      <c r="H113" s="1058" t="s">
        <v>144</v>
      </c>
      <c r="I113" s="1058" t="s">
        <v>144</v>
      </c>
      <c r="J113" s="1058" t="s">
        <v>144</v>
      </c>
      <c r="K113" s="1058" t="s">
        <v>144</v>
      </c>
      <c r="L113" s="1058" t="s">
        <v>144</v>
      </c>
      <c r="M113" s="1058" t="s">
        <v>144</v>
      </c>
      <c r="N113" s="1058" t="s">
        <v>144</v>
      </c>
      <c r="O113" s="1058" t="s">
        <v>144</v>
      </c>
      <c r="P113" s="1058" t="s">
        <v>144</v>
      </c>
      <c r="Q113" s="1058" t="s">
        <v>144</v>
      </c>
    </row>
    <row r="114" spans="3:17" ht="14.5">
      <c r="C114" s="599" t="s">
        <v>144</v>
      </c>
      <c r="D114" s="599" t="s">
        <v>144</v>
      </c>
      <c r="E114" s="1326" t="s">
        <v>144</v>
      </c>
      <c r="F114" s="1058" t="s">
        <v>144</v>
      </c>
      <c r="G114" s="1058" t="s">
        <v>144</v>
      </c>
      <c r="H114" s="1058" t="s">
        <v>144</v>
      </c>
      <c r="I114" s="1058" t="s">
        <v>144</v>
      </c>
      <c r="J114" s="1058" t="s">
        <v>144</v>
      </c>
      <c r="K114" s="1058" t="s">
        <v>144</v>
      </c>
      <c r="L114" s="1058" t="s">
        <v>144</v>
      </c>
      <c r="M114" s="1058" t="s">
        <v>144</v>
      </c>
      <c r="N114" s="1058" t="s">
        <v>144</v>
      </c>
      <c r="O114" s="1058" t="s">
        <v>144</v>
      </c>
      <c r="P114" s="1058" t="s">
        <v>144</v>
      </c>
      <c r="Q114" s="1058" t="s">
        <v>144</v>
      </c>
    </row>
    <row r="115" spans="3:17" ht="14.5">
      <c r="C115" s="599" t="s">
        <v>144</v>
      </c>
      <c r="D115" s="599" t="s">
        <v>144</v>
      </c>
      <c r="E115" s="1326" t="s">
        <v>144</v>
      </c>
      <c r="F115" s="1058" t="s">
        <v>144</v>
      </c>
      <c r="G115" s="1058" t="s">
        <v>144</v>
      </c>
      <c r="H115" s="1058" t="s">
        <v>144</v>
      </c>
      <c r="I115" s="1058" t="s">
        <v>144</v>
      </c>
      <c r="J115" s="1058" t="s">
        <v>144</v>
      </c>
      <c r="K115" s="1058" t="s">
        <v>144</v>
      </c>
      <c r="L115" s="1058" t="s">
        <v>144</v>
      </c>
      <c r="M115" s="1058" t="s">
        <v>144</v>
      </c>
      <c r="N115" s="1058" t="s">
        <v>144</v>
      </c>
      <c r="O115" s="1058" t="s">
        <v>144</v>
      </c>
      <c r="P115" s="1058" t="s">
        <v>144</v>
      </c>
      <c r="Q115" s="1058" t="s">
        <v>144</v>
      </c>
    </row>
    <row r="116" spans="3:17" ht="14.5">
      <c r="C116" s="599" t="s">
        <v>144</v>
      </c>
      <c r="D116" s="599" t="s">
        <v>144</v>
      </c>
      <c r="E116" s="1326" t="s">
        <v>144</v>
      </c>
      <c r="F116" s="1058" t="s">
        <v>144</v>
      </c>
      <c r="G116" s="1058" t="s">
        <v>144</v>
      </c>
      <c r="H116" s="1058" t="s">
        <v>144</v>
      </c>
      <c r="I116" s="1058" t="s">
        <v>144</v>
      </c>
      <c r="J116" s="1058" t="s">
        <v>144</v>
      </c>
      <c r="K116" s="1058" t="s">
        <v>144</v>
      </c>
      <c r="L116" s="1058" t="s">
        <v>144</v>
      </c>
      <c r="M116" s="1058" t="s">
        <v>144</v>
      </c>
      <c r="N116" s="1058" t="s">
        <v>144</v>
      </c>
      <c r="O116" s="1058" t="s">
        <v>144</v>
      </c>
      <c r="P116" s="1058" t="s">
        <v>144</v>
      </c>
      <c r="Q116" s="1058" t="s">
        <v>144</v>
      </c>
    </row>
    <row r="117" spans="3:17" ht="14.5">
      <c r="C117" s="599" t="s">
        <v>144</v>
      </c>
      <c r="D117" s="599" t="s">
        <v>144</v>
      </c>
      <c r="E117" s="1326" t="s">
        <v>144</v>
      </c>
      <c r="F117" s="1058" t="s">
        <v>144</v>
      </c>
      <c r="G117" s="1058" t="s">
        <v>144</v>
      </c>
      <c r="H117" s="1058" t="s">
        <v>144</v>
      </c>
      <c r="I117" s="1058" t="s">
        <v>144</v>
      </c>
      <c r="J117" s="1058" t="s">
        <v>144</v>
      </c>
      <c r="K117" s="1058" t="s">
        <v>144</v>
      </c>
      <c r="L117" s="1058" t="s">
        <v>144</v>
      </c>
      <c r="M117" s="1058" t="s">
        <v>144</v>
      </c>
      <c r="N117" s="1058" t="s">
        <v>144</v>
      </c>
      <c r="O117" s="1058" t="s">
        <v>144</v>
      </c>
      <c r="P117" s="1058" t="s">
        <v>144</v>
      </c>
      <c r="Q117" s="1058" t="s">
        <v>144</v>
      </c>
    </row>
    <row r="118" spans="3:17" ht="14.5">
      <c r="C118" s="599" t="s">
        <v>144</v>
      </c>
      <c r="D118" s="599" t="s">
        <v>144</v>
      </c>
      <c r="E118" s="1326" t="s">
        <v>144</v>
      </c>
      <c r="F118" s="1058" t="s">
        <v>144</v>
      </c>
      <c r="G118" s="1058" t="s">
        <v>144</v>
      </c>
      <c r="H118" s="1058" t="s">
        <v>144</v>
      </c>
      <c r="I118" s="1058" t="s">
        <v>144</v>
      </c>
      <c r="J118" s="1058" t="s">
        <v>144</v>
      </c>
      <c r="K118" s="1058" t="s">
        <v>144</v>
      </c>
      <c r="L118" s="1058" t="s">
        <v>144</v>
      </c>
      <c r="M118" s="1058" t="s">
        <v>144</v>
      </c>
      <c r="N118" s="1058" t="s">
        <v>144</v>
      </c>
      <c r="O118" s="1058" t="s">
        <v>144</v>
      </c>
      <c r="P118" s="1058" t="s">
        <v>144</v>
      </c>
      <c r="Q118" s="1058" t="s">
        <v>144</v>
      </c>
    </row>
    <row r="119" spans="3:17" ht="14.5">
      <c r="C119" s="599" t="s">
        <v>144</v>
      </c>
      <c r="D119" s="599" t="s">
        <v>144</v>
      </c>
      <c r="E119" s="1326" t="s">
        <v>144</v>
      </c>
      <c r="F119" s="1058" t="s">
        <v>144</v>
      </c>
      <c r="G119" s="1058" t="s">
        <v>144</v>
      </c>
      <c r="H119" s="1058" t="s">
        <v>144</v>
      </c>
      <c r="I119" s="1058" t="s">
        <v>144</v>
      </c>
      <c r="J119" s="1058" t="s">
        <v>144</v>
      </c>
      <c r="K119" s="1058" t="s">
        <v>144</v>
      </c>
      <c r="L119" s="1058" t="s">
        <v>144</v>
      </c>
      <c r="M119" s="1058" t="s">
        <v>144</v>
      </c>
      <c r="N119" s="1058" t="s">
        <v>144</v>
      </c>
      <c r="O119" s="1058" t="s">
        <v>144</v>
      </c>
      <c r="P119" s="1058" t="s">
        <v>144</v>
      </c>
      <c r="Q119" s="1058" t="s">
        <v>144</v>
      </c>
    </row>
    <row r="120" spans="3:17" ht="14.5">
      <c r="C120" s="599" t="s">
        <v>144</v>
      </c>
      <c r="D120" s="599" t="s">
        <v>144</v>
      </c>
      <c r="E120" s="1326" t="s">
        <v>144</v>
      </c>
      <c r="F120" s="1058" t="s">
        <v>144</v>
      </c>
      <c r="G120" s="1058" t="s">
        <v>144</v>
      </c>
      <c r="H120" s="1058" t="s">
        <v>144</v>
      </c>
      <c r="I120" s="1058" t="s">
        <v>144</v>
      </c>
      <c r="J120" s="1058" t="s">
        <v>144</v>
      </c>
      <c r="K120" s="1058" t="s">
        <v>144</v>
      </c>
      <c r="L120" s="1058" t="s">
        <v>144</v>
      </c>
      <c r="M120" s="1058" t="s">
        <v>144</v>
      </c>
      <c r="N120" s="1058" t="s">
        <v>144</v>
      </c>
      <c r="O120" s="1058" t="s">
        <v>144</v>
      </c>
      <c r="P120" s="1058" t="s">
        <v>144</v>
      </c>
      <c r="Q120" s="1058" t="s">
        <v>144</v>
      </c>
    </row>
    <row r="121" spans="3:17" ht="14.5">
      <c r="C121" s="599" t="s">
        <v>144</v>
      </c>
      <c r="D121" s="599" t="s">
        <v>144</v>
      </c>
      <c r="E121" s="1326" t="s">
        <v>144</v>
      </c>
      <c r="F121" s="1058" t="s">
        <v>144</v>
      </c>
      <c r="G121" s="1058" t="s">
        <v>144</v>
      </c>
      <c r="H121" s="1058" t="s">
        <v>144</v>
      </c>
      <c r="I121" s="1058" t="s">
        <v>144</v>
      </c>
      <c r="J121" s="1058" t="s">
        <v>144</v>
      </c>
      <c r="K121" s="1058" t="s">
        <v>144</v>
      </c>
      <c r="L121" s="1058" t="s">
        <v>144</v>
      </c>
      <c r="M121" s="1058" t="s">
        <v>144</v>
      </c>
      <c r="N121" s="1058" t="s">
        <v>144</v>
      </c>
      <c r="O121" s="1058" t="s">
        <v>144</v>
      </c>
      <c r="P121" s="1058" t="s">
        <v>144</v>
      </c>
      <c r="Q121" s="1058" t="s">
        <v>144</v>
      </c>
    </row>
    <row r="122" spans="3:17" ht="14.5">
      <c r="C122" s="599" t="s">
        <v>144</v>
      </c>
      <c r="D122" s="599" t="s">
        <v>144</v>
      </c>
      <c r="E122" s="1326" t="s">
        <v>144</v>
      </c>
      <c r="F122" s="1058" t="s">
        <v>144</v>
      </c>
      <c r="G122" s="1058" t="s">
        <v>144</v>
      </c>
      <c r="H122" s="1058" t="s">
        <v>144</v>
      </c>
      <c r="I122" s="1058" t="s">
        <v>144</v>
      </c>
      <c r="J122" s="1058" t="s">
        <v>144</v>
      </c>
      <c r="K122" s="1058" t="s">
        <v>144</v>
      </c>
      <c r="L122" s="1058" t="s">
        <v>144</v>
      </c>
      <c r="M122" s="1058" t="s">
        <v>144</v>
      </c>
      <c r="N122" s="1058" t="s">
        <v>144</v>
      </c>
      <c r="O122" s="1058" t="s">
        <v>144</v>
      </c>
      <c r="P122" s="1058" t="s">
        <v>144</v>
      </c>
      <c r="Q122" s="1058" t="s">
        <v>144</v>
      </c>
    </row>
    <row r="123" spans="3:17" ht="14.5">
      <c r="C123" s="599" t="s">
        <v>144</v>
      </c>
      <c r="D123" s="599" t="s">
        <v>144</v>
      </c>
      <c r="E123" s="1326" t="s">
        <v>144</v>
      </c>
      <c r="F123" s="1058" t="s">
        <v>144</v>
      </c>
      <c r="G123" s="1058" t="s">
        <v>144</v>
      </c>
      <c r="H123" s="1058" t="s">
        <v>144</v>
      </c>
      <c r="I123" s="1058" t="s">
        <v>144</v>
      </c>
      <c r="J123" s="1058" t="s">
        <v>144</v>
      </c>
      <c r="K123" s="1058" t="s">
        <v>144</v>
      </c>
      <c r="L123" s="1058" t="s">
        <v>144</v>
      </c>
      <c r="M123" s="1058" t="s">
        <v>144</v>
      </c>
      <c r="N123" s="1058" t="s">
        <v>144</v>
      </c>
      <c r="O123" s="1058" t="s">
        <v>144</v>
      </c>
      <c r="P123" s="1058" t="s">
        <v>144</v>
      </c>
      <c r="Q123" s="1058" t="s">
        <v>144</v>
      </c>
    </row>
    <row r="124" spans="3:17" ht="14.5">
      <c r="C124" s="599" t="s">
        <v>144</v>
      </c>
      <c r="D124" s="599" t="s">
        <v>144</v>
      </c>
      <c r="E124" s="1326" t="s">
        <v>144</v>
      </c>
      <c r="F124" s="1058" t="s">
        <v>144</v>
      </c>
      <c r="G124" s="1058" t="s">
        <v>144</v>
      </c>
      <c r="H124" s="1058" t="s">
        <v>144</v>
      </c>
      <c r="I124" s="1058" t="s">
        <v>144</v>
      </c>
      <c r="J124" s="1058" t="s">
        <v>144</v>
      </c>
      <c r="K124" s="1058" t="s">
        <v>144</v>
      </c>
      <c r="L124" s="1058" t="s">
        <v>144</v>
      </c>
      <c r="M124" s="1058" t="s">
        <v>144</v>
      </c>
      <c r="N124" s="1058" t="s">
        <v>144</v>
      </c>
      <c r="O124" s="1058" t="s">
        <v>144</v>
      </c>
      <c r="P124" s="1058" t="s">
        <v>144</v>
      </c>
      <c r="Q124" s="1058" t="s">
        <v>144</v>
      </c>
    </row>
    <row r="125" spans="3:17" ht="14.5">
      <c r="C125" s="599" t="s">
        <v>144</v>
      </c>
      <c r="D125" s="599" t="s">
        <v>144</v>
      </c>
      <c r="E125" s="1326" t="s">
        <v>144</v>
      </c>
      <c r="F125" s="1058" t="s">
        <v>144</v>
      </c>
      <c r="G125" s="1058" t="s">
        <v>144</v>
      </c>
      <c r="H125" s="1058" t="s">
        <v>144</v>
      </c>
      <c r="I125" s="1058" t="s">
        <v>144</v>
      </c>
      <c r="J125" s="1058" t="s">
        <v>144</v>
      </c>
      <c r="K125" s="1058" t="s">
        <v>144</v>
      </c>
      <c r="L125" s="1058" t="s">
        <v>144</v>
      </c>
      <c r="M125" s="1058" t="s">
        <v>144</v>
      </c>
      <c r="N125" s="1058" t="s">
        <v>144</v>
      </c>
      <c r="O125" s="1058" t="s">
        <v>144</v>
      </c>
      <c r="P125" s="1058" t="s">
        <v>144</v>
      </c>
      <c r="Q125" s="1058" t="s">
        <v>144</v>
      </c>
    </row>
    <row r="126" spans="3:17" ht="14.5">
      <c r="C126" s="599" t="s">
        <v>144</v>
      </c>
      <c r="D126" s="599" t="s">
        <v>144</v>
      </c>
      <c r="E126" s="1326" t="s">
        <v>144</v>
      </c>
      <c r="F126" s="1058" t="s">
        <v>144</v>
      </c>
      <c r="G126" s="1058" t="s">
        <v>144</v>
      </c>
      <c r="H126" s="1058" t="s">
        <v>144</v>
      </c>
      <c r="I126" s="1058" t="s">
        <v>144</v>
      </c>
      <c r="J126" s="1058" t="s">
        <v>144</v>
      </c>
      <c r="K126" s="1058" t="s">
        <v>144</v>
      </c>
      <c r="L126" s="1058" t="s">
        <v>144</v>
      </c>
      <c r="M126" s="1058" t="s">
        <v>144</v>
      </c>
      <c r="N126" s="1058" t="s">
        <v>144</v>
      </c>
      <c r="O126" s="1058" t="s">
        <v>144</v>
      </c>
      <c r="P126" s="1058" t="s">
        <v>144</v>
      </c>
      <c r="Q126" s="1058" t="s">
        <v>144</v>
      </c>
    </row>
    <row r="127" spans="3:17" ht="14.5">
      <c r="C127" s="599" t="s">
        <v>144</v>
      </c>
      <c r="D127" s="599" t="s">
        <v>144</v>
      </c>
      <c r="E127" s="1326" t="s">
        <v>144</v>
      </c>
      <c r="F127" s="1058" t="s">
        <v>144</v>
      </c>
      <c r="G127" s="1058" t="s">
        <v>144</v>
      </c>
      <c r="H127" s="1058" t="s">
        <v>144</v>
      </c>
      <c r="I127" s="1058" t="s">
        <v>144</v>
      </c>
      <c r="J127" s="1058" t="s">
        <v>144</v>
      </c>
      <c r="K127" s="1058" t="s">
        <v>144</v>
      </c>
      <c r="L127" s="1058" t="s">
        <v>144</v>
      </c>
      <c r="M127" s="1058" t="s">
        <v>144</v>
      </c>
      <c r="N127" s="1058" t="s">
        <v>144</v>
      </c>
      <c r="O127" s="1058" t="s">
        <v>144</v>
      </c>
      <c r="P127" s="1058" t="s">
        <v>144</v>
      </c>
      <c r="Q127" s="1058" t="s">
        <v>144</v>
      </c>
    </row>
    <row r="128" spans="3:17" ht="14.5">
      <c r="C128" s="599" t="s">
        <v>144</v>
      </c>
      <c r="D128" s="599" t="s">
        <v>144</v>
      </c>
      <c r="E128" s="1326" t="s">
        <v>144</v>
      </c>
      <c r="F128" s="1058" t="s">
        <v>144</v>
      </c>
      <c r="G128" s="1058" t="s">
        <v>144</v>
      </c>
      <c r="H128" s="1058" t="s">
        <v>144</v>
      </c>
      <c r="I128" s="1058" t="s">
        <v>144</v>
      </c>
      <c r="J128" s="1058" t="s">
        <v>144</v>
      </c>
      <c r="K128" s="1058" t="s">
        <v>144</v>
      </c>
      <c r="L128" s="1058" t="s">
        <v>144</v>
      </c>
      <c r="M128" s="1058" t="s">
        <v>144</v>
      </c>
      <c r="N128" s="1058" t="s">
        <v>144</v>
      </c>
      <c r="O128" s="1058" t="s">
        <v>144</v>
      </c>
      <c r="P128" s="1058" t="s">
        <v>144</v>
      </c>
      <c r="Q128" s="1058" t="s">
        <v>144</v>
      </c>
    </row>
    <row r="129" spans="3:17" ht="14.5">
      <c r="C129" s="599" t="s">
        <v>144</v>
      </c>
      <c r="D129" s="599" t="s">
        <v>144</v>
      </c>
      <c r="E129" s="1326" t="s">
        <v>144</v>
      </c>
      <c r="F129" s="1058" t="s">
        <v>144</v>
      </c>
      <c r="G129" s="1058" t="s">
        <v>144</v>
      </c>
      <c r="H129" s="1058" t="s">
        <v>144</v>
      </c>
      <c r="I129" s="1058" t="s">
        <v>144</v>
      </c>
      <c r="J129" s="1058" t="s">
        <v>144</v>
      </c>
      <c r="K129" s="1058" t="s">
        <v>144</v>
      </c>
      <c r="L129" s="1058" t="s">
        <v>144</v>
      </c>
      <c r="M129" s="1058" t="s">
        <v>144</v>
      </c>
      <c r="N129" s="1058" t="s">
        <v>144</v>
      </c>
      <c r="O129" s="1058" t="s">
        <v>144</v>
      </c>
      <c r="P129" s="1058" t="s">
        <v>144</v>
      </c>
      <c r="Q129" s="1058" t="s">
        <v>144</v>
      </c>
    </row>
    <row r="130" spans="3:17" ht="14.5">
      <c r="C130" s="599" t="s">
        <v>144</v>
      </c>
      <c r="D130" s="599" t="s">
        <v>144</v>
      </c>
      <c r="E130" s="1326" t="s">
        <v>144</v>
      </c>
      <c r="F130" s="1058" t="s">
        <v>144</v>
      </c>
      <c r="G130" s="1058" t="s">
        <v>144</v>
      </c>
      <c r="H130" s="1058" t="s">
        <v>144</v>
      </c>
      <c r="I130" s="1058" t="s">
        <v>144</v>
      </c>
      <c r="J130" s="1058" t="s">
        <v>144</v>
      </c>
      <c r="K130" s="1058" t="s">
        <v>144</v>
      </c>
      <c r="L130" s="1058" t="s">
        <v>144</v>
      </c>
      <c r="M130" s="1058" t="s">
        <v>144</v>
      </c>
      <c r="N130" s="1058" t="s">
        <v>144</v>
      </c>
      <c r="O130" s="1058" t="s">
        <v>144</v>
      </c>
      <c r="P130" s="1058" t="s">
        <v>144</v>
      </c>
      <c r="Q130" s="1058" t="s">
        <v>144</v>
      </c>
    </row>
    <row r="131" spans="3:17" ht="14.5">
      <c r="C131" s="599" t="s">
        <v>144</v>
      </c>
      <c r="D131" s="599" t="s">
        <v>144</v>
      </c>
      <c r="E131" s="1326" t="s">
        <v>144</v>
      </c>
      <c r="F131" s="1058" t="s">
        <v>144</v>
      </c>
      <c r="G131" s="1058" t="s">
        <v>144</v>
      </c>
      <c r="H131" s="1058" t="s">
        <v>144</v>
      </c>
      <c r="I131" s="1058" t="s">
        <v>144</v>
      </c>
      <c r="J131" s="1058" t="s">
        <v>144</v>
      </c>
      <c r="K131" s="1058" t="s">
        <v>144</v>
      </c>
      <c r="L131" s="1058" t="s">
        <v>144</v>
      </c>
      <c r="M131" s="1058" t="s">
        <v>144</v>
      </c>
      <c r="N131" s="1058" t="s">
        <v>144</v>
      </c>
      <c r="O131" s="1058" t="s">
        <v>144</v>
      </c>
      <c r="P131" s="1058" t="s">
        <v>144</v>
      </c>
      <c r="Q131" s="1058" t="s">
        <v>144</v>
      </c>
    </row>
    <row r="132" spans="3:17" ht="14.5">
      <c r="C132" s="599" t="s">
        <v>144</v>
      </c>
      <c r="D132" s="599" t="s">
        <v>144</v>
      </c>
      <c r="E132" s="1326" t="s">
        <v>144</v>
      </c>
      <c r="F132" s="1058" t="s">
        <v>144</v>
      </c>
      <c r="G132" s="1058" t="s">
        <v>144</v>
      </c>
      <c r="H132" s="1058" t="s">
        <v>144</v>
      </c>
      <c r="I132" s="1058" t="s">
        <v>144</v>
      </c>
      <c r="J132" s="1058" t="s">
        <v>144</v>
      </c>
      <c r="K132" s="1058" t="s">
        <v>144</v>
      </c>
      <c r="L132" s="1058" t="s">
        <v>144</v>
      </c>
      <c r="M132" s="1058" t="s">
        <v>144</v>
      </c>
      <c r="N132" s="1058" t="s">
        <v>144</v>
      </c>
      <c r="O132" s="1058" t="s">
        <v>144</v>
      </c>
      <c r="P132" s="1058" t="s">
        <v>144</v>
      </c>
      <c r="Q132" s="1058" t="s">
        <v>144</v>
      </c>
    </row>
    <row r="133" spans="3:17" ht="14.5">
      <c r="C133" s="599" t="s">
        <v>144</v>
      </c>
      <c r="D133" s="599" t="s">
        <v>144</v>
      </c>
      <c r="E133" s="1326" t="s">
        <v>144</v>
      </c>
      <c r="F133" s="1058" t="s">
        <v>144</v>
      </c>
      <c r="G133" s="1058" t="s">
        <v>144</v>
      </c>
      <c r="H133" s="1058" t="s">
        <v>144</v>
      </c>
      <c r="I133" s="1058" t="s">
        <v>144</v>
      </c>
      <c r="J133" s="1058" t="s">
        <v>144</v>
      </c>
      <c r="K133" s="1058" t="s">
        <v>144</v>
      </c>
      <c r="L133" s="1058" t="s">
        <v>144</v>
      </c>
      <c r="M133" s="1058" t="s">
        <v>144</v>
      </c>
      <c r="N133" s="1058" t="s">
        <v>144</v>
      </c>
      <c r="O133" s="1058" t="s">
        <v>144</v>
      </c>
      <c r="P133" s="1058" t="s">
        <v>144</v>
      </c>
      <c r="Q133" s="1058" t="s">
        <v>144</v>
      </c>
    </row>
    <row r="134" spans="3:17" ht="14.5">
      <c r="C134" s="599" t="s">
        <v>144</v>
      </c>
      <c r="D134" s="599" t="s">
        <v>144</v>
      </c>
      <c r="E134" s="1326" t="s">
        <v>144</v>
      </c>
      <c r="F134" s="1058" t="s">
        <v>144</v>
      </c>
      <c r="G134" s="1058" t="s">
        <v>144</v>
      </c>
      <c r="H134" s="1058" t="s">
        <v>144</v>
      </c>
      <c r="I134" s="1058" t="s">
        <v>144</v>
      </c>
      <c r="J134" s="1058" t="s">
        <v>144</v>
      </c>
      <c r="K134" s="1058" t="s">
        <v>144</v>
      </c>
      <c r="L134" s="1058" t="s">
        <v>144</v>
      </c>
      <c r="M134" s="1058" t="s">
        <v>144</v>
      </c>
      <c r="N134" s="1058" t="s">
        <v>144</v>
      </c>
      <c r="O134" s="1058" t="s">
        <v>144</v>
      </c>
      <c r="P134" s="1058" t="s">
        <v>144</v>
      </c>
      <c r="Q134" s="1058" t="s">
        <v>144</v>
      </c>
    </row>
    <row r="135" spans="3:17" ht="14.5">
      <c r="C135" s="599" t="s">
        <v>144</v>
      </c>
      <c r="D135" s="599" t="s">
        <v>144</v>
      </c>
      <c r="E135" s="1326" t="s">
        <v>144</v>
      </c>
      <c r="F135" s="1058" t="s">
        <v>144</v>
      </c>
      <c r="G135" s="1058" t="s">
        <v>144</v>
      </c>
      <c r="H135" s="1058" t="s">
        <v>144</v>
      </c>
      <c r="I135" s="1058" t="s">
        <v>144</v>
      </c>
      <c r="J135" s="1058" t="s">
        <v>144</v>
      </c>
      <c r="K135" s="1058" t="s">
        <v>144</v>
      </c>
      <c r="L135" s="1058" t="s">
        <v>144</v>
      </c>
      <c r="M135" s="1058" t="s">
        <v>144</v>
      </c>
      <c r="N135" s="1058" t="s">
        <v>144</v>
      </c>
      <c r="O135" s="1058" t="s">
        <v>144</v>
      </c>
      <c r="P135" s="1058" t="s">
        <v>144</v>
      </c>
      <c r="Q135" s="1058" t="s">
        <v>144</v>
      </c>
    </row>
    <row r="136" spans="3:17" ht="14.5">
      <c r="C136" s="599" t="s">
        <v>144</v>
      </c>
      <c r="D136" s="599" t="s">
        <v>144</v>
      </c>
      <c r="E136" s="1326" t="s">
        <v>144</v>
      </c>
      <c r="F136" s="1058" t="s">
        <v>144</v>
      </c>
      <c r="G136" s="1058" t="s">
        <v>144</v>
      </c>
      <c r="H136" s="1058" t="s">
        <v>144</v>
      </c>
      <c r="I136" s="1058" t="s">
        <v>144</v>
      </c>
      <c r="J136" s="1058" t="s">
        <v>144</v>
      </c>
      <c r="K136" s="1058" t="s">
        <v>144</v>
      </c>
      <c r="L136" s="1058" t="s">
        <v>144</v>
      </c>
      <c r="M136" s="1058" t="s">
        <v>144</v>
      </c>
      <c r="N136" s="1058" t="s">
        <v>144</v>
      </c>
      <c r="O136" s="1058" t="s">
        <v>144</v>
      </c>
      <c r="P136" s="1058" t="s">
        <v>144</v>
      </c>
      <c r="Q136" s="1058" t="s">
        <v>144</v>
      </c>
    </row>
    <row r="137" spans="3:17" ht="14.5">
      <c r="C137" s="599" t="s">
        <v>144</v>
      </c>
      <c r="D137" s="599" t="s">
        <v>144</v>
      </c>
      <c r="E137" s="1326" t="s">
        <v>144</v>
      </c>
      <c r="F137" s="1058" t="s">
        <v>144</v>
      </c>
      <c r="G137" s="1058" t="s">
        <v>144</v>
      </c>
      <c r="H137" s="1058" t="s">
        <v>144</v>
      </c>
      <c r="I137" s="1058" t="s">
        <v>144</v>
      </c>
      <c r="J137" s="1058" t="s">
        <v>144</v>
      </c>
      <c r="K137" s="1058" t="s">
        <v>144</v>
      </c>
      <c r="L137" s="1058" t="s">
        <v>144</v>
      </c>
      <c r="M137" s="1058" t="s">
        <v>144</v>
      </c>
      <c r="N137" s="1058" t="s">
        <v>144</v>
      </c>
      <c r="O137" s="1058" t="s">
        <v>144</v>
      </c>
      <c r="P137" s="1058" t="s">
        <v>144</v>
      </c>
      <c r="Q137" s="1058" t="s">
        <v>144</v>
      </c>
    </row>
    <row r="138" spans="3:17" ht="14.5">
      <c r="C138" s="599" t="s">
        <v>144</v>
      </c>
      <c r="D138" s="599" t="s">
        <v>144</v>
      </c>
      <c r="E138" s="1326" t="s">
        <v>144</v>
      </c>
      <c r="F138" s="1058" t="s">
        <v>144</v>
      </c>
      <c r="G138" s="1058" t="s">
        <v>144</v>
      </c>
      <c r="H138" s="1058" t="s">
        <v>144</v>
      </c>
      <c r="I138" s="1058" t="s">
        <v>144</v>
      </c>
      <c r="J138" s="1058" t="s">
        <v>144</v>
      </c>
      <c r="K138" s="1058" t="s">
        <v>144</v>
      </c>
      <c r="L138" s="1058" t="s">
        <v>144</v>
      </c>
      <c r="M138" s="1058" t="s">
        <v>144</v>
      </c>
      <c r="N138" s="1058" t="s">
        <v>144</v>
      </c>
      <c r="O138" s="1058" t="s">
        <v>144</v>
      </c>
      <c r="P138" s="1058" t="s">
        <v>144</v>
      </c>
      <c r="Q138" s="1058" t="s">
        <v>144</v>
      </c>
    </row>
    <row r="139" spans="3:17" ht="14.5">
      <c r="C139" s="599" t="s">
        <v>144</v>
      </c>
      <c r="D139" s="599" t="s">
        <v>144</v>
      </c>
      <c r="E139" s="1326" t="s">
        <v>144</v>
      </c>
      <c r="F139" s="1058" t="s">
        <v>144</v>
      </c>
      <c r="G139" s="1058" t="s">
        <v>144</v>
      </c>
      <c r="H139" s="1058" t="s">
        <v>144</v>
      </c>
      <c r="I139" s="1058" t="s">
        <v>144</v>
      </c>
      <c r="J139" s="1058" t="s">
        <v>144</v>
      </c>
      <c r="K139" s="1058" t="s">
        <v>144</v>
      </c>
      <c r="L139" s="1058" t="s">
        <v>144</v>
      </c>
      <c r="M139" s="1058" t="s">
        <v>144</v>
      </c>
      <c r="N139" s="1058" t="s">
        <v>144</v>
      </c>
      <c r="O139" s="1058" t="s">
        <v>144</v>
      </c>
      <c r="P139" s="1058" t="s">
        <v>144</v>
      </c>
      <c r="Q139" s="1058" t="s">
        <v>144</v>
      </c>
    </row>
    <row r="140" spans="3:17" ht="14.5">
      <c r="C140" s="599" t="s">
        <v>144</v>
      </c>
      <c r="D140" s="599" t="s">
        <v>144</v>
      </c>
      <c r="E140" s="1326" t="s">
        <v>144</v>
      </c>
      <c r="F140" s="1058" t="s">
        <v>144</v>
      </c>
      <c r="G140" s="1058" t="s">
        <v>144</v>
      </c>
      <c r="H140" s="1058" t="s">
        <v>144</v>
      </c>
      <c r="I140" s="1058" t="s">
        <v>144</v>
      </c>
      <c r="J140" s="1058" t="s">
        <v>144</v>
      </c>
      <c r="K140" s="1058" t="s">
        <v>144</v>
      </c>
      <c r="L140" s="1058" t="s">
        <v>144</v>
      </c>
      <c r="M140" s="1058" t="s">
        <v>144</v>
      </c>
      <c r="N140" s="1058" t="s">
        <v>144</v>
      </c>
      <c r="O140" s="1058" t="s">
        <v>144</v>
      </c>
      <c r="P140" s="1058" t="s">
        <v>144</v>
      </c>
      <c r="Q140" s="1058" t="s">
        <v>144</v>
      </c>
    </row>
    <row r="141" spans="3:17" ht="14.5">
      <c r="C141" s="599" t="s">
        <v>144</v>
      </c>
      <c r="D141" s="599" t="s">
        <v>144</v>
      </c>
      <c r="E141" s="1326" t="s">
        <v>144</v>
      </c>
      <c r="F141" s="1058" t="s">
        <v>144</v>
      </c>
      <c r="G141" s="1058" t="s">
        <v>144</v>
      </c>
      <c r="H141" s="1058" t="s">
        <v>144</v>
      </c>
      <c r="I141" s="1058" t="s">
        <v>144</v>
      </c>
      <c r="J141" s="1058" t="s">
        <v>144</v>
      </c>
      <c r="K141" s="1058" t="s">
        <v>144</v>
      </c>
      <c r="L141" s="1058" t="s">
        <v>144</v>
      </c>
      <c r="M141" s="1058" t="s">
        <v>144</v>
      </c>
      <c r="N141" s="1058" t="s">
        <v>144</v>
      </c>
      <c r="O141" s="1058" t="s">
        <v>144</v>
      </c>
      <c r="P141" s="1058" t="s">
        <v>144</v>
      </c>
      <c r="Q141" s="1058" t="s">
        <v>144</v>
      </c>
    </row>
    <row r="142" spans="3:17" ht="14.5">
      <c r="C142" s="599" t="s">
        <v>144</v>
      </c>
      <c r="D142" s="599" t="s">
        <v>144</v>
      </c>
      <c r="E142" s="1326" t="s">
        <v>144</v>
      </c>
      <c r="F142" s="1058" t="s">
        <v>144</v>
      </c>
      <c r="G142" s="1058" t="s">
        <v>144</v>
      </c>
      <c r="H142" s="1058" t="s">
        <v>144</v>
      </c>
      <c r="I142" s="1058" t="s">
        <v>144</v>
      </c>
      <c r="J142" s="1058" t="s">
        <v>144</v>
      </c>
      <c r="K142" s="1058" t="s">
        <v>144</v>
      </c>
      <c r="L142" s="1058" t="s">
        <v>144</v>
      </c>
      <c r="M142" s="1058" t="s">
        <v>144</v>
      </c>
      <c r="N142" s="1058" t="s">
        <v>144</v>
      </c>
      <c r="O142" s="1058" t="s">
        <v>144</v>
      </c>
      <c r="P142" s="1058" t="s">
        <v>144</v>
      </c>
      <c r="Q142" s="1058" t="s">
        <v>144</v>
      </c>
    </row>
    <row r="143" spans="3:17" ht="14.5">
      <c r="C143" s="599" t="s">
        <v>144</v>
      </c>
      <c r="D143" s="599" t="s">
        <v>144</v>
      </c>
      <c r="E143" s="1326" t="s">
        <v>144</v>
      </c>
      <c r="F143" s="1058" t="s">
        <v>144</v>
      </c>
      <c r="G143" s="1058" t="s">
        <v>144</v>
      </c>
      <c r="H143" s="1058" t="s">
        <v>144</v>
      </c>
      <c r="I143" s="1058" t="s">
        <v>144</v>
      </c>
      <c r="J143" s="1058" t="s">
        <v>144</v>
      </c>
      <c r="K143" s="1058" t="s">
        <v>144</v>
      </c>
      <c r="L143" s="1058" t="s">
        <v>144</v>
      </c>
      <c r="M143" s="1058" t="s">
        <v>144</v>
      </c>
      <c r="N143" s="1058" t="s">
        <v>144</v>
      </c>
      <c r="O143" s="1058" t="s">
        <v>144</v>
      </c>
      <c r="P143" s="1058" t="s">
        <v>144</v>
      </c>
      <c r="Q143" s="1058" t="s">
        <v>144</v>
      </c>
    </row>
    <row r="144" spans="3:17" ht="14.5">
      <c r="C144" s="599" t="s">
        <v>144</v>
      </c>
      <c r="D144" s="599" t="s">
        <v>144</v>
      </c>
      <c r="E144" s="1326" t="s">
        <v>144</v>
      </c>
      <c r="F144" s="1058" t="s">
        <v>144</v>
      </c>
      <c r="G144" s="1058" t="s">
        <v>144</v>
      </c>
      <c r="H144" s="1058" t="s">
        <v>144</v>
      </c>
      <c r="I144" s="1058" t="s">
        <v>144</v>
      </c>
      <c r="J144" s="1058" t="s">
        <v>144</v>
      </c>
      <c r="K144" s="1058" t="s">
        <v>144</v>
      </c>
      <c r="L144" s="1058" t="s">
        <v>144</v>
      </c>
      <c r="M144" s="1058" t="s">
        <v>144</v>
      </c>
      <c r="N144" s="1058" t="s">
        <v>144</v>
      </c>
      <c r="O144" s="1058" t="s">
        <v>144</v>
      </c>
      <c r="P144" s="1058" t="s">
        <v>144</v>
      </c>
      <c r="Q144" s="1058" t="s">
        <v>144</v>
      </c>
    </row>
    <row r="145" spans="3:17" ht="14.5">
      <c r="C145" s="599" t="s">
        <v>144</v>
      </c>
      <c r="D145" s="599" t="s">
        <v>144</v>
      </c>
      <c r="E145" s="1326" t="s">
        <v>144</v>
      </c>
      <c r="F145" s="1058" t="s">
        <v>144</v>
      </c>
      <c r="G145" s="1058" t="s">
        <v>144</v>
      </c>
      <c r="H145" s="1058" t="s">
        <v>144</v>
      </c>
      <c r="I145" s="1058" t="s">
        <v>144</v>
      </c>
      <c r="J145" s="1058" t="s">
        <v>144</v>
      </c>
      <c r="K145" s="1058" t="s">
        <v>144</v>
      </c>
      <c r="L145" s="1058" t="s">
        <v>144</v>
      </c>
      <c r="M145" s="1058" t="s">
        <v>144</v>
      </c>
      <c r="N145" s="1058" t="s">
        <v>144</v>
      </c>
      <c r="O145" s="1058" t="s">
        <v>144</v>
      </c>
      <c r="P145" s="1058" t="s">
        <v>144</v>
      </c>
      <c r="Q145" s="1058" t="s">
        <v>144</v>
      </c>
    </row>
    <row r="146" spans="3:17" ht="14.5">
      <c r="C146" s="599" t="s">
        <v>144</v>
      </c>
      <c r="D146" s="599" t="s">
        <v>144</v>
      </c>
      <c r="E146" s="1326" t="s">
        <v>144</v>
      </c>
      <c r="F146" s="1058" t="s">
        <v>144</v>
      </c>
      <c r="G146" s="1058" t="s">
        <v>144</v>
      </c>
      <c r="H146" s="1058" t="s">
        <v>144</v>
      </c>
      <c r="I146" s="1058" t="s">
        <v>144</v>
      </c>
      <c r="J146" s="1058" t="s">
        <v>144</v>
      </c>
      <c r="K146" s="1058" t="s">
        <v>144</v>
      </c>
      <c r="L146" s="1058" t="s">
        <v>144</v>
      </c>
      <c r="M146" s="1058" t="s">
        <v>144</v>
      </c>
      <c r="N146" s="1058" t="s">
        <v>144</v>
      </c>
      <c r="O146" s="1058" t="s">
        <v>144</v>
      </c>
      <c r="P146" s="1058" t="s">
        <v>144</v>
      </c>
      <c r="Q146" s="1058" t="s">
        <v>144</v>
      </c>
    </row>
    <row r="147" spans="3:17" ht="14.5">
      <c r="C147" s="599" t="s">
        <v>144</v>
      </c>
      <c r="D147" s="599" t="s">
        <v>144</v>
      </c>
      <c r="E147" s="1326" t="s">
        <v>144</v>
      </c>
      <c r="F147" s="1058" t="s">
        <v>144</v>
      </c>
      <c r="G147" s="1058" t="s">
        <v>144</v>
      </c>
      <c r="H147" s="1058" t="s">
        <v>144</v>
      </c>
      <c r="I147" s="1058" t="s">
        <v>144</v>
      </c>
      <c r="J147" s="1058" t="s">
        <v>144</v>
      </c>
      <c r="K147" s="1058" t="s">
        <v>144</v>
      </c>
      <c r="L147" s="1058" t="s">
        <v>144</v>
      </c>
      <c r="M147" s="1058" t="s">
        <v>144</v>
      </c>
      <c r="N147" s="1058" t="s">
        <v>144</v>
      </c>
      <c r="O147" s="1058" t="s">
        <v>144</v>
      </c>
      <c r="P147" s="1058" t="s">
        <v>144</v>
      </c>
      <c r="Q147" s="1058" t="s">
        <v>144</v>
      </c>
    </row>
    <row r="148" spans="3:17" ht="14.5">
      <c r="C148" s="599" t="s">
        <v>144</v>
      </c>
      <c r="D148" s="599" t="s">
        <v>144</v>
      </c>
      <c r="E148" s="1326" t="s">
        <v>144</v>
      </c>
      <c r="F148" s="1058" t="s">
        <v>144</v>
      </c>
      <c r="G148" s="1058" t="s">
        <v>144</v>
      </c>
      <c r="H148" s="1058" t="s">
        <v>144</v>
      </c>
      <c r="I148" s="1058" t="s">
        <v>144</v>
      </c>
      <c r="J148" s="1058" t="s">
        <v>144</v>
      </c>
      <c r="K148" s="1058" t="s">
        <v>144</v>
      </c>
      <c r="L148" s="1058" t="s">
        <v>144</v>
      </c>
      <c r="M148" s="1058" t="s">
        <v>144</v>
      </c>
      <c r="N148" s="1058" t="s">
        <v>144</v>
      </c>
      <c r="O148" s="1058" t="s">
        <v>144</v>
      </c>
      <c r="P148" s="1058" t="s">
        <v>144</v>
      </c>
      <c r="Q148" s="1058" t="s">
        <v>144</v>
      </c>
    </row>
    <row r="149" spans="3:17" ht="14.5">
      <c r="C149" s="599" t="s">
        <v>144</v>
      </c>
      <c r="D149" s="599" t="s">
        <v>144</v>
      </c>
      <c r="E149" s="1326" t="s">
        <v>144</v>
      </c>
      <c r="F149" s="1058" t="s">
        <v>144</v>
      </c>
      <c r="G149" s="1058" t="s">
        <v>144</v>
      </c>
      <c r="H149" s="1058" t="s">
        <v>144</v>
      </c>
      <c r="I149" s="1058" t="s">
        <v>144</v>
      </c>
      <c r="J149" s="1058" t="s">
        <v>144</v>
      </c>
      <c r="K149" s="1058" t="s">
        <v>144</v>
      </c>
      <c r="L149" s="1058" t="s">
        <v>144</v>
      </c>
      <c r="M149" s="1058" t="s">
        <v>144</v>
      </c>
      <c r="N149" s="1058" t="s">
        <v>144</v>
      </c>
      <c r="O149" s="1058" t="s">
        <v>144</v>
      </c>
      <c r="P149" s="1058" t="s">
        <v>144</v>
      </c>
      <c r="Q149" s="1058" t="s">
        <v>144</v>
      </c>
    </row>
    <row r="150" spans="3:17" ht="14.5">
      <c r="C150" s="599" t="s">
        <v>144</v>
      </c>
      <c r="D150" s="599" t="s">
        <v>144</v>
      </c>
      <c r="E150" s="1326" t="s">
        <v>144</v>
      </c>
      <c r="F150" s="1058" t="s">
        <v>144</v>
      </c>
      <c r="G150" s="1058" t="s">
        <v>144</v>
      </c>
      <c r="H150" s="1058" t="s">
        <v>144</v>
      </c>
      <c r="I150" s="1058" t="s">
        <v>144</v>
      </c>
      <c r="J150" s="1058" t="s">
        <v>144</v>
      </c>
      <c r="K150" s="1058" t="s">
        <v>144</v>
      </c>
      <c r="L150" s="1058" t="s">
        <v>144</v>
      </c>
      <c r="M150" s="1058" t="s">
        <v>144</v>
      </c>
      <c r="N150" s="1058" t="s">
        <v>144</v>
      </c>
      <c r="O150" s="1058" t="s">
        <v>144</v>
      </c>
      <c r="P150" s="1058" t="s">
        <v>144</v>
      </c>
      <c r="Q150" s="1058" t="s">
        <v>144</v>
      </c>
    </row>
    <row r="151" spans="3:17" ht="14.5">
      <c r="C151" s="599" t="s">
        <v>144</v>
      </c>
      <c r="D151" s="599" t="s">
        <v>144</v>
      </c>
      <c r="E151" s="1326" t="s">
        <v>144</v>
      </c>
      <c r="F151" s="1058" t="s">
        <v>144</v>
      </c>
      <c r="G151" s="1058" t="s">
        <v>144</v>
      </c>
      <c r="H151" s="1058" t="s">
        <v>144</v>
      </c>
      <c r="I151" s="1058" t="s">
        <v>144</v>
      </c>
      <c r="J151" s="1058" t="s">
        <v>144</v>
      </c>
      <c r="K151" s="1058" t="s">
        <v>144</v>
      </c>
      <c r="L151" s="1058" t="s">
        <v>144</v>
      </c>
      <c r="M151" s="1058" t="s">
        <v>144</v>
      </c>
      <c r="N151" s="1058" t="s">
        <v>144</v>
      </c>
      <c r="O151" s="1058" t="s">
        <v>144</v>
      </c>
      <c r="P151" s="1058" t="s">
        <v>144</v>
      </c>
      <c r="Q151" s="1058" t="s">
        <v>144</v>
      </c>
    </row>
    <row r="152" spans="3:17" ht="14.5">
      <c r="C152" s="599" t="s">
        <v>144</v>
      </c>
      <c r="D152" s="599" t="s">
        <v>144</v>
      </c>
      <c r="E152" s="1326" t="s">
        <v>144</v>
      </c>
      <c r="F152" s="1058" t="s">
        <v>144</v>
      </c>
      <c r="G152" s="1058" t="s">
        <v>144</v>
      </c>
      <c r="H152" s="1058" t="s">
        <v>144</v>
      </c>
      <c r="I152" s="1058" t="s">
        <v>144</v>
      </c>
      <c r="J152" s="1058" t="s">
        <v>144</v>
      </c>
      <c r="K152" s="1058" t="s">
        <v>144</v>
      </c>
      <c r="L152" s="1058" t="s">
        <v>144</v>
      </c>
      <c r="M152" s="1058" t="s">
        <v>144</v>
      </c>
      <c r="N152" s="1058" t="s">
        <v>144</v>
      </c>
      <c r="O152" s="1058" t="s">
        <v>144</v>
      </c>
      <c r="P152" s="1058" t="s">
        <v>144</v>
      </c>
      <c r="Q152" s="1058" t="s">
        <v>144</v>
      </c>
    </row>
    <row r="153" spans="3:17" ht="14.5">
      <c r="C153" s="599" t="s">
        <v>144</v>
      </c>
      <c r="D153" s="599" t="s">
        <v>144</v>
      </c>
      <c r="E153" s="1326" t="s">
        <v>144</v>
      </c>
      <c r="F153" s="1058" t="s">
        <v>144</v>
      </c>
      <c r="G153" s="1058" t="s">
        <v>144</v>
      </c>
      <c r="H153" s="1058" t="s">
        <v>144</v>
      </c>
      <c r="I153" s="1058" t="s">
        <v>144</v>
      </c>
      <c r="J153" s="1058" t="s">
        <v>144</v>
      </c>
      <c r="K153" s="1058" t="s">
        <v>144</v>
      </c>
      <c r="L153" s="1058" t="s">
        <v>144</v>
      </c>
      <c r="M153" s="1058" t="s">
        <v>144</v>
      </c>
      <c r="N153" s="1058" t="s">
        <v>144</v>
      </c>
      <c r="O153" s="1058" t="s">
        <v>144</v>
      </c>
      <c r="P153" s="1058" t="s">
        <v>144</v>
      </c>
      <c r="Q153" s="1058" t="s">
        <v>144</v>
      </c>
    </row>
    <row r="154" spans="3:17" ht="14.5">
      <c r="C154" s="599" t="s">
        <v>144</v>
      </c>
      <c r="D154" s="599" t="s">
        <v>144</v>
      </c>
      <c r="E154" s="1326" t="s">
        <v>144</v>
      </c>
      <c r="F154" s="1058" t="s">
        <v>144</v>
      </c>
      <c r="G154" s="1058" t="s">
        <v>144</v>
      </c>
      <c r="H154" s="1058" t="s">
        <v>144</v>
      </c>
      <c r="I154" s="1058" t="s">
        <v>144</v>
      </c>
      <c r="J154" s="1058" t="s">
        <v>144</v>
      </c>
      <c r="K154" s="1058" t="s">
        <v>144</v>
      </c>
      <c r="L154" s="1058" t="s">
        <v>144</v>
      </c>
      <c r="M154" s="1058" t="s">
        <v>144</v>
      </c>
      <c r="N154" s="1058" t="s">
        <v>144</v>
      </c>
      <c r="O154" s="1058" t="s">
        <v>144</v>
      </c>
      <c r="P154" s="1058" t="s">
        <v>144</v>
      </c>
      <c r="Q154" s="1058" t="s">
        <v>144</v>
      </c>
    </row>
    <row r="155" spans="3:17" ht="14.5">
      <c r="C155" s="599" t="s">
        <v>144</v>
      </c>
      <c r="D155" s="599" t="s">
        <v>144</v>
      </c>
      <c r="E155" s="1326" t="s">
        <v>144</v>
      </c>
      <c r="F155" s="1058" t="s">
        <v>144</v>
      </c>
      <c r="G155" s="1058" t="s">
        <v>144</v>
      </c>
      <c r="H155" s="1058" t="s">
        <v>144</v>
      </c>
      <c r="I155" s="1058" t="s">
        <v>144</v>
      </c>
      <c r="J155" s="1058" t="s">
        <v>144</v>
      </c>
      <c r="K155" s="1058" t="s">
        <v>144</v>
      </c>
      <c r="L155" s="1058" t="s">
        <v>144</v>
      </c>
      <c r="M155" s="1058" t="s">
        <v>144</v>
      </c>
      <c r="N155" s="1058" t="s">
        <v>144</v>
      </c>
      <c r="O155" s="1058" t="s">
        <v>144</v>
      </c>
      <c r="P155" s="1058" t="s">
        <v>144</v>
      </c>
      <c r="Q155" s="1058" t="s">
        <v>144</v>
      </c>
    </row>
    <row r="156" spans="3:17" ht="14.5">
      <c r="C156" s="599" t="s">
        <v>144</v>
      </c>
      <c r="D156" s="599" t="s">
        <v>144</v>
      </c>
      <c r="E156" s="1326" t="s">
        <v>144</v>
      </c>
      <c r="F156" s="1058" t="s">
        <v>144</v>
      </c>
      <c r="G156" s="1058" t="s">
        <v>144</v>
      </c>
      <c r="H156" s="1058" t="s">
        <v>144</v>
      </c>
      <c r="I156" s="1058" t="s">
        <v>144</v>
      </c>
      <c r="J156" s="1058" t="s">
        <v>144</v>
      </c>
      <c r="K156" s="1058" t="s">
        <v>144</v>
      </c>
      <c r="L156" s="1058" t="s">
        <v>144</v>
      </c>
      <c r="M156" s="1058" t="s">
        <v>144</v>
      </c>
      <c r="N156" s="1058" t="s">
        <v>144</v>
      </c>
      <c r="O156" s="1058" t="s">
        <v>144</v>
      </c>
      <c r="P156" s="1058" t="s">
        <v>144</v>
      </c>
      <c r="Q156" s="1058" t="s">
        <v>144</v>
      </c>
    </row>
    <row r="157" spans="3:17" ht="14.5">
      <c r="C157" s="599" t="s">
        <v>144</v>
      </c>
      <c r="D157" s="599" t="s">
        <v>144</v>
      </c>
      <c r="E157" s="1326" t="s">
        <v>144</v>
      </c>
      <c r="F157" s="1058" t="s">
        <v>144</v>
      </c>
      <c r="G157" s="1058" t="s">
        <v>144</v>
      </c>
      <c r="H157" s="1058" t="s">
        <v>144</v>
      </c>
      <c r="I157" s="1058" t="s">
        <v>144</v>
      </c>
      <c r="J157" s="1058" t="s">
        <v>144</v>
      </c>
      <c r="K157" s="1058" t="s">
        <v>144</v>
      </c>
      <c r="L157" s="1058" t="s">
        <v>144</v>
      </c>
      <c r="M157" s="1058" t="s">
        <v>144</v>
      </c>
      <c r="N157" s="1058" t="s">
        <v>144</v>
      </c>
      <c r="O157" s="1058" t="s">
        <v>144</v>
      </c>
      <c r="P157" s="1058" t="s">
        <v>144</v>
      </c>
      <c r="Q157" s="1058" t="s">
        <v>144</v>
      </c>
    </row>
    <row r="158" spans="3:17" ht="14.5">
      <c r="C158" s="599" t="s">
        <v>144</v>
      </c>
      <c r="D158" s="599" t="s">
        <v>144</v>
      </c>
      <c r="E158" s="1326" t="s">
        <v>144</v>
      </c>
      <c r="F158" s="1058" t="s">
        <v>144</v>
      </c>
      <c r="G158" s="1058" t="s">
        <v>144</v>
      </c>
      <c r="H158" s="1058" t="s">
        <v>144</v>
      </c>
      <c r="I158" s="1058" t="s">
        <v>144</v>
      </c>
      <c r="J158" s="1058" t="s">
        <v>144</v>
      </c>
      <c r="K158" s="1058" t="s">
        <v>144</v>
      </c>
      <c r="L158" s="1058" t="s">
        <v>144</v>
      </c>
      <c r="M158" s="1058" t="s">
        <v>144</v>
      </c>
      <c r="N158" s="1058" t="s">
        <v>144</v>
      </c>
      <c r="O158" s="1058" t="s">
        <v>144</v>
      </c>
      <c r="P158" s="1058" t="s">
        <v>144</v>
      </c>
      <c r="Q158" s="1058" t="s">
        <v>144</v>
      </c>
    </row>
    <row r="159" spans="3:17" ht="14.5">
      <c r="C159" s="599" t="s">
        <v>144</v>
      </c>
      <c r="D159" s="599" t="s">
        <v>144</v>
      </c>
      <c r="E159" s="1326" t="s">
        <v>144</v>
      </c>
      <c r="F159" s="1058" t="s">
        <v>144</v>
      </c>
      <c r="G159" s="1058" t="s">
        <v>144</v>
      </c>
      <c r="H159" s="1058" t="s">
        <v>144</v>
      </c>
      <c r="I159" s="1058" t="s">
        <v>144</v>
      </c>
      <c r="J159" s="1058" t="s">
        <v>144</v>
      </c>
      <c r="K159" s="1058" t="s">
        <v>144</v>
      </c>
      <c r="L159" s="1058" t="s">
        <v>144</v>
      </c>
      <c r="M159" s="1058" t="s">
        <v>144</v>
      </c>
      <c r="N159" s="1058" t="s">
        <v>144</v>
      </c>
      <c r="O159" s="1058" t="s">
        <v>144</v>
      </c>
      <c r="P159" s="1058" t="s">
        <v>144</v>
      </c>
      <c r="Q159" s="1058" t="s">
        <v>144</v>
      </c>
    </row>
    <row r="160" spans="3:17" ht="14.5">
      <c r="C160" s="599" t="s">
        <v>144</v>
      </c>
      <c r="D160" s="599" t="s">
        <v>144</v>
      </c>
      <c r="E160" s="1326" t="s">
        <v>144</v>
      </c>
      <c r="F160" s="1058" t="s">
        <v>144</v>
      </c>
      <c r="G160" s="1058" t="s">
        <v>144</v>
      </c>
      <c r="H160" s="1058" t="s">
        <v>144</v>
      </c>
      <c r="I160" s="1058" t="s">
        <v>144</v>
      </c>
      <c r="J160" s="1058" t="s">
        <v>144</v>
      </c>
      <c r="K160" s="1058" t="s">
        <v>144</v>
      </c>
      <c r="L160" s="1058" t="s">
        <v>144</v>
      </c>
      <c r="M160" s="1058" t="s">
        <v>144</v>
      </c>
      <c r="N160" s="1058" t="s">
        <v>144</v>
      </c>
      <c r="O160" s="1058" t="s">
        <v>144</v>
      </c>
      <c r="P160" s="1058" t="s">
        <v>144</v>
      </c>
      <c r="Q160" s="1058" t="s">
        <v>144</v>
      </c>
    </row>
    <row r="161" spans="3:17" ht="14.5">
      <c r="C161" s="599" t="s">
        <v>144</v>
      </c>
      <c r="D161" s="599" t="s">
        <v>144</v>
      </c>
      <c r="E161" s="1326" t="s">
        <v>144</v>
      </c>
      <c r="F161" s="1058" t="s">
        <v>144</v>
      </c>
      <c r="G161" s="1058" t="s">
        <v>144</v>
      </c>
      <c r="H161" s="1058" t="s">
        <v>144</v>
      </c>
      <c r="I161" s="1058" t="s">
        <v>144</v>
      </c>
      <c r="J161" s="1058" t="s">
        <v>144</v>
      </c>
      <c r="K161" s="1058" t="s">
        <v>144</v>
      </c>
      <c r="L161" s="1058" t="s">
        <v>144</v>
      </c>
      <c r="M161" s="1058" t="s">
        <v>144</v>
      </c>
      <c r="N161" s="1058" t="s">
        <v>144</v>
      </c>
      <c r="O161" s="1058" t="s">
        <v>144</v>
      </c>
      <c r="P161" s="1058" t="s">
        <v>144</v>
      </c>
      <c r="Q161" s="1058" t="s">
        <v>144</v>
      </c>
    </row>
    <row r="162" spans="3:17" ht="14.5">
      <c r="C162" s="599" t="s">
        <v>144</v>
      </c>
      <c r="D162" s="599" t="s">
        <v>144</v>
      </c>
      <c r="E162" s="1326" t="s">
        <v>144</v>
      </c>
      <c r="F162" s="1058" t="s">
        <v>144</v>
      </c>
      <c r="G162" s="1058" t="s">
        <v>144</v>
      </c>
      <c r="H162" s="1058" t="s">
        <v>144</v>
      </c>
      <c r="I162" s="1058" t="s">
        <v>144</v>
      </c>
      <c r="J162" s="1058" t="s">
        <v>144</v>
      </c>
      <c r="K162" s="1058" t="s">
        <v>144</v>
      </c>
      <c r="L162" s="1058" t="s">
        <v>144</v>
      </c>
      <c r="M162" s="1058" t="s">
        <v>144</v>
      </c>
      <c r="N162" s="1058" t="s">
        <v>144</v>
      </c>
      <c r="O162" s="1058" t="s">
        <v>144</v>
      </c>
      <c r="P162" s="1058" t="s">
        <v>144</v>
      </c>
      <c r="Q162" s="1058" t="s">
        <v>144</v>
      </c>
    </row>
    <row r="163" spans="3:17" ht="14.5">
      <c r="C163" s="599" t="s">
        <v>144</v>
      </c>
      <c r="D163" s="599" t="s">
        <v>144</v>
      </c>
      <c r="E163" s="1326" t="s">
        <v>144</v>
      </c>
      <c r="F163" s="1058" t="s">
        <v>144</v>
      </c>
      <c r="G163" s="1058" t="s">
        <v>144</v>
      </c>
      <c r="H163" s="1058" t="s">
        <v>144</v>
      </c>
      <c r="I163" s="1058" t="s">
        <v>144</v>
      </c>
      <c r="J163" s="1058" t="s">
        <v>144</v>
      </c>
      <c r="K163" s="1058" t="s">
        <v>144</v>
      </c>
      <c r="L163" s="1058" t="s">
        <v>144</v>
      </c>
      <c r="M163" s="1058" t="s">
        <v>144</v>
      </c>
      <c r="N163" s="1058" t="s">
        <v>144</v>
      </c>
      <c r="O163" s="1058" t="s">
        <v>144</v>
      </c>
      <c r="P163" s="1058" t="s">
        <v>144</v>
      </c>
      <c r="Q163" s="1058" t="s">
        <v>144</v>
      </c>
    </row>
    <row r="164" spans="3:17" ht="14.5">
      <c r="C164" s="599" t="s">
        <v>144</v>
      </c>
      <c r="D164" s="599" t="s">
        <v>144</v>
      </c>
      <c r="E164" s="1326" t="s">
        <v>144</v>
      </c>
      <c r="F164" s="1058" t="s">
        <v>144</v>
      </c>
      <c r="G164" s="1058" t="s">
        <v>144</v>
      </c>
      <c r="H164" s="1058" t="s">
        <v>144</v>
      </c>
      <c r="I164" s="1058" t="s">
        <v>144</v>
      </c>
      <c r="J164" s="1058" t="s">
        <v>144</v>
      </c>
      <c r="K164" s="1058" t="s">
        <v>144</v>
      </c>
      <c r="L164" s="1058" t="s">
        <v>144</v>
      </c>
      <c r="M164" s="1058" t="s">
        <v>144</v>
      </c>
      <c r="N164" s="1058" t="s">
        <v>144</v>
      </c>
      <c r="O164" s="1058" t="s">
        <v>144</v>
      </c>
      <c r="P164" s="1058" t="s">
        <v>144</v>
      </c>
      <c r="Q164" s="1058" t="s">
        <v>144</v>
      </c>
    </row>
    <row r="165" spans="3:17" ht="14.5">
      <c r="C165" s="599" t="s">
        <v>144</v>
      </c>
      <c r="D165" s="599" t="s">
        <v>144</v>
      </c>
      <c r="E165" s="1326" t="s">
        <v>144</v>
      </c>
      <c r="F165" s="1058" t="s">
        <v>144</v>
      </c>
      <c r="G165" s="1058" t="s">
        <v>144</v>
      </c>
      <c r="H165" s="1058" t="s">
        <v>144</v>
      </c>
      <c r="I165" s="1058" t="s">
        <v>144</v>
      </c>
      <c r="J165" s="1058" t="s">
        <v>144</v>
      </c>
      <c r="K165" s="1058" t="s">
        <v>144</v>
      </c>
      <c r="L165" s="1058" t="s">
        <v>144</v>
      </c>
      <c r="M165" s="1058" t="s">
        <v>144</v>
      </c>
      <c r="N165" s="1058" t="s">
        <v>144</v>
      </c>
      <c r="O165" s="1058" t="s">
        <v>144</v>
      </c>
      <c r="P165" s="1058" t="s">
        <v>144</v>
      </c>
      <c r="Q165" s="1058" t="s">
        <v>144</v>
      </c>
    </row>
    <row r="166" spans="3:17" ht="14.5">
      <c r="C166" s="599" t="s">
        <v>144</v>
      </c>
      <c r="D166" s="599" t="s">
        <v>144</v>
      </c>
      <c r="E166" s="1326" t="s">
        <v>144</v>
      </c>
      <c r="F166" s="1058" t="s">
        <v>144</v>
      </c>
      <c r="G166" s="1058" t="s">
        <v>144</v>
      </c>
      <c r="H166" s="1058" t="s">
        <v>144</v>
      </c>
      <c r="I166" s="1058" t="s">
        <v>144</v>
      </c>
      <c r="J166" s="1058" t="s">
        <v>144</v>
      </c>
      <c r="K166" s="1058" t="s">
        <v>144</v>
      </c>
      <c r="L166" s="1058" t="s">
        <v>144</v>
      </c>
      <c r="M166" s="1058" t="s">
        <v>144</v>
      </c>
      <c r="N166" s="1058" t="s">
        <v>144</v>
      </c>
      <c r="O166" s="1058" t="s">
        <v>144</v>
      </c>
      <c r="P166" s="1058" t="s">
        <v>144</v>
      </c>
      <c r="Q166" s="1058" t="s">
        <v>144</v>
      </c>
    </row>
    <row r="167" spans="3:17" ht="14.5">
      <c r="C167" s="599" t="s">
        <v>144</v>
      </c>
      <c r="D167" s="599" t="s">
        <v>144</v>
      </c>
      <c r="E167" s="1326" t="s">
        <v>144</v>
      </c>
      <c r="F167" s="1058" t="s">
        <v>144</v>
      </c>
      <c r="G167" s="1058" t="s">
        <v>144</v>
      </c>
      <c r="H167" s="1058" t="s">
        <v>144</v>
      </c>
      <c r="I167" s="1058" t="s">
        <v>144</v>
      </c>
      <c r="J167" s="1058" t="s">
        <v>144</v>
      </c>
      <c r="K167" s="1058" t="s">
        <v>144</v>
      </c>
      <c r="L167" s="1058" t="s">
        <v>144</v>
      </c>
      <c r="M167" s="1058" t="s">
        <v>144</v>
      </c>
      <c r="N167" s="1058" t="s">
        <v>144</v>
      </c>
      <c r="O167" s="1058" t="s">
        <v>144</v>
      </c>
      <c r="P167" s="1058" t="s">
        <v>144</v>
      </c>
      <c r="Q167" s="1058" t="s">
        <v>144</v>
      </c>
    </row>
    <row r="168" spans="3:17" ht="14.5">
      <c r="C168" s="599" t="s">
        <v>144</v>
      </c>
      <c r="D168" s="599" t="s">
        <v>144</v>
      </c>
      <c r="E168" s="1326" t="s">
        <v>144</v>
      </c>
      <c r="F168" s="1058" t="s">
        <v>144</v>
      </c>
      <c r="G168" s="1058" t="s">
        <v>144</v>
      </c>
      <c r="H168" s="1058" t="s">
        <v>144</v>
      </c>
      <c r="I168" s="1058" t="s">
        <v>144</v>
      </c>
      <c r="J168" s="1058" t="s">
        <v>144</v>
      </c>
      <c r="K168" s="1058" t="s">
        <v>144</v>
      </c>
      <c r="L168" s="1058" t="s">
        <v>144</v>
      </c>
      <c r="M168" s="1058" t="s">
        <v>144</v>
      </c>
      <c r="N168" s="1058" t="s">
        <v>144</v>
      </c>
      <c r="O168" s="1058" t="s">
        <v>144</v>
      </c>
      <c r="P168" s="1058" t="s">
        <v>144</v>
      </c>
      <c r="Q168" s="1058" t="s">
        <v>144</v>
      </c>
    </row>
    <row r="169" spans="3:17" ht="14.5">
      <c r="C169" s="599" t="s">
        <v>144</v>
      </c>
      <c r="D169" s="599" t="s">
        <v>144</v>
      </c>
      <c r="E169" s="1326" t="s">
        <v>144</v>
      </c>
      <c r="F169" s="1058" t="s">
        <v>144</v>
      </c>
      <c r="G169" s="1058" t="s">
        <v>144</v>
      </c>
      <c r="H169" s="1058" t="s">
        <v>144</v>
      </c>
      <c r="I169" s="1058" t="s">
        <v>144</v>
      </c>
      <c r="J169" s="1058" t="s">
        <v>144</v>
      </c>
      <c r="K169" s="1058" t="s">
        <v>144</v>
      </c>
      <c r="L169" s="1058" t="s">
        <v>144</v>
      </c>
      <c r="M169" s="1058" t="s">
        <v>144</v>
      </c>
      <c r="N169" s="1058" t="s">
        <v>144</v>
      </c>
      <c r="O169" s="1058" t="s">
        <v>144</v>
      </c>
      <c r="P169" s="1058" t="s">
        <v>144</v>
      </c>
      <c r="Q169" s="1058" t="s">
        <v>144</v>
      </c>
    </row>
    <row r="170" spans="3:17" ht="14.5">
      <c r="C170" s="599" t="s">
        <v>144</v>
      </c>
      <c r="D170" s="599" t="s">
        <v>144</v>
      </c>
      <c r="E170" s="1326" t="s">
        <v>144</v>
      </c>
      <c r="F170" s="1058" t="s">
        <v>144</v>
      </c>
      <c r="G170" s="1058" t="s">
        <v>144</v>
      </c>
      <c r="H170" s="1058" t="s">
        <v>144</v>
      </c>
      <c r="I170" s="1058" t="s">
        <v>144</v>
      </c>
      <c r="J170" s="1058" t="s">
        <v>144</v>
      </c>
      <c r="K170" s="1058" t="s">
        <v>144</v>
      </c>
      <c r="L170" s="1058" t="s">
        <v>144</v>
      </c>
      <c r="M170" s="1058" t="s">
        <v>144</v>
      </c>
      <c r="N170" s="1058" t="s">
        <v>144</v>
      </c>
      <c r="O170" s="1058" t="s">
        <v>144</v>
      </c>
      <c r="P170" s="1058" t="s">
        <v>144</v>
      </c>
      <c r="Q170" s="1058" t="s">
        <v>144</v>
      </c>
    </row>
    <row r="171" spans="3:17" ht="14.5">
      <c r="C171" s="599" t="s">
        <v>144</v>
      </c>
      <c r="D171" s="599" t="s">
        <v>144</v>
      </c>
      <c r="E171" s="1326" t="s">
        <v>144</v>
      </c>
      <c r="F171" s="1058" t="s">
        <v>144</v>
      </c>
      <c r="G171" s="1058" t="s">
        <v>144</v>
      </c>
      <c r="H171" s="1058" t="s">
        <v>144</v>
      </c>
      <c r="I171" s="1058" t="s">
        <v>144</v>
      </c>
      <c r="J171" s="1058" t="s">
        <v>144</v>
      </c>
      <c r="K171" s="1058" t="s">
        <v>144</v>
      </c>
      <c r="L171" s="1058" t="s">
        <v>144</v>
      </c>
      <c r="M171" s="1058" t="s">
        <v>144</v>
      </c>
      <c r="N171" s="1058" t="s">
        <v>144</v>
      </c>
      <c r="O171" s="1058" t="s">
        <v>144</v>
      </c>
      <c r="P171" s="1058" t="s">
        <v>144</v>
      </c>
      <c r="Q171" s="1058" t="s">
        <v>144</v>
      </c>
    </row>
    <row r="172" spans="3:17" ht="14.5">
      <c r="C172" s="599" t="s">
        <v>144</v>
      </c>
      <c r="D172" s="599" t="s">
        <v>144</v>
      </c>
      <c r="E172" s="1326" t="s">
        <v>144</v>
      </c>
      <c r="F172" s="1058" t="s">
        <v>144</v>
      </c>
      <c r="G172" s="1058" t="s">
        <v>144</v>
      </c>
      <c r="H172" s="1058" t="s">
        <v>144</v>
      </c>
      <c r="I172" s="1058" t="s">
        <v>144</v>
      </c>
      <c r="J172" s="1058" t="s">
        <v>144</v>
      </c>
      <c r="K172" s="1058" t="s">
        <v>144</v>
      </c>
      <c r="L172" s="1058" t="s">
        <v>144</v>
      </c>
      <c r="M172" s="1058" t="s">
        <v>144</v>
      </c>
      <c r="N172" s="1058" t="s">
        <v>144</v>
      </c>
      <c r="O172" s="1058" t="s">
        <v>144</v>
      </c>
      <c r="P172" s="1058" t="s">
        <v>144</v>
      </c>
      <c r="Q172" s="1058" t="s">
        <v>144</v>
      </c>
    </row>
    <row r="173" spans="3:17" ht="14.5">
      <c r="C173" s="599" t="s">
        <v>144</v>
      </c>
      <c r="D173" s="599" t="s">
        <v>144</v>
      </c>
      <c r="E173" s="1326" t="s">
        <v>144</v>
      </c>
      <c r="F173" s="1058" t="s">
        <v>144</v>
      </c>
      <c r="G173" s="1058" t="s">
        <v>144</v>
      </c>
      <c r="H173" s="1058" t="s">
        <v>144</v>
      </c>
      <c r="I173" s="1058" t="s">
        <v>144</v>
      </c>
      <c r="J173" s="1058" t="s">
        <v>144</v>
      </c>
      <c r="K173" s="1058" t="s">
        <v>144</v>
      </c>
      <c r="L173" s="1058" t="s">
        <v>144</v>
      </c>
      <c r="M173" s="1058" t="s">
        <v>144</v>
      </c>
      <c r="N173" s="1058" t="s">
        <v>144</v>
      </c>
      <c r="O173" s="1058" t="s">
        <v>144</v>
      </c>
      <c r="P173" s="1058" t="s">
        <v>144</v>
      </c>
      <c r="Q173" s="1058" t="s">
        <v>144</v>
      </c>
    </row>
    <row r="174" spans="3:17" ht="14.5">
      <c r="C174" s="599" t="s">
        <v>144</v>
      </c>
      <c r="D174" s="599" t="s">
        <v>144</v>
      </c>
      <c r="E174" s="1326" t="s">
        <v>144</v>
      </c>
      <c r="F174" s="1058" t="s">
        <v>144</v>
      </c>
      <c r="G174" s="1058" t="s">
        <v>144</v>
      </c>
      <c r="H174" s="1058" t="s">
        <v>144</v>
      </c>
      <c r="I174" s="1058" t="s">
        <v>144</v>
      </c>
      <c r="J174" s="1058" t="s">
        <v>144</v>
      </c>
      <c r="K174" s="1058" t="s">
        <v>144</v>
      </c>
      <c r="L174" s="1058" t="s">
        <v>144</v>
      </c>
      <c r="M174" s="1058" t="s">
        <v>144</v>
      </c>
      <c r="N174" s="1058" t="s">
        <v>144</v>
      </c>
      <c r="O174" s="1058" t="s">
        <v>144</v>
      </c>
      <c r="P174" s="1058" t="s">
        <v>144</v>
      </c>
      <c r="Q174" s="1058" t="s">
        <v>144</v>
      </c>
    </row>
    <row r="175" spans="3:17" ht="14.5">
      <c r="C175" s="599" t="s">
        <v>144</v>
      </c>
      <c r="D175" s="599" t="s">
        <v>144</v>
      </c>
      <c r="E175" s="1326" t="s">
        <v>144</v>
      </c>
      <c r="F175" s="1058" t="s">
        <v>144</v>
      </c>
      <c r="G175" s="1058" t="s">
        <v>144</v>
      </c>
      <c r="H175" s="1058" t="s">
        <v>144</v>
      </c>
      <c r="I175" s="1058" t="s">
        <v>144</v>
      </c>
      <c r="J175" s="1058" t="s">
        <v>144</v>
      </c>
      <c r="K175" s="1058" t="s">
        <v>144</v>
      </c>
      <c r="L175" s="1058" t="s">
        <v>144</v>
      </c>
      <c r="M175" s="1058" t="s">
        <v>144</v>
      </c>
      <c r="N175" s="1058" t="s">
        <v>144</v>
      </c>
      <c r="O175" s="1058" t="s">
        <v>144</v>
      </c>
      <c r="P175" s="1058" t="s">
        <v>144</v>
      </c>
      <c r="Q175" s="1058" t="s">
        <v>144</v>
      </c>
    </row>
    <row r="176" spans="3:17" ht="14.5">
      <c r="C176" s="599" t="s">
        <v>144</v>
      </c>
      <c r="D176" s="599" t="s">
        <v>144</v>
      </c>
      <c r="E176" s="1326" t="s">
        <v>144</v>
      </c>
      <c r="F176" s="1058" t="s">
        <v>144</v>
      </c>
      <c r="G176" s="1058" t="s">
        <v>144</v>
      </c>
      <c r="H176" s="1058" t="s">
        <v>144</v>
      </c>
      <c r="I176" s="1058" t="s">
        <v>144</v>
      </c>
      <c r="J176" s="1058" t="s">
        <v>144</v>
      </c>
      <c r="K176" s="1058" t="s">
        <v>144</v>
      </c>
      <c r="L176" s="1058" t="s">
        <v>144</v>
      </c>
      <c r="M176" s="1058" t="s">
        <v>144</v>
      </c>
      <c r="N176" s="1058" t="s">
        <v>144</v>
      </c>
      <c r="O176" s="1058" t="s">
        <v>144</v>
      </c>
      <c r="P176" s="1058" t="s">
        <v>144</v>
      </c>
      <c r="Q176" s="1058" t="s">
        <v>144</v>
      </c>
    </row>
    <row r="177" spans="3:17" ht="14.5">
      <c r="C177" s="599" t="s">
        <v>144</v>
      </c>
      <c r="D177" s="599" t="s">
        <v>144</v>
      </c>
      <c r="E177" s="1326" t="s">
        <v>144</v>
      </c>
      <c r="F177" s="1058" t="s">
        <v>144</v>
      </c>
      <c r="G177" s="1058" t="s">
        <v>144</v>
      </c>
      <c r="H177" s="1058" t="s">
        <v>144</v>
      </c>
      <c r="I177" s="1058" t="s">
        <v>144</v>
      </c>
      <c r="J177" s="1058" t="s">
        <v>144</v>
      </c>
      <c r="K177" s="1058" t="s">
        <v>144</v>
      </c>
      <c r="L177" s="1058" t="s">
        <v>144</v>
      </c>
      <c r="M177" s="1058" t="s">
        <v>144</v>
      </c>
      <c r="N177" s="1058" t="s">
        <v>144</v>
      </c>
      <c r="O177" s="1058" t="s">
        <v>144</v>
      </c>
      <c r="P177" s="1058" t="s">
        <v>144</v>
      </c>
      <c r="Q177" s="1058" t="s">
        <v>144</v>
      </c>
    </row>
    <row r="178" spans="3:17" ht="14.5">
      <c r="C178" s="599" t="s">
        <v>144</v>
      </c>
      <c r="D178" s="599" t="s">
        <v>144</v>
      </c>
      <c r="E178" s="1326" t="s">
        <v>144</v>
      </c>
      <c r="F178" s="1058" t="s">
        <v>144</v>
      </c>
      <c r="G178" s="1058" t="s">
        <v>144</v>
      </c>
      <c r="H178" s="1058" t="s">
        <v>144</v>
      </c>
      <c r="I178" s="1058" t="s">
        <v>144</v>
      </c>
      <c r="J178" s="1058" t="s">
        <v>144</v>
      </c>
      <c r="K178" s="1058" t="s">
        <v>144</v>
      </c>
      <c r="L178" s="1058" t="s">
        <v>144</v>
      </c>
      <c r="M178" s="1058" t="s">
        <v>144</v>
      </c>
      <c r="N178" s="1058" t="s">
        <v>144</v>
      </c>
      <c r="O178" s="1058" t="s">
        <v>144</v>
      </c>
      <c r="P178" s="1058" t="s">
        <v>144</v>
      </c>
      <c r="Q178" s="1058" t="s">
        <v>144</v>
      </c>
    </row>
    <row r="179" spans="3:17" ht="14.5">
      <c r="C179" s="599" t="s">
        <v>144</v>
      </c>
      <c r="D179" s="599" t="s">
        <v>144</v>
      </c>
      <c r="E179" s="1326" t="s">
        <v>144</v>
      </c>
      <c r="F179" s="1058" t="s">
        <v>144</v>
      </c>
      <c r="G179" s="1058" t="s">
        <v>144</v>
      </c>
      <c r="H179" s="1058" t="s">
        <v>144</v>
      </c>
      <c r="I179" s="1058" t="s">
        <v>144</v>
      </c>
      <c r="J179" s="1058" t="s">
        <v>144</v>
      </c>
      <c r="K179" s="1058" t="s">
        <v>144</v>
      </c>
      <c r="L179" s="1058" t="s">
        <v>144</v>
      </c>
      <c r="M179" s="1058" t="s">
        <v>144</v>
      </c>
      <c r="N179" s="1058" t="s">
        <v>144</v>
      </c>
      <c r="O179" s="1058" t="s">
        <v>144</v>
      </c>
      <c r="P179" s="1058" t="s">
        <v>144</v>
      </c>
      <c r="Q179" s="1058" t="s">
        <v>144</v>
      </c>
    </row>
    <row r="180" spans="3:17" ht="14.5">
      <c r="C180" s="599" t="s">
        <v>144</v>
      </c>
      <c r="D180" s="599" t="s">
        <v>144</v>
      </c>
      <c r="E180" s="1326" t="s">
        <v>144</v>
      </c>
      <c r="F180" s="1058" t="s">
        <v>144</v>
      </c>
      <c r="G180" s="1058" t="s">
        <v>144</v>
      </c>
      <c r="H180" s="1058" t="s">
        <v>144</v>
      </c>
      <c r="I180" s="1058" t="s">
        <v>144</v>
      </c>
      <c r="J180" s="1058" t="s">
        <v>144</v>
      </c>
      <c r="K180" s="1058" t="s">
        <v>144</v>
      </c>
      <c r="L180" s="1058" t="s">
        <v>144</v>
      </c>
      <c r="M180" s="1058" t="s">
        <v>144</v>
      </c>
      <c r="N180" s="1058" t="s">
        <v>144</v>
      </c>
      <c r="O180" s="1058" t="s">
        <v>144</v>
      </c>
      <c r="P180" s="1058" t="s">
        <v>144</v>
      </c>
      <c r="Q180" s="1058" t="s">
        <v>144</v>
      </c>
    </row>
    <row r="181" spans="3:17" ht="14.5">
      <c r="C181" s="599" t="s">
        <v>144</v>
      </c>
      <c r="D181" s="599" t="s">
        <v>144</v>
      </c>
      <c r="E181" s="1326" t="s">
        <v>144</v>
      </c>
      <c r="F181" s="1058" t="s">
        <v>144</v>
      </c>
      <c r="G181" s="1058" t="s">
        <v>144</v>
      </c>
      <c r="H181" s="1058" t="s">
        <v>144</v>
      </c>
      <c r="I181" s="1058" t="s">
        <v>144</v>
      </c>
      <c r="J181" s="1058" t="s">
        <v>144</v>
      </c>
      <c r="K181" s="1058" t="s">
        <v>144</v>
      </c>
      <c r="L181" s="1058" t="s">
        <v>144</v>
      </c>
      <c r="M181" s="1058" t="s">
        <v>144</v>
      </c>
      <c r="N181" s="1058" t="s">
        <v>144</v>
      </c>
      <c r="O181" s="1058" t="s">
        <v>144</v>
      </c>
      <c r="P181" s="1058" t="s">
        <v>144</v>
      </c>
      <c r="Q181" s="1058" t="s">
        <v>144</v>
      </c>
    </row>
    <row r="182" spans="3:17" ht="14.5">
      <c r="C182" s="599" t="s">
        <v>144</v>
      </c>
      <c r="D182" s="599" t="s">
        <v>144</v>
      </c>
      <c r="E182" s="1326" t="s">
        <v>144</v>
      </c>
      <c r="F182" s="1058" t="s">
        <v>144</v>
      </c>
      <c r="G182" s="1058" t="s">
        <v>144</v>
      </c>
      <c r="H182" s="1058" t="s">
        <v>144</v>
      </c>
      <c r="I182" s="1058" t="s">
        <v>144</v>
      </c>
      <c r="J182" s="1058" t="s">
        <v>144</v>
      </c>
      <c r="K182" s="1058" t="s">
        <v>144</v>
      </c>
      <c r="L182" s="1058" t="s">
        <v>144</v>
      </c>
      <c r="M182" s="1058" t="s">
        <v>144</v>
      </c>
      <c r="N182" s="1058" t="s">
        <v>144</v>
      </c>
      <c r="O182" s="1058" t="s">
        <v>144</v>
      </c>
      <c r="P182" s="1058" t="s">
        <v>144</v>
      </c>
      <c r="Q182" s="1058" t="s">
        <v>144</v>
      </c>
    </row>
    <row r="183" spans="3:17" ht="14.5">
      <c r="C183" s="599" t="s">
        <v>144</v>
      </c>
      <c r="D183" s="599" t="s">
        <v>144</v>
      </c>
      <c r="E183" s="1326" t="s">
        <v>144</v>
      </c>
      <c r="F183" s="1058" t="s">
        <v>144</v>
      </c>
      <c r="G183" s="1058" t="s">
        <v>144</v>
      </c>
      <c r="H183" s="1058" t="s">
        <v>144</v>
      </c>
      <c r="I183" s="1058" t="s">
        <v>144</v>
      </c>
      <c r="J183" s="1058" t="s">
        <v>144</v>
      </c>
      <c r="K183" s="1058" t="s">
        <v>144</v>
      </c>
      <c r="L183" s="1058" t="s">
        <v>144</v>
      </c>
      <c r="M183" s="1058" t="s">
        <v>144</v>
      </c>
      <c r="N183" s="1058" t="s">
        <v>144</v>
      </c>
      <c r="O183" s="1058" t="s">
        <v>144</v>
      </c>
      <c r="P183" s="1058" t="s">
        <v>144</v>
      </c>
      <c r="Q183" s="1058" t="s">
        <v>144</v>
      </c>
    </row>
    <row r="184" spans="3:17" ht="14.5">
      <c r="C184" s="599" t="s">
        <v>144</v>
      </c>
      <c r="D184" s="599" t="s">
        <v>144</v>
      </c>
      <c r="E184" s="1326" t="s">
        <v>144</v>
      </c>
      <c r="F184" s="1058" t="s">
        <v>144</v>
      </c>
      <c r="G184" s="1058" t="s">
        <v>144</v>
      </c>
      <c r="H184" s="1058" t="s">
        <v>144</v>
      </c>
      <c r="I184" s="1058" t="s">
        <v>144</v>
      </c>
      <c r="J184" s="1058" t="s">
        <v>144</v>
      </c>
      <c r="K184" s="1058" t="s">
        <v>144</v>
      </c>
      <c r="L184" s="1058" t="s">
        <v>144</v>
      </c>
      <c r="M184" s="1058" t="s">
        <v>144</v>
      </c>
      <c r="N184" s="1058" t="s">
        <v>144</v>
      </c>
      <c r="O184" s="1058" t="s">
        <v>144</v>
      </c>
      <c r="P184" s="1058" t="s">
        <v>144</v>
      </c>
      <c r="Q184" s="1058" t="s">
        <v>144</v>
      </c>
    </row>
    <row r="185" spans="3:17" ht="14.5">
      <c r="C185" s="599" t="s">
        <v>144</v>
      </c>
      <c r="D185" s="599" t="s">
        <v>144</v>
      </c>
      <c r="E185" s="1326" t="s">
        <v>144</v>
      </c>
      <c r="F185" s="1058" t="s">
        <v>144</v>
      </c>
      <c r="G185" s="1058" t="s">
        <v>144</v>
      </c>
      <c r="H185" s="1058" t="s">
        <v>144</v>
      </c>
      <c r="I185" s="1058" t="s">
        <v>144</v>
      </c>
      <c r="J185" s="1058" t="s">
        <v>144</v>
      </c>
      <c r="K185" s="1058" t="s">
        <v>144</v>
      </c>
      <c r="L185" s="1058" t="s">
        <v>144</v>
      </c>
      <c r="M185" s="1058" t="s">
        <v>144</v>
      </c>
      <c r="N185" s="1058" t="s">
        <v>144</v>
      </c>
      <c r="O185" s="1058" t="s">
        <v>144</v>
      </c>
      <c r="P185" s="1058" t="s">
        <v>144</v>
      </c>
      <c r="Q185" s="1058" t="s">
        <v>144</v>
      </c>
    </row>
    <row r="186" spans="3:17" ht="14.5">
      <c r="C186" s="599" t="s">
        <v>144</v>
      </c>
      <c r="D186" s="599" t="s">
        <v>144</v>
      </c>
      <c r="E186" s="1326" t="s">
        <v>144</v>
      </c>
      <c r="F186" s="1058" t="s">
        <v>144</v>
      </c>
      <c r="G186" s="1058" t="s">
        <v>144</v>
      </c>
      <c r="H186" s="1058" t="s">
        <v>144</v>
      </c>
      <c r="I186" s="1058" t="s">
        <v>144</v>
      </c>
      <c r="J186" s="1058" t="s">
        <v>144</v>
      </c>
      <c r="K186" s="1058" t="s">
        <v>144</v>
      </c>
      <c r="L186" s="1058" t="s">
        <v>144</v>
      </c>
      <c r="M186" s="1058" t="s">
        <v>144</v>
      </c>
      <c r="N186" s="1058" t="s">
        <v>144</v>
      </c>
      <c r="O186" s="1058" t="s">
        <v>144</v>
      </c>
      <c r="P186" s="1058" t="s">
        <v>144</v>
      </c>
      <c r="Q186" s="1058" t="s">
        <v>144</v>
      </c>
    </row>
    <row r="187" spans="3:17" ht="14.5">
      <c r="C187" s="599" t="s">
        <v>144</v>
      </c>
      <c r="D187" s="599" t="s">
        <v>144</v>
      </c>
      <c r="E187" s="1326" t="s">
        <v>144</v>
      </c>
      <c r="F187" s="1058" t="s">
        <v>144</v>
      </c>
      <c r="G187" s="1058" t="s">
        <v>144</v>
      </c>
      <c r="H187" s="1058" t="s">
        <v>144</v>
      </c>
      <c r="I187" s="1058" t="s">
        <v>144</v>
      </c>
      <c r="J187" s="1058" t="s">
        <v>144</v>
      </c>
      <c r="K187" s="1058" t="s">
        <v>144</v>
      </c>
      <c r="L187" s="1058" t="s">
        <v>144</v>
      </c>
      <c r="M187" s="1058" t="s">
        <v>144</v>
      </c>
      <c r="N187" s="1058" t="s">
        <v>144</v>
      </c>
      <c r="O187" s="1058" t="s">
        <v>144</v>
      </c>
      <c r="P187" s="1058" t="s">
        <v>144</v>
      </c>
      <c r="Q187" s="1058" t="s">
        <v>144</v>
      </c>
    </row>
    <row r="188" spans="3:17" ht="14.5">
      <c r="C188" s="599" t="s">
        <v>144</v>
      </c>
      <c r="D188" s="599" t="s">
        <v>144</v>
      </c>
      <c r="E188" s="1326" t="s">
        <v>144</v>
      </c>
      <c r="F188" s="1058" t="s">
        <v>144</v>
      </c>
      <c r="G188" s="1058" t="s">
        <v>144</v>
      </c>
      <c r="H188" s="1058" t="s">
        <v>144</v>
      </c>
      <c r="I188" s="1058" t="s">
        <v>144</v>
      </c>
      <c r="J188" s="1058" t="s">
        <v>144</v>
      </c>
      <c r="K188" s="1058" t="s">
        <v>144</v>
      </c>
      <c r="L188" s="1058" t="s">
        <v>144</v>
      </c>
      <c r="M188" s="1058" t="s">
        <v>144</v>
      </c>
      <c r="N188" s="1058" t="s">
        <v>144</v>
      </c>
      <c r="O188" s="1058" t="s">
        <v>144</v>
      </c>
      <c r="P188" s="1058" t="s">
        <v>144</v>
      </c>
      <c r="Q188" s="1058" t="s">
        <v>144</v>
      </c>
    </row>
    <row r="189" spans="3:17" ht="14.5">
      <c r="C189" s="599" t="s">
        <v>144</v>
      </c>
      <c r="D189" s="599" t="s">
        <v>144</v>
      </c>
      <c r="E189" s="1326" t="s">
        <v>144</v>
      </c>
      <c r="F189" s="1058" t="s">
        <v>144</v>
      </c>
      <c r="G189" s="1058" t="s">
        <v>144</v>
      </c>
      <c r="H189" s="1058" t="s">
        <v>144</v>
      </c>
      <c r="I189" s="1058" t="s">
        <v>144</v>
      </c>
      <c r="J189" s="1058" t="s">
        <v>144</v>
      </c>
      <c r="K189" s="1058" t="s">
        <v>144</v>
      </c>
      <c r="L189" s="1058" t="s">
        <v>144</v>
      </c>
      <c r="M189" s="1058" t="s">
        <v>144</v>
      </c>
      <c r="N189" s="1058" t="s">
        <v>144</v>
      </c>
      <c r="O189" s="1058" t="s">
        <v>144</v>
      </c>
      <c r="P189" s="1058" t="s">
        <v>144</v>
      </c>
      <c r="Q189" s="1058" t="s">
        <v>144</v>
      </c>
    </row>
    <row r="190" spans="3:17" ht="14.5">
      <c r="C190" s="599" t="s">
        <v>144</v>
      </c>
      <c r="D190" s="599" t="s">
        <v>144</v>
      </c>
      <c r="E190" s="1326" t="s">
        <v>144</v>
      </c>
      <c r="F190" s="1058" t="s">
        <v>144</v>
      </c>
      <c r="G190" s="1058" t="s">
        <v>144</v>
      </c>
      <c r="H190" s="1058" t="s">
        <v>144</v>
      </c>
      <c r="I190" s="1058" t="s">
        <v>144</v>
      </c>
      <c r="J190" s="1058" t="s">
        <v>144</v>
      </c>
      <c r="K190" s="1058" t="s">
        <v>144</v>
      </c>
      <c r="L190" s="1058" t="s">
        <v>144</v>
      </c>
      <c r="M190" s="1058" t="s">
        <v>144</v>
      </c>
      <c r="N190" s="1058" t="s">
        <v>144</v>
      </c>
      <c r="O190" s="1058" t="s">
        <v>144</v>
      </c>
      <c r="P190" s="1058" t="s">
        <v>144</v>
      </c>
      <c r="Q190" s="1058" t="s">
        <v>144</v>
      </c>
    </row>
    <row r="191" spans="3:17" ht="14.5">
      <c r="C191" s="599" t="s">
        <v>144</v>
      </c>
      <c r="D191" s="599" t="s">
        <v>144</v>
      </c>
      <c r="E191" s="1326" t="s">
        <v>144</v>
      </c>
      <c r="F191" s="1058" t="s">
        <v>144</v>
      </c>
      <c r="G191" s="1058" t="s">
        <v>144</v>
      </c>
      <c r="H191" s="1058" t="s">
        <v>144</v>
      </c>
      <c r="I191" s="1058" t="s">
        <v>144</v>
      </c>
      <c r="J191" s="1058" t="s">
        <v>144</v>
      </c>
      <c r="K191" s="1058" t="s">
        <v>144</v>
      </c>
      <c r="L191" s="1058" t="s">
        <v>144</v>
      </c>
      <c r="M191" s="1058" t="s">
        <v>144</v>
      </c>
      <c r="N191" s="1058" t="s">
        <v>144</v>
      </c>
      <c r="O191" s="1058" t="s">
        <v>144</v>
      </c>
      <c r="P191" s="1058" t="s">
        <v>144</v>
      </c>
      <c r="Q191" s="1058" t="s">
        <v>144</v>
      </c>
    </row>
    <row r="192" spans="3:17" ht="14.5">
      <c r="C192" s="599" t="s">
        <v>144</v>
      </c>
      <c r="D192" s="599" t="s">
        <v>144</v>
      </c>
      <c r="E192" s="1326" t="s">
        <v>144</v>
      </c>
      <c r="F192" s="1058" t="s">
        <v>144</v>
      </c>
      <c r="G192" s="1058" t="s">
        <v>144</v>
      </c>
      <c r="H192" s="1058" t="s">
        <v>144</v>
      </c>
      <c r="I192" s="1058" t="s">
        <v>144</v>
      </c>
      <c r="J192" s="1058" t="s">
        <v>144</v>
      </c>
      <c r="K192" s="1058" t="s">
        <v>144</v>
      </c>
      <c r="L192" s="1058" t="s">
        <v>144</v>
      </c>
      <c r="M192" s="1058" t="s">
        <v>144</v>
      </c>
      <c r="N192" s="1058" t="s">
        <v>144</v>
      </c>
      <c r="O192" s="1058" t="s">
        <v>144</v>
      </c>
      <c r="P192" s="1058" t="s">
        <v>144</v>
      </c>
      <c r="Q192" s="1058" t="s">
        <v>144</v>
      </c>
    </row>
    <row r="193" spans="3:17" ht="14.5">
      <c r="C193" s="599" t="s">
        <v>144</v>
      </c>
      <c r="D193" s="599" t="s">
        <v>144</v>
      </c>
      <c r="E193" s="1326" t="s">
        <v>144</v>
      </c>
      <c r="F193" s="1058" t="s">
        <v>144</v>
      </c>
      <c r="G193" s="1058" t="s">
        <v>144</v>
      </c>
      <c r="H193" s="1058" t="s">
        <v>144</v>
      </c>
      <c r="I193" s="1058" t="s">
        <v>144</v>
      </c>
      <c r="J193" s="1058" t="s">
        <v>144</v>
      </c>
      <c r="K193" s="1058" t="s">
        <v>144</v>
      </c>
      <c r="L193" s="1058" t="s">
        <v>144</v>
      </c>
      <c r="M193" s="1058" t="s">
        <v>144</v>
      </c>
      <c r="N193" s="1058" t="s">
        <v>144</v>
      </c>
      <c r="O193" s="1058" t="s">
        <v>144</v>
      </c>
      <c r="P193" s="1058" t="s">
        <v>144</v>
      </c>
      <c r="Q193" s="1058" t="s">
        <v>144</v>
      </c>
    </row>
    <row r="194" spans="3:17" ht="14.5">
      <c r="C194" s="599" t="s">
        <v>144</v>
      </c>
      <c r="D194" s="599" t="s">
        <v>144</v>
      </c>
      <c r="E194" s="1326" t="s">
        <v>144</v>
      </c>
      <c r="F194" s="1058" t="s">
        <v>144</v>
      </c>
      <c r="G194" s="1058" t="s">
        <v>144</v>
      </c>
      <c r="H194" s="1058" t="s">
        <v>144</v>
      </c>
      <c r="I194" s="1058" t="s">
        <v>144</v>
      </c>
      <c r="J194" s="1058" t="s">
        <v>144</v>
      </c>
      <c r="K194" s="1058" t="s">
        <v>144</v>
      </c>
      <c r="L194" s="1058" t="s">
        <v>144</v>
      </c>
      <c r="M194" s="1058" t="s">
        <v>144</v>
      </c>
      <c r="N194" s="1058" t="s">
        <v>144</v>
      </c>
      <c r="O194" s="1058" t="s">
        <v>144</v>
      </c>
      <c r="P194" s="1058" t="s">
        <v>144</v>
      </c>
      <c r="Q194" s="1058" t="s">
        <v>144</v>
      </c>
    </row>
    <row r="195" spans="3:17" ht="14.5">
      <c r="C195" s="599" t="s">
        <v>144</v>
      </c>
      <c r="D195" s="599" t="s">
        <v>144</v>
      </c>
      <c r="E195" s="1326" t="s">
        <v>144</v>
      </c>
      <c r="F195" s="1058" t="s">
        <v>144</v>
      </c>
      <c r="G195" s="1058" t="s">
        <v>144</v>
      </c>
      <c r="H195" s="1058" t="s">
        <v>144</v>
      </c>
      <c r="I195" s="1058" t="s">
        <v>144</v>
      </c>
      <c r="J195" s="1058" t="s">
        <v>144</v>
      </c>
      <c r="K195" s="1058" t="s">
        <v>144</v>
      </c>
      <c r="L195" s="1058" t="s">
        <v>144</v>
      </c>
      <c r="M195" s="1058" t="s">
        <v>144</v>
      </c>
      <c r="N195" s="1058" t="s">
        <v>144</v>
      </c>
      <c r="O195" s="1058" t="s">
        <v>144</v>
      </c>
      <c r="P195" s="1058" t="s">
        <v>144</v>
      </c>
      <c r="Q195" s="1058" t="s">
        <v>144</v>
      </c>
    </row>
    <row r="196" spans="3:17" ht="14.5">
      <c r="C196" s="599" t="s">
        <v>144</v>
      </c>
      <c r="D196" s="599" t="s">
        <v>144</v>
      </c>
      <c r="E196" s="1326" t="s">
        <v>144</v>
      </c>
      <c r="F196" s="1058" t="s">
        <v>144</v>
      </c>
      <c r="G196" s="1058" t="s">
        <v>144</v>
      </c>
      <c r="H196" s="1058" t="s">
        <v>144</v>
      </c>
      <c r="I196" s="1058" t="s">
        <v>144</v>
      </c>
      <c r="J196" s="1058" t="s">
        <v>144</v>
      </c>
      <c r="K196" s="1058" t="s">
        <v>144</v>
      </c>
      <c r="L196" s="1058" t="s">
        <v>144</v>
      </c>
      <c r="M196" s="1058" t="s">
        <v>144</v>
      </c>
      <c r="N196" s="1058" t="s">
        <v>144</v>
      </c>
      <c r="O196" s="1058" t="s">
        <v>144</v>
      </c>
      <c r="P196" s="1058" t="s">
        <v>144</v>
      </c>
      <c r="Q196" s="1058" t="s">
        <v>144</v>
      </c>
    </row>
    <row r="197" spans="3:17" ht="14.5">
      <c r="C197" s="599" t="s">
        <v>144</v>
      </c>
      <c r="D197" s="599" t="s">
        <v>144</v>
      </c>
      <c r="E197" s="1326" t="s">
        <v>144</v>
      </c>
      <c r="F197" s="1058" t="s">
        <v>144</v>
      </c>
      <c r="G197" s="1058" t="s">
        <v>144</v>
      </c>
      <c r="H197" s="1058" t="s">
        <v>144</v>
      </c>
      <c r="I197" s="1058" t="s">
        <v>144</v>
      </c>
      <c r="J197" s="1058" t="s">
        <v>144</v>
      </c>
      <c r="K197" s="1058" t="s">
        <v>144</v>
      </c>
      <c r="L197" s="1058" t="s">
        <v>144</v>
      </c>
      <c r="M197" s="1058" t="s">
        <v>144</v>
      </c>
      <c r="N197" s="1058" t="s">
        <v>144</v>
      </c>
      <c r="O197" s="1058" t="s">
        <v>144</v>
      </c>
      <c r="P197" s="1058" t="s">
        <v>144</v>
      </c>
      <c r="Q197" s="1058" t="s">
        <v>144</v>
      </c>
    </row>
    <row r="198" spans="3:17" ht="14.5">
      <c r="C198" s="599" t="s">
        <v>144</v>
      </c>
      <c r="D198" s="599" t="s">
        <v>144</v>
      </c>
      <c r="E198" s="1326" t="s">
        <v>144</v>
      </c>
      <c r="F198" s="1058" t="s">
        <v>144</v>
      </c>
      <c r="G198" s="1058" t="s">
        <v>144</v>
      </c>
      <c r="H198" s="1058" t="s">
        <v>144</v>
      </c>
      <c r="I198" s="1058" t="s">
        <v>144</v>
      </c>
      <c r="J198" s="1058" t="s">
        <v>144</v>
      </c>
      <c r="K198" s="1058" t="s">
        <v>144</v>
      </c>
      <c r="L198" s="1058" t="s">
        <v>144</v>
      </c>
      <c r="M198" s="1058" t="s">
        <v>144</v>
      </c>
      <c r="N198" s="1058" t="s">
        <v>144</v>
      </c>
      <c r="O198" s="1058" t="s">
        <v>144</v>
      </c>
      <c r="P198" s="1058" t="s">
        <v>144</v>
      </c>
      <c r="Q198" s="1058" t="s">
        <v>144</v>
      </c>
    </row>
    <row r="199" spans="3:17" ht="14.5">
      <c r="C199" s="599" t="s">
        <v>144</v>
      </c>
      <c r="D199" s="599" t="s">
        <v>144</v>
      </c>
      <c r="E199" s="1326" t="s">
        <v>144</v>
      </c>
      <c r="F199" s="1058" t="s">
        <v>144</v>
      </c>
      <c r="G199" s="1058" t="s">
        <v>144</v>
      </c>
      <c r="H199" s="1058" t="s">
        <v>144</v>
      </c>
      <c r="I199" s="1058" t="s">
        <v>144</v>
      </c>
      <c r="J199" s="1058" t="s">
        <v>144</v>
      </c>
      <c r="K199" s="1058" t="s">
        <v>144</v>
      </c>
      <c r="L199" s="1058" t="s">
        <v>144</v>
      </c>
      <c r="M199" s="1058" t="s">
        <v>144</v>
      </c>
      <c r="N199" s="1058" t="s">
        <v>144</v>
      </c>
      <c r="O199" s="1058" t="s">
        <v>144</v>
      </c>
      <c r="P199" s="1058" t="s">
        <v>144</v>
      </c>
      <c r="Q199" s="1058" t="s">
        <v>144</v>
      </c>
    </row>
    <row r="200" spans="3:17" ht="14.5">
      <c r="C200" s="599" t="s">
        <v>144</v>
      </c>
      <c r="D200" s="599" t="s">
        <v>144</v>
      </c>
      <c r="E200" s="1326" t="s">
        <v>144</v>
      </c>
      <c r="F200" s="1058" t="s">
        <v>144</v>
      </c>
      <c r="G200" s="1058" t="s">
        <v>144</v>
      </c>
      <c r="H200" s="1058" t="s">
        <v>144</v>
      </c>
      <c r="I200" s="1058" t="s">
        <v>144</v>
      </c>
      <c r="J200" s="1058" t="s">
        <v>144</v>
      </c>
      <c r="K200" s="1058" t="s">
        <v>144</v>
      </c>
      <c r="L200" s="1058" t="s">
        <v>144</v>
      </c>
      <c r="M200" s="1058" t="s">
        <v>144</v>
      </c>
      <c r="N200" s="1058" t="s">
        <v>144</v>
      </c>
      <c r="O200" s="1058" t="s">
        <v>144</v>
      </c>
      <c r="P200" s="1058" t="s">
        <v>144</v>
      </c>
      <c r="Q200" s="1058" t="s">
        <v>144</v>
      </c>
    </row>
    <row r="201" spans="3:17" ht="14.5">
      <c r="C201" s="599" t="s">
        <v>144</v>
      </c>
      <c r="D201" s="599" t="s">
        <v>144</v>
      </c>
      <c r="E201" s="1326" t="s">
        <v>144</v>
      </c>
      <c r="F201" s="1058" t="s">
        <v>144</v>
      </c>
      <c r="G201" s="1058" t="s">
        <v>144</v>
      </c>
      <c r="H201" s="1058" t="s">
        <v>144</v>
      </c>
      <c r="I201" s="1058" t="s">
        <v>144</v>
      </c>
      <c r="J201" s="1058" t="s">
        <v>144</v>
      </c>
      <c r="K201" s="1058" t="s">
        <v>144</v>
      </c>
      <c r="L201" s="1058" t="s">
        <v>144</v>
      </c>
      <c r="M201" s="1058" t="s">
        <v>144</v>
      </c>
      <c r="N201" s="1058" t="s">
        <v>144</v>
      </c>
      <c r="O201" s="1058" t="s">
        <v>144</v>
      </c>
      <c r="P201" s="1058" t="s">
        <v>144</v>
      </c>
      <c r="Q201" s="1058" t="s">
        <v>144</v>
      </c>
    </row>
    <row r="202" spans="3:17" ht="14.5">
      <c r="C202" s="599" t="s">
        <v>144</v>
      </c>
      <c r="D202" s="599" t="s">
        <v>144</v>
      </c>
      <c r="E202" s="1326" t="s">
        <v>144</v>
      </c>
      <c r="F202" s="1058" t="s">
        <v>144</v>
      </c>
      <c r="G202" s="1058" t="s">
        <v>144</v>
      </c>
      <c r="H202" s="1058" t="s">
        <v>144</v>
      </c>
      <c r="I202" s="1058" t="s">
        <v>144</v>
      </c>
      <c r="J202" s="1058" t="s">
        <v>144</v>
      </c>
      <c r="K202" s="1058" t="s">
        <v>144</v>
      </c>
      <c r="L202" s="1058" t="s">
        <v>144</v>
      </c>
      <c r="M202" s="1058" t="s">
        <v>144</v>
      </c>
      <c r="N202" s="1058" t="s">
        <v>144</v>
      </c>
      <c r="O202" s="1058" t="s">
        <v>144</v>
      </c>
      <c r="P202" s="1058" t="s">
        <v>144</v>
      </c>
      <c r="Q202" s="1058" t="s">
        <v>144</v>
      </c>
    </row>
    <row r="203" spans="3:17" ht="14.5">
      <c r="C203" s="599" t="s">
        <v>144</v>
      </c>
      <c r="D203" s="599" t="s">
        <v>144</v>
      </c>
      <c r="E203" s="1326" t="s">
        <v>144</v>
      </c>
      <c r="F203" s="1058" t="s">
        <v>144</v>
      </c>
      <c r="G203" s="1058" t="s">
        <v>144</v>
      </c>
      <c r="H203" s="1058" t="s">
        <v>144</v>
      </c>
      <c r="I203" s="1058" t="s">
        <v>144</v>
      </c>
      <c r="J203" s="1058" t="s">
        <v>144</v>
      </c>
      <c r="K203" s="1058" t="s">
        <v>144</v>
      </c>
      <c r="L203" s="1058" t="s">
        <v>144</v>
      </c>
      <c r="M203" s="1058" t="s">
        <v>144</v>
      </c>
      <c r="N203" s="1058" t="s">
        <v>144</v>
      </c>
      <c r="O203" s="1058" t="s">
        <v>144</v>
      </c>
      <c r="P203" s="1058" t="s">
        <v>144</v>
      </c>
      <c r="Q203" s="1058" t="s">
        <v>144</v>
      </c>
    </row>
    <row r="204" spans="3:17" ht="14.5">
      <c r="C204" s="599" t="s">
        <v>144</v>
      </c>
      <c r="D204" s="599" t="s">
        <v>144</v>
      </c>
      <c r="E204" s="1326" t="s">
        <v>144</v>
      </c>
      <c r="F204" s="1058" t="s">
        <v>144</v>
      </c>
      <c r="G204" s="1058" t="s">
        <v>144</v>
      </c>
      <c r="H204" s="1058" t="s">
        <v>144</v>
      </c>
      <c r="I204" s="1058" t="s">
        <v>144</v>
      </c>
      <c r="J204" s="1058" t="s">
        <v>144</v>
      </c>
      <c r="K204" s="1058" t="s">
        <v>144</v>
      </c>
      <c r="L204" s="1058" t="s">
        <v>144</v>
      </c>
      <c r="M204" s="1058" t="s">
        <v>144</v>
      </c>
      <c r="N204" s="1058" t="s">
        <v>144</v>
      </c>
      <c r="O204" s="1058" t="s">
        <v>144</v>
      </c>
      <c r="P204" s="1058" t="s">
        <v>144</v>
      </c>
      <c r="Q204" s="1058" t="s">
        <v>144</v>
      </c>
    </row>
    <row r="205" spans="3:17" ht="14.5">
      <c r="C205" s="599" t="s">
        <v>144</v>
      </c>
      <c r="D205" s="599" t="s">
        <v>144</v>
      </c>
      <c r="E205" s="1326" t="s">
        <v>144</v>
      </c>
      <c r="F205" s="1058" t="s">
        <v>144</v>
      </c>
      <c r="G205" s="1058" t="s">
        <v>144</v>
      </c>
      <c r="H205" s="1058" t="s">
        <v>144</v>
      </c>
      <c r="I205" s="1058" t="s">
        <v>144</v>
      </c>
      <c r="J205" s="1058" t="s">
        <v>144</v>
      </c>
      <c r="K205" s="1058" t="s">
        <v>144</v>
      </c>
      <c r="L205" s="1058" t="s">
        <v>144</v>
      </c>
      <c r="M205" s="1058" t="s">
        <v>144</v>
      </c>
      <c r="N205" s="1058" t="s">
        <v>144</v>
      </c>
      <c r="O205" s="1058" t="s">
        <v>144</v>
      </c>
      <c r="P205" s="1058" t="s">
        <v>144</v>
      </c>
      <c r="Q205" s="1058" t="s">
        <v>144</v>
      </c>
    </row>
    <row r="206" spans="3:17" ht="14.5">
      <c r="C206" s="599" t="s">
        <v>144</v>
      </c>
      <c r="D206" s="599" t="s">
        <v>144</v>
      </c>
      <c r="E206" s="1326" t="s">
        <v>144</v>
      </c>
      <c r="F206" s="1058" t="s">
        <v>144</v>
      </c>
      <c r="G206" s="1058" t="s">
        <v>144</v>
      </c>
      <c r="H206" s="1058" t="s">
        <v>144</v>
      </c>
      <c r="I206" s="1058" t="s">
        <v>144</v>
      </c>
      <c r="J206" s="1058" t="s">
        <v>144</v>
      </c>
      <c r="K206" s="1058" t="s">
        <v>144</v>
      </c>
      <c r="L206" s="1058" t="s">
        <v>144</v>
      </c>
      <c r="M206" s="1058" t="s">
        <v>144</v>
      </c>
      <c r="N206" s="1058" t="s">
        <v>144</v>
      </c>
      <c r="O206" s="1058" t="s">
        <v>144</v>
      </c>
      <c r="P206" s="1058" t="s">
        <v>144</v>
      </c>
      <c r="Q206" s="1058" t="s">
        <v>144</v>
      </c>
    </row>
    <row r="207" spans="3:17" ht="14.5">
      <c r="C207" s="599" t="s">
        <v>144</v>
      </c>
      <c r="D207" s="599" t="s">
        <v>144</v>
      </c>
      <c r="E207" s="1326" t="s">
        <v>144</v>
      </c>
      <c r="F207" s="1058" t="s">
        <v>144</v>
      </c>
      <c r="G207" s="1058" t="s">
        <v>144</v>
      </c>
      <c r="H207" s="1058" t="s">
        <v>144</v>
      </c>
      <c r="I207" s="1058" t="s">
        <v>144</v>
      </c>
      <c r="J207" s="1058" t="s">
        <v>144</v>
      </c>
      <c r="K207" s="1058" t="s">
        <v>144</v>
      </c>
      <c r="L207" s="1058" t="s">
        <v>144</v>
      </c>
      <c r="M207" s="1058" t="s">
        <v>144</v>
      </c>
      <c r="N207" s="1058" t="s">
        <v>144</v>
      </c>
      <c r="O207" s="1058" t="s">
        <v>144</v>
      </c>
      <c r="P207" s="1058" t="s">
        <v>144</v>
      </c>
      <c r="Q207" s="1058" t="s">
        <v>144</v>
      </c>
    </row>
    <row r="208" spans="3:17" ht="14.5">
      <c r="C208" s="599" t="s">
        <v>144</v>
      </c>
      <c r="D208" s="599" t="s">
        <v>144</v>
      </c>
      <c r="E208" s="1326" t="s">
        <v>144</v>
      </c>
      <c r="F208" s="1058" t="s">
        <v>144</v>
      </c>
      <c r="G208" s="1058" t="s">
        <v>144</v>
      </c>
      <c r="H208" s="1058" t="s">
        <v>144</v>
      </c>
      <c r="I208" s="1058" t="s">
        <v>144</v>
      </c>
      <c r="J208" s="1058" t="s">
        <v>144</v>
      </c>
      <c r="K208" s="1058" t="s">
        <v>144</v>
      </c>
      <c r="L208" s="1058" t="s">
        <v>144</v>
      </c>
      <c r="M208" s="1058" t="s">
        <v>144</v>
      </c>
      <c r="N208" s="1058" t="s">
        <v>144</v>
      </c>
      <c r="O208" s="1058" t="s">
        <v>144</v>
      </c>
      <c r="P208" s="1058" t="s">
        <v>144</v>
      </c>
      <c r="Q208" s="1058" t="s">
        <v>144</v>
      </c>
    </row>
    <row r="209" spans="3:17" ht="14.5">
      <c r="C209" s="599" t="s">
        <v>144</v>
      </c>
      <c r="D209" s="599" t="s">
        <v>144</v>
      </c>
      <c r="E209" s="1326" t="s">
        <v>144</v>
      </c>
      <c r="F209" s="1058" t="s">
        <v>144</v>
      </c>
      <c r="G209" s="1058" t="s">
        <v>144</v>
      </c>
      <c r="H209" s="1058" t="s">
        <v>144</v>
      </c>
      <c r="I209" s="1058" t="s">
        <v>144</v>
      </c>
      <c r="J209" s="1058" t="s">
        <v>144</v>
      </c>
      <c r="K209" s="1058" t="s">
        <v>144</v>
      </c>
      <c r="L209" s="1058" t="s">
        <v>144</v>
      </c>
      <c r="M209" s="1058" t="s">
        <v>144</v>
      </c>
      <c r="N209" s="1058" t="s">
        <v>144</v>
      </c>
      <c r="O209" s="1058" t="s">
        <v>144</v>
      </c>
      <c r="P209" s="1058" t="s">
        <v>144</v>
      </c>
      <c r="Q209" s="1058" t="s">
        <v>144</v>
      </c>
    </row>
    <row r="210" spans="3:17" ht="14.5">
      <c r="C210" s="599" t="s">
        <v>144</v>
      </c>
      <c r="D210" s="599" t="s">
        <v>144</v>
      </c>
      <c r="E210" s="1326" t="s">
        <v>144</v>
      </c>
      <c r="F210" s="1058" t="s">
        <v>144</v>
      </c>
      <c r="G210" s="1058" t="s">
        <v>144</v>
      </c>
      <c r="H210" s="1058" t="s">
        <v>144</v>
      </c>
      <c r="I210" s="1058" t="s">
        <v>144</v>
      </c>
      <c r="J210" s="1058" t="s">
        <v>144</v>
      </c>
      <c r="K210" s="1058" t="s">
        <v>144</v>
      </c>
      <c r="L210" s="1058" t="s">
        <v>144</v>
      </c>
      <c r="M210" s="1058" t="s">
        <v>144</v>
      </c>
      <c r="N210" s="1058" t="s">
        <v>144</v>
      </c>
      <c r="O210" s="1058" t="s">
        <v>144</v>
      </c>
      <c r="P210" s="1058" t="s">
        <v>144</v>
      </c>
      <c r="Q210" s="1058" t="s">
        <v>144</v>
      </c>
    </row>
    <row r="211" spans="3:17" ht="14.5">
      <c r="C211" s="599" t="s">
        <v>144</v>
      </c>
      <c r="D211" s="599" t="s">
        <v>144</v>
      </c>
      <c r="E211" s="1326" t="s">
        <v>144</v>
      </c>
      <c r="F211" s="1058" t="s">
        <v>144</v>
      </c>
      <c r="G211" s="1058" t="s">
        <v>144</v>
      </c>
      <c r="H211" s="1058" t="s">
        <v>144</v>
      </c>
      <c r="I211" s="1058" t="s">
        <v>144</v>
      </c>
      <c r="J211" s="1058" t="s">
        <v>144</v>
      </c>
      <c r="K211" s="1058" t="s">
        <v>144</v>
      </c>
      <c r="L211" s="1058" t="s">
        <v>144</v>
      </c>
      <c r="M211" s="1058" t="s">
        <v>144</v>
      </c>
      <c r="N211" s="1058" t="s">
        <v>144</v>
      </c>
      <c r="O211" s="1058" t="s">
        <v>144</v>
      </c>
      <c r="P211" s="1058" t="s">
        <v>144</v>
      </c>
      <c r="Q211" s="1058" t="s">
        <v>144</v>
      </c>
    </row>
    <row r="212" spans="3:17" ht="14.5">
      <c r="C212" s="599" t="s">
        <v>144</v>
      </c>
      <c r="D212" s="599" t="s">
        <v>144</v>
      </c>
      <c r="E212" s="1326" t="s">
        <v>144</v>
      </c>
      <c r="F212" s="1058" t="s">
        <v>144</v>
      </c>
      <c r="G212" s="1058" t="s">
        <v>144</v>
      </c>
      <c r="H212" s="1058" t="s">
        <v>144</v>
      </c>
      <c r="I212" s="1058" t="s">
        <v>144</v>
      </c>
      <c r="J212" s="1058" t="s">
        <v>144</v>
      </c>
      <c r="K212" s="1058" t="s">
        <v>144</v>
      </c>
      <c r="L212" s="1058" t="s">
        <v>144</v>
      </c>
      <c r="M212" s="1058" t="s">
        <v>144</v>
      </c>
      <c r="N212" s="1058" t="s">
        <v>144</v>
      </c>
      <c r="O212" s="1058" t="s">
        <v>144</v>
      </c>
      <c r="P212" s="1058" t="s">
        <v>144</v>
      </c>
      <c r="Q212" s="1058" t="s">
        <v>144</v>
      </c>
    </row>
    <row r="213" spans="3:17" ht="14.5">
      <c r="C213" s="599" t="s">
        <v>144</v>
      </c>
      <c r="D213" s="599" t="s">
        <v>144</v>
      </c>
      <c r="E213" s="1326" t="s">
        <v>144</v>
      </c>
      <c r="F213" s="1058" t="s">
        <v>144</v>
      </c>
      <c r="G213" s="1058" t="s">
        <v>144</v>
      </c>
      <c r="H213" s="1058" t="s">
        <v>144</v>
      </c>
      <c r="I213" s="1058" t="s">
        <v>144</v>
      </c>
      <c r="J213" s="1058" t="s">
        <v>144</v>
      </c>
      <c r="K213" s="1058" t="s">
        <v>144</v>
      </c>
      <c r="L213" s="1058" t="s">
        <v>144</v>
      </c>
      <c r="M213" s="1058" t="s">
        <v>144</v>
      </c>
      <c r="N213" s="1058" t="s">
        <v>144</v>
      </c>
      <c r="O213" s="1058" t="s">
        <v>144</v>
      </c>
      <c r="P213" s="1058" t="s">
        <v>144</v>
      </c>
      <c r="Q213" s="1058" t="s">
        <v>144</v>
      </c>
    </row>
    <row r="214" spans="3:17" ht="14.5">
      <c r="C214" s="599" t="s">
        <v>144</v>
      </c>
      <c r="D214" s="599" t="s">
        <v>144</v>
      </c>
      <c r="E214" s="1326" t="s">
        <v>144</v>
      </c>
      <c r="F214" s="1058" t="s">
        <v>144</v>
      </c>
      <c r="G214" s="1058" t="s">
        <v>144</v>
      </c>
      <c r="H214" s="1058" t="s">
        <v>144</v>
      </c>
      <c r="I214" s="1058" t="s">
        <v>144</v>
      </c>
      <c r="J214" s="1058" t="s">
        <v>144</v>
      </c>
      <c r="K214" s="1058" t="s">
        <v>144</v>
      </c>
      <c r="L214" s="1058" t="s">
        <v>144</v>
      </c>
      <c r="M214" s="1058" t="s">
        <v>144</v>
      </c>
      <c r="N214" s="1058" t="s">
        <v>144</v>
      </c>
      <c r="O214" s="1058" t="s">
        <v>144</v>
      </c>
      <c r="P214" s="1058" t="s">
        <v>144</v>
      </c>
      <c r="Q214" s="1058" t="s">
        <v>144</v>
      </c>
    </row>
    <row r="215" spans="3:17" ht="14.5">
      <c r="C215" s="599" t="s">
        <v>144</v>
      </c>
      <c r="D215" s="599" t="s">
        <v>144</v>
      </c>
      <c r="E215" s="1326" t="s">
        <v>144</v>
      </c>
      <c r="F215" s="1058" t="s">
        <v>144</v>
      </c>
      <c r="G215" s="1058" t="s">
        <v>144</v>
      </c>
      <c r="H215" s="1058" t="s">
        <v>144</v>
      </c>
      <c r="I215" s="1058" t="s">
        <v>144</v>
      </c>
      <c r="J215" s="1058" t="s">
        <v>144</v>
      </c>
      <c r="K215" s="1058" t="s">
        <v>144</v>
      </c>
      <c r="L215" s="1058" t="s">
        <v>144</v>
      </c>
      <c r="M215" s="1058" t="s">
        <v>144</v>
      </c>
      <c r="N215" s="1058" t="s">
        <v>144</v>
      </c>
      <c r="O215" s="1058" t="s">
        <v>144</v>
      </c>
      <c r="P215" s="1058" t="s">
        <v>144</v>
      </c>
      <c r="Q215" s="1058" t="s">
        <v>144</v>
      </c>
    </row>
    <row r="216" spans="3:17" ht="14.5">
      <c r="C216" s="599" t="s">
        <v>144</v>
      </c>
      <c r="D216" s="599" t="s">
        <v>144</v>
      </c>
      <c r="E216" s="1326" t="s">
        <v>144</v>
      </c>
      <c r="F216" s="1058" t="s">
        <v>144</v>
      </c>
      <c r="G216" s="1058" t="s">
        <v>144</v>
      </c>
      <c r="H216" s="1058" t="s">
        <v>144</v>
      </c>
      <c r="I216" s="1058" t="s">
        <v>144</v>
      </c>
      <c r="J216" s="1058" t="s">
        <v>144</v>
      </c>
      <c r="K216" s="1058" t="s">
        <v>144</v>
      </c>
      <c r="L216" s="1058" t="s">
        <v>144</v>
      </c>
      <c r="M216" s="1058" t="s">
        <v>144</v>
      </c>
      <c r="N216" s="1058" t="s">
        <v>144</v>
      </c>
      <c r="O216" s="1058" t="s">
        <v>144</v>
      </c>
      <c r="P216" s="1058" t="s">
        <v>144</v>
      </c>
      <c r="Q216" s="1058" t="s">
        <v>144</v>
      </c>
    </row>
    <row r="217" spans="3:17" ht="14.5">
      <c r="C217" s="599" t="s">
        <v>144</v>
      </c>
      <c r="D217" s="599" t="s">
        <v>144</v>
      </c>
      <c r="E217" s="1326" t="s">
        <v>144</v>
      </c>
      <c r="F217" s="1058" t="s">
        <v>144</v>
      </c>
      <c r="G217" s="1058" t="s">
        <v>144</v>
      </c>
      <c r="H217" s="1058" t="s">
        <v>144</v>
      </c>
      <c r="I217" s="1058" t="s">
        <v>144</v>
      </c>
      <c r="J217" s="1058" t="s">
        <v>144</v>
      </c>
      <c r="K217" s="1058" t="s">
        <v>144</v>
      </c>
      <c r="L217" s="1058" t="s">
        <v>144</v>
      </c>
      <c r="M217" s="1058" t="s">
        <v>144</v>
      </c>
      <c r="N217" s="1058" t="s">
        <v>144</v>
      </c>
      <c r="O217" s="1058" t="s">
        <v>144</v>
      </c>
      <c r="P217" s="1058" t="s">
        <v>144</v>
      </c>
      <c r="Q217" s="1058" t="s">
        <v>144</v>
      </c>
    </row>
    <row r="218" spans="3:17" ht="14.5">
      <c r="C218" s="599" t="s">
        <v>144</v>
      </c>
      <c r="D218" s="599" t="s">
        <v>144</v>
      </c>
      <c r="E218" s="1326" t="s">
        <v>144</v>
      </c>
      <c r="F218" s="1058" t="s">
        <v>144</v>
      </c>
      <c r="G218" s="1058" t="s">
        <v>144</v>
      </c>
      <c r="H218" s="1058" t="s">
        <v>144</v>
      </c>
      <c r="I218" s="1058" t="s">
        <v>144</v>
      </c>
      <c r="J218" s="1058" t="s">
        <v>144</v>
      </c>
      <c r="K218" s="1058" t="s">
        <v>144</v>
      </c>
      <c r="L218" s="1058" t="s">
        <v>144</v>
      </c>
      <c r="M218" s="1058" t="s">
        <v>144</v>
      </c>
      <c r="N218" s="1058" t="s">
        <v>144</v>
      </c>
      <c r="O218" s="1058" t="s">
        <v>144</v>
      </c>
      <c r="P218" s="1058" t="s">
        <v>144</v>
      </c>
      <c r="Q218" s="1058" t="s">
        <v>144</v>
      </c>
    </row>
    <row r="219" spans="3:17" ht="14.5">
      <c r="C219" s="599" t="s">
        <v>144</v>
      </c>
      <c r="D219" s="599" t="s">
        <v>144</v>
      </c>
      <c r="E219" s="1326" t="s">
        <v>144</v>
      </c>
      <c r="F219" s="1058" t="s">
        <v>144</v>
      </c>
      <c r="G219" s="1058" t="s">
        <v>144</v>
      </c>
      <c r="H219" s="1058" t="s">
        <v>144</v>
      </c>
      <c r="I219" s="1058" t="s">
        <v>144</v>
      </c>
      <c r="J219" s="1058" t="s">
        <v>144</v>
      </c>
      <c r="K219" s="1058" t="s">
        <v>144</v>
      </c>
      <c r="L219" s="1058" t="s">
        <v>144</v>
      </c>
      <c r="M219" s="1058" t="s">
        <v>144</v>
      </c>
      <c r="N219" s="1058" t="s">
        <v>144</v>
      </c>
      <c r="O219" s="1058" t="s">
        <v>144</v>
      </c>
      <c r="P219" s="1058" t="s">
        <v>144</v>
      </c>
      <c r="Q219" s="1058" t="s">
        <v>144</v>
      </c>
    </row>
    <row r="220" spans="3:17" ht="14.5">
      <c r="C220" s="599" t="s">
        <v>144</v>
      </c>
      <c r="D220" s="599" t="s">
        <v>144</v>
      </c>
      <c r="E220" s="1326" t="s">
        <v>144</v>
      </c>
      <c r="F220" s="1058" t="s">
        <v>144</v>
      </c>
      <c r="G220" s="1058" t="s">
        <v>144</v>
      </c>
      <c r="H220" s="1058" t="s">
        <v>144</v>
      </c>
      <c r="I220" s="1058" t="s">
        <v>144</v>
      </c>
      <c r="J220" s="1058" t="s">
        <v>144</v>
      </c>
      <c r="K220" s="1058" t="s">
        <v>144</v>
      </c>
      <c r="L220" s="1058" t="s">
        <v>144</v>
      </c>
      <c r="M220" s="1058" t="s">
        <v>144</v>
      </c>
      <c r="N220" s="1058" t="s">
        <v>144</v>
      </c>
      <c r="O220" s="1058" t="s">
        <v>144</v>
      </c>
      <c r="P220" s="1058" t="s">
        <v>144</v>
      </c>
      <c r="Q220" s="1058" t="s">
        <v>144</v>
      </c>
    </row>
    <row r="221" spans="3:17" ht="14.5">
      <c r="C221" s="599" t="s">
        <v>144</v>
      </c>
      <c r="D221" s="599" t="s">
        <v>144</v>
      </c>
      <c r="E221" s="1326" t="s">
        <v>144</v>
      </c>
      <c r="F221" s="1058" t="s">
        <v>144</v>
      </c>
      <c r="G221" s="1058" t="s">
        <v>144</v>
      </c>
      <c r="H221" s="1058" t="s">
        <v>144</v>
      </c>
      <c r="I221" s="1058" t="s">
        <v>144</v>
      </c>
      <c r="J221" s="1058" t="s">
        <v>144</v>
      </c>
      <c r="K221" s="1058" t="s">
        <v>144</v>
      </c>
      <c r="L221" s="1058" t="s">
        <v>144</v>
      </c>
      <c r="M221" s="1058" t="s">
        <v>144</v>
      </c>
      <c r="N221" s="1058" t="s">
        <v>144</v>
      </c>
      <c r="O221" s="1058" t="s">
        <v>144</v>
      </c>
      <c r="P221" s="1058" t="s">
        <v>144</v>
      </c>
      <c r="Q221" s="1058" t="s">
        <v>144</v>
      </c>
    </row>
    <row r="222" spans="3:17" ht="14.5">
      <c r="C222" s="599" t="s">
        <v>144</v>
      </c>
      <c r="D222" s="599" t="s">
        <v>144</v>
      </c>
      <c r="E222" s="1326" t="s">
        <v>144</v>
      </c>
      <c r="F222" s="1058" t="s">
        <v>144</v>
      </c>
      <c r="G222" s="1058" t="s">
        <v>144</v>
      </c>
      <c r="H222" s="1058" t="s">
        <v>144</v>
      </c>
      <c r="I222" s="1058" t="s">
        <v>144</v>
      </c>
      <c r="J222" s="1058" t="s">
        <v>144</v>
      </c>
      <c r="K222" s="1058" t="s">
        <v>144</v>
      </c>
      <c r="L222" s="1058" t="s">
        <v>144</v>
      </c>
      <c r="M222" s="1058" t="s">
        <v>144</v>
      </c>
      <c r="N222" s="1058" t="s">
        <v>144</v>
      </c>
      <c r="O222" s="1058" t="s">
        <v>144</v>
      </c>
      <c r="P222" s="1058" t="s">
        <v>144</v>
      </c>
      <c r="Q222" s="1058" t="s">
        <v>144</v>
      </c>
    </row>
    <row r="223" spans="3:17" ht="14.5">
      <c r="C223" s="599" t="s">
        <v>144</v>
      </c>
      <c r="D223" s="599" t="s">
        <v>144</v>
      </c>
      <c r="E223" s="1326" t="s">
        <v>144</v>
      </c>
      <c r="F223" s="1058" t="s">
        <v>144</v>
      </c>
      <c r="G223" s="1058" t="s">
        <v>144</v>
      </c>
      <c r="H223" s="1058" t="s">
        <v>144</v>
      </c>
      <c r="I223" s="1058" t="s">
        <v>144</v>
      </c>
      <c r="J223" s="1058" t="s">
        <v>144</v>
      </c>
      <c r="K223" s="1058" t="s">
        <v>144</v>
      </c>
      <c r="L223" s="1058" t="s">
        <v>144</v>
      </c>
      <c r="M223" s="1058" t="s">
        <v>144</v>
      </c>
      <c r="N223" s="1058" t="s">
        <v>144</v>
      </c>
      <c r="O223" s="1058" t="s">
        <v>144</v>
      </c>
      <c r="P223" s="1058" t="s">
        <v>144</v>
      </c>
      <c r="Q223" s="1058" t="s">
        <v>144</v>
      </c>
    </row>
    <row r="224" spans="3:17" ht="14.5">
      <c r="C224" s="599" t="s">
        <v>144</v>
      </c>
      <c r="D224" s="599" t="s">
        <v>144</v>
      </c>
      <c r="E224" s="1326" t="s">
        <v>144</v>
      </c>
      <c r="F224" s="1058" t="s">
        <v>144</v>
      </c>
      <c r="G224" s="1058" t="s">
        <v>144</v>
      </c>
      <c r="H224" s="1058" t="s">
        <v>144</v>
      </c>
      <c r="I224" s="1058" t="s">
        <v>144</v>
      </c>
      <c r="J224" s="1058" t="s">
        <v>144</v>
      </c>
      <c r="K224" s="1058" t="s">
        <v>144</v>
      </c>
      <c r="L224" s="1058" t="s">
        <v>144</v>
      </c>
      <c r="M224" s="1058" t="s">
        <v>144</v>
      </c>
      <c r="N224" s="1058" t="s">
        <v>144</v>
      </c>
      <c r="O224" s="1058" t="s">
        <v>144</v>
      </c>
      <c r="P224" s="1058" t="s">
        <v>144</v>
      </c>
      <c r="Q224" s="1058" t="s">
        <v>144</v>
      </c>
    </row>
    <row r="225" spans="3:17" ht="14.5">
      <c r="C225" s="599" t="s">
        <v>144</v>
      </c>
      <c r="D225" s="599" t="s">
        <v>144</v>
      </c>
      <c r="E225" s="1326" t="s">
        <v>144</v>
      </c>
      <c r="F225" s="1058" t="s">
        <v>144</v>
      </c>
      <c r="G225" s="1058" t="s">
        <v>144</v>
      </c>
      <c r="H225" s="1058" t="s">
        <v>144</v>
      </c>
      <c r="I225" s="1058" t="s">
        <v>144</v>
      </c>
      <c r="J225" s="1058" t="s">
        <v>144</v>
      </c>
      <c r="K225" s="1058" t="s">
        <v>144</v>
      </c>
      <c r="L225" s="1058" t="s">
        <v>144</v>
      </c>
      <c r="M225" s="1058" t="s">
        <v>144</v>
      </c>
      <c r="N225" s="1058" t="s">
        <v>144</v>
      </c>
      <c r="O225" s="1058" t="s">
        <v>144</v>
      </c>
      <c r="P225" s="1058" t="s">
        <v>144</v>
      </c>
      <c r="Q225" s="1058" t="s">
        <v>144</v>
      </c>
    </row>
    <row r="226" spans="3:17" ht="14.5">
      <c r="C226" s="599" t="s">
        <v>144</v>
      </c>
      <c r="D226" s="599" t="s">
        <v>144</v>
      </c>
      <c r="E226" s="1326" t="s">
        <v>144</v>
      </c>
      <c r="F226" s="1058" t="s">
        <v>144</v>
      </c>
      <c r="G226" s="1058" t="s">
        <v>144</v>
      </c>
      <c r="H226" s="1058" t="s">
        <v>144</v>
      </c>
      <c r="I226" s="1058" t="s">
        <v>144</v>
      </c>
      <c r="J226" s="1058" t="s">
        <v>144</v>
      </c>
      <c r="K226" s="1058" t="s">
        <v>144</v>
      </c>
      <c r="L226" s="1058" t="s">
        <v>144</v>
      </c>
      <c r="M226" s="1058" t="s">
        <v>144</v>
      </c>
      <c r="N226" s="1058" t="s">
        <v>144</v>
      </c>
      <c r="O226" s="1058" t="s">
        <v>144</v>
      </c>
      <c r="P226" s="1058" t="s">
        <v>144</v>
      </c>
      <c r="Q226" s="1058" t="s">
        <v>144</v>
      </c>
    </row>
    <row r="227" spans="3:17" ht="14.5">
      <c r="C227" s="599" t="s">
        <v>144</v>
      </c>
      <c r="D227" s="599" t="s">
        <v>144</v>
      </c>
      <c r="E227" s="1326" t="s">
        <v>144</v>
      </c>
      <c r="F227" s="1058" t="s">
        <v>144</v>
      </c>
      <c r="G227" s="1058" t="s">
        <v>144</v>
      </c>
      <c r="H227" s="1058" t="s">
        <v>144</v>
      </c>
      <c r="I227" s="1058" t="s">
        <v>144</v>
      </c>
      <c r="J227" s="1058" t="s">
        <v>144</v>
      </c>
      <c r="K227" s="1058" t="s">
        <v>144</v>
      </c>
      <c r="L227" s="1058" t="s">
        <v>144</v>
      </c>
      <c r="M227" s="1058" t="s">
        <v>144</v>
      </c>
      <c r="N227" s="1058" t="s">
        <v>144</v>
      </c>
      <c r="O227" s="1058" t="s">
        <v>144</v>
      </c>
      <c r="P227" s="1058" t="s">
        <v>144</v>
      </c>
      <c r="Q227" s="1058" t="s">
        <v>144</v>
      </c>
    </row>
    <row r="228" spans="3:17" ht="14.5">
      <c r="C228" s="599" t="s">
        <v>144</v>
      </c>
      <c r="D228" s="599" t="s">
        <v>144</v>
      </c>
      <c r="E228" s="1326" t="s">
        <v>144</v>
      </c>
      <c r="F228" s="1058" t="s">
        <v>144</v>
      </c>
      <c r="G228" s="1058" t="s">
        <v>144</v>
      </c>
      <c r="H228" s="1058" t="s">
        <v>144</v>
      </c>
      <c r="I228" s="1058" t="s">
        <v>144</v>
      </c>
      <c r="J228" s="1058" t="s">
        <v>144</v>
      </c>
      <c r="K228" s="1058" t="s">
        <v>144</v>
      </c>
      <c r="L228" s="1058" t="s">
        <v>144</v>
      </c>
      <c r="M228" s="1058" t="s">
        <v>144</v>
      </c>
      <c r="N228" s="1058" t="s">
        <v>144</v>
      </c>
      <c r="O228" s="1058" t="s">
        <v>144</v>
      </c>
      <c r="P228" s="1058" t="s">
        <v>144</v>
      </c>
      <c r="Q228" s="1058" t="s">
        <v>144</v>
      </c>
    </row>
    <row r="229" spans="3:17" ht="14.5">
      <c r="C229" s="599" t="s">
        <v>144</v>
      </c>
      <c r="D229" s="599" t="s">
        <v>144</v>
      </c>
      <c r="E229" s="1326" t="s">
        <v>144</v>
      </c>
      <c r="F229" s="1058" t="s">
        <v>144</v>
      </c>
      <c r="G229" s="1058" t="s">
        <v>144</v>
      </c>
      <c r="H229" s="1058" t="s">
        <v>144</v>
      </c>
      <c r="I229" s="1058" t="s">
        <v>144</v>
      </c>
      <c r="J229" s="1058" t="s">
        <v>144</v>
      </c>
      <c r="K229" s="1058" t="s">
        <v>144</v>
      </c>
      <c r="L229" s="1058" t="s">
        <v>144</v>
      </c>
      <c r="M229" s="1058" t="s">
        <v>144</v>
      </c>
      <c r="N229" s="1058" t="s">
        <v>144</v>
      </c>
      <c r="O229" s="1058" t="s">
        <v>144</v>
      </c>
      <c r="P229" s="1058" t="s">
        <v>144</v>
      </c>
      <c r="Q229" s="1058" t="s">
        <v>144</v>
      </c>
    </row>
    <row r="230" spans="3:17" ht="14.5">
      <c r="C230" s="599" t="s">
        <v>144</v>
      </c>
      <c r="D230" s="599" t="s">
        <v>144</v>
      </c>
      <c r="E230" s="1326" t="s">
        <v>144</v>
      </c>
      <c r="F230" s="1058" t="s">
        <v>144</v>
      </c>
      <c r="G230" s="1058" t="s">
        <v>144</v>
      </c>
      <c r="H230" s="1058" t="s">
        <v>144</v>
      </c>
      <c r="I230" s="1058" t="s">
        <v>144</v>
      </c>
      <c r="J230" s="1058" t="s">
        <v>144</v>
      </c>
      <c r="K230" s="1058" t="s">
        <v>144</v>
      </c>
      <c r="L230" s="1058" t="s">
        <v>144</v>
      </c>
      <c r="M230" s="1058" t="s">
        <v>144</v>
      </c>
      <c r="N230" s="1058" t="s">
        <v>144</v>
      </c>
      <c r="O230" s="1058" t="s">
        <v>144</v>
      </c>
      <c r="P230" s="1058" t="s">
        <v>144</v>
      </c>
      <c r="Q230" s="1058" t="s">
        <v>144</v>
      </c>
    </row>
    <row r="231" spans="3:17" ht="14.5">
      <c r="C231" s="599" t="s">
        <v>144</v>
      </c>
      <c r="D231" s="599" t="s">
        <v>144</v>
      </c>
      <c r="E231" s="1326" t="s">
        <v>144</v>
      </c>
      <c r="F231" s="1058" t="s">
        <v>144</v>
      </c>
      <c r="G231" s="1058" t="s">
        <v>144</v>
      </c>
      <c r="H231" s="1058" t="s">
        <v>144</v>
      </c>
      <c r="I231" s="1058" t="s">
        <v>144</v>
      </c>
      <c r="J231" s="1058" t="s">
        <v>144</v>
      </c>
      <c r="K231" s="1058" t="s">
        <v>144</v>
      </c>
      <c r="L231" s="1058" t="s">
        <v>144</v>
      </c>
      <c r="M231" s="1058" t="s">
        <v>144</v>
      </c>
      <c r="N231" s="1058" t="s">
        <v>144</v>
      </c>
      <c r="O231" s="1058" t="s">
        <v>144</v>
      </c>
      <c r="P231" s="1058" t="s">
        <v>144</v>
      </c>
      <c r="Q231" s="1058" t="s">
        <v>144</v>
      </c>
    </row>
    <row r="232" spans="3:17" ht="14.5">
      <c r="C232" s="599" t="s">
        <v>144</v>
      </c>
      <c r="D232" s="599" t="s">
        <v>144</v>
      </c>
      <c r="E232" s="1326" t="s">
        <v>144</v>
      </c>
      <c r="F232" s="1058" t="s">
        <v>144</v>
      </c>
      <c r="G232" s="1058" t="s">
        <v>144</v>
      </c>
      <c r="H232" s="1058" t="s">
        <v>144</v>
      </c>
      <c r="I232" s="1058" t="s">
        <v>144</v>
      </c>
      <c r="J232" s="1058" t="s">
        <v>144</v>
      </c>
      <c r="K232" s="1058" t="s">
        <v>144</v>
      </c>
      <c r="L232" s="1058" t="s">
        <v>144</v>
      </c>
      <c r="M232" s="1058" t="s">
        <v>144</v>
      </c>
      <c r="N232" s="1058" t="s">
        <v>144</v>
      </c>
      <c r="O232" s="1058" t="s">
        <v>144</v>
      </c>
      <c r="P232" s="1058" t="s">
        <v>144</v>
      </c>
      <c r="Q232" s="1058" t="s">
        <v>144</v>
      </c>
    </row>
    <row r="233" spans="3:17" ht="14.5">
      <c r="C233" s="599" t="s">
        <v>144</v>
      </c>
      <c r="D233" s="599" t="s">
        <v>144</v>
      </c>
      <c r="E233" s="1326" t="s">
        <v>144</v>
      </c>
      <c r="F233" s="1058" t="s">
        <v>144</v>
      </c>
      <c r="G233" s="1058" t="s">
        <v>144</v>
      </c>
      <c r="H233" s="1058" t="s">
        <v>144</v>
      </c>
      <c r="I233" s="1058" t="s">
        <v>144</v>
      </c>
      <c r="J233" s="1058" t="s">
        <v>144</v>
      </c>
      <c r="K233" s="1058" t="s">
        <v>144</v>
      </c>
      <c r="L233" s="1058" t="s">
        <v>144</v>
      </c>
      <c r="M233" s="1058" t="s">
        <v>144</v>
      </c>
      <c r="N233" s="1058" t="s">
        <v>144</v>
      </c>
      <c r="O233" s="1058" t="s">
        <v>144</v>
      </c>
      <c r="P233" s="1058" t="s">
        <v>144</v>
      </c>
      <c r="Q233" s="1058" t="s">
        <v>144</v>
      </c>
    </row>
    <row r="234" spans="3:17" ht="14.5">
      <c r="C234" s="599" t="s">
        <v>144</v>
      </c>
      <c r="D234" s="599" t="s">
        <v>144</v>
      </c>
      <c r="E234" s="1326" t="s">
        <v>144</v>
      </c>
      <c r="F234" s="1058" t="s">
        <v>144</v>
      </c>
      <c r="G234" s="1058" t="s">
        <v>144</v>
      </c>
      <c r="H234" s="1058" t="s">
        <v>144</v>
      </c>
      <c r="I234" s="1058" t="s">
        <v>144</v>
      </c>
      <c r="J234" s="1058" t="s">
        <v>144</v>
      </c>
      <c r="K234" s="1058" t="s">
        <v>144</v>
      </c>
      <c r="L234" s="1058" t="s">
        <v>144</v>
      </c>
      <c r="M234" s="1058" t="s">
        <v>144</v>
      </c>
      <c r="N234" s="1058" t="s">
        <v>144</v>
      </c>
      <c r="O234" s="1058" t="s">
        <v>144</v>
      </c>
      <c r="P234" s="1058" t="s">
        <v>144</v>
      </c>
      <c r="Q234" s="1058" t="s">
        <v>144</v>
      </c>
    </row>
    <row r="235" spans="3:17" ht="14.5">
      <c r="C235" s="599" t="s">
        <v>144</v>
      </c>
      <c r="D235" s="599" t="s">
        <v>144</v>
      </c>
      <c r="E235" s="1326" t="s">
        <v>144</v>
      </c>
      <c r="F235" s="1058" t="s">
        <v>144</v>
      </c>
      <c r="G235" s="1058" t="s">
        <v>144</v>
      </c>
      <c r="H235" s="1058" t="s">
        <v>144</v>
      </c>
      <c r="I235" s="1058" t="s">
        <v>144</v>
      </c>
      <c r="J235" s="1058" t="s">
        <v>144</v>
      </c>
      <c r="K235" s="1058" t="s">
        <v>144</v>
      </c>
      <c r="L235" s="1058" t="s">
        <v>144</v>
      </c>
      <c r="M235" s="1058" t="s">
        <v>144</v>
      </c>
      <c r="N235" s="1058" t="s">
        <v>144</v>
      </c>
      <c r="O235" s="1058" t="s">
        <v>144</v>
      </c>
      <c r="P235" s="1058" t="s">
        <v>144</v>
      </c>
      <c r="Q235" s="1058" t="s">
        <v>144</v>
      </c>
    </row>
    <row r="236" spans="3:17" ht="14.5">
      <c r="C236" s="599" t="s">
        <v>144</v>
      </c>
      <c r="D236" s="599" t="s">
        <v>144</v>
      </c>
      <c r="E236" s="1326" t="s">
        <v>144</v>
      </c>
      <c r="F236" s="1058" t="s">
        <v>144</v>
      </c>
      <c r="G236" s="1058" t="s">
        <v>144</v>
      </c>
      <c r="H236" s="1058" t="s">
        <v>144</v>
      </c>
      <c r="I236" s="1058" t="s">
        <v>144</v>
      </c>
      <c r="J236" s="1058" t="s">
        <v>144</v>
      </c>
      <c r="K236" s="1058" t="s">
        <v>144</v>
      </c>
      <c r="L236" s="1058" t="s">
        <v>144</v>
      </c>
      <c r="M236" s="1058" t="s">
        <v>144</v>
      </c>
      <c r="N236" s="1058" t="s">
        <v>144</v>
      </c>
      <c r="O236" s="1058" t="s">
        <v>144</v>
      </c>
      <c r="P236" s="1058" t="s">
        <v>144</v>
      </c>
      <c r="Q236" s="1058" t="s">
        <v>144</v>
      </c>
    </row>
    <row r="237" spans="3:17" ht="14.5">
      <c r="C237" s="599" t="s">
        <v>144</v>
      </c>
      <c r="D237" s="599" t="s">
        <v>144</v>
      </c>
      <c r="E237" s="1326" t="s">
        <v>144</v>
      </c>
      <c r="F237" s="1058" t="s">
        <v>144</v>
      </c>
      <c r="G237" s="1058" t="s">
        <v>144</v>
      </c>
      <c r="H237" s="1058" t="s">
        <v>144</v>
      </c>
      <c r="I237" s="1058" t="s">
        <v>144</v>
      </c>
      <c r="J237" s="1058" t="s">
        <v>144</v>
      </c>
      <c r="K237" s="1058" t="s">
        <v>144</v>
      </c>
      <c r="L237" s="1058" t="s">
        <v>144</v>
      </c>
      <c r="M237" s="1058" t="s">
        <v>144</v>
      </c>
      <c r="N237" s="1058" t="s">
        <v>144</v>
      </c>
      <c r="O237" s="1058" t="s">
        <v>144</v>
      </c>
      <c r="P237" s="1058" t="s">
        <v>144</v>
      </c>
      <c r="Q237" s="1058" t="s">
        <v>144</v>
      </c>
    </row>
    <row r="238" spans="3:17" ht="14.5">
      <c r="C238" s="599" t="s">
        <v>144</v>
      </c>
      <c r="D238" s="599" t="s">
        <v>144</v>
      </c>
      <c r="E238" s="1326" t="s">
        <v>144</v>
      </c>
      <c r="F238" s="1058" t="s">
        <v>144</v>
      </c>
      <c r="G238" s="1058" t="s">
        <v>144</v>
      </c>
      <c r="H238" s="1058" t="s">
        <v>144</v>
      </c>
      <c r="I238" s="1058" t="s">
        <v>144</v>
      </c>
      <c r="J238" s="1058" t="s">
        <v>144</v>
      </c>
      <c r="K238" s="1058" t="s">
        <v>144</v>
      </c>
      <c r="L238" s="1058" t="s">
        <v>144</v>
      </c>
      <c r="M238" s="1058" t="s">
        <v>144</v>
      </c>
      <c r="N238" s="1058" t="s">
        <v>144</v>
      </c>
      <c r="O238" s="1058" t="s">
        <v>144</v>
      </c>
      <c r="P238" s="1058" t="s">
        <v>144</v>
      </c>
      <c r="Q238" s="1058" t="s">
        <v>144</v>
      </c>
    </row>
    <row r="239" spans="3:17" ht="14.5">
      <c r="C239" s="599" t="s">
        <v>144</v>
      </c>
      <c r="D239" s="599" t="s">
        <v>144</v>
      </c>
      <c r="E239" s="1326" t="s">
        <v>144</v>
      </c>
      <c r="F239" s="1058" t="s">
        <v>144</v>
      </c>
      <c r="G239" s="1058" t="s">
        <v>144</v>
      </c>
      <c r="H239" s="1058" t="s">
        <v>144</v>
      </c>
      <c r="I239" s="1058" t="s">
        <v>144</v>
      </c>
      <c r="J239" s="1058" t="s">
        <v>144</v>
      </c>
      <c r="K239" s="1058" t="s">
        <v>144</v>
      </c>
      <c r="L239" s="1058" t="s">
        <v>144</v>
      </c>
      <c r="M239" s="1058" t="s">
        <v>144</v>
      </c>
      <c r="N239" s="1058" t="s">
        <v>144</v>
      </c>
      <c r="O239" s="1058" t="s">
        <v>144</v>
      </c>
      <c r="P239" s="1058" t="s">
        <v>144</v>
      </c>
      <c r="Q239" s="1058" t="s">
        <v>144</v>
      </c>
    </row>
    <row r="240" spans="3:17" ht="14.5">
      <c r="C240" s="599" t="s">
        <v>144</v>
      </c>
      <c r="D240" s="599" t="s">
        <v>144</v>
      </c>
      <c r="E240" s="1326" t="s">
        <v>144</v>
      </c>
      <c r="F240" s="1058" t="s">
        <v>144</v>
      </c>
      <c r="G240" s="1058" t="s">
        <v>144</v>
      </c>
      <c r="H240" s="1058" t="s">
        <v>144</v>
      </c>
      <c r="I240" s="1058" t="s">
        <v>144</v>
      </c>
      <c r="J240" s="1058" t="s">
        <v>144</v>
      </c>
      <c r="K240" s="1058" t="s">
        <v>144</v>
      </c>
      <c r="L240" s="1058" t="s">
        <v>144</v>
      </c>
      <c r="M240" s="1058" t="s">
        <v>144</v>
      </c>
      <c r="N240" s="1058" t="s">
        <v>144</v>
      </c>
      <c r="O240" s="1058" t="s">
        <v>144</v>
      </c>
      <c r="P240" s="1058" t="s">
        <v>144</v>
      </c>
      <c r="Q240" s="1058" t="s">
        <v>144</v>
      </c>
    </row>
    <row r="241" spans="3:17" ht="14.5">
      <c r="C241" s="599" t="s">
        <v>144</v>
      </c>
      <c r="D241" s="599" t="s">
        <v>144</v>
      </c>
      <c r="E241" s="1326" t="s">
        <v>144</v>
      </c>
      <c r="F241" s="1058" t="s">
        <v>144</v>
      </c>
      <c r="G241" s="1058" t="s">
        <v>144</v>
      </c>
      <c r="H241" s="1058" t="s">
        <v>144</v>
      </c>
      <c r="I241" s="1058" t="s">
        <v>144</v>
      </c>
      <c r="J241" s="1058" t="s">
        <v>144</v>
      </c>
      <c r="K241" s="1058" t="s">
        <v>144</v>
      </c>
      <c r="L241" s="1058" t="s">
        <v>144</v>
      </c>
      <c r="M241" s="1058" t="s">
        <v>144</v>
      </c>
      <c r="N241" s="1058" t="s">
        <v>144</v>
      </c>
      <c r="O241" s="1058" t="s">
        <v>144</v>
      </c>
      <c r="P241" s="1058" t="s">
        <v>144</v>
      </c>
      <c r="Q241" s="1058" t="s">
        <v>144</v>
      </c>
    </row>
    <row r="242" spans="3:17" ht="14.5">
      <c r="C242" s="599" t="s">
        <v>144</v>
      </c>
      <c r="D242" s="599" t="s">
        <v>144</v>
      </c>
      <c r="E242" s="1326" t="s">
        <v>144</v>
      </c>
      <c r="F242" s="1058" t="s">
        <v>144</v>
      </c>
      <c r="G242" s="1058" t="s">
        <v>144</v>
      </c>
      <c r="H242" s="1058" t="s">
        <v>144</v>
      </c>
      <c r="I242" s="1058" t="s">
        <v>144</v>
      </c>
      <c r="J242" s="1058" t="s">
        <v>144</v>
      </c>
      <c r="K242" s="1058" t="s">
        <v>144</v>
      </c>
      <c r="L242" s="1058" t="s">
        <v>144</v>
      </c>
      <c r="M242" s="1058" t="s">
        <v>144</v>
      </c>
      <c r="N242" s="1058" t="s">
        <v>144</v>
      </c>
      <c r="O242" s="1058" t="s">
        <v>144</v>
      </c>
      <c r="P242" s="1058" t="s">
        <v>144</v>
      </c>
      <c r="Q242" s="1058" t="s">
        <v>144</v>
      </c>
    </row>
    <row r="243" spans="3:17" ht="14.5">
      <c r="C243" s="599" t="s">
        <v>144</v>
      </c>
      <c r="D243" s="599" t="s">
        <v>144</v>
      </c>
      <c r="E243" s="1326" t="s">
        <v>144</v>
      </c>
      <c r="F243" s="1058" t="s">
        <v>144</v>
      </c>
      <c r="G243" s="1058" t="s">
        <v>144</v>
      </c>
      <c r="H243" s="1058" t="s">
        <v>144</v>
      </c>
      <c r="I243" s="1058" t="s">
        <v>144</v>
      </c>
      <c r="J243" s="1058" t="s">
        <v>144</v>
      </c>
      <c r="K243" s="1058" t="s">
        <v>144</v>
      </c>
      <c r="L243" s="1058" t="s">
        <v>144</v>
      </c>
      <c r="M243" s="1058" t="s">
        <v>144</v>
      </c>
      <c r="N243" s="1058" t="s">
        <v>144</v>
      </c>
      <c r="O243" s="1058" t="s">
        <v>144</v>
      </c>
      <c r="P243" s="1058" t="s">
        <v>144</v>
      </c>
      <c r="Q243" s="1058" t="s">
        <v>144</v>
      </c>
    </row>
    <row r="244" spans="3:17" ht="14.5">
      <c r="C244" s="599" t="s">
        <v>144</v>
      </c>
      <c r="D244" s="599" t="s">
        <v>144</v>
      </c>
      <c r="E244" s="1326" t="s">
        <v>144</v>
      </c>
      <c r="F244" s="1058" t="s">
        <v>144</v>
      </c>
      <c r="G244" s="1058" t="s">
        <v>144</v>
      </c>
      <c r="H244" s="1058" t="s">
        <v>144</v>
      </c>
      <c r="I244" s="1058" t="s">
        <v>144</v>
      </c>
      <c r="J244" s="1058" t="s">
        <v>144</v>
      </c>
      <c r="K244" s="1058" t="s">
        <v>144</v>
      </c>
      <c r="L244" s="1058" t="s">
        <v>144</v>
      </c>
      <c r="M244" s="1058" t="s">
        <v>144</v>
      </c>
      <c r="N244" s="1058" t="s">
        <v>144</v>
      </c>
      <c r="O244" s="1058" t="s">
        <v>144</v>
      </c>
      <c r="P244" s="1058" t="s">
        <v>144</v>
      </c>
      <c r="Q244" s="1058" t="s">
        <v>144</v>
      </c>
    </row>
    <row r="245" spans="3:17" ht="14.5">
      <c r="C245" s="599" t="s">
        <v>144</v>
      </c>
      <c r="D245" s="599" t="s">
        <v>144</v>
      </c>
      <c r="E245" s="1326" t="s">
        <v>144</v>
      </c>
      <c r="F245" s="1058" t="s">
        <v>144</v>
      </c>
      <c r="G245" s="1058" t="s">
        <v>144</v>
      </c>
      <c r="H245" s="1058" t="s">
        <v>144</v>
      </c>
      <c r="I245" s="1058" t="s">
        <v>144</v>
      </c>
      <c r="J245" s="1058" t="s">
        <v>144</v>
      </c>
      <c r="K245" s="1058" t="s">
        <v>144</v>
      </c>
      <c r="L245" s="1058" t="s">
        <v>144</v>
      </c>
      <c r="M245" s="1058" t="s">
        <v>144</v>
      </c>
      <c r="N245" s="1058" t="s">
        <v>144</v>
      </c>
      <c r="O245" s="1058" t="s">
        <v>144</v>
      </c>
      <c r="P245" s="1058" t="s">
        <v>144</v>
      </c>
      <c r="Q245" s="1058" t="s">
        <v>144</v>
      </c>
    </row>
    <row r="246" spans="3:17" ht="14.5">
      <c r="C246" s="599" t="s">
        <v>144</v>
      </c>
      <c r="D246" s="599" t="s">
        <v>144</v>
      </c>
      <c r="E246" s="1326" t="s">
        <v>144</v>
      </c>
      <c r="F246" s="1058" t="s">
        <v>144</v>
      </c>
      <c r="G246" s="1058" t="s">
        <v>144</v>
      </c>
      <c r="H246" s="1058" t="s">
        <v>144</v>
      </c>
      <c r="I246" s="1058" t="s">
        <v>144</v>
      </c>
      <c r="J246" s="1058" t="s">
        <v>144</v>
      </c>
      <c r="K246" s="1058" t="s">
        <v>144</v>
      </c>
      <c r="L246" s="1058" t="s">
        <v>144</v>
      </c>
      <c r="M246" s="1058" t="s">
        <v>144</v>
      </c>
      <c r="N246" s="1058" t="s">
        <v>144</v>
      </c>
      <c r="O246" s="1058" t="s">
        <v>144</v>
      </c>
      <c r="P246" s="1058" t="s">
        <v>144</v>
      </c>
      <c r="Q246" s="1058" t="s">
        <v>144</v>
      </c>
    </row>
    <row r="247" spans="3:17" ht="14.5">
      <c r="C247" s="599" t="s">
        <v>144</v>
      </c>
      <c r="D247" s="599" t="s">
        <v>144</v>
      </c>
      <c r="E247" s="1326" t="s">
        <v>144</v>
      </c>
      <c r="F247" s="1058" t="s">
        <v>144</v>
      </c>
      <c r="G247" s="1058" t="s">
        <v>144</v>
      </c>
      <c r="H247" s="1058" t="s">
        <v>144</v>
      </c>
      <c r="I247" s="1058" t="s">
        <v>144</v>
      </c>
      <c r="J247" s="1058" t="s">
        <v>144</v>
      </c>
      <c r="K247" s="1058" t="s">
        <v>144</v>
      </c>
      <c r="L247" s="1058" t="s">
        <v>144</v>
      </c>
      <c r="M247" s="1058" t="s">
        <v>144</v>
      </c>
      <c r="N247" s="1058" t="s">
        <v>144</v>
      </c>
      <c r="O247" s="1058" t="s">
        <v>144</v>
      </c>
      <c r="P247" s="1058" t="s">
        <v>144</v>
      </c>
      <c r="Q247" s="1058" t="s">
        <v>144</v>
      </c>
    </row>
    <row r="248" spans="3:17" ht="14.5">
      <c r="C248" s="599" t="s">
        <v>144</v>
      </c>
      <c r="D248" s="599" t="s">
        <v>144</v>
      </c>
      <c r="E248" s="1326" t="s">
        <v>144</v>
      </c>
      <c r="F248" s="1058" t="s">
        <v>144</v>
      </c>
      <c r="G248" s="1058" t="s">
        <v>144</v>
      </c>
      <c r="H248" s="1058" t="s">
        <v>144</v>
      </c>
      <c r="I248" s="1058" t="s">
        <v>144</v>
      </c>
      <c r="J248" s="1058" t="s">
        <v>144</v>
      </c>
      <c r="K248" s="1058" t="s">
        <v>144</v>
      </c>
      <c r="L248" s="1058" t="s">
        <v>144</v>
      </c>
      <c r="M248" s="1058" t="s">
        <v>144</v>
      </c>
      <c r="N248" s="1058" t="s">
        <v>144</v>
      </c>
      <c r="O248" s="1058" t="s">
        <v>144</v>
      </c>
      <c r="P248" s="1058" t="s">
        <v>144</v>
      </c>
      <c r="Q248" s="1058" t="s">
        <v>144</v>
      </c>
    </row>
    <row r="249" spans="3:17" ht="14.5">
      <c r="C249" s="599" t="s">
        <v>144</v>
      </c>
      <c r="D249" s="599" t="s">
        <v>144</v>
      </c>
      <c r="E249" s="1326" t="s">
        <v>144</v>
      </c>
      <c r="F249" s="1058" t="s">
        <v>144</v>
      </c>
      <c r="G249" s="1058" t="s">
        <v>144</v>
      </c>
      <c r="H249" s="1058" t="s">
        <v>144</v>
      </c>
      <c r="I249" s="1058" t="s">
        <v>144</v>
      </c>
      <c r="J249" s="1058" t="s">
        <v>144</v>
      </c>
      <c r="K249" s="1058" t="s">
        <v>144</v>
      </c>
      <c r="L249" s="1058" t="s">
        <v>144</v>
      </c>
      <c r="M249" s="1058" t="s">
        <v>144</v>
      </c>
      <c r="N249" s="1058" t="s">
        <v>144</v>
      </c>
      <c r="O249" s="1058" t="s">
        <v>144</v>
      </c>
      <c r="P249" s="1058" t="s">
        <v>144</v>
      </c>
      <c r="Q249" s="1058" t="s">
        <v>144</v>
      </c>
    </row>
    <row r="250" spans="3:17" ht="14.5">
      <c r="C250" s="599" t="s">
        <v>144</v>
      </c>
      <c r="D250" s="599" t="s">
        <v>144</v>
      </c>
      <c r="E250" s="1326" t="s">
        <v>144</v>
      </c>
      <c r="F250" s="1058" t="s">
        <v>144</v>
      </c>
      <c r="G250" s="1058" t="s">
        <v>144</v>
      </c>
      <c r="H250" s="1058" t="s">
        <v>144</v>
      </c>
      <c r="I250" s="1058" t="s">
        <v>144</v>
      </c>
      <c r="J250" s="1058" t="s">
        <v>144</v>
      </c>
      <c r="K250" s="1058" t="s">
        <v>144</v>
      </c>
      <c r="L250" s="1058" t="s">
        <v>144</v>
      </c>
      <c r="M250" s="1058" t="s">
        <v>144</v>
      </c>
      <c r="N250" s="1058" t="s">
        <v>144</v>
      </c>
      <c r="O250" s="1058" t="s">
        <v>144</v>
      </c>
      <c r="P250" s="1058" t="s">
        <v>144</v>
      </c>
      <c r="Q250" s="1058" t="s">
        <v>144</v>
      </c>
    </row>
    <row r="251" spans="3:17" ht="14.5">
      <c r="C251" s="599" t="s">
        <v>144</v>
      </c>
      <c r="D251" s="599" t="s">
        <v>144</v>
      </c>
      <c r="E251" s="1326" t="s">
        <v>144</v>
      </c>
      <c r="F251" s="1058" t="s">
        <v>144</v>
      </c>
      <c r="G251" s="1058" t="s">
        <v>144</v>
      </c>
      <c r="H251" s="1058" t="s">
        <v>144</v>
      </c>
      <c r="I251" s="1058" t="s">
        <v>144</v>
      </c>
      <c r="J251" s="1058" t="s">
        <v>144</v>
      </c>
      <c r="K251" s="1058" t="s">
        <v>144</v>
      </c>
      <c r="L251" s="1058" t="s">
        <v>144</v>
      </c>
      <c r="M251" s="1058" t="s">
        <v>144</v>
      </c>
      <c r="N251" s="1058" t="s">
        <v>144</v>
      </c>
      <c r="O251" s="1058" t="s">
        <v>144</v>
      </c>
      <c r="P251" s="1058" t="s">
        <v>144</v>
      </c>
      <c r="Q251" s="1058" t="s">
        <v>144</v>
      </c>
    </row>
    <row r="252" spans="3:17" ht="14.5">
      <c r="C252" s="599" t="s">
        <v>144</v>
      </c>
      <c r="D252" s="599" t="s">
        <v>144</v>
      </c>
      <c r="E252" s="1326" t="s">
        <v>144</v>
      </c>
      <c r="F252" s="1058" t="s">
        <v>144</v>
      </c>
      <c r="G252" s="1058" t="s">
        <v>144</v>
      </c>
      <c r="H252" s="1058" t="s">
        <v>144</v>
      </c>
      <c r="I252" s="1058" t="s">
        <v>144</v>
      </c>
      <c r="J252" s="1058" t="s">
        <v>144</v>
      </c>
      <c r="K252" s="1058" t="s">
        <v>144</v>
      </c>
      <c r="L252" s="1058" t="s">
        <v>144</v>
      </c>
      <c r="M252" s="1058" t="s">
        <v>144</v>
      </c>
      <c r="N252" s="1058" t="s">
        <v>144</v>
      </c>
      <c r="O252" s="1058" t="s">
        <v>144</v>
      </c>
      <c r="P252" s="1058" t="s">
        <v>144</v>
      </c>
      <c r="Q252" s="1058" t="s">
        <v>144</v>
      </c>
    </row>
    <row r="253" spans="3:17" ht="14.5">
      <c r="C253" s="599" t="s">
        <v>144</v>
      </c>
      <c r="D253" s="599" t="s">
        <v>144</v>
      </c>
      <c r="E253" s="1326" t="s">
        <v>144</v>
      </c>
      <c r="F253" s="1058" t="s">
        <v>144</v>
      </c>
      <c r="G253" s="1058" t="s">
        <v>144</v>
      </c>
      <c r="H253" s="1058" t="s">
        <v>144</v>
      </c>
      <c r="I253" s="1058" t="s">
        <v>144</v>
      </c>
      <c r="J253" s="1058" t="s">
        <v>144</v>
      </c>
      <c r="K253" s="1058" t="s">
        <v>144</v>
      </c>
      <c r="L253" s="1058" t="s">
        <v>144</v>
      </c>
      <c r="M253" s="1058" t="s">
        <v>144</v>
      </c>
      <c r="N253" s="1058" t="s">
        <v>144</v>
      </c>
      <c r="O253" s="1058" t="s">
        <v>144</v>
      </c>
      <c r="P253" s="1058" t="s">
        <v>144</v>
      </c>
      <c r="Q253" s="1058" t="s">
        <v>144</v>
      </c>
    </row>
    <row r="254" spans="3:17" ht="14.5">
      <c r="C254" s="599" t="s">
        <v>144</v>
      </c>
      <c r="D254" s="599" t="s">
        <v>144</v>
      </c>
      <c r="E254" s="1326" t="s">
        <v>144</v>
      </c>
      <c r="F254" s="1058" t="s">
        <v>144</v>
      </c>
      <c r="G254" s="1058" t="s">
        <v>144</v>
      </c>
      <c r="H254" s="1058" t="s">
        <v>144</v>
      </c>
      <c r="I254" s="1058" t="s">
        <v>144</v>
      </c>
      <c r="J254" s="1058" t="s">
        <v>144</v>
      </c>
      <c r="K254" s="1058" t="s">
        <v>144</v>
      </c>
      <c r="L254" s="1058" t="s">
        <v>144</v>
      </c>
      <c r="M254" s="1058" t="s">
        <v>144</v>
      </c>
      <c r="N254" s="1058" t="s">
        <v>144</v>
      </c>
      <c r="O254" s="1058" t="s">
        <v>144</v>
      </c>
      <c r="P254" s="1058" t="s">
        <v>144</v>
      </c>
      <c r="Q254" s="1058" t="s">
        <v>144</v>
      </c>
    </row>
    <row r="255" spans="3:17" ht="14.5">
      <c r="C255" s="599" t="s">
        <v>144</v>
      </c>
      <c r="D255" s="599" t="s">
        <v>144</v>
      </c>
      <c r="E255" s="1326" t="s">
        <v>144</v>
      </c>
      <c r="F255" s="1058" t="s">
        <v>144</v>
      </c>
      <c r="G255" s="1058" t="s">
        <v>144</v>
      </c>
      <c r="H255" s="1058" t="s">
        <v>144</v>
      </c>
      <c r="I255" s="1058" t="s">
        <v>144</v>
      </c>
      <c r="J255" s="1058" t="s">
        <v>144</v>
      </c>
      <c r="K255" s="1058" t="s">
        <v>144</v>
      </c>
      <c r="L255" s="1058" t="s">
        <v>144</v>
      </c>
      <c r="M255" s="1058" t="s">
        <v>144</v>
      </c>
      <c r="N255" s="1058" t="s">
        <v>144</v>
      </c>
      <c r="O255" s="1058" t="s">
        <v>144</v>
      </c>
      <c r="P255" s="1058" t="s">
        <v>144</v>
      </c>
      <c r="Q255" s="1058" t="s">
        <v>144</v>
      </c>
    </row>
    <row r="256" spans="3:17" ht="14.5">
      <c r="C256" s="599" t="s">
        <v>144</v>
      </c>
      <c r="D256" s="599" t="s">
        <v>144</v>
      </c>
      <c r="E256" s="1326" t="s">
        <v>144</v>
      </c>
      <c r="F256" s="1058" t="s">
        <v>144</v>
      </c>
      <c r="G256" s="1058" t="s">
        <v>144</v>
      </c>
      <c r="H256" s="1058" t="s">
        <v>144</v>
      </c>
      <c r="I256" s="1058" t="s">
        <v>144</v>
      </c>
      <c r="J256" s="1058" t="s">
        <v>144</v>
      </c>
      <c r="K256" s="1058" t="s">
        <v>144</v>
      </c>
      <c r="L256" s="1058" t="s">
        <v>144</v>
      </c>
      <c r="M256" s="1058" t="s">
        <v>144</v>
      </c>
      <c r="N256" s="1058" t="s">
        <v>144</v>
      </c>
      <c r="O256" s="1058" t="s">
        <v>144</v>
      </c>
      <c r="P256" s="1058" t="s">
        <v>144</v>
      </c>
      <c r="Q256" s="1058" t="s">
        <v>144</v>
      </c>
    </row>
    <row r="257" spans="3:17" ht="14.5">
      <c r="C257" s="599" t="s">
        <v>144</v>
      </c>
      <c r="D257" s="599" t="s">
        <v>144</v>
      </c>
      <c r="E257" s="1326" t="s">
        <v>144</v>
      </c>
      <c r="F257" s="1058" t="s">
        <v>144</v>
      </c>
      <c r="G257" s="1058" t="s">
        <v>144</v>
      </c>
      <c r="H257" s="1058" t="s">
        <v>144</v>
      </c>
      <c r="I257" s="1058" t="s">
        <v>144</v>
      </c>
      <c r="J257" s="1058" t="s">
        <v>144</v>
      </c>
      <c r="K257" s="1058" t="s">
        <v>144</v>
      </c>
      <c r="L257" s="1058" t="s">
        <v>144</v>
      </c>
      <c r="M257" s="1058" t="s">
        <v>144</v>
      </c>
      <c r="N257" s="1058" t="s">
        <v>144</v>
      </c>
      <c r="O257" s="1058" t="s">
        <v>144</v>
      </c>
      <c r="P257" s="1058" t="s">
        <v>144</v>
      </c>
      <c r="Q257" s="1058" t="s">
        <v>144</v>
      </c>
    </row>
    <row r="258" spans="3:17" ht="14.5">
      <c r="C258" s="599" t="s">
        <v>144</v>
      </c>
      <c r="D258" s="599" t="s">
        <v>144</v>
      </c>
      <c r="E258" s="1326" t="s">
        <v>144</v>
      </c>
      <c r="F258" s="1058" t="s">
        <v>144</v>
      </c>
      <c r="G258" s="1058" t="s">
        <v>144</v>
      </c>
      <c r="H258" s="1058" t="s">
        <v>144</v>
      </c>
      <c r="I258" s="1058" t="s">
        <v>144</v>
      </c>
      <c r="J258" s="1058" t="s">
        <v>144</v>
      </c>
      <c r="K258" s="1058" t="s">
        <v>144</v>
      </c>
      <c r="L258" s="1058" t="s">
        <v>144</v>
      </c>
      <c r="M258" s="1058" t="s">
        <v>144</v>
      </c>
      <c r="N258" s="1058" t="s">
        <v>144</v>
      </c>
      <c r="O258" s="1058" t="s">
        <v>144</v>
      </c>
      <c r="P258" s="1058" t="s">
        <v>144</v>
      </c>
      <c r="Q258" s="1058" t="s">
        <v>144</v>
      </c>
    </row>
    <row r="259" spans="3:17" ht="14.5">
      <c r="C259" s="599" t="s">
        <v>144</v>
      </c>
      <c r="D259" s="599" t="s">
        <v>144</v>
      </c>
      <c r="E259" s="1326" t="s">
        <v>144</v>
      </c>
      <c r="F259" s="1058" t="s">
        <v>144</v>
      </c>
      <c r="G259" s="1058" t="s">
        <v>144</v>
      </c>
      <c r="H259" s="1058" t="s">
        <v>144</v>
      </c>
      <c r="I259" s="1058" t="s">
        <v>144</v>
      </c>
      <c r="J259" s="1058" t="s">
        <v>144</v>
      </c>
      <c r="K259" s="1058" t="s">
        <v>144</v>
      </c>
      <c r="L259" s="1058" t="s">
        <v>144</v>
      </c>
      <c r="M259" s="1058" t="s">
        <v>144</v>
      </c>
      <c r="N259" s="1058" t="s">
        <v>144</v>
      </c>
      <c r="O259" s="1058" t="s">
        <v>144</v>
      </c>
      <c r="P259" s="1058" t="s">
        <v>144</v>
      </c>
      <c r="Q259" s="1058" t="s">
        <v>144</v>
      </c>
    </row>
    <row r="260" spans="3:17" ht="14.5">
      <c r="C260" s="599" t="s">
        <v>144</v>
      </c>
      <c r="D260" s="599" t="s">
        <v>144</v>
      </c>
      <c r="E260" s="1326" t="s">
        <v>144</v>
      </c>
      <c r="F260" s="1058" t="s">
        <v>144</v>
      </c>
      <c r="G260" s="1058" t="s">
        <v>144</v>
      </c>
      <c r="H260" s="1058" t="s">
        <v>144</v>
      </c>
      <c r="I260" s="1058" t="s">
        <v>144</v>
      </c>
      <c r="J260" s="1058" t="s">
        <v>144</v>
      </c>
      <c r="K260" s="1058" t="s">
        <v>144</v>
      </c>
      <c r="L260" s="1058" t="s">
        <v>144</v>
      </c>
      <c r="M260" s="1058" t="s">
        <v>144</v>
      </c>
      <c r="N260" s="1058" t="s">
        <v>144</v>
      </c>
      <c r="O260" s="1058" t="s">
        <v>144</v>
      </c>
      <c r="P260" s="1058" t="s">
        <v>144</v>
      </c>
      <c r="Q260" s="1058" t="s">
        <v>144</v>
      </c>
    </row>
    <row r="261" spans="3:17" ht="14.5">
      <c r="C261" s="599" t="s">
        <v>144</v>
      </c>
      <c r="D261" s="599" t="s">
        <v>144</v>
      </c>
      <c r="E261" s="1326" t="s">
        <v>144</v>
      </c>
      <c r="F261" s="1058" t="s">
        <v>144</v>
      </c>
      <c r="G261" s="1058" t="s">
        <v>144</v>
      </c>
      <c r="H261" s="1058" t="s">
        <v>144</v>
      </c>
      <c r="I261" s="1058" t="s">
        <v>144</v>
      </c>
      <c r="J261" s="1058" t="s">
        <v>144</v>
      </c>
      <c r="K261" s="1058" t="s">
        <v>144</v>
      </c>
      <c r="L261" s="1058" t="s">
        <v>144</v>
      </c>
      <c r="M261" s="1058" t="s">
        <v>144</v>
      </c>
      <c r="N261" s="1058" t="s">
        <v>144</v>
      </c>
      <c r="O261" s="1058" t="s">
        <v>144</v>
      </c>
      <c r="P261" s="1058" t="s">
        <v>144</v>
      </c>
      <c r="Q261" s="1058" t="s">
        <v>144</v>
      </c>
    </row>
    <row r="262" spans="3:17" ht="14.5">
      <c r="C262" s="599" t="s">
        <v>144</v>
      </c>
      <c r="D262" s="599" t="s">
        <v>144</v>
      </c>
      <c r="E262" s="1326" t="s">
        <v>144</v>
      </c>
      <c r="F262" s="1058" t="s">
        <v>144</v>
      </c>
      <c r="G262" s="1058" t="s">
        <v>144</v>
      </c>
      <c r="H262" s="1058" t="s">
        <v>144</v>
      </c>
      <c r="I262" s="1058" t="s">
        <v>144</v>
      </c>
      <c r="J262" s="1058" t="s">
        <v>144</v>
      </c>
      <c r="K262" s="1058" t="s">
        <v>144</v>
      </c>
      <c r="L262" s="1058" t="s">
        <v>144</v>
      </c>
      <c r="M262" s="1058" t="s">
        <v>144</v>
      </c>
      <c r="N262" s="1058" t="s">
        <v>144</v>
      </c>
      <c r="O262" s="1058" t="s">
        <v>144</v>
      </c>
      <c r="P262" s="1058" t="s">
        <v>144</v>
      </c>
      <c r="Q262" s="1058" t="s">
        <v>144</v>
      </c>
    </row>
    <row r="263" spans="3:17" ht="14.5">
      <c r="C263" s="599" t="s">
        <v>144</v>
      </c>
      <c r="D263" s="599" t="s">
        <v>144</v>
      </c>
      <c r="E263" s="1326" t="s">
        <v>144</v>
      </c>
      <c r="F263" s="1058" t="s">
        <v>144</v>
      </c>
      <c r="G263" s="1058" t="s">
        <v>144</v>
      </c>
      <c r="H263" s="1058" t="s">
        <v>144</v>
      </c>
      <c r="I263" s="1058" t="s">
        <v>144</v>
      </c>
      <c r="J263" s="1058" t="s">
        <v>144</v>
      </c>
      <c r="K263" s="1058" t="s">
        <v>144</v>
      </c>
      <c r="L263" s="1058" t="s">
        <v>144</v>
      </c>
      <c r="M263" s="1058" t="s">
        <v>144</v>
      </c>
      <c r="N263" s="1058" t="s">
        <v>144</v>
      </c>
      <c r="O263" s="1058" t="s">
        <v>144</v>
      </c>
      <c r="P263" s="1058" t="s">
        <v>144</v>
      </c>
      <c r="Q263" s="1058" t="s">
        <v>144</v>
      </c>
    </row>
    <row r="264" spans="3:17" ht="14.5">
      <c r="C264" s="599" t="s">
        <v>144</v>
      </c>
      <c r="D264" s="599" t="s">
        <v>144</v>
      </c>
      <c r="E264" s="1326" t="s">
        <v>144</v>
      </c>
      <c r="F264" s="1058" t="s">
        <v>144</v>
      </c>
      <c r="G264" s="1058" t="s">
        <v>144</v>
      </c>
      <c r="H264" s="1058" t="s">
        <v>144</v>
      </c>
      <c r="I264" s="1058" t="s">
        <v>144</v>
      </c>
      <c r="J264" s="1058" t="s">
        <v>144</v>
      </c>
      <c r="K264" s="1058" t="s">
        <v>144</v>
      </c>
      <c r="L264" s="1058" t="s">
        <v>144</v>
      </c>
      <c r="M264" s="1058" t="s">
        <v>144</v>
      </c>
      <c r="N264" s="1058" t="s">
        <v>144</v>
      </c>
      <c r="O264" s="1058" t="s">
        <v>144</v>
      </c>
      <c r="P264" s="1058" t="s">
        <v>144</v>
      </c>
      <c r="Q264" s="1058" t="s">
        <v>144</v>
      </c>
    </row>
    <row r="265" spans="3:17" ht="14.5">
      <c r="C265" s="599" t="s">
        <v>144</v>
      </c>
      <c r="D265" s="599" t="s">
        <v>144</v>
      </c>
      <c r="E265" s="1326" t="s">
        <v>144</v>
      </c>
      <c r="F265" s="1058" t="s">
        <v>144</v>
      </c>
      <c r="G265" s="1058" t="s">
        <v>144</v>
      </c>
      <c r="H265" s="1058" t="s">
        <v>144</v>
      </c>
      <c r="I265" s="1058" t="s">
        <v>144</v>
      </c>
      <c r="J265" s="1058" t="s">
        <v>144</v>
      </c>
      <c r="K265" s="1058" t="s">
        <v>144</v>
      </c>
      <c r="L265" s="1058" t="s">
        <v>144</v>
      </c>
      <c r="M265" s="1058" t="s">
        <v>144</v>
      </c>
      <c r="N265" s="1058" t="s">
        <v>144</v>
      </c>
      <c r="O265" s="1058" t="s">
        <v>144</v>
      </c>
      <c r="P265" s="1058" t="s">
        <v>144</v>
      </c>
      <c r="Q265" s="1058" t="s">
        <v>144</v>
      </c>
    </row>
    <row r="266" spans="3:17" ht="14.5">
      <c r="C266" s="599" t="s">
        <v>144</v>
      </c>
      <c r="D266" s="599" t="s">
        <v>144</v>
      </c>
      <c r="E266" s="1326" t="s">
        <v>144</v>
      </c>
      <c r="F266" s="1058" t="s">
        <v>144</v>
      </c>
      <c r="G266" s="1058" t="s">
        <v>144</v>
      </c>
      <c r="H266" s="1058" t="s">
        <v>144</v>
      </c>
      <c r="I266" s="1058" t="s">
        <v>144</v>
      </c>
      <c r="J266" s="1058" t="s">
        <v>144</v>
      </c>
      <c r="K266" s="1058" t="s">
        <v>144</v>
      </c>
      <c r="L266" s="1058" t="s">
        <v>144</v>
      </c>
      <c r="M266" s="1058" t="s">
        <v>144</v>
      </c>
      <c r="N266" s="1058" t="s">
        <v>144</v>
      </c>
      <c r="O266" s="1058" t="s">
        <v>144</v>
      </c>
      <c r="P266" s="1058" t="s">
        <v>144</v>
      </c>
      <c r="Q266" s="1058" t="s">
        <v>144</v>
      </c>
    </row>
    <row r="267" spans="3:17" ht="14.5">
      <c r="C267" s="599" t="s">
        <v>144</v>
      </c>
      <c r="D267" s="599" t="s">
        <v>144</v>
      </c>
      <c r="E267" s="1326" t="s">
        <v>144</v>
      </c>
      <c r="F267" s="1058" t="s">
        <v>144</v>
      </c>
      <c r="G267" s="1058" t="s">
        <v>144</v>
      </c>
      <c r="H267" s="1058" t="s">
        <v>144</v>
      </c>
      <c r="I267" s="1058" t="s">
        <v>144</v>
      </c>
      <c r="J267" s="1058" t="s">
        <v>144</v>
      </c>
      <c r="K267" s="1058" t="s">
        <v>144</v>
      </c>
      <c r="L267" s="1058" t="s">
        <v>144</v>
      </c>
      <c r="M267" s="1058" t="s">
        <v>144</v>
      </c>
      <c r="N267" s="1058" t="s">
        <v>144</v>
      </c>
      <c r="O267" s="1058" t="s">
        <v>144</v>
      </c>
      <c r="P267" s="1058" t="s">
        <v>144</v>
      </c>
      <c r="Q267" s="1058" t="s">
        <v>144</v>
      </c>
    </row>
    <row r="268" spans="3:17" ht="14.5">
      <c r="C268" s="599" t="s">
        <v>144</v>
      </c>
      <c r="D268" s="599" t="s">
        <v>144</v>
      </c>
      <c r="E268" s="1326" t="s">
        <v>144</v>
      </c>
      <c r="F268" s="1058" t="s">
        <v>144</v>
      </c>
      <c r="G268" s="1058" t="s">
        <v>144</v>
      </c>
      <c r="H268" s="1058" t="s">
        <v>144</v>
      </c>
      <c r="I268" s="1058" t="s">
        <v>144</v>
      </c>
      <c r="J268" s="1058" t="s">
        <v>144</v>
      </c>
      <c r="K268" s="1058" t="s">
        <v>144</v>
      </c>
      <c r="L268" s="1058" t="s">
        <v>144</v>
      </c>
      <c r="M268" s="1058" t="s">
        <v>144</v>
      </c>
      <c r="N268" s="1058" t="s">
        <v>144</v>
      </c>
      <c r="O268" s="1058" t="s">
        <v>144</v>
      </c>
      <c r="P268" s="1058" t="s">
        <v>144</v>
      </c>
      <c r="Q268" s="1058" t="s">
        <v>144</v>
      </c>
    </row>
    <row r="269" spans="3:17" ht="14.5">
      <c r="C269" s="599" t="s">
        <v>144</v>
      </c>
      <c r="D269" s="599" t="s">
        <v>144</v>
      </c>
      <c r="E269" s="1326" t="s">
        <v>144</v>
      </c>
      <c r="F269" s="1058" t="s">
        <v>144</v>
      </c>
      <c r="G269" s="1058" t="s">
        <v>144</v>
      </c>
      <c r="H269" s="1058" t="s">
        <v>144</v>
      </c>
      <c r="I269" s="1058" t="s">
        <v>144</v>
      </c>
      <c r="J269" s="1058" t="s">
        <v>144</v>
      </c>
      <c r="K269" s="1058" t="s">
        <v>144</v>
      </c>
      <c r="L269" s="1058" t="s">
        <v>144</v>
      </c>
      <c r="M269" s="1058" t="s">
        <v>144</v>
      </c>
      <c r="N269" s="1058" t="s">
        <v>144</v>
      </c>
      <c r="O269" s="1058" t="s">
        <v>144</v>
      </c>
      <c r="P269" s="1058" t="s">
        <v>144</v>
      </c>
      <c r="Q269" s="1058" t="s">
        <v>144</v>
      </c>
    </row>
    <row r="270" spans="3:17" ht="14.5">
      <c r="C270" s="599" t="s">
        <v>144</v>
      </c>
      <c r="D270" s="599" t="s">
        <v>144</v>
      </c>
      <c r="E270" s="1326" t="s">
        <v>144</v>
      </c>
      <c r="F270" s="1058" t="s">
        <v>144</v>
      </c>
      <c r="G270" s="1058" t="s">
        <v>144</v>
      </c>
      <c r="H270" s="1058" t="s">
        <v>144</v>
      </c>
      <c r="I270" s="1058" t="s">
        <v>144</v>
      </c>
      <c r="J270" s="1058" t="s">
        <v>144</v>
      </c>
      <c r="K270" s="1058" t="s">
        <v>144</v>
      </c>
      <c r="L270" s="1058" t="s">
        <v>144</v>
      </c>
      <c r="M270" s="1058" t="s">
        <v>144</v>
      </c>
      <c r="N270" s="1058" t="s">
        <v>144</v>
      </c>
      <c r="O270" s="1058" t="s">
        <v>144</v>
      </c>
      <c r="P270" s="1058" t="s">
        <v>144</v>
      </c>
      <c r="Q270" s="1058" t="s">
        <v>144</v>
      </c>
    </row>
    <row r="271" spans="3:17" ht="14.5">
      <c r="C271" s="599" t="s">
        <v>144</v>
      </c>
      <c r="D271" s="599" t="s">
        <v>144</v>
      </c>
      <c r="E271" s="1326" t="s">
        <v>144</v>
      </c>
      <c r="F271" s="1058" t="s">
        <v>144</v>
      </c>
      <c r="G271" s="1058" t="s">
        <v>144</v>
      </c>
      <c r="H271" s="1058" t="s">
        <v>144</v>
      </c>
      <c r="I271" s="1058" t="s">
        <v>144</v>
      </c>
      <c r="J271" s="1058" t="s">
        <v>144</v>
      </c>
      <c r="K271" s="1058" t="s">
        <v>144</v>
      </c>
      <c r="L271" s="1058" t="s">
        <v>144</v>
      </c>
      <c r="M271" s="1058" t="s">
        <v>144</v>
      </c>
      <c r="N271" s="1058" t="s">
        <v>144</v>
      </c>
      <c r="O271" s="1058" t="s">
        <v>144</v>
      </c>
      <c r="P271" s="1058" t="s">
        <v>144</v>
      </c>
      <c r="Q271" s="1058" t="s">
        <v>144</v>
      </c>
    </row>
    <row r="272" spans="3:17" ht="14.5">
      <c r="C272" s="599" t="s">
        <v>144</v>
      </c>
      <c r="D272" s="599" t="s">
        <v>144</v>
      </c>
      <c r="E272" s="1326" t="s">
        <v>144</v>
      </c>
      <c r="F272" s="1058" t="s">
        <v>144</v>
      </c>
      <c r="G272" s="1058" t="s">
        <v>144</v>
      </c>
      <c r="H272" s="1058" t="s">
        <v>144</v>
      </c>
      <c r="I272" s="1058" t="s">
        <v>144</v>
      </c>
      <c r="J272" s="1058" t="s">
        <v>144</v>
      </c>
      <c r="K272" s="1058" t="s">
        <v>144</v>
      </c>
      <c r="L272" s="1058" t="s">
        <v>144</v>
      </c>
      <c r="M272" s="1058" t="s">
        <v>144</v>
      </c>
      <c r="N272" s="1058" t="s">
        <v>144</v>
      </c>
      <c r="O272" s="1058" t="s">
        <v>144</v>
      </c>
      <c r="P272" s="1058" t="s">
        <v>144</v>
      </c>
      <c r="Q272" s="1058" t="s">
        <v>144</v>
      </c>
    </row>
    <row r="273" spans="3:17" ht="14.5">
      <c r="C273" s="599" t="s">
        <v>144</v>
      </c>
      <c r="D273" s="599" t="s">
        <v>144</v>
      </c>
      <c r="E273" s="1326" t="s">
        <v>144</v>
      </c>
      <c r="F273" s="1058" t="s">
        <v>144</v>
      </c>
      <c r="G273" s="1058" t="s">
        <v>144</v>
      </c>
      <c r="H273" s="1058" t="s">
        <v>144</v>
      </c>
      <c r="I273" s="1058" t="s">
        <v>144</v>
      </c>
      <c r="J273" s="1058" t="s">
        <v>144</v>
      </c>
      <c r="K273" s="1058" t="s">
        <v>144</v>
      </c>
      <c r="L273" s="1058" t="s">
        <v>144</v>
      </c>
      <c r="M273" s="1058" t="s">
        <v>144</v>
      </c>
      <c r="N273" s="1058" t="s">
        <v>144</v>
      </c>
      <c r="O273" s="1058" t="s">
        <v>144</v>
      </c>
      <c r="P273" s="1058" t="s">
        <v>144</v>
      </c>
      <c r="Q273" s="1058" t="s">
        <v>144</v>
      </c>
    </row>
    <row r="274" spans="3:17" ht="14.5">
      <c r="C274" s="599" t="s">
        <v>144</v>
      </c>
      <c r="D274" s="599" t="s">
        <v>144</v>
      </c>
      <c r="E274" s="1326" t="s">
        <v>144</v>
      </c>
      <c r="F274" s="1058" t="s">
        <v>144</v>
      </c>
      <c r="G274" s="1058" t="s">
        <v>144</v>
      </c>
      <c r="H274" s="1058" t="s">
        <v>144</v>
      </c>
      <c r="I274" s="1058" t="s">
        <v>144</v>
      </c>
      <c r="J274" s="1058" t="s">
        <v>144</v>
      </c>
      <c r="K274" s="1058" t="s">
        <v>144</v>
      </c>
      <c r="L274" s="1058" t="s">
        <v>144</v>
      </c>
      <c r="M274" s="1058" t="s">
        <v>144</v>
      </c>
      <c r="N274" s="1058" t="s">
        <v>144</v>
      </c>
      <c r="O274" s="1058" t="s">
        <v>144</v>
      </c>
      <c r="P274" s="1058" t="s">
        <v>144</v>
      </c>
      <c r="Q274" s="1058" t="s">
        <v>144</v>
      </c>
    </row>
    <row r="275" spans="3:17" ht="14.5">
      <c r="C275" s="599" t="s">
        <v>144</v>
      </c>
      <c r="D275" s="599" t="s">
        <v>144</v>
      </c>
      <c r="E275" s="1326" t="s">
        <v>144</v>
      </c>
      <c r="F275" s="1058" t="s">
        <v>144</v>
      </c>
      <c r="G275" s="1058" t="s">
        <v>144</v>
      </c>
      <c r="H275" s="1058" t="s">
        <v>144</v>
      </c>
      <c r="I275" s="1058" t="s">
        <v>144</v>
      </c>
      <c r="J275" s="1058" t="s">
        <v>144</v>
      </c>
      <c r="K275" s="1058" t="s">
        <v>144</v>
      </c>
      <c r="L275" s="1058" t="s">
        <v>144</v>
      </c>
      <c r="M275" s="1058" t="s">
        <v>144</v>
      </c>
      <c r="N275" s="1058" t="s">
        <v>144</v>
      </c>
      <c r="O275" s="1058" t="s">
        <v>144</v>
      </c>
      <c r="P275" s="1058" t="s">
        <v>144</v>
      </c>
      <c r="Q275" s="1058" t="s">
        <v>144</v>
      </c>
    </row>
    <row r="276" spans="3:17" ht="14.5">
      <c r="C276" s="599" t="s">
        <v>144</v>
      </c>
      <c r="D276" s="599" t="s">
        <v>144</v>
      </c>
      <c r="E276" s="1326" t="s">
        <v>144</v>
      </c>
      <c r="F276" s="1058" t="s">
        <v>144</v>
      </c>
      <c r="G276" s="1058" t="s">
        <v>144</v>
      </c>
      <c r="H276" s="1058" t="s">
        <v>144</v>
      </c>
      <c r="I276" s="1058" t="s">
        <v>144</v>
      </c>
      <c r="J276" s="1058" t="s">
        <v>144</v>
      </c>
      <c r="K276" s="1058" t="s">
        <v>144</v>
      </c>
      <c r="L276" s="1058" t="s">
        <v>144</v>
      </c>
      <c r="M276" s="1058" t="s">
        <v>144</v>
      </c>
      <c r="N276" s="1058" t="s">
        <v>144</v>
      </c>
      <c r="O276" s="1058" t="s">
        <v>144</v>
      </c>
      <c r="P276" s="1058" t="s">
        <v>144</v>
      </c>
      <c r="Q276" s="1058" t="s">
        <v>144</v>
      </c>
    </row>
    <row r="277" spans="3:17" ht="14.5">
      <c r="C277" s="599" t="s">
        <v>144</v>
      </c>
      <c r="D277" s="599" t="s">
        <v>144</v>
      </c>
      <c r="E277" s="1326" t="s">
        <v>144</v>
      </c>
      <c r="F277" s="1058" t="s">
        <v>144</v>
      </c>
      <c r="G277" s="1058" t="s">
        <v>144</v>
      </c>
      <c r="H277" s="1058" t="s">
        <v>144</v>
      </c>
      <c r="I277" s="1058" t="s">
        <v>144</v>
      </c>
      <c r="J277" s="1058" t="s">
        <v>144</v>
      </c>
      <c r="K277" s="1058" t="s">
        <v>144</v>
      </c>
      <c r="L277" s="1058" t="s">
        <v>144</v>
      </c>
      <c r="M277" s="1058" t="s">
        <v>144</v>
      </c>
      <c r="N277" s="1058" t="s">
        <v>144</v>
      </c>
      <c r="O277" s="1058" t="s">
        <v>144</v>
      </c>
      <c r="P277" s="1058" t="s">
        <v>144</v>
      </c>
      <c r="Q277" s="1058" t="s">
        <v>144</v>
      </c>
    </row>
    <row r="278" spans="3:17" ht="14.5">
      <c r="C278" s="599" t="s">
        <v>144</v>
      </c>
      <c r="D278" s="599" t="s">
        <v>144</v>
      </c>
      <c r="E278" s="1326" t="s">
        <v>144</v>
      </c>
      <c r="F278" s="1058" t="s">
        <v>144</v>
      </c>
      <c r="G278" s="1058" t="s">
        <v>144</v>
      </c>
      <c r="H278" s="1058" t="s">
        <v>144</v>
      </c>
      <c r="I278" s="1058" t="s">
        <v>144</v>
      </c>
      <c r="J278" s="1058" t="s">
        <v>144</v>
      </c>
      <c r="K278" s="1058" t="s">
        <v>144</v>
      </c>
      <c r="L278" s="1058" t="s">
        <v>144</v>
      </c>
      <c r="M278" s="1058" t="s">
        <v>144</v>
      </c>
      <c r="N278" s="1058" t="s">
        <v>144</v>
      </c>
      <c r="O278" s="1058" t="s">
        <v>144</v>
      </c>
      <c r="P278" s="1058" t="s">
        <v>144</v>
      </c>
      <c r="Q278" s="1058" t="s">
        <v>144</v>
      </c>
    </row>
    <row r="279" spans="3:17" ht="14.5">
      <c r="C279" s="599" t="s">
        <v>144</v>
      </c>
      <c r="D279" s="599" t="s">
        <v>144</v>
      </c>
      <c r="E279" s="1326" t="s">
        <v>144</v>
      </c>
      <c r="F279" s="1058" t="s">
        <v>144</v>
      </c>
      <c r="G279" s="1058" t="s">
        <v>144</v>
      </c>
      <c r="H279" s="1058" t="s">
        <v>144</v>
      </c>
      <c r="I279" s="1058" t="s">
        <v>144</v>
      </c>
      <c r="J279" s="1058" t="s">
        <v>144</v>
      </c>
      <c r="K279" s="1058" t="s">
        <v>144</v>
      </c>
      <c r="L279" s="1058" t="s">
        <v>144</v>
      </c>
      <c r="M279" s="1058" t="s">
        <v>144</v>
      </c>
      <c r="N279" s="1058" t="s">
        <v>144</v>
      </c>
      <c r="O279" s="1058" t="s">
        <v>144</v>
      </c>
      <c r="P279" s="1058" t="s">
        <v>144</v>
      </c>
      <c r="Q279" s="1058" t="s">
        <v>144</v>
      </c>
    </row>
    <row r="280" spans="3:17" ht="14.5">
      <c r="C280" s="599" t="s">
        <v>144</v>
      </c>
      <c r="D280" s="599" t="s">
        <v>144</v>
      </c>
      <c r="E280" s="1326" t="s">
        <v>144</v>
      </c>
      <c r="F280" s="1058" t="s">
        <v>144</v>
      </c>
      <c r="G280" s="1058" t="s">
        <v>144</v>
      </c>
      <c r="H280" s="1058" t="s">
        <v>144</v>
      </c>
      <c r="I280" s="1058" t="s">
        <v>144</v>
      </c>
      <c r="J280" s="1058" t="s">
        <v>144</v>
      </c>
      <c r="K280" s="1058" t="s">
        <v>144</v>
      </c>
      <c r="L280" s="1058" t="s">
        <v>144</v>
      </c>
      <c r="M280" s="1058" t="s">
        <v>144</v>
      </c>
      <c r="N280" s="1058" t="s">
        <v>144</v>
      </c>
      <c r="O280" s="1058" t="s">
        <v>144</v>
      </c>
      <c r="P280" s="1058" t="s">
        <v>144</v>
      </c>
      <c r="Q280" s="1058" t="s">
        <v>144</v>
      </c>
    </row>
    <row r="281" spans="3:17" ht="14.5">
      <c r="C281" s="599" t="s">
        <v>144</v>
      </c>
      <c r="D281" s="599" t="s">
        <v>144</v>
      </c>
      <c r="E281" s="1326" t="s">
        <v>144</v>
      </c>
      <c r="F281" s="1058" t="s">
        <v>144</v>
      </c>
      <c r="G281" s="1058" t="s">
        <v>144</v>
      </c>
      <c r="H281" s="1058" t="s">
        <v>144</v>
      </c>
      <c r="I281" s="1058" t="s">
        <v>144</v>
      </c>
      <c r="J281" s="1058" t="s">
        <v>144</v>
      </c>
      <c r="K281" s="1058" t="s">
        <v>144</v>
      </c>
      <c r="L281" s="1058" t="s">
        <v>144</v>
      </c>
      <c r="M281" s="1058" t="s">
        <v>144</v>
      </c>
      <c r="N281" s="1058" t="s">
        <v>144</v>
      </c>
      <c r="O281" s="1058" t="s">
        <v>144</v>
      </c>
      <c r="P281" s="1058" t="s">
        <v>144</v>
      </c>
      <c r="Q281" s="1058" t="s">
        <v>144</v>
      </c>
    </row>
    <row r="282" spans="3:17" ht="14.5">
      <c r="C282" s="599" t="s">
        <v>144</v>
      </c>
      <c r="D282" s="599" t="s">
        <v>144</v>
      </c>
      <c r="E282" s="1326" t="s">
        <v>144</v>
      </c>
      <c r="F282" s="1058" t="s">
        <v>144</v>
      </c>
      <c r="G282" s="1058" t="s">
        <v>144</v>
      </c>
      <c r="H282" s="1058" t="s">
        <v>144</v>
      </c>
      <c r="I282" s="1058" t="s">
        <v>144</v>
      </c>
      <c r="J282" s="1058" t="s">
        <v>144</v>
      </c>
      <c r="K282" s="1058" t="s">
        <v>144</v>
      </c>
      <c r="L282" s="1058" t="s">
        <v>144</v>
      </c>
      <c r="M282" s="1058" t="s">
        <v>144</v>
      </c>
      <c r="N282" s="1058" t="s">
        <v>144</v>
      </c>
      <c r="O282" s="1058" t="s">
        <v>144</v>
      </c>
      <c r="P282" s="1058" t="s">
        <v>144</v>
      </c>
      <c r="Q282" s="1058" t="s">
        <v>144</v>
      </c>
    </row>
    <row r="283" spans="3:17" ht="14.5">
      <c r="C283" s="599" t="s">
        <v>144</v>
      </c>
      <c r="D283" s="599" t="s">
        <v>144</v>
      </c>
      <c r="E283" s="1326" t="s">
        <v>144</v>
      </c>
      <c r="F283" s="1058" t="s">
        <v>144</v>
      </c>
      <c r="G283" s="1058" t="s">
        <v>144</v>
      </c>
      <c r="H283" s="1058" t="s">
        <v>144</v>
      </c>
      <c r="I283" s="1058" t="s">
        <v>144</v>
      </c>
      <c r="J283" s="1058" t="s">
        <v>144</v>
      </c>
      <c r="K283" s="1058" t="s">
        <v>144</v>
      </c>
      <c r="L283" s="1058" t="s">
        <v>144</v>
      </c>
      <c r="M283" s="1058" t="s">
        <v>144</v>
      </c>
      <c r="N283" s="1058" t="s">
        <v>144</v>
      </c>
      <c r="O283" s="1058" t="s">
        <v>144</v>
      </c>
      <c r="P283" s="1058" t="s">
        <v>144</v>
      </c>
      <c r="Q283" s="1058" t="s">
        <v>144</v>
      </c>
    </row>
    <row r="284" spans="3:17" ht="14.5">
      <c r="C284" s="599" t="s">
        <v>144</v>
      </c>
      <c r="D284" s="599" t="s">
        <v>144</v>
      </c>
      <c r="E284" s="1326" t="s">
        <v>144</v>
      </c>
      <c r="F284" s="1058" t="s">
        <v>144</v>
      </c>
      <c r="G284" s="1058" t="s">
        <v>144</v>
      </c>
      <c r="H284" s="1058" t="s">
        <v>144</v>
      </c>
      <c r="I284" s="1058" t="s">
        <v>144</v>
      </c>
      <c r="J284" s="1058" t="s">
        <v>144</v>
      </c>
      <c r="K284" s="1058" t="s">
        <v>144</v>
      </c>
      <c r="L284" s="1058" t="s">
        <v>144</v>
      </c>
      <c r="M284" s="1058" t="s">
        <v>144</v>
      </c>
      <c r="N284" s="1058" t="s">
        <v>144</v>
      </c>
      <c r="O284" s="1058" t="s">
        <v>144</v>
      </c>
      <c r="P284" s="1058" t="s">
        <v>144</v>
      </c>
      <c r="Q284" s="1058" t="s">
        <v>144</v>
      </c>
    </row>
    <row r="285" spans="3:17" ht="14.5">
      <c r="C285" s="599" t="s">
        <v>144</v>
      </c>
      <c r="D285" s="599" t="s">
        <v>144</v>
      </c>
      <c r="E285" s="1326" t="s">
        <v>144</v>
      </c>
      <c r="F285" s="1058" t="s">
        <v>144</v>
      </c>
      <c r="G285" s="1058" t="s">
        <v>144</v>
      </c>
      <c r="H285" s="1058" t="s">
        <v>144</v>
      </c>
      <c r="I285" s="1058" t="s">
        <v>144</v>
      </c>
      <c r="J285" s="1058" t="s">
        <v>144</v>
      </c>
      <c r="K285" s="1058" t="s">
        <v>144</v>
      </c>
      <c r="L285" s="1058" t="s">
        <v>144</v>
      </c>
      <c r="M285" s="1058" t="s">
        <v>144</v>
      </c>
      <c r="N285" s="1058" t="s">
        <v>144</v>
      </c>
      <c r="O285" s="1058" t="s">
        <v>144</v>
      </c>
      <c r="P285" s="1058" t="s">
        <v>144</v>
      </c>
      <c r="Q285" s="1058" t="s">
        <v>144</v>
      </c>
    </row>
    <row r="286" spans="3:17" ht="14.5">
      <c r="C286" s="599" t="s">
        <v>144</v>
      </c>
      <c r="D286" s="599" t="s">
        <v>144</v>
      </c>
      <c r="E286" s="1326" t="s">
        <v>144</v>
      </c>
      <c r="F286" s="1058" t="s">
        <v>144</v>
      </c>
      <c r="G286" s="1058" t="s">
        <v>144</v>
      </c>
      <c r="H286" s="1058" t="s">
        <v>144</v>
      </c>
      <c r="I286" s="1058" t="s">
        <v>144</v>
      </c>
      <c r="J286" s="1058" t="s">
        <v>144</v>
      </c>
      <c r="K286" s="1058" t="s">
        <v>144</v>
      </c>
      <c r="L286" s="1058" t="s">
        <v>144</v>
      </c>
      <c r="M286" s="1058" t="s">
        <v>144</v>
      </c>
      <c r="N286" s="1058" t="s">
        <v>144</v>
      </c>
      <c r="O286" s="1058" t="s">
        <v>144</v>
      </c>
      <c r="P286" s="1058" t="s">
        <v>144</v>
      </c>
      <c r="Q286" s="1058" t="s">
        <v>144</v>
      </c>
    </row>
    <row r="287" spans="3:17" ht="14.5">
      <c r="C287" s="599" t="s">
        <v>144</v>
      </c>
      <c r="D287" s="599" t="s">
        <v>144</v>
      </c>
      <c r="E287" s="1326" t="s">
        <v>144</v>
      </c>
      <c r="F287" s="1058" t="s">
        <v>144</v>
      </c>
      <c r="G287" s="1058" t="s">
        <v>144</v>
      </c>
      <c r="H287" s="1058" t="s">
        <v>144</v>
      </c>
      <c r="I287" s="1058" t="s">
        <v>144</v>
      </c>
      <c r="J287" s="1058" t="s">
        <v>144</v>
      </c>
      <c r="K287" s="1058" t="s">
        <v>144</v>
      </c>
      <c r="L287" s="1058" t="s">
        <v>144</v>
      </c>
      <c r="M287" s="1058" t="s">
        <v>144</v>
      </c>
      <c r="N287" s="1058" t="s">
        <v>144</v>
      </c>
      <c r="O287" s="1058" t="s">
        <v>144</v>
      </c>
      <c r="P287" s="1058" t="s">
        <v>144</v>
      </c>
      <c r="Q287" s="1058" t="s">
        <v>144</v>
      </c>
    </row>
    <row r="288" spans="3:17" ht="14.5">
      <c r="C288" s="599" t="s">
        <v>144</v>
      </c>
      <c r="D288" s="599" t="s">
        <v>144</v>
      </c>
      <c r="E288" s="1326" t="s">
        <v>144</v>
      </c>
      <c r="F288" s="1058" t="s">
        <v>144</v>
      </c>
      <c r="G288" s="1058" t="s">
        <v>144</v>
      </c>
      <c r="H288" s="1058" t="s">
        <v>144</v>
      </c>
      <c r="I288" s="1058" t="s">
        <v>144</v>
      </c>
      <c r="J288" s="1058" t="s">
        <v>144</v>
      </c>
      <c r="K288" s="1058" t="s">
        <v>144</v>
      </c>
      <c r="L288" s="1058" t="s">
        <v>144</v>
      </c>
      <c r="M288" s="1058" t="s">
        <v>144</v>
      </c>
      <c r="N288" s="1058" t="s">
        <v>144</v>
      </c>
      <c r="O288" s="1058" t="s">
        <v>144</v>
      </c>
      <c r="P288" s="1058" t="s">
        <v>144</v>
      </c>
      <c r="Q288" s="1058" t="s">
        <v>144</v>
      </c>
    </row>
    <row r="289" spans="3:17" ht="14.5">
      <c r="C289" s="599" t="s">
        <v>144</v>
      </c>
      <c r="D289" s="599" t="s">
        <v>144</v>
      </c>
      <c r="E289" s="1326" t="s">
        <v>144</v>
      </c>
      <c r="F289" s="1058" t="s">
        <v>144</v>
      </c>
      <c r="G289" s="1058" t="s">
        <v>144</v>
      </c>
      <c r="H289" s="1058" t="s">
        <v>144</v>
      </c>
      <c r="I289" s="1058" t="s">
        <v>144</v>
      </c>
      <c r="J289" s="1058" t="s">
        <v>144</v>
      </c>
      <c r="K289" s="1058" t="s">
        <v>144</v>
      </c>
      <c r="L289" s="1058" t="s">
        <v>144</v>
      </c>
      <c r="M289" s="1058" t="s">
        <v>144</v>
      </c>
      <c r="N289" s="1058" t="s">
        <v>144</v>
      </c>
      <c r="O289" s="1058" t="s">
        <v>144</v>
      </c>
      <c r="P289" s="1058" t="s">
        <v>144</v>
      </c>
      <c r="Q289" s="1058" t="s">
        <v>144</v>
      </c>
    </row>
    <row r="290" spans="3:17" ht="14.5">
      <c r="C290" s="599" t="s">
        <v>144</v>
      </c>
      <c r="D290" s="599" t="s">
        <v>144</v>
      </c>
      <c r="E290" s="1326" t="s">
        <v>144</v>
      </c>
      <c r="F290" s="1058" t="s">
        <v>144</v>
      </c>
      <c r="G290" s="1058" t="s">
        <v>144</v>
      </c>
      <c r="H290" s="1058" t="s">
        <v>144</v>
      </c>
      <c r="I290" s="1058" t="s">
        <v>144</v>
      </c>
      <c r="J290" s="1058" t="s">
        <v>144</v>
      </c>
      <c r="K290" s="1058" t="s">
        <v>144</v>
      </c>
      <c r="L290" s="1058" t="s">
        <v>144</v>
      </c>
      <c r="M290" s="1058" t="s">
        <v>144</v>
      </c>
      <c r="N290" s="1058" t="s">
        <v>144</v>
      </c>
      <c r="O290" s="1058" t="s">
        <v>144</v>
      </c>
      <c r="P290" s="1058" t="s">
        <v>144</v>
      </c>
      <c r="Q290" s="1058" t="s">
        <v>144</v>
      </c>
    </row>
    <row r="291" spans="3:17" ht="14.5">
      <c r="C291" s="599" t="s">
        <v>144</v>
      </c>
      <c r="D291" s="599" t="s">
        <v>144</v>
      </c>
      <c r="E291" s="1326" t="s">
        <v>144</v>
      </c>
      <c r="F291" s="1058" t="s">
        <v>144</v>
      </c>
      <c r="G291" s="1058" t="s">
        <v>144</v>
      </c>
      <c r="H291" s="1058" t="s">
        <v>144</v>
      </c>
      <c r="I291" s="1058" t="s">
        <v>144</v>
      </c>
      <c r="J291" s="1058" t="s">
        <v>144</v>
      </c>
      <c r="K291" s="1058" t="s">
        <v>144</v>
      </c>
      <c r="L291" s="1058" t="s">
        <v>144</v>
      </c>
      <c r="M291" s="1058" t="s">
        <v>144</v>
      </c>
      <c r="N291" s="1058" t="s">
        <v>144</v>
      </c>
      <c r="O291" s="1058" t="s">
        <v>144</v>
      </c>
      <c r="P291" s="1058" t="s">
        <v>144</v>
      </c>
      <c r="Q291" s="1058" t="s">
        <v>144</v>
      </c>
    </row>
    <row r="292" spans="3:17" ht="14.5">
      <c r="C292" s="599" t="s">
        <v>144</v>
      </c>
      <c r="D292" s="599" t="s">
        <v>144</v>
      </c>
      <c r="E292" s="1326" t="s">
        <v>144</v>
      </c>
      <c r="F292" s="1058" t="s">
        <v>144</v>
      </c>
      <c r="G292" s="1058" t="s">
        <v>144</v>
      </c>
      <c r="H292" s="1058" t="s">
        <v>144</v>
      </c>
      <c r="I292" s="1058" t="s">
        <v>144</v>
      </c>
      <c r="J292" s="1058" t="s">
        <v>144</v>
      </c>
      <c r="K292" s="1058" t="s">
        <v>144</v>
      </c>
      <c r="L292" s="1058" t="s">
        <v>144</v>
      </c>
      <c r="M292" s="1058" t="s">
        <v>144</v>
      </c>
      <c r="N292" s="1058" t="s">
        <v>144</v>
      </c>
      <c r="O292" s="1058" t="s">
        <v>144</v>
      </c>
      <c r="P292" s="1058" t="s">
        <v>144</v>
      </c>
      <c r="Q292" s="1058" t="s">
        <v>144</v>
      </c>
    </row>
    <row r="293" spans="3:17" ht="14.5">
      <c r="C293" s="599" t="s">
        <v>144</v>
      </c>
      <c r="D293" s="599" t="s">
        <v>144</v>
      </c>
      <c r="E293" s="1326" t="s">
        <v>144</v>
      </c>
      <c r="F293" s="1058" t="s">
        <v>144</v>
      </c>
      <c r="G293" s="1058" t="s">
        <v>144</v>
      </c>
      <c r="H293" s="1058" t="s">
        <v>144</v>
      </c>
      <c r="I293" s="1058" t="s">
        <v>144</v>
      </c>
      <c r="J293" s="1058" t="s">
        <v>144</v>
      </c>
      <c r="K293" s="1058" t="s">
        <v>144</v>
      </c>
      <c r="L293" s="1058" t="s">
        <v>144</v>
      </c>
      <c r="M293" s="1058" t="s">
        <v>144</v>
      </c>
      <c r="N293" s="1058" t="s">
        <v>144</v>
      </c>
      <c r="O293" s="1058" t="s">
        <v>144</v>
      </c>
      <c r="P293" s="1058" t="s">
        <v>144</v>
      </c>
      <c r="Q293" s="1058" t="s">
        <v>144</v>
      </c>
    </row>
    <row r="294" spans="3:17" ht="14.5">
      <c r="C294" s="599" t="s">
        <v>144</v>
      </c>
      <c r="D294" s="599" t="s">
        <v>144</v>
      </c>
      <c r="E294" s="1326" t="s">
        <v>144</v>
      </c>
      <c r="F294" s="1058" t="s">
        <v>144</v>
      </c>
      <c r="G294" s="1058" t="s">
        <v>144</v>
      </c>
      <c r="H294" s="1058" t="s">
        <v>144</v>
      </c>
      <c r="I294" s="1058" t="s">
        <v>144</v>
      </c>
      <c r="J294" s="1058" t="s">
        <v>144</v>
      </c>
      <c r="K294" s="1058" t="s">
        <v>144</v>
      </c>
      <c r="L294" s="1058" t="s">
        <v>144</v>
      </c>
      <c r="M294" s="1058" t="s">
        <v>144</v>
      </c>
      <c r="N294" s="1058" t="s">
        <v>144</v>
      </c>
      <c r="O294" s="1058" t="s">
        <v>144</v>
      </c>
      <c r="P294" s="1058" t="s">
        <v>144</v>
      </c>
      <c r="Q294" s="1058" t="s">
        <v>144</v>
      </c>
    </row>
    <row r="295" spans="3:17" ht="14.5">
      <c r="C295" s="599" t="s">
        <v>144</v>
      </c>
      <c r="D295" s="599" t="s">
        <v>144</v>
      </c>
      <c r="E295" s="1326" t="s">
        <v>144</v>
      </c>
      <c r="F295" s="1058" t="s">
        <v>144</v>
      </c>
      <c r="G295" s="1058" t="s">
        <v>144</v>
      </c>
      <c r="H295" s="1058" t="s">
        <v>144</v>
      </c>
      <c r="I295" s="1058" t="s">
        <v>144</v>
      </c>
      <c r="J295" s="1058" t="s">
        <v>144</v>
      </c>
      <c r="K295" s="1058" t="s">
        <v>144</v>
      </c>
      <c r="L295" s="1058" t="s">
        <v>144</v>
      </c>
      <c r="M295" s="1058" t="s">
        <v>144</v>
      </c>
      <c r="N295" s="1058" t="s">
        <v>144</v>
      </c>
      <c r="O295" s="1058" t="s">
        <v>144</v>
      </c>
      <c r="P295" s="1058" t="s">
        <v>144</v>
      </c>
      <c r="Q295" s="1058" t="s">
        <v>144</v>
      </c>
    </row>
    <row r="296" spans="3:17" ht="14.5">
      <c r="C296" s="599" t="s">
        <v>144</v>
      </c>
      <c r="D296" s="599" t="s">
        <v>144</v>
      </c>
      <c r="E296" s="1326" t="s">
        <v>144</v>
      </c>
      <c r="F296" s="1058" t="s">
        <v>144</v>
      </c>
      <c r="G296" s="1058" t="s">
        <v>144</v>
      </c>
      <c r="H296" s="1058" t="s">
        <v>144</v>
      </c>
      <c r="I296" s="1058" t="s">
        <v>144</v>
      </c>
      <c r="J296" s="1058" t="s">
        <v>144</v>
      </c>
      <c r="K296" s="1058" t="s">
        <v>144</v>
      </c>
      <c r="L296" s="1058" t="s">
        <v>144</v>
      </c>
      <c r="M296" s="1058" t="s">
        <v>144</v>
      </c>
      <c r="N296" s="1058" t="s">
        <v>144</v>
      </c>
      <c r="O296" s="1058" t="s">
        <v>144</v>
      </c>
      <c r="P296" s="1058" t="s">
        <v>144</v>
      </c>
      <c r="Q296" s="1058" t="s">
        <v>144</v>
      </c>
    </row>
    <row r="297" spans="3:17" ht="14.5">
      <c r="C297" s="599" t="s">
        <v>144</v>
      </c>
      <c r="D297" s="599" t="s">
        <v>144</v>
      </c>
      <c r="E297" s="1326" t="s">
        <v>144</v>
      </c>
      <c r="F297" s="1058" t="s">
        <v>144</v>
      </c>
      <c r="G297" s="1058" t="s">
        <v>144</v>
      </c>
      <c r="H297" s="1058" t="s">
        <v>144</v>
      </c>
      <c r="I297" s="1058" t="s">
        <v>144</v>
      </c>
      <c r="J297" s="1058" t="s">
        <v>144</v>
      </c>
      <c r="K297" s="1058" t="s">
        <v>144</v>
      </c>
      <c r="L297" s="1058" t="s">
        <v>144</v>
      </c>
      <c r="M297" s="1058" t="s">
        <v>144</v>
      </c>
      <c r="N297" s="1058" t="s">
        <v>144</v>
      </c>
      <c r="O297" s="1058" t="s">
        <v>144</v>
      </c>
      <c r="P297" s="1058" t="s">
        <v>144</v>
      </c>
      <c r="Q297" s="1058" t="s">
        <v>144</v>
      </c>
    </row>
    <row r="298" spans="3:17" ht="14.5">
      <c r="C298" s="599" t="s">
        <v>144</v>
      </c>
      <c r="D298" s="599" t="s">
        <v>144</v>
      </c>
      <c r="E298" s="1326" t="s">
        <v>144</v>
      </c>
      <c r="F298" s="1058" t="s">
        <v>144</v>
      </c>
      <c r="G298" s="1058" t="s">
        <v>144</v>
      </c>
      <c r="H298" s="1058" t="s">
        <v>144</v>
      </c>
      <c r="I298" s="1058" t="s">
        <v>144</v>
      </c>
      <c r="J298" s="1058" t="s">
        <v>144</v>
      </c>
      <c r="K298" s="1058" t="s">
        <v>144</v>
      </c>
      <c r="L298" s="1058" t="s">
        <v>144</v>
      </c>
      <c r="M298" s="1058" t="s">
        <v>144</v>
      </c>
      <c r="N298" s="1058" t="s">
        <v>144</v>
      </c>
      <c r="O298" s="1058" t="s">
        <v>144</v>
      </c>
      <c r="P298" s="1058" t="s">
        <v>144</v>
      </c>
      <c r="Q298" s="1058" t="s">
        <v>144</v>
      </c>
    </row>
    <row r="299" spans="3:17" ht="14.5">
      <c r="C299" s="599" t="s">
        <v>144</v>
      </c>
      <c r="D299" s="599" t="s">
        <v>144</v>
      </c>
      <c r="E299" s="1326" t="s">
        <v>144</v>
      </c>
      <c r="F299" s="1058" t="s">
        <v>144</v>
      </c>
      <c r="G299" s="1058" t="s">
        <v>144</v>
      </c>
      <c r="H299" s="1058" t="s">
        <v>144</v>
      </c>
      <c r="I299" s="1058" t="s">
        <v>144</v>
      </c>
      <c r="J299" s="1058" t="s">
        <v>144</v>
      </c>
      <c r="K299" s="1058" t="s">
        <v>144</v>
      </c>
      <c r="L299" s="1058" t="s">
        <v>144</v>
      </c>
      <c r="M299" s="1058" t="s">
        <v>144</v>
      </c>
      <c r="N299" s="1058" t="s">
        <v>144</v>
      </c>
      <c r="O299" s="1058" t="s">
        <v>144</v>
      </c>
      <c r="P299" s="1058" t="s">
        <v>144</v>
      </c>
      <c r="Q299" s="1058" t="s">
        <v>144</v>
      </c>
    </row>
    <row r="300" spans="3:17" ht="14.5">
      <c r="C300" s="599" t="s">
        <v>144</v>
      </c>
      <c r="D300" s="599" t="s">
        <v>144</v>
      </c>
      <c r="E300" s="1326" t="s">
        <v>144</v>
      </c>
      <c r="F300" s="1058" t="s">
        <v>144</v>
      </c>
      <c r="G300" s="1058" t="s">
        <v>144</v>
      </c>
      <c r="H300" s="1058" t="s">
        <v>144</v>
      </c>
      <c r="I300" s="1058" t="s">
        <v>144</v>
      </c>
      <c r="J300" s="1058" t="s">
        <v>144</v>
      </c>
      <c r="K300" s="1058" t="s">
        <v>144</v>
      </c>
      <c r="L300" s="1058" t="s">
        <v>144</v>
      </c>
      <c r="M300" s="1058" t="s">
        <v>144</v>
      </c>
      <c r="N300" s="1058" t="s">
        <v>144</v>
      </c>
      <c r="O300" s="1058" t="s">
        <v>144</v>
      </c>
      <c r="P300" s="1058" t="s">
        <v>144</v>
      </c>
      <c r="Q300" s="1058" t="s">
        <v>144</v>
      </c>
    </row>
    <row r="301" spans="3:17" ht="14.5">
      <c r="C301" s="599" t="s">
        <v>144</v>
      </c>
      <c r="D301" s="599" t="s">
        <v>144</v>
      </c>
      <c r="E301" s="1326" t="s">
        <v>144</v>
      </c>
      <c r="F301" s="1058" t="s">
        <v>144</v>
      </c>
      <c r="G301" s="1058" t="s">
        <v>144</v>
      </c>
      <c r="H301" s="1058" t="s">
        <v>144</v>
      </c>
      <c r="I301" s="1058" t="s">
        <v>144</v>
      </c>
      <c r="J301" s="1058" t="s">
        <v>144</v>
      </c>
      <c r="K301" s="1058" t="s">
        <v>144</v>
      </c>
      <c r="L301" s="1058" t="s">
        <v>144</v>
      </c>
      <c r="M301" s="1058" t="s">
        <v>144</v>
      </c>
      <c r="N301" s="1058" t="s">
        <v>144</v>
      </c>
      <c r="O301" s="1058" t="s">
        <v>144</v>
      </c>
      <c r="P301" s="1058" t="s">
        <v>144</v>
      </c>
      <c r="Q301" s="1058" t="s">
        <v>144</v>
      </c>
    </row>
    <row r="302" spans="3:17" ht="14.5">
      <c r="C302" s="599" t="s">
        <v>144</v>
      </c>
      <c r="D302" s="599" t="s">
        <v>144</v>
      </c>
      <c r="E302" s="1326" t="s">
        <v>144</v>
      </c>
      <c r="F302" s="1058" t="s">
        <v>144</v>
      </c>
      <c r="G302" s="1058" t="s">
        <v>144</v>
      </c>
      <c r="H302" s="1058" t="s">
        <v>144</v>
      </c>
      <c r="I302" s="1058" t="s">
        <v>144</v>
      </c>
      <c r="J302" s="1058" t="s">
        <v>144</v>
      </c>
      <c r="K302" s="1058" t="s">
        <v>144</v>
      </c>
      <c r="L302" s="1058" t="s">
        <v>144</v>
      </c>
      <c r="M302" s="1058" t="s">
        <v>144</v>
      </c>
      <c r="N302" s="1058" t="s">
        <v>144</v>
      </c>
      <c r="O302" s="1058" t="s">
        <v>144</v>
      </c>
      <c r="P302" s="1058" t="s">
        <v>144</v>
      </c>
      <c r="Q302" s="1058" t="s">
        <v>144</v>
      </c>
    </row>
    <row r="303" spans="3:17" ht="14.5">
      <c r="C303" s="599" t="s">
        <v>144</v>
      </c>
      <c r="D303" s="599" t="s">
        <v>144</v>
      </c>
      <c r="E303" s="1326" t="s">
        <v>144</v>
      </c>
      <c r="F303" s="1058" t="s">
        <v>144</v>
      </c>
      <c r="G303" s="1058" t="s">
        <v>144</v>
      </c>
      <c r="H303" s="1058" t="s">
        <v>144</v>
      </c>
      <c r="I303" s="1058" t="s">
        <v>144</v>
      </c>
      <c r="J303" s="1058" t="s">
        <v>144</v>
      </c>
      <c r="K303" s="1058" t="s">
        <v>144</v>
      </c>
      <c r="L303" s="1058" t="s">
        <v>144</v>
      </c>
      <c r="M303" s="1058" t="s">
        <v>144</v>
      </c>
      <c r="N303" s="1058" t="s">
        <v>144</v>
      </c>
      <c r="O303" s="1058" t="s">
        <v>144</v>
      </c>
      <c r="P303" s="1058" t="s">
        <v>144</v>
      </c>
      <c r="Q303" s="1058" t="s">
        <v>144</v>
      </c>
    </row>
    <row r="304" spans="3:17" ht="14.5">
      <c r="C304" s="599" t="s">
        <v>144</v>
      </c>
      <c r="D304" s="599" t="s">
        <v>144</v>
      </c>
      <c r="E304" s="1326" t="s">
        <v>144</v>
      </c>
      <c r="F304" s="1058" t="s">
        <v>144</v>
      </c>
      <c r="G304" s="1058" t="s">
        <v>144</v>
      </c>
      <c r="H304" s="1058" t="s">
        <v>144</v>
      </c>
      <c r="I304" s="1058" t="s">
        <v>144</v>
      </c>
      <c r="J304" s="1058" t="s">
        <v>144</v>
      </c>
      <c r="K304" s="1058" t="s">
        <v>144</v>
      </c>
      <c r="L304" s="1058" t="s">
        <v>144</v>
      </c>
      <c r="M304" s="1058" t="s">
        <v>144</v>
      </c>
      <c r="N304" s="1058" t="s">
        <v>144</v>
      </c>
      <c r="O304" s="1058" t="s">
        <v>144</v>
      </c>
      <c r="P304" s="1058" t="s">
        <v>144</v>
      </c>
      <c r="Q304" s="1058" t="s">
        <v>144</v>
      </c>
    </row>
    <row r="305" spans="3:17" ht="14.5">
      <c r="C305" s="599" t="s">
        <v>144</v>
      </c>
      <c r="D305" s="599" t="s">
        <v>144</v>
      </c>
      <c r="E305" s="1326" t="s">
        <v>144</v>
      </c>
      <c r="F305" s="1058" t="s">
        <v>144</v>
      </c>
      <c r="G305" s="1058" t="s">
        <v>144</v>
      </c>
      <c r="H305" s="1058" t="s">
        <v>144</v>
      </c>
      <c r="I305" s="1058" t="s">
        <v>144</v>
      </c>
      <c r="J305" s="1058" t="s">
        <v>144</v>
      </c>
      <c r="K305" s="1058" t="s">
        <v>144</v>
      </c>
      <c r="L305" s="1058" t="s">
        <v>144</v>
      </c>
      <c r="M305" s="1058" t="s">
        <v>144</v>
      </c>
      <c r="N305" s="1058" t="s">
        <v>144</v>
      </c>
      <c r="O305" s="1058" t="s">
        <v>144</v>
      </c>
      <c r="P305" s="1058" t="s">
        <v>144</v>
      </c>
      <c r="Q305" s="1058" t="s">
        <v>144</v>
      </c>
    </row>
    <row r="306" spans="3:17" ht="14.5">
      <c r="C306" s="599" t="s">
        <v>144</v>
      </c>
      <c r="D306" s="599" t="s">
        <v>144</v>
      </c>
      <c r="E306" s="1326" t="s">
        <v>144</v>
      </c>
      <c r="F306" s="1058" t="s">
        <v>144</v>
      </c>
      <c r="G306" s="1058" t="s">
        <v>144</v>
      </c>
      <c r="H306" s="1058" t="s">
        <v>144</v>
      </c>
      <c r="I306" s="1058" t="s">
        <v>144</v>
      </c>
      <c r="J306" s="1058" t="s">
        <v>144</v>
      </c>
      <c r="K306" s="1058" t="s">
        <v>144</v>
      </c>
      <c r="L306" s="1058" t="s">
        <v>144</v>
      </c>
      <c r="M306" s="1058" t="s">
        <v>144</v>
      </c>
      <c r="N306" s="1058" t="s">
        <v>144</v>
      </c>
      <c r="O306" s="1058" t="s">
        <v>144</v>
      </c>
      <c r="P306" s="1058" t="s">
        <v>144</v>
      </c>
      <c r="Q306" s="1058" t="s">
        <v>144</v>
      </c>
    </row>
    <row r="307" spans="3:17" ht="14.5">
      <c r="C307" s="599" t="s">
        <v>144</v>
      </c>
      <c r="D307" s="599" t="s">
        <v>144</v>
      </c>
      <c r="E307" s="1326" t="s">
        <v>144</v>
      </c>
      <c r="F307" s="1058" t="s">
        <v>144</v>
      </c>
      <c r="G307" s="1058" t="s">
        <v>144</v>
      </c>
      <c r="H307" s="1058" t="s">
        <v>144</v>
      </c>
      <c r="I307" s="1058" t="s">
        <v>144</v>
      </c>
      <c r="J307" s="1058" t="s">
        <v>144</v>
      </c>
      <c r="K307" s="1058" t="s">
        <v>144</v>
      </c>
      <c r="L307" s="1058" t="s">
        <v>144</v>
      </c>
      <c r="M307" s="1058" t="s">
        <v>144</v>
      </c>
      <c r="N307" s="1058" t="s">
        <v>144</v>
      </c>
      <c r="O307" s="1058" t="s">
        <v>144</v>
      </c>
      <c r="P307" s="1058" t="s">
        <v>144</v>
      </c>
      <c r="Q307" s="1058" t="s">
        <v>144</v>
      </c>
    </row>
    <row r="308" spans="3:17" ht="14.5">
      <c r="C308" s="599" t="s">
        <v>144</v>
      </c>
      <c r="D308" s="599" t="s">
        <v>144</v>
      </c>
      <c r="E308" s="1326" t="s">
        <v>144</v>
      </c>
      <c r="F308" s="1058" t="s">
        <v>144</v>
      </c>
      <c r="G308" s="1058" t="s">
        <v>144</v>
      </c>
      <c r="H308" s="1058" t="s">
        <v>144</v>
      </c>
      <c r="I308" s="1058" t="s">
        <v>144</v>
      </c>
      <c r="J308" s="1058" t="s">
        <v>144</v>
      </c>
      <c r="K308" s="1058" t="s">
        <v>144</v>
      </c>
      <c r="L308" s="1058" t="s">
        <v>144</v>
      </c>
      <c r="M308" s="1058" t="s">
        <v>144</v>
      </c>
      <c r="N308" s="1058" t="s">
        <v>144</v>
      </c>
      <c r="O308" s="1058" t="s">
        <v>144</v>
      </c>
      <c r="P308" s="1058" t="s">
        <v>144</v>
      </c>
      <c r="Q308" s="1058" t="s">
        <v>144</v>
      </c>
    </row>
    <row r="309" spans="3:17" ht="14.5">
      <c r="C309" s="599" t="s">
        <v>144</v>
      </c>
      <c r="D309" s="599" t="s">
        <v>144</v>
      </c>
      <c r="E309" s="1326" t="s">
        <v>144</v>
      </c>
      <c r="F309" s="1058" t="s">
        <v>144</v>
      </c>
      <c r="G309" s="1058" t="s">
        <v>144</v>
      </c>
      <c r="H309" s="1058" t="s">
        <v>144</v>
      </c>
      <c r="I309" s="1058" t="s">
        <v>144</v>
      </c>
      <c r="J309" s="1058" t="s">
        <v>144</v>
      </c>
      <c r="K309" s="1058" t="s">
        <v>144</v>
      </c>
      <c r="L309" s="1058" t="s">
        <v>144</v>
      </c>
      <c r="M309" s="1058" t="s">
        <v>144</v>
      </c>
      <c r="N309" s="1058" t="s">
        <v>144</v>
      </c>
      <c r="O309" s="1058" t="s">
        <v>144</v>
      </c>
      <c r="P309" s="1058" t="s">
        <v>144</v>
      </c>
      <c r="Q309" s="1058" t="s">
        <v>144</v>
      </c>
    </row>
    <row r="310" spans="3:17" ht="14.5">
      <c r="C310" s="599" t="s">
        <v>144</v>
      </c>
      <c r="D310" s="599" t="s">
        <v>144</v>
      </c>
      <c r="E310" s="1326" t="s">
        <v>144</v>
      </c>
      <c r="F310" s="1058" t="s">
        <v>144</v>
      </c>
      <c r="G310" s="1058" t="s">
        <v>144</v>
      </c>
      <c r="H310" s="1058" t="s">
        <v>144</v>
      </c>
      <c r="I310" s="1058" t="s">
        <v>144</v>
      </c>
      <c r="J310" s="1058" t="s">
        <v>144</v>
      </c>
      <c r="K310" s="1058" t="s">
        <v>144</v>
      </c>
      <c r="L310" s="1058" t="s">
        <v>144</v>
      </c>
      <c r="M310" s="1058" t="s">
        <v>144</v>
      </c>
      <c r="N310" s="1058" t="s">
        <v>144</v>
      </c>
      <c r="O310" s="1058" t="s">
        <v>144</v>
      </c>
      <c r="P310" s="1058" t="s">
        <v>144</v>
      </c>
      <c r="Q310" s="1058" t="s">
        <v>144</v>
      </c>
    </row>
    <row r="311" spans="3:17" ht="14.5">
      <c r="C311" s="599" t="s">
        <v>144</v>
      </c>
      <c r="D311" s="599" t="s">
        <v>144</v>
      </c>
      <c r="E311" s="1326" t="s">
        <v>144</v>
      </c>
      <c r="F311" s="1058" t="s">
        <v>144</v>
      </c>
      <c r="G311" s="1058" t="s">
        <v>144</v>
      </c>
      <c r="H311" s="1058" t="s">
        <v>144</v>
      </c>
      <c r="I311" s="1058" t="s">
        <v>144</v>
      </c>
      <c r="J311" s="1058" t="s">
        <v>144</v>
      </c>
      <c r="K311" s="1058" t="s">
        <v>144</v>
      </c>
      <c r="L311" s="1058" t="s">
        <v>144</v>
      </c>
      <c r="M311" s="1058" t="s">
        <v>144</v>
      </c>
      <c r="N311" s="1058" t="s">
        <v>144</v>
      </c>
      <c r="O311" s="1058" t="s">
        <v>144</v>
      </c>
      <c r="P311" s="1058" t="s">
        <v>144</v>
      </c>
      <c r="Q311" s="1058" t="s">
        <v>144</v>
      </c>
    </row>
    <row r="312" spans="3:17" ht="14.5">
      <c r="C312" s="599" t="s">
        <v>144</v>
      </c>
      <c r="D312" s="599" t="s">
        <v>144</v>
      </c>
      <c r="E312" s="1326" t="s">
        <v>144</v>
      </c>
      <c r="F312" s="1058" t="s">
        <v>144</v>
      </c>
      <c r="G312" s="1058" t="s">
        <v>144</v>
      </c>
      <c r="H312" s="1058" t="s">
        <v>144</v>
      </c>
      <c r="I312" s="1058" t="s">
        <v>144</v>
      </c>
      <c r="J312" s="1058" t="s">
        <v>144</v>
      </c>
      <c r="K312" s="1058" t="s">
        <v>144</v>
      </c>
      <c r="L312" s="1058" t="s">
        <v>144</v>
      </c>
      <c r="M312" s="1058" t="s">
        <v>144</v>
      </c>
      <c r="N312" s="1058" t="s">
        <v>144</v>
      </c>
      <c r="O312" s="1058" t="s">
        <v>144</v>
      </c>
      <c r="P312" s="1058" t="s">
        <v>144</v>
      </c>
      <c r="Q312" s="1058" t="s">
        <v>144</v>
      </c>
    </row>
    <row r="313" spans="3:17" ht="14.5">
      <c r="C313" s="599" t="s">
        <v>144</v>
      </c>
      <c r="D313" s="599" t="s">
        <v>144</v>
      </c>
      <c r="E313" s="1326" t="s">
        <v>144</v>
      </c>
      <c r="F313" s="1058" t="s">
        <v>144</v>
      </c>
      <c r="G313" s="1058" t="s">
        <v>144</v>
      </c>
      <c r="H313" s="1058" t="s">
        <v>144</v>
      </c>
      <c r="I313" s="1058" t="s">
        <v>144</v>
      </c>
      <c r="J313" s="1058" t="s">
        <v>144</v>
      </c>
      <c r="K313" s="1058" t="s">
        <v>144</v>
      </c>
      <c r="L313" s="1058" t="s">
        <v>144</v>
      </c>
      <c r="M313" s="1058" t="s">
        <v>144</v>
      </c>
      <c r="N313" s="1058" t="s">
        <v>144</v>
      </c>
      <c r="O313" s="1058" t="s">
        <v>144</v>
      </c>
      <c r="P313" s="1058" t="s">
        <v>144</v>
      </c>
      <c r="Q313" s="1058" t="s">
        <v>144</v>
      </c>
    </row>
    <row r="314" spans="3:17" ht="14.5">
      <c r="C314" s="599" t="s">
        <v>144</v>
      </c>
      <c r="D314" s="599" t="s">
        <v>144</v>
      </c>
      <c r="E314" s="1326" t="s">
        <v>144</v>
      </c>
      <c r="F314" s="1058" t="s">
        <v>144</v>
      </c>
      <c r="G314" s="1058" t="s">
        <v>144</v>
      </c>
      <c r="H314" s="1058" t="s">
        <v>144</v>
      </c>
      <c r="I314" s="1058" t="s">
        <v>144</v>
      </c>
      <c r="J314" s="1058" t="s">
        <v>144</v>
      </c>
      <c r="K314" s="1058" t="s">
        <v>144</v>
      </c>
      <c r="L314" s="1058" t="s">
        <v>144</v>
      </c>
      <c r="M314" s="1058" t="s">
        <v>144</v>
      </c>
      <c r="N314" s="1058" t="s">
        <v>144</v>
      </c>
      <c r="O314" s="1058" t="s">
        <v>144</v>
      </c>
      <c r="P314" s="1058" t="s">
        <v>144</v>
      </c>
      <c r="Q314" s="1058" t="s">
        <v>144</v>
      </c>
    </row>
    <row r="315" spans="3:17" ht="14.5">
      <c r="C315" s="599" t="s">
        <v>144</v>
      </c>
      <c r="D315" s="599" t="s">
        <v>144</v>
      </c>
      <c r="E315" s="1326" t="s">
        <v>144</v>
      </c>
      <c r="F315" s="1058" t="s">
        <v>144</v>
      </c>
      <c r="G315" s="1058" t="s">
        <v>144</v>
      </c>
      <c r="H315" s="1058" t="s">
        <v>144</v>
      </c>
      <c r="I315" s="1058" t="s">
        <v>144</v>
      </c>
      <c r="J315" s="1058" t="s">
        <v>144</v>
      </c>
      <c r="K315" s="1058" t="s">
        <v>144</v>
      </c>
      <c r="L315" s="1058" t="s">
        <v>144</v>
      </c>
      <c r="M315" s="1058" t="s">
        <v>144</v>
      </c>
      <c r="N315" s="1058" t="s">
        <v>144</v>
      </c>
      <c r="O315" s="1058" t="s">
        <v>144</v>
      </c>
      <c r="P315" s="1058" t="s">
        <v>144</v>
      </c>
      <c r="Q315" s="1058" t="s">
        <v>144</v>
      </c>
    </row>
    <row r="316" spans="3:17" ht="14.5">
      <c r="C316" s="599" t="s">
        <v>144</v>
      </c>
      <c r="D316" s="599" t="s">
        <v>144</v>
      </c>
      <c r="E316" s="1326" t="s">
        <v>144</v>
      </c>
      <c r="F316" s="1058" t="s">
        <v>144</v>
      </c>
      <c r="G316" s="1058" t="s">
        <v>144</v>
      </c>
      <c r="H316" s="1058" t="s">
        <v>144</v>
      </c>
      <c r="I316" s="1058" t="s">
        <v>144</v>
      </c>
      <c r="J316" s="1058" t="s">
        <v>144</v>
      </c>
      <c r="K316" s="1058" t="s">
        <v>144</v>
      </c>
      <c r="L316" s="1058" t="s">
        <v>144</v>
      </c>
      <c r="M316" s="1058" t="s">
        <v>144</v>
      </c>
      <c r="N316" s="1058" t="s">
        <v>144</v>
      </c>
      <c r="O316" s="1058" t="s">
        <v>144</v>
      </c>
      <c r="P316" s="1058" t="s">
        <v>144</v>
      </c>
      <c r="Q316" s="1058" t="s">
        <v>144</v>
      </c>
    </row>
    <row r="317" spans="3:17" ht="14.5">
      <c r="C317" s="599" t="s">
        <v>144</v>
      </c>
      <c r="D317" s="599" t="s">
        <v>144</v>
      </c>
      <c r="E317" s="1326" t="s">
        <v>144</v>
      </c>
      <c r="F317" s="1058" t="s">
        <v>144</v>
      </c>
      <c r="G317" s="1058" t="s">
        <v>144</v>
      </c>
      <c r="H317" s="1058" t="s">
        <v>144</v>
      </c>
      <c r="I317" s="1058" t="s">
        <v>144</v>
      </c>
      <c r="J317" s="1058" t="s">
        <v>144</v>
      </c>
      <c r="K317" s="1058" t="s">
        <v>144</v>
      </c>
      <c r="L317" s="1058" t="s">
        <v>144</v>
      </c>
      <c r="M317" s="1058" t="s">
        <v>144</v>
      </c>
      <c r="N317" s="1058" t="s">
        <v>144</v>
      </c>
      <c r="O317" s="1058" t="s">
        <v>144</v>
      </c>
      <c r="P317" s="1058" t="s">
        <v>144</v>
      </c>
      <c r="Q317" s="1058" t="s">
        <v>144</v>
      </c>
    </row>
    <row r="318" spans="3:17" ht="14.5">
      <c r="C318" s="599" t="s">
        <v>144</v>
      </c>
      <c r="D318" s="599" t="s">
        <v>144</v>
      </c>
      <c r="E318" s="1326" t="s">
        <v>144</v>
      </c>
      <c r="F318" s="1058" t="s">
        <v>144</v>
      </c>
      <c r="G318" s="1058" t="s">
        <v>144</v>
      </c>
      <c r="H318" s="1058" t="s">
        <v>144</v>
      </c>
      <c r="I318" s="1058" t="s">
        <v>144</v>
      </c>
      <c r="J318" s="1058" t="s">
        <v>144</v>
      </c>
      <c r="K318" s="1058" t="s">
        <v>144</v>
      </c>
      <c r="L318" s="1058" t="s">
        <v>144</v>
      </c>
      <c r="M318" s="1058" t="s">
        <v>144</v>
      </c>
      <c r="N318" s="1058" t="s">
        <v>144</v>
      </c>
      <c r="O318" s="1058" t="s">
        <v>144</v>
      </c>
      <c r="P318" s="1058" t="s">
        <v>144</v>
      </c>
      <c r="Q318" s="1058" t="s">
        <v>144</v>
      </c>
    </row>
    <row r="319" spans="3:17" ht="14.5">
      <c r="C319" s="599" t="s">
        <v>144</v>
      </c>
      <c r="D319" s="599" t="s">
        <v>144</v>
      </c>
      <c r="E319" s="1326" t="s">
        <v>144</v>
      </c>
      <c r="F319" s="1058" t="s">
        <v>144</v>
      </c>
      <c r="G319" s="1058" t="s">
        <v>144</v>
      </c>
      <c r="H319" s="1058" t="s">
        <v>144</v>
      </c>
      <c r="I319" s="1058" t="s">
        <v>144</v>
      </c>
      <c r="J319" s="1058" t="s">
        <v>144</v>
      </c>
      <c r="K319" s="1058" t="s">
        <v>144</v>
      </c>
      <c r="L319" s="1058" t="s">
        <v>144</v>
      </c>
      <c r="M319" s="1058" t="s">
        <v>144</v>
      </c>
      <c r="N319" s="1058" t="s">
        <v>144</v>
      </c>
      <c r="O319" s="1058" t="s">
        <v>144</v>
      </c>
      <c r="P319" s="1058" t="s">
        <v>144</v>
      </c>
      <c r="Q319" s="1058" t="s">
        <v>144</v>
      </c>
    </row>
    <row r="320" spans="3:17" ht="14.5">
      <c r="C320" s="599" t="s">
        <v>144</v>
      </c>
      <c r="D320" s="599" t="s">
        <v>144</v>
      </c>
      <c r="E320" s="1326" t="s">
        <v>144</v>
      </c>
      <c r="F320" s="1058" t="s">
        <v>144</v>
      </c>
      <c r="G320" s="1058" t="s">
        <v>144</v>
      </c>
      <c r="H320" s="1058" t="s">
        <v>144</v>
      </c>
      <c r="I320" s="1058" t="s">
        <v>144</v>
      </c>
      <c r="J320" s="1058" t="s">
        <v>144</v>
      </c>
      <c r="K320" s="1058" t="s">
        <v>144</v>
      </c>
      <c r="L320" s="1058" t="s">
        <v>144</v>
      </c>
      <c r="M320" s="1058" t="s">
        <v>144</v>
      </c>
      <c r="N320" s="1058" t="s">
        <v>144</v>
      </c>
      <c r="O320" s="1058" t="s">
        <v>144</v>
      </c>
      <c r="P320" s="1058" t="s">
        <v>144</v>
      </c>
      <c r="Q320" s="1058" t="s">
        <v>144</v>
      </c>
    </row>
    <row r="321" spans="3:17" ht="14.5">
      <c r="C321" s="599" t="s">
        <v>144</v>
      </c>
      <c r="D321" s="599" t="s">
        <v>144</v>
      </c>
      <c r="E321" s="1326" t="s">
        <v>144</v>
      </c>
      <c r="F321" s="1058" t="s">
        <v>144</v>
      </c>
      <c r="G321" s="1058" t="s">
        <v>144</v>
      </c>
      <c r="H321" s="1058" t="s">
        <v>144</v>
      </c>
      <c r="I321" s="1058" t="s">
        <v>144</v>
      </c>
      <c r="J321" s="1058" t="s">
        <v>144</v>
      </c>
      <c r="K321" s="1058" t="s">
        <v>144</v>
      </c>
      <c r="L321" s="1058" t="s">
        <v>144</v>
      </c>
      <c r="M321" s="1058" t="s">
        <v>144</v>
      </c>
      <c r="N321" s="1058" t="s">
        <v>144</v>
      </c>
      <c r="O321" s="1058" t="s">
        <v>144</v>
      </c>
      <c r="P321" s="1058" t="s">
        <v>144</v>
      </c>
      <c r="Q321" s="1058" t="s">
        <v>144</v>
      </c>
    </row>
    <row r="322" spans="3:17" ht="14.5">
      <c r="C322" s="599" t="s">
        <v>144</v>
      </c>
      <c r="D322" s="599" t="s">
        <v>144</v>
      </c>
      <c r="E322" s="1326" t="s">
        <v>144</v>
      </c>
      <c r="F322" s="1058" t="s">
        <v>144</v>
      </c>
      <c r="G322" s="1058" t="s">
        <v>144</v>
      </c>
      <c r="H322" s="1058" t="s">
        <v>144</v>
      </c>
      <c r="I322" s="1058" t="s">
        <v>144</v>
      </c>
      <c r="J322" s="1058" t="s">
        <v>144</v>
      </c>
      <c r="K322" s="1058" t="s">
        <v>144</v>
      </c>
      <c r="L322" s="1058" t="s">
        <v>144</v>
      </c>
      <c r="M322" s="1058" t="s">
        <v>144</v>
      </c>
      <c r="N322" s="1058" t="s">
        <v>144</v>
      </c>
      <c r="O322" s="1058" t="s">
        <v>144</v>
      </c>
      <c r="P322" s="1058" t="s">
        <v>144</v>
      </c>
      <c r="Q322" s="1058" t="s">
        <v>144</v>
      </c>
    </row>
    <row r="323" spans="3:17" ht="14.5">
      <c r="C323" s="599" t="s">
        <v>144</v>
      </c>
      <c r="D323" s="599" t="s">
        <v>144</v>
      </c>
      <c r="E323" s="1326" t="s">
        <v>144</v>
      </c>
      <c r="F323" s="1058" t="s">
        <v>144</v>
      </c>
      <c r="G323" s="1058" t="s">
        <v>144</v>
      </c>
      <c r="H323" s="1058" t="s">
        <v>144</v>
      </c>
      <c r="I323" s="1058" t="s">
        <v>144</v>
      </c>
      <c r="J323" s="1058" t="s">
        <v>144</v>
      </c>
      <c r="K323" s="1058" t="s">
        <v>144</v>
      </c>
      <c r="L323" s="1058" t="s">
        <v>144</v>
      </c>
      <c r="M323" s="1058" t="s">
        <v>144</v>
      </c>
      <c r="N323" s="1058" t="s">
        <v>144</v>
      </c>
      <c r="O323" s="1058" t="s">
        <v>144</v>
      </c>
      <c r="P323" s="1058" t="s">
        <v>144</v>
      </c>
      <c r="Q323" s="1058" t="s">
        <v>144</v>
      </c>
    </row>
    <row r="324" spans="3:17" ht="14.5">
      <c r="C324" s="599" t="s">
        <v>144</v>
      </c>
      <c r="D324" s="599" t="s">
        <v>144</v>
      </c>
      <c r="E324" s="1326" t="s">
        <v>144</v>
      </c>
      <c r="F324" s="1058" t="s">
        <v>144</v>
      </c>
      <c r="G324" s="1058" t="s">
        <v>144</v>
      </c>
      <c r="H324" s="1058" t="s">
        <v>144</v>
      </c>
      <c r="I324" s="1058" t="s">
        <v>144</v>
      </c>
      <c r="J324" s="1058" t="s">
        <v>144</v>
      </c>
      <c r="K324" s="1058" t="s">
        <v>144</v>
      </c>
      <c r="L324" s="1058" t="s">
        <v>144</v>
      </c>
      <c r="M324" s="1058" t="s">
        <v>144</v>
      </c>
      <c r="N324" s="1058" t="s">
        <v>144</v>
      </c>
      <c r="O324" s="1058" t="s">
        <v>144</v>
      </c>
      <c r="P324" s="1058" t="s">
        <v>144</v>
      </c>
      <c r="Q324" s="1058" t="s">
        <v>144</v>
      </c>
    </row>
    <row r="325" spans="3:17" ht="14.5">
      <c r="C325" s="599" t="s">
        <v>144</v>
      </c>
      <c r="D325" s="599" t="s">
        <v>144</v>
      </c>
      <c r="E325" s="1326" t="s">
        <v>144</v>
      </c>
      <c r="F325" s="1058" t="s">
        <v>144</v>
      </c>
      <c r="G325" s="1058" t="s">
        <v>144</v>
      </c>
      <c r="H325" s="1058" t="s">
        <v>144</v>
      </c>
      <c r="I325" s="1058" t="s">
        <v>144</v>
      </c>
      <c r="J325" s="1058" t="s">
        <v>144</v>
      </c>
      <c r="K325" s="1058" t="s">
        <v>144</v>
      </c>
      <c r="L325" s="1058" t="s">
        <v>144</v>
      </c>
      <c r="M325" s="1058" t="s">
        <v>144</v>
      </c>
      <c r="N325" s="1058" t="s">
        <v>144</v>
      </c>
      <c r="O325" s="1058" t="s">
        <v>144</v>
      </c>
      <c r="P325" s="1058" t="s">
        <v>144</v>
      </c>
      <c r="Q325" s="1058" t="s">
        <v>144</v>
      </c>
    </row>
    <row r="326" spans="3:17" ht="14.5">
      <c r="C326" s="599" t="s">
        <v>144</v>
      </c>
      <c r="D326" s="599" t="s">
        <v>144</v>
      </c>
      <c r="E326" s="1326" t="s">
        <v>144</v>
      </c>
      <c r="F326" s="1058" t="s">
        <v>144</v>
      </c>
      <c r="G326" s="1058" t="s">
        <v>144</v>
      </c>
      <c r="H326" s="1058" t="s">
        <v>144</v>
      </c>
      <c r="I326" s="1058" t="s">
        <v>144</v>
      </c>
      <c r="J326" s="1058" t="s">
        <v>144</v>
      </c>
      <c r="K326" s="1058" t="s">
        <v>144</v>
      </c>
      <c r="L326" s="1058" t="s">
        <v>144</v>
      </c>
      <c r="M326" s="1058" t="s">
        <v>144</v>
      </c>
      <c r="N326" s="1058" t="s">
        <v>144</v>
      </c>
      <c r="O326" s="1058" t="s">
        <v>144</v>
      </c>
      <c r="P326" s="1058" t="s">
        <v>144</v>
      </c>
      <c r="Q326" s="1058" t="s">
        <v>144</v>
      </c>
    </row>
    <row r="327" spans="3:17" ht="14.5">
      <c r="C327" s="599" t="s">
        <v>144</v>
      </c>
      <c r="D327" s="599" t="s">
        <v>144</v>
      </c>
      <c r="E327" s="1326" t="s">
        <v>144</v>
      </c>
      <c r="F327" s="1058" t="s">
        <v>144</v>
      </c>
      <c r="G327" s="1058" t="s">
        <v>144</v>
      </c>
      <c r="H327" s="1058" t="s">
        <v>144</v>
      </c>
      <c r="I327" s="1058" t="s">
        <v>144</v>
      </c>
      <c r="J327" s="1058" t="s">
        <v>144</v>
      </c>
      <c r="K327" s="1058" t="s">
        <v>144</v>
      </c>
      <c r="L327" s="1058" t="s">
        <v>144</v>
      </c>
      <c r="M327" s="1058" t="s">
        <v>144</v>
      </c>
      <c r="N327" s="1058" t="s">
        <v>144</v>
      </c>
      <c r="O327" s="1058" t="s">
        <v>144</v>
      </c>
      <c r="P327" s="1058" t="s">
        <v>144</v>
      </c>
      <c r="Q327" s="1058" t="s">
        <v>144</v>
      </c>
    </row>
    <row r="328" spans="3:17" ht="14.5">
      <c r="C328" s="599" t="s">
        <v>144</v>
      </c>
      <c r="D328" s="599" t="s">
        <v>144</v>
      </c>
      <c r="E328" s="1326" t="s">
        <v>144</v>
      </c>
      <c r="F328" s="1058" t="s">
        <v>144</v>
      </c>
      <c r="G328" s="1058" t="s">
        <v>144</v>
      </c>
      <c r="H328" s="1058" t="s">
        <v>144</v>
      </c>
      <c r="I328" s="1058" t="s">
        <v>144</v>
      </c>
      <c r="J328" s="1058" t="s">
        <v>144</v>
      </c>
      <c r="K328" s="1058" t="s">
        <v>144</v>
      </c>
      <c r="L328" s="1058" t="s">
        <v>144</v>
      </c>
      <c r="M328" s="1058" t="s">
        <v>144</v>
      </c>
      <c r="N328" s="1058" t="s">
        <v>144</v>
      </c>
      <c r="O328" s="1058" t="s">
        <v>144</v>
      </c>
      <c r="P328" s="1058" t="s">
        <v>144</v>
      </c>
      <c r="Q328" s="1058" t="s">
        <v>144</v>
      </c>
    </row>
    <row r="329" spans="3:17" ht="14.5">
      <c r="C329" s="599" t="s">
        <v>144</v>
      </c>
      <c r="D329" s="599" t="s">
        <v>144</v>
      </c>
      <c r="E329" s="1326" t="s">
        <v>144</v>
      </c>
      <c r="F329" s="1058" t="s">
        <v>144</v>
      </c>
      <c r="G329" s="1058" t="s">
        <v>144</v>
      </c>
      <c r="H329" s="1058" t="s">
        <v>144</v>
      </c>
      <c r="I329" s="1058" t="s">
        <v>144</v>
      </c>
      <c r="J329" s="1058" t="s">
        <v>144</v>
      </c>
      <c r="K329" s="1058" t="s">
        <v>144</v>
      </c>
      <c r="L329" s="1058" t="s">
        <v>144</v>
      </c>
      <c r="M329" s="1058" t="s">
        <v>144</v>
      </c>
      <c r="N329" s="1058" t="s">
        <v>144</v>
      </c>
      <c r="O329" s="1058" t="s">
        <v>144</v>
      </c>
      <c r="P329" s="1058" t="s">
        <v>144</v>
      </c>
      <c r="Q329" s="1058" t="s">
        <v>144</v>
      </c>
    </row>
    <row r="330" spans="3:17" ht="14.5">
      <c r="C330" s="599" t="s">
        <v>144</v>
      </c>
      <c r="D330" s="599" t="s">
        <v>144</v>
      </c>
      <c r="E330" s="1326" t="s">
        <v>144</v>
      </c>
      <c r="F330" s="1058" t="s">
        <v>144</v>
      </c>
      <c r="G330" s="1058" t="s">
        <v>144</v>
      </c>
      <c r="H330" s="1058" t="s">
        <v>144</v>
      </c>
      <c r="I330" s="1058" t="s">
        <v>144</v>
      </c>
      <c r="J330" s="1058" t="s">
        <v>144</v>
      </c>
      <c r="K330" s="1058" t="s">
        <v>144</v>
      </c>
      <c r="L330" s="1058" t="s">
        <v>144</v>
      </c>
      <c r="M330" s="1058" t="s">
        <v>144</v>
      </c>
      <c r="N330" s="1058" t="s">
        <v>144</v>
      </c>
      <c r="O330" s="1058" t="s">
        <v>144</v>
      </c>
      <c r="P330" s="1058" t="s">
        <v>144</v>
      </c>
      <c r="Q330" s="1058" t="s">
        <v>144</v>
      </c>
    </row>
    <row r="331" spans="3:17" ht="14.5">
      <c r="C331" s="599" t="s">
        <v>144</v>
      </c>
      <c r="D331" s="599" t="s">
        <v>144</v>
      </c>
      <c r="E331" s="1326" t="s">
        <v>144</v>
      </c>
      <c r="F331" s="1058" t="s">
        <v>144</v>
      </c>
      <c r="G331" s="1058" t="s">
        <v>144</v>
      </c>
      <c r="H331" s="1058" t="s">
        <v>144</v>
      </c>
      <c r="I331" s="1058" t="s">
        <v>144</v>
      </c>
      <c r="J331" s="1058" t="s">
        <v>144</v>
      </c>
      <c r="K331" s="1058" t="s">
        <v>144</v>
      </c>
      <c r="L331" s="1058" t="s">
        <v>144</v>
      </c>
      <c r="M331" s="1058" t="s">
        <v>144</v>
      </c>
      <c r="N331" s="1058" t="s">
        <v>144</v>
      </c>
      <c r="O331" s="1058" t="s">
        <v>144</v>
      </c>
      <c r="P331" s="1058" t="s">
        <v>144</v>
      </c>
      <c r="Q331" s="1058" t="s">
        <v>144</v>
      </c>
    </row>
    <row r="332" spans="3:17" ht="14.5">
      <c r="C332" s="599" t="s">
        <v>144</v>
      </c>
      <c r="D332" s="599" t="s">
        <v>144</v>
      </c>
      <c r="E332" s="1326" t="s">
        <v>144</v>
      </c>
      <c r="F332" s="1058" t="s">
        <v>144</v>
      </c>
      <c r="G332" s="1058" t="s">
        <v>144</v>
      </c>
      <c r="H332" s="1058" t="s">
        <v>144</v>
      </c>
      <c r="I332" s="1058" t="s">
        <v>144</v>
      </c>
      <c r="J332" s="1058" t="s">
        <v>144</v>
      </c>
      <c r="K332" s="1058" t="s">
        <v>144</v>
      </c>
      <c r="L332" s="1058" t="s">
        <v>144</v>
      </c>
      <c r="M332" s="1058" t="s">
        <v>144</v>
      </c>
      <c r="N332" s="1058" t="s">
        <v>144</v>
      </c>
      <c r="O332" s="1058" t="s">
        <v>144</v>
      </c>
      <c r="P332" s="1058" t="s">
        <v>144</v>
      </c>
      <c r="Q332" s="1058" t="s">
        <v>144</v>
      </c>
    </row>
    <row r="333" spans="3:17" ht="14.5">
      <c r="C333" s="599" t="s">
        <v>144</v>
      </c>
      <c r="D333" s="599" t="s">
        <v>144</v>
      </c>
      <c r="E333" s="1326" t="s">
        <v>144</v>
      </c>
      <c r="F333" s="1058" t="s">
        <v>144</v>
      </c>
      <c r="G333" s="1058" t="s">
        <v>144</v>
      </c>
      <c r="H333" s="1058" t="s">
        <v>144</v>
      </c>
      <c r="I333" s="1058" t="s">
        <v>144</v>
      </c>
      <c r="J333" s="1058" t="s">
        <v>144</v>
      </c>
      <c r="K333" s="1058" t="s">
        <v>144</v>
      </c>
      <c r="L333" s="1058" t="s">
        <v>144</v>
      </c>
      <c r="M333" s="1058" t="s">
        <v>144</v>
      </c>
      <c r="N333" s="1058" t="s">
        <v>144</v>
      </c>
      <c r="O333" s="1058" t="s">
        <v>144</v>
      </c>
      <c r="P333" s="1058" t="s">
        <v>144</v>
      </c>
      <c r="Q333" s="1058" t="s">
        <v>144</v>
      </c>
    </row>
    <row r="334" spans="3:17" ht="14.5">
      <c r="C334" s="599" t="s">
        <v>144</v>
      </c>
      <c r="D334" s="599" t="s">
        <v>144</v>
      </c>
      <c r="E334" s="1326" t="s">
        <v>144</v>
      </c>
      <c r="F334" s="1058" t="s">
        <v>144</v>
      </c>
      <c r="G334" s="1058" t="s">
        <v>144</v>
      </c>
      <c r="H334" s="1058" t="s">
        <v>144</v>
      </c>
      <c r="I334" s="1058" t="s">
        <v>144</v>
      </c>
      <c r="J334" s="1058" t="s">
        <v>144</v>
      </c>
      <c r="K334" s="1058" t="s">
        <v>144</v>
      </c>
      <c r="L334" s="1058" t="s">
        <v>144</v>
      </c>
      <c r="M334" s="1058" t="s">
        <v>144</v>
      </c>
      <c r="N334" s="1058" t="s">
        <v>144</v>
      </c>
      <c r="O334" s="1058" t="s">
        <v>144</v>
      </c>
      <c r="P334" s="1058" t="s">
        <v>144</v>
      </c>
      <c r="Q334" s="1058" t="s">
        <v>144</v>
      </c>
    </row>
    <row r="335" spans="3:17" ht="14.5">
      <c r="C335" s="599" t="s">
        <v>144</v>
      </c>
      <c r="D335" s="599" t="s">
        <v>144</v>
      </c>
      <c r="E335" s="1326" t="s">
        <v>144</v>
      </c>
      <c r="F335" s="1058" t="s">
        <v>144</v>
      </c>
      <c r="G335" s="1058" t="s">
        <v>144</v>
      </c>
      <c r="H335" s="1058" t="s">
        <v>144</v>
      </c>
      <c r="I335" s="1058" t="s">
        <v>144</v>
      </c>
      <c r="J335" s="1058" t="s">
        <v>144</v>
      </c>
      <c r="K335" s="1058" t="s">
        <v>144</v>
      </c>
      <c r="L335" s="1058" t="s">
        <v>144</v>
      </c>
      <c r="M335" s="1058" t="s">
        <v>144</v>
      </c>
      <c r="N335" s="1058" t="s">
        <v>144</v>
      </c>
      <c r="O335" s="1058" t="s">
        <v>144</v>
      </c>
      <c r="P335" s="1058" t="s">
        <v>144</v>
      </c>
      <c r="Q335" s="1058" t="s">
        <v>144</v>
      </c>
    </row>
    <row r="336" spans="3:17" ht="14.5">
      <c r="C336" s="599" t="s">
        <v>144</v>
      </c>
      <c r="D336" s="599" t="s">
        <v>144</v>
      </c>
      <c r="E336" s="1326" t="s">
        <v>144</v>
      </c>
      <c r="F336" s="1058" t="s">
        <v>144</v>
      </c>
      <c r="G336" s="1058" t="s">
        <v>144</v>
      </c>
      <c r="H336" s="1058" t="s">
        <v>144</v>
      </c>
      <c r="I336" s="1058" t="s">
        <v>144</v>
      </c>
      <c r="J336" s="1058" t="s">
        <v>144</v>
      </c>
      <c r="K336" s="1058" t="s">
        <v>144</v>
      </c>
      <c r="L336" s="1058" t="s">
        <v>144</v>
      </c>
      <c r="M336" s="1058" t="s">
        <v>144</v>
      </c>
      <c r="N336" s="1058" t="s">
        <v>144</v>
      </c>
      <c r="O336" s="1058" t="s">
        <v>144</v>
      </c>
      <c r="P336" s="1058" t="s">
        <v>144</v>
      </c>
      <c r="Q336" s="1058" t="s">
        <v>144</v>
      </c>
    </row>
    <row r="337" spans="3:17" ht="14.5">
      <c r="C337" s="599" t="s">
        <v>144</v>
      </c>
      <c r="D337" s="599" t="s">
        <v>144</v>
      </c>
      <c r="E337" s="1326" t="s">
        <v>144</v>
      </c>
      <c r="F337" s="1058" t="s">
        <v>144</v>
      </c>
      <c r="G337" s="1058" t="s">
        <v>144</v>
      </c>
      <c r="H337" s="1058" t="s">
        <v>144</v>
      </c>
      <c r="I337" s="1058" t="s">
        <v>144</v>
      </c>
      <c r="J337" s="1058" t="s">
        <v>144</v>
      </c>
      <c r="K337" s="1058" t="s">
        <v>144</v>
      </c>
      <c r="L337" s="1058" t="s">
        <v>144</v>
      </c>
      <c r="M337" s="1058" t="s">
        <v>144</v>
      </c>
      <c r="N337" s="1058" t="s">
        <v>144</v>
      </c>
      <c r="O337" s="1058" t="s">
        <v>144</v>
      </c>
      <c r="P337" s="1058" t="s">
        <v>144</v>
      </c>
      <c r="Q337" s="1058" t="s">
        <v>144</v>
      </c>
    </row>
    <row r="338" spans="3:17" ht="14.5">
      <c r="C338" s="599" t="s">
        <v>144</v>
      </c>
      <c r="D338" s="599" t="s">
        <v>144</v>
      </c>
      <c r="E338" s="1326" t="s">
        <v>144</v>
      </c>
      <c r="F338" s="1058" t="s">
        <v>144</v>
      </c>
      <c r="G338" s="1058" t="s">
        <v>144</v>
      </c>
      <c r="H338" s="1058" t="s">
        <v>144</v>
      </c>
      <c r="I338" s="1058" t="s">
        <v>144</v>
      </c>
      <c r="J338" s="1058" t="s">
        <v>144</v>
      </c>
      <c r="K338" s="1058" t="s">
        <v>144</v>
      </c>
      <c r="L338" s="1058" t="s">
        <v>144</v>
      </c>
      <c r="M338" s="1058" t="s">
        <v>144</v>
      </c>
      <c r="N338" s="1058" t="s">
        <v>144</v>
      </c>
      <c r="O338" s="1058" t="s">
        <v>144</v>
      </c>
      <c r="P338" s="1058" t="s">
        <v>144</v>
      </c>
      <c r="Q338" s="1058" t="s">
        <v>144</v>
      </c>
    </row>
    <row r="339" spans="3:17" ht="14.5">
      <c r="C339" s="599" t="s">
        <v>144</v>
      </c>
      <c r="D339" s="599" t="s">
        <v>144</v>
      </c>
      <c r="E339" s="1326" t="s">
        <v>144</v>
      </c>
      <c r="F339" s="1058" t="s">
        <v>144</v>
      </c>
      <c r="G339" s="1058" t="s">
        <v>144</v>
      </c>
      <c r="H339" s="1058" t="s">
        <v>144</v>
      </c>
      <c r="I339" s="1058" t="s">
        <v>144</v>
      </c>
      <c r="J339" s="1058" t="s">
        <v>144</v>
      </c>
      <c r="K339" s="1058" t="s">
        <v>144</v>
      </c>
      <c r="L339" s="1058" t="s">
        <v>144</v>
      </c>
      <c r="M339" s="1058" t="s">
        <v>144</v>
      </c>
      <c r="N339" s="1058" t="s">
        <v>144</v>
      </c>
      <c r="O339" s="1058" t="s">
        <v>144</v>
      </c>
      <c r="P339" s="1058" t="s">
        <v>144</v>
      </c>
      <c r="Q339" s="1058" t="s">
        <v>144</v>
      </c>
    </row>
    <row r="340" spans="3:17" ht="14.5">
      <c r="C340" s="599" t="s">
        <v>144</v>
      </c>
      <c r="D340" s="599" t="s">
        <v>144</v>
      </c>
      <c r="E340" s="1326" t="s">
        <v>144</v>
      </c>
      <c r="F340" s="1058" t="s">
        <v>144</v>
      </c>
      <c r="G340" s="1058" t="s">
        <v>144</v>
      </c>
      <c r="H340" s="1058" t="s">
        <v>144</v>
      </c>
      <c r="I340" s="1058" t="s">
        <v>144</v>
      </c>
      <c r="J340" s="1058" t="s">
        <v>144</v>
      </c>
      <c r="K340" s="1058" t="s">
        <v>144</v>
      </c>
      <c r="L340" s="1058" t="s">
        <v>144</v>
      </c>
      <c r="M340" s="1058" t="s">
        <v>144</v>
      </c>
      <c r="N340" s="1058" t="s">
        <v>144</v>
      </c>
      <c r="O340" s="1058" t="s">
        <v>144</v>
      </c>
      <c r="P340" s="1058" t="s">
        <v>144</v>
      </c>
      <c r="Q340" s="1058" t="s">
        <v>144</v>
      </c>
    </row>
    <row r="341" spans="3:17" ht="14.5">
      <c r="C341" s="599" t="s">
        <v>144</v>
      </c>
      <c r="D341" s="599" t="s">
        <v>144</v>
      </c>
      <c r="E341" s="1326" t="s">
        <v>144</v>
      </c>
      <c r="F341" s="1058" t="s">
        <v>144</v>
      </c>
      <c r="G341" s="1058" t="s">
        <v>144</v>
      </c>
      <c r="H341" s="1058" t="s">
        <v>144</v>
      </c>
      <c r="I341" s="1058" t="s">
        <v>144</v>
      </c>
      <c r="J341" s="1058" t="s">
        <v>144</v>
      </c>
      <c r="K341" s="1058" t="s">
        <v>144</v>
      </c>
      <c r="L341" s="1058" t="s">
        <v>144</v>
      </c>
      <c r="M341" s="1058" t="s">
        <v>144</v>
      </c>
      <c r="N341" s="1058" t="s">
        <v>144</v>
      </c>
      <c r="O341" s="1058" t="s">
        <v>144</v>
      </c>
      <c r="P341" s="1058" t="s">
        <v>144</v>
      </c>
      <c r="Q341" s="1058" t="s">
        <v>144</v>
      </c>
    </row>
    <row r="342" spans="3:17" ht="14.5">
      <c r="C342" s="599" t="s">
        <v>144</v>
      </c>
      <c r="D342" s="599" t="s">
        <v>144</v>
      </c>
      <c r="E342" s="1326" t="s">
        <v>144</v>
      </c>
      <c r="F342" s="1058" t="s">
        <v>144</v>
      </c>
      <c r="G342" s="1058" t="s">
        <v>144</v>
      </c>
      <c r="H342" s="1058" t="s">
        <v>144</v>
      </c>
      <c r="I342" s="1058" t="s">
        <v>144</v>
      </c>
      <c r="J342" s="1058" t="s">
        <v>144</v>
      </c>
      <c r="K342" s="1058" t="s">
        <v>144</v>
      </c>
      <c r="L342" s="1058" t="s">
        <v>144</v>
      </c>
      <c r="M342" s="1058" t="s">
        <v>144</v>
      </c>
      <c r="N342" s="1058" t="s">
        <v>144</v>
      </c>
      <c r="O342" s="1058" t="s">
        <v>144</v>
      </c>
      <c r="P342" s="1058" t="s">
        <v>144</v>
      </c>
      <c r="Q342" s="1058" t="s">
        <v>144</v>
      </c>
    </row>
    <row r="343" spans="3:17" ht="14.5">
      <c r="C343" s="599" t="s">
        <v>144</v>
      </c>
      <c r="D343" s="599" t="s">
        <v>144</v>
      </c>
      <c r="E343" s="1326" t="s">
        <v>144</v>
      </c>
      <c r="F343" s="1058" t="s">
        <v>144</v>
      </c>
      <c r="G343" s="1058" t="s">
        <v>144</v>
      </c>
      <c r="H343" s="1058" t="s">
        <v>144</v>
      </c>
      <c r="I343" s="1058" t="s">
        <v>144</v>
      </c>
      <c r="J343" s="1058" t="s">
        <v>144</v>
      </c>
      <c r="K343" s="1058" t="s">
        <v>144</v>
      </c>
      <c r="L343" s="1058" t="s">
        <v>144</v>
      </c>
      <c r="M343" s="1058" t="s">
        <v>144</v>
      </c>
      <c r="N343" s="1058" t="s">
        <v>144</v>
      </c>
      <c r="O343" s="1058" t="s">
        <v>144</v>
      </c>
      <c r="P343" s="1058" t="s">
        <v>144</v>
      </c>
      <c r="Q343" s="1058" t="s">
        <v>144</v>
      </c>
    </row>
    <row r="344" spans="3:17" ht="14.5">
      <c r="C344" s="599" t="s">
        <v>144</v>
      </c>
      <c r="D344" s="599" t="s">
        <v>144</v>
      </c>
      <c r="E344" s="1326" t="s">
        <v>144</v>
      </c>
      <c r="F344" s="1058" t="s">
        <v>144</v>
      </c>
      <c r="G344" s="1058" t="s">
        <v>144</v>
      </c>
      <c r="H344" s="1058" t="s">
        <v>144</v>
      </c>
      <c r="I344" s="1058" t="s">
        <v>144</v>
      </c>
      <c r="J344" s="1058" t="s">
        <v>144</v>
      </c>
      <c r="K344" s="1058" t="s">
        <v>144</v>
      </c>
      <c r="L344" s="1058" t="s">
        <v>144</v>
      </c>
      <c r="M344" s="1058" t="s">
        <v>144</v>
      </c>
      <c r="N344" s="1058" t="s">
        <v>144</v>
      </c>
      <c r="O344" s="1058" t="s">
        <v>144</v>
      </c>
      <c r="P344" s="1058" t="s">
        <v>144</v>
      </c>
      <c r="Q344" s="1058" t="s">
        <v>144</v>
      </c>
    </row>
    <row r="345" spans="3:17" ht="14.5">
      <c r="C345" s="599" t="s">
        <v>144</v>
      </c>
      <c r="D345" s="599" t="s">
        <v>144</v>
      </c>
      <c r="E345" s="1326" t="s">
        <v>144</v>
      </c>
      <c r="F345" s="1058" t="s">
        <v>144</v>
      </c>
      <c r="G345" s="1058" t="s">
        <v>144</v>
      </c>
      <c r="H345" s="1058" t="s">
        <v>144</v>
      </c>
      <c r="I345" s="1058" t="s">
        <v>144</v>
      </c>
      <c r="J345" s="1058" t="s">
        <v>144</v>
      </c>
      <c r="K345" s="1058" t="s">
        <v>144</v>
      </c>
      <c r="L345" s="1058" t="s">
        <v>144</v>
      </c>
      <c r="M345" s="1058" t="s">
        <v>144</v>
      </c>
      <c r="N345" s="1058" t="s">
        <v>144</v>
      </c>
      <c r="O345" s="1058" t="s">
        <v>144</v>
      </c>
      <c r="P345" s="1058" t="s">
        <v>144</v>
      </c>
      <c r="Q345" s="1058" t="s">
        <v>144</v>
      </c>
    </row>
    <row r="346" spans="3:17" ht="14.5">
      <c r="C346" s="599" t="s">
        <v>144</v>
      </c>
      <c r="D346" s="599" t="s">
        <v>144</v>
      </c>
      <c r="E346" s="1326" t="s">
        <v>144</v>
      </c>
      <c r="F346" s="1058" t="s">
        <v>144</v>
      </c>
      <c r="G346" s="1058" t="s">
        <v>144</v>
      </c>
      <c r="H346" s="1058" t="s">
        <v>144</v>
      </c>
      <c r="I346" s="1058" t="s">
        <v>144</v>
      </c>
      <c r="J346" s="1058" t="s">
        <v>144</v>
      </c>
      <c r="K346" s="1058" t="s">
        <v>144</v>
      </c>
      <c r="L346" s="1058" t="s">
        <v>144</v>
      </c>
      <c r="M346" s="1058" t="s">
        <v>144</v>
      </c>
      <c r="N346" s="1058" t="s">
        <v>144</v>
      </c>
      <c r="O346" s="1058" t="s">
        <v>144</v>
      </c>
      <c r="P346" s="1058" t="s">
        <v>144</v>
      </c>
      <c r="Q346" s="1058" t="s">
        <v>144</v>
      </c>
    </row>
    <row r="347" spans="3:17" ht="14.5">
      <c r="C347" s="599" t="s">
        <v>144</v>
      </c>
      <c r="D347" s="599" t="s">
        <v>144</v>
      </c>
      <c r="E347" s="1326" t="s">
        <v>144</v>
      </c>
      <c r="F347" s="1058" t="s">
        <v>144</v>
      </c>
      <c r="G347" s="1058" t="s">
        <v>144</v>
      </c>
      <c r="H347" s="1058" t="s">
        <v>144</v>
      </c>
      <c r="I347" s="1058" t="s">
        <v>144</v>
      </c>
      <c r="J347" s="1058" t="s">
        <v>144</v>
      </c>
      <c r="K347" s="1058" t="s">
        <v>144</v>
      </c>
      <c r="L347" s="1058" t="s">
        <v>144</v>
      </c>
      <c r="M347" s="1058" t="s">
        <v>144</v>
      </c>
      <c r="N347" s="1058" t="s">
        <v>144</v>
      </c>
      <c r="O347" s="1058" t="s">
        <v>144</v>
      </c>
      <c r="P347" s="1058" t="s">
        <v>144</v>
      </c>
      <c r="Q347" s="1058" t="s">
        <v>144</v>
      </c>
    </row>
    <row r="348" spans="3:17" ht="14.5">
      <c r="C348" s="599" t="s">
        <v>144</v>
      </c>
      <c r="D348" s="599" t="s">
        <v>144</v>
      </c>
      <c r="E348" s="1326" t="s">
        <v>144</v>
      </c>
      <c r="F348" s="1058" t="s">
        <v>144</v>
      </c>
      <c r="G348" s="1058" t="s">
        <v>144</v>
      </c>
      <c r="H348" s="1058" t="s">
        <v>144</v>
      </c>
      <c r="I348" s="1058" t="s">
        <v>144</v>
      </c>
      <c r="J348" s="1058" t="s">
        <v>144</v>
      </c>
      <c r="K348" s="1058" t="s">
        <v>144</v>
      </c>
      <c r="L348" s="1058" t="s">
        <v>144</v>
      </c>
      <c r="M348" s="1058" t="s">
        <v>144</v>
      </c>
      <c r="N348" s="1058" t="s">
        <v>144</v>
      </c>
      <c r="O348" s="1058" t="s">
        <v>144</v>
      </c>
      <c r="P348" s="1058" t="s">
        <v>144</v>
      </c>
      <c r="Q348" s="1058" t="s">
        <v>144</v>
      </c>
    </row>
    <row r="349" spans="3:17" ht="14.5">
      <c r="C349" s="599" t="s">
        <v>144</v>
      </c>
      <c r="D349" s="599" t="s">
        <v>144</v>
      </c>
      <c r="E349" s="1326" t="s">
        <v>144</v>
      </c>
      <c r="F349" s="1058" t="s">
        <v>144</v>
      </c>
      <c r="G349" s="1058" t="s">
        <v>144</v>
      </c>
      <c r="H349" s="1058" t="s">
        <v>144</v>
      </c>
      <c r="I349" s="1058" t="s">
        <v>144</v>
      </c>
      <c r="J349" s="1058" t="s">
        <v>144</v>
      </c>
      <c r="K349" s="1058" t="s">
        <v>144</v>
      </c>
      <c r="L349" s="1058" t="s">
        <v>144</v>
      </c>
      <c r="M349" s="1058" t="s">
        <v>144</v>
      </c>
      <c r="N349" s="1058" t="s">
        <v>144</v>
      </c>
      <c r="O349" s="1058" t="s">
        <v>144</v>
      </c>
      <c r="P349" s="1058" t="s">
        <v>144</v>
      </c>
      <c r="Q349" s="1058" t="s">
        <v>144</v>
      </c>
    </row>
    <row r="350" spans="3:17" ht="14.5">
      <c r="C350" s="599" t="s">
        <v>144</v>
      </c>
      <c r="D350" s="599" t="s">
        <v>144</v>
      </c>
      <c r="E350" s="1326" t="s">
        <v>144</v>
      </c>
      <c r="F350" s="1058" t="s">
        <v>144</v>
      </c>
      <c r="G350" s="1058" t="s">
        <v>144</v>
      </c>
      <c r="H350" s="1058" t="s">
        <v>144</v>
      </c>
      <c r="I350" s="1058" t="s">
        <v>144</v>
      </c>
      <c r="J350" s="1058" t="s">
        <v>144</v>
      </c>
      <c r="K350" s="1058" t="s">
        <v>144</v>
      </c>
      <c r="L350" s="1058" t="s">
        <v>144</v>
      </c>
      <c r="M350" s="1058" t="s">
        <v>144</v>
      </c>
      <c r="N350" s="1058" t="s">
        <v>144</v>
      </c>
      <c r="O350" s="1058" t="s">
        <v>144</v>
      </c>
      <c r="P350" s="1058" t="s">
        <v>144</v>
      </c>
      <c r="Q350" s="1058" t="s">
        <v>144</v>
      </c>
    </row>
    <row r="351" spans="3:17" ht="14.5">
      <c r="C351" s="599" t="s">
        <v>144</v>
      </c>
      <c r="D351" s="599" t="s">
        <v>144</v>
      </c>
      <c r="E351" s="1326" t="s">
        <v>144</v>
      </c>
      <c r="F351" s="1058" t="s">
        <v>144</v>
      </c>
      <c r="G351" s="1058" t="s">
        <v>144</v>
      </c>
      <c r="H351" s="1058" t="s">
        <v>144</v>
      </c>
      <c r="I351" s="1058" t="s">
        <v>144</v>
      </c>
      <c r="J351" s="1058" t="s">
        <v>144</v>
      </c>
      <c r="K351" s="1058" t="s">
        <v>144</v>
      </c>
      <c r="L351" s="1058" t="s">
        <v>144</v>
      </c>
      <c r="M351" s="1058" t="s">
        <v>144</v>
      </c>
      <c r="N351" s="1058" t="s">
        <v>144</v>
      </c>
      <c r="O351" s="1058" t="s">
        <v>144</v>
      </c>
      <c r="P351" s="1058" t="s">
        <v>144</v>
      </c>
      <c r="Q351" s="1058" t="s">
        <v>144</v>
      </c>
    </row>
    <row r="352" spans="3:17" ht="14.5">
      <c r="C352" s="599" t="s">
        <v>144</v>
      </c>
      <c r="D352" s="599" t="s">
        <v>144</v>
      </c>
      <c r="E352" s="1326" t="s">
        <v>144</v>
      </c>
      <c r="F352" s="1058" t="s">
        <v>144</v>
      </c>
      <c r="G352" s="1058" t="s">
        <v>144</v>
      </c>
      <c r="H352" s="1058" t="s">
        <v>144</v>
      </c>
      <c r="I352" s="1058" t="s">
        <v>144</v>
      </c>
      <c r="J352" s="1058" t="s">
        <v>144</v>
      </c>
      <c r="K352" s="1058" t="s">
        <v>144</v>
      </c>
      <c r="L352" s="1058" t="s">
        <v>144</v>
      </c>
      <c r="M352" s="1058" t="s">
        <v>144</v>
      </c>
      <c r="N352" s="1058" t="s">
        <v>144</v>
      </c>
      <c r="O352" s="1058" t="s">
        <v>144</v>
      </c>
      <c r="P352" s="1058" t="s">
        <v>144</v>
      </c>
      <c r="Q352" s="1058" t="s">
        <v>144</v>
      </c>
    </row>
    <row r="353" spans="3:17" ht="14.5">
      <c r="C353" s="599" t="s">
        <v>144</v>
      </c>
      <c r="D353" s="599" t="s">
        <v>144</v>
      </c>
      <c r="E353" s="1326" t="s">
        <v>144</v>
      </c>
      <c r="F353" s="1058" t="s">
        <v>144</v>
      </c>
      <c r="G353" s="1058" t="s">
        <v>144</v>
      </c>
      <c r="H353" s="1058" t="s">
        <v>144</v>
      </c>
      <c r="I353" s="1058" t="s">
        <v>144</v>
      </c>
      <c r="J353" s="1058" t="s">
        <v>144</v>
      </c>
      <c r="K353" s="1058" t="s">
        <v>144</v>
      </c>
      <c r="L353" s="1058" t="s">
        <v>144</v>
      </c>
      <c r="M353" s="1058" t="s">
        <v>144</v>
      </c>
      <c r="N353" s="1058" t="s">
        <v>144</v>
      </c>
      <c r="O353" s="1058" t="s">
        <v>144</v>
      </c>
      <c r="P353" s="1058" t="s">
        <v>144</v>
      </c>
      <c r="Q353" s="1058" t="s">
        <v>144</v>
      </c>
    </row>
    <row r="354" spans="3:17" ht="14.5">
      <c r="C354" s="599" t="s">
        <v>144</v>
      </c>
      <c r="D354" s="599" t="s">
        <v>144</v>
      </c>
      <c r="E354" s="1326" t="s">
        <v>144</v>
      </c>
      <c r="F354" s="1058" t="s">
        <v>144</v>
      </c>
      <c r="G354" s="1058" t="s">
        <v>144</v>
      </c>
      <c r="H354" s="1058" t="s">
        <v>144</v>
      </c>
      <c r="I354" s="1058" t="s">
        <v>144</v>
      </c>
      <c r="J354" s="1058" t="s">
        <v>144</v>
      </c>
      <c r="K354" s="1058" t="s">
        <v>144</v>
      </c>
      <c r="L354" s="1058" t="s">
        <v>144</v>
      </c>
      <c r="M354" s="1058" t="s">
        <v>144</v>
      </c>
      <c r="N354" s="1058" t="s">
        <v>144</v>
      </c>
      <c r="O354" s="1058" t="s">
        <v>144</v>
      </c>
      <c r="P354" s="1058" t="s">
        <v>144</v>
      </c>
      <c r="Q354" s="1058" t="s">
        <v>144</v>
      </c>
    </row>
    <row r="355" spans="3:17" ht="14.5">
      <c r="C355" s="599" t="s">
        <v>144</v>
      </c>
      <c r="D355" s="599" t="s">
        <v>144</v>
      </c>
      <c r="E355" s="1326" t="s">
        <v>144</v>
      </c>
      <c r="F355" s="1058" t="s">
        <v>144</v>
      </c>
      <c r="G355" s="1058" t="s">
        <v>144</v>
      </c>
      <c r="H355" s="1058" t="s">
        <v>144</v>
      </c>
      <c r="I355" s="1058" t="s">
        <v>144</v>
      </c>
      <c r="J355" s="1058" t="s">
        <v>144</v>
      </c>
      <c r="K355" s="1058" t="s">
        <v>144</v>
      </c>
      <c r="L355" s="1058" t="s">
        <v>144</v>
      </c>
      <c r="M355" s="1058" t="s">
        <v>144</v>
      </c>
      <c r="N355" s="1058" t="s">
        <v>144</v>
      </c>
      <c r="O355" s="1058" t="s">
        <v>144</v>
      </c>
      <c r="P355" s="1058" t="s">
        <v>144</v>
      </c>
      <c r="Q355" s="1058" t="s">
        <v>144</v>
      </c>
    </row>
    <row r="356" spans="3:17" ht="14.5">
      <c r="C356" s="599" t="s">
        <v>144</v>
      </c>
      <c r="D356" s="599" t="s">
        <v>144</v>
      </c>
      <c r="E356" s="1326" t="s">
        <v>144</v>
      </c>
      <c r="F356" s="1058" t="s">
        <v>144</v>
      </c>
      <c r="G356" s="1058" t="s">
        <v>144</v>
      </c>
      <c r="H356" s="1058" t="s">
        <v>144</v>
      </c>
      <c r="I356" s="1058" t="s">
        <v>144</v>
      </c>
      <c r="J356" s="1058" t="s">
        <v>144</v>
      </c>
      <c r="K356" s="1058" t="s">
        <v>144</v>
      </c>
      <c r="L356" s="1058" t="s">
        <v>144</v>
      </c>
      <c r="M356" s="1058" t="s">
        <v>144</v>
      </c>
      <c r="N356" s="1058" t="s">
        <v>144</v>
      </c>
      <c r="O356" s="1058" t="s">
        <v>144</v>
      </c>
      <c r="P356" s="1058" t="s">
        <v>144</v>
      </c>
      <c r="Q356" s="1058" t="s">
        <v>144</v>
      </c>
    </row>
    <row r="357" spans="3:17" ht="14.5">
      <c r="C357" s="599" t="s">
        <v>144</v>
      </c>
      <c r="D357" s="599" t="s">
        <v>144</v>
      </c>
      <c r="E357" s="1326" t="s">
        <v>144</v>
      </c>
      <c r="F357" s="1058" t="s">
        <v>144</v>
      </c>
      <c r="G357" s="1058" t="s">
        <v>144</v>
      </c>
      <c r="H357" s="1058" t="s">
        <v>144</v>
      </c>
      <c r="I357" s="1058" t="s">
        <v>144</v>
      </c>
      <c r="J357" s="1058" t="s">
        <v>144</v>
      </c>
      <c r="K357" s="1058" t="s">
        <v>144</v>
      </c>
      <c r="L357" s="1058" t="s">
        <v>144</v>
      </c>
      <c r="M357" s="1058" t="s">
        <v>144</v>
      </c>
      <c r="N357" s="1058" t="s">
        <v>144</v>
      </c>
      <c r="O357" s="1058" t="s">
        <v>144</v>
      </c>
      <c r="P357" s="1058" t="s">
        <v>144</v>
      </c>
      <c r="Q357" s="1058" t="s">
        <v>144</v>
      </c>
    </row>
    <row r="358" spans="3:17" ht="14.5">
      <c r="C358" s="599" t="s">
        <v>144</v>
      </c>
      <c r="D358" s="599" t="s">
        <v>144</v>
      </c>
      <c r="E358" s="1326" t="s">
        <v>144</v>
      </c>
      <c r="F358" s="1058" t="s">
        <v>144</v>
      </c>
      <c r="G358" s="1058" t="s">
        <v>144</v>
      </c>
      <c r="H358" s="1058" t="s">
        <v>144</v>
      </c>
      <c r="I358" s="1058" t="s">
        <v>144</v>
      </c>
      <c r="J358" s="1058" t="s">
        <v>144</v>
      </c>
      <c r="K358" s="1058" t="s">
        <v>144</v>
      </c>
      <c r="L358" s="1058" t="s">
        <v>144</v>
      </c>
      <c r="M358" s="1058" t="s">
        <v>144</v>
      </c>
      <c r="N358" s="1058" t="s">
        <v>144</v>
      </c>
      <c r="O358" s="1058" t="s">
        <v>144</v>
      </c>
      <c r="P358" s="1058" t="s">
        <v>144</v>
      </c>
      <c r="Q358" s="1058" t="s">
        <v>144</v>
      </c>
    </row>
    <row r="359" spans="3:17" ht="14.5">
      <c r="C359" s="599" t="s">
        <v>144</v>
      </c>
      <c r="D359" s="599" t="s">
        <v>144</v>
      </c>
      <c r="E359" s="1326" t="s">
        <v>144</v>
      </c>
      <c r="F359" s="1058" t="s">
        <v>144</v>
      </c>
      <c r="G359" s="1058" t="s">
        <v>144</v>
      </c>
      <c r="H359" s="1058" t="s">
        <v>144</v>
      </c>
      <c r="I359" s="1058" t="s">
        <v>144</v>
      </c>
      <c r="J359" s="1058" t="s">
        <v>144</v>
      </c>
      <c r="K359" s="1058" t="s">
        <v>144</v>
      </c>
      <c r="L359" s="1058" t="s">
        <v>144</v>
      </c>
      <c r="M359" s="1058" t="s">
        <v>144</v>
      </c>
      <c r="N359" s="1058" t="s">
        <v>144</v>
      </c>
      <c r="O359" s="1058" t="s">
        <v>144</v>
      </c>
      <c r="P359" s="1058" t="s">
        <v>144</v>
      </c>
      <c r="Q359" s="1058" t="s">
        <v>144</v>
      </c>
    </row>
    <row r="360" spans="3:17" ht="14.5">
      <c r="C360" s="599" t="s">
        <v>144</v>
      </c>
      <c r="D360" s="599" t="s">
        <v>144</v>
      </c>
      <c r="E360" s="1326" t="s">
        <v>144</v>
      </c>
      <c r="F360" s="1058" t="s">
        <v>144</v>
      </c>
      <c r="G360" s="1058" t="s">
        <v>144</v>
      </c>
      <c r="H360" s="1058" t="s">
        <v>144</v>
      </c>
      <c r="I360" s="1058" t="s">
        <v>144</v>
      </c>
      <c r="J360" s="1058" t="s">
        <v>144</v>
      </c>
      <c r="K360" s="1058" t="s">
        <v>144</v>
      </c>
      <c r="L360" s="1058" t="s">
        <v>144</v>
      </c>
      <c r="M360" s="1058" t="s">
        <v>144</v>
      </c>
      <c r="N360" s="1058" t="s">
        <v>144</v>
      </c>
      <c r="O360" s="1058" t="s">
        <v>144</v>
      </c>
      <c r="P360" s="1058" t="s">
        <v>144</v>
      </c>
      <c r="Q360" s="1058" t="s">
        <v>144</v>
      </c>
    </row>
    <row r="361" spans="3:17" ht="14.5">
      <c r="C361" s="599" t="s">
        <v>144</v>
      </c>
      <c r="D361" s="599" t="s">
        <v>144</v>
      </c>
      <c r="E361" s="1326" t="s">
        <v>144</v>
      </c>
      <c r="F361" s="1058" t="s">
        <v>144</v>
      </c>
      <c r="G361" s="1058" t="s">
        <v>144</v>
      </c>
      <c r="H361" s="1058" t="s">
        <v>144</v>
      </c>
      <c r="I361" s="1058" t="s">
        <v>144</v>
      </c>
      <c r="J361" s="1058" t="s">
        <v>144</v>
      </c>
      <c r="K361" s="1058" t="s">
        <v>144</v>
      </c>
      <c r="L361" s="1058" t="s">
        <v>144</v>
      </c>
      <c r="M361" s="1058" t="s">
        <v>144</v>
      </c>
      <c r="N361" s="1058" t="s">
        <v>144</v>
      </c>
      <c r="O361" s="1058" t="s">
        <v>144</v>
      </c>
      <c r="P361" s="1058" t="s">
        <v>144</v>
      </c>
      <c r="Q361" s="1058" t="s">
        <v>144</v>
      </c>
    </row>
    <row r="362" spans="3:17" ht="14.5">
      <c r="C362" s="599" t="s">
        <v>144</v>
      </c>
      <c r="D362" s="599" t="s">
        <v>144</v>
      </c>
      <c r="E362" s="1326" t="s">
        <v>144</v>
      </c>
      <c r="F362" s="1058" t="s">
        <v>144</v>
      </c>
      <c r="G362" s="1058" t="s">
        <v>144</v>
      </c>
      <c r="H362" s="1058" t="s">
        <v>144</v>
      </c>
      <c r="I362" s="1058" t="s">
        <v>144</v>
      </c>
      <c r="J362" s="1058" t="s">
        <v>144</v>
      </c>
      <c r="K362" s="1058" t="s">
        <v>144</v>
      </c>
      <c r="L362" s="1058" t="s">
        <v>144</v>
      </c>
      <c r="M362" s="1058" t="s">
        <v>144</v>
      </c>
      <c r="N362" s="1058" t="s">
        <v>144</v>
      </c>
      <c r="O362" s="1058" t="s">
        <v>144</v>
      </c>
      <c r="P362" s="1058" t="s">
        <v>144</v>
      </c>
      <c r="Q362" s="1058" t="s">
        <v>144</v>
      </c>
    </row>
    <row r="363" spans="3:17" ht="14.5">
      <c r="C363" s="599" t="s">
        <v>144</v>
      </c>
      <c r="D363" s="599" t="s">
        <v>144</v>
      </c>
      <c r="E363" s="1326" t="s">
        <v>144</v>
      </c>
      <c r="F363" s="1058" t="s">
        <v>144</v>
      </c>
      <c r="G363" s="1058" t="s">
        <v>144</v>
      </c>
      <c r="H363" s="1058" t="s">
        <v>144</v>
      </c>
      <c r="I363" s="1058" t="s">
        <v>144</v>
      </c>
      <c r="J363" s="1058" t="s">
        <v>144</v>
      </c>
      <c r="K363" s="1058" t="s">
        <v>144</v>
      </c>
      <c r="L363" s="1058" t="s">
        <v>144</v>
      </c>
      <c r="M363" s="1058" t="s">
        <v>144</v>
      </c>
      <c r="N363" s="1058" t="s">
        <v>144</v>
      </c>
      <c r="O363" s="1058" t="s">
        <v>144</v>
      </c>
      <c r="P363" s="1058" t="s">
        <v>144</v>
      </c>
      <c r="Q363" s="1058" t="s">
        <v>144</v>
      </c>
    </row>
    <row r="364" spans="3:17" ht="14.5">
      <c r="C364" s="599" t="s">
        <v>144</v>
      </c>
      <c r="D364" s="599" t="s">
        <v>144</v>
      </c>
      <c r="E364" s="1326" t="s">
        <v>144</v>
      </c>
      <c r="F364" s="1058" t="s">
        <v>144</v>
      </c>
      <c r="G364" s="1058" t="s">
        <v>144</v>
      </c>
      <c r="H364" s="1058" t="s">
        <v>144</v>
      </c>
      <c r="I364" s="1058" t="s">
        <v>144</v>
      </c>
      <c r="J364" s="1058" t="s">
        <v>144</v>
      </c>
      <c r="K364" s="1058" t="s">
        <v>144</v>
      </c>
      <c r="L364" s="1058" t="s">
        <v>144</v>
      </c>
      <c r="M364" s="1058" t="s">
        <v>144</v>
      </c>
      <c r="N364" s="1058" t="s">
        <v>144</v>
      </c>
      <c r="O364" s="1058" t="s">
        <v>144</v>
      </c>
      <c r="P364" s="1058" t="s">
        <v>144</v>
      </c>
      <c r="Q364" s="1058" t="s">
        <v>144</v>
      </c>
    </row>
    <row r="365" spans="3:17" ht="14.5">
      <c r="C365" s="599" t="s">
        <v>144</v>
      </c>
      <c r="D365" s="599" t="s">
        <v>144</v>
      </c>
      <c r="E365" s="1326" t="s">
        <v>144</v>
      </c>
      <c r="F365" s="1058" t="s">
        <v>144</v>
      </c>
      <c r="G365" s="1058" t="s">
        <v>144</v>
      </c>
      <c r="H365" s="1058" t="s">
        <v>144</v>
      </c>
      <c r="I365" s="1058" t="s">
        <v>144</v>
      </c>
      <c r="J365" s="1058" t="s">
        <v>144</v>
      </c>
      <c r="K365" s="1058" t="s">
        <v>144</v>
      </c>
      <c r="L365" s="1058" t="s">
        <v>144</v>
      </c>
      <c r="M365" s="1058" t="s">
        <v>144</v>
      </c>
      <c r="N365" s="1058" t="s">
        <v>144</v>
      </c>
      <c r="O365" s="1058" t="s">
        <v>144</v>
      </c>
      <c r="P365" s="1058" t="s">
        <v>144</v>
      </c>
      <c r="Q365" s="1058" t="s">
        <v>144</v>
      </c>
    </row>
    <row r="366" spans="3:17" ht="14.5">
      <c r="C366" s="599" t="s">
        <v>144</v>
      </c>
      <c r="D366" s="599" t="s">
        <v>144</v>
      </c>
      <c r="E366" s="1326" t="s">
        <v>144</v>
      </c>
      <c r="F366" s="1058" t="s">
        <v>144</v>
      </c>
      <c r="G366" s="1058" t="s">
        <v>144</v>
      </c>
      <c r="H366" s="1058" t="s">
        <v>144</v>
      </c>
      <c r="I366" s="1058" t="s">
        <v>144</v>
      </c>
      <c r="J366" s="1058" t="s">
        <v>144</v>
      </c>
      <c r="K366" s="1058" t="s">
        <v>144</v>
      </c>
      <c r="L366" s="1058" t="s">
        <v>144</v>
      </c>
      <c r="M366" s="1058" t="s">
        <v>144</v>
      </c>
      <c r="N366" s="1058" t="s">
        <v>144</v>
      </c>
      <c r="O366" s="1058" t="s">
        <v>144</v>
      </c>
      <c r="P366" s="1058" t="s">
        <v>144</v>
      </c>
      <c r="Q366" s="1058" t="s">
        <v>144</v>
      </c>
    </row>
    <row r="367" spans="3:17" ht="14.5">
      <c r="C367" s="599" t="s">
        <v>144</v>
      </c>
      <c r="D367" s="599" t="s">
        <v>144</v>
      </c>
      <c r="E367" s="1326" t="s">
        <v>144</v>
      </c>
      <c r="F367" s="1058" t="s">
        <v>144</v>
      </c>
      <c r="G367" s="1058" t="s">
        <v>144</v>
      </c>
      <c r="H367" s="1058" t="s">
        <v>144</v>
      </c>
      <c r="I367" s="1058" t="s">
        <v>144</v>
      </c>
      <c r="J367" s="1058" t="s">
        <v>144</v>
      </c>
      <c r="K367" s="1058" t="s">
        <v>144</v>
      </c>
      <c r="L367" s="1058" t="s">
        <v>144</v>
      </c>
      <c r="M367" s="1058" t="s">
        <v>144</v>
      </c>
      <c r="N367" s="1058" t="s">
        <v>144</v>
      </c>
      <c r="O367" s="1058" t="s">
        <v>144</v>
      </c>
      <c r="P367" s="1058" t="s">
        <v>144</v>
      </c>
      <c r="Q367" s="1058" t="s">
        <v>144</v>
      </c>
    </row>
    <row r="368" spans="3:17" ht="14.5">
      <c r="C368" s="599" t="s">
        <v>144</v>
      </c>
      <c r="D368" s="599" t="s">
        <v>144</v>
      </c>
      <c r="E368" s="1326" t="s">
        <v>144</v>
      </c>
      <c r="F368" s="1058" t="s">
        <v>144</v>
      </c>
      <c r="G368" s="1058" t="s">
        <v>144</v>
      </c>
      <c r="H368" s="1058" t="s">
        <v>144</v>
      </c>
      <c r="I368" s="1058" t="s">
        <v>144</v>
      </c>
      <c r="J368" s="1058" t="s">
        <v>144</v>
      </c>
      <c r="K368" s="1058" t="s">
        <v>144</v>
      </c>
      <c r="L368" s="1058" t="s">
        <v>144</v>
      </c>
      <c r="M368" s="1058" t="s">
        <v>144</v>
      </c>
      <c r="N368" s="1058" t="s">
        <v>144</v>
      </c>
      <c r="O368" s="1058" t="s">
        <v>144</v>
      </c>
      <c r="P368" s="1058" t="s">
        <v>144</v>
      </c>
      <c r="Q368" s="1058" t="s">
        <v>144</v>
      </c>
    </row>
    <row r="369" spans="3:17" ht="14.5">
      <c r="C369" s="599" t="s">
        <v>144</v>
      </c>
      <c r="D369" s="599" t="s">
        <v>144</v>
      </c>
      <c r="E369" s="1326" t="s">
        <v>144</v>
      </c>
      <c r="F369" s="1058" t="s">
        <v>144</v>
      </c>
      <c r="G369" s="1058" t="s">
        <v>144</v>
      </c>
      <c r="H369" s="1058" t="s">
        <v>144</v>
      </c>
      <c r="I369" s="1058" t="s">
        <v>144</v>
      </c>
      <c r="J369" s="1058" t="s">
        <v>144</v>
      </c>
      <c r="K369" s="1058" t="s">
        <v>144</v>
      </c>
      <c r="L369" s="1058" t="s">
        <v>144</v>
      </c>
      <c r="M369" s="1058" t="s">
        <v>144</v>
      </c>
      <c r="N369" s="1058" t="s">
        <v>144</v>
      </c>
      <c r="O369" s="1058" t="s">
        <v>144</v>
      </c>
      <c r="P369" s="1058" t="s">
        <v>144</v>
      </c>
      <c r="Q369" s="1058" t="s">
        <v>144</v>
      </c>
    </row>
    <row r="370" spans="3:17" ht="14.5">
      <c r="C370" s="599" t="s">
        <v>144</v>
      </c>
      <c r="D370" s="599" t="s">
        <v>144</v>
      </c>
      <c r="E370" s="1326" t="s">
        <v>144</v>
      </c>
      <c r="F370" s="1058" t="s">
        <v>144</v>
      </c>
      <c r="G370" s="1058" t="s">
        <v>144</v>
      </c>
      <c r="H370" s="1058" t="s">
        <v>144</v>
      </c>
      <c r="I370" s="1058" t="s">
        <v>144</v>
      </c>
      <c r="J370" s="1058" t="s">
        <v>144</v>
      </c>
      <c r="K370" s="1058" t="s">
        <v>144</v>
      </c>
      <c r="L370" s="1058" t="s">
        <v>144</v>
      </c>
      <c r="M370" s="1058" t="s">
        <v>144</v>
      </c>
      <c r="N370" s="1058" t="s">
        <v>144</v>
      </c>
      <c r="O370" s="1058" t="s">
        <v>144</v>
      </c>
      <c r="P370" s="1058" t="s">
        <v>144</v>
      </c>
      <c r="Q370" s="1058" t="s">
        <v>144</v>
      </c>
    </row>
    <row r="371" spans="3:17" ht="14.5">
      <c r="C371" s="599" t="s">
        <v>144</v>
      </c>
      <c r="D371" s="599" t="s">
        <v>144</v>
      </c>
      <c r="E371" s="1326" t="s">
        <v>144</v>
      </c>
      <c r="F371" s="1058" t="s">
        <v>144</v>
      </c>
      <c r="G371" s="1058" t="s">
        <v>144</v>
      </c>
      <c r="H371" s="1058" t="s">
        <v>144</v>
      </c>
      <c r="I371" s="1058" t="s">
        <v>144</v>
      </c>
      <c r="J371" s="1058" t="s">
        <v>144</v>
      </c>
      <c r="K371" s="1058" t="s">
        <v>144</v>
      </c>
      <c r="L371" s="1058" t="s">
        <v>144</v>
      </c>
      <c r="M371" s="1058" t="s">
        <v>144</v>
      </c>
      <c r="N371" s="1058" t="s">
        <v>144</v>
      </c>
      <c r="O371" s="1058" t="s">
        <v>144</v>
      </c>
      <c r="P371" s="1058" t="s">
        <v>144</v>
      </c>
      <c r="Q371" s="1058" t="s">
        <v>144</v>
      </c>
    </row>
    <row r="372" spans="3:17" ht="14.5">
      <c r="C372" s="599" t="s">
        <v>144</v>
      </c>
      <c r="D372" s="599" t="s">
        <v>144</v>
      </c>
      <c r="E372" s="1326" t="s">
        <v>144</v>
      </c>
      <c r="F372" s="1058" t="s">
        <v>144</v>
      </c>
      <c r="G372" s="1058" t="s">
        <v>144</v>
      </c>
      <c r="H372" s="1058" t="s">
        <v>144</v>
      </c>
      <c r="I372" s="1058" t="s">
        <v>144</v>
      </c>
      <c r="J372" s="1058" t="s">
        <v>144</v>
      </c>
      <c r="K372" s="1058" t="s">
        <v>144</v>
      </c>
      <c r="L372" s="1058" t="s">
        <v>144</v>
      </c>
      <c r="M372" s="1058" t="s">
        <v>144</v>
      </c>
      <c r="N372" s="1058" t="s">
        <v>144</v>
      </c>
      <c r="O372" s="1058" t="s">
        <v>144</v>
      </c>
      <c r="P372" s="1058" t="s">
        <v>144</v>
      </c>
      <c r="Q372" s="1058" t="s">
        <v>144</v>
      </c>
    </row>
    <row r="373" spans="3:17" ht="14.5">
      <c r="C373" s="599" t="s">
        <v>144</v>
      </c>
      <c r="D373" s="599" t="s">
        <v>144</v>
      </c>
      <c r="E373" s="1326" t="s">
        <v>144</v>
      </c>
      <c r="F373" s="1058" t="s">
        <v>144</v>
      </c>
      <c r="G373" s="1058" t="s">
        <v>144</v>
      </c>
      <c r="H373" s="1058" t="s">
        <v>144</v>
      </c>
      <c r="I373" s="1058" t="s">
        <v>144</v>
      </c>
      <c r="J373" s="1058" t="s">
        <v>144</v>
      </c>
      <c r="K373" s="1058" t="s">
        <v>144</v>
      </c>
      <c r="L373" s="1058" t="s">
        <v>144</v>
      </c>
      <c r="M373" s="1058" t="s">
        <v>144</v>
      </c>
      <c r="N373" s="1058" t="s">
        <v>144</v>
      </c>
      <c r="O373" s="1058" t="s">
        <v>144</v>
      </c>
      <c r="P373" s="1058" t="s">
        <v>144</v>
      </c>
      <c r="Q373" s="1058" t="s">
        <v>144</v>
      </c>
    </row>
    <row r="374" spans="3:17" ht="14.5">
      <c r="C374" s="599" t="s">
        <v>144</v>
      </c>
      <c r="D374" s="599" t="s">
        <v>144</v>
      </c>
      <c r="E374" s="1326" t="s">
        <v>144</v>
      </c>
      <c r="F374" s="1058" t="s">
        <v>144</v>
      </c>
      <c r="G374" s="1058" t="s">
        <v>144</v>
      </c>
      <c r="H374" s="1058" t="s">
        <v>144</v>
      </c>
      <c r="I374" s="1058" t="s">
        <v>144</v>
      </c>
      <c r="J374" s="1058" t="s">
        <v>144</v>
      </c>
      <c r="K374" s="1058" t="s">
        <v>144</v>
      </c>
      <c r="L374" s="1058" t="s">
        <v>144</v>
      </c>
      <c r="M374" s="1058" t="s">
        <v>144</v>
      </c>
      <c r="N374" s="1058" t="s">
        <v>144</v>
      </c>
      <c r="O374" s="1058" t="s">
        <v>144</v>
      </c>
      <c r="P374" s="1058" t="s">
        <v>144</v>
      </c>
      <c r="Q374" s="1058" t="s">
        <v>144</v>
      </c>
    </row>
    <row r="375" spans="3:17" ht="14.5">
      <c r="C375" s="599" t="s">
        <v>144</v>
      </c>
      <c r="D375" s="599" t="s">
        <v>144</v>
      </c>
      <c r="E375" s="1326" t="s">
        <v>144</v>
      </c>
      <c r="F375" s="1058" t="s">
        <v>144</v>
      </c>
      <c r="G375" s="1058" t="s">
        <v>144</v>
      </c>
      <c r="H375" s="1058" t="s">
        <v>144</v>
      </c>
      <c r="I375" s="1058" t="s">
        <v>144</v>
      </c>
      <c r="J375" s="1058" t="s">
        <v>144</v>
      </c>
      <c r="K375" s="1058" t="s">
        <v>144</v>
      </c>
      <c r="L375" s="1058" t="s">
        <v>144</v>
      </c>
      <c r="M375" s="1058" t="s">
        <v>144</v>
      </c>
      <c r="N375" s="1058" t="s">
        <v>144</v>
      </c>
      <c r="O375" s="1058" t="s">
        <v>144</v>
      </c>
      <c r="P375" s="1058" t="s">
        <v>144</v>
      </c>
      <c r="Q375" s="1058" t="s">
        <v>144</v>
      </c>
    </row>
    <row r="376" spans="3:17" ht="14.5">
      <c r="C376" s="599" t="s">
        <v>144</v>
      </c>
      <c r="D376" s="599" t="s">
        <v>144</v>
      </c>
      <c r="E376" s="1326" t="s">
        <v>144</v>
      </c>
      <c r="F376" s="1058" t="s">
        <v>144</v>
      </c>
      <c r="G376" s="1058" t="s">
        <v>144</v>
      </c>
      <c r="H376" s="1058" t="s">
        <v>144</v>
      </c>
      <c r="I376" s="1058" t="s">
        <v>144</v>
      </c>
      <c r="J376" s="1058" t="s">
        <v>144</v>
      </c>
      <c r="K376" s="1058" t="s">
        <v>144</v>
      </c>
      <c r="L376" s="1058" t="s">
        <v>144</v>
      </c>
      <c r="M376" s="1058" t="s">
        <v>144</v>
      </c>
      <c r="N376" s="1058" t="s">
        <v>144</v>
      </c>
      <c r="O376" s="1058" t="s">
        <v>144</v>
      </c>
      <c r="P376" s="1058" t="s">
        <v>144</v>
      </c>
      <c r="Q376" s="1058" t="s">
        <v>144</v>
      </c>
    </row>
    <row r="377" spans="3:17" ht="14.5">
      <c r="C377" s="599" t="s">
        <v>144</v>
      </c>
      <c r="D377" s="599" t="s">
        <v>144</v>
      </c>
      <c r="E377" s="1326" t="s">
        <v>144</v>
      </c>
      <c r="F377" s="1058" t="s">
        <v>144</v>
      </c>
      <c r="G377" s="1058" t="s">
        <v>144</v>
      </c>
      <c r="H377" s="1058" t="s">
        <v>144</v>
      </c>
      <c r="I377" s="1058" t="s">
        <v>144</v>
      </c>
      <c r="J377" s="1058" t="s">
        <v>144</v>
      </c>
      <c r="K377" s="1058" t="s">
        <v>144</v>
      </c>
      <c r="L377" s="1058" t="s">
        <v>144</v>
      </c>
      <c r="M377" s="1058" t="s">
        <v>144</v>
      </c>
      <c r="N377" s="1058" t="s">
        <v>144</v>
      </c>
      <c r="O377" s="1058" t="s">
        <v>144</v>
      </c>
      <c r="P377" s="1058" t="s">
        <v>144</v>
      </c>
      <c r="Q377" s="1058" t="s">
        <v>144</v>
      </c>
    </row>
    <row r="378" spans="3:17" ht="14.5">
      <c r="C378" s="599" t="s">
        <v>144</v>
      </c>
      <c r="D378" s="599" t="s">
        <v>144</v>
      </c>
      <c r="E378" s="1326" t="s">
        <v>144</v>
      </c>
      <c r="F378" s="1058" t="s">
        <v>144</v>
      </c>
      <c r="G378" s="1058" t="s">
        <v>144</v>
      </c>
      <c r="H378" s="1058" t="s">
        <v>144</v>
      </c>
      <c r="I378" s="1058" t="s">
        <v>144</v>
      </c>
      <c r="J378" s="1058" t="s">
        <v>144</v>
      </c>
      <c r="K378" s="1058" t="s">
        <v>144</v>
      </c>
      <c r="L378" s="1058" t="s">
        <v>144</v>
      </c>
      <c r="M378" s="1058" t="s">
        <v>144</v>
      </c>
      <c r="N378" s="1058" t="s">
        <v>144</v>
      </c>
      <c r="O378" s="1058" t="s">
        <v>144</v>
      </c>
      <c r="P378" s="1058" t="s">
        <v>144</v>
      </c>
      <c r="Q378" s="1058" t="s">
        <v>144</v>
      </c>
    </row>
    <row r="379" spans="3:17" ht="14.5">
      <c r="C379" s="599" t="s">
        <v>144</v>
      </c>
      <c r="D379" s="599" t="s">
        <v>144</v>
      </c>
      <c r="E379" s="1326" t="s">
        <v>144</v>
      </c>
      <c r="F379" s="1058" t="s">
        <v>144</v>
      </c>
      <c r="G379" s="1058" t="s">
        <v>144</v>
      </c>
      <c r="H379" s="1058" t="s">
        <v>144</v>
      </c>
      <c r="I379" s="1058" t="s">
        <v>144</v>
      </c>
      <c r="J379" s="1058" t="s">
        <v>144</v>
      </c>
      <c r="K379" s="1058" t="s">
        <v>144</v>
      </c>
      <c r="L379" s="1058" t="s">
        <v>144</v>
      </c>
      <c r="M379" s="1058" t="s">
        <v>144</v>
      </c>
      <c r="N379" s="1058" t="s">
        <v>144</v>
      </c>
      <c r="O379" s="1058" t="s">
        <v>144</v>
      </c>
      <c r="P379" s="1058" t="s">
        <v>144</v>
      </c>
      <c r="Q379" s="1058" t="s">
        <v>144</v>
      </c>
    </row>
    <row r="380" spans="3:17" ht="14.5">
      <c r="C380" s="599" t="s">
        <v>144</v>
      </c>
      <c r="D380" s="599" t="s">
        <v>144</v>
      </c>
      <c r="E380" s="1326" t="s">
        <v>144</v>
      </c>
      <c r="F380" s="1058" t="s">
        <v>144</v>
      </c>
      <c r="G380" s="1058" t="s">
        <v>144</v>
      </c>
      <c r="H380" s="1058" t="s">
        <v>144</v>
      </c>
      <c r="I380" s="1058" t="s">
        <v>144</v>
      </c>
      <c r="J380" s="1058" t="s">
        <v>144</v>
      </c>
      <c r="K380" s="1058" t="s">
        <v>144</v>
      </c>
      <c r="L380" s="1058" t="s">
        <v>144</v>
      </c>
      <c r="M380" s="1058" t="s">
        <v>144</v>
      </c>
      <c r="N380" s="1058" t="s">
        <v>144</v>
      </c>
      <c r="O380" s="1058" t="s">
        <v>144</v>
      </c>
      <c r="P380" s="1058" t="s">
        <v>144</v>
      </c>
      <c r="Q380" s="1058" t="s">
        <v>144</v>
      </c>
    </row>
    <row r="381" spans="3:17" ht="14.5">
      <c r="C381" s="599" t="s">
        <v>144</v>
      </c>
      <c r="D381" s="599" t="s">
        <v>144</v>
      </c>
      <c r="E381" s="1326" t="s">
        <v>144</v>
      </c>
      <c r="F381" s="1058" t="s">
        <v>144</v>
      </c>
      <c r="G381" s="1058" t="s">
        <v>144</v>
      </c>
      <c r="H381" s="1058" t="s">
        <v>144</v>
      </c>
      <c r="I381" s="1058" t="s">
        <v>144</v>
      </c>
      <c r="J381" s="1058" t="s">
        <v>144</v>
      </c>
      <c r="K381" s="1058" t="s">
        <v>144</v>
      </c>
      <c r="L381" s="1058" t="s">
        <v>144</v>
      </c>
      <c r="M381" s="1058" t="s">
        <v>144</v>
      </c>
      <c r="N381" s="1058" t="s">
        <v>144</v>
      </c>
      <c r="O381" s="1058" t="s">
        <v>144</v>
      </c>
      <c r="P381" s="1058" t="s">
        <v>144</v>
      </c>
      <c r="Q381" s="1058" t="s">
        <v>144</v>
      </c>
    </row>
    <row r="382" spans="3:17" ht="14.5">
      <c r="C382" s="599" t="s">
        <v>144</v>
      </c>
      <c r="D382" s="599" t="s">
        <v>144</v>
      </c>
      <c r="E382" s="1326" t="s">
        <v>144</v>
      </c>
      <c r="F382" s="1058" t="s">
        <v>144</v>
      </c>
      <c r="G382" s="1058" t="s">
        <v>144</v>
      </c>
      <c r="H382" s="1058" t="s">
        <v>144</v>
      </c>
      <c r="I382" s="1058" t="s">
        <v>144</v>
      </c>
      <c r="J382" s="1058" t="s">
        <v>144</v>
      </c>
      <c r="K382" s="1058" t="s">
        <v>144</v>
      </c>
      <c r="L382" s="1058" t="s">
        <v>144</v>
      </c>
      <c r="M382" s="1058" t="s">
        <v>144</v>
      </c>
      <c r="N382" s="1058" t="s">
        <v>144</v>
      </c>
      <c r="O382" s="1058" t="s">
        <v>144</v>
      </c>
      <c r="P382" s="1058" t="s">
        <v>144</v>
      </c>
      <c r="Q382" s="1058" t="s">
        <v>144</v>
      </c>
    </row>
    <row r="383" spans="3:17" ht="14.5">
      <c r="C383" s="599" t="s">
        <v>144</v>
      </c>
      <c r="D383" s="599" t="s">
        <v>144</v>
      </c>
      <c r="E383" s="1326" t="s">
        <v>144</v>
      </c>
      <c r="F383" s="1058" t="s">
        <v>144</v>
      </c>
      <c r="G383" s="1058" t="s">
        <v>144</v>
      </c>
      <c r="H383" s="1058" t="s">
        <v>144</v>
      </c>
      <c r="I383" s="1058" t="s">
        <v>144</v>
      </c>
      <c r="J383" s="1058" t="s">
        <v>144</v>
      </c>
      <c r="K383" s="1058" t="s">
        <v>144</v>
      </c>
      <c r="L383" s="1058" t="s">
        <v>144</v>
      </c>
      <c r="M383" s="1058" t="s">
        <v>144</v>
      </c>
      <c r="N383" s="1058" t="s">
        <v>144</v>
      </c>
      <c r="O383" s="1058" t="s">
        <v>144</v>
      </c>
      <c r="P383" s="1058" t="s">
        <v>144</v>
      </c>
      <c r="Q383" s="1058" t="s">
        <v>144</v>
      </c>
    </row>
    <row r="384" spans="3:17" ht="14.5">
      <c r="C384" s="599" t="s">
        <v>144</v>
      </c>
      <c r="D384" s="599" t="s">
        <v>144</v>
      </c>
      <c r="E384" s="1326" t="s">
        <v>144</v>
      </c>
      <c r="F384" s="1058" t="s">
        <v>144</v>
      </c>
      <c r="G384" s="1058" t="s">
        <v>144</v>
      </c>
      <c r="H384" s="1058" t="s">
        <v>144</v>
      </c>
      <c r="I384" s="1058" t="s">
        <v>144</v>
      </c>
      <c r="J384" s="1058" t="s">
        <v>144</v>
      </c>
      <c r="K384" s="1058" t="s">
        <v>144</v>
      </c>
      <c r="L384" s="1058" t="s">
        <v>144</v>
      </c>
      <c r="M384" s="1058" t="s">
        <v>144</v>
      </c>
      <c r="N384" s="1058" t="s">
        <v>144</v>
      </c>
      <c r="O384" s="1058" t="s">
        <v>144</v>
      </c>
      <c r="P384" s="1058" t="s">
        <v>144</v>
      </c>
      <c r="Q384" s="1058" t="s">
        <v>144</v>
      </c>
    </row>
    <row r="385" spans="3:17" ht="14.5">
      <c r="C385" s="599" t="s">
        <v>144</v>
      </c>
      <c r="D385" s="599" t="s">
        <v>144</v>
      </c>
      <c r="E385" s="1326" t="s">
        <v>144</v>
      </c>
      <c r="F385" s="1058" t="s">
        <v>144</v>
      </c>
      <c r="G385" s="1058" t="s">
        <v>144</v>
      </c>
      <c r="H385" s="1058" t="s">
        <v>144</v>
      </c>
      <c r="I385" s="1058" t="s">
        <v>144</v>
      </c>
      <c r="J385" s="1058" t="s">
        <v>144</v>
      </c>
      <c r="K385" s="1058" t="s">
        <v>144</v>
      </c>
      <c r="L385" s="1058" t="s">
        <v>144</v>
      </c>
      <c r="M385" s="1058" t="s">
        <v>144</v>
      </c>
      <c r="N385" s="1058" t="s">
        <v>144</v>
      </c>
      <c r="O385" s="1058" t="s">
        <v>144</v>
      </c>
      <c r="P385" s="1058" t="s">
        <v>144</v>
      </c>
      <c r="Q385" s="1058" t="s">
        <v>144</v>
      </c>
    </row>
    <row r="386" spans="3:17" ht="14.5">
      <c r="C386" s="599" t="s">
        <v>144</v>
      </c>
      <c r="D386" s="599" t="s">
        <v>144</v>
      </c>
      <c r="E386" s="1326" t="s">
        <v>144</v>
      </c>
      <c r="F386" s="1058" t="s">
        <v>144</v>
      </c>
      <c r="G386" s="1058" t="s">
        <v>144</v>
      </c>
      <c r="H386" s="1058" t="s">
        <v>144</v>
      </c>
      <c r="I386" s="1058" t="s">
        <v>144</v>
      </c>
      <c r="J386" s="1058" t="s">
        <v>144</v>
      </c>
      <c r="K386" s="1058" t="s">
        <v>144</v>
      </c>
      <c r="L386" s="1058" t="s">
        <v>144</v>
      </c>
      <c r="M386" s="1058" t="s">
        <v>144</v>
      </c>
      <c r="N386" s="1058" t="s">
        <v>144</v>
      </c>
      <c r="O386" s="1058" t="s">
        <v>144</v>
      </c>
      <c r="P386" s="1058" t="s">
        <v>144</v>
      </c>
      <c r="Q386" s="1058" t="s">
        <v>144</v>
      </c>
    </row>
    <row r="387" spans="3:17" ht="14.5">
      <c r="C387" s="599" t="s">
        <v>144</v>
      </c>
      <c r="D387" s="599" t="s">
        <v>144</v>
      </c>
      <c r="E387" s="1326" t="s">
        <v>144</v>
      </c>
      <c r="F387" s="1058" t="s">
        <v>144</v>
      </c>
      <c r="G387" s="1058" t="s">
        <v>144</v>
      </c>
      <c r="H387" s="1058" t="s">
        <v>144</v>
      </c>
      <c r="I387" s="1058" t="s">
        <v>144</v>
      </c>
      <c r="J387" s="1058" t="s">
        <v>144</v>
      </c>
      <c r="K387" s="1058" t="s">
        <v>144</v>
      </c>
      <c r="L387" s="1058" t="s">
        <v>144</v>
      </c>
      <c r="M387" s="1058" t="s">
        <v>144</v>
      </c>
      <c r="N387" s="1058" t="s">
        <v>144</v>
      </c>
      <c r="O387" s="1058" t="s">
        <v>144</v>
      </c>
      <c r="P387" s="1058" t="s">
        <v>144</v>
      </c>
      <c r="Q387" s="1058" t="s">
        <v>144</v>
      </c>
    </row>
    <row r="388" spans="3:17" ht="14.5">
      <c r="C388" s="599" t="s">
        <v>144</v>
      </c>
      <c r="D388" s="599" t="s">
        <v>144</v>
      </c>
      <c r="E388" s="1326" t="s">
        <v>144</v>
      </c>
      <c r="F388" s="1058" t="s">
        <v>144</v>
      </c>
      <c r="G388" s="1058" t="s">
        <v>144</v>
      </c>
      <c r="H388" s="1058" t="s">
        <v>144</v>
      </c>
      <c r="I388" s="1058" t="s">
        <v>144</v>
      </c>
      <c r="J388" s="1058" t="s">
        <v>144</v>
      </c>
      <c r="K388" s="1058" t="s">
        <v>144</v>
      </c>
      <c r="L388" s="1058" t="s">
        <v>144</v>
      </c>
      <c r="M388" s="1058" t="s">
        <v>144</v>
      </c>
      <c r="N388" s="1058" t="s">
        <v>144</v>
      </c>
      <c r="O388" s="1058" t="s">
        <v>144</v>
      </c>
      <c r="P388" s="1058" t="s">
        <v>144</v>
      </c>
      <c r="Q388" s="1058" t="s">
        <v>144</v>
      </c>
    </row>
    <row r="389" spans="3:17" ht="14.5">
      <c r="C389" s="599" t="s">
        <v>144</v>
      </c>
      <c r="D389" s="599" t="s">
        <v>144</v>
      </c>
      <c r="E389" s="1326" t="s">
        <v>144</v>
      </c>
      <c r="F389" s="1058" t="s">
        <v>144</v>
      </c>
      <c r="G389" s="1058" t="s">
        <v>144</v>
      </c>
      <c r="H389" s="1058" t="s">
        <v>144</v>
      </c>
      <c r="I389" s="1058" t="s">
        <v>144</v>
      </c>
      <c r="J389" s="1058" t="s">
        <v>144</v>
      </c>
      <c r="K389" s="1058" t="s">
        <v>144</v>
      </c>
      <c r="L389" s="1058" t="s">
        <v>144</v>
      </c>
      <c r="M389" s="1058" t="s">
        <v>144</v>
      </c>
      <c r="N389" s="1058" t="s">
        <v>144</v>
      </c>
      <c r="O389" s="1058" t="s">
        <v>144</v>
      </c>
      <c r="P389" s="1058" t="s">
        <v>144</v>
      </c>
      <c r="Q389" s="1058" t="s">
        <v>144</v>
      </c>
    </row>
    <row r="390" spans="3:17" ht="14.5">
      <c r="C390" s="599" t="s">
        <v>144</v>
      </c>
      <c r="D390" s="599" t="s">
        <v>144</v>
      </c>
      <c r="E390" s="1326" t="s">
        <v>144</v>
      </c>
      <c r="F390" s="1058" t="s">
        <v>144</v>
      </c>
      <c r="G390" s="1058" t="s">
        <v>144</v>
      </c>
      <c r="H390" s="1058" t="s">
        <v>144</v>
      </c>
      <c r="I390" s="1058" t="s">
        <v>144</v>
      </c>
      <c r="J390" s="1058" t="s">
        <v>144</v>
      </c>
      <c r="K390" s="1058" t="s">
        <v>144</v>
      </c>
      <c r="L390" s="1058" t="s">
        <v>144</v>
      </c>
      <c r="M390" s="1058" t="s">
        <v>144</v>
      </c>
      <c r="N390" s="1058" t="s">
        <v>144</v>
      </c>
      <c r="O390" s="1058" t="s">
        <v>144</v>
      </c>
      <c r="P390" s="1058" t="s">
        <v>144</v>
      </c>
      <c r="Q390" s="1058" t="s">
        <v>144</v>
      </c>
    </row>
    <row r="391" spans="3:17" ht="14.5">
      <c r="C391" s="599" t="s">
        <v>144</v>
      </c>
      <c r="D391" s="599" t="s">
        <v>144</v>
      </c>
      <c r="E391" s="1326" t="s">
        <v>144</v>
      </c>
      <c r="F391" s="1058" t="s">
        <v>144</v>
      </c>
      <c r="G391" s="1058" t="s">
        <v>144</v>
      </c>
      <c r="H391" s="1058" t="s">
        <v>144</v>
      </c>
      <c r="I391" s="1058" t="s">
        <v>144</v>
      </c>
      <c r="J391" s="1058" t="s">
        <v>144</v>
      </c>
      <c r="K391" s="1058" t="s">
        <v>144</v>
      </c>
      <c r="L391" s="1058" t="s">
        <v>144</v>
      </c>
      <c r="M391" s="1058" t="s">
        <v>144</v>
      </c>
      <c r="N391" s="1058" t="s">
        <v>144</v>
      </c>
      <c r="O391" s="1058" t="s">
        <v>144</v>
      </c>
      <c r="P391" s="1058" t="s">
        <v>144</v>
      </c>
      <c r="Q391" s="1058" t="s">
        <v>144</v>
      </c>
    </row>
    <row r="392" spans="3:17" ht="14.5">
      <c r="C392" s="599" t="s">
        <v>144</v>
      </c>
      <c r="D392" s="599" t="s">
        <v>144</v>
      </c>
      <c r="E392" s="1326" t="s">
        <v>144</v>
      </c>
      <c r="F392" s="1058" t="s">
        <v>144</v>
      </c>
      <c r="G392" s="1058" t="s">
        <v>144</v>
      </c>
      <c r="H392" s="1058" t="s">
        <v>144</v>
      </c>
      <c r="I392" s="1058" t="s">
        <v>144</v>
      </c>
      <c r="J392" s="1058" t="s">
        <v>144</v>
      </c>
      <c r="K392" s="1058" t="s">
        <v>144</v>
      </c>
      <c r="L392" s="1058" t="s">
        <v>144</v>
      </c>
      <c r="M392" s="1058" t="s">
        <v>144</v>
      </c>
      <c r="N392" s="1058" t="s">
        <v>144</v>
      </c>
      <c r="O392" s="1058" t="s">
        <v>144</v>
      </c>
      <c r="P392" s="1058" t="s">
        <v>144</v>
      </c>
      <c r="Q392" s="1058" t="s">
        <v>144</v>
      </c>
    </row>
    <row r="393" spans="3:17" ht="14.5">
      <c r="C393" s="599" t="s">
        <v>144</v>
      </c>
      <c r="D393" s="599" t="s">
        <v>144</v>
      </c>
      <c r="E393" s="1326" t="s">
        <v>144</v>
      </c>
      <c r="F393" s="1058" t="s">
        <v>144</v>
      </c>
      <c r="G393" s="1058" t="s">
        <v>144</v>
      </c>
      <c r="H393" s="1058" t="s">
        <v>144</v>
      </c>
      <c r="I393" s="1058" t="s">
        <v>144</v>
      </c>
      <c r="J393" s="1058" t="s">
        <v>144</v>
      </c>
      <c r="K393" s="1058" t="s">
        <v>144</v>
      </c>
      <c r="L393" s="1058" t="s">
        <v>144</v>
      </c>
      <c r="M393" s="1058" t="s">
        <v>144</v>
      </c>
      <c r="N393" s="1058" t="s">
        <v>144</v>
      </c>
      <c r="O393" s="1058" t="s">
        <v>144</v>
      </c>
      <c r="P393" s="1058" t="s">
        <v>144</v>
      </c>
      <c r="Q393" s="1058" t="s">
        <v>144</v>
      </c>
    </row>
    <row r="394" spans="3:17" ht="14.5">
      <c r="C394" s="599" t="s">
        <v>144</v>
      </c>
      <c r="D394" s="599" t="s">
        <v>144</v>
      </c>
      <c r="E394" s="1326" t="s">
        <v>144</v>
      </c>
      <c r="F394" s="1058" t="s">
        <v>144</v>
      </c>
      <c r="G394" s="1058" t="s">
        <v>144</v>
      </c>
      <c r="H394" s="1058" t="s">
        <v>144</v>
      </c>
      <c r="I394" s="1058" t="s">
        <v>144</v>
      </c>
      <c r="J394" s="1058" t="s">
        <v>144</v>
      </c>
      <c r="K394" s="1058" t="s">
        <v>144</v>
      </c>
      <c r="L394" s="1058" t="s">
        <v>144</v>
      </c>
      <c r="M394" s="1058" t="s">
        <v>144</v>
      </c>
      <c r="N394" s="1058" t="s">
        <v>144</v>
      </c>
      <c r="O394" s="1058" t="s">
        <v>144</v>
      </c>
      <c r="P394" s="1058" t="s">
        <v>144</v>
      </c>
      <c r="Q394" s="1058" t="s">
        <v>144</v>
      </c>
    </row>
    <row r="395" spans="3:17" ht="14.5">
      <c r="C395" s="599" t="s">
        <v>144</v>
      </c>
      <c r="D395" s="599" t="s">
        <v>144</v>
      </c>
      <c r="E395" s="1326" t="s">
        <v>144</v>
      </c>
      <c r="F395" s="1058" t="s">
        <v>144</v>
      </c>
      <c r="G395" s="1058" t="s">
        <v>144</v>
      </c>
      <c r="H395" s="1058" t="s">
        <v>144</v>
      </c>
      <c r="I395" s="1058" t="s">
        <v>144</v>
      </c>
      <c r="J395" s="1058" t="s">
        <v>144</v>
      </c>
      <c r="K395" s="1058" t="s">
        <v>144</v>
      </c>
      <c r="L395" s="1058" t="s">
        <v>144</v>
      </c>
      <c r="M395" s="1058" t="s">
        <v>144</v>
      </c>
      <c r="N395" s="1058" t="s">
        <v>144</v>
      </c>
      <c r="O395" s="1058" t="s">
        <v>144</v>
      </c>
      <c r="P395" s="1058" t="s">
        <v>144</v>
      </c>
      <c r="Q395" s="1058" t="s">
        <v>144</v>
      </c>
    </row>
    <row r="396" spans="3:17" ht="14.5">
      <c r="C396" s="599" t="s">
        <v>144</v>
      </c>
      <c r="D396" s="599" t="s">
        <v>144</v>
      </c>
      <c r="E396" s="1326" t="s">
        <v>144</v>
      </c>
      <c r="F396" s="1058" t="s">
        <v>144</v>
      </c>
      <c r="G396" s="1058" t="s">
        <v>144</v>
      </c>
      <c r="H396" s="1058" t="s">
        <v>144</v>
      </c>
      <c r="I396" s="1058" t="s">
        <v>144</v>
      </c>
      <c r="J396" s="1058" t="s">
        <v>144</v>
      </c>
      <c r="K396" s="1058" t="s">
        <v>144</v>
      </c>
      <c r="L396" s="1058" t="s">
        <v>144</v>
      </c>
      <c r="M396" s="1058" t="s">
        <v>144</v>
      </c>
      <c r="N396" s="1058" t="s">
        <v>144</v>
      </c>
      <c r="O396" s="1058" t="s">
        <v>144</v>
      </c>
      <c r="P396" s="1058" t="s">
        <v>144</v>
      </c>
      <c r="Q396" s="1058" t="s">
        <v>144</v>
      </c>
    </row>
    <row r="397" spans="3:17" ht="14.5">
      <c r="C397" s="599" t="s">
        <v>144</v>
      </c>
      <c r="D397" s="599" t="s">
        <v>144</v>
      </c>
      <c r="E397" s="1326" t="s">
        <v>144</v>
      </c>
      <c r="F397" s="1058" t="s">
        <v>144</v>
      </c>
      <c r="G397" s="1058" t="s">
        <v>144</v>
      </c>
      <c r="H397" s="1058" t="s">
        <v>144</v>
      </c>
      <c r="I397" s="1058" t="s">
        <v>144</v>
      </c>
      <c r="J397" s="1058" t="s">
        <v>144</v>
      </c>
      <c r="K397" s="1058" t="s">
        <v>144</v>
      </c>
      <c r="L397" s="1058" t="s">
        <v>144</v>
      </c>
      <c r="M397" s="1058" t="s">
        <v>144</v>
      </c>
      <c r="N397" s="1058" t="s">
        <v>144</v>
      </c>
      <c r="O397" s="1058" t="s">
        <v>144</v>
      </c>
      <c r="P397" s="1058" t="s">
        <v>144</v>
      </c>
      <c r="Q397" s="1058" t="s">
        <v>144</v>
      </c>
    </row>
    <row r="398" spans="3:17" ht="14.5">
      <c r="C398" s="599" t="s">
        <v>144</v>
      </c>
      <c r="D398" s="599" t="s">
        <v>144</v>
      </c>
      <c r="E398" s="1326" t="s">
        <v>144</v>
      </c>
      <c r="F398" s="1058" t="s">
        <v>144</v>
      </c>
      <c r="G398" s="1058" t="s">
        <v>144</v>
      </c>
      <c r="H398" s="1058" t="s">
        <v>144</v>
      </c>
      <c r="I398" s="1058" t="s">
        <v>144</v>
      </c>
      <c r="J398" s="1058" t="s">
        <v>144</v>
      </c>
      <c r="K398" s="1058" t="s">
        <v>144</v>
      </c>
      <c r="L398" s="1058" t="s">
        <v>144</v>
      </c>
      <c r="M398" s="1058" t="s">
        <v>144</v>
      </c>
      <c r="N398" s="1058" t="s">
        <v>144</v>
      </c>
      <c r="O398" s="1058" t="s">
        <v>144</v>
      </c>
      <c r="P398" s="1058" t="s">
        <v>144</v>
      </c>
      <c r="Q398" s="1058" t="s">
        <v>144</v>
      </c>
    </row>
    <row r="399" spans="3:17" ht="14.5">
      <c r="C399" s="599" t="s">
        <v>144</v>
      </c>
      <c r="D399" s="599" t="s">
        <v>144</v>
      </c>
      <c r="E399" s="1326" t="s">
        <v>144</v>
      </c>
      <c r="F399" s="1058" t="s">
        <v>144</v>
      </c>
      <c r="G399" s="1058" t="s">
        <v>144</v>
      </c>
      <c r="H399" s="1058" t="s">
        <v>144</v>
      </c>
      <c r="I399" s="1058" t="s">
        <v>144</v>
      </c>
      <c r="J399" s="1058" t="s">
        <v>144</v>
      </c>
      <c r="K399" s="1058" t="s">
        <v>144</v>
      </c>
      <c r="L399" s="1058" t="s">
        <v>144</v>
      </c>
      <c r="M399" s="1058" t="s">
        <v>144</v>
      </c>
      <c r="N399" s="1058" t="s">
        <v>144</v>
      </c>
      <c r="O399" s="1058" t="s">
        <v>144</v>
      </c>
      <c r="P399" s="1058" t="s">
        <v>144</v>
      </c>
      <c r="Q399" s="1058" t="s">
        <v>144</v>
      </c>
    </row>
    <row r="400" spans="3:17" ht="14.5">
      <c r="C400" s="599" t="s">
        <v>144</v>
      </c>
      <c r="D400" s="599" t="s">
        <v>144</v>
      </c>
      <c r="E400" s="1326" t="s">
        <v>144</v>
      </c>
      <c r="F400" s="1058" t="s">
        <v>144</v>
      </c>
      <c r="G400" s="1058" t="s">
        <v>144</v>
      </c>
      <c r="H400" s="1058" t="s">
        <v>144</v>
      </c>
      <c r="I400" s="1058" t="s">
        <v>144</v>
      </c>
      <c r="J400" s="1058" t="s">
        <v>144</v>
      </c>
      <c r="K400" s="1058" t="s">
        <v>144</v>
      </c>
      <c r="L400" s="1058" t="s">
        <v>144</v>
      </c>
      <c r="M400" s="1058" t="s">
        <v>144</v>
      </c>
      <c r="N400" s="1058" t="s">
        <v>144</v>
      </c>
      <c r="O400" s="1058" t="s">
        <v>144</v>
      </c>
      <c r="P400" s="1058" t="s">
        <v>144</v>
      </c>
      <c r="Q400" s="1058" t="s">
        <v>144</v>
      </c>
    </row>
    <row r="401" spans="3:17" ht="14.5">
      <c r="C401" s="599" t="s">
        <v>144</v>
      </c>
      <c r="D401" s="599" t="s">
        <v>144</v>
      </c>
      <c r="E401" s="1326" t="s">
        <v>144</v>
      </c>
      <c r="F401" s="1058" t="s">
        <v>144</v>
      </c>
      <c r="G401" s="1058" t="s">
        <v>144</v>
      </c>
      <c r="H401" s="1058" t="s">
        <v>144</v>
      </c>
      <c r="I401" s="1058" t="s">
        <v>144</v>
      </c>
      <c r="J401" s="1058" t="s">
        <v>144</v>
      </c>
      <c r="K401" s="1058" t="s">
        <v>144</v>
      </c>
      <c r="L401" s="1058" t="s">
        <v>144</v>
      </c>
      <c r="M401" s="1058" t="s">
        <v>144</v>
      </c>
      <c r="N401" s="1058" t="s">
        <v>144</v>
      </c>
      <c r="O401" s="1058" t="s">
        <v>144</v>
      </c>
      <c r="P401" s="1058" t="s">
        <v>144</v>
      </c>
      <c r="Q401" s="1058" t="s">
        <v>144</v>
      </c>
    </row>
    <row r="402" spans="3:17" ht="14.5">
      <c r="C402" s="599" t="s">
        <v>144</v>
      </c>
      <c r="D402" s="599" t="s">
        <v>144</v>
      </c>
      <c r="E402" s="1326" t="s">
        <v>144</v>
      </c>
      <c r="F402" s="1058" t="s">
        <v>144</v>
      </c>
      <c r="G402" s="1058" t="s">
        <v>144</v>
      </c>
      <c r="H402" s="1058" t="s">
        <v>144</v>
      </c>
      <c r="I402" s="1058" t="s">
        <v>144</v>
      </c>
      <c r="J402" s="1058" t="s">
        <v>144</v>
      </c>
      <c r="K402" s="1058" t="s">
        <v>144</v>
      </c>
      <c r="L402" s="1058" t="s">
        <v>144</v>
      </c>
      <c r="M402" s="1058" t="s">
        <v>144</v>
      </c>
      <c r="N402" s="1058" t="s">
        <v>144</v>
      </c>
      <c r="O402" s="1058" t="s">
        <v>144</v>
      </c>
      <c r="P402" s="1058" t="s">
        <v>144</v>
      </c>
      <c r="Q402" s="1058" t="s">
        <v>144</v>
      </c>
    </row>
    <row r="403" spans="3:17" ht="14.5">
      <c r="C403" s="599" t="s">
        <v>144</v>
      </c>
      <c r="D403" s="599" t="s">
        <v>144</v>
      </c>
      <c r="E403" s="1326" t="s">
        <v>144</v>
      </c>
      <c r="F403" s="1058" t="s">
        <v>144</v>
      </c>
      <c r="G403" s="1058" t="s">
        <v>144</v>
      </c>
      <c r="H403" s="1058" t="s">
        <v>144</v>
      </c>
      <c r="I403" s="1058" t="s">
        <v>144</v>
      </c>
      <c r="J403" s="1058" t="s">
        <v>144</v>
      </c>
      <c r="K403" s="1058" t="s">
        <v>144</v>
      </c>
      <c r="L403" s="1058" t="s">
        <v>144</v>
      </c>
      <c r="M403" s="1058" t="s">
        <v>144</v>
      </c>
      <c r="N403" s="1058" t="s">
        <v>144</v>
      </c>
      <c r="O403" s="1058" t="s">
        <v>144</v>
      </c>
      <c r="P403" s="1058" t="s">
        <v>144</v>
      </c>
      <c r="Q403" s="1058" t="s">
        <v>144</v>
      </c>
    </row>
    <row r="404" spans="3:17" ht="14.5">
      <c r="C404" s="599" t="s">
        <v>144</v>
      </c>
      <c r="D404" s="599" t="s">
        <v>144</v>
      </c>
      <c r="E404" s="1326" t="s">
        <v>144</v>
      </c>
      <c r="F404" s="1058" t="s">
        <v>144</v>
      </c>
      <c r="G404" s="1058" t="s">
        <v>144</v>
      </c>
      <c r="H404" s="1058" t="s">
        <v>144</v>
      </c>
      <c r="I404" s="1058" t="s">
        <v>144</v>
      </c>
      <c r="J404" s="1058" t="s">
        <v>144</v>
      </c>
      <c r="K404" s="1058" t="s">
        <v>144</v>
      </c>
      <c r="L404" s="1058" t="s">
        <v>144</v>
      </c>
      <c r="M404" s="1058" t="s">
        <v>144</v>
      </c>
      <c r="N404" s="1058" t="s">
        <v>144</v>
      </c>
      <c r="O404" s="1058" t="s">
        <v>144</v>
      </c>
      <c r="P404" s="1058" t="s">
        <v>144</v>
      </c>
      <c r="Q404" s="1058" t="s">
        <v>144</v>
      </c>
    </row>
    <row r="405" spans="3:17" ht="14.5">
      <c r="C405" s="599" t="s">
        <v>144</v>
      </c>
      <c r="D405" s="599" t="s">
        <v>144</v>
      </c>
      <c r="E405" s="1326" t="s">
        <v>144</v>
      </c>
      <c r="F405" s="1058" t="s">
        <v>144</v>
      </c>
      <c r="G405" s="1058" t="s">
        <v>144</v>
      </c>
      <c r="H405" s="1058" t="s">
        <v>144</v>
      </c>
      <c r="I405" s="1058" t="s">
        <v>144</v>
      </c>
      <c r="J405" s="1058" t="s">
        <v>144</v>
      </c>
      <c r="K405" s="1058" t="s">
        <v>144</v>
      </c>
      <c r="L405" s="1058" t="s">
        <v>144</v>
      </c>
      <c r="M405" s="1058" t="s">
        <v>144</v>
      </c>
      <c r="N405" s="1058" t="s">
        <v>144</v>
      </c>
      <c r="O405" s="1058" t="s">
        <v>144</v>
      </c>
      <c r="P405" s="1058" t="s">
        <v>144</v>
      </c>
      <c r="Q405" s="1058" t="s">
        <v>144</v>
      </c>
    </row>
    <row r="406" spans="3:17" ht="14.5">
      <c r="C406" s="599" t="s">
        <v>144</v>
      </c>
      <c r="D406" s="599" t="s">
        <v>144</v>
      </c>
      <c r="E406" s="1326" t="s">
        <v>144</v>
      </c>
      <c r="F406" s="1058" t="s">
        <v>144</v>
      </c>
      <c r="G406" s="1058" t="s">
        <v>144</v>
      </c>
      <c r="H406" s="1058" t="s">
        <v>144</v>
      </c>
      <c r="I406" s="1058" t="s">
        <v>144</v>
      </c>
      <c r="J406" s="1058" t="s">
        <v>144</v>
      </c>
      <c r="K406" s="1058" t="s">
        <v>144</v>
      </c>
      <c r="L406" s="1058" t="s">
        <v>144</v>
      </c>
      <c r="M406" s="1058" t="s">
        <v>144</v>
      </c>
      <c r="N406" s="1058" t="s">
        <v>144</v>
      </c>
      <c r="O406" s="1058" t="s">
        <v>144</v>
      </c>
      <c r="P406" s="1058" t="s">
        <v>144</v>
      </c>
      <c r="Q406" s="1058" t="s">
        <v>144</v>
      </c>
    </row>
    <row r="407" spans="3:17" ht="14.5">
      <c r="C407" s="599" t="s">
        <v>144</v>
      </c>
      <c r="D407" s="599" t="s">
        <v>144</v>
      </c>
      <c r="E407" s="1326" t="s">
        <v>144</v>
      </c>
      <c r="F407" s="1058" t="s">
        <v>144</v>
      </c>
      <c r="G407" s="1058" t="s">
        <v>144</v>
      </c>
      <c r="H407" s="1058" t="s">
        <v>144</v>
      </c>
      <c r="I407" s="1058" t="s">
        <v>144</v>
      </c>
      <c r="J407" s="1058" t="s">
        <v>144</v>
      </c>
      <c r="K407" s="1058" t="s">
        <v>144</v>
      </c>
      <c r="L407" s="1058" t="s">
        <v>144</v>
      </c>
      <c r="M407" s="1058" t="s">
        <v>144</v>
      </c>
      <c r="N407" s="1058" t="s">
        <v>144</v>
      </c>
      <c r="O407" s="1058" t="s">
        <v>144</v>
      </c>
      <c r="P407" s="1058" t="s">
        <v>144</v>
      </c>
      <c r="Q407" s="1058" t="s">
        <v>144</v>
      </c>
    </row>
    <row r="408" spans="3:17" ht="14.5">
      <c r="C408" s="599" t="s">
        <v>144</v>
      </c>
      <c r="D408" s="599" t="s">
        <v>144</v>
      </c>
      <c r="E408" s="1326" t="s">
        <v>144</v>
      </c>
      <c r="F408" s="1058" t="s">
        <v>144</v>
      </c>
      <c r="G408" s="1058" t="s">
        <v>144</v>
      </c>
      <c r="H408" s="1058" t="s">
        <v>144</v>
      </c>
      <c r="I408" s="1058" t="s">
        <v>144</v>
      </c>
      <c r="J408" s="1058" t="s">
        <v>144</v>
      </c>
      <c r="K408" s="1058" t="s">
        <v>144</v>
      </c>
      <c r="L408" s="1058" t="s">
        <v>144</v>
      </c>
      <c r="M408" s="1058" t="s">
        <v>144</v>
      </c>
      <c r="N408" s="1058" t="s">
        <v>144</v>
      </c>
      <c r="O408" s="1058" t="s">
        <v>144</v>
      </c>
      <c r="P408" s="1058" t="s">
        <v>144</v>
      </c>
      <c r="Q408" s="1058" t="s">
        <v>144</v>
      </c>
    </row>
    <row r="409" spans="3:17" ht="14.5">
      <c r="C409" s="599" t="s">
        <v>144</v>
      </c>
      <c r="D409" s="599" t="s">
        <v>144</v>
      </c>
      <c r="E409" s="1326" t="s">
        <v>144</v>
      </c>
      <c r="F409" s="1058" t="s">
        <v>144</v>
      </c>
      <c r="G409" s="1058" t="s">
        <v>144</v>
      </c>
      <c r="H409" s="1058" t="s">
        <v>144</v>
      </c>
      <c r="I409" s="1058" t="s">
        <v>144</v>
      </c>
      <c r="J409" s="1058" t="s">
        <v>144</v>
      </c>
      <c r="K409" s="1058" t="s">
        <v>144</v>
      </c>
      <c r="L409" s="1058" t="s">
        <v>144</v>
      </c>
      <c r="M409" s="1058" t="s">
        <v>144</v>
      </c>
      <c r="N409" s="1058" t="s">
        <v>144</v>
      </c>
      <c r="O409" s="1058" t="s">
        <v>144</v>
      </c>
      <c r="P409" s="1058" t="s">
        <v>144</v>
      </c>
      <c r="Q409" s="1058" t="s">
        <v>144</v>
      </c>
    </row>
    <row r="410" spans="3:17" ht="14.5">
      <c r="C410" s="599" t="s">
        <v>144</v>
      </c>
      <c r="D410" s="599" t="s">
        <v>144</v>
      </c>
      <c r="E410" s="1326" t="s">
        <v>144</v>
      </c>
      <c r="F410" s="1058" t="s">
        <v>144</v>
      </c>
      <c r="G410" s="1058" t="s">
        <v>144</v>
      </c>
      <c r="H410" s="1058" t="s">
        <v>144</v>
      </c>
      <c r="I410" s="1058" t="s">
        <v>144</v>
      </c>
      <c r="J410" s="1058" t="s">
        <v>144</v>
      </c>
      <c r="K410" s="1058" t="s">
        <v>144</v>
      </c>
      <c r="L410" s="1058" t="s">
        <v>144</v>
      </c>
      <c r="M410" s="1058" t="s">
        <v>144</v>
      </c>
      <c r="N410" s="1058" t="s">
        <v>144</v>
      </c>
      <c r="O410" s="1058" t="s">
        <v>144</v>
      </c>
      <c r="P410" s="1058" t="s">
        <v>144</v>
      </c>
      <c r="Q410" s="1058" t="s">
        <v>144</v>
      </c>
    </row>
    <row r="411" spans="3:17" ht="14.5">
      <c r="C411" s="599" t="s">
        <v>144</v>
      </c>
      <c r="D411" s="599" t="s">
        <v>144</v>
      </c>
      <c r="E411" s="1326" t="s">
        <v>144</v>
      </c>
      <c r="F411" s="1058" t="s">
        <v>144</v>
      </c>
      <c r="G411" s="1058" t="s">
        <v>144</v>
      </c>
      <c r="H411" s="1058" t="s">
        <v>144</v>
      </c>
      <c r="I411" s="1058" t="s">
        <v>144</v>
      </c>
      <c r="J411" s="1058" t="s">
        <v>144</v>
      </c>
      <c r="K411" s="1058" t="s">
        <v>144</v>
      </c>
      <c r="L411" s="1058" t="s">
        <v>144</v>
      </c>
      <c r="M411" s="1058" t="s">
        <v>144</v>
      </c>
      <c r="N411" s="1058" t="s">
        <v>144</v>
      </c>
      <c r="O411" s="1058" t="s">
        <v>144</v>
      </c>
      <c r="P411" s="1058" t="s">
        <v>144</v>
      </c>
      <c r="Q411" s="1058" t="s">
        <v>144</v>
      </c>
    </row>
    <row r="412" spans="3:17" ht="14.5">
      <c r="C412" s="599" t="s">
        <v>144</v>
      </c>
      <c r="D412" s="599" t="s">
        <v>144</v>
      </c>
      <c r="E412" s="1326" t="s">
        <v>144</v>
      </c>
      <c r="F412" s="1058" t="s">
        <v>144</v>
      </c>
      <c r="G412" s="1058" t="s">
        <v>144</v>
      </c>
      <c r="H412" s="1058" t="s">
        <v>144</v>
      </c>
      <c r="I412" s="1058" t="s">
        <v>144</v>
      </c>
      <c r="J412" s="1058" t="s">
        <v>144</v>
      </c>
      <c r="K412" s="1058" t="s">
        <v>144</v>
      </c>
      <c r="L412" s="1058" t="s">
        <v>144</v>
      </c>
      <c r="M412" s="1058" t="s">
        <v>144</v>
      </c>
      <c r="N412" s="1058" t="s">
        <v>144</v>
      </c>
      <c r="O412" s="1058" t="s">
        <v>144</v>
      </c>
      <c r="P412" s="1058" t="s">
        <v>144</v>
      </c>
      <c r="Q412" s="1058" t="s">
        <v>144</v>
      </c>
    </row>
    <row r="413" spans="3:17" ht="14.5">
      <c r="C413" s="599" t="s">
        <v>144</v>
      </c>
      <c r="D413" s="599" t="s">
        <v>144</v>
      </c>
      <c r="E413" s="1326" t="s">
        <v>144</v>
      </c>
      <c r="F413" s="1058" t="s">
        <v>144</v>
      </c>
      <c r="G413" s="1058" t="s">
        <v>144</v>
      </c>
      <c r="H413" s="1058" t="s">
        <v>144</v>
      </c>
      <c r="I413" s="1058" t="s">
        <v>144</v>
      </c>
      <c r="J413" s="1058" t="s">
        <v>144</v>
      </c>
      <c r="K413" s="1058" t="s">
        <v>144</v>
      </c>
      <c r="L413" s="1058" t="s">
        <v>144</v>
      </c>
      <c r="M413" s="1058" t="s">
        <v>144</v>
      </c>
      <c r="N413" s="1058" t="s">
        <v>144</v>
      </c>
      <c r="O413" s="1058" t="s">
        <v>144</v>
      </c>
      <c r="P413" s="1058" t="s">
        <v>144</v>
      </c>
      <c r="Q413" s="1058" t="s">
        <v>144</v>
      </c>
    </row>
    <row r="414" spans="3:17" ht="14.5">
      <c r="C414" s="599" t="s">
        <v>144</v>
      </c>
      <c r="D414" s="599" t="s">
        <v>144</v>
      </c>
      <c r="E414" s="1326" t="s">
        <v>144</v>
      </c>
      <c r="F414" s="1058" t="s">
        <v>144</v>
      </c>
      <c r="G414" s="1058" t="s">
        <v>144</v>
      </c>
      <c r="H414" s="1058" t="s">
        <v>144</v>
      </c>
      <c r="I414" s="1058" t="s">
        <v>144</v>
      </c>
      <c r="J414" s="1058" t="s">
        <v>144</v>
      </c>
      <c r="K414" s="1058" t="s">
        <v>144</v>
      </c>
      <c r="L414" s="1058" t="s">
        <v>144</v>
      </c>
      <c r="M414" s="1058" t="s">
        <v>144</v>
      </c>
      <c r="N414" s="1058" t="s">
        <v>144</v>
      </c>
      <c r="O414" s="1058" t="s">
        <v>144</v>
      </c>
      <c r="P414" s="1058" t="s">
        <v>144</v>
      </c>
      <c r="Q414" s="1058" t="s">
        <v>144</v>
      </c>
    </row>
    <row r="415" spans="3:17" ht="14.5">
      <c r="C415" s="599" t="s">
        <v>144</v>
      </c>
      <c r="D415" s="599" t="s">
        <v>144</v>
      </c>
      <c r="E415" s="1326" t="s">
        <v>144</v>
      </c>
      <c r="F415" s="1058" t="s">
        <v>144</v>
      </c>
      <c r="G415" s="1058" t="s">
        <v>144</v>
      </c>
      <c r="H415" s="1058" t="s">
        <v>144</v>
      </c>
      <c r="I415" s="1058" t="s">
        <v>144</v>
      </c>
      <c r="J415" s="1058" t="s">
        <v>144</v>
      </c>
      <c r="K415" s="1058" t="s">
        <v>144</v>
      </c>
      <c r="L415" s="1058" t="s">
        <v>144</v>
      </c>
      <c r="M415" s="1058" t="s">
        <v>144</v>
      </c>
      <c r="N415" s="1058" t="s">
        <v>144</v>
      </c>
      <c r="O415" s="1058" t="s">
        <v>144</v>
      </c>
      <c r="P415" s="1058" t="s">
        <v>144</v>
      </c>
      <c r="Q415" s="1058" t="s">
        <v>144</v>
      </c>
    </row>
    <row r="416" spans="3:17" ht="14.5">
      <c r="C416" s="599" t="s">
        <v>144</v>
      </c>
      <c r="D416" s="599" t="s">
        <v>144</v>
      </c>
      <c r="E416" s="1326" t="s">
        <v>144</v>
      </c>
      <c r="F416" s="1058" t="s">
        <v>144</v>
      </c>
      <c r="G416" s="1058" t="s">
        <v>144</v>
      </c>
      <c r="H416" s="1058" t="s">
        <v>144</v>
      </c>
      <c r="I416" s="1058" t="s">
        <v>144</v>
      </c>
      <c r="J416" s="1058" t="s">
        <v>144</v>
      </c>
      <c r="K416" s="1058" t="s">
        <v>144</v>
      </c>
      <c r="L416" s="1058" t="s">
        <v>144</v>
      </c>
      <c r="M416" s="1058" t="s">
        <v>144</v>
      </c>
      <c r="N416" s="1058" t="s">
        <v>144</v>
      </c>
      <c r="O416" s="1058" t="s">
        <v>144</v>
      </c>
      <c r="P416" s="1058" t="s">
        <v>144</v>
      </c>
      <c r="Q416" s="1058" t="s">
        <v>144</v>
      </c>
    </row>
    <row r="417" spans="3:17" ht="14.5">
      <c r="C417" s="599" t="s">
        <v>144</v>
      </c>
      <c r="D417" s="599" t="s">
        <v>144</v>
      </c>
      <c r="E417" s="1326" t="s">
        <v>144</v>
      </c>
      <c r="F417" s="1058" t="s">
        <v>144</v>
      </c>
      <c r="G417" s="1058" t="s">
        <v>144</v>
      </c>
      <c r="H417" s="1058" t="s">
        <v>144</v>
      </c>
      <c r="I417" s="1058" t="s">
        <v>144</v>
      </c>
      <c r="J417" s="1058" t="s">
        <v>144</v>
      </c>
      <c r="K417" s="1058" t="s">
        <v>144</v>
      </c>
      <c r="L417" s="1058" t="s">
        <v>144</v>
      </c>
      <c r="M417" s="1058" t="s">
        <v>144</v>
      </c>
      <c r="N417" s="1058" t="s">
        <v>144</v>
      </c>
      <c r="O417" s="1058" t="s">
        <v>144</v>
      </c>
      <c r="P417" s="1058" t="s">
        <v>144</v>
      </c>
      <c r="Q417" s="1058" t="s">
        <v>144</v>
      </c>
    </row>
    <row r="418" spans="3:17" ht="14.5">
      <c r="C418" s="599" t="s">
        <v>144</v>
      </c>
      <c r="D418" s="599" t="s">
        <v>144</v>
      </c>
      <c r="E418" s="1326" t="s">
        <v>144</v>
      </c>
      <c r="F418" s="1058" t="s">
        <v>144</v>
      </c>
      <c r="G418" s="1058" t="s">
        <v>144</v>
      </c>
      <c r="H418" s="1058" t="s">
        <v>144</v>
      </c>
      <c r="I418" s="1058" t="s">
        <v>144</v>
      </c>
      <c r="J418" s="1058" t="s">
        <v>144</v>
      </c>
      <c r="K418" s="1058" t="s">
        <v>144</v>
      </c>
      <c r="L418" s="1058" t="s">
        <v>144</v>
      </c>
      <c r="M418" s="1058" t="s">
        <v>144</v>
      </c>
      <c r="N418" s="1058" t="s">
        <v>144</v>
      </c>
      <c r="O418" s="1058" t="s">
        <v>144</v>
      </c>
      <c r="P418" s="1058" t="s">
        <v>144</v>
      </c>
      <c r="Q418" s="1058" t="s">
        <v>144</v>
      </c>
    </row>
    <row r="419" spans="3:17" ht="14.5">
      <c r="C419" s="599" t="s">
        <v>144</v>
      </c>
      <c r="D419" s="599" t="s">
        <v>144</v>
      </c>
      <c r="E419" s="1326" t="s">
        <v>144</v>
      </c>
      <c r="F419" s="1058" t="s">
        <v>144</v>
      </c>
      <c r="G419" s="1058" t="s">
        <v>144</v>
      </c>
      <c r="H419" s="1058" t="s">
        <v>144</v>
      </c>
      <c r="I419" s="1058" t="s">
        <v>144</v>
      </c>
      <c r="J419" s="1058" t="s">
        <v>144</v>
      </c>
      <c r="K419" s="1058" t="s">
        <v>144</v>
      </c>
      <c r="L419" s="1058" t="s">
        <v>144</v>
      </c>
      <c r="M419" s="1058" t="s">
        <v>144</v>
      </c>
      <c r="N419" s="1058" t="s">
        <v>144</v>
      </c>
      <c r="O419" s="1058" t="s">
        <v>144</v>
      </c>
      <c r="P419" s="1058" t="s">
        <v>144</v>
      </c>
      <c r="Q419" s="1058" t="s">
        <v>144</v>
      </c>
    </row>
    <row r="420" spans="3:17" ht="14.5">
      <c r="C420" s="599" t="s">
        <v>144</v>
      </c>
      <c r="D420" s="599" t="s">
        <v>144</v>
      </c>
      <c r="E420" s="1326" t="s">
        <v>144</v>
      </c>
      <c r="F420" s="1058" t="s">
        <v>144</v>
      </c>
      <c r="G420" s="1058" t="s">
        <v>144</v>
      </c>
      <c r="H420" s="1058" t="s">
        <v>144</v>
      </c>
      <c r="I420" s="1058" t="s">
        <v>144</v>
      </c>
      <c r="J420" s="1058" t="s">
        <v>144</v>
      </c>
      <c r="K420" s="1058" t="s">
        <v>144</v>
      </c>
      <c r="L420" s="1058" t="s">
        <v>144</v>
      </c>
      <c r="M420" s="1058" t="s">
        <v>144</v>
      </c>
      <c r="N420" s="1058" t="s">
        <v>144</v>
      </c>
      <c r="O420" s="1058" t="s">
        <v>144</v>
      </c>
      <c r="P420" s="1058" t="s">
        <v>144</v>
      </c>
      <c r="Q420" s="1058" t="s">
        <v>144</v>
      </c>
    </row>
    <row r="421" spans="3:17" ht="14.5">
      <c r="C421" s="599" t="s">
        <v>144</v>
      </c>
      <c r="D421" s="599" t="s">
        <v>144</v>
      </c>
      <c r="E421" s="1326" t="s">
        <v>144</v>
      </c>
      <c r="F421" s="1058" t="s">
        <v>144</v>
      </c>
      <c r="G421" s="1058" t="s">
        <v>144</v>
      </c>
      <c r="H421" s="1058" t="s">
        <v>144</v>
      </c>
      <c r="I421" s="1058" t="s">
        <v>144</v>
      </c>
      <c r="J421" s="1058" t="s">
        <v>144</v>
      </c>
      <c r="K421" s="1058" t="s">
        <v>144</v>
      </c>
      <c r="L421" s="1058" t="s">
        <v>144</v>
      </c>
      <c r="M421" s="1058" t="s">
        <v>144</v>
      </c>
      <c r="N421" s="1058" t="s">
        <v>144</v>
      </c>
      <c r="O421" s="1058" t="s">
        <v>144</v>
      </c>
      <c r="P421" s="1058" t="s">
        <v>144</v>
      </c>
      <c r="Q421" s="1058" t="s">
        <v>144</v>
      </c>
    </row>
    <row r="422" spans="3:17" ht="14.5">
      <c r="C422" s="599" t="s">
        <v>144</v>
      </c>
      <c r="D422" s="599" t="s">
        <v>144</v>
      </c>
      <c r="E422" s="1326" t="s">
        <v>144</v>
      </c>
      <c r="F422" s="1058" t="s">
        <v>144</v>
      </c>
      <c r="G422" s="1058" t="s">
        <v>144</v>
      </c>
      <c r="H422" s="1058" t="s">
        <v>144</v>
      </c>
      <c r="I422" s="1058" t="s">
        <v>144</v>
      </c>
      <c r="J422" s="1058" t="s">
        <v>144</v>
      </c>
      <c r="K422" s="1058" t="s">
        <v>144</v>
      </c>
      <c r="L422" s="1058" t="s">
        <v>144</v>
      </c>
      <c r="M422" s="1058" t="s">
        <v>144</v>
      </c>
      <c r="N422" s="1058" t="s">
        <v>144</v>
      </c>
      <c r="O422" s="1058" t="s">
        <v>144</v>
      </c>
      <c r="P422" s="1058" t="s">
        <v>144</v>
      </c>
      <c r="Q422" s="1058" t="s">
        <v>144</v>
      </c>
    </row>
    <row r="423" spans="3:17" ht="14.5">
      <c r="C423" s="599" t="s">
        <v>144</v>
      </c>
      <c r="D423" s="599" t="s">
        <v>144</v>
      </c>
      <c r="E423" s="1326" t="s">
        <v>144</v>
      </c>
      <c r="F423" s="1058" t="s">
        <v>144</v>
      </c>
      <c r="G423" s="1058" t="s">
        <v>144</v>
      </c>
      <c r="H423" s="1058" t="s">
        <v>144</v>
      </c>
      <c r="I423" s="1058" t="s">
        <v>144</v>
      </c>
      <c r="J423" s="1058" t="s">
        <v>144</v>
      </c>
      <c r="K423" s="1058" t="s">
        <v>144</v>
      </c>
      <c r="L423" s="1058" t="s">
        <v>144</v>
      </c>
      <c r="M423" s="1058" t="s">
        <v>144</v>
      </c>
      <c r="N423" s="1058" t="s">
        <v>144</v>
      </c>
      <c r="O423" s="1058" t="s">
        <v>144</v>
      </c>
      <c r="P423" s="1058" t="s">
        <v>144</v>
      </c>
      <c r="Q423" s="1058" t="s">
        <v>144</v>
      </c>
    </row>
    <row r="424" spans="3:17" ht="14.5">
      <c r="C424" s="599" t="s">
        <v>144</v>
      </c>
      <c r="D424" s="599" t="s">
        <v>144</v>
      </c>
      <c r="E424" s="1326" t="s">
        <v>144</v>
      </c>
      <c r="F424" s="1058" t="s">
        <v>144</v>
      </c>
      <c r="G424" s="1058" t="s">
        <v>144</v>
      </c>
      <c r="H424" s="1058" t="s">
        <v>144</v>
      </c>
      <c r="I424" s="1058" t="s">
        <v>144</v>
      </c>
      <c r="J424" s="1058" t="s">
        <v>144</v>
      </c>
      <c r="K424" s="1058" t="s">
        <v>144</v>
      </c>
      <c r="L424" s="1058" t="s">
        <v>144</v>
      </c>
      <c r="M424" s="1058" t="s">
        <v>144</v>
      </c>
      <c r="N424" s="1058" t="s">
        <v>144</v>
      </c>
      <c r="O424" s="1058" t="s">
        <v>144</v>
      </c>
      <c r="P424" s="1058" t="s">
        <v>144</v>
      </c>
      <c r="Q424" s="1058" t="s">
        <v>144</v>
      </c>
    </row>
    <row r="425" spans="3:17" ht="14.5">
      <c r="C425" s="599" t="s">
        <v>144</v>
      </c>
      <c r="D425" s="599" t="s">
        <v>144</v>
      </c>
      <c r="E425" s="1326" t="s">
        <v>144</v>
      </c>
      <c r="F425" s="1058" t="s">
        <v>144</v>
      </c>
      <c r="G425" s="1058" t="s">
        <v>144</v>
      </c>
      <c r="H425" s="1058" t="s">
        <v>144</v>
      </c>
      <c r="I425" s="1058" t="s">
        <v>144</v>
      </c>
      <c r="J425" s="1058" t="s">
        <v>144</v>
      </c>
      <c r="K425" s="1058" t="s">
        <v>144</v>
      </c>
      <c r="L425" s="1058" t="s">
        <v>144</v>
      </c>
      <c r="M425" s="1058" t="s">
        <v>144</v>
      </c>
      <c r="N425" s="1058" t="s">
        <v>144</v>
      </c>
      <c r="O425" s="1058" t="s">
        <v>144</v>
      </c>
      <c r="P425" s="1058" t="s">
        <v>144</v>
      </c>
      <c r="Q425" s="1058" t="s">
        <v>144</v>
      </c>
    </row>
    <row r="426" spans="3:17" ht="14.5">
      <c r="C426" s="599" t="s">
        <v>144</v>
      </c>
      <c r="D426" s="599" t="s">
        <v>144</v>
      </c>
      <c r="E426" s="1326" t="s">
        <v>144</v>
      </c>
      <c r="F426" s="1058" t="s">
        <v>144</v>
      </c>
      <c r="G426" s="1058" t="s">
        <v>144</v>
      </c>
      <c r="H426" s="1058" t="s">
        <v>144</v>
      </c>
      <c r="I426" s="1058" t="s">
        <v>144</v>
      </c>
      <c r="J426" s="1058" t="s">
        <v>144</v>
      </c>
      <c r="K426" s="1058" t="s">
        <v>144</v>
      </c>
      <c r="L426" s="1058" t="s">
        <v>144</v>
      </c>
      <c r="M426" s="1058" t="s">
        <v>144</v>
      </c>
      <c r="N426" s="1058" t="s">
        <v>144</v>
      </c>
      <c r="O426" s="1058" t="s">
        <v>144</v>
      </c>
      <c r="P426" s="1058" t="s">
        <v>144</v>
      </c>
      <c r="Q426" s="1058" t="s">
        <v>144</v>
      </c>
    </row>
    <row r="427" spans="3:17" ht="14.5">
      <c r="C427" s="599" t="s">
        <v>144</v>
      </c>
      <c r="D427" s="599" t="s">
        <v>144</v>
      </c>
      <c r="E427" s="1326" t="s">
        <v>144</v>
      </c>
      <c r="F427" s="1058" t="s">
        <v>144</v>
      </c>
      <c r="G427" s="1058" t="s">
        <v>144</v>
      </c>
      <c r="H427" s="1058" t="s">
        <v>144</v>
      </c>
      <c r="I427" s="1058" t="s">
        <v>144</v>
      </c>
      <c r="J427" s="1058" t="s">
        <v>144</v>
      </c>
      <c r="K427" s="1058" t="s">
        <v>144</v>
      </c>
      <c r="L427" s="1058" t="s">
        <v>144</v>
      </c>
      <c r="M427" s="1058" t="s">
        <v>144</v>
      </c>
      <c r="N427" s="1058" t="s">
        <v>144</v>
      </c>
      <c r="O427" s="1058" t="s">
        <v>144</v>
      </c>
      <c r="P427" s="1058" t="s">
        <v>144</v>
      </c>
      <c r="Q427" s="1058" t="s">
        <v>144</v>
      </c>
    </row>
    <row r="428" spans="3:17" ht="14.5">
      <c r="C428" s="599" t="s">
        <v>144</v>
      </c>
      <c r="D428" s="599" t="s">
        <v>144</v>
      </c>
      <c r="E428" s="1326" t="s">
        <v>144</v>
      </c>
      <c r="F428" s="1058" t="s">
        <v>144</v>
      </c>
      <c r="G428" s="1058" t="s">
        <v>144</v>
      </c>
      <c r="H428" s="1058" t="s">
        <v>144</v>
      </c>
      <c r="I428" s="1058" t="s">
        <v>144</v>
      </c>
      <c r="J428" s="1058" t="s">
        <v>144</v>
      </c>
      <c r="K428" s="1058" t="s">
        <v>144</v>
      </c>
      <c r="L428" s="1058" t="s">
        <v>144</v>
      </c>
      <c r="M428" s="1058" t="s">
        <v>144</v>
      </c>
      <c r="N428" s="1058" t="s">
        <v>144</v>
      </c>
      <c r="O428" s="1058" t="s">
        <v>144</v>
      </c>
      <c r="P428" s="1058" t="s">
        <v>144</v>
      </c>
      <c r="Q428" s="1058" t="s">
        <v>144</v>
      </c>
    </row>
    <row r="429" spans="3:17" ht="14.5">
      <c r="C429" s="599" t="s">
        <v>144</v>
      </c>
      <c r="D429" s="599" t="s">
        <v>144</v>
      </c>
      <c r="E429" s="1326" t="s">
        <v>144</v>
      </c>
      <c r="F429" s="1058" t="s">
        <v>144</v>
      </c>
      <c r="G429" s="1058" t="s">
        <v>144</v>
      </c>
      <c r="H429" s="1058" t="s">
        <v>144</v>
      </c>
      <c r="I429" s="1058" t="s">
        <v>144</v>
      </c>
      <c r="J429" s="1058" t="s">
        <v>144</v>
      </c>
      <c r="K429" s="1058" t="s">
        <v>144</v>
      </c>
      <c r="L429" s="1058" t="s">
        <v>144</v>
      </c>
      <c r="M429" s="1058" t="s">
        <v>144</v>
      </c>
      <c r="N429" s="1058" t="s">
        <v>144</v>
      </c>
      <c r="O429" s="1058" t="s">
        <v>144</v>
      </c>
      <c r="P429" s="1058" t="s">
        <v>144</v>
      </c>
      <c r="Q429" s="1058" t="s">
        <v>144</v>
      </c>
    </row>
    <row r="430" spans="3:17" ht="14.5">
      <c r="C430" s="599" t="s">
        <v>144</v>
      </c>
      <c r="D430" s="599" t="s">
        <v>144</v>
      </c>
      <c r="E430" s="1326" t="s">
        <v>144</v>
      </c>
      <c r="F430" s="1058" t="s">
        <v>144</v>
      </c>
      <c r="G430" s="1058" t="s">
        <v>144</v>
      </c>
      <c r="H430" s="1058" t="s">
        <v>144</v>
      </c>
      <c r="I430" s="1058" t="s">
        <v>144</v>
      </c>
      <c r="J430" s="1058" t="s">
        <v>144</v>
      </c>
      <c r="K430" s="1058" t="s">
        <v>144</v>
      </c>
      <c r="L430" s="1058" t="s">
        <v>144</v>
      </c>
      <c r="M430" s="1058" t="s">
        <v>144</v>
      </c>
      <c r="N430" s="1058" t="s">
        <v>144</v>
      </c>
      <c r="O430" s="1058" t="s">
        <v>144</v>
      </c>
      <c r="P430" s="1058" t="s">
        <v>144</v>
      </c>
      <c r="Q430" s="1058" t="s">
        <v>144</v>
      </c>
    </row>
    <row r="431" spans="3:17" ht="14.5">
      <c r="C431" s="599" t="s">
        <v>144</v>
      </c>
      <c r="D431" s="599" t="s">
        <v>144</v>
      </c>
      <c r="E431" s="1326" t="s">
        <v>144</v>
      </c>
      <c r="F431" s="1058" t="s">
        <v>144</v>
      </c>
      <c r="G431" s="1058" t="s">
        <v>144</v>
      </c>
      <c r="H431" s="1058" t="s">
        <v>144</v>
      </c>
      <c r="I431" s="1058" t="s">
        <v>144</v>
      </c>
      <c r="J431" s="1058" t="s">
        <v>144</v>
      </c>
      <c r="K431" s="1058" t="s">
        <v>144</v>
      </c>
      <c r="L431" s="1058" t="s">
        <v>144</v>
      </c>
      <c r="M431" s="1058" t="s">
        <v>144</v>
      </c>
      <c r="N431" s="1058" t="s">
        <v>144</v>
      </c>
      <c r="O431" s="1058" t="s">
        <v>144</v>
      </c>
      <c r="P431" s="1058" t="s">
        <v>144</v>
      </c>
      <c r="Q431" s="1058" t="s">
        <v>144</v>
      </c>
    </row>
    <row r="432" spans="3:17" ht="14.5">
      <c r="C432" s="599" t="s">
        <v>144</v>
      </c>
      <c r="D432" s="599" t="s">
        <v>144</v>
      </c>
      <c r="E432" s="1326" t="s">
        <v>144</v>
      </c>
      <c r="F432" s="1058" t="s">
        <v>144</v>
      </c>
      <c r="G432" s="1058" t="s">
        <v>144</v>
      </c>
      <c r="H432" s="1058" t="s">
        <v>144</v>
      </c>
      <c r="I432" s="1058" t="s">
        <v>144</v>
      </c>
      <c r="J432" s="1058" t="s">
        <v>144</v>
      </c>
      <c r="K432" s="1058" t="s">
        <v>144</v>
      </c>
      <c r="L432" s="1058" t="s">
        <v>144</v>
      </c>
      <c r="M432" s="1058" t="s">
        <v>144</v>
      </c>
      <c r="N432" s="1058" t="s">
        <v>144</v>
      </c>
      <c r="O432" s="1058" t="s">
        <v>144</v>
      </c>
      <c r="P432" s="1058" t="s">
        <v>144</v>
      </c>
      <c r="Q432" s="1058" t="s">
        <v>144</v>
      </c>
    </row>
    <row r="433" spans="3:17" ht="14.5">
      <c r="C433" s="599" t="s">
        <v>144</v>
      </c>
      <c r="D433" s="599" t="s">
        <v>144</v>
      </c>
      <c r="E433" s="1326" t="s">
        <v>144</v>
      </c>
      <c r="F433" s="1058" t="s">
        <v>144</v>
      </c>
      <c r="G433" s="1058" t="s">
        <v>144</v>
      </c>
      <c r="H433" s="1058" t="s">
        <v>144</v>
      </c>
      <c r="I433" s="1058" t="s">
        <v>144</v>
      </c>
      <c r="J433" s="1058" t="s">
        <v>144</v>
      </c>
      <c r="K433" s="1058" t="s">
        <v>144</v>
      </c>
      <c r="L433" s="1058" t="s">
        <v>144</v>
      </c>
      <c r="M433" s="1058" t="s">
        <v>144</v>
      </c>
      <c r="N433" s="1058" t="s">
        <v>144</v>
      </c>
      <c r="O433" s="1058" t="s">
        <v>144</v>
      </c>
      <c r="P433" s="1058" t="s">
        <v>144</v>
      </c>
      <c r="Q433" s="1058" t="s">
        <v>144</v>
      </c>
    </row>
    <row r="434" spans="3:17" ht="14.5">
      <c r="C434" s="599" t="s">
        <v>144</v>
      </c>
      <c r="D434" s="599" t="s">
        <v>144</v>
      </c>
      <c r="E434" s="1326" t="s">
        <v>144</v>
      </c>
      <c r="F434" s="1058" t="s">
        <v>144</v>
      </c>
      <c r="G434" s="1058" t="s">
        <v>144</v>
      </c>
      <c r="H434" s="1058" t="s">
        <v>144</v>
      </c>
      <c r="I434" s="1058" t="s">
        <v>144</v>
      </c>
      <c r="J434" s="1058" t="s">
        <v>144</v>
      </c>
      <c r="K434" s="1058" t="s">
        <v>144</v>
      </c>
      <c r="L434" s="1058" t="s">
        <v>144</v>
      </c>
      <c r="M434" s="1058" t="s">
        <v>144</v>
      </c>
      <c r="N434" s="1058" t="s">
        <v>144</v>
      </c>
      <c r="O434" s="1058" t="s">
        <v>144</v>
      </c>
      <c r="P434" s="1058" t="s">
        <v>144</v>
      </c>
      <c r="Q434" s="1058" t="s">
        <v>144</v>
      </c>
    </row>
    <row r="435" spans="3:17" ht="14.5">
      <c r="C435" s="599" t="s">
        <v>144</v>
      </c>
      <c r="D435" s="599" t="s">
        <v>144</v>
      </c>
      <c r="E435" s="1326" t="s">
        <v>144</v>
      </c>
      <c r="F435" s="1058" t="s">
        <v>144</v>
      </c>
      <c r="G435" s="1058" t="s">
        <v>144</v>
      </c>
      <c r="H435" s="1058" t="s">
        <v>144</v>
      </c>
      <c r="I435" s="1058" t="s">
        <v>144</v>
      </c>
      <c r="J435" s="1058" t="s">
        <v>144</v>
      </c>
      <c r="K435" s="1058" t="s">
        <v>144</v>
      </c>
      <c r="L435" s="1058" t="s">
        <v>144</v>
      </c>
      <c r="M435" s="1058" t="s">
        <v>144</v>
      </c>
      <c r="N435" s="1058" t="s">
        <v>144</v>
      </c>
      <c r="O435" s="1058" t="s">
        <v>144</v>
      </c>
      <c r="P435" s="1058" t="s">
        <v>144</v>
      </c>
      <c r="Q435" s="1058" t="s">
        <v>144</v>
      </c>
    </row>
    <row r="436" spans="3:17" ht="14.5">
      <c r="C436" s="599" t="s">
        <v>144</v>
      </c>
      <c r="D436" s="599" t="s">
        <v>144</v>
      </c>
      <c r="E436" s="1326" t="s">
        <v>144</v>
      </c>
      <c r="F436" s="1058" t="s">
        <v>144</v>
      </c>
      <c r="G436" s="1058" t="s">
        <v>144</v>
      </c>
      <c r="H436" s="1058" t="s">
        <v>144</v>
      </c>
      <c r="I436" s="1058" t="s">
        <v>144</v>
      </c>
      <c r="J436" s="1058" t="s">
        <v>144</v>
      </c>
      <c r="K436" s="1058" t="s">
        <v>144</v>
      </c>
      <c r="L436" s="1058" t="s">
        <v>144</v>
      </c>
      <c r="M436" s="1058" t="s">
        <v>144</v>
      </c>
      <c r="N436" s="1058" t="s">
        <v>144</v>
      </c>
      <c r="O436" s="1058" t="s">
        <v>144</v>
      </c>
      <c r="P436" s="1058" t="s">
        <v>144</v>
      </c>
      <c r="Q436" s="1058" t="s">
        <v>144</v>
      </c>
    </row>
    <row r="437" spans="3:17" ht="14.5">
      <c r="C437" s="599" t="s">
        <v>144</v>
      </c>
      <c r="D437" s="599" t="s">
        <v>144</v>
      </c>
      <c r="E437" s="1326" t="s">
        <v>144</v>
      </c>
      <c r="F437" s="1058" t="s">
        <v>144</v>
      </c>
      <c r="G437" s="1058" t="s">
        <v>144</v>
      </c>
      <c r="H437" s="1058" t="s">
        <v>144</v>
      </c>
      <c r="I437" s="1058" t="s">
        <v>144</v>
      </c>
      <c r="J437" s="1058" t="s">
        <v>144</v>
      </c>
      <c r="K437" s="1058" t="s">
        <v>144</v>
      </c>
      <c r="L437" s="1058" t="s">
        <v>144</v>
      </c>
      <c r="M437" s="1058" t="s">
        <v>144</v>
      </c>
      <c r="N437" s="1058" t="s">
        <v>144</v>
      </c>
      <c r="O437" s="1058" t="s">
        <v>144</v>
      </c>
      <c r="P437" s="1058" t="s">
        <v>144</v>
      </c>
      <c r="Q437" s="1058" t="s">
        <v>144</v>
      </c>
    </row>
    <row r="438" spans="3:17" ht="14.5">
      <c r="C438" s="599" t="s">
        <v>144</v>
      </c>
      <c r="D438" s="599" t="s">
        <v>144</v>
      </c>
      <c r="E438" s="1326" t="s">
        <v>144</v>
      </c>
      <c r="F438" s="1058" t="s">
        <v>144</v>
      </c>
      <c r="G438" s="1058" t="s">
        <v>144</v>
      </c>
      <c r="H438" s="1058" t="s">
        <v>144</v>
      </c>
      <c r="I438" s="1058" t="s">
        <v>144</v>
      </c>
      <c r="J438" s="1058" t="s">
        <v>144</v>
      </c>
      <c r="K438" s="1058" t="s">
        <v>144</v>
      </c>
      <c r="L438" s="1058" t="s">
        <v>144</v>
      </c>
      <c r="M438" s="1058" t="s">
        <v>144</v>
      </c>
      <c r="N438" s="1058" t="s">
        <v>144</v>
      </c>
      <c r="O438" s="1058" t="s">
        <v>144</v>
      </c>
      <c r="P438" s="1058" t="s">
        <v>144</v>
      </c>
      <c r="Q438" s="1058" t="s">
        <v>144</v>
      </c>
    </row>
    <row r="439" spans="3:17" ht="14.5">
      <c r="C439" s="599" t="s">
        <v>144</v>
      </c>
      <c r="D439" s="599" t="s">
        <v>144</v>
      </c>
      <c r="E439" s="1326" t="s">
        <v>144</v>
      </c>
      <c r="F439" s="1058" t="s">
        <v>144</v>
      </c>
      <c r="G439" s="1058" t="s">
        <v>144</v>
      </c>
      <c r="H439" s="1058" t="s">
        <v>144</v>
      </c>
      <c r="I439" s="1058" t="s">
        <v>144</v>
      </c>
      <c r="J439" s="1058" t="s">
        <v>144</v>
      </c>
      <c r="K439" s="1058" t="s">
        <v>144</v>
      </c>
      <c r="L439" s="1058" t="s">
        <v>144</v>
      </c>
      <c r="M439" s="1058" t="s">
        <v>144</v>
      </c>
      <c r="N439" s="1058" t="s">
        <v>144</v>
      </c>
      <c r="O439" s="1058" t="s">
        <v>144</v>
      </c>
      <c r="P439" s="1058" t="s">
        <v>144</v>
      </c>
      <c r="Q439" s="1058" t="s">
        <v>144</v>
      </c>
    </row>
    <row r="440" spans="3:17" ht="14.5">
      <c r="C440" s="599" t="s">
        <v>144</v>
      </c>
      <c r="D440" s="599" t="s">
        <v>144</v>
      </c>
      <c r="E440" s="1326" t="s">
        <v>144</v>
      </c>
      <c r="F440" s="1058" t="s">
        <v>144</v>
      </c>
      <c r="G440" s="1058" t="s">
        <v>144</v>
      </c>
      <c r="H440" s="1058" t="s">
        <v>144</v>
      </c>
      <c r="I440" s="1058" t="s">
        <v>144</v>
      </c>
      <c r="J440" s="1058" t="s">
        <v>144</v>
      </c>
      <c r="K440" s="1058" t="s">
        <v>144</v>
      </c>
      <c r="L440" s="1058" t="s">
        <v>144</v>
      </c>
      <c r="M440" s="1058" t="s">
        <v>144</v>
      </c>
      <c r="N440" s="1058" t="s">
        <v>144</v>
      </c>
      <c r="O440" s="1058" t="s">
        <v>144</v>
      </c>
      <c r="P440" s="1058" t="s">
        <v>144</v>
      </c>
      <c r="Q440" s="1058" t="s">
        <v>144</v>
      </c>
    </row>
    <row r="441" spans="3:17" ht="14.5">
      <c r="C441" s="599" t="s">
        <v>144</v>
      </c>
      <c r="D441" s="599" t="s">
        <v>144</v>
      </c>
      <c r="E441" s="1326" t="s">
        <v>144</v>
      </c>
      <c r="F441" s="1058" t="s">
        <v>144</v>
      </c>
      <c r="G441" s="1058" t="s">
        <v>144</v>
      </c>
      <c r="H441" s="1058" t="s">
        <v>144</v>
      </c>
      <c r="I441" s="1058" t="s">
        <v>144</v>
      </c>
      <c r="J441" s="1058" t="s">
        <v>144</v>
      </c>
      <c r="K441" s="1058" t="s">
        <v>144</v>
      </c>
      <c r="L441" s="1058" t="s">
        <v>144</v>
      </c>
      <c r="M441" s="1058" t="s">
        <v>144</v>
      </c>
      <c r="N441" s="1058" t="s">
        <v>144</v>
      </c>
      <c r="O441" s="1058" t="s">
        <v>144</v>
      </c>
      <c r="P441" s="1058" t="s">
        <v>144</v>
      </c>
      <c r="Q441" s="1058" t="s">
        <v>144</v>
      </c>
    </row>
    <row r="442" spans="3:17" ht="14.5">
      <c r="C442" s="599" t="s">
        <v>144</v>
      </c>
      <c r="D442" s="599" t="s">
        <v>144</v>
      </c>
      <c r="E442" s="1326" t="s">
        <v>144</v>
      </c>
      <c r="F442" s="1058" t="s">
        <v>144</v>
      </c>
      <c r="G442" s="1058" t="s">
        <v>144</v>
      </c>
      <c r="H442" s="1058" t="s">
        <v>144</v>
      </c>
      <c r="I442" s="1058" t="s">
        <v>144</v>
      </c>
      <c r="J442" s="1058" t="s">
        <v>144</v>
      </c>
      <c r="K442" s="1058" t="s">
        <v>144</v>
      </c>
      <c r="L442" s="1058" t="s">
        <v>144</v>
      </c>
      <c r="M442" s="1058" t="s">
        <v>144</v>
      </c>
      <c r="N442" s="1058" t="s">
        <v>144</v>
      </c>
      <c r="O442" s="1058" t="s">
        <v>144</v>
      </c>
      <c r="P442" s="1058" t="s">
        <v>144</v>
      </c>
      <c r="Q442" s="1058" t="s">
        <v>144</v>
      </c>
    </row>
    <row r="443" spans="3:17" ht="14.5">
      <c r="C443" s="599" t="s">
        <v>144</v>
      </c>
      <c r="D443" s="599" t="s">
        <v>144</v>
      </c>
      <c r="E443" s="1326" t="s">
        <v>144</v>
      </c>
      <c r="F443" s="1058" t="s">
        <v>144</v>
      </c>
      <c r="G443" s="1058" t="s">
        <v>144</v>
      </c>
      <c r="H443" s="1058" t="s">
        <v>144</v>
      </c>
      <c r="I443" s="1058" t="s">
        <v>144</v>
      </c>
      <c r="J443" s="1058" t="s">
        <v>144</v>
      </c>
      <c r="K443" s="1058" t="s">
        <v>144</v>
      </c>
      <c r="L443" s="1058" t="s">
        <v>144</v>
      </c>
      <c r="M443" s="1058" t="s">
        <v>144</v>
      </c>
      <c r="N443" s="1058" t="s">
        <v>144</v>
      </c>
      <c r="O443" s="1058" t="s">
        <v>144</v>
      </c>
      <c r="P443" s="1058" t="s">
        <v>144</v>
      </c>
      <c r="Q443" s="1058" t="s">
        <v>144</v>
      </c>
    </row>
    <row r="444" spans="3:17" ht="14.5">
      <c r="C444" s="599" t="s">
        <v>144</v>
      </c>
      <c r="D444" s="599" t="s">
        <v>144</v>
      </c>
      <c r="E444" s="1326" t="s">
        <v>144</v>
      </c>
      <c r="F444" s="1058" t="s">
        <v>144</v>
      </c>
      <c r="G444" s="1058" t="s">
        <v>144</v>
      </c>
      <c r="H444" s="1058" t="s">
        <v>144</v>
      </c>
      <c r="I444" s="1058" t="s">
        <v>144</v>
      </c>
      <c r="J444" s="1058" t="s">
        <v>144</v>
      </c>
      <c r="K444" s="1058" t="s">
        <v>144</v>
      </c>
      <c r="L444" s="1058" t="s">
        <v>144</v>
      </c>
      <c r="M444" s="1058" t="s">
        <v>144</v>
      </c>
      <c r="N444" s="1058" t="s">
        <v>144</v>
      </c>
      <c r="O444" s="1058" t="s">
        <v>144</v>
      </c>
      <c r="P444" s="1058" t="s">
        <v>144</v>
      </c>
      <c r="Q444" s="1058" t="s">
        <v>144</v>
      </c>
    </row>
    <row r="445" spans="3:17" ht="14.5">
      <c r="C445" s="599" t="s">
        <v>144</v>
      </c>
      <c r="D445" s="599" t="s">
        <v>144</v>
      </c>
      <c r="E445" s="1326" t="s">
        <v>144</v>
      </c>
      <c r="F445" s="1058" t="s">
        <v>144</v>
      </c>
      <c r="G445" s="1058" t="s">
        <v>144</v>
      </c>
      <c r="H445" s="1058" t="s">
        <v>144</v>
      </c>
      <c r="I445" s="1058" t="s">
        <v>144</v>
      </c>
      <c r="J445" s="1058" t="s">
        <v>144</v>
      </c>
      <c r="K445" s="1058" t="s">
        <v>144</v>
      </c>
      <c r="L445" s="1058" t="s">
        <v>144</v>
      </c>
      <c r="M445" s="1058" t="s">
        <v>144</v>
      </c>
      <c r="N445" s="1058" t="s">
        <v>144</v>
      </c>
      <c r="O445" s="1058" t="s">
        <v>144</v>
      </c>
      <c r="P445" s="1058" t="s">
        <v>144</v>
      </c>
      <c r="Q445" s="1058" t="s">
        <v>144</v>
      </c>
    </row>
    <row r="446" spans="3:17" ht="14.5">
      <c r="C446" s="599" t="s">
        <v>144</v>
      </c>
      <c r="D446" s="599" t="s">
        <v>144</v>
      </c>
      <c r="E446" s="1326" t="s">
        <v>144</v>
      </c>
      <c r="F446" s="1058" t="s">
        <v>144</v>
      </c>
      <c r="G446" s="1058" t="s">
        <v>144</v>
      </c>
      <c r="H446" s="1058" t="s">
        <v>144</v>
      </c>
      <c r="I446" s="1058" t="s">
        <v>144</v>
      </c>
      <c r="J446" s="1058" t="s">
        <v>144</v>
      </c>
      <c r="K446" s="1058" t="s">
        <v>144</v>
      </c>
      <c r="L446" s="1058" t="s">
        <v>144</v>
      </c>
      <c r="M446" s="1058" t="s">
        <v>144</v>
      </c>
      <c r="N446" s="1058" t="s">
        <v>144</v>
      </c>
      <c r="O446" s="1058" t="s">
        <v>144</v>
      </c>
      <c r="P446" s="1058" t="s">
        <v>144</v>
      </c>
      <c r="Q446" s="1058" t="s">
        <v>144</v>
      </c>
    </row>
    <row r="447" spans="3:17" ht="14.5">
      <c r="C447" s="599" t="s">
        <v>144</v>
      </c>
      <c r="D447" s="599" t="s">
        <v>144</v>
      </c>
      <c r="E447" s="1326" t="s">
        <v>144</v>
      </c>
      <c r="F447" s="1058" t="s">
        <v>144</v>
      </c>
      <c r="G447" s="1058" t="s">
        <v>144</v>
      </c>
      <c r="H447" s="1058" t="s">
        <v>144</v>
      </c>
      <c r="I447" s="1058" t="s">
        <v>144</v>
      </c>
      <c r="J447" s="1058" t="s">
        <v>144</v>
      </c>
      <c r="K447" s="1058" t="s">
        <v>144</v>
      </c>
      <c r="L447" s="1058" t="s">
        <v>144</v>
      </c>
      <c r="M447" s="1058" t="s">
        <v>144</v>
      </c>
      <c r="N447" s="1058" t="s">
        <v>144</v>
      </c>
      <c r="O447" s="1058" t="s">
        <v>144</v>
      </c>
      <c r="P447" s="1058" t="s">
        <v>144</v>
      </c>
      <c r="Q447" s="1058" t="s">
        <v>144</v>
      </c>
    </row>
    <row r="448" spans="3:17" ht="14.5">
      <c r="C448" s="599" t="s">
        <v>144</v>
      </c>
      <c r="D448" s="599" t="s">
        <v>144</v>
      </c>
      <c r="E448" s="1326" t="s">
        <v>144</v>
      </c>
      <c r="F448" s="1058" t="s">
        <v>144</v>
      </c>
      <c r="G448" s="1058" t="s">
        <v>144</v>
      </c>
      <c r="H448" s="1058" t="s">
        <v>144</v>
      </c>
      <c r="I448" s="1058" t="s">
        <v>144</v>
      </c>
      <c r="J448" s="1058" t="s">
        <v>144</v>
      </c>
      <c r="K448" s="1058" t="s">
        <v>144</v>
      </c>
      <c r="L448" s="1058" t="s">
        <v>144</v>
      </c>
      <c r="M448" s="1058" t="s">
        <v>144</v>
      </c>
      <c r="N448" s="1058" t="s">
        <v>144</v>
      </c>
      <c r="O448" s="1058" t="s">
        <v>144</v>
      </c>
      <c r="P448" s="1058" t="s">
        <v>144</v>
      </c>
      <c r="Q448" s="1058" t="s">
        <v>144</v>
      </c>
    </row>
    <row r="449" spans="3:17" ht="14.5">
      <c r="C449" s="599" t="s">
        <v>144</v>
      </c>
      <c r="D449" s="599" t="s">
        <v>144</v>
      </c>
      <c r="E449" s="1326" t="s">
        <v>144</v>
      </c>
      <c r="F449" s="1058" t="s">
        <v>144</v>
      </c>
      <c r="G449" s="1058" t="s">
        <v>144</v>
      </c>
      <c r="H449" s="1058" t="s">
        <v>144</v>
      </c>
      <c r="I449" s="1058" t="s">
        <v>144</v>
      </c>
      <c r="J449" s="1058" t="s">
        <v>144</v>
      </c>
      <c r="K449" s="1058" t="s">
        <v>144</v>
      </c>
      <c r="L449" s="1058" t="s">
        <v>144</v>
      </c>
      <c r="M449" s="1058" t="s">
        <v>144</v>
      </c>
      <c r="N449" s="1058" t="s">
        <v>144</v>
      </c>
      <c r="O449" s="1058" t="s">
        <v>144</v>
      </c>
      <c r="P449" s="1058" t="s">
        <v>144</v>
      </c>
      <c r="Q449" s="1058" t="s">
        <v>144</v>
      </c>
    </row>
    <row r="450" spans="3:17" ht="14.5">
      <c r="C450" s="599" t="s">
        <v>144</v>
      </c>
      <c r="D450" s="599" t="s">
        <v>144</v>
      </c>
      <c r="E450" s="1326" t="s">
        <v>144</v>
      </c>
      <c r="F450" s="1058" t="s">
        <v>144</v>
      </c>
      <c r="G450" s="1058" t="s">
        <v>144</v>
      </c>
      <c r="H450" s="1058" t="s">
        <v>144</v>
      </c>
      <c r="I450" s="1058" t="s">
        <v>144</v>
      </c>
      <c r="J450" s="1058" t="s">
        <v>144</v>
      </c>
      <c r="K450" s="1058" t="s">
        <v>144</v>
      </c>
      <c r="L450" s="1058" t="s">
        <v>144</v>
      </c>
      <c r="M450" s="1058" t="s">
        <v>144</v>
      </c>
      <c r="N450" s="1058" t="s">
        <v>144</v>
      </c>
      <c r="O450" s="1058" t="s">
        <v>144</v>
      </c>
      <c r="P450" s="1058" t="s">
        <v>144</v>
      </c>
      <c r="Q450" s="1058" t="s">
        <v>144</v>
      </c>
    </row>
    <row r="451" spans="3:17" ht="14.5">
      <c r="C451" s="599" t="s">
        <v>144</v>
      </c>
      <c r="D451" s="599" t="s">
        <v>144</v>
      </c>
      <c r="E451" s="1326" t="s">
        <v>144</v>
      </c>
      <c r="F451" s="1058" t="s">
        <v>144</v>
      </c>
      <c r="G451" s="1058" t="s">
        <v>144</v>
      </c>
      <c r="H451" s="1058" t="s">
        <v>144</v>
      </c>
      <c r="I451" s="1058" t="s">
        <v>144</v>
      </c>
      <c r="J451" s="1058" t="s">
        <v>144</v>
      </c>
      <c r="K451" s="1058" t="s">
        <v>144</v>
      </c>
      <c r="L451" s="1058" t="s">
        <v>144</v>
      </c>
      <c r="M451" s="1058" t="s">
        <v>144</v>
      </c>
      <c r="N451" s="1058" t="s">
        <v>144</v>
      </c>
      <c r="O451" s="1058" t="s">
        <v>144</v>
      </c>
      <c r="P451" s="1058" t="s">
        <v>144</v>
      </c>
      <c r="Q451" s="1058" t="s">
        <v>144</v>
      </c>
    </row>
    <row r="452" spans="3:17" ht="14.5">
      <c r="C452" s="599" t="s">
        <v>144</v>
      </c>
      <c r="D452" s="599" t="s">
        <v>144</v>
      </c>
      <c r="E452" s="1326" t="s">
        <v>144</v>
      </c>
      <c r="F452" s="1058" t="s">
        <v>144</v>
      </c>
      <c r="G452" s="1058" t="s">
        <v>144</v>
      </c>
      <c r="H452" s="1058" t="s">
        <v>144</v>
      </c>
      <c r="I452" s="1058" t="s">
        <v>144</v>
      </c>
      <c r="J452" s="1058" t="s">
        <v>144</v>
      </c>
      <c r="K452" s="1058" t="s">
        <v>144</v>
      </c>
      <c r="L452" s="1058" t="s">
        <v>144</v>
      </c>
      <c r="M452" s="1058" t="s">
        <v>144</v>
      </c>
      <c r="N452" s="1058" t="s">
        <v>144</v>
      </c>
      <c r="O452" s="1058" t="s">
        <v>144</v>
      </c>
      <c r="P452" s="1058" t="s">
        <v>144</v>
      </c>
      <c r="Q452" s="1058" t="s">
        <v>144</v>
      </c>
    </row>
    <row r="453" spans="3:17" ht="14.5">
      <c r="C453" s="599" t="s">
        <v>144</v>
      </c>
      <c r="D453" s="599" t="s">
        <v>144</v>
      </c>
      <c r="E453" s="1326" t="s">
        <v>144</v>
      </c>
      <c r="F453" s="1058" t="s">
        <v>144</v>
      </c>
      <c r="G453" s="1058" t="s">
        <v>144</v>
      </c>
      <c r="H453" s="1058" t="s">
        <v>144</v>
      </c>
      <c r="I453" s="1058" t="s">
        <v>144</v>
      </c>
      <c r="J453" s="1058" t="s">
        <v>144</v>
      </c>
      <c r="K453" s="1058" t="s">
        <v>144</v>
      </c>
      <c r="L453" s="1058" t="s">
        <v>144</v>
      </c>
      <c r="M453" s="1058" t="s">
        <v>144</v>
      </c>
      <c r="N453" s="1058" t="s">
        <v>144</v>
      </c>
      <c r="O453" s="1058" t="s">
        <v>144</v>
      </c>
      <c r="P453" s="1058" t="s">
        <v>144</v>
      </c>
      <c r="Q453" s="1058" t="s">
        <v>144</v>
      </c>
    </row>
    <row r="454" spans="3:17" ht="14.5">
      <c r="C454" s="599" t="s">
        <v>144</v>
      </c>
      <c r="D454" s="599" t="s">
        <v>144</v>
      </c>
      <c r="E454" s="1326" t="s">
        <v>144</v>
      </c>
      <c r="F454" s="1058" t="s">
        <v>144</v>
      </c>
      <c r="G454" s="1058" t="s">
        <v>144</v>
      </c>
      <c r="H454" s="1058" t="s">
        <v>144</v>
      </c>
      <c r="I454" s="1058" t="s">
        <v>144</v>
      </c>
      <c r="J454" s="1058" t="s">
        <v>144</v>
      </c>
      <c r="K454" s="1058" t="s">
        <v>144</v>
      </c>
      <c r="L454" s="1058" t="s">
        <v>144</v>
      </c>
      <c r="M454" s="1058" t="s">
        <v>144</v>
      </c>
      <c r="N454" s="1058" t="s">
        <v>144</v>
      </c>
      <c r="O454" s="1058" t="s">
        <v>144</v>
      </c>
      <c r="P454" s="1058" t="s">
        <v>144</v>
      </c>
      <c r="Q454" s="1058" t="s">
        <v>144</v>
      </c>
    </row>
    <row r="455" spans="3:17" ht="14.5">
      <c r="C455" s="599" t="s">
        <v>144</v>
      </c>
      <c r="D455" s="599" t="s">
        <v>144</v>
      </c>
      <c r="E455" s="1326" t="s">
        <v>144</v>
      </c>
      <c r="F455" s="1058" t="s">
        <v>144</v>
      </c>
      <c r="G455" s="1058" t="s">
        <v>144</v>
      </c>
      <c r="H455" s="1058" t="s">
        <v>144</v>
      </c>
      <c r="I455" s="1058" t="s">
        <v>144</v>
      </c>
      <c r="J455" s="1058" t="s">
        <v>144</v>
      </c>
      <c r="K455" s="1058" t="s">
        <v>144</v>
      </c>
      <c r="L455" s="1058" t="s">
        <v>144</v>
      </c>
      <c r="M455" s="1058" t="s">
        <v>144</v>
      </c>
      <c r="N455" s="1058" t="s">
        <v>144</v>
      </c>
      <c r="O455" s="1058" t="s">
        <v>144</v>
      </c>
      <c r="P455" s="1058" t="s">
        <v>144</v>
      </c>
      <c r="Q455" s="1058" t="s">
        <v>144</v>
      </c>
    </row>
    <row r="456" spans="3:17" ht="14.5">
      <c r="C456" s="599" t="s">
        <v>144</v>
      </c>
      <c r="D456" s="599" t="s">
        <v>144</v>
      </c>
      <c r="E456" s="1326" t="s">
        <v>144</v>
      </c>
      <c r="F456" s="1058" t="s">
        <v>144</v>
      </c>
      <c r="G456" s="1058" t="s">
        <v>144</v>
      </c>
      <c r="H456" s="1058" t="s">
        <v>144</v>
      </c>
      <c r="I456" s="1058" t="s">
        <v>144</v>
      </c>
      <c r="J456" s="1058" t="s">
        <v>144</v>
      </c>
      <c r="K456" s="1058" t="s">
        <v>144</v>
      </c>
      <c r="L456" s="1058" t="s">
        <v>144</v>
      </c>
      <c r="M456" s="1058" t="s">
        <v>144</v>
      </c>
      <c r="N456" s="1058" t="s">
        <v>144</v>
      </c>
      <c r="O456" s="1058" t="s">
        <v>144</v>
      </c>
      <c r="P456" s="1058" t="s">
        <v>144</v>
      </c>
      <c r="Q456" s="1058" t="s">
        <v>144</v>
      </c>
    </row>
    <row r="457" spans="3:17" ht="14.5">
      <c r="C457" s="599" t="s">
        <v>144</v>
      </c>
      <c r="D457" s="599" t="s">
        <v>144</v>
      </c>
      <c r="E457" s="1326" t="s">
        <v>144</v>
      </c>
      <c r="F457" s="1058" t="s">
        <v>144</v>
      </c>
      <c r="G457" s="1058" t="s">
        <v>144</v>
      </c>
      <c r="H457" s="1058" t="s">
        <v>144</v>
      </c>
      <c r="I457" s="1058" t="s">
        <v>144</v>
      </c>
      <c r="J457" s="1058" t="s">
        <v>144</v>
      </c>
      <c r="K457" s="1058" t="s">
        <v>144</v>
      </c>
      <c r="L457" s="1058" t="s">
        <v>144</v>
      </c>
      <c r="M457" s="1058" t="s">
        <v>144</v>
      </c>
      <c r="N457" s="1058" t="s">
        <v>144</v>
      </c>
      <c r="O457" s="1058" t="s">
        <v>144</v>
      </c>
      <c r="P457" s="1058" t="s">
        <v>144</v>
      </c>
      <c r="Q457" s="1058" t="s">
        <v>144</v>
      </c>
    </row>
    <row r="458" spans="3:17" ht="14.5">
      <c r="C458" s="599" t="s">
        <v>144</v>
      </c>
      <c r="D458" s="599" t="s">
        <v>144</v>
      </c>
      <c r="E458" s="1326" t="s">
        <v>144</v>
      </c>
      <c r="F458" s="1058" t="s">
        <v>144</v>
      </c>
      <c r="G458" s="1058" t="s">
        <v>144</v>
      </c>
      <c r="H458" s="1058" t="s">
        <v>144</v>
      </c>
      <c r="I458" s="1058" t="s">
        <v>144</v>
      </c>
      <c r="J458" s="1058" t="s">
        <v>144</v>
      </c>
      <c r="K458" s="1058" t="s">
        <v>144</v>
      </c>
      <c r="L458" s="1058" t="s">
        <v>144</v>
      </c>
      <c r="M458" s="1058" t="s">
        <v>144</v>
      </c>
      <c r="N458" s="1058" t="s">
        <v>144</v>
      </c>
      <c r="O458" s="1058" t="s">
        <v>144</v>
      </c>
      <c r="P458" s="1058" t="s">
        <v>144</v>
      </c>
      <c r="Q458" s="1058" t="s">
        <v>144</v>
      </c>
    </row>
    <row r="459" spans="3:17" ht="14.5">
      <c r="C459" s="599" t="s">
        <v>144</v>
      </c>
      <c r="D459" s="599" t="s">
        <v>144</v>
      </c>
      <c r="E459" s="1326" t="s">
        <v>144</v>
      </c>
      <c r="F459" s="1058" t="s">
        <v>144</v>
      </c>
      <c r="G459" s="1058" t="s">
        <v>144</v>
      </c>
      <c r="H459" s="1058" t="s">
        <v>144</v>
      </c>
      <c r="I459" s="1058" t="s">
        <v>144</v>
      </c>
      <c r="J459" s="1058" t="s">
        <v>144</v>
      </c>
      <c r="K459" s="1058" t="s">
        <v>144</v>
      </c>
      <c r="L459" s="1058" t="s">
        <v>144</v>
      </c>
      <c r="M459" s="1058" t="s">
        <v>144</v>
      </c>
      <c r="N459" s="1058" t="s">
        <v>144</v>
      </c>
      <c r="O459" s="1058" t="s">
        <v>144</v>
      </c>
      <c r="P459" s="1058" t="s">
        <v>144</v>
      </c>
      <c r="Q459" s="1058" t="s">
        <v>144</v>
      </c>
    </row>
    <row r="460" spans="3:17" ht="14.5">
      <c r="C460" s="599" t="s">
        <v>144</v>
      </c>
      <c r="D460" s="599" t="s">
        <v>144</v>
      </c>
      <c r="E460" s="1326" t="s">
        <v>144</v>
      </c>
      <c r="F460" s="1058" t="s">
        <v>144</v>
      </c>
      <c r="G460" s="1058" t="s">
        <v>144</v>
      </c>
      <c r="H460" s="1058" t="s">
        <v>144</v>
      </c>
      <c r="I460" s="1058" t="s">
        <v>144</v>
      </c>
      <c r="J460" s="1058" t="s">
        <v>144</v>
      </c>
      <c r="K460" s="1058" t="s">
        <v>144</v>
      </c>
      <c r="L460" s="1058" t="s">
        <v>144</v>
      </c>
      <c r="M460" s="1058" t="s">
        <v>144</v>
      </c>
      <c r="N460" s="1058" t="s">
        <v>144</v>
      </c>
      <c r="O460" s="1058" t="s">
        <v>144</v>
      </c>
      <c r="P460" s="1058" t="s">
        <v>144</v>
      </c>
      <c r="Q460" s="1058" t="s">
        <v>144</v>
      </c>
    </row>
    <row r="461" spans="3:17" ht="14.5">
      <c r="C461" s="599" t="s">
        <v>144</v>
      </c>
      <c r="D461" s="599" t="s">
        <v>144</v>
      </c>
      <c r="E461" s="1326" t="s">
        <v>144</v>
      </c>
      <c r="F461" s="1058" t="s">
        <v>144</v>
      </c>
      <c r="G461" s="1058" t="s">
        <v>144</v>
      </c>
      <c r="H461" s="1058" t="s">
        <v>144</v>
      </c>
      <c r="I461" s="1058" t="s">
        <v>144</v>
      </c>
      <c r="J461" s="1058" t="s">
        <v>144</v>
      </c>
      <c r="K461" s="1058" t="s">
        <v>144</v>
      </c>
      <c r="L461" s="1058" t="s">
        <v>144</v>
      </c>
      <c r="M461" s="1058" t="s">
        <v>144</v>
      </c>
      <c r="N461" s="1058" t="s">
        <v>144</v>
      </c>
      <c r="O461" s="1058" t="s">
        <v>144</v>
      </c>
      <c r="P461" s="1058" t="s">
        <v>144</v>
      </c>
      <c r="Q461" s="1058" t="s">
        <v>144</v>
      </c>
    </row>
    <row r="462" spans="3:17" ht="14.5">
      <c r="C462" s="599" t="s">
        <v>144</v>
      </c>
      <c r="D462" s="599" t="s">
        <v>144</v>
      </c>
      <c r="E462" s="1326" t="s">
        <v>144</v>
      </c>
      <c r="F462" s="1058" t="s">
        <v>144</v>
      </c>
      <c r="G462" s="1058" t="s">
        <v>144</v>
      </c>
      <c r="H462" s="1058" t="s">
        <v>144</v>
      </c>
      <c r="I462" s="1058" t="s">
        <v>144</v>
      </c>
      <c r="J462" s="1058" t="s">
        <v>144</v>
      </c>
      <c r="K462" s="1058" t="s">
        <v>144</v>
      </c>
      <c r="L462" s="1058" t="s">
        <v>144</v>
      </c>
      <c r="M462" s="1058" t="s">
        <v>144</v>
      </c>
      <c r="N462" s="1058" t="s">
        <v>144</v>
      </c>
      <c r="O462" s="1058" t="s">
        <v>144</v>
      </c>
      <c r="P462" s="1058" t="s">
        <v>144</v>
      </c>
      <c r="Q462" s="1058" t="s">
        <v>144</v>
      </c>
    </row>
    <row r="463" spans="3:17" ht="14.5">
      <c r="C463" s="599" t="s">
        <v>144</v>
      </c>
      <c r="D463" s="599" t="s">
        <v>144</v>
      </c>
      <c r="E463" s="1326" t="s">
        <v>144</v>
      </c>
      <c r="F463" s="1058" t="s">
        <v>144</v>
      </c>
      <c r="G463" s="1058" t="s">
        <v>144</v>
      </c>
      <c r="H463" s="1058" t="s">
        <v>144</v>
      </c>
      <c r="I463" s="1058" t="s">
        <v>144</v>
      </c>
      <c r="J463" s="1058" t="s">
        <v>144</v>
      </c>
      <c r="K463" s="1058" t="s">
        <v>144</v>
      </c>
      <c r="L463" s="1058" t="s">
        <v>144</v>
      </c>
      <c r="M463" s="1058" t="s">
        <v>144</v>
      </c>
      <c r="N463" s="1058" t="s">
        <v>144</v>
      </c>
      <c r="O463" s="1058" t="s">
        <v>144</v>
      </c>
      <c r="P463" s="1058" t="s">
        <v>144</v>
      </c>
      <c r="Q463" s="1058" t="s">
        <v>144</v>
      </c>
    </row>
    <row r="464" spans="3:17" ht="14.5">
      <c r="C464" s="599" t="s">
        <v>144</v>
      </c>
      <c r="D464" s="599" t="s">
        <v>144</v>
      </c>
      <c r="E464" s="1326" t="s">
        <v>144</v>
      </c>
      <c r="F464" s="1058" t="s">
        <v>144</v>
      </c>
      <c r="G464" s="1058" t="s">
        <v>144</v>
      </c>
      <c r="H464" s="1058" t="s">
        <v>144</v>
      </c>
      <c r="I464" s="1058" t="s">
        <v>144</v>
      </c>
      <c r="J464" s="1058" t="s">
        <v>144</v>
      </c>
      <c r="K464" s="1058" t="s">
        <v>144</v>
      </c>
      <c r="L464" s="1058" t="s">
        <v>144</v>
      </c>
      <c r="M464" s="1058" t="s">
        <v>144</v>
      </c>
      <c r="N464" s="1058" t="s">
        <v>144</v>
      </c>
      <c r="O464" s="1058" t="s">
        <v>144</v>
      </c>
      <c r="P464" s="1058" t="s">
        <v>144</v>
      </c>
      <c r="Q464" s="1058" t="s">
        <v>144</v>
      </c>
    </row>
    <row r="465" spans="3:17" ht="14.5">
      <c r="C465" s="599" t="s">
        <v>144</v>
      </c>
      <c r="D465" s="599" t="s">
        <v>144</v>
      </c>
      <c r="E465" s="1326" t="s">
        <v>144</v>
      </c>
      <c r="F465" s="1058" t="s">
        <v>144</v>
      </c>
      <c r="G465" s="1058" t="s">
        <v>144</v>
      </c>
      <c r="H465" s="1058" t="s">
        <v>144</v>
      </c>
      <c r="I465" s="1058" t="s">
        <v>144</v>
      </c>
      <c r="J465" s="1058" t="s">
        <v>144</v>
      </c>
      <c r="K465" s="1058" t="s">
        <v>144</v>
      </c>
      <c r="L465" s="1058" t="s">
        <v>144</v>
      </c>
      <c r="M465" s="1058" t="s">
        <v>144</v>
      </c>
      <c r="N465" s="1058" t="s">
        <v>144</v>
      </c>
      <c r="O465" s="1058" t="s">
        <v>144</v>
      </c>
      <c r="P465" s="1058" t="s">
        <v>144</v>
      </c>
      <c r="Q465" s="1058" t="s">
        <v>144</v>
      </c>
    </row>
    <row r="466" spans="3:17" ht="14.5">
      <c r="C466" s="599" t="s">
        <v>144</v>
      </c>
      <c r="D466" s="599" t="s">
        <v>144</v>
      </c>
      <c r="E466" s="1326" t="s">
        <v>144</v>
      </c>
      <c r="F466" s="1058" t="s">
        <v>144</v>
      </c>
      <c r="G466" s="1058" t="s">
        <v>144</v>
      </c>
      <c r="H466" s="1058" t="s">
        <v>144</v>
      </c>
      <c r="I466" s="1058" t="s">
        <v>144</v>
      </c>
      <c r="J466" s="1058" t="s">
        <v>144</v>
      </c>
      <c r="K466" s="1058" t="s">
        <v>144</v>
      </c>
      <c r="L466" s="1058" t="s">
        <v>144</v>
      </c>
      <c r="M466" s="1058" t="s">
        <v>144</v>
      </c>
      <c r="N466" s="1058" t="s">
        <v>144</v>
      </c>
      <c r="O466" s="1058" t="s">
        <v>144</v>
      </c>
      <c r="P466" s="1058" t="s">
        <v>144</v>
      </c>
      <c r="Q466" s="1058" t="s">
        <v>144</v>
      </c>
    </row>
    <row r="467" spans="3:17" ht="14.5">
      <c r="C467" s="599" t="s">
        <v>144</v>
      </c>
      <c r="D467" s="599" t="s">
        <v>144</v>
      </c>
      <c r="E467" s="1326" t="s">
        <v>144</v>
      </c>
      <c r="F467" s="1058" t="s">
        <v>144</v>
      </c>
      <c r="G467" s="1058" t="s">
        <v>144</v>
      </c>
      <c r="H467" s="1058" t="s">
        <v>144</v>
      </c>
      <c r="I467" s="1058" t="s">
        <v>144</v>
      </c>
      <c r="J467" s="1058" t="s">
        <v>144</v>
      </c>
      <c r="K467" s="1058" t="s">
        <v>144</v>
      </c>
      <c r="L467" s="1058" t="s">
        <v>144</v>
      </c>
      <c r="M467" s="1058" t="s">
        <v>144</v>
      </c>
      <c r="N467" s="1058" t="s">
        <v>144</v>
      </c>
      <c r="O467" s="1058" t="s">
        <v>144</v>
      </c>
      <c r="P467" s="1058" t="s">
        <v>144</v>
      </c>
      <c r="Q467" s="1058" t="s">
        <v>144</v>
      </c>
    </row>
    <row r="468" spans="3:17" ht="14.5">
      <c r="C468" s="599" t="s">
        <v>144</v>
      </c>
      <c r="D468" s="599" t="s">
        <v>144</v>
      </c>
      <c r="E468" s="1326" t="s">
        <v>144</v>
      </c>
      <c r="F468" s="1058" t="s">
        <v>144</v>
      </c>
      <c r="G468" s="1058" t="s">
        <v>144</v>
      </c>
      <c r="H468" s="1058" t="s">
        <v>144</v>
      </c>
      <c r="I468" s="1058" t="s">
        <v>144</v>
      </c>
      <c r="J468" s="1058" t="s">
        <v>144</v>
      </c>
      <c r="K468" s="1058" t="s">
        <v>144</v>
      </c>
      <c r="L468" s="1058" t="s">
        <v>144</v>
      </c>
      <c r="M468" s="1058" t="s">
        <v>144</v>
      </c>
      <c r="N468" s="1058" t="s">
        <v>144</v>
      </c>
      <c r="O468" s="1058" t="s">
        <v>144</v>
      </c>
      <c r="P468" s="1058" t="s">
        <v>144</v>
      </c>
      <c r="Q468" s="1058" t="s">
        <v>144</v>
      </c>
    </row>
    <row r="469" spans="3:17" ht="14.5">
      <c r="C469" s="599" t="s">
        <v>144</v>
      </c>
      <c r="D469" s="599" t="s">
        <v>144</v>
      </c>
      <c r="E469" s="1326" t="s">
        <v>144</v>
      </c>
      <c r="F469" s="1058" t="s">
        <v>144</v>
      </c>
      <c r="G469" s="1058" t="s">
        <v>144</v>
      </c>
      <c r="H469" s="1058" t="s">
        <v>144</v>
      </c>
      <c r="I469" s="1058" t="s">
        <v>144</v>
      </c>
      <c r="J469" s="1058" t="s">
        <v>144</v>
      </c>
      <c r="K469" s="1058" t="s">
        <v>144</v>
      </c>
      <c r="L469" s="1058" t="s">
        <v>144</v>
      </c>
      <c r="M469" s="1058" t="s">
        <v>144</v>
      </c>
      <c r="N469" s="1058" t="s">
        <v>144</v>
      </c>
      <c r="O469" s="1058" t="s">
        <v>144</v>
      </c>
      <c r="P469" s="1058" t="s">
        <v>144</v>
      </c>
      <c r="Q469" s="1058" t="s">
        <v>144</v>
      </c>
    </row>
    <row r="470" spans="3:17" ht="14.5">
      <c r="C470" s="599" t="s">
        <v>144</v>
      </c>
      <c r="D470" s="599" t="s">
        <v>144</v>
      </c>
      <c r="E470" s="1326" t="s">
        <v>144</v>
      </c>
      <c r="F470" s="1058" t="s">
        <v>144</v>
      </c>
      <c r="G470" s="1058" t="s">
        <v>144</v>
      </c>
      <c r="H470" s="1058" t="s">
        <v>144</v>
      </c>
      <c r="I470" s="1058" t="s">
        <v>144</v>
      </c>
      <c r="J470" s="1058" t="s">
        <v>144</v>
      </c>
      <c r="K470" s="1058" t="s">
        <v>144</v>
      </c>
      <c r="L470" s="1058" t="s">
        <v>144</v>
      </c>
      <c r="M470" s="1058" t="s">
        <v>144</v>
      </c>
      <c r="N470" s="1058" t="s">
        <v>144</v>
      </c>
      <c r="O470" s="1058" t="s">
        <v>144</v>
      </c>
      <c r="P470" s="1058" t="s">
        <v>144</v>
      </c>
      <c r="Q470" s="1058" t="s">
        <v>144</v>
      </c>
    </row>
    <row r="471" spans="3:17" ht="14.5">
      <c r="C471" s="599" t="s">
        <v>144</v>
      </c>
      <c r="D471" s="599" t="s">
        <v>144</v>
      </c>
      <c r="E471" s="1326" t="s">
        <v>144</v>
      </c>
      <c r="F471" s="1058" t="s">
        <v>144</v>
      </c>
      <c r="G471" s="1058" t="s">
        <v>144</v>
      </c>
      <c r="H471" s="1058" t="s">
        <v>144</v>
      </c>
      <c r="I471" s="1058" t="s">
        <v>144</v>
      </c>
      <c r="J471" s="1058" t="s">
        <v>144</v>
      </c>
      <c r="K471" s="1058" t="s">
        <v>144</v>
      </c>
      <c r="L471" s="1058" t="s">
        <v>144</v>
      </c>
      <c r="M471" s="1058" t="s">
        <v>144</v>
      </c>
      <c r="N471" s="1058" t="s">
        <v>144</v>
      </c>
      <c r="O471" s="1058" t="s">
        <v>144</v>
      </c>
      <c r="P471" s="1058" t="s">
        <v>144</v>
      </c>
      <c r="Q471" s="1058" t="s">
        <v>144</v>
      </c>
    </row>
    <row r="472" spans="3:17" ht="14.5">
      <c r="C472" s="599" t="s">
        <v>144</v>
      </c>
      <c r="D472" s="599" t="s">
        <v>144</v>
      </c>
      <c r="E472" s="1326" t="s">
        <v>144</v>
      </c>
      <c r="F472" s="1058" t="s">
        <v>144</v>
      </c>
      <c r="G472" s="1058" t="s">
        <v>144</v>
      </c>
      <c r="H472" s="1058" t="s">
        <v>144</v>
      </c>
      <c r="I472" s="1058" t="s">
        <v>144</v>
      </c>
      <c r="J472" s="1058" t="s">
        <v>144</v>
      </c>
      <c r="K472" s="1058" t="s">
        <v>144</v>
      </c>
      <c r="L472" s="1058" t="s">
        <v>144</v>
      </c>
      <c r="M472" s="1058" t="s">
        <v>144</v>
      </c>
      <c r="N472" s="1058" t="s">
        <v>144</v>
      </c>
      <c r="O472" s="1058" t="s">
        <v>144</v>
      </c>
      <c r="P472" s="1058" t="s">
        <v>144</v>
      </c>
      <c r="Q472" s="1058" t="s">
        <v>144</v>
      </c>
    </row>
    <row r="473" spans="3:17" ht="14.5">
      <c r="C473" s="599" t="s">
        <v>144</v>
      </c>
      <c r="D473" s="599" t="s">
        <v>144</v>
      </c>
      <c r="E473" s="1326" t="s">
        <v>144</v>
      </c>
      <c r="F473" s="1058" t="s">
        <v>144</v>
      </c>
      <c r="G473" s="1058" t="s">
        <v>144</v>
      </c>
      <c r="H473" s="1058" t="s">
        <v>144</v>
      </c>
      <c r="I473" s="1058" t="s">
        <v>144</v>
      </c>
      <c r="J473" s="1058" t="s">
        <v>144</v>
      </c>
      <c r="K473" s="1058" t="s">
        <v>144</v>
      </c>
      <c r="L473" s="1058" t="s">
        <v>144</v>
      </c>
      <c r="M473" s="1058" t="s">
        <v>144</v>
      </c>
      <c r="N473" s="1058" t="s">
        <v>144</v>
      </c>
      <c r="O473" s="1058" t="s">
        <v>144</v>
      </c>
      <c r="P473" s="1058" t="s">
        <v>144</v>
      </c>
      <c r="Q473" s="1058" t="s">
        <v>144</v>
      </c>
    </row>
    <row r="474" spans="3:17" ht="14.5">
      <c r="C474" s="599" t="s">
        <v>144</v>
      </c>
      <c r="D474" s="599" t="s">
        <v>144</v>
      </c>
      <c r="E474" s="1326" t="s">
        <v>144</v>
      </c>
      <c r="F474" s="1058" t="s">
        <v>144</v>
      </c>
      <c r="G474" s="1058" t="s">
        <v>144</v>
      </c>
      <c r="H474" s="1058" t="s">
        <v>144</v>
      </c>
      <c r="I474" s="1058" t="s">
        <v>144</v>
      </c>
      <c r="J474" s="1058" t="s">
        <v>144</v>
      </c>
      <c r="K474" s="1058" t="s">
        <v>144</v>
      </c>
      <c r="L474" s="1058" t="s">
        <v>144</v>
      </c>
      <c r="M474" s="1058" t="s">
        <v>144</v>
      </c>
      <c r="N474" s="1058" t="s">
        <v>144</v>
      </c>
      <c r="O474" s="1058" t="s">
        <v>144</v>
      </c>
      <c r="P474" s="1058" t="s">
        <v>144</v>
      </c>
      <c r="Q474" s="1058" t="s">
        <v>144</v>
      </c>
    </row>
    <row r="475" spans="3:17" ht="14.5">
      <c r="C475" s="599" t="s">
        <v>144</v>
      </c>
      <c r="D475" s="599" t="s">
        <v>144</v>
      </c>
      <c r="E475" s="1326" t="s">
        <v>144</v>
      </c>
      <c r="F475" s="1058" t="s">
        <v>144</v>
      </c>
      <c r="G475" s="1058" t="s">
        <v>144</v>
      </c>
      <c r="H475" s="1058" t="s">
        <v>144</v>
      </c>
      <c r="I475" s="1058" t="s">
        <v>144</v>
      </c>
      <c r="J475" s="1058" t="s">
        <v>144</v>
      </c>
      <c r="K475" s="1058" t="s">
        <v>144</v>
      </c>
      <c r="L475" s="1058" t="s">
        <v>144</v>
      </c>
      <c r="M475" s="1058" t="s">
        <v>144</v>
      </c>
      <c r="N475" s="1058" t="s">
        <v>144</v>
      </c>
      <c r="O475" s="1058" t="s">
        <v>144</v>
      </c>
      <c r="P475" s="1058" t="s">
        <v>144</v>
      </c>
      <c r="Q475" s="1058" t="s">
        <v>144</v>
      </c>
    </row>
    <row r="476" spans="3:17" ht="14.5">
      <c r="C476" s="599" t="s">
        <v>144</v>
      </c>
      <c r="D476" s="599" t="s">
        <v>144</v>
      </c>
      <c r="E476" s="1326" t="s">
        <v>144</v>
      </c>
      <c r="F476" s="1058" t="s">
        <v>144</v>
      </c>
      <c r="G476" s="1058" t="s">
        <v>144</v>
      </c>
      <c r="H476" s="1058" t="s">
        <v>144</v>
      </c>
      <c r="I476" s="1058" t="s">
        <v>144</v>
      </c>
      <c r="J476" s="1058" t="s">
        <v>144</v>
      </c>
      <c r="K476" s="1058" t="s">
        <v>144</v>
      </c>
      <c r="L476" s="1058" t="s">
        <v>144</v>
      </c>
      <c r="M476" s="1058" t="s">
        <v>144</v>
      </c>
      <c r="N476" s="1058" t="s">
        <v>144</v>
      </c>
      <c r="O476" s="1058" t="s">
        <v>144</v>
      </c>
      <c r="P476" s="1058" t="s">
        <v>144</v>
      </c>
      <c r="Q476" s="1058" t="s">
        <v>144</v>
      </c>
    </row>
    <row r="477" spans="3:17" ht="14.5">
      <c r="C477" s="599" t="s">
        <v>144</v>
      </c>
      <c r="D477" s="599" t="s">
        <v>144</v>
      </c>
      <c r="E477" s="1326" t="s">
        <v>144</v>
      </c>
      <c r="F477" s="1058" t="s">
        <v>144</v>
      </c>
      <c r="G477" s="1058" t="s">
        <v>144</v>
      </c>
      <c r="H477" s="1058" t="s">
        <v>144</v>
      </c>
      <c r="I477" s="1058" t="s">
        <v>144</v>
      </c>
      <c r="J477" s="1058" t="s">
        <v>144</v>
      </c>
      <c r="K477" s="1058" t="s">
        <v>144</v>
      </c>
      <c r="L477" s="1058" t="s">
        <v>144</v>
      </c>
      <c r="M477" s="1058" t="s">
        <v>144</v>
      </c>
      <c r="N477" s="1058" t="s">
        <v>144</v>
      </c>
      <c r="O477" s="1058" t="s">
        <v>144</v>
      </c>
      <c r="P477" s="1058" t="s">
        <v>144</v>
      </c>
      <c r="Q477" s="1058" t="s">
        <v>144</v>
      </c>
    </row>
    <row r="478" spans="3:17" ht="14.5">
      <c r="C478" s="599" t="s">
        <v>144</v>
      </c>
      <c r="D478" s="599" t="s">
        <v>144</v>
      </c>
      <c r="E478" s="1326" t="s">
        <v>144</v>
      </c>
      <c r="F478" s="1058" t="s">
        <v>144</v>
      </c>
      <c r="G478" s="1058" t="s">
        <v>144</v>
      </c>
      <c r="H478" s="1058" t="s">
        <v>144</v>
      </c>
      <c r="I478" s="1058" t="s">
        <v>144</v>
      </c>
      <c r="J478" s="1058" t="s">
        <v>144</v>
      </c>
      <c r="K478" s="1058" t="s">
        <v>144</v>
      </c>
      <c r="L478" s="1058" t="s">
        <v>144</v>
      </c>
      <c r="M478" s="1058" t="s">
        <v>144</v>
      </c>
      <c r="N478" s="1058" t="s">
        <v>144</v>
      </c>
      <c r="O478" s="1058" t="s">
        <v>144</v>
      </c>
      <c r="P478" s="1058" t="s">
        <v>144</v>
      </c>
      <c r="Q478" s="1058" t="s">
        <v>144</v>
      </c>
    </row>
    <row r="479" spans="3:17" ht="14.5">
      <c r="C479" s="599" t="s">
        <v>144</v>
      </c>
      <c r="D479" s="599" t="s">
        <v>144</v>
      </c>
      <c r="E479" s="1326" t="s">
        <v>144</v>
      </c>
      <c r="F479" s="1058" t="s">
        <v>144</v>
      </c>
      <c r="G479" s="1058" t="s">
        <v>144</v>
      </c>
      <c r="H479" s="1058" t="s">
        <v>144</v>
      </c>
      <c r="I479" s="1058" t="s">
        <v>144</v>
      </c>
      <c r="J479" s="1058" t="s">
        <v>144</v>
      </c>
      <c r="K479" s="1058" t="s">
        <v>144</v>
      </c>
      <c r="L479" s="1058" t="s">
        <v>144</v>
      </c>
      <c r="M479" s="1058" t="s">
        <v>144</v>
      </c>
      <c r="N479" s="1058" t="s">
        <v>144</v>
      </c>
      <c r="O479" s="1058" t="s">
        <v>144</v>
      </c>
      <c r="P479" s="1058" t="s">
        <v>144</v>
      </c>
      <c r="Q479" s="1058" t="s">
        <v>144</v>
      </c>
    </row>
    <row r="480" spans="3:17" ht="14.5">
      <c r="C480" s="599" t="s">
        <v>144</v>
      </c>
      <c r="D480" s="599" t="s">
        <v>144</v>
      </c>
      <c r="E480" s="1326" t="s">
        <v>144</v>
      </c>
      <c r="F480" s="1058" t="s">
        <v>144</v>
      </c>
      <c r="G480" s="1058" t="s">
        <v>144</v>
      </c>
      <c r="H480" s="1058" t="s">
        <v>144</v>
      </c>
      <c r="I480" s="1058" t="s">
        <v>144</v>
      </c>
      <c r="J480" s="1058" t="s">
        <v>144</v>
      </c>
      <c r="K480" s="1058" t="s">
        <v>144</v>
      </c>
      <c r="L480" s="1058" t="s">
        <v>144</v>
      </c>
      <c r="M480" s="1058" t="s">
        <v>144</v>
      </c>
      <c r="N480" s="1058" t="s">
        <v>144</v>
      </c>
      <c r="O480" s="1058" t="s">
        <v>144</v>
      </c>
      <c r="P480" s="1058" t="s">
        <v>144</v>
      </c>
      <c r="Q480" s="1058" t="s">
        <v>144</v>
      </c>
    </row>
    <row r="481" spans="3:17" ht="14.5">
      <c r="C481" s="599" t="s">
        <v>144</v>
      </c>
      <c r="D481" s="599" t="s">
        <v>144</v>
      </c>
      <c r="E481" s="1326" t="s">
        <v>144</v>
      </c>
      <c r="F481" s="1058" t="s">
        <v>144</v>
      </c>
      <c r="G481" s="1058" t="s">
        <v>144</v>
      </c>
      <c r="H481" s="1058" t="s">
        <v>144</v>
      </c>
      <c r="I481" s="1058" t="s">
        <v>144</v>
      </c>
      <c r="J481" s="1058" t="s">
        <v>144</v>
      </c>
      <c r="K481" s="1058" t="s">
        <v>144</v>
      </c>
      <c r="L481" s="1058" t="s">
        <v>144</v>
      </c>
      <c r="M481" s="1058" t="s">
        <v>144</v>
      </c>
      <c r="N481" s="1058" t="s">
        <v>144</v>
      </c>
      <c r="O481" s="1058" t="s">
        <v>144</v>
      </c>
      <c r="P481" s="1058" t="s">
        <v>144</v>
      </c>
      <c r="Q481" s="1058" t="s">
        <v>144</v>
      </c>
    </row>
    <row r="482" spans="3:17" ht="14.5">
      <c r="C482" s="599" t="s">
        <v>144</v>
      </c>
      <c r="D482" s="599" t="s">
        <v>144</v>
      </c>
      <c r="E482" s="1326" t="s">
        <v>144</v>
      </c>
      <c r="F482" s="1058" t="s">
        <v>144</v>
      </c>
      <c r="G482" s="1058" t="s">
        <v>144</v>
      </c>
      <c r="H482" s="1058" t="s">
        <v>144</v>
      </c>
      <c r="I482" s="1058" t="s">
        <v>144</v>
      </c>
      <c r="J482" s="1058" t="s">
        <v>144</v>
      </c>
      <c r="K482" s="1058" t="s">
        <v>144</v>
      </c>
      <c r="L482" s="1058" t="s">
        <v>144</v>
      </c>
      <c r="M482" s="1058" t="s">
        <v>144</v>
      </c>
      <c r="N482" s="1058" t="s">
        <v>144</v>
      </c>
      <c r="O482" s="1058" t="s">
        <v>144</v>
      </c>
      <c r="P482" s="1058" t="s">
        <v>144</v>
      </c>
      <c r="Q482" s="1058" t="s">
        <v>144</v>
      </c>
    </row>
    <row r="483" spans="3:17" ht="14.5">
      <c r="C483" s="599" t="s">
        <v>144</v>
      </c>
      <c r="D483" s="599" t="s">
        <v>144</v>
      </c>
      <c r="E483" s="1326" t="s">
        <v>144</v>
      </c>
      <c r="F483" s="1058" t="s">
        <v>144</v>
      </c>
      <c r="G483" s="1058" t="s">
        <v>144</v>
      </c>
      <c r="H483" s="1058" t="s">
        <v>144</v>
      </c>
      <c r="I483" s="1058" t="s">
        <v>144</v>
      </c>
      <c r="J483" s="1058" t="s">
        <v>144</v>
      </c>
      <c r="K483" s="1058" t="s">
        <v>144</v>
      </c>
      <c r="L483" s="1058" t="s">
        <v>144</v>
      </c>
      <c r="M483" s="1058" t="s">
        <v>144</v>
      </c>
      <c r="N483" s="1058" t="s">
        <v>144</v>
      </c>
      <c r="O483" s="1058" t="s">
        <v>144</v>
      </c>
      <c r="P483" s="1058" t="s">
        <v>144</v>
      </c>
      <c r="Q483" s="1058" t="s">
        <v>144</v>
      </c>
    </row>
    <row r="484" spans="3:17" ht="14.5">
      <c r="C484" s="599" t="s">
        <v>144</v>
      </c>
      <c r="D484" s="599" t="s">
        <v>144</v>
      </c>
      <c r="E484" s="1326" t="s">
        <v>144</v>
      </c>
      <c r="F484" s="1058" t="s">
        <v>144</v>
      </c>
      <c r="G484" s="1058" t="s">
        <v>144</v>
      </c>
      <c r="H484" s="1058" t="s">
        <v>144</v>
      </c>
      <c r="I484" s="1058" t="s">
        <v>144</v>
      </c>
      <c r="J484" s="1058" t="s">
        <v>144</v>
      </c>
      <c r="K484" s="1058" t="s">
        <v>144</v>
      </c>
      <c r="L484" s="1058" t="s">
        <v>144</v>
      </c>
      <c r="M484" s="1058" t="s">
        <v>144</v>
      </c>
      <c r="N484" s="1058" t="s">
        <v>144</v>
      </c>
      <c r="O484" s="1058" t="s">
        <v>144</v>
      </c>
      <c r="P484" s="1058" t="s">
        <v>144</v>
      </c>
      <c r="Q484" s="1058" t="s">
        <v>144</v>
      </c>
    </row>
    <row r="485" spans="3:17" ht="14.5">
      <c r="C485" s="599" t="s">
        <v>144</v>
      </c>
      <c r="D485" s="599" t="s">
        <v>144</v>
      </c>
      <c r="E485" s="1326" t="s">
        <v>144</v>
      </c>
      <c r="F485" s="1058" t="s">
        <v>144</v>
      </c>
      <c r="G485" s="1058" t="s">
        <v>144</v>
      </c>
      <c r="H485" s="1058" t="s">
        <v>144</v>
      </c>
      <c r="I485" s="1058" t="s">
        <v>144</v>
      </c>
      <c r="J485" s="1058" t="s">
        <v>144</v>
      </c>
      <c r="K485" s="1058" t="s">
        <v>144</v>
      </c>
      <c r="L485" s="1058" t="s">
        <v>144</v>
      </c>
      <c r="M485" s="1058" t="s">
        <v>144</v>
      </c>
      <c r="N485" s="1058" t="s">
        <v>144</v>
      </c>
      <c r="O485" s="1058" t="s">
        <v>144</v>
      </c>
      <c r="P485" s="1058" t="s">
        <v>144</v>
      </c>
      <c r="Q485" s="1058" t="s">
        <v>144</v>
      </c>
    </row>
    <row r="486" spans="3:17" ht="14.5">
      <c r="C486" s="599" t="s">
        <v>144</v>
      </c>
      <c r="D486" s="599" t="s">
        <v>144</v>
      </c>
      <c r="E486" s="1326" t="s">
        <v>144</v>
      </c>
      <c r="F486" s="1058" t="s">
        <v>144</v>
      </c>
      <c r="G486" s="1058" t="s">
        <v>144</v>
      </c>
      <c r="H486" s="1058" t="s">
        <v>144</v>
      </c>
      <c r="I486" s="1058" t="s">
        <v>144</v>
      </c>
      <c r="J486" s="1058" t="s">
        <v>144</v>
      </c>
      <c r="K486" s="1058" t="s">
        <v>144</v>
      </c>
      <c r="L486" s="1058" t="s">
        <v>144</v>
      </c>
      <c r="M486" s="1058" t="s">
        <v>144</v>
      </c>
      <c r="N486" s="1058" t="s">
        <v>144</v>
      </c>
      <c r="O486" s="1058" t="s">
        <v>144</v>
      </c>
      <c r="P486" s="1058" t="s">
        <v>144</v>
      </c>
      <c r="Q486" s="1058" t="s">
        <v>144</v>
      </c>
    </row>
    <row r="487" spans="3:17" ht="14.5">
      <c r="C487" s="599" t="s">
        <v>144</v>
      </c>
      <c r="D487" s="599" t="s">
        <v>144</v>
      </c>
      <c r="E487" s="1326" t="s">
        <v>144</v>
      </c>
      <c r="F487" s="1058" t="s">
        <v>144</v>
      </c>
      <c r="G487" s="1058" t="s">
        <v>144</v>
      </c>
      <c r="H487" s="1058" t="s">
        <v>144</v>
      </c>
      <c r="I487" s="1058" t="s">
        <v>144</v>
      </c>
      <c r="J487" s="1058" t="s">
        <v>144</v>
      </c>
      <c r="K487" s="1058" t="s">
        <v>144</v>
      </c>
      <c r="L487" s="1058" t="s">
        <v>144</v>
      </c>
      <c r="M487" s="1058" t="s">
        <v>144</v>
      </c>
      <c r="N487" s="1058" t="s">
        <v>144</v>
      </c>
      <c r="O487" s="1058" t="s">
        <v>144</v>
      </c>
      <c r="P487" s="1058" t="s">
        <v>144</v>
      </c>
      <c r="Q487" s="1058" t="s">
        <v>144</v>
      </c>
    </row>
    <row r="488" spans="3:17" ht="14.5">
      <c r="C488" s="599" t="s">
        <v>144</v>
      </c>
      <c r="D488" s="599" t="s">
        <v>144</v>
      </c>
      <c r="E488" s="1326" t="s">
        <v>144</v>
      </c>
      <c r="F488" s="1058" t="s">
        <v>144</v>
      </c>
      <c r="G488" s="1058" t="s">
        <v>144</v>
      </c>
      <c r="H488" s="1058" t="s">
        <v>144</v>
      </c>
      <c r="I488" s="1058" t="s">
        <v>144</v>
      </c>
      <c r="J488" s="1058" t="s">
        <v>144</v>
      </c>
      <c r="K488" s="1058" t="s">
        <v>144</v>
      </c>
      <c r="L488" s="1058" t="s">
        <v>144</v>
      </c>
      <c r="M488" s="1058" t="s">
        <v>144</v>
      </c>
      <c r="N488" s="1058" t="s">
        <v>144</v>
      </c>
      <c r="O488" s="1058" t="s">
        <v>144</v>
      </c>
      <c r="P488" s="1058" t="s">
        <v>144</v>
      </c>
      <c r="Q488" s="1058" t="s">
        <v>144</v>
      </c>
    </row>
    <row r="489" spans="3:17" ht="14.5">
      <c r="C489" s="599" t="s">
        <v>144</v>
      </c>
      <c r="D489" s="599" t="s">
        <v>144</v>
      </c>
      <c r="E489" s="1326" t="s">
        <v>144</v>
      </c>
      <c r="F489" s="1058" t="s">
        <v>144</v>
      </c>
      <c r="G489" s="1058" t="s">
        <v>144</v>
      </c>
      <c r="H489" s="1058" t="s">
        <v>144</v>
      </c>
      <c r="I489" s="1058" t="s">
        <v>144</v>
      </c>
      <c r="J489" s="1058" t="s">
        <v>144</v>
      </c>
      <c r="K489" s="1058" t="s">
        <v>144</v>
      </c>
      <c r="L489" s="1058" t="s">
        <v>144</v>
      </c>
      <c r="M489" s="1058" t="s">
        <v>144</v>
      </c>
      <c r="N489" s="1058" t="s">
        <v>144</v>
      </c>
      <c r="O489" s="1058" t="s">
        <v>144</v>
      </c>
      <c r="P489" s="1058" t="s">
        <v>144</v>
      </c>
      <c r="Q489" s="1058" t="s">
        <v>144</v>
      </c>
    </row>
    <row r="490" spans="3:17" ht="14.5">
      <c r="C490" s="599" t="s">
        <v>144</v>
      </c>
      <c r="D490" s="599" t="s">
        <v>144</v>
      </c>
      <c r="E490" s="1326" t="s">
        <v>144</v>
      </c>
      <c r="F490" s="1058" t="s">
        <v>144</v>
      </c>
      <c r="G490" s="1058" t="s">
        <v>144</v>
      </c>
      <c r="H490" s="1058" t="s">
        <v>144</v>
      </c>
      <c r="I490" s="1058" t="s">
        <v>144</v>
      </c>
      <c r="J490" s="1058" t="s">
        <v>144</v>
      </c>
      <c r="K490" s="1058" t="s">
        <v>144</v>
      </c>
      <c r="L490" s="1058" t="s">
        <v>144</v>
      </c>
      <c r="M490" s="1058" t="s">
        <v>144</v>
      </c>
      <c r="N490" s="1058" t="s">
        <v>144</v>
      </c>
      <c r="O490" s="1058" t="s">
        <v>144</v>
      </c>
      <c r="P490" s="1058" t="s">
        <v>144</v>
      </c>
      <c r="Q490" s="1058" t="s">
        <v>144</v>
      </c>
    </row>
    <row r="491" spans="3:17" ht="14.5">
      <c r="C491" s="599" t="s">
        <v>144</v>
      </c>
      <c r="D491" s="599" t="s">
        <v>144</v>
      </c>
      <c r="E491" s="1326" t="s">
        <v>144</v>
      </c>
      <c r="F491" s="1058" t="s">
        <v>144</v>
      </c>
      <c r="G491" s="1058" t="s">
        <v>144</v>
      </c>
      <c r="H491" s="1058" t="s">
        <v>144</v>
      </c>
      <c r="I491" s="1058" t="s">
        <v>144</v>
      </c>
      <c r="J491" s="1058" t="s">
        <v>144</v>
      </c>
      <c r="K491" s="1058" t="s">
        <v>144</v>
      </c>
      <c r="L491" s="1058" t="s">
        <v>144</v>
      </c>
      <c r="M491" s="1058" t="s">
        <v>144</v>
      </c>
      <c r="N491" s="1058" t="s">
        <v>144</v>
      </c>
      <c r="O491" s="1058" t="s">
        <v>144</v>
      </c>
      <c r="P491" s="1058" t="s">
        <v>144</v>
      </c>
      <c r="Q491" s="1058" t="s">
        <v>144</v>
      </c>
    </row>
    <row r="492" spans="3:17" ht="14.5">
      <c r="C492" s="599" t="s">
        <v>144</v>
      </c>
      <c r="D492" s="599" t="s">
        <v>144</v>
      </c>
      <c r="E492" s="1326" t="s">
        <v>144</v>
      </c>
      <c r="F492" s="1058" t="s">
        <v>144</v>
      </c>
      <c r="G492" s="1058" t="s">
        <v>144</v>
      </c>
      <c r="H492" s="1058" t="s">
        <v>144</v>
      </c>
      <c r="I492" s="1058" t="s">
        <v>144</v>
      </c>
      <c r="J492" s="1058" t="s">
        <v>144</v>
      </c>
      <c r="K492" s="1058" t="s">
        <v>144</v>
      </c>
      <c r="L492" s="1058" t="s">
        <v>144</v>
      </c>
      <c r="M492" s="1058" t="s">
        <v>144</v>
      </c>
      <c r="N492" s="1058" t="s">
        <v>144</v>
      </c>
      <c r="O492" s="1058" t="s">
        <v>144</v>
      </c>
      <c r="P492" s="1058" t="s">
        <v>144</v>
      </c>
      <c r="Q492" s="1058" t="s">
        <v>144</v>
      </c>
    </row>
    <row r="493" spans="3:17" ht="14.5">
      <c r="C493" s="599" t="s">
        <v>144</v>
      </c>
      <c r="D493" s="599" t="s">
        <v>144</v>
      </c>
      <c r="E493" s="1326" t="s">
        <v>144</v>
      </c>
      <c r="F493" s="1058" t="s">
        <v>144</v>
      </c>
      <c r="G493" s="1058" t="s">
        <v>144</v>
      </c>
      <c r="H493" s="1058" t="s">
        <v>144</v>
      </c>
      <c r="I493" s="1058" t="s">
        <v>144</v>
      </c>
      <c r="J493" s="1058" t="s">
        <v>144</v>
      </c>
      <c r="K493" s="1058" t="s">
        <v>144</v>
      </c>
      <c r="L493" s="1058" t="s">
        <v>144</v>
      </c>
      <c r="M493" s="1058" t="s">
        <v>144</v>
      </c>
      <c r="N493" s="1058" t="s">
        <v>144</v>
      </c>
      <c r="O493" s="1058" t="s">
        <v>144</v>
      </c>
      <c r="P493" s="1058" t="s">
        <v>144</v>
      </c>
      <c r="Q493" s="1058" t="s">
        <v>144</v>
      </c>
    </row>
    <row r="494" spans="3:17" ht="14.5">
      <c r="C494" s="599" t="s">
        <v>144</v>
      </c>
      <c r="D494" s="599" t="s">
        <v>144</v>
      </c>
      <c r="E494" s="1326" t="s">
        <v>144</v>
      </c>
      <c r="F494" s="1058" t="s">
        <v>144</v>
      </c>
      <c r="G494" s="1058" t="s">
        <v>144</v>
      </c>
      <c r="H494" s="1058" t="s">
        <v>144</v>
      </c>
      <c r="I494" s="1058" t="s">
        <v>144</v>
      </c>
      <c r="J494" s="1058" t="s">
        <v>144</v>
      </c>
      <c r="K494" s="1058" t="s">
        <v>144</v>
      </c>
      <c r="L494" s="1058" t="s">
        <v>144</v>
      </c>
      <c r="M494" s="1058" t="s">
        <v>144</v>
      </c>
      <c r="N494" s="1058" t="s">
        <v>144</v>
      </c>
      <c r="O494" s="1058" t="s">
        <v>144</v>
      </c>
      <c r="P494" s="1058" t="s">
        <v>144</v>
      </c>
      <c r="Q494" s="1058" t="s">
        <v>144</v>
      </c>
    </row>
    <row r="495" spans="3:17" ht="14.5">
      <c r="C495" s="599" t="s">
        <v>144</v>
      </c>
      <c r="D495" s="599" t="s">
        <v>144</v>
      </c>
      <c r="E495" s="1326" t="s">
        <v>144</v>
      </c>
      <c r="F495" s="1058" t="s">
        <v>144</v>
      </c>
      <c r="G495" s="1058" t="s">
        <v>144</v>
      </c>
      <c r="H495" s="1058" t="s">
        <v>144</v>
      </c>
      <c r="I495" s="1058" t="s">
        <v>144</v>
      </c>
      <c r="J495" s="1058" t="s">
        <v>144</v>
      </c>
      <c r="K495" s="1058" t="s">
        <v>144</v>
      </c>
      <c r="L495" s="1058" t="s">
        <v>144</v>
      </c>
      <c r="M495" s="1058" t="s">
        <v>144</v>
      </c>
      <c r="N495" s="1058" t="s">
        <v>144</v>
      </c>
      <c r="O495" s="1058" t="s">
        <v>144</v>
      </c>
      <c r="P495" s="1058" t="s">
        <v>144</v>
      </c>
      <c r="Q495" s="1058" t="s">
        <v>144</v>
      </c>
    </row>
    <row r="496" spans="3:17" ht="14.5">
      <c r="C496" s="599" t="s">
        <v>144</v>
      </c>
      <c r="D496" s="599" t="s">
        <v>144</v>
      </c>
      <c r="E496" s="1326" t="s">
        <v>144</v>
      </c>
      <c r="F496" s="1058" t="s">
        <v>144</v>
      </c>
      <c r="G496" s="1058" t="s">
        <v>144</v>
      </c>
      <c r="H496" s="1058" t="s">
        <v>144</v>
      </c>
      <c r="I496" s="1058" t="s">
        <v>144</v>
      </c>
      <c r="J496" s="1058" t="s">
        <v>144</v>
      </c>
      <c r="K496" s="1058" t="s">
        <v>144</v>
      </c>
      <c r="L496" s="1058" t="s">
        <v>144</v>
      </c>
      <c r="M496" s="1058" t="s">
        <v>144</v>
      </c>
      <c r="N496" s="1058" t="s">
        <v>144</v>
      </c>
      <c r="O496" s="1058" t="s">
        <v>144</v>
      </c>
      <c r="P496" s="1058" t="s">
        <v>144</v>
      </c>
      <c r="Q496" s="1058" t="s">
        <v>144</v>
      </c>
    </row>
    <row r="497" spans="3:17" ht="14.5">
      <c r="C497" s="599" t="s">
        <v>144</v>
      </c>
      <c r="D497" s="599" t="s">
        <v>144</v>
      </c>
      <c r="E497" s="1326" t="s">
        <v>144</v>
      </c>
      <c r="F497" s="1058" t="s">
        <v>144</v>
      </c>
      <c r="G497" s="1058" t="s">
        <v>144</v>
      </c>
      <c r="H497" s="1058" t="s">
        <v>144</v>
      </c>
      <c r="I497" s="1058" t="s">
        <v>144</v>
      </c>
      <c r="J497" s="1058" t="s">
        <v>144</v>
      </c>
      <c r="K497" s="1058" t="s">
        <v>144</v>
      </c>
      <c r="L497" s="1058" t="s">
        <v>144</v>
      </c>
      <c r="M497" s="1058" t="s">
        <v>144</v>
      </c>
      <c r="N497" s="1058" t="s">
        <v>144</v>
      </c>
      <c r="O497" s="1058" t="s">
        <v>144</v>
      </c>
      <c r="P497" s="1058" t="s">
        <v>144</v>
      </c>
      <c r="Q497" s="1058" t="s">
        <v>144</v>
      </c>
    </row>
    <row r="498" spans="3:17" ht="14.5">
      <c r="C498" s="599" t="s">
        <v>144</v>
      </c>
      <c r="D498" s="599" t="s">
        <v>144</v>
      </c>
      <c r="E498" s="1326" t="s">
        <v>144</v>
      </c>
      <c r="F498" s="1058" t="s">
        <v>144</v>
      </c>
      <c r="G498" s="1058" t="s">
        <v>144</v>
      </c>
      <c r="H498" s="1058" t="s">
        <v>144</v>
      </c>
      <c r="I498" s="1058" t="s">
        <v>144</v>
      </c>
      <c r="J498" s="1058" t="s">
        <v>144</v>
      </c>
      <c r="K498" s="1058" t="s">
        <v>144</v>
      </c>
      <c r="L498" s="1058" t="s">
        <v>144</v>
      </c>
      <c r="M498" s="1058" t="s">
        <v>144</v>
      </c>
      <c r="N498" s="1058" t="s">
        <v>144</v>
      </c>
      <c r="O498" s="1058" t="s">
        <v>144</v>
      </c>
      <c r="P498" s="1058" t="s">
        <v>144</v>
      </c>
      <c r="Q498" s="1058" t="s">
        <v>144</v>
      </c>
    </row>
    <row r="499" spans="3:17" ht="14.5">
      <c r="C499" s="599" t="s">
        <v>144</v>
      </c>
      <c r="D499" s="599" t="s">
        <v>144</v>
      </c>
      <c r="E499" s="1326" t="s">
        <v>144</v>
      </c>
      <c r="F499" s="1058" t="s">
        <v>144</v>
      </c>
      <c r="G499" s="1058" t="s">
        <v>144</v>
      </c>
      <c r="H499" s="1058" t="s">
        <v>144</v>
      </c>
      <c r="I499" s="1058" t="s">
        <v>144</v>
      </c>
      <c r="J499" s="1058" t="s">
        <v>144</v>
      </c>
      <c r="K499" s="1058" t="s">
        <v>144</v>
      </c>
      <c r="L499" s="1058" t="s">
        <v>144</v>
      </c>
      <c r="M499" s="1058" t="s">
        <v>144</v>
      </c>
      <c r="N499" s="1058" t="s">
        <v>144</v>
      </c>
      <c r="O499" s="1058" t="s">
        <v>144</v>
      </c>
      <c r="P499" s="1058" t="s">
        <v>144</v>
      </c>
      <c r="Q499" s="1058" t="s">
        <v>144</v>
      </c>
    </row>
    <row r="500" spans="3:17" ht="14.5">
      <c r="C500" s="599" t="s">
        <v>144</v>
      </c>
      <c r="D500" s="599" t="s">
        <v>144</v>
      </c>
      <c r="E500" s="1326" t="s">
        <v>144</v>
      </c>
      <c r="F500" s="1058" t="s">
        <v>144</v>
      </c>
      <c r="G500" s="1058" t="s">
        <v>144</v>
      </c>
      <c r="H500" s="1058" t="s">
        <v>144</v>
      </c>
      <c r="I500" s="1058" t="s">
        <v>144</v>
      </c>
      <c r="J500" s="1058" t="s">
        <v>144</v>
      </c>
      <c r="K500" s="1058" t="s">
        <v>144</v>
      </c>
      <c r="L500" s="1058" t="s">
        <v>144</v>
      </c>
      <c r="M500" s="1058" t="s">
        <v>144</v>
      </c>
      <c r="N500" s="1058" t="s">
        <v>144</v>
      </c>
      <c r="O500" s="1058" t="s">
        <v>144</v>
      </c>
      <c r="P500" s="1058" t="s">
        <v>144</v>
      </c>
      <c r="Q500" s="1058" t="s">
        <v>144</v>
      </c>
    </row>
    <row r="501" spans="3:17" ht="14.5">
      <c r="C501" s="599" t="s">
        <v>144</v>
      </c>
      <c r="D501" s="599" t="s">
        <v>144</v>
      </c>
      <c r="E501" s="1326" t="s">
        <v>144</v>
      </c>
      <c r="F501" s="1058" t="s">
        <v>144</v>
      </c>
      <c r="G501" s="1058" t="s">
        <v>144</v>
      </c>
      <c r="H501" s="1058" t="s">
        <v>144</v>
      </c>
      <c r="I501" s="1058" t="s">
        <v>144</v>
      </c>
      <c r="J501" s="1058" t="s">
        <v>144</v>
      </c>
      <c r="K501" s="1058" t="s">
        <v>144</v>
      </c>
      <c r="L501" s="1058" t="s">
        <v>144</v>
      </c>
      <c r="M501" s="1058" t="s">
        <v>144</v>
      </c>
      <c r="N501" s="1058" t="s">
        <v>144</v>
      </c>
      <c r="O501" s="1058" t="s">
        <v>144</v>
      </c>
      <c r="P501" s="1058" t="s">
        <v>144</v>
      </c>
      <c r="Q501" s="1058" t="s">
        <v>144</v>
      </c>
    </row>
    <row r="502" spans="3:17" ht="14.5">
      <c r="C502" s="599" t="s">
        <v>144</v>
      </c>
      <c r="D502" s="599" t="s">
        <v>144</v>
      </c>
      <c r="E502" s="1326" t="s">
        <v>144</v>
      </c>
      <c r="F502" s="1058" t="s">
        <v>144</v>
      </c>
      <c r="G502" s="1058" t="s">
        <v>144</v>
      </c>
      <c r="H502" s="1058" t="s">
        <v>144</v>
      </c>
      <c r="I502" s="1058" t="s">
        <v>144</v>
      </c>
      <c r="J502" s="1058" t="s">
        <v>144</v>
      </c>
      <c r="K502" s="1058" t="s">
        <v>144</v>
      </c>
      <c r="L502" s="1058" t="s">
        <v>144</v>
      </c>
      <c r="M502" s="1058" t="s">
        <v>144</v>
      </c>
      <c r="N502" s="1058" t="s">
        <v>144</v>
      </c>
      <c r="O502" s="1058" t="s">
        <v>144</v>
      </c>
      <c r="P502" s="1058" t="s">
        <v>144</v>
      </c>
      <c r="Q502" s="1058" t="s">
        <v>144</v>
      </c>
    </row>
    <row r="503" spans="3:17" ht="14.5">
      <c r="C503" s="599" t="s">
        <v>144</v>
      </c>
      <c r="D503" s="599" t="s">
        <v>144</v>
      </c>
      <c r="E503" s="1326" t="s">
        <v>144</v>
      </c>
      <c r="F503" s="1058" t="s">
        <v>144</v>
      </c>
      <c r="G503" s="1058" t="s">
        <v>144</v>
      </c>
      <c r="H503" s="1058" t="s">
        <v>144</v>
      </c>
      <c r="I503" s="1058" t="s">
        <v>144</v>
      </c>
      <c r="J503" s="1058" t="s">
        <v>144</v>
      </c>
      <c r="K503" s="1058" t="s">
        <v>144</v>
      </c>
      <c r="L503" s="1058" t="s">
        <v>144</v>
      </c>
      <c r="M503" s="1058" t="s">
        <v>144</v>
      </c>
      <c r="N503" s="1058" t="s">
        <v>144</v>
      </c>
      <c r="O503" s="1058" t="s">
        <v>144</v>
      </c>
      <c r="P503" s="1058" t="s">
        <v>144</v>
      </c>
      <c r="Q503" s="1058" t="s">
        <v>144</v>
      </c>
    </row>
    <row r="504" spans="3:17" ht="14.5">
      <c r="C504" s="599" t="s">
        <v>144</v>
      </c>
      <c r="D504" s="599" t="s">
        <v>144</v>
      </c>
      <c r="E504" s="1326" t="s">
        <v>144</v>
      </c>
      <c r="F504" s="1058" t="s">
        <v>144</v>
      </c>
      <c r="G504" s="1058" t="s">
        <v>144</v>
      </c>
      <c r="H504" s="1058" t="s">
        <v>144</v>
      </c>
      <c r="I504" s="1058" t="s">
        <v>144</v>
      </c>
      <c r="J504" s="1058" t="s">
        <v>144</v>
      </c>
      <c r="K504" s="1058" t="s">
        <v>144</v>
      </c>
      <c r="L504" s="1058" t="s">
        <v>144</v>
      </c>
      <c r="M504" s="1058" t="s">
        <v>144</v>
      </c>
      <c r="N504" s="1058" t="s">
        <v>144</v>
      </c>
      <c r="O504" s="1058" t="s">
        <v>144</v>
      </c>
      <c r="P504" s="1058" t="s">
        <v>144</v>
      </c>
      <c r="Q504" s="1058" t="s">
        <v>144</v>
      </c>
    </row>
    <row r="505" spans="3:17" ht="14.5">
      <c r="C505" s="599" t="s">
        <v>144</v>
      </c>
      <c r="D505" s="599" t="s">
        <v>144</v>
      </c>
      <c r="E505" s="1326" t="s">
        <v>144</v>
      </c>
      <c r="F505" s="1058" t="s">
        <v>144</v>
      </c>
      <c r="G505" s="1058" t="s">
        <v>144</v>
      </c>
      <c r="H505" s="1058" t="s">
        <v>144</v>
      </c>
      <c r="I505" s="1058" t="s">
        <v>144</v>
      </c>
      <c r="J505" s="1058" t="s">
        <v>144</v>
      </c>
      <c r="K505" s="1058" t="s">
        <v>144</v>
      </c>
      <c r="L505" s="1058" t="s">
        <v>144</v>
      </c>
      <c r="M505" s="1058" t="s">
        <v>144</v>
      </c>
      <c r="N505" s="1058" t="s">
        <v>144</v>
      </c>
      <c r="O505" s="1058" t="s">
        <v>144</v>
      </c>
      <c r="P505" s="1058" t="s">
        <v>144</v>
      </c>
      <c r="Q505" s="1058" t="s">
        <v>144</v>
      </c>
    </row>
    <row r="506" spans="3:17" ht="14.5">
      <c r="C506" s="599" t="s">
        <v>144</v>
      </c>
      <c r="D506" s="599" t="s">
        <v>144</v>
      </c>
      <c r="E506" s="1326" t="s">
        <v>144</v>
      </c>
      <c r="F506" s="1058" t="s">
        <v>144</v>
      </c>
      <c r="G506" s="1058" t="s">
        <v>144</v>
      </c>
      <c r="H506" s="1058" t="s">
        <v>144</v>
      </c>
      <c r="I506" s="1058" t="s">
        <v>144</v>
      </c>
      <c r="J506" s="1058" t="s">
        <v>144</v>
      </c>
      <c r="K506" s="1058" t="s">
        <v>144</v>
      </c>
      <c r="L506" s="1058" t="s">
        <v>144</v>
      </c>
      <c r="M506" s="1058" t="s">
        <v>144</v>
      </c>
      <c r="N506" s="1058" t="s">
        <v>144</v>
      </c>
      <c r="O506" s="1058" t="s">
        <v>144</v>
      </c>
      <c r="P506" s="1058" t="s">
        <v>144</v>
      </c>
      <c r="Q506" s="1058" t="s">
        <v>144</v>
      </c>
    </row>
    <row r="507" spans="3:17" ht="14.5">
      <c r="C507" s="599" t="s">
        <v>144</v>
      </c>
      <c r="D507" s="599" t="s">
        <v>144</v>
      </c>
      <c r="E507" s="1326" t="s">
        <v>144</v>
      </c>
      <c r="F507" s="1058" t="s">
        <v>144</v>
      </c>
      <c r="G507" s="1058" t="s">
        <v>144</v>
      </c>
      <c r="H507" s="1058" t="s">
        <v>144</v>
      </c>
      <c r="I507" s="1058" t="s">
        <v>144</v>
      </c>
      <c r="J507" s="1058" t="s">
        <v>144</v>
      </c>
      <c r="K507" s="1058" t="s">
        <v>144</v>
      </c>
      <c r="L507" s="1058" t="s">
        <v>144</v>
      </c>
      <c r="M507" s="1058" t="s">
        <v>144</v>
      </c>
      <c r="N507" s="1058" t="s">
        <v>144</v>
      </c>
      <c r="O507" s="1058" t="s">
        <v>144</v>
      </c>
      <c r="P507" s="1058" t="s">
        <v>144</v>
      </c>
      <c r="Q507" s="1058" t="s">
        <v>144</v>
      </c>
    </row>
    <row r="508" spans="3:17" ht="14.5">
      <c r="C508" s="599" t="s">
        <v>144</v>
      </c>
      <c r="D508" s="599" t="s">
        <v>144</v>
      </c>
      <c r="E508" s="1326" t="s">
        <v>144</v>
      </c>
      <c r="F508" s="1058" t="s">
        <v>144</v>
      </c>
      <c r="G508" s="1058" t="s">
        <v>144</v>
      </c>
      <c r="H508" s="1058" t="s">
        <v>144</v>
      </c>
      <c r="I508" s="1058" t="s">
        <v>144</v>
      </c>
      <c r="J508" s="1058" t="s">
        <v>144</v>
      </c>
      <c r="K508" s="1058" t="s">
        <v>144</v>
      </c>
      <c r="L508" s="1058" t="s">
        <v>144</v>
      </c>
      <c r="M508" s="1058" t="s">
        <v>144</v>
      </c>
      <c r="N508" s="1058" t="s">
        <v>144</v>
      </c>
      <c r="O508" s="1058" t="s">
        <v>144</v>
      </c>
      <c r="P508" s="1058" t="s">
        <v>144</v>
      </c>
      <c r="Q508" s="1058" t="s">
        <v>144</v>
      </c>
    </row>
    <row r="509" spans="3:17" ht="14.5">
      <c r="C509" s="599" t="s">
        <v>144</v>
      </c>
      <c r="D509" s="599" t="s">
        <v>144</v>
      </c>
      <c r="E509" s="1326" t="s">
        <v>144</v>
      </c>
      <c r="F509" s="1058" t="s">
        <v>144</v>
      </c>
      <c r="G509" s="1058" t="s">
        <v>144</v>
      </c>
      <c r="H509" s="1058" t="s">
        <v>144</v>
      </c>
      <c r="I509" s="1058" t="s">
        <v>144</v>
      </c>
      <c r="J509" s="1058" t="s">
        <v>144</v>
      </c>
      <c r="K509" s="1058" t="s">
        <v>144</v>
      </c>
      <c r="L509" s="1058" t="s">
        <v>144</v>
      </c>
      <c r="M509" s="1058" t="s">
        <v>144</v>
      </c>
      <c r="N509" s="1058" t="s">
        <v>144</v>
      </c>
      <c r="O509" s="1058" t="s">
        <v>144</v>
      </c>
      <c r="P509" s="1058" t="s">
        <v>144</v>
      </c>
      <c r="Q509" s="1058" t="s">
        <v>144</v>
      </c>
    </row>
    <row r="510" spans="3:17" ht="14.5">
      <c r="C510" s="599" t="s">
        <v>144</v>
      </c>
      <c r="D510" s="599" t="s">
        <v>144</v>
      </c>
      <c r="E510" s="1326" t="s">
        <v>144</v>
      </c>
      <c r="F510" s="1058" t="s">
        <v>144</v>
      </c>
      <c r="G510" s="1058" t="s">
        <v>144</v>
      </c>
      <c r="H510" s="1058" t="s">
        <v>144</v>
      </c>
      <c r="I510" s="1058" t="s">
        <v>144</v>
      </c>
      <c r="J510" s="1058" t="s">
        <v>144</v>
      </c>
      <c r="K510" s="1058" t="s">
        <v>144</v>
      </c>
      <c r="L510" s="1058" t="s">
        <v>144</v>
      </c>
      <c r="M510" s="1058" t="s">
        <v>144</v>
      </c>
      <c r="N510" s="1058" t="s">
        <v>144</v>
      </c>
      <c r="O510" s="1058" t="s">
        <v>144</v>
      </c>
      <c r="P510" s="1058" t="s">
        <v>144</v>
      </c>
      <c r="Q510" s="1058" t="s">
        <v>144</v>
      </c>
    </row>
    <row r="511" spans="3:17" ht="14.5">
      <c r="C511" s="599" t="s">
        <v>144</v>
      </c>
      <c r="D511" s="599" t="s">
        <v>144</v>
      </c>
      <c r="E511" s="1326" t="s">
        <v>144</v>
      </c>
      <c r="F511" s="1058" t="s">
        <v>144</v>
      </c>
      <c r="G511" s="1058" t="s">
        <v>144</v>
      </c>
      <c r="H511" s="1058" t="s">
        <v>144</v>
      </c>
      <c r="I511" s="1058" t="s">
        <v>144</v>
      </c>
      <c r="J511" s="1058" t="s">
        <v>144</v>
      </c>
      <c r="K511" s="1058" t="s">
        <v>144</v>
      </c>
      <c r="L511" s="1058" t="s">
        <v>144</v>
      </c>
      <c r="M511" s="1058" t="s">
        <v>144</v>
      </c>
      <c r="N511" s="1058" t="s">
        <v>144</v>
      </c>
      <c r="O511" s="1058" t="s">
        <v>144</v>
      </c>
      <c r="P511" s="1058" t="s">
        <v>144</v>
      </c>
      <c r="Q511" s="1058" t="s">
        <v>144</v>
      </c>
    </row>
    <row r="512" spans="3:17" ht="14.5">
      <c r="C512" s="599" t="s">
        <v>144</v>
      </c>
      <c r="D512" s="599" t="s">
        <v>144</v>
      </c>
      <c r="E512" s="1326" t="s">
        <v>144</v>
      </c>
      <c r="F512" s="1058" t="s">
        <v>144</v>
      </c>
      <c r="G512" s="1058" t="s">
        <v>144</v>
      </c>
      <c r="H512" s="1058" t="s">
        <v>144</v>
      </c>
      <c r="I512" s="1058" t="s">
        <v>144</v>
      </c>
      <c r="J512" s="1058" t="s">
        <v>144</v>
      </c>
      <c r="K512" s="1058" t="s">
        <v>144</v>
      </c>
      <c r="L512" s="1058" t="s">
        <v>144</v>
      </c>
      <c r="M512" s="1058" t="s">
        <v>144</v>
      </c>
      <c r="N512" s="1058" t="s">
        <v>144</v>
      </c>
      <c r="O512" s="1058" t="s">
        <v>144</v>
      </c>
      <c r="P512" s="1058" t="s">
        <v>144</v>
      </c>
      <c r="Q512" s="1058" t="s">
        <v>144</v>
      </c>
    </row>
    <row r="513" spans="3:17" ht="14.5">
      <c r="C513" s="599" t="s">
        <v>144</v>
      </c>
      <c r="D513" s="599" t="s">
        <v>144</v>
      </c>
      <c r="E513" s="1326" t="s">
        <v>144</v>
      </c>
      <c r="F513" s="1058" t="s">
        <v>144</v>
      </c>
      <c r="G513" s="1058" t="s">
        <v>144</v>
      </c>
      <c r="H513" s="1058" t="s">
        <v>144</v>
      </c>
      <c r="I513" s="1058" t="s">
        <v>144</v>
      </c>
      <c r="J513" s="1058" t="s">
        <v>144</v>
      </c>
      <c r="K513" s="1058" t="s">
        <v>144</v>
      </c>
      <c r="L513" s="1058" t="s">
        <v>144</v>
      </c>
      <c r="M513" s="1058" t="s">
        <v>144</v>
      </c>
      <c r="N513" s="1058" t="s">
        <v>144</v>
      </c>
      <c r="O513" s="1058" t="s">
        <v>144</v>
      </c>
      <c r="P513" s="1058" t="s">
        <v>144</v>
      </c>
      <c r="Q513" s="1058" t="s">
        <v>144</v>
      </c>
    </row>
    <row r="514" spans="3:17" ht="14.5">
      <c r="C514" s="599" t="s">
        <v>144</v>
      </c>
      <c r="D514" s="599" t="s">
        <v>144</v>
      </c>
      <c r="E514" s="1326" t="s">
        <v>144</v>
      </c>
      <c r="F514" s="1058" t="s">
        <v>144</v>
      </c>
      <c r="G514" s="1058" t="s">
        <v>144</v>
      </c>
      <c r="H514" s="1058" t="s">
        <v>144</v>
      </c>
      <c r="I514" s="1058" t="s">
        <v>144</v>
      </c>
      <c r="J514" s="1058" t="s">
        <v>144</v>
      </c>
      <c r="K514" s="1058" t="s">
        <v>144</v>
      </c>
      <c r="L514" s="1058" t="s">
        <v>144</v>
      </c>
      <c r="M514" s="1058" t="s">
        <v>144</v>
      </c>
      <c r="N514" s="1058" t="s">
        <v>144</v>
      </c>
      <c r="O514" s="1058" t="s">
        <v>144</v>
      </c>
      <c r="P514" s="1058" t="s">
        <v>144</v>
      </c>
      <c r="Q514" s="1058" t="s">
        <v>144</v>
      </c>
    </row>
    <row r="515" spans="3:17" ht="14.5">
      <c r="C515" s="599" t="s">
        <v>144</v>
      </c>
      <c r="D515" s="599" t="s">
        <v>144</v>
      </c>
      <c r="E515" s="1326" t="s">
        <v>144</v>
      </c>
      <c r="F515" s="1058" t="s">
        <v>144</v>
      </c>
      <c r="G515" s="1058" t="s">
        <v>144</v>
      </c>
      <c r="H515" s="1058" t="s">
        <v>144</v>
      </c>
      <c r="I515" s="1058" t="s">
        <v>144</v>
      </c>
      <c r="J515" s="1058" t="s">
        <v>144</v>
      </c>
      <c r="K515" s="1058" t="s">
        <v>144</v>
      </c>
      <c r="L515" s="1058" t="s">
        <v>144</v>
      </c>
      <c r="M515" s="1058" t="s">
        <v>144</v>
      </c>
      <c r="N515" s="1058" t="s">
        <v>144</v>
      </c>
      <c r="O515" s="1058" t="s">
        <v>144</v>
      </c>
      <c r="P515" s="1058" t="s">
        <v>144</v>
      </c>
      <c r="Q515" s="1058" t="s">
        <v>144</v>
      </c>
    </row>
    <row r="516" spans="3:17" ht="14.5">
      <c r="C516" s="599" t="s">
        <v>144</v>
      </c>
      <c r="D516" s="599" t="s">
        <v>144</v>
      </c>
      <c r="E516" s="1326" t="s">
        <v>144</v>
      </c>
      <c r="F516" s="1058" t="s">
        <v>144</v>
      </c>
      <c r="G516" s="1058" t="s">
        <v>144</v>
      </c>
      <c r="H516" s="1058" t="s">
        <v>144</v>
      </c>
      <c r="I516" s="1058" t="s">
        <v>144</v>
      </c>
      <c r="J516" s="1058" t="s">
        <v>144</v>
      </c>
      <c r="K516" s="1058" t="s">
        <v>144</v>
      </c>
      <c r="L516" s="1058" t="s">
        <v>144</v>
      </c>
      <c r="M516" s="1058" t="s">
        <v>144</v>
      </c>
      <c r="N516" s="1058" t="s">
        <v>144</v>
      </c>
      <c r="O516" s="1058" t="s">
        <v>144</v>
      </c>
      <c r="P516" s="1058" t="s">
        <v>144</v>
      </c>
      <c r="Q516" s="1058" t="s">
        <v>144</v>
      </c>
    </row>
    <row r="517" spans="3:17" ht="14.5">
      <c r="C517" s="599" t="s">
        <v>144</v>
      </c>
      <c r="D517" s="599" t="s">
        <v>144</v>
      </c>
      <c r="E517" s="1326" t="s">
        <v>144</v>
      </c>
      <c r="F517" s="1058" t="s">
        <v>144</v>
      </c>
      <c r="G517" s="1058" t="s">
        <v>144</v>
      </c>
      <c r="H517" s="1058" t="s">
        <v>144</v>
      </c>
      <c r="I517" s="1058" t="s">
        <v>144</v>
      </c>
      <c r="J517" s="1058" t="s">
        <v>144</v>
      </c>
      <c r="K517" s="1058" t="s">
        <v>144</v>
      </c>
      <c r="L517" s="1058" t="s">
        <v>144</v>
      </c>
      <c r="M517" s="1058" t="s">
        <v>144</v>
      </c>
      <c r="N517" s="1058" t="s">
        <v>144</v>
      </c>
      <c r="O517" s="1058" t="s">
        <v>144</v>
      </c>
      <c r="P517" s="1058" t="s">
        <v>144</v>
      </c>
      <c r="Q517" s="1058" t="s">
        <v>144</v>
      </c>
    </row>
    <row r="518" spans="3:17" ht="14.5">
      <c r="C518" s="599" t="s">
        <v>144</v>
      </c>
      <c r="D518" s="599" t="s">
        <v>144</v>
      </c>
      <c r="E518" s="1326" t="s">
        <v>144</v>
      </c>
      <c r="F518" s="1058" t="s">
        <v>144</v>
      </c>
      <c r="G518" s="1058" t="s">
        <v>144</v>
      </c>
      <c r="H518" s="1058" t="s">
        <v>144</v>
      </c>
      <c r="I518" s="1058" t="s">
        <v>144</v>
      </c>
      <c r="J518" s="1058" t="s">
        <v>144</v>
      </c>
      <c r="K518" s="1058" t="s">
        <v>144</v>
      </c>
      <c r="L518" s="1058" t="s">
        <v>144</v>
      </c>
      <c r="M518" s="1058" t="s">
        <v>144</v>
      </c>
      <c r="N518" s="1058" t="s">
        <v>144</v>
      </c>
      <c r="O518" s="1058" t="s">
        <v>144</v>
      </c>
      <c r="P518" s="1058" t="s">
        <v>144</v>
      </c>
      <c r="Q518" s="1058" t="s">
        <v>144</v>
      </c>
    </row>
    <row r="519" spans="3:17" ht="14.5">
      <c r="C519" s="599" t="s">
        <v>144</v>
      </c>
      <c r="D519" s="599" t="s">
        <v>144</v>
      </c>
      <c r="E519" s="1326" t="s">
        <v>144</v>
      </c>
      <c r="F519" s="1058" t="s">
        <v>144</v>
      </c>
      <c r="G519" s="1058" t="s">
        <v>144</v>
      </c>
      <c r="H519" s="1058" t="s">
        <v>144</v>
      </c>
      <c r="I519" s="1058" t="s">
        <v>144</v>
      </c>
      <c r="J519" s="1058" t="s">
        <v>144</v>
      </c>
      <c r="K519" s="1058" t="s">
        <v>144</v>
      </c>
      <c r="L519" s="1058" t="s">
        <v>144</v>
      </c>
      <c r="M519" s="1058" t="s">
        <v>144</v>
      </c>
      <c r="N519" s="1058" t="s">
        <v>144</v>
      </c>
      <c r="O519" s="1058" t="s">
        <v>144</v>
      </c>
      <c r="P519" s="1058" t="s">
        <v>144</v>
      </c>
      <c r="Q519" s="1058" t="s">
        <v>144</v>
      </c>
    </row>
    <row r="520" spans="3:17" ht="14.5">
      <c r="C520" s="599" t="s">
        <v>144</v>
      </c>
      <c r="D520" s="599" t="s">
        <v>144</v>
      </c>
      <c r="E520" s="1326" t="s">
        <v>144</v>
      </c>
      <c r="F520" s="1058" t="s">
        <v>144</v>
      </c>
      <c r="G520" s="1058" t="s">
        <v>144</v>
      </c>
      <c r="H520" s="1058" t="s">
        <v>144</v>
      </c>
      <c r="I520" s="1058" t="s">
        <v>144</v>
      </c>
      <c r="J520" s="1058" t="s">
        <v>144</v>
      </c>
      <c r="K520" s="1058" t="s">
        <v>144</v>
      </c>
      <c r="L520" s="1058" t="s">
        <v>144</v>
      </c>
      <c r="M520" s="1058" t="s">
        <v>144</v>
      </c>
      <c r="N520" s="1058" t="s">
        <v>144</v>
      </c>
      <c r="O520" s="1058" t="s">
        <v>144</v>
      </c>
      <c r="P520" s="1058" t="s">
        <v>144</v>
      </c>
      <c r="Q520" s="1058" t="s">
        <v>144</v>
      </c>
    </row>
    <row r="521" spans="3:17" ht="14.5">
      <c r="C521" s="599" t="s">
        <v>144</v>
      </c>
      <c r="D521" s="599" t="s">
        <v>144</v>
      </c>
      <c r="E521" s="1326" t="s">
        <v>144</v>
      </c>
      <c r="F521" s="1058" t="s">
        <v>144</v>
      </c>
      <c r="G521" s="1058" t="s">
        <v>144</v>
      </c>
      <c r="H521" s="1058" t="s">
        <v>144</v>
      </c>
      <c r="I521" s="1058" t="s">
        <v>144</v>
      </c>
      <c r="J521" s="1058" t="s">
        <v>144</v>
      </c>
      <c r="K521" s="1058" t="s">
        <v>144</v>
      </c>
      <c r="L521" s="1058" t="s">
        <v>144</v>
      </c>
      <c r="M521" s="1058" t="s">
        <v>144</v>
      </c>
      <c r="N521" s="1058" t="s">
        <v>144</v>
      </c>
      <c r="O521" s="1058" t="s">
        <v>144</v>
      </c>
      <c r="P521" s="1058" t="s">
        <v>144</v>
      </c>
      <c r="Q521" s="1058" t="s">
        <v>144</v>
      </c>
    </row>
    <row r="522" spans="3:17" ht="14.5">
      <c r="C522" s="599" t="s">
        <v>144</v>
      </c>
      <c r="D522" s="599" t="s">
        <v>144</v>
      </c>
      <c r="E522" s="1326" t="s">
        <v>144</v>
      </c>
      <c r="F522" s="1058" t="s">
        <v>144</v>
      </c>
      <c r="G522" s="1058" t="s">
        <v>144</v>
      </c>
      <c r="H522" s="1058" t="s">
        <v>144</v>
      </c>
      <c r="I522" s="1058" t="s">
        <v>144</v>
      </c>
      <c r="J522" s="1058" t="s">
        <v>144</v>
      </c>
      <c r="K522" s="1058" t="s">
        <v>144</v>
      </c>
      <c r="L522" s="1058" t="s">
        <v>144</v>
      </c>
      <c r="M522" s="1058" t="s">
        <v>144</v>
      </c>
      <c r="N522" s="1058" t="s">
        <v>144</v>
      </c>
      <c r="O522" s="1058" t="s">
        <v>144</v>
      </c>
      <c r="P522" s="1058" t="s">
        <v>144</v>
      </c>
      <c r="Q522" s="1058" t="s">
        <v>144</v>
      </c>
    </row>
    <row r="523" spans="3:17" ht="14.5">
      <c r="C523" s="599" t="s">
        <v>144</v>
      </c>
      <c r="D523" s="599" t="s">
        <v>144</v>
      </c>
      <c r="E523" s="1326" t="s">
        <v>144</v>
      </c>
      <c r="F523" s="1058" t="s">
        <v>144</v>
      </c>
      <c r="G523" s="1058" t="s">
        <v>144</v>
      </c>
      <c r="H523" s="1058" t="s">
        <v>144</v>
      </c>
      <c r="I523" s="1058" t="s">
        <v>144</v>
      </c>
      <c r="J523" s="1058" t="s">
        <v>144</v>
      </c>
      <c r="K523" s="1058" t="s">
        <v>144</v>
      </c>
      <c r="L523" s="1058" t="s">
        <v>144</v>
      </c>
      <c r="M523" s="1058" t="s">
        <v>144</v>
      </c>
      <c r="N523" s="1058" t="s">
        <v>144</v>
      </c>
      <c r="O523" s="1058" t="s">
        <v>144</v>
      </c>
      <c r="P523" s="1058" t="s">
        <v>144</v>
      </c>
      <c r="Q523" s="1058" t="s">
        <v>144</v>
      </c>
    </row>
    <row r="524" spans="3:17" ht="14.5">
      <c r="C524" s="599" t="s">
        <v>144</v>
      </c>
      <c r="D524" s="599" t="s">
        <v>144</v>
      </c>
      <c r="E524" s="1326" t="s">
        <v>144</v>
      </c>
      <c r="F524" s="1058" t="s">
        <v>144</v>
      </c>
      <c r="G524" s="1058" t="s">
        <v>144</v>
      </c>
      <c r="H524" s="1058" t="s">
        <v>144</v>
      </c>
      <c r="I524" s="1058" t="s">
        <v>144</v>
      </c>
      <c r="J524" s="1058" t="s">
        <v>144</v>
      </c>
      <c r="K524" s="1058" t="s">
        <v>144</v>
      </c>
      <c r="L524" s="1058" t="s">
        <v>144</v>
      </c>
      <c r="M524" s="1058" t="s">
        <v>144</v>
      </c>
      <c r="N524" s="1058" t="s">
        <v>144</v>
      </c>
      <c r="O524" s="1058" t="s">
        <v>144</v>
      </c>
      <c r="P524" s="1058" t="s">
        <v>144</v>
      </c>
      <c r="Q524" s="1058" t="s">
        <v>144</v>
      </c>
    </row>
    <row r="525" spans="3:17" ht="14.5">
      <c r="C525" s="599" t="s">
        <v>144</v>
      </c>
      <c r="D525" s="599" t="s">
        <v>144</v>
      </c>
      <c r="E525" s="1326" t="s">
        <v>144</v>
      </c>
      <c r="F525" s="1058" t="s">
        <v>144</v>
      </c>
      <c r="G525" s="1058" t="s">
        <v>144</v>
      </c>
      <c r="H525" s="1058" t="s">
        <v>144</v>
      </c>
      <c r="I525" s="1058" t="s">
        <v>144</v>
      </c>
      <c r="J525" s="1058" t="s">
        <v>144</v>
      </c>
      <c r="K525" s="1058" t="s">
        <v>144</v>
      </c>
      <c r="L525" s="1058" t="s">
        <v>144</v>
      </c>
      <c r="M525" s="1058" t="s">
        <v>144</v>
      </c>
      <c r="N525" s="1058" t="s">
        <v>144</v>
      </c>
      <c r="O525" s="1058" t="s">
        <v>144</v>
      </c>
      <c r="P525" s="1058" t="s">
        <v>144</v>
      </c>
      <c r="Q525" s="1058" t="s">
        <v>144</v>
      </c>
    </row>
    <row r="526" spans="3:17" ht="14.5">
      <c r="C526" s="599" t="s">
        <v>144</v>
      </c>
      <c r="D526" s="599" t="s">
        <v>144</v>
      </c>
      <c r="E526" s="1326" t="s">
        <v>144</v>
      </c>
      <c r="F526" s="1058" t="s">
        <v>144</v>
      </c>
      <c r="G526" s="1058" t="s">
        <v>144</v>
      </c>
      <c r="H526" s="1058" t="s">
        <v>144</v>
      </c>
      <c r="I526" s="1058" t="s">
        <v>144</v>
      </c>
      <c r="J526" s="1058" t="s">
        <v>144</v>
      </c>
      <c r="K526" s="1058" t="s">
        <v>144</v>
      </c>
      <c r="L526" s="1058" t="s">
        <v>144</v>
      </c>
      <c r="M526" s="1058" t="s">
        <v>144</v>
      </c>
      <c r="N526" s="1058" t="s">
        <v>144</v>
      </c>
      <c r="O526" s="1058" t="s">
        <v>144</v>
      </c>
      <c r="P526" s="1058" t="s">
        <v>144</v>
      </c>
      <c r="Q526" s="1058" t="s">
        <v>144</v>
      </c>
    </row>
    <row r="527" spans="3:17" ht="14.5">
      <c r="C527" s="599" t="s">
        <v>144</v>
      </c>
      <c r="D527" s="599" t="s">
        <v>144</v>
      </c>
      <c r="E527" s="1326" t="s">
        <v>144</v>
      </c>
      <c r="F527" s="1058" t="s">
        <v>144</v>
      </c>
      <c r="G527" s="1058" t="s">
        <v>144</v>
      </c>
      <c r="H527" s="1058" t="s">
        <v>144</v>
      </c>
      <c r="I527" s="1058" t="s">
        <v>144</v>
      </c>
      <c r="J527" s="1058" t="s">
        <v>144</v>
      </c>
      <c r="K527" s="1058" t="s">
        <v>144</v>
      </c>
      <c r="L527" s="1058" t="s">
        <v>144</v>
      </c>
      <c r="M527" s="1058" t="s">
        <v>144</v>
      </c>
      <c r="N527" s="1058" t="s">
        <v>144</v>
      </c>
      <c r="O527" s="1058" t="s">
        <v>144</v>
      </c>
      <c r="P527" s="1058" t="s">
        <v>144</v>
      </c>
      <c r="Q527" s="1058" t="s">
        <v>144</v>
      </c>
    </row>
    <row r="528" spans="3:17" ht="14.5">
      <c r="C528" s="599" t="s">
        <v>144</v>
      </c>
      <c r="D528" s="599" t="s">
        <v>144</v>
      </c>
      <c r="E528" s="1326" t="s">
        <v>144</v>
      </c>
      <c r="F528" s="1058" t="s">
        <v>144</v>
      </c>
      <c r="G528" s="1058" t="s">
        <v>144</v>
      </c>
      <c r="H528" s="1058" t="s">
        <v>144</v>
      </c>
      <c r="I528" s="1058" t="s">
        <v>144</v>
      </c>
      <c r="J528" s="1058" t="s">
        <v>144</v>
      </c>
      <c r="K528" s="1058" t="s">
        <v>144</v>
      </c>
      <c r="L528" s="1058" t="s">
        <v>144</v>
      </c>
      <c r="M528" s="1058" t="s">
        <v>144</v>
      </c>
      <c r="N528" s="1058" t="s">
        <v>144</v>
      </c>
      <c r="O528" s="1058" t="s">
        <v>144</v>
      </c>
      <c r="P528" s="1058" t="s">
        <v>144</v>
      </c>
      <c r="Q528" s="1058" t="s">
        <v>144</v>
      </c>
    </row>
    <row r="529" spans="3:17" ht="14.5">
      <c r="C529" s="599" t="s">
        <v>144</v>
      </c>
      <c r="D529" s="599" t="s">
        <v>144</v>
      </c>
      <c r="E529" s="1326" t="s">
        <v>144</v>
      </c>
      <c r="F529" s="1058" t="s">
        <v>144</v>
      </c>
      <c r="G529" s="1058" t="s">
        <v>144</v>
      </c>
      <c r="H529" s="1058" t="s">
        <v>144</v>
      </c>
      <c r="I529" s="1058" t="s">
        <v>144</v>
      </c>
      <c r="J529" s="1058" t="s">
        <v>144</v>
      </c>
      <c r="K529" s="1058" t="s">
        <v>144</v>
      </c>
      <c r="L529" s="1058" t="s">
        <v>144</v>
      </c>
      <c r="M529" s="1058" t="s">
        <v>144</v>
      </c>
      <c r="N529" s="1058" t="s">
        <v>144</v>
      </c>
      <c r="O529" s="1058" t="s">
        <v>144</v>
      </c>
      <c r="P529" s="1058" t="s">
        <v>144</v>
      </c>
      <c r="Q529" s="1058" t="s">
        <v>144</v>
      </c>
    </row>
    <row r="530" spans="3:17" ht="14.5">
      <c r="C530" s="599" t="s">
        <v>144</v>
      </c>
      <c r="D530" s="599" t="s">
        <v>144</v>
      </c>
      <c r="E530" s="1326" t="s">
        <v>144</v>
      </c>
      <c r="F530" s="1058" t="s">
        <v>144</v>
      </c>
      <c r="G530" s="1058" t="s">
        <v>144</v>
      </c>
      <c r="H530" s="1058" t="s">
        <v>144</v>
      </c>
      <c r="I530" s="1058" t="s">
        <v>144</v>
      </c>
      <c r="J530" s="1058" t="s">
        <v>144</v>
      </c>
      <c r="K530" s="1058" t="s">
        <v>144</v>
      </c>
      <c r="L530" s="1058" t="s">
        <v>144</v>
      </c>
      <c r="M530" s="1058" t="s">
        <v>144</v>
      </c>
      <c r="N530" s="1058" t="s">
        <v>144</v>
      </c>
      <c r="O530" s="1058" t="s">
        <v>144</v>
      </c>
      <c r="P530" s="1058" t="s">
        <v>144</v>
      </c>
      <c r="Q530" s="1058" t="s">
        <v>144</v>
      </c>
    </row>
    <row r="531" spans="3:17" ht="14.5">
      <c r="C531" s="599" t="s">
        <v>144</v>
      </c>
      <c r="D531" s="599" t="s">
        <v>144</v>
      </c>
      <c r="E531" s="1326" t="s">
        <v>144</v>
      </c>
      <c r="F531" s="1058" t="s">
        <v>144</v>
      </c>
      <c r="G531" s="1058" t="s">
        <v>144</v>
      </c>
      <c r="H531" s="1058" t="s">
        <v>144</v>
      </c>
      <c r="I531" s="1058" t="s">
        <v>144</v>
      </c>
      <c r="J531" s="1058" t="s">
        <v>144</v>
      </c>
      <c r="K531" s="1058" t="s">
        <v>144</v>
      </c>
      <c r="L531" s="1058" t="s">
        <v>144</v>
      </c>
      <c r="M531" s="1058" t="s">
        <v>144</v>
      </c>
      <c r="N531" s="1058" t="s">
        <v>144</v>
      </c>
      <c r="O531" s="1058" t="s">
        <v>144</v>
      </c>
      <c r="P531" s="1058" t="s">
        <v>144</v>
      </c>
      <c r="Q531" s="1058" t="s">
        <v>144</v>
      </c>
    </row>
    <row r="532" spans="3:17" ht="14.5">
      <c r="C532" s="599" t="s">
        <v>144</v>
      </c>
      <c r="D532" s="599" t="s">
        <v>144</v>
      </c>
      <c r="E532" s="1326" t="s">
        <v>144</v>
      </c>
      <c r="F532" s="1058" t="s">
        <v>144</v>
      </c>
      <c r="G532" s="1058" t="s">
        <v>144</v>
      </c>
      <c r="H532" s="1058" t="s">
        <v>144</v>
      </c>
      <c r="I532" s="1058" t="s">
        <v>144</v>
      </c>
      <c r="J532" s="1058" t="s">
        <v>144</v>
      </c>
      <c r="K532" s="1058" t="s">
        <v>144</v>
      </c>
      <c r="L532" s="1058" t="s">
        <v>144</v>
      </c>
      <c r="M532" s="1058" t="s">
        <v>144</v>
      </c>
      <c r="N532" s="1058" t="s">
        <v>144</v>
      </c>
      <c r="O532" s="1058" t="s">
        <v>144</v>
      </c>
      <c r="P532" s="1058" t="s">
        <v>144</v>
      </c>
      <c r="Q532" s="1058" t="s">
        <v>144</v>
      </c>
    </row>
    <row r="533" spans="3:17" ht="14.5">
      <c r="C533" s="599" t="s">
        <v>144</v>
      </c>
      <c r="D533" s="599" t="s">
        <v>144</v>
      </c>
      <c r="E533" s="1326" t="s">
        <v>144</v>
      </c>
      <c r="F533" s="1058" t="s">
        <v>144</v>
      </c>
      <c r="G533" s="1058" t="s">
        <v>144</v>
      </c>
      <c r="H533" s="1058" t="s">
        <v>144</v>
      </c>
      <c r="I533" s="1058" t="s">
        <v>144</v>
      </c>
      <c r="J533" s="1058" t="s">
        <v>144</v>
      </c>
      <c r="K533" s="1058" t="s">
        <v>144</v>
      </c>
      <c r="L533" s="1058" t="s">
        <v>144</v>
      </c>
      <c r="M533" s="1058" t="s">
        <v>144</v>
      </c>
      <c r="N533" s="1058" t="s">
        <v>144</v>
      </c>
      <c r="O533" s="1058" t="s">
        <v>144</v>
      </c>
      <c r="P533" s="1058" t="s">
        <v>144</v>
      </c>
      <c r="Q533" s="1058" t="s">
        <v>144</v>
      </c>
    </row>
    <row r="534" spans="3:17" ht="14.5">
      <c r="C534" s="599" t="s">
        <v>144</v>
      </c>
      <c r="D534" s="599" t="s">
        <v>144</v>
      </c>
      <c r="E534" s="1326" t="s">
        <v>144</v>
      </c>
      <c r="F534" s="1058" t="s">
        <v>144</v>
      </c>
      <c r="G534" s="1058" t="s">
        <v>144</v>
      </c>
      <c r="H534" s="1058" t="s">
        <v>144</v>
      </c>
      <c r="I534" s="1058" t="s">
        <v>144</v>
      </c>
      <c r="J534" s="1058" t="s">
        <v>144</v>
      </c>
      <c r="K534" s="1058" t="s">
        <v>144</v>
      </c>
      <c r="L534" s="1058" t="s">
        <v>144</v>
      </c>
      <c r="M534" s="1058" t="s">
        <v>144</v>
      </c>
      <c r="N534" s="1058" t="s">
        <v>144</v>
      </c>
      <c r="O534" s="1058" t="s">
        <v>144</v>
      </c>
      <c r="P534" s="1058" t="s">
        <v>144</v>
      </c>
      <c r="Q534" s="1058" t="s">
        <v>144</v>
      </c>
    </row>
    <row r="535" spans="3:17" ht="14.5">
      <c r="C535" s="599" t="s">
        <v>144</v>
      </c>
      <c r="D535" s="599" t="s">
        <v>144</v>
      </c>
      <c r="E535" s="1326" t="s">
        <v>144</v>
      </c>
      <c r="F535" s="1058" t="s">
        <v>144</v>
      </c>
      <c r="G535" s="1058" t="s">
        <v>144</v>
      </c>
      <c r="H535" s="1058" t="s">
        <v>144</v>
      </c>
      <c r="I535" s="1058" t="s">
        <v>144</v>
      </c>
      <c r="J535" s="1058" t="s">
        <v>144</v>
      </c>
      <c r="K535" s="1058" t="s">
        <v>144</v>
      </c>
      <c r="L535" s="1058" t="s">
        <v>144</v>
      </c>
      <c r="M535" s="1058" t="s">
        <v>144</v>
      </c>
      <c r="N535" s="1058" t="s">
        <v>144</v>
      </c>
      <c r="O535" s="1058" t="s">
        <v>144</v>
      </c>
      <c r="P535" s="1058" t="s">
        <v>144</v>
      </c>
      <c r="Q535" s="1058" t="s">
        <v>144</v>
      </c>
    </row>
    <row r="536" spans="3:17" ht="14.5">
      <c r="C536" s="599" t="s">
        <v>144</v>
      </c>
      <c r="D536" s="599" t="s">
        <v>144</v>
      </c>
      <c r="E536" s="1326" t="s">
        <v>144</v>
      </c>
      <c r="F536" s="1058" t="s">
        <v>144</v>
      </c>
      <c r="G536" s="1058" t="s">
        <v>144</v>
      </c>
      <c r="H536" s="1058" t="s">
        <v>144</v>
      </c>
      <c r="I536" s="1058" t="s">
        <v>144</v>
      </c>
      <c r="J536" s="1058" t="s">
        <v>144</v>
      </c>
      <c r="K536" s="1058" t="s">
        <v>144</v>
      </c>
      <c r="L536" s="1058" t="s">
        <v>144</v>
      </c>
      <c r="M536" s="1058" t="s">
        <v>144</v>
      </c>
      <c r="N536" s="1058" t="s">
        <v>144</v>
      </c>
      <c r="O536" s="1058" t="s">
        <v>144</v>
      </c>
      <c r="P536" s="1058" t="s">
        <v>144</v>
      </c>
      <c r="Q536" s="1058" t="s">
        <v>144</v>
      </c>
    </row>
    <row r="537" spans="3:17" ht="14.5">
      <c r="C537" s="599" t="s">
        <v>144</v>
      </c>
      <c r="D537" s="599" t="s">
        <v>144</v>
      </c>
      <c r="E537" s="1326" t="s">
        <v>144</v>
      </c>
      <c r="F537" s="1058" t="s">
        <v>144</v>
      </c>
      <c r="G537" s="1058" t="s">
        <v>144</v>
      </c>
      <c r="H537" s="1058" t="s">
        <v>144</v>
      </c>
      <c r="I537" s="1058" t="s">
        <v>144</v>
      </c>
      <c r="J537" s="1058" t="s">
        <v>144</v>
      </c>
      <c r="K537" s="1058" t="s">
        <v>144</v>
      </c>
      <c r="L537" s="1058" t="s">
        <v>144</v>
      </c>
      <c r="M537" s="1058" t="s">
        <v>144</v>
      </c>
      <c r="N537" s="1058" t="s">
        <v>144</v>
      </c>
      <c r="O537" s="1058" t="s">
        <v>144</v>
      </c>
      <c r="P537" s="1058" t="s">
        <v>144</v>
      </c>
      <c r="Q537" s="1058" t="s">
        <v>144</v>
      </c>
    </row>
    <row r="538" spans="3:17" ht="14.5">
      <c r="C538" s="599" t="s">
        <v>144</v>
      </c>
      <c r="D538" s="599" t="s">
        <v>144</v>
      </c>
      <c r="E538" s="1326" t="s">
        <v>144</v>
      </c>
      <c r="F538" s="1058" t="s">
        <v>144</v>
      </c>
      <c r="G538" s="1058" t="s">
        <v>144</v>
      </c>
      <c r="H538" s="1058" t="s">
        <v>144</v>
      </c>
      <c r="I538" s="1058" t="s">
        <v>144</v>
      </c>
      <c r="J538" s="1058" t="s">
        <v>144</v>
      </c>
      <c r="K538" s="1058" t="s">
        <v>144</v>
      </c>
      <c r="L538" s="1058" t="s">
        <v>144</v>
      </c>
      <c r="M538" s="1058" t="s">
        <v>144</v>
      </c>
      <c r="N538" s="1058" t="s">
        <v>144</v>
      </c>
      <c r="O538" s="1058" t="s">
        <v>144</v>
      </c>
      <c r="P538" s="1058" t="s">
        <v>144</v>
      </c>
      <c r="Q538" s="1058" t="s">
        <v>144</v>
      </c>
    </row>
    <row r="539" spans="3:17" ht="14.5">
      <c r="C539" s="599" t="s">
        <v>144</v>
      </c>
      <c r="D539" s="599" t="s">
        <v>144</v>
      </c>
      <c r="E539" s="1326" t="s">
        <v>144</v>
      </c>
      <c r="F539" s="1058" t="s">
        <v>144</v>
      </c>
      <c r="G539" s="1058" t="s">
        <v>144</v>
      </c>
      <c r="H539" s="1058" t="s">
        <v>144</v>
      </c>
      <c r="I539" s="1058" t="s">
        <v>144</v>
      </c>
      <c r="J539" s="1058" t="s">
        <v>144</v>
      </c>
      <c r="K539" s="1058" t="s">
        <v>144</v>
      </c>
      <c r="L539" s="1058" t="s">
        <v>144</v>
      </c>
      <c r="M539" s="1058" t="s">
        <v>144</v>
      </c>
      <c r="N539" s="1058" t="s">
        <v>144</v>
      </c>
      <c r="O539" s="1058" t="s">
        <v>144</v>
      </c>
      <c r="P539" s="1058" t="s">
        <v>144</v>
      </c>
      <c r="Q539" s="1058" t="s">
        <v>144</v>
      </c>
    </row>
    <row r="540" spans="3:17" ht="14.5">
      <c r="C540" s="599" t="s">
        <v>144</v>
      </c>
      <c r="D540" s="599" t="s">
        <v>144</v>
      </c>
      <c r="E540" s="1326" t="s">
        <v>144</v>
      </c>
      <c r="F540" s="1058" t="s">
        <v>144</v>
      </c>
      <c r="G540" s="1058" t="s">
        <v>144</v>
      </c>
      <c r="H540" s="1058" t="s">
        <v>144</v>
      </c>
      <c r="I540" s="1058" t="s">
        <v>144</v>
      </c>
      <c r="J540" s="1058" t="s">
        <v>144</v>
      </c>
      <c r="K540" s="1058" t="s">
        <v>144</v>
      </c>
      <c r="L540" s="1058" t="s">
        <v>144</v>
      </c>
      <c r="M540" s="1058" t="s">
        <v>144</v>
      </c>
      <c r="N540" s="1058" t="s">
        <v>144</v>
      </c>
      <c r="O540" s="1058" t="s">
        <v>144</v>
      </c>
      <c r="P540" s="1058" t="s">
        <v>144</v>
      </c>
      <c r="Q540" s="1058" t="s">
        <v>144</v>
      </c>
    </row>
    <row r="541" spans="3:17" ht="14.5">
      <c r="C541" s="599" t="s">
        <v>144</v>
      </c>
      <c r="D541" s="599" t="s">
        <v>144</v>
      </c>
      <c r="E541" s="1326" t="s">
        <v>144</v>
      </c>
      <c r="F541" s="1058" t="s">
        <v>144</v>
      </c>
      <c r="G541" s="1058" t="s">
        <v>144</v>
      </c>
      <c r="H541" s="1058" t="s">
        <v>144</v>
      </c>
      <c r="I541" s="1058" t="s">
        <v>144</v>
      </c>
      <c r="J541" s="1058" t="s">
        <v>144</v>
      </c>
      <c r="K541" s="1058" t="s">
        <v>144</v>
      </c>
      <c r="L541" s="1058" t="s">
        <v>144</v>
      </c>
      <c r="M541" s="1058" t="s">
        <v>144</v>
      </c>
      <c r="N541" s="1058" t="s">
        <v>144</v>
      </c>
      <c r="O541" s="1058" t="s">
        <v>144</v>
      </c>
      <c r="P541" s="1058" t="s">
        <v>144</v>
      </c>
      <c r="Q541" s="1058" t="s">
        <v>144</v>
      </c>
    </row>
    <row r="542" spans="3:17" ht="14.5">
      <c r="C542" s="599" t="s">
        <v>144</v>
      </c>
      <c r="D542" s="599" t="s">
        <v>144</v>
      </c>
      <c r="E542" s="1326" t="s">
        <v>144</v>
      </c>
      <c r="F542" s="1058" t="s">
        <v>144</v>
      </c>
      <c r="G542" s="1058" t="s">
        <v>144</v>
      </c>
      <c r="H542" s="1058" t="s">
        <v>144</v>
      </c>
      <c r="I542" s="1058" t="s">
        <v>144</v>
      </c>
      <c r="J542" s="1058" t="s">
        <v>144</v>
      </c>
      <c r="K542" s="1058" t="s">
        <v>144</v>
      </c>
      <c r="L542" s="1058" t="s">
        <v>144</v>
      </c>
      <c r="M542" s="1058" t="s">
        <v>144</v>
      </c>
      <c r="N542" s="1058" t="s">
        <v>144</v>
      </c>
      <c r="O542" s="1058" t="s">
        <v>144</v>
      </c>
      <c r="P542" s="1058" t="s">
        <v>144</v>
      </c>
      <c r="Q542" s="1058" t="s">
        <v>144</v>
      </c>
    </row>
    <row r="543" spans="3:17" ht="14.5">
      <c r="C543" s="599" t="s">
        <v>144</v>
      </c>
      <c r="D543" s="599" t="s">
        <v>144</v>
      </c>
      <c r="E543" s="1326" t="s">
        <v>144</v>
      </c>
      <c r="F543" s="1058" t="s">
        <v>144</v>
      </c>
      <c r="G543" s="1058" t="s">
        <v>144</v>
      </c>
      <c r="H543" s="1058" t="s">
        <v>144</v>
      </c>
      <c r="I543" s="1058" t="s">
        <v>144</v>
      </c>
      <c r="J543" s="1058" t="s">
        <v>144</v>
      </c>
      <c r="K543" s="1058" t="s">
        <v>144</v>
      </c>
      <c r="L543" s="1058" t="s">
        <v>144</v>
      </c>
      <c r="M543" s="1058" t="s">
        <v>144</v>
      </c>
      <c r="N543" s="1058" t="s">
        <v>144</v>
      </c>
      <c r="O543" s="1058" t="s">
        <v>144</v>
      </c>
      <c r="P543" s="1058" t="s">
        <v>144</v>
      </c>
      <c r="Q543" s="1058" t="s">
        <v>144</v>
      </c>
    </row>
    <row r="544" spans="3:17" ht="14.5">
      <c r="C544" s="599" t="s">
        <v>144</v>
      </c>
      <c r="D544" s="599" t="s">
        <v>144</v>
      </c>
      <c r="E544" s="1326" t="s">
        <v>144</v>
      </c>
      <c r="F544" s="1058" t="s">
        <v>144</v>
      </c>
      <c r="G544" s="1058" t="s">
        <v>144</v>
      </c>
      <c r="H544" s="1058" t="s">
        <v>144</v>
      </c>
      <c r="I544" s="1058" t="s">
        <v>144</v>
      </c>
      <c r="J544" s="1058" t="s">
        <v>144</v>
      </c>
      <c r="K544" s="1058" t="s">
        <v>144</v>
      </c>
      <c r="L544" s="1058" t="s">
        <v>144</v>
      </c>
      <c r="M544" s="1058" t="s">
        <v>144</v>
      </c>
      <c r="N544" s="1058" t="s">
        <v>144</v>
      </c>
      <c r="O544" s="1058" t="s">
        <v>144</v>
      </c>
      <c r="P544" s="1058" t="s">
        <v>144</v>
      </c>
      <c r="Q544" s="1058" t="s">
        <v>144</v>
      </c>
    </row>
    <row r="545" spans="3:17" ht="14.5">
      <c r="C545" s="599" t="s">
        <v>144</v>
      </c>
      <c r="D545" s="599" t="s">
        <v>144</v>
      </c>
      <c r="E545" s="1326" t="s">
        <v>144</v>
      </c>
      <c r="F545" s="1058" t="s">
        <v>144</v>
      </c>
      <c r="G545" s="1058" t="s">
        <v>144</v>
      </c>
      <c r="H545" s="1058" t="s">
        <v>144</v>
      </c>
      <c r="I545" s="1058" t="s">
        <v>144</v>
      </c>
      <c r="J545" s="1058" t="s">
        <v>144</v>
      </c>
      <c r="K545" s="1058" t="s">
        <v>144</v>
      </c>
      <c r="L545" s="1058" t="s">
        <v>144</v>
      </c>
      <c r="M545" s="1058" t="s">
        <v>144</v>
      </c>
      <c r="N545" s="1058" t="s">
        <v>144</v>
      </c>
      <c r="O545" s="1058" t="s">
        <v>144</v>
      </c>
      <c r="P545" s="1058" t="s">
        <v>144</v>
      </c>
      <c r="Q545" s="1058" t="s">
        <v>144</v>
      </c>
    </row>
    <row r="546" spans="3:17" ht="14.5">
      <c r="C546" s="599" t="s">
        <v>144</v>
      </c>
      <c r="D546" s="599" t="s">
        <v>144</v>
      </c>
      <c r="E546" s="1326" t="s">
        <v>144</v>
      </c>
      <c r="F546" s="1058" t="s">
        <v>144</v>
      </c>
      <c r="G546" s="1058" t="s">
        <v>144</v>
      </c>
      <c r="H546" s="1058" t="s">
        <v>144</v>
      </c>
      <c r="I546" s="1058" t="s">
        <v>144</v>
      </c>
      <c r="J546" s="1058" t="s">
        <v>144</v>
      </c>
      <c r="K546" s="1058" t="s">
        <v>144</v>
      </c>
      <c r="L546" s="1058" t="s">
        <v>144</v>
      </c>
      <c r="M546" s="1058" t="s">
        <v>144</v>
      </c>
      <c r="N546" s="1058" t="s">
        <v>144</v>
      </c>
      <c r="O546" s="1058" t="s">
        <v>144</v>
      </c>
      <c r="P546" s="1058" t="s">
        <v>144</v>
      </c>
      <c r="Q546" s="1058" t="s">
        <v>144</v>
      </c>
    </row>
    <row r="547" spans="3:17" ht="14.5">
      <c r="C547" s="599" t="s">
        <v>144</v>
      </c>
      <c r="D547" s="599" t="s">
        <v>144</v>
      </c>
      <c r="E547" s="1326" t="s">
        <v>144</v>
      </c>
      <c r="F547" s="1058" t="s">
        <v>144</v>
      </c>
      <c r="G547" s="1058" t="s">
        <v>144</v>
      </c>
      <c r="H547" s="1058" t="s">
        <v>144</v>
      </c>
      <c r="I547" s="1058" t="s">
        <v>144</v>
      </c>
      <c r="J547" s="1058" t="s">
        <v>144</v>
      </c>
      <c r="K547" s="1058" t="s">
        <v>144</v>
      </c>
      <c r="L547" s="1058" t="s">
        <v>144</v>
      </c>
      <c r="M547" s="1058" t="s">
        <v>144</v>
      </c>
      <c r="N547" s="1058" t="s">
        <v>144</v>
      </c>
      <c r="O547" s="1058" t="s">
        <v>144</v>
      </c>
      <c r="P547" s="1058" t="s">
        <v>144</v>
      </c>
      <c r="Q547" s="1058" t="s">
        <v>144</v>
      </c>
    </row>
    <row r="548" spans="3:17" ht="14.5">
      <c r="C548" s="599" t="s">
        <v>144</v>
      </c>
      <c r="D548" s="599" t="s">
        <v>144</v>
      </c>
      <c r="E548" s="1326" t="s">
        <v>144</v>
      </c>
      <c r="F548" s="1058" t="s">
        <v>144</v>
      </c>
      <c r="G548" s="1058" t="s">
        <v>144</v>
      </c>
      <c r="H548" s="1058" t="s">
        <v>144</v>
      </c>
      <c r="I548" s="1058" t="s">
        <v>144</v>
      </c>
      <c r="J548" s="1058" t="s">
        <v>144</v>
      </c>
      <c r="K548" s="1058" t="s">
        <v>144</v>
      </c>
      <c r="L548" s="1058" t="s">
        <v>144</v>
      </c>
      <c r="M548" s="1058" t="s">
        <v>144</v>
      </c>
      <c r="N548" s="1058" t="s">
        <v>144</v>
      </c>
      <c r="O548" s="1058" t="s">
        <v>144</v>
      </c>
      <c r="P548" s="1058" t="s">
        <v>144</v>
      </c>
      <c r="Q548" s="1058" t="s">
        <v>144</v>
      </c>
    </row>
    <row r="549" spans="3:17" ht="14.5">
      <c r="C549" s="599" t="s">
        <v>144</v>
      </c>
      <c r="D549" s="599" t="s">
        <v>144</v>
      </c>
      <c r="E549" s="1326" t="s">
        <v>144</v>
      </c>
      <c r="F549" s="1058" t="s">
        <v>144</v>
      </c>
      <c r="G549" s="1058" t="s">
        <v>144</v>
      </c>
      <c r="H549" s="1058" t="s">
        <v>144</v>
      </c>
      <c r="I549" s="1058" t="s">
        <v>144</v>
      </c>
      <c r="J549" s="1058" t="s">
        <v>144</v>
      </c>
      <c r="K549" s="1058" t="s">
        <v>144</v>
      </c>
      <c r="L549" s="1058" t="s">
        <v>144</v>
      </c>
      <c r="M549" s="1058" t="s">
        <v>144</v>
      </c>
      <c r="N549" s="1058" t="s">
        <v>144</v>
      </c>
      <c r="O549" s="1058" t="s">
        <v>144</v>
      </c>
      <c r="P549" s="1058" t="s">
        <v>144</v>
      </c>
      <c r="Q549" s="1058" t="s">
        <v>144</v>
      </c>
    </row>
    <row r="550" spans="3:17" ht="14.5">
      <c r="C550" s="599" t="s">
        <v>144</v>
      </c>
      <c r="D550" s="599" t="s">
        <v>144</v>
      </c>
      <c r="E550" s="1326" t="s">
        <v>144</v>
      </c>
      <c r="F550" s="1058" t="s">
        <v>144</v>
      </c>
      <c r="G550" s="1058" t="s">
        <v>144</v>
      </c>
      <c r="H550" s="1058" t="s">
        <v>144</v>
      </c>
      <c r="I550" s="1058" t="s">
        <v>144</v>
      </c>
      <c r="J550" s="1058" t="s">
        <v>144</v>
      </c>
      <c r="K550" s="1058" t="s">
        <v>144</v>
      </c>
      <c r="L550" s="1058" t="s">
        <v>144</v>
      </c>
      <c r="M550" s="1058" t="s">
        <v>144</v>
      </c>
      <c r="N550" s="1058" t="s">
        <v>144</v>
      </c>
      <c r="O550" s="1058" t="s">
        <v>144</v>
      </c>
      <c r="P550" s="1058" t="s">
        <v>144</v>
      </c>
      <c r="Q550" s="1058" t="s">
        <v>144</v>
      </c>
    </row>
    <row r="551" spans="3:17" ht="14.5">
      <c r="C551" s="599" t="s">
        <v>144</v>
      </c>
      <c r="D551" s="599" t="s">
        <v>144</v>
      </c>
      <c r="E551" s="1326" t="s">
        <v>144</v>
      </c>
      <c r="F551" s="1058" t="s">
        <v>144</v>
      </c>
      <c r="G551" s="1058" t="s">
        <v>144</v>
      </c>
      <c r="H551" s="1058" t="s">
        <v>144</v>
      </c>
      <c r="I551" s="1058" t="s">
        <v>144</v>
      </c>
      <c r="J551" s="1058" t="s">
        <v>144</v>
      </c>
      <c r="K551" s="1058" t="s">
        <v>144</v>
      </c>
      <c r="L551" s="1058" t="s">
        <v>144</v>
      </c>
      <c r="M551" s="1058" t="s">
        <v>144</v>
      </c>
      <c r="N551" s="1058" t="s">
        <v>144</v>
      </c>
      <c r="O551" s="1058" t="s">
        <v>144</v>
      </c>
      <c r="P551" s="1058" t="s">
        <v>144</v>
      </c>
      <c r="Q551" s="1058" t="s">
        <v>144</v>
      </c>
    </row>
    <row r="552" spans="3:17" ht="14.5">
      <c r="C552" s="599" t="s">
        <v>144</v>
      </c>
      <c r="D552" s="599" t="s">
        <v>144</v>
      </c>
      <c r="E552" s="1326" t="s">
        <v>144</v>
      </c>
      <c r="F552" s="1058" t="s">
        <v>144</v>
      </c>
      <c r="G552" s="1058" t="s">
        <v>144</v>
      </c>
      <c r="H552" s="1058" t="s">
        <v>144</v>
      </c>
      <c r="I552" s="1058" t="s">
        <v>144</v>
      </c>
      <c r="J552" s="1058" t="s">
        <v>144</v>
      </c>
      <c r="K552" s="1058" t="s">
        <v>144</v>
      </c>
      <c r="L552" s="1058" t="s">
        <v>144</v>
      </c>
      <c r="M552" s="1058" t="s">
        <v>144</v>
      </c>
      <c r="N552" s="1058" t="s">
        <v>144</v>
      </c>
      <c r="O552" s="1058" t="s">
        <v>144</v>
      </c>
      <c r="P552" s="1058" t="s">
        <v>144</v>
      </c>
      <c r="Q552" s="1058" t="s">
        <v>144</v>
      </c>
    </row>
    <row r="553" spans="3:17" ht="14.5">
      <c r="C553" s="599" t="s">
        <v>144</v>
      </c>
      <c r="D553" s="599" t="s">
        <v>144</v>
      </c>
      <c r="E553" s="1326" t="s">
        <v>144</v>
      </c>
      <c r="F553" s="1058" t="s">
        <v>144</v>
      </c>
      <c r="G553" s="1058" t="s">
        <v>144</v>
      </c>
      <c r="H553" s="1058" t="s">
        <v>144</v>
      </c>
      <c r="I553" s="1058" t="s">
        <v>144</v>
      </c>
      <c r="J553" s="1058" t="s">
        <v>144</v>
      </c>
      <c r="K553" s="1058" t="s">
        <v>144</v>
      </c>
      <c r="L553" s="1058" t="s">
        <v>144</v>
      </c>
      <c r="M553" s="1058" t="s">
        <v>144</v>
      </c>
      <c r="N553" s="1058" t="s">
        <v>144</v>
      </c>
      <c r="O553" s="1058" t="s">
        <v>144</v>
      </c>
      <c r="P553" s="1058" t="s">
        <v>144</v>
      </c>
      <c r="Q553" s="1058" t="s">
        <v>144</v>
      </c>
    </row>
    <row r="554" spans="3:17" ht="14.5">
      <c r="C554" s="599" t="s">
        <v>144</v>
      </c>
      <c r="D554" s="599" t="s">
        <v>144</v>
      </c>
      <c r="E554" s="1326" t="s">
        <v>144</v>
      </c>
      <c r="F554" s="1058" t="s">
        <v>144</v>
      </c>
      <c r="G554" s="1058" t="s">
        <v>144</v>
      </c>
      <c r="H554" s="1058" t="s">
        <v>144</v>
      </c>
      <c r="I554" s="1058" t="s">
        <v>144</v>
      </c>
      <c r="J554" s="1058" t="s">
        <v>144</v>
      </c>
      <c r="K554" s="1058" t="s">
        <v>144</v>
      </c>
      <c r="L554" s="1058" t="s">
        <v>144</v>
      </c>
      <c r="M554" s="1058" t="s">
        <v>144</v>
      </c>
      <c r="N554" s="1058" t="s">
        <v>144</v>
      </c>
      <c r="O554" s="1058" t="s">
        <v>144</v>
      </c>
      <c r="P554" s="1058" t="s">
        <v>144</v>
      </c>
      <c r="Q554" s="1058" t="s">
        <v>144</v>
      </c>
    </row>
    <row r="555" spans="3:17" ht="14.5">
      <c r="C555" s="599" t="s">
        <v>144</v>
      </c>
      <c r="D555" s="599" t="s">
        <v>144</v>
      </c>
      <c r="E555" s="1326" t="s">
        <v>144</v>
      </c>
      <c r="F555" s="1058" t="s">
        <v>144</v>
      </c>
      <c r="G555" s="1058" t="s">
        <v>144</v>
      </c>
      <c r="H555" s="1058" t="s">
        <v>144</v>
      </c>
      <c r="I555" s="1058" t="s">
        <v>144</v>
      </c>
      <c r="J555" s="1058" t="s">
        <v>144</v>
      </c>
      <c r="K555" s="1058" t="s">
        <v>144</v>
      </c>
      <c r="L555" s="1058" t="s">
        <v>144</v>
      </c>
      <c r="M555" s="1058" t="s">
        <v>144</v>
      </c>
      <c r="N555" s="1058" t="s">
        <v>144</v>
      </c>
      <c r="O555" s="1058" t="s">
        <v>144</v>
      </c>
      <c r="P555" s="1058" t="s">
        <v>144</v>
      </c>
      <c r="Q555" s="1058" t="s">
        <v>144</v>
      </c>
    </row>
    <row r="556" spans="3:17" ht="14.5">
      <c r="C556" s="599" t="s">
        <v>144</v>
      </c>
      <c r="D556" s="599" t="s">
        <v>144</v>
      </c>
      <c r="E556" s="1326" t="s">
        <v>144</v>
      </c>
      <c r="F556" s="1058" t="s">
        <v>144</v>
      </c>
      <c r="G556" s="1058" t="s">
        <v>144</v>
      </c>
      <c r="H556" s="1058" t="s">
        <v>144</v>
      </c>
      <c r="I556" s="1058" t="s">
        <v>144</v>
      </c>
      <c r="J556" s="1058" t="s">
        <v>144</v>
      </c>
      <c r="K556" s="1058" t="s">
        <v>144</v>
      </c>
      <c r="L556" s="1058" t="s">
        <v>144</v>
      </c>
      <c r="M556" s="1058" t="s">
        <v>144</v>
      </c>
      <c r="N556" s="1058" t="s">
        <v>144</v>
      </c>
      <c r="O556" s="1058" t="s">
        <v>144</v>
      </c>
      <c r="P556" s="1058" t="s">
        <v>144</v>
      </c>
      <c r="Q556" s="1058" t="s">
        <v>144</v>
      </c>
    </row>
    <row r="557" spans="3:17" ht="14.5">
      <c r="C557" s="599" t="s">
        <v>144</v>
      </c>
      <c r="D557" s="599" t="s">
        <v>144</v>
      </c>
      <c r="E557" s="1326" t="s">
        <v>144</v>
      </c>
      <c r="F557" s="1058" t="s">
        <v>144</v>
      </c>
      <c r="G557" s="1058" t="s">
        <v>144</v>
      </c>
      <c r="H557" s="1058" t="s">
        <v>144</v>
      </c>
      <c r="I557" s="1058" t="s">
        <v>144</v>
      </c>
      <c r="J557" s="1058" t="s">
        <v>144</v>
      </c>
      <c r="K557" s="1058" t="s">
        <v>144</v>
      </c>
      <c r="L557" s="1058" t="s">
        <v>144</v>
      </c>
      <c r="M557" s="1058" t="s">
        <v>144</v>
      </c>
      <c r="N557" s="1058" t="s">
        <v>144</v>
      </c>
      <c r="O557" s="1058" t="s">
        <v>144</v>
      </c>
      <c r="P557" s="1058" t="s">
        <v>144</v>
      </c>
      <c r="Q557" s="1058" t="s">
        <v>144</v>
      </c>
    </row>
    <row r="558" spans="3:17" ht="14.5">
      <c r="C558" s="599" t="s">
        <v>144</v>
      </c>
      <c r="D558" s="599" t="s">
        <v>144</v>
      </c>
      <c r="E558" s="1326" t="s">
        <v>144</v>
      </c>
      <c r="F558" s="1058" t="s">
        <v>144</v>
      </c>
      <c r="G558" s="1058" t="s">
        <v>144</v>
      </c>
      <c r="H558" s="1058" t="s">
        <v>144</v>
      </c>
      <c r="I558" s="1058" t="s">
        <v>144</v>
      </c>
      <c r="J558" s="1058" t="s">
        <v>144</v>
      </c>
      <c r="K558" s="1058" t="s">
        <v>144</v>
      </c>
      <c r="L558" s="1058" t="s">
        <v>144</v>
      </c>
      <c r="M558" s="1058" t="s">
        <v>144</v>
      </c>
      <c r="N558" s="1058" t="s">
        <v>144</v>
      </c>
      <c r="O558" s="1058" t="s">
        <v>144</v>
      </c>
      <c r="P558" s="1058" t="s">
        <v>144</v>
      </c>
      <c r="Q558" s="1058" t="s">
        <v>144</v>
      </c>
    </row>
    <row r="559" spans="3:17" ht="14.5">
      <c r="C559" s="599" t="s">
        <v>144</v>
      </c>
      <c r="D559" s="599" t="s">
        <v>144</v>
      </c>
      <c r="E559" s="1326" t="s">
        <v>144</v>
      </c>
      <c r="F559" s="1058" t="s">
        <v>144</v>
      </c>
      <c r="G559" s="1058" t="s">
        <v>144</v>
      </c>
      <c r="H559" s="1058" t="s">
        <v>144</v>
      </c>
      <c r="I559" s="1058" t="s">
        <v>144</v>
      </c>
      <c r="J559" s="1058" t="s">
        <v>144</v>
      </c>
      <c r="K559" s="1058" t="s">
        <v>144</v>
      </c>
      <c r="L559" s="1058" t="s">
        <v>144</v>
      </c>
      <c r="M559" s="1058" t="s">
        <v>144</v>
      </c>
      <c r="N559" s="1058" t="s">
        <v>144</v>
      </c>
      <c r="O559" s="1058" t="s">
        <v>144</v>
      </c>
      <c r="P559" s="1058" t="s">
        <v>144</v>
      </c>
      <c r="Q559" s="1058" t="s">
        <v>144</v>
      </c>
    </row>
    <row r="560" spans="3:17" ht="14.5">
      <c r="C560" s="599" t="s">
        <v>144</v>
      </c>
      <c r="D560" s="599" t="s">
        <v>144</v>
      </c>
      <c r="E560" s="1326" t="s">
        <v>144</v>
      </c>
      <c r="F560" s="1058" t="s">
        <v>144</v>
      </c>
      <c r="G560" s="1058" t="s">
        <v>144</v>
      </c>
      <c r="H560" s="1058" t="s">
        <v>144</v>
      </c>
      <c r="I560" s="1058" t="s">
        <v>144</v>
      </c>
      <c r="J560" s="1058" t="s">
        <v>144</v>
      </c>
      <c r="K560" s="1058" t="s">
        <v>144</v>
      </c>
      <c r="L560" s="1058" t="s">
        <v>144</v>
      </c>
      <c r="M560" s="1058" t="s">
        <v>144</v>
      </c>
      <c r="N560" s="1058" t="s">
        <v>144</v>
      </c>
      <c r="O560" s="1058" t="s">
        <v>144</v>
      </c>
      <c r="P560" s="1058" t="s">
        <v>144</v>
      </c>
      <c r="Q560" s="1058" t="s">
        <v>144</v>
      </c>
    </row>
    <row r="561" spans="3:17" ht="14.5">
      <c r="C561" s="599" t="s">
        <v>144</v>
      </c>
      <c r="D561" s="599" t="s">
        <v>144</v>
      </c>
      <c r="E561" s="1326" t="s">
        <v>144</v>
      </c>
      <c r="F561" s="1058" t="s">
        <v>144</v>
      </c>
      <c r="G561" s="1058" t="s">
        <v>144</v>
      </c>
      <c r="H561" s="1058" t="s">
        <v>144</v>
      </c>
      <c r="I561" s="1058" t="s">
        <v>144</v>
      </c>
      <c r="J561" s="1058" t="s">
        <v>144</v>
      </c>
      <c r="K561" s="1058" t="s">
        <v>144</v>
      </c>
      <c r="L561" s="1058" t="s">
        <v>144</v>
      </c>
      <c r="M561" s="1058" t="s">
        <v>144</v>
      </c>
      <c r="N561" s="1058" t="s">
        <v>144</v>
      </c>
      <c r="O561" s="1058" t="s">
        <v>144</v>
      </c>
      <c r="P561" s="1058" t="s">
        <v>144</v>
      </c>
      <c r="Q561" s="1058" t="s">
        <v>144</v>
      </c>
    </row>
    <row r="562" spans="3:17" ht="14.5">
      <c r="C562" s="599" t="s">
        <v>144</v>
      </c>
      <c r="D562" s="599" t="s">
        <v>144</v>
      </c>
      <c r="E562" s="1326" t="s">
        <v>144</v>
      </c>
      <c r="F562" s="1058" t="s">
        <v>144</v>
      </c>
      <c r="G562" s="1058" t="s">
        <v>144</v>
      </c>
      <c r="H562" s="1058" t="s">
        <v>144</v>
      </c>
      <c r="I562" s="1058" t="s">
        <v>144</v>
      </c>
      <c r="J562" s="1058" t="s">
        <v>144</v>
      </c>
      <c r="K562" s="1058" t="s">
        <v>144</v>
      </c>
      <c r="L562" s="1058" t="s">
        <v>144</v>
      </c>
      <c r="M562" s="1058" t="s">
        <v>144</v>
      </c>
      <c r="N562" s="1058" t="s">
        <v>144</v>
      </c>
      <c r="O562" s="1058" t="s">
        <v>144</v>
      </c>
      <c r="P562" s="1058" t="s">
        <v>144</v>
      </c>
      <c r="Q562" s="1058" t="s">
        <v>144</v>
      </c>
    </row>
    <row r="563" spans="3:17" ht="14.5">
      <c r="C563" s="599" t="s">
        <v>144</v>
      </c>
      <c r="D563" s="599" t="s">
        <v>144</v>
      </c>
      <c r="E563" s="1326" t="s">
        <v>144</v>
      </c>
      <c r="F563" s="1058" t="s">
        <v>144</v>
      </c>
      <c r="G563" s="1058" t="s">
        <v>144</v>
      </c>
      <c r="H563" s="1058" t="s">
        <v>144</v>
      </c>
      <c r="I563" s="1058" t="s">
        <v>144</v>
      </c>
      <c r="J563" s="1058" t="s">
        <v>144</v>
      </c>
      <c r="K563" s="1058" t="s">
        <v>144</v>
      </c>
      <c r="L563" s="1058" t="s">
        <v>144</v>
      </c>
      <c r="M563" s="1058" t="s">
        <v>144</v>
      </c>
      <c r="N563" s="1058" t="s">
        <v>144</v>
      </c>
      <c r="O563" s="1058" t="s">
        <v>144</v>
      </c>
      <c r="P563" s="1058" t="s">
        <v>144</v>
      </c>
      <c r="Q563" s="1058" t="s">
        <v>144</v>
      </c>
    </row>
    <row r="564" spans="3:17" ht="14.5">
      <c r="C564" s="599" t="s">
        <v>144</v>
      </c>
      <c r="D564" s="599" t="s">
        <v>144</v>
      </c>
      <c r="E564" s="1326" t="s">
        <v>144</v>
      </c>
      <c r="F564" s="1058" t="s">
        <v>144</v>
      </c>
      <c r="G564" s="1058" t="s">
        <v>144</v>
      </c>
      <c r="H564" s="1058" t="s">
        <v>144</v>
      </c>
      <c r="I564" s="1058" t="s">
        <v>144</v>
      </c>
      <c r="J564" s="1058" t="s">
        <v>144</v>
      </c>
      <c r="K564" s="1058" t="s">
        <v>144</v>
      </c>
      <c r="L564" s="1058" t="s">
        <v>144</v>
      </c>
      <c r="M564" s="1058" t="s">
        <v>144</v>
      </c>
      <c r="N564" s="1058" t="s">
        <v>144</v>
      </c>
      <c r="O564" s="1058" t="s">
        <v>144</v>
      </c>
      <c r="P564" s="1058" t="s">
        <v>144</v>
      </c>
      <c r="Q564" s="1058" t="s">
        <v>144</v>
      </c>
    </row>
    <row r="565" spans="3:17" ht="14.5">
      <c r="C565" s="599" t="s">
        <v>144</v>
      </c>
      <c r="D565" s="599" t="s">
        <v>144</v>
      </c>
      <c r="E565" s="1326" t="s">
        <v>144</v>
      </c>
      <c r="F565" s="1058" t="s">
        <v>144</v>
      </c>
      <c r="G565" s="1058" t="s">
        <v>144</v>
      </c>
      <c r="H565" s="1058" t="s">
        <v>144</v>
      </c>
      <c r="I565" s="1058" t="s">
        <v>144</v>
      </c>
      <c r="J565" s="1058" t="s">
        <v>144</v>
      </c>
      <c r="K565" s="1058" t="s">
        <v>144</v>
      </c>
      <c r="L565" s="1058" t="s">
        <v>144</v>
      </c>
      <c r="M565" s="1058" t="s">
        <v>144</v>
      </c>
      <c r="N565" s="1058" t="s">
        <v>144</v>
      </c>
      <c r="O565" s="1058" t="s">
        <v>144</v>
      </c>
      <c r="P565" s="1058" t="s">
        <v>144</v>
      </c>
      <c r="Q565" s="1058" t="s">
        <v>144</v>
      </c>
    </row>
    <row r="566" spans="3:17" ht="14.5">
      <c r="C566" s="599" t="s">
        <v>144</v>
      </c>
      <c r="D566" s="599" t="s">
        <v>144</v>
      </c>
      <c r="E566" s="1326" t="s">
        <v>144</v>
      </c>
      <c r="F566" s="1058" t="s">
        <v>144</v>
      </c>
      <c r="G566" s="1058" t="s">
        <v>144</v>
      </c>
      <c r="H566" s="1058" t="s">
        <v>144</v>
      </c>
      <c r="I566" s="1058" t="s">
        <v>144</v>
      </c>
      <c r="J566" s="1058" t="s">
        <v>144</v>
      </c>
      <c r="K566" s="1058" t="s">
        <v>144</v>
      </c>
      <c r="L566" s="1058" t="s">
        <v>144</v>
      </c>
      <c r="M566" s="1058" t="s">
        <v>144</v>
      </c>
      <c r="N566" s="1058" t="s">
        <v>144</v>
      </c>
      <c r="O566" s="1058" t="s">
        <v>144</v>
      </c>
      <c r="P566" s="1058" t="s">
        <v>144</v>
      </c>
      <c r="Q566" s="1058" t="s">
        <v>144</v>
      </c>
    </row>
    <row r="567" spans="3:17" ht="14.5">
      <c r="C567" s="599" t="s">
        <v>144</v>
      </c>
      <c r="D567" s="599" t="s">
        <v>144</v>
      </c>
      <c r="E567" s="1326" t="s">
        <v>144</v>
      </c>
      <c r="F567" s="1058" t="s">
        <v>144</v>
      </c>
      <c r="G567" s="1058" t="s">
        <v>144</v>
      </c>
      <c r="H567" s="1058" t="s">
        <v>144</v>
      </c>
      <c r="I567" s="1058" t="s">
        <v>144</v>
      </c>
      <c r="J567" s="1058" t="s">
        <v>144</v>
      </c>
      <c r="K567" s="1058" t="s">
        <v>144</v>
      </c>
      <c r="L567" s="1058" t="s">
        <v>144</v>
      </c>
      <c r="M567" s="1058" t="s">
        <v>144</v>
      </c>
      <c r="N567" s="1058" t="s">
        <v>144</v>
      </c>
      <c r="O567" s="1058" t="s">
        <v>144</v>
      </c>
      <c r="P567" s="1058" t="s">
        <v>144</v>
      </c>
      <c r="Q567" s="1058" t="s">
        <v>144</v>
      </c>
    </row>
    <row r="568" spans="3:17" ht="14.5">
      <c r="C568" s="599" t="s">
        <v>144</v>
      </c>
      <c r="E568" s="1326" t="s">
        <v>144</v>
      </c>
      <c r="F568" s="1058" t="s">
        <v>144</v>
      </c>
      <c r="G568" s="1058" t="s">
        <v>144</v>
      </c>
      <c r="H568" s="1058" t="s">
        <v>144</v>
      </c>
      <c r="I568" s="1058" t="s">
        <v>144</v>
      </c>
      <c r="J568" s="1058" t="s">
        <v>144</v>
      </c>
      <c r="K568" s="1058" t="s">
        <v>144</v>
      </c>
      <c r="L568" s="1058" t="s">
        <v>144</v>
      </c>
      <c r="M568" s="1058" t="s">
        <v>144</v>
      </c>
      <c r="N568" s="1058" t="s">
        <v>144</v>
      </c>
      <c r="O568" s="1058" t="s">
        <v>144</v>
      </c>
      <c r="P568" s="1058" t="s">
        <v>144</v>
      </c>
      <c r="Q568" s="1058" t="s">
        <v>144</v>
      </c>
    </row>
    <row r="569" spans="3:17" ht="14.5">
      <c r="C569" s="599" t="s">
        <v>144</v>
      </c>
      <c r="E569" s="1326"/>
      <c r="F569" s="1058"/>
      <c r="G569" s="1058"/>
      <c r="H569" s="1058"/>
      <c r="I569" s="1058"/>
      <c r="J569" s="1058"/>
      <c r="K569" s="1058"/>
      <c r="L569" s="1058"/>
      <c r="M569" s="1058"/>
      <c r="N569" s="1058"/>
      <c r="O569" s="1058"/>
      <c r="P569" s="1058"/>
      <c r="Q569" s="1058"/>
    </row>
  </sheetData>
  <mergeCells count="5">
    <mergeCell ref="B4:D5"/>
    <mergeCell ref="E4:N5"/>
    <mergeCell ref="C9:C10"/>
    <mergeCell ref="D9:D10"/>
    <mergeCell ref="E9:Q9"/>
  </mergeCells>
  <conditionalFormatting sqref="C12:C31">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codeName="Sheet3">
    <tabColor theme="0" tint="-0.249977111117893"/>
  </sheetPr>
  <dimension ref="A2:CZ88"/>
  <sheetViews>
    <sheetView showGridLines="0" topLeftCell="A3" zoomScale="80" zoomScaleNormal="80" workbookViewId="0">
      <selection activeCell="B47" sqref="B47"/>
    </sheetView>
  </sheetViews>
  <sheetFormatPr defaultColWidth="9.1796875" defaultRowHeight="12.5"/>
  <cols>
    <col min="1" max="1" width="1.1796875" style="162" customWidth="1"/>
    <col min="2" max="2" width="31.54296875" style="3" bestFit="1" customWidth="1"/>
    <col min="3" max="3" width="17.81640625" style="3" bestFit="1" customWidth="1"/>
    <col min="4" max="4" width="17.453125" style="3" bestFit="1" customWidth="1"/>
    <col min="5" max="12" width="14.54296875" style="3" customWidth="1"/>
    <col min="13" max="13" width="14.81640625" style="3" customWidth="1"/>
    <col min="14" max="14" width="16.54296875" style="3" bestFit="1" customWidth="1"/>
    <col min="15" max="15" width="18.54296875" style="3" bestFit="1" customWidth="1"/>
    <col min="16" max="16" width="19.54296875" style="3" bestFit="1" customWidth="1"/>
    <col min="17" max="18" width="15.54296875" style="3" customWidth="1"/>
    <col min="19" max="34" width="14.54296875" style="3" customWidth="1"/>
    <col min="35" max="35" width="15.54296875" style="3" customWidth="1"/>
    <col min="36" max="36" width="15.54296875" style="3" bestFit="1" customWidth="1"/>
    <col min="37" max="42" width="15.54296875" style="3" customWidth="1"/>
    <col min="43" max="43" width="20.1796875" style="89" bestFit="1" customWidth="1"/>
    <col min="44" max="45" width="14.54296875" style="89" customWidth="1"/>
    <col min="46" max="46" width="20.1796875" style="89" bestFit="1" customWidth="1"/>
    <col min="47" max="48" width="14.54296875" style="89" customWidth="1"/>
    <col min="49" max="49" width="20.1796875" style="89" bestFit="1" customWidth="1"/>
    <col min="50" max="51" width="14.54296875" style="89" customWidth="1"/>
    <col min="52" max="52" width="2.54296875" style="3" customWidth="1"/>
    <col min="53" max="87" width="17.54296875" style="3" customWidth="1"/>
    <col min="88" max="93" width="16.453125" style="3" customWidth="1"/>
    <col min="94" max="94" width="17.54296875" style="3" customWidth="1"/>
    <col min="95" max="95" width="10.453125" style="3" bestFit="1" customWidth="1"/>
    <col min="96" max="97" width="17.54296875" style="3" customWidth="1"/>
    <col min="98" max="98" width="10.453125" style="3" bestFit="1" customWidth="1"/>
    <col min="99" max="100" width="17.54296875" style="3" customWidth="1"/>
    <col min="101" max="101" width="10.453125" style="3" bestFit="1" customWidth="1"/>
    <col min="102" max="102" width="17.54296875" style="3" customWidth="1"/>
    <col min="103" max="103" width="2.54296875" style="3" customWidth="1"/>
    <col min="104" max="104" width="16.453125" style="3" bestFit="1" customWidth="1"/>
    <col min="105" max="16384" width="9.179687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ht="13">
      <c r="B3" s="86"/>
      <c r="C3" s="86"/>
      <c r="D3" s="86"/>
      <c r="G3" s="86"/>
      <c r="H3" s="86"/>
      <c r="I3" s="86"/>
      <c r="J3" s="86"/>
      <c r="K3" s="86"/>
      <c r="L3" s="86"/>
      <c r="M3" s="86"/>
      <c r="N3" s="86"/>
      <c r="O3" s="86"/>
      <c r="P3" s="1220" t="s">
        <v>100</v>
      </c>
      <c r="Q3" s="1220">
        <f>'00 - Cover'!$F$17</f>
        <v>45900</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ht="13">
      <c r="B4" s="86"/>
      <c r="C4" s="86"/>
      <c r="D4" s="86"/>
      <c r="G4" s="86"/>
      <c r="H4" s="86"/>
      <c r="I4" s="86"/>
      <c r="J4" s="86"/>
      <c r="K4" s="86"/>
      <c r="L4" s="86"/>
      <c r="M4" s="86"/>
      <c r="N4" s="86"/>
      <c r="O4" s="86"/>
      <c r="P4" s="1220" t="s">
        <v>4</v>
      </c>
      <c r="Q4" s="1220">
        <f>'00 - Cover'!$F$19</f>
        <v>45922</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ht="13">
      <c r="B5" s="86"/>
      <c r="C5" s="86"/>
      <c r="D5" s="86"/>
      <c r="G5" s="86"/>
      <c r="H5" s="86"/>
      <c r="I5" s="86"/>
      <c r="J5" s="86"/>
      <c r="K5" s="86"/>
      <c r="L5" s="86"/>
      <c r="M5" s="86"/>
      <c r="N5" s="86"/>
      <c r="O5" s="86"/>
      <c r="P5" s="1220" t="s">
        <v>5</v>
      </c>
      <c r="Q5" s="1220">
        <f>'00 - Cover'!$F$20</f>
        <v>45929</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7"/>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5">
      <c r="B8" s="1794" t="s">
        <v>2006</v>
      </c>
      <c r="C8" s="44"/>
      <c r="D8" s="90"/>
      <c r="E8" s="90"/>
      <c r="F8" s="90"/>
      <c r="G8" s="90"/>
      <c r="H8" s="90"/>
      <c r="I8" s="90"/>
      <c r="J8" s="90"/>
      <c r="K8" s="90"/>
      <c r="L8" s="1506"/>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24"/>
      <c r="BJ8" s="45"/>
      <c r="BK8" s="45"/>
      <c r="BL8" s="45"/>
      <c r="BM8" s="45"/>
      <c r="BN8" s="45"/>
      <c r="BO8" s="45"/>
      <c r="BP8" s="45"/>
      <c r="BQ8" s="45"/>
      <c r="BR8" s="45"/>
      <c r="BS8" s="45"/>
      <c r="BT8" s="45"/>
      <c r="BU8" s="45"/>
      <c r="BV8" s="45"/>
      <c r="BW8" s="45"/>
      <c r="BX8" s="45"/>
      <c r="BY8" s="45"/>
      <c r="BZ8" s="45"/>
      <c r="CA8" s="45"/>
      <c r="CB8" s="45"/>
      <c r="CC8" s="45"/>
      <c r="CD8" s="45"/>
      <c r="CE8" s="45"/>
      <c r="CF8" s="45"/>
      <c r="CG8" s="1424"/>
      <c r="CH8" s="1424"/>
      <c r="CI8" s="1424"/>
      <c r="CJ8" s="45"/>
      <c r="CK8" s="45"/>
      <c r="CL8" s="45"/>
      <c r="CM8" s="45"/>
      <c r="CN8" s="45"/>
      <c r="CO8" s="45"/>
      <c r="CP8" s="45"/>
      <c r="CQ8" s="45"/>
      <c r="CR8" s="45"/>
      <c r="CS8" s="45"/>
      <c r="CT8" s="45"/>
      <c r="CU8" s="45"/>
      <c r="CV8" s="45"/>
      <c r="CW8" s="45"/>
      <c r="CX8" s="45"/>
      <c r="CY8" s="45"/>
    </row>
    <row r="9" spans="2:103">
      <c r="N9" s="89"/>
    </row>
    <row r="10" spans="2:103" ht="14.5">
      <c r="L10" s="89"/>
      <c r="M10" s="1721"/>
      <c r="N10" s="1722"/>
      <c r="O10" s="1721"/>
      <c r="P10" s="1815">
        <f>P17+M17+AL17+AQ17+BJ17+BL17+CJ17+CP17</f>
        <v>7437074295.4100018</v>
      </c>
      <c r="Q10" s="1816"/>
      <c r="R10" s="1818"/>
      <c r="S10" s="89"/>
      <c r="T10" s="89"/>
      <c r="U10" s="89"/>
      <c r="AQ10" s="94"/>
      <c r="BV10" s="89"/>
    </row>
    <row r="11" spans="2:103" ht="13.5" thickBot="1">
      <c r="B11" s="95"/>
      <c r="M11" s="1730">
        <f>P18-P17</f>
        <v>70631182.629999161</v>
      </c>
      <c r="N11" s="1721"/>
      <c r="O11" s="1723"/>
      <c r="P11" s="1815">
        <f>P17+AQ17+BL17+CP17</f>
        <v>7431652448.0400009</v>
      </c>
      <c r="Q11" s="1817">
        <f>M17+AK17+BJ17+CJ17+CK17+AL17</f>
        <v>5422096.1999999993</v>
      </c>
      <c r="R11" s="1819">
        <f>Q11-'04 - Repurchase and Rescission'!AN13</f>
        <v>5422096.1999999993</v>
      </c>
      <c r="S11" s="93"/>
    </row>
    <row r="12" spans="2:103" ht="17.25" customHeight="1" thickBot="1">
      <c r="B12" s="95"/>
      <c r="C12" s="96" t="s">
        <v>41</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42</v>
      </c>
      <c r="BB12" s="99"/>
      <c r="BC12" s="99"/>
      <c r="BD12" s="99"/>
      <c r="BE12" s="99"/>
      <c r="BF12" s="99"/>
      <c r="BG12" s="99"/>
      <c r="BH12" s="99"/>
      <c r="BI12" s="1425"/>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25"/>
      <c r="CH12" s="1425"/>
      <c r="CI12" s="1425"/>
      <c r="CJ12" s="99"/>
      <c r="CK12" s="99"/>
      <c r="CL12" s="99"/>
      <c r="CM12" s="99"/>
      <c r="CN12" s="99"/>
      <c r="CO12" s="99"/>
      <c r="CP12" s="99"/>
      <c r="CQ12" s="99"/>
      <c r="CR12" s="100"/>
      <c r="CS12" s="99"/>
      <c r="CT12" s="99"/>
      <c r="CU12" s="100"/>
      <c r="CV12" s="99"/>
      <c r="CW12" s="99"/>
      <c r="CX12" s="100"/>
    </row>
    <row r="13" spans="2:103" ht="17.25" customHeight="1" thickBot="1">
      <c r="B13" s="95"/>
      <c r="C13" s="101" t="s">
        <v>43</v>
      </c>
      <c r="D13" s="102"/>
      <c r="E13" s="102"/>
      <c r="F13" s="102"/>
      <c r="G13" s="102"/>
      <c r="H13" s="102"/>
      <c r="I13" s="102"/>
      <c r="J13" s="102"/>
      <c r="K13" s="102"/>
      <c r="L13" s="1507"/>
      <c r="M13" s="102"/>
      <c r="N13" s="102"/>
      <c r="O13" s="103"/>
      <c r="P13" s="102"/>
      <c r="Q13" s="102"/>
      <c r="R13" s="102"/>
      <c r="S13" s="101" t="s">
        <v>44</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43</v>
      </c>
      <c r="BB13" s="99"/>
      <c r="BC13" s="99"/>
      <c r="BD13" s="99"/>
      <c r="BE13" s="99"/>
      <c r="BF13" s="99"/>
      <c r="BG13" s="99"/>
      <c r="BH13" s="99"/>
      <c r="BI13" s="1425"/>
      <c r="BJ13" s="99"/>
      <c r="BK13" s="99"/>
      <c r="BL13" s="100"/>
      <c r="BM13" s="100"/>
      <c r="BN13" s="100"/>
      <c r="BO13" s="98" t="s">
        <v>44</v>
      </c>
      <c r="BP13" s="99"/>
      <c r="BQ13" s="99"/>
      <c r="BR13" s="99"/>
      <c r="BS13" s="99"/>
      <c r="BT13" s="99"/>
      <c r="BU13" s="99"/>
      <c r="BV13" s="99"/>
      <c r="BW13" s="99"/>
      <c r="BX13" s="99"/>
      <c r="BY13" s="99"/>
      <c r="BZ13" s="99"/>
      <c r="CA13" s="99"/>
      <c r="CB13" s="99"/>
      <c r="CC13" s="99"/>
      <c r="CD13" s="99"/>
      <c r="CE13" s="99"/>
      <c r="CF13" s="99"/>
      <c r="CG13" s="1425"/>
      <c r="CH13" s="1425"/>
      <c r="CI13" s="1425"/>
      <c r="CJ13" s="99"/>
      <c r="CK13" s="99"/>
      <c r="CL13" s="99"/>
      <c r="CM13" s="99"/>
      <c r="CN13" s="99"/>
      <c r="CO13" s="99"/>
      <c r="CP13" s="99"/>
      <c r="CQ13" s="99"/>
      <c r="CR13" s="99"/>
      <c r="CS13" s="99"/>
      <c r="CT13" s="99"/>
      <c r="CU13" s="99"/>
      <c r="CV13" s="99"/>
      <c r="CW13" s="99"/>
      <c r="CX13" s="100"/>
    </row>
    <row r="14" spans="2:103" ht="52.5" customHeight="1" thickBot="1">
      <c r="B14" s="1883" t="s">
        <v>45</v>
      </c>
      <c r="C14" s="1885" t="s">
        <v>46</v>
      </c>
      <c r="D14" s="1887" t="s">
        <v>47</v>
      </c>
      <c r="E14" s="1887" t="s">
        <v>48</v>
      </c>
      <c r="F14" s="1887" t="s">
        <v>49</v>
      </c>
      <c r="G14" s="1880" t="s">
        <v>50</v>
      </c>
      <c r="H14" s="1881"/>
      <c r="I14" s="1882"/>
      <c r="J14" s="1887" t="s">
        <v>51</v>
      </c>
      <c r="K14" s="1887" t="s">
        <v>52</v>
      </c>
      <c r="L14" s="1887" t="s">
        <v>1136</v>
      </c>
      <c r="M14" s="1887" t="s">
        <v>53</v>
      </c>
      <c r="N14" s="1887" t="s">
        <v>54</v>
      </c>
      <c r="O14" s="1892" t="s">
        <v>55</v>
      </c>
      <c r="P14" s="1894" t="s">
        <v>56</v>
      </c>
      <c r="Q14" s="1894" t="s">
        <v>57</v>
      </c>
      <c r="R14" s="1900" t="s">
        <v>771</v>
      </c>
      <c r="S14" s="107" t="s">
        <v>58</v>
      </c>
      <c r="T14" s="107"/>
      <c r="U14" s="107"/>
      <c r="V14" s="107" t="s">
        <v>59</v>
      </c>
      <c r="W14" s="107"/>
      <c r="X14" s="107"/>
      <c r="Y14" s="107" t="s">
        <v>60</v>
      </c>
      <c r="Z14" s="107"/>
      <c r="AA14" s="107"/>
      <c r="AB14" s="107" t="s">
        <v>1318</v>
      </c>
      <c r="AC14" s="107"/>
      <c r="AD14" s="107"/>
      <c r="AE14" s="107" t="s">
        <v>62</v>
      </c>
      <c r="AF14" s="107"/>
      <c r="AG14" s="107"/>
      <c r="AH14" s="107" t="s">
        <v>63</v>
      </c>
      <c r="AI14" s="107"/>
      <c r="AJ14" s="107"/>
      <c r="AK14" s="107" t="s">
        <v>64</v>
      </c>
      <c r="AL14" s="107"/>
      <c r="AM14" s="107"/>
      <c r="AN14" s="107" t="s">
        <v>65</v>
      </c>
      <c r="AO14" s="107"/>
      <c r="AP14" s="107"/>
      <c r="AQ14" s="108" t="s">
        <v>66</v>
      </c>
      <c r="AR14" s="108"/>
      <c r="AS14" s="109"/>
      <c r="AT14" s="108" t="s">
        <v>67</v>
      </c>
      <c r="AU14" s="108"/>
      <c r="AV14" s="109"/>
      <c r="AW14" s="108" t="s">
        <v>57</v>
      </c>
      <c r="AX14" s="108"/>
      <c r="AY14" s="109"/>
      <c r="BA14" s="1896" t="s">
        <v>46</v>
      </c>
      <c r="BB14" s="1898" t="s">
        <v>48</v>
      </c>
      <c r="BC14" s="1898" t="s">
        <v>49</v>
      </c>
      <c r="BD14" s="1889" t="s">
        <v>50</v>
      </c>
      <c r="BE14" s="1890"/>
      <c r="BF14" s="1891"/>
      <c r="BG14" s="1898" t="s">
        <v>51</v>
      </c>
      <c r="BH14" s="1898" t="s">
        <v>52</v>
      </c>
      <c r="BI14" s="1898" t="s">
        <v>1136</v>
      </c>
      <c r="BJ14" s="1898" t="s">
        <v>53</v>
      </c>
      <c r="BK14" s="1898" t="s">
        <v>68</v>
      </c>
      <c r="BL14" s="1901" t="s">
        <v>55</v>
      </c>
      <c r="BM14" s="1901" t="s">
        <v>56</v>
      </c>
      <c r="BN14" s="1903" t="s">
        <v>57</v>
      </c>
      <c r="BO14" s="112" t="s">
        <v>58</v>
      </c>
      <c r="BP14" s="112"/>
      <c r="BQ14" s="112"/>
      <c r="BR14" s="112" t="s">
        <v>59</v>
      </c>
      <c r="BS14" s="112"/>
      <c r="BT14" s="112"/>
      <c r="BU14" s="112" t="s">
        <v>60</v>
      </c>
      <c r="BV14" s="112"/>
      <c r="BW14" s="112"/>
      <c r="BX14" s="112" t="s">
        <v>61</v>
      </c>
      <c r="BY14" s="112"/>
      <c r="BZ14" s="112"/>
      <c r="CA14" s="112" t="s">
        <v>62</v>
      </c>
      <c r="CB14" s="112"/>
      <c r="CC14" s="112"/>
      <c r="CD14" s="112" t="s">
        <v>1319</v>
      </c>
      <c r="CE14" s="112"/>
      <c r="CF14" s="112"/>
      <c r="CG14" s="112" t="s">
        <v>1320</v>
      </c>
      <c r="CH14" s="1508"/>
      <c r="CI14" s="1508"/>
      <c r="CJ14" s="112" t="s">
        <v>64</v>
      </c>
      <c r="CK14" s="112"/>
      <c r="CL14" s="112"/>
      <c r="CM14" s="112" t="s">
        <v>65</v>
      </c>
      <c r="CN14" s="112"/>
      <c r="CO14" s="112"/>
      <c r="CP14" s="112" t="s">
        <v>66</v>
      </c>
      <c r="CQ14" s="112"/>
      <c r="CR14" s="113"/>
      <c r="CS14" s="114" t="s">
        <v>67</v>
      </c>
      <c r="CT14" s="112"/>
      <c r="CU14" s="113"/>
      <c r="CV14" s="114" t="s">
        <v>57</v>
      </c>
      <c r="CW14" s="112"/>
      <c r="CX14" s="115"/>
    </row>
    <row r="15" spans="2:103" ht="52.5" customHeight="1" thickBot="1">
      <c r="B15" s="1884"/>
      <c r="C15" s="1886"/>
      <c r="D15" s="1888"/>
      <c r="E15" s="1888"/>
      <c r="F15" s="1888"/>
      <c r="G15" s="105" t="s">
        <v>69</v>
      </c>
      <c r="H15" s="116" t="s">
        <v>70</v>
      </c>
      <c r="I15" s="106" t="s">
        <v>71</v>
      </c>
      <c r="J15" s="1888"/>
      <c r="K15" s="1888"/>
      <c r="L15" s="1888"/>
      <c r="M15" s="1888"/>
      <c r="N15" s="1888"/>
      <c r="O15" s="1893"/>
      <c r="P15" s="1895"/>
      <c r="Q15" s="1895"/>
      <c r="R15" s="1895"/>
      <c r="S15" s="117" t="s">
        <v>72</v>
      </c>
      <c r="T15" s="117" t="s">
        <v>73</v>
      </c>
      <c r="U15" s="117" t="s">
        <v>74</v>
      </c>
      <c r="V15" s="117" t="s">
        <v>72</v>
      </c>
      <c r="W15" s="117" t="s">
        <v>73</v>
      </c>
      <c r="X15" s="117" t="s">
        <v>74</v>
      </c>
      <c r="Y15" s="117" t="s">
        <v>72</v>
      </c>
      <c r="Z15" s="117" t="s">
        <v>73</v>
      </c>
      <c r="AA15" s="117" t="s">
        <v>74</v>
      </c>
      <c r="AB15" s="117" t="s">
        <v>72</v>
      </c>
      <c r="AC15" s="117" t="s">
        <v>73</v>
      </c>
      <c r="AD15" s="117" t="s">
        <v>74</v>
      </c>
      <c r="AE15" s="117" t="s">
        <v>72</v>
      </c>
      <c r="AF15" s="117" t="s">
        <v>73</v>
      </c>
      <c r="AG15" s="117" t="s">
        <v>74</v>
      </c>
      <c r="AH15" s="117" t="s">
        <v>72</v>
      </c>
      <c r="AI15" s="117" t="s">
        <v>73</v>
      </c>
      <c r="AJ15" s="117" t="s">
        <v>74</v>
      </c>
      <c r="AK15" s="117" t="s">
        <v>72</v>
      </c>
      <c r="AL15" s="117" t="s">
        <v>73</v>
      </c>
      <c r="AM15" s="117" t="s">
        <v>74</v>
      </c>
      <c r="AN15" s="117" t="s">
        <v>72</v>
      </c>
      <c r="AO15" s="117" t="s">
        <v>73</v>
      </c>
      <c r="AP15" s="117" t="s">
        <v>74</v>
      </c>
      <c r="AQ15" s="118" t="s">
        <v>72</v>
      </c>
      <c r="AR15" s="118" t="s">
        <v>73</v>
      </c>
      <c r="AS15" s="119" t="s">
        <v>74</v>
      </c>
      <c r="AT15" s="118" t="s">
        <v>72</v>
      </c>
      <c r="AU15" s="118" t="s">
        <v>73</v>
      </c>
      <c r="AV15" s="119" t="s">
        <v>74</v>
      </c>
      <c r="AW15" s="118" t="s">
        <v>72</v>
      </c>
      <c r="AX15" s="118" t="s">
        <v>73</v>
      </c>
      <c r="AY15" s="119" t="s">
        <v>74</v>
      </c>
      <c r="BA15" s="1897"/>
      <c r="BB15" s="1899"/>
      <c r="BC15" s="1899"/>
      <c r="BD15" s="120" t="s">
        <v>69</v>
      </c>
      <c r="BE15" s="120" t="s">
        <v>70</v>
      </c>
      <c r="BF15" s="120" t="s">
        <v>71</v>
      </c>
      <c r="BG15" s="1899"/>
      <c r="BH15" s="1899"/>
      <c r="BI15" s="1899"/>
      <c r="BJ15" s="1899"/>
      <c r="BK15" s="1899"/>
      <c r="BL15" s="1902"/>
      <c r="BM15" s="1902"/>
      <c r="BN15" s="1904"/>
      <c r="BO15" s="110" t="s">
        <v>72</v>
      </c>
      <c r="BP15" s="110" t="s">
        <v>73</v>
      </c>
      <c r="BQ15" s="110" t="s">
        <v>74</v>
      </c>
      <c r="BR15" s="110" t="s">
        <v>72</v>
      </c>
      <c r="BS15" s="110" t="s">
        <v>73</v>
      </c>
      <c r="BT15" s="110" t="s">
        <v>74</v>
      </c>
      <c r="BU15" s="110" t="s">
        <v>72</v>
      </c>
      <c r="BV15" s="110" t="s">
        <v>73</v>
      </c>
      <c r="BW15" s="110" t="s">
        <v>74</v>
      </c>
      <c r="BX15" s="110" t="s">
        <v>72</v>
      </c>
      <c r="BY15" s="110" t="s">
        <v>73</v>
      </c>
      <c r="BZ15" s="110" t="s">
        <v>74</v>
      </c>
      <c r="CA15" s="110" t="s">
        <v>72</v>
      </c>
      <c r="CB15" s="110" t="s">
        <v>73</v>
      </c>
      <c r="CC15" s="110" t="s">
        <v>74</v>
      </c>
      <c r="CD15" s="110" t="s">
        <v>72</v>
      </c>
      <c r="CE15" s="110" t="s">
        <v>73</v>
      </c>
      <c r="CF15" s="110" t="s">
        <v>74</v>
      </c>
      <c r="CG15" s="110" t="s">
        <v>72</v>
      </c>
      <c r="CH15" s="110" t="s">
        <v>73</v>
      </c>
      <c r="CI15" s="110" t="s">
        <v>74</v>
      </c>
      <c r="CJ15" s="110" t="s">
        <v>72</v>
      </c>
      <c r="CK15" s="110" t="s">
        <v>73</v>
      </c>
      <c r="CL15" s="110" t="s">
        <v>74</v>
      </c>
      <c r="CM15" s="110" t="s">
        <v>72</v>
      </c>
      <c r="CN15" s="110" t="s">
        <v>73</v>
      </c>
      <c r="CO15" s="110" t="s">
        <v>74</v>
      </c>
      <c r="CP15" s="110" t="s">
        <v>72</v>
      </c>
      <c r="CQ15" s="110" t="s">
        <v>73</v>
      </c>
      <c r="CR15" s="120" t="s">
        <v>74</v>
      </c>
      <c r="CS15" s="111" t="s">
        <v>72</v>
      </c>
      <c r="CT15" s="110" t="s">
        <v>73</v>
      </c>
      <c r="CU15" s="120" t="s">
        <v>74</v>
      </c>
      <c r="CV15" s="111" t="s">
        <v>72</v>
      </c>
      <c r="CW15" s="110" t="s">
        <v>73</v>
      </c>
      <c r="CX15" s="121" t="s">
        <v>74</v>
      </c>
    </row>
    <row r="16" spans="2:103" ht="3.65"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ht="13">
      <c r="B17" s="1263">
        <f>'00 - Cover'!F16</f>
        <v>45900</v>
      </c>
      <c r="C17" s="129">
        <f>IF($B17=0,"",SUMIFS(INPUT_DATA!C:C,INPUT_DATA!$A:$A,$B17,INPUT_DATA!$B:$B,"S"))</f>
        <v>7501402080.4799995</v>
      </c>
      <c r="D17" s="130">
        <f>IF($B17=0,"",SUMIFS(INPUT_DATA!D:D,INPUT_DATA!$A:$A,$B17,INPUT_DATA!$B:$B,"S"))</f>
        <v>0</v>
      </c>
      <c r="E17" s="131">
        <f>IF($B17=0,"",SUMIFS(INPUT_DATA!E:E,INPUT_DATA!$A:$A,$B17,INPUT_DATA!$B:$B,"S"))</f>
        <v>41134016</v>
      </c>
      <c r="F17" s="131">
        <f>IF($B17=0,"",SUMIFS(INPUT_DATA!F:F,INPUT_DATA!$A:$A,$B17,INPUT_DATA!$B:$B,"S"))</f>
        <v>24368146.75</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325275.99</v>
      </c>
      <c r="L17" s="131">
        <f>IF($B17=0,"",SUMIFS(INPUT_DATA!L:L,INPUT_DATA!$A:$A,$B17,INPUT_DATA!$B:$B,"S"))</f>
        <v>0</v>
      </c>
      <c r="M17" s="131">
        <f>IF($B17=0,"",SUMIFS(INPUT_DATA!M:M,INPUT_DATA!$A:$A,$B17,INPUT_DATA!$B:$B,"S"))</f>
        <v>4803743.8899999997</v>
      </c>
      <c r="N17" s="131">
        <f>IF($B17=0,"",SUMIFS(INPUT_DATA!N:N,INPUT_DATA!$A:$A,$B17,INPUT_DATA!$B:$B,"S"))</f>
        <v>0</v>
      </c>
      <c r="O17" s="132">
        <f>IF($B17=0,"",C17+D17-E17-F17+G17+H17+I17-J17-K17-M17-N17-L17)</f>
        <v>7430770897.8499994</v>
      </c>
      <c r="P17" s="133">
        <f>IF($B17=0,"",SUMIFS(INPUT_DATA!O:O,INPUT_DATA!$A:$A,$B17,INPUT_DATA!$B:$B,"S"))</f>
        <v>7430770897.8500004</v>
      </c>
      <c r="Q17" s="133">
        <f>IF($B17=0,"",O17-P17)</f>
        <v>-9.5367431640625E-7</v>
      </c>
      <c r="R17" s="133">
        <f>IF($B17=0,"",SUMIFS(INPUT_DATA!BL:BL,INPUT_DATA!$A:$A,$B17,INPUT_DATA!$B:$B,"S"))</f>
        <v>7344940.4400000004</v>
      </c>
      <c r="S17" s="134">
        <f>IF($B17=0,"",SUMIFS(INPUT_DATA!P:P,INPUT_DATA!$A:$A,$B17,INPUT_DATA!$B:$B,"S"))</f>
        <v>486832.33</v>
      </c>
      <c r="T17" s="134">
        <f>IF($B17=0,"",SUMIFS(INPUT_DATA!Q:Q,INPUT_DATA!$A:$A,$B17,INPUT_DATA!$B:$B,"S"))</f>
        <v>104936.02</v>
      </c>
      <c r="U17" s="134">
        <f>IF($B17=0,"",SUMIFS(INPUT_DATA!R:R,INPUT_DATA!$A:$A,$B17,INPUT_DATA!$B:$B,"S"))</f>
        <v>0</v>
      </c>
      <c r="V17" s="134">
        <f>IF($B17=0,"",SUMIFS(INPUT_DATA!S:S,INPUT_DATA!$A:$A,$B17,INPUT_DATA!$B:$B,"S"))</f>
        <v>209210.51</v>
      </c>
      <c r="W17" s="134">
        <f>IF($B17=0,"",SUMIFS(INPUT_DATA!T:T,INPUT_DATA!$A:$A,$B17,INPUT_DATA!$B:$B,"S"))</f>
        <v>35903.72</v>
      </c>
      <c r="X17" s="134">
        <f>IF($B17=0,"",SUMIFS(INPUT_DATA!U:U,INPUT_DATA!$A:$A,$B17,INPUT_DATA!$B:$B,"S"))</f>
        <v>0</v>
      </c>
      <c r="Y17" s="134">
        <f>IF($B17=0,"",SUMIFS(INPUT_DATA!V:V,INPUT_DATA!$A:$A,$B17,INPUT_DATA!$B:$B,"S"))</f>
        <v>139224.46</v>
      </c>
      <c r="Z17" s="134">
        <f>IF($B17=0,"",SUMIFS(INPUT_DATA!W:W,INPUT_DATA!$A:$A,$B17,INPUT_DATA!$B:$B,"S"))</f>
        <v>36811.22</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556818.38000000012</v>
      </c>
      <c r="AR17" s="136">
        <f>IF($B17=0,"",T17+W17-Z17-AC17-AF17-AI17-AL17-AO17)</f>
        <v>104028.51999999999</v>
      </c>
      <c r="AS17" s="137">
        <f>IF($B17=0,"",U17+X17-AA17-AD17-AG17-AJ17-AM17-AP17)</f>
        <v>0</v>
      </c>
      <c r="AT17" s="135">
        <f>IF($B17=0,"",SUMIFS(INPUT_DATA!AQ:AQ,INPUT_DATA!$A:$A,$B17,INPUT_DATA!$B:$B,"S"))</f>
        <v>556818.38</v>
      </c>
      <c r="AU17" s="136">
        <f>IF($B17=0,"",SUMIFS(INPUT_DATA!AR:AR,INPUT_DATA!$A:$A,$B17,INPUT_DATA!$B:$B,"S"))</f>
        <v>104028.52</v>
      </c>
      <c r="AV17" s="137">
        <f>IF($B17=0,"",SUMIFS(INPUT_DATA!AS:AS,INPUT_DATA!$A:$A,$B17,INPUT_DATA!$B:$B,"S"))</f>
        <v>0</v>
      </c>
      <c r="AW17" s="135">
        <f>IF($B17=0,"",AQ17-AT17)</f>
        <v>1.1641532182693481E-10</v>
      </c>
      <c r="AX17" s="136">
        <f t="shared" ref="AX17:AY18" si="1">IF($B17=0,"",AR17-AU17)</f>
        <v>-1.4551915228366852E-11</v>
      </c>
      <c r="AY17" s="137">
        <f t="shared" si="1"/>
        <v>0</v>
      </c>
      <c r="AZ17" s="138"/>
      <c r="BA17" s="129">
        <f>IF($B17=0,"",SUMIFS(INPUT_DATA!C:C,INPUT_DATA!$A:$A,$B17,INPUT_DATA!$B:$B,"D"))</f>
        <v>616580.66</v>
      </c>
      <c r="BB17" s="139">
        <f>IF($B17=0,"",SUMIFS(INPUT_DATA!E:E,INPUT_DATA!$A:$A,$B17,INPUT_DATA!$B:$B,"D"))</f>
        <v>1716.2</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325275.99</v>
      </c>
      <c r="BI17" s="139">
        <f>IF($B17=0,"",SUMIFS(INPUT_DATA!L:L,INPUT_DATA!$A:$A,$B17,INPUT_DATA!$B:$B,"D"))</f>
        <v>0</v>
      </c>
      <c r="BJ17" s="139">
        <f>IF($B17=0,"",SUMIFS(INPUT_DATA!M:M,INPUT_DATA!$A:$A,$B17,INPUT_DATA!$B:$B,"D"))</f>
        <v>615408.64000000001</v>
      </c>
      <c r="BK17" s="139">
        <f>IF($B17=0,"",SUMIFS(INPUT_DATA!N:N,INPUT_DATA!$A:$A,$B17,INPUT_DATA!$B:$B,"D"))</f>
        <v>0</v>
      </c>
      <c r="BL17" s="140">
        <f>IF($B17=0,"",BA17-BB17-BC17+BD17+BE17+BF17-BG17+BH17-BJ17-BK17)</f>
        <v>324731.81000000006</v>
      </c>
      <c r="BM17" s="140">
        <f>IF($B17=0,"",SUMIFS(INPUT_DATA!O:O,INPUT_DATA!$A:$A,$B17,INPUT_DATA!$B:$B,"D"))</f>
        <v>324731.81</v>
      </c>
      <c r="BN17" s="140">
        <f>IF($B17=0,"",BL17-BM17)</f>
        <v>5.8207660913467407E-11</v>
      </c>
      <c r="BO17" s="129">
        <f>IF($B17=0,"",SUMIFS(INPUT_DATA!P:P,INPUT_DATA!$A:$A,$B17,INPUT_DATA!$B:$B,"D"))</f>
        <v>2694.84</v>
      </c>
      <c r="BP17" s="130">
        <f>IF($B17=0,"",SUMIFS(INPUT_DATA!Q:Q,INPUT_DATA!$A:$A,$B17,INPUT_DATA!$B:$B,"D"))</f>
        <v>248.83</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2694.84</v>
      </c>
      <c r="CK17" s="141">
        <f>IF($B17=0,"",SUMIFS(INPUT_DATA!AL:AL,INPUT_DATA!$A:$A,$B17,INPUT_DATA!$B:$B,"D"))</f>
        <v>248.83</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 t="shared" ref="CQ17:CQ80" si="2">IF($B17=0,"",BP17+BS17-BV17-BY17-CB17+CE17-CK17-CN17+CH17)</f>
        <v>0</v>
      </c>
      <c r="CR17" s="136">
        <f t="shared" ref="CR17:CR80" si="3">IF($B17=0,"",BQ17+BT17-BW17-BZ17-CC17+CF17-CL17-CO17+CI17)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4">IF($B17=0,"",CQ17-CT17)</f>
        <v>0</v>
      </c>
      <c r="CX17" s="142">
        <f t="shared" ref="CX17:CX18" si="5">IF($B17=0,"",CR17-CU17)</f>
        <v>0</v>
      </c>
      <c r="CY17" s="138"/>
      <c r="CZ17" s="1612"/>
    </row>
    <row r="18" spans="2:104" ht="13">
      <c r="B18" s="143">
        <f>INPUT_DATA!CM5</f>
        <v>45869</v>
      </c>
      <c r="C18" s="145">
        <f>IF($B18=0,"",SUMIFS(INPUT_DATA!C:C,INPUT_DATA!$A:$A,$B18,INPUT_DATA!$B:$B,"S"))</f>
        <v>7570005186.9899998</v>
      </c>
      <c r="D18" s="145">
        <f>IF($B18=0,"",SUMIFS(INPUT_DATA!D:D,INPUT_DATA!$A:$A,$B18,INPUT_DATA!$B:$B,"S"))</f>
        <v>0</v>
      </c>
      <c r="E18" s="146">
        <f>IF($B18=0,"",SUMIFS(INPUT_DATA!E:E,INPUT_DATA!$A:$A,$B18,INPUT_DATA!$B:$B,"S"))</f>
        <v>41404450.689999998</v>
      </c>
      <c r="F18" s="146">
        <f>IF($B18=0,"",SUMIFS(INPUT_DATA!F:F,INPUT_DATA!$A:$A,$B18,INPUT_DATA!$B:$B,"S"))</f>
        <v>23530806</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619098.98</v>
      </c>
      <c r="L18" s="146">
        <f>IF($B18=0,"",SUMIFS(INPUT_DATA!L:L,INPUT_DATA!$A:$A,$B18,INPUT_DATA!$B:$B,"S"))</f>
        <v>0</v>
      </c>
      <c r="M18" s="146">
        <f>IF($B18=0,"",SUMIFS(INPUT_DATA!M:M,INPUT_DATA!$A:$A,$B18,INPUT_DATA!$B:$B,"S"))</f>
        <v>3048750.84</v>
      </c>
      <c r="N18" s="146">
        <f>IF($B18=0,"",SUMIFS(INPUT_DATA!N:N,INPUT_DATA!$A:$A,$B18,INPUT_DATA!$B:$B,"S"))</f>
        <v>0</v>
      </c>
      <c r="O18" s="147">
        <f>IF($B18=0,"",C18+D18-E18-F18+G18+H18+I18-J18-K18-M18-N18-L18)</f>
        <v>7501402080.4800005</v>
      </c>
      <c r="P18" s="148">
        <f>IF($B18=0,"",SUMIFS(INPUT_DATA!O:O,INPUT_DATA!$A:$A,$B18,INPUT_DATA!$B:$B,"S"))</f>
        <v>7501402080.4799995</v>
      </c>
      <c r="Q18" s="148">
        <f>IF($B18=0,"",O18-P18)</f>
        <v>9.5367431640625E-7</v>
      </c>
      <c r="R18" s="148">
        <f>IF($B18=0,"",SUMIFS(INPUT_DATA!BL:BL,INPUT_DATA!$A:$A,$B18,INPUT_DATA!$B:$B,"S"))</f>
        <v>7414518.2800000003</v>
      </c>
      <c r="S18" s="149">
        <f>IF($B18=0,"",SUMIFS(INPUT_DATA!P:P,INPUT_DATA!$A:$A,$B18,INPUT_DATA!$B:$B,"S"))</f>
        <v>468786.21</v>
      </c>
      <c r="T18" s="149">
        <f>IF($B18=0,"",SUMIFS(INPUT_DATA!Q:Q,INPUT_DATA!$A:$A,$B18,INPUT_DATA!$B:$B,"S"))</f>
        <v>91992.76</v>
      </c>
      <c r="U18" s="149">
        <f>IF($B18=0,"",SUMIFS(INPUT_DATA!R:R,INPUT_DATA!$A:$A,$B18,INPUT_DATA!$B:$B,"S"))</f>
        <v>0</v>
      </c>
      <c r="V18" s="150">
        <f>IF($B18=0,"",SUMIFS(INPUT_DATA!S:S,INPUT_DATA!$A:$A,$B18,INPUT_DATA!$B:$B,"S"))</f>
        <v>185325.96</v>
      </c>
      <c r="W18" s="150">
        <f>IF($B18=0,"",SUMIFS(INPUT_DATA!T:T,INPUT_DATA!$A:$A,$B18,INPUT_DATA!$B:$B,"S"))</f>
        <v>45370.559999999998</v>
      </c>
      <c r="X18" s="150">
        <f>IF($B18=0,"",SUMIFS(INPUT_DATA!U:U,INPUT_DATA!$A:$A,$B18,INPUT_DATA!$B:$B,"S"))</f>
        <v>0</v>
      </c>
      <c r="Y18" s="150">
        <f>IF($B18=0,"",SUMIFS(INPUT_DATA!V:V,INPUT_DATA!$A:$A,$B18,INPUT_DATA!$B:$B,"S"))</f>
        <v>164764.35</v>
      </c>
      <c r="Z18" s="150">
        <f>IF($B18=0,"",SUMIFS(INPUT_DATA!W:W,INPUT_DATA!$A:$A,$B18,INPUT_DATA!$B:$B,"S"))</f>
        <v>32176.720000000001</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2515.4899999999998</v>
      </c>
      <c r="AI18" s="150">
        <f>IF($B18=0,"",SUMIFS(INPUT_DATA!AF:AF,INPUT_DATA!$A:$A,$B18,INPUT_DATA!$B:$B,"S"))</f>
        <v>250.58</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486832.33000000007</v>
      </c>
      <c r="AR18" s="152">
        <f>IF($B18=0,"",T18+W18-Z18-AC18-AF18-AI18-AL18-AO18)</f>
        <v>104936.02</v>
      </c>
      <c r="AS18" s="153">
        <f>IF($B18=0,"",U18+X18-AA18-AD18-AG18-AJ18-AM18-AP18)</f>
        <v>0</v>
      </c>
      <c r="AT18" s="151">
        <f>IF($B18=0,"",SUMIFS(INPUT_DATA!AQ:AQ,INPUT_DATA!$A:$A,$B18,INPUT_DATA!$B:$B,"S"))</f>
        <v>486832.33</v>
      </c>
      <c r="AU18" s="152">
        <f>IF($B18=0,"",SUMIFS(INPUT_DATA!AR:AR,INPUT_DATA!$A:$A,$B18,INPUT_DATA!$B:$B,"S"))</f>
        <v>104936.02</v>
      </c>
      <c r="AV18" s="153">
        <f>IF($B18=0,"",SUMIFS(INPUT_DATA!AS:AS,INPUT_DATA!$A:$A,$B18,INPUT_DATA!$B:$B,"S"))</f>
        <v>0</v>
      </c>
      <c r="AW18" s="151">
        <f>IF($B18=0,"",AQ18-AT18)</f>
        <v>5.8207660913467407E-11</v>
      </c>
      <c r="AX18" s="152">
        <f t="shared" si="1"/>
        <v>0</v>
      </c>
      <c r="AY18" s="153">
        <f t="shared" si="1"/>
        <v>0</v>
      </c>
      <c r="AZ18" s="154"/>
      <c r="BA18" s="144">
        <f>IF($B18=0,"",SUMIFS(INPUT_DATA!C:C,INPUT_DATA!$A:$A,$B18,INPUT_DATA!$B:$B,"D"))</f>
        <v>180457.8</v>
      </c>
      <c r="BB18" s="155">
        <f>IF($B18=0,"",SUMIFS(INPUT_DATA!E:E,INPUT_DATA!$A:$A,$B18,INPUT_DATA!$B:$B,"D"))</f>
        <v>2915.56</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619098.98</v>
      </c>
      <c r="BI18" s="155">
        <f>IF($B18=0,"",SUMIFS(INPUT_DATA!L:L,INPUT_DATA!$A:$A,$B18,INPUT_DATA!$B:$B,"D"))</f>
        <v>0</v>
      </c>
      <c r="BJ18" s="155">
        <f>IF($B18=0,"",SUMIFS(INPUT_DATA!M:M,INPUT_DATA!$A:$A,$B18,INPUT_DATA!$B:$B,"D"))</f>
        <v>180060.56</v>
      </c>
      <c r="BK18" s="155">
        <f>IF($B18=0,"",SUMIFS(INPUT_DATA!N:N,INPUT_DATA!$A:$A,$B18,INPUT_DATA!$B:$B,"D"))</f>
        <v>0</v>
      </c>
      <c r="BL18" s="156">
        <f t="shared" ref="BL18:BL81" si="6">IF($B18=0,"",AZ18+BA18-BB18-BC18+BD18+BE18+BF18-BG18+BH18-BJ18-BK18)</f>
        <v>616580.65999999992</v>
      </c>
      <c r="BM18" s="156">
        <f>IF($B18=0,"",SUMIFS(INPUT_DATA!O:O,INPUT_DATA!$A:$A,$B18,INPUT_DATA!$B:$B,"D"))</f>
        <v>616580.66</v>
      </c>
      <c r="BN18" s="156">
        <f>IF($B18=0,"",BL18-BM18)</f>
        <v>-1.1641532182693481E-10</v>
      </c>
      <c r="BO18" s="144">
        <f>IF($B18=0,"",SUMIFS(INPUT_DATA!P:P,INPUT_DATA!$A:$A,$B18,INPUT_DATA!$B:$B,"D"))</f>
        <v>2013.48</v>
      </c>
      <c r="BP18" s="157">
        <f>IF($B18=0,"",SUMIFS(INPUT_DATA!Q:Q,INPUT_DATA!$A:$A,$B18,INPUT_DATA!$B:$B,"D"))</f>
        <v>100.74</v>
      </c>
      <c r="BQ18" s="157">
        <f>IF($B18=0,"",SUMIFS(INPUT_DATA!R:R,INPUT_DATA!$A:$A,$B18,INPUT_DATA!$B:$B,"D"))</f>
        <v>0</v>
      </c>
      <c r="BR18" s="155">
        <f>IF($B18=0,"",SUMIFS(INPUT_DATA!S:S,INPUT_DATA!$A:$A,$B18,INPUT_DATA!$B:$B,"D"))</f>
        <v>179.35</v>
      </c>
      <c r="BS18" s="155">
        <f>IF($B18=0,"",SUMIFS(INPUT_DATA!T:T,INPUT_DATA!$A:$A,$B18,INPUT_DATA!$B:$B,"D"))</f>
        <v>0</v>
      </c>
      <c r="BT18" s="155">
        <f>IF($B18=0,"",SUMIFS(INPUT_DATA!U:U,INPUT_DATA!$A:$A,$B18,INPUT_DATA!$B:$B,"D"))</f>
        <v>0</v>
      </c>
      <c r="BU18" s="155">
        <f>IF($B18=0,"",SUMIFS(INPUT_DATA!V:V,INPUT_DATA!$A:$A,$B18,INPUT_DATA!$B:$B,"D"))</f>
        <v>2013.48</v>
      </c>
      <c r="BV18" s="155">
        <f>IF($B18=0,"",SUMIFS(INPUT_DATA!W:W,INPUT_DATA!$A:$A,$B18,INPUT_DATA!$B:$B,"D"))</f>
        <v>102.49</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2515.4899999999998</v>
      </c>
      <c r="CE18" s="155">
        <f>IF($B18=0,"",SUMIFS(INPUT_DATA!AF:AF,INPUT_DATA!$A:$A,$B18,INPUT_DATA!$B:$B,"D"))</f>
        <v>250.58</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81" si="7">IF($B18=0,"",BO18+BR18-BU18-BX18-CA18+CD18-CJ18-CM18+CG18)</f>
        <v>2694.8399999999997</v>
      </c>
      <c r="CQ18" s="152">
        <f t="shared" si="2"/>
        <v>248.83</v>
      </c>
      <c r="CR18" s="152">
        <f t="shared" si="3"/>
        <v>0</v>
      </c>
      <c r="CS18" s="157">
        <f>IF($B18=0,"",SUMIFS(INPUT_DATA!AQ:AQ,INPUT_DATA!$A:$A,$B18,INPUT_DATA!$B:$B,"D"))</f>
        <v>2694.84</v>
      </c>
      <c r="CT18" s="157">
        <f>IF($B18=0,"",SUMIFS(INPUT_DATA!AR:AR,INPUT_DATA!$A:$A,$B18,INPUT_DATA!$B:$B,"D"))</f>
        <v>248.83</v>
      </c>
      <c r="CU18" s="157">
        <f>IF($B18=0,"",SUMIFS(INPUT_DATA!AS:AS,INPUT_DATA!$A:$A,$B18,INPUT_DATA!$B:$B,"D"))</f>
        <v>0</v>
      </c>
      <c r="CV18" s="157">
        <f>IF($B18=0,"",CP18-CS18)</f>
        <v>-4.5474735088646412E-13</v>
      </c>
      <c r="CW18" s="152">
        <f t="shared" si="4"/>
        <v>0</v>
      </c>
      <c r="CX18" s="158">
        <f t="shared" si="5"/>
        <v>0</v>
      </c>
      <c r="CY18" s="154"/>
    </row>
    <row r="19" spans="2:104" ht="13">
      <c r="B19" s="143">
        <f>INPUT_DATA!CM6</f>
        <v>45838</v>
      </c>
      <c r="C19" s="145">
        <f>IF($B19=0,"",SUMIFS(INPUT_DATA!C:C,INPUT_DATA!$A:$A,$B19,INPUT_DATA!$B:$B,"S"))</f>
        <v>7635175945.3199997</v>
      </c>
      <c r="D19" s="145">
        <f>IF($B19=0,"",SUMIFS(INPUT_DATA!D:D,INPUT_DATA!$A:$A,$B19,INPUT_DATA!$B:$B,"S"))</f>
        <v>0</v>
      </c>
      <c r="E19" s="146">
        <f>IF($B19=0,"",SUMIFS(INPUT_DATA!E:E,INPUT_DATA!$A:$A,$B19,INPUT_DATA!$B:$B,"S"))</f>
        <v>41396387.259999998</v>
      </c>
      <c r="F19" s="146">
        <f>IF($B19=0,"",SUMIFS(INPUT_DATA!F:F,INPUT_DATA!$A:$A,$B19,INPUT_DATA!$B:$B,"S"))</f>
        <v>17402933.100000001</v>
      </c>
      <c r="G19" s="146">
        <f>IF($B19=0,"",SUMIFS(INPUT_DATA!G:G,INPUT_DATA!$A:$A,$B19,INPUT_DATA!$B:$B,"S"))</f>
        <v>0</v>
      </c>
      <c r="H19" s="146">
        <f>IF($B19=0,"",SUMIFS(INPUT_DATA!H:H,INPUT_DATA!$A:$A,$B19,INPUT_DATA!$B:$B,"S"))</f>
        <v>0</v>
      </c>
      <c r="I19" s="146">
        <f>IF($B19=0,"",SUMIFS(INPUT_DATA!I:I,INPUT_DATA!$A:$A,$B19,INPUT_DATA!$B:$B,"S"))</f>
        <v>0</v>
      </c>
      <c r="J19" s="146">
        <f>IF($B19=0,"",SUMIFS(INPUT_DATA!J:J,INPUT_DATA!$A:$A,$B19,INPUT_DATA!$B:$B,"S"))</f>
        <v>0</v>
      </c>
      <c r="K19" s="146">
        <f>IF($B19=0,"",SUMIFS(INPUT_DATA!K:K,INPUT_DATA!$A:$A,$B19,INPUT_DATA!$B:$B,"S"))</f>
        <v>183346.71</v>
      </c>
      <c r="L19" s="146">
        <f>IF($B19=0,"",SUMIFS(INPUT_DATA!L:L,INPUT_DATA!$A:$A,$B19,INPUT_DATA!$B:$B,"S"))</f>
        <v>0</v>
      </c>
      <c r="M19" s="146">
        <f>IF($B19=0,"",SUMIFS(INPUT_DATA!M:M,INPUT_DATA!$A:$A,$B19,INPUT_DATA!$B:$B,"S"))</f>
        <v>6188091.2599999998</v>
      </c>
      <c r="N19" s="146">
        <f>IF($B19=0,"",SUMIFS(INPUT_DATA!N:N,INPUT_DATA!$A:$A,$B19,INPUT_DATA!$B:$B,"S"))</f>
        <v>0</v>
      </c>
      <c r="O19" s="147">
        <f t="shared" ref="O19:O82" si="8">IF($B19=0,"",C19+D19-E19-F19+G19+H19+I19-J19-K19-M19-N19-L19)</f>
        <v>7570005186.9899988</v>
      </c>
      <c r="P19" s="148">
        <f>IF($B19=0,"",SUMIFS(INPUT_DATA!O:O,INPUT_DATA!$A:$A,$B19,INPUT_DATA!$B:$B,"S"))</f>
        <v>7570005186.9899998</v>
      </c>
      <c r="Q19" s="148">
        <f t="shared" ref="Q19:Q82" si="9">IF($B19=0,"",O19-P19)</f>
        <v>-9.5367431640625E-7</v>
      </c>
      <c r="R19" s="148">
        <f>IF($B19=0,"",SUMIFS(INPUT_DATA!BL:BL,INPUT_DATA!$A:$A,$B19,INPUT_DATA!$B:$B,"S"))</f>
        <v>7406086.4199999999</v>
      </c>
      <c r="S19" s="149">
        <f>IF($B19=0,"",SUMIFS(INPUT_DATA!P:P,INPUT_DATA!$A:$A,$B19,INPUT_DATA!$B:$B,"S"))</f>
        <v>384443.79</v>
      </c>
      <c r="T19" s="149">
        <f>IF($B19=0,"",SUMIFS(INPUT_DATA!Q:Q,INPUT_DATA!$A:$A,$B19,INPUT_DATA!$B:$B,"S"))</f>
        <v>77984.66</v>
      </c>
      <c r="U19" s="149">
        <f>IF($B19=0,"",SUMIFS(INPUT_DATA!R:R,INPUT_DATA!$A:$A,$B19,INPUT_DATA!$B:$B,"S"))</f>
        <v>0</v>
      </c>
      <c r="V19" s="150">
        <f>IF($B19=0,"",SUMIFS(INPUT_DATA!S:S,INPUT_DATA!$A:$A,$B19,INPUT_DATA!$B:$B,"S"))</f>
        <v>215287.02</v>
      </c>
      <c r="W19" s="150">
        <f>IF($B19=0,"",SUMIFS(INPUT_DATA!T:T,INPUT_DATA!$A:$A,$B19,INPUT_DATA!$B:$B,"S"))</f>
        <v>40982.550000000003</v>
      </c>
      <c r="X19" s="150">
        <f>IF($B19=0,"",SUMIFS(INPUT_DATA!U:U,INPUT_DATA!$A:$A,$B19,INPUT_DATA!$B:$B,"S"))</f>
        <v>0</v>
      </c>
      <c r="Y19" s="150">
        <f>IF($B19=0,"",SUMIFS(INPUT_DATA!V:V,INPUT_DATA!$A:$A,$B19,INPUT_DATA!$B:$B,"S"))</f>
        <v>129163.94</v>
      </c>
      <c r="Z19" s="150">
        <f>IF($B19=0,"",SUMIFS(INPUT_DATA!W:W,INPUT_DATA!$A:$A,$B19,INPUT_DATA!$B:$B,"S"))</f>
        <v>26974.45</v>
      </c>
      <c r="AA19" s="150">
        <f>IF($B19=0,"",SUMIFS(INPUT_DATA!X:X,INPUT_DATA!$A:$A,$B19,INPUT_DATA!$B:$B,"S"))</f>
        <v>0</v>
      </c>
      <c r="AB19" s="150">
        <f>IF($B19=0,"",SUMIFS(INPUT_DATA!Y:Y,INPUT_DATA!$A:$A,$B19,INPUT_DATA!$B:$B,"S"))</f>
        <v>0</v>
      </c>
      <c r="AC19" s="150">
        <f>IF($B19=0,"",SUMIFS(INPUT_DATA!Z:Z,INPUT_DATA!$A:$A,$B19,INPUT_DATA!$B:$B,"S"))</f>
        <v>0</v>
      </c>
      <c r="AD19" s="150">
        <f>IF($B19=0,"",SUMIFS(INPUT_DATA!AA:AA,INPUT_DATA!$A:$A,$B19,INPUT_DATA!$B:$B,"S"))</f>
        <v>0</v>
      </c>
      <c r="AE19" s="150">
        <f>IF($B19=0,"",SUMIFS(INPUT_DATA!AB:AB,INPUT_DATA!$A:$A,$B19,INPUT_DATA!$B:$B,"S"))</f>
        <v>0</v>
      </c>
      <c r="AF19" s="150">
        <f>IF($B19=0,"",SUMIFS(INPUT_DATA!AC:AC,INPUT_DATA!$A:$A,$B19,INPUT_DATA!$B:$B,"S"))</f>
        <v>0</v>
      </c>
      <c r="AG19" s="150">
        <f>IF($B19=0,"",SUMIFS(INPUT_DATA!AD:AD,INPUT_DATA!$A:$A,$B19,INPUT_DATA!$B:$B,"S"))</f>
        <v>0</v>
      </c>
      <c r="AH19" s="150">
        <f>IF($B19=0,"",SUMIFS(INPUT_DATA!AE:AE,INPUT_DATA!$A:$A,$B19,INPUT_DATA!$B:$B,"S"))</f>
        <v>1780.66</v>
      </c>
      <c r="AI19" s="150">
        <f>IF($B19=0,"",SUMIFS(INPUT_DATA!AF:AF,INPUT_DATA!$A:$A,$B19,INPUT_DATA!$B:$B,"S"))</f>
        <v>0</v>
      </c>
      <c r="AJ19" s="150">
        <f>IF($B19=0,"",SUMIFS(INPUT_DATA!AG:AG,INPUT_DATA!$A:$A,$B19,INPUT_DATA!$B:$B,"S"))</f>
        <v>0</v>
      </c>
      <c r="AK19" s="150">
        <f>IF($B19=0,"",SUMIFS(INPUT_DATA!AK:AK,INPUT_DATA!$A:$A,$B19,INPUT_DATA!$B:$B,"S"))</f>
        <v>0</v>
      </c>
      <c r="AL19" s="150">
        <f>IF($B19=0,"",SUMIFS(INPUT_DATA!AL:AL,INPUT_DATA!$A:$A,$B19,INPUT_DATA!$B:$B,"S"))</f>
        <v>0</v>
      </c>
      <c r="AM19" s="150">
        <f>IF($B19=0,"",SUMIFS(INPUT_DATA!AM:AM,INPUT_DATA!$A:$A,$B19,INPUT_DATA!$B:$B,"S"))</f>
        <v>0</v>
      </c>
      <c r="AN19" s="150">
        <f>IF($B19=0,"",SUMIFS(INPUT_DATA!AN:AN,INPUT_DATA!$A:$A,$B19,INPUT_DATA!$B:$B,"S"))</f>
        <v>0</v>
      </c>
      <c r="AO19" s="150">
        <f>IF($B19=0,"",SUMIFS(INPUT_DATA!AO:AO,INPUT_DATA!$A:$A,$B19,INPUT_DATA!$B:$B,"S"))</f>
        <v>0</v>
      </c>
      <c r="AP19" s="150">
        <f>IF($B19=0,"",SUMIFS(INPUT_DATA!AP:AP,INPUT_DATA!$A:$A,$B19,INPUT_DATA!$B:$B,"S"))</f>
        <v>0</v>
      </c>
      <c r="AQ19" s="151">
        <f t="shared" ref="AQ19:AQ82" si="10">IF($B19=0,"",S19+V19-Y19-AB19-AE19-AH19-AK19-AN19)</f>
        <v>468786.20999999996</v>
      </c>
      <c r="AR19" s="152">
        <f t="shared" ref="AR19:AR82" si="11">IF($B19=0,"",T19+W19-Z19-AC19-AF19-AI19-AL19-AO19)</f>
        <v>91992.760000000009</v>
      </c>
      <c r="AS19" s="153">
        <f t="shared" ref="AS19:AS82" si="12">IF($B19=0,"",U19+X19-AA19-AD19-AG19-AJ19-AM19-AP19)</f>
        <v>0</v>
      </c>
      <c r="AT19" s="151">
        <f>IF($B19=0,"",SUMIFS(INPUT_DATA!AQ:AQ,INPUT_DATA!$A:$A,$B19,INPUT_DATA!$B:$B,"S"))</f>
        <v>468786.21</v>
      </c>
      <c r="AU19" s="152">
        <f>IF($B19=0,"",SUMIFS(INPUT_DATA!AR:AR,INPUT_DATA!$A:$A,$B19,INPUT_DATA!$B:$B,"S"))</f>
        <v>91992.76</v>
      </c>
      <c r="AV19" s="153">
        <f>IF($B19=0,"",SUMIFS(INPUT_DATA!AS:AS,INPUT_DATA!$A:$A,$B19,INPUT_DATA!$B:$B,"S"))</f>
        <v>0</v>
      </c>
      <c r="AW19" s="151">
        <f t="shared" ref="AW19:AW82" si="13">IF($B19=0,"",AQ19-AT19)</f>
        <v>-5.8207660913467407E-11</v>
      </c>
      <c r="AX19" s="152">
        <f t="shared" ref="AX19:AX82" si="14">IF($B19=0,"",AR19-AU19)</f>
        <v>1.4551915228366852E-11</v>
      </c>
      <c r="AY19" s="153">
        <f t="shared" ref="AY19:AY82" si="15">IF($B19=0,"",AS19-AV19)</f>
        <v>0</v>
      </c>
      <c r="AZ19" s="154"/>
      <c r="BA19" s="144">
        <f>IF($B19=0,"",SUMIFS(INPUT_DATA!C:C,INPUT_DATA!$A:$A,$B19,INPUT_DATA!$B:$B,"D"))</f>
        <v>719043.86</v>
      </c>
      <c r="BB19" s="155">
        <f>IF($B19=0,"",SUMIFS(INPUT_DATA!E:E,INPUT_DATA!$A:$A,$B19,INPUT_DATA!$B:$B,"D"))</f>
        <v>7555.82</v>
      </c>
      <c r="BC19" s="155">
        <f>IF($B19=0,"",SUMIFS(INPUT_DATA!F:F,INPUT_DATA!$A:$A,$B19,INPUT_DATA!$B:$B,"D"))</f>
        <v>0</v>
      </c>
      <c r="BD19" s="155">
        <f>IF($B19=0,"",SUMIFS(INPUT_DATA!G:G,INPUT_DATA!$A:$A,$B19,INPUT_DATA!$B:$B,"D"))</f>
        <v>0</v>
      </c>
      <c r="BE19" s="155">
        <f>IF($B19=0,"",SUMIFS(INPUT_DATA!H:H,INPUT_DATA!$A:$A,$B19,INPUT_DATA!$B:$B,"D"))</f>
        <v>0</v>
      </c>
      <c r="BF19" s="155">
        <f>IF($B19=0,"",SUMIFS(INPUT_DATA!I:I,INPUT_DATA!$A:$A,$B19,INPUT_DATA!$B:$B,"D"))</f>
        <v>0</v>
      </c>
      <c r="BG19" s="155">
        <f>IF($B19=0,"",SUMIFS(INPUT_DATA!J:J,INPUT_DATA!$A:$A,$B19,INPUT_DATA!$B:$B,"D"))</f>
        <v>0</v>
      </c>
      <c r="BH19" s="155">
        <f>IF($B19=0,"",SUMIFS(INPUT_DATA!K:K,INPUT_DATA!$A:$A,$B19,INPUT_DATA!$B:$B,"D"))</f>
        <v>183346.71</v>
      </c>
      <c r="BI19" s="155">
        <f>IF($B19=0,"",SUMIFS(INPUT_DATA!L:L,INPUT_DATA!$A:$A,$B19,INPUT_DATA!$B:$B,"D"))</f>
        <v>0</v>
      </c>
      <c r="BJ19" s="155">
        <f>IF($B19=0,"",SUMIFS(INPUT_DATA!M:M,INPUT_DATA!$A:$A,$B19,INPUT_DATA!$B:$B,"D"))</f>
        <v>714376.95</v>
      </c>
      <c r="BK19" s="155">
        <f>IF($B19=0,"",SUMIFS(INPUT_DATA!N:N,INPUT_DATA!$A:$A,$B19,INPUT_DATA!$B:$B,"D"))</f>
        <v>0</v>
      </c>
      <c r="BL19" s="156">
        <f t="shared" si="6"/>
        <v>180457.80000000005</v>
      </c>
      <c r="BM19" s="156">
        <f>IF($B19=0,"",SUMIFS(INPUT_DATA!O:O,INPUT_DATA!$A:$A,$B19,INPUT_DATA!$B:$B,"D"))</f>
        <v>180457.8</v>
      </c>
      <c r="BN19" s="156">
        <f t="shared" ref="BN19:BN82" si="16">IF($B19=0,"",BL19-BM19)</f>
        <v>5.8207660913467407E-11</v>
      </c>
      <c r="BO19" s="144">
        <f>IF($B19=0,"",SUMIFS(INPUT_DATA!P:P,INPUT_DATA!$A:$A,$B19,INPUT_DATA!$B:$B,"D"))</f>
        <v>0</v>
      </c>
      <c r="BP19" s="157">
        <f>IF($B19=0,"",SUMIFS(INPUT_DATA!Q:Q,INPUT_DATA!$A:$A,$B19,INPUT_DATA!$B:$B,"D"))</f>
        <v>0</v>
      </c>
      <c r="BQ19" s="157">
        <f>IF($B19=0,"",SUMIFS(INPUT_DATA!R:R,INPUT_DATA!$A:$A,$B19,INPUT_DATA!$B:$B,"D"))</f>
        <v>0</v>
      </c>
      <c r="BR19" s="155">
        <f>IF($B19=0,"",SUMIFS(INPUT_DATA!S:S,INPUT_DATA!$A:$A,$B19,INPUT_DATA!$B:$B,"D"))</f>
        <v>232.82</v>
      </c>
      <c r="BS19" s="155">
        <f>IF($B19=0,"",SUMIFS(INPUT_DATA!T:T,INPUT_DATA!$A:$A,$B19,INPUT_DATA!$B:$B,"D"))</f>
        <v>100.74</v>
      </c>
      <c r="BT19" s="155">
        <f>IF($B19=0,"",SUMIFS(INPUT_DATA!U:U,INPUT_DATA!$A:$A,$B19,INPUT_DATA!$B:$B,"D"))</f>
        <v>0</v>
      </c>
      <c r="BU19" s="155">
        <f>IF($B19=0,"",SUMIFS(INPUT_DATA!V:V,INPUT_DATA!$A:$A,$B19,INPUT_DATA!$B:$B,"D"))</f>
        <v>0</v>
      </c>
      <c r="BV19" s="155">
        <f>IF($B19=0,"",SUMIFS(INPUT_DATA!W:W,INPUT_DATA!$A:$A,$B19,INPUT_DATA!$B:$B,"D"))</f>
        <v>0</v>
      </c>
      <c r="BW19" s="155">
        <f>IF($B19=0,"",SUMIFS(INPUT_DATA!X:X,INPUT_DATA!$A:$A,$B19,INPUT_DATA!$B:$B,"D"))</f>
        <v>0</v>
      </c>
      <c r="BX19" s="155">
        <f>IF($B19=0,"",SUMIFS(INPUT_DATA!Y:Y,INPUT_DATA!$A:$A,$B19,INPUT_DATA!$B:$B,"D"))</f>
        <v>0</v>
      </c>
      <c r="BY19" s="155">
        <f>IF($B19=0,"",SUMIFS(INPUT_DATA!Z:Z,INPUT_DATA!$A:$A,$B19,INPUT_DATA!$B:$B,"D"))</f>
        <v>0</v>
      </c>
      <c r="BZ19" s="155">
        <f>IF($B19=0,"",SUMIFS(INPUT_DATA!AA:AA,INPUT_DATA!$A:$A,$B19,INPUT_DATA!$B:$B,"D"))</f>
        <v>0</v>
      </c>
      <c r="CA19" s="155">
        <f>IF($B19=0,"",SUMIFS(INPUT_DATA!AB:AB,INPUT_DATA!$A:$A,$B19,INPUT_DATA!$B:$B,"D"))</f>
        <v>0</v>
      </c>
      <c r="CB19" s="155">
        <f>IF($B19=0,"",SUMIFS(INPUT_DATA!AC:AC,INPUT_DATA!$A:$A,$B19,INPUT_DATA!$B:$B,"D"))</f>
        <v>0</v>
      </c>
      <c r="CC19" s="155">
        <f>IF($B19=0,"",SUMIFS(INPUT_DATA!AD:AD,INPUT_DATA!$A:$A,$B19,INPUT_DATA!$B:$B,"D"))</f>
        <v>0</v>
      </c>
      <c r="CD19" s="155">
        <f>IF($B19=0,"",SUMIFS(INPUT_DATA!AE:AE,INPUT_DATA!$A:$A,$B19,INPUT_DATA!$B:$B,"D"))</f>
        <v>1780.66</v>
      </c>
      <c r="CE19" s="155">
        <f>IF($B19=0,"",SUMIFS(INPUT_DATA!AF:AF,INPUT_DATA!$A:$A,$B19,INPUT_DATA!$B:$B,"D"))</f>
        <v>0</v>
      </c>
      <c r="CF19" s="155">
        <f>IF($B19=0,"",SUMIFS(INPUT_DATA!AG:AG,INPUT_DATA!$A:$A,$B19,INPUT_DATA!$B:$B,"D"))</f>
        <v>0</v>
      </c>
      <c r="CG19" s="155">
        <f>IF($B19=0,"",SUMIFS(INPUT_DATA!AH:AH,INPUT_DATA!$A:$A,$B19,INPUT_DATA!$B:$B,"D"))</f>
        <v>0</v>
      </c>
      <c r="CH19" s="155">
        <f>IF($B19=0,"",SUMIFS(INPUT_DATA!AI:AI,INPUT_DATA!$A:$A,$B19,INPUT_DATA!$B:$B,"D"))</f>
        <v>0</v>
      </c>
      <c r="CI19" s="155">
        <f>IF($B19=0,"",SUMIFS(INPUT_DATA!AJ:AJ,INPUT_DATA!$A:$A,$B19,INPUT_DATA!$B:$B,"D"))</f>
        <v>0</v>
      </c>
      <c r="CJ19" s="146">
        <f>IF($B19=0,"",SUMIFS(INPUT_DATA!AK:AK,INPUT_DATA!$A:$A,$B19,INPUT_DATA!$B:$B,"D"))</f>
        <v>0</v>
      </c>
      <c r="CK19" s="146">
        <f>IF($B19=0,"",SUMIFS(INPUT_DATA!AL:AL,INPUT_DATA!$A:$A,$B19,INPUT_DATA!$B:$B,"D"))</f>
        <v>0</v>
      </c>
      <c r="CL19" s="146">
        <f>IF($B19=0,"",SUMIFS(INPUT_DATA!AM:AM,INPUT_DATA!$A:$A,$B19,INPUT_DATA!$B:$B,"D"))</f>
        <v>0</v>
      </c>
      <c r="CM19" s="146">
        <f>IF($B19=0,"",SUMIFS(INPUT_DATA!AN:AN,INPUT_DATA!$A:$A,$B19,INPUT_DATA!$B:$B,"D"))</f>
        <v>0</v>
      </c>
      <c r="CN19" s="146">
        <f>IF($B19=0,"",SUMIFS(INPUT_DATA!AO:AO,INPUT_DATA!$A:$A,$B19,INPUT_DATA!$B:$B,"D"))</f>
        <v>0</v>
      </c>
      <c r="CO19" s="146">
        <f>IF($B19=0,"",SUMIFS(INPUT_DATA!AP:AP,INPUT_DATA!$A:$A,$B19,INPUT_DATA!$B:$B,"D"))</f>
        <v>0</v>
      </c>
      <c r="CP19" s="152">
        <f t="shared" ref="CP19:CR21" si="17">IF($B19=0,"",BO19+BR19-BU19-BX19-CA19+CD19-CJ19-CM19+CG19)</f>
        <v>2013.48</v>
      </c>
      <c r="CQ19" s="152">
        <f t="shared" si="17"/>
        <v>100.74</v>
      </c>
      <c r="CR19" s="152">
        <f t="shared" si="17"/>
        <v>0</v>
      </c>
      <c r="CS19" s="157">
        <f>IF($B19=0,"",SUMIFS(INPUT_DATA!AQ:AQ,INPUT_DATA!$A:$A,$B19,INPUT_DATA!$B:$B,"D"))</f>
        <v>2013.48</v>
      </c>
      <c r="CT19" s="157">
        <f>IF($B19=0,"",SUMIFS(INPUT_DATA!AR:AR,INPUT_DATA!$A:$A,$B19,INPUT_DATA!$B:$B,"D"))</f>
        <v>100.74</v>
      </c>
      <c r="CU19" s="157">
        <f>IF($B19=0,"",SUMIFS(INPUT_DATA!AS:AS,INPUT_DATA!$A:$A,$B19,INPUT_DATA!$B:$B,"D"))</f>
        <v>0</v>
      </c>
      <c r="CV19" s="157">
        <f>IF($B19=0,"",CP19-CS19)</f>
        <v>0</v>
      </c>
      <c r="CW19" s="152">
        <f t="shared" ref="CW19:CW20" si="18">IF($B19=0,"",CQ19-CT19)</f>
        <v>0</v>
      </c>
      <c r="CX19" s="158">
        <f t="shared" ref="CX19:CX20" si="19">IF($B19=0,"",CR19-CU19)</f>
        <v>0</v>
      </c>
      <c r="CY19" s="154"/>
      <c r="CZ19" s="89"/>
    </row>
    <row r="20" spans="2:104" ht="13">
      <c r="B20" s="143">
        <f>INPUT_DATA!CM7</f>
        <v>45808</v>
      </c>
      <c r="C20" s="145">
        <f>IF($B20=0,"",SUMIFS(INPUT_DATA!C:C,INPUT_DATA!$A:$A,$B20,INPUT_DATA!$B:$B,"S"))</f>
        <v>7700874478.6099997</v>
      </c>
      <c r="D20" s="145">
        <f>IF($B20=0,"",SUMIFS(INPUT_DATA!D:D,INPUT_DATA!$A:$A,$B20,INPUT_DATA!$B:$B,"S"))</f>
        <v>0</v>
      </c>
      <c r="E20" s="146">
        <f>IF($B20=0,"",SUMIFS(INPUT_DATA!E:E,INPUT_DATA!$A:$A,$B20,INPUT_DATA!$B:$B,"S"))</f>
        <v>41702863.289999999</v>
      </c>
      <c r="F20" s="146">
        <f>IF($B20=0,"",SUMIFS(INPUT_DATA!F:F,INPUT_DATA!$A:$A,$B20,INPUT_DATA!$B:$B,"S"))</f>
        <v>19519847.550000001</v>
      </c>
      <c r="G20" s="146">
        <f>IF($B20=0,"",SUMIFS(INPUT_DATA!G:G,INPUT_DATA!$A:$A,$B20,INPUT_DATA!$B:$B,"S"))</f>
        <v>0</v>
      </c>
      <c r="H20" s="146">
        <f>IF($B20=0,"",SUMIFS(INPUT_DATA!H:H,INPUT_DATA!$A:$A,$B20,INPUT_DATA!$B:$B,"S"))</f>
        <v>0</v>
      </c>
      <c r="I20" s="146">
        <f>IF($B20=0,"",SUMIFS(INPUT_DATA!I:I,INPUT_DATA!$A:$A,$B20,INPUT_DATA!$B:$B,"S"))</f>
        <v>0</v>
      </c>
      <c r="J20" s="146">
        <f>IF($B20=0,"",SUMIFS(INPUT_DATA!J:J,INPUT_DATA!$A:$A,$B20,INPUT_DATA!$B:$B,"S"))</f>
        <v>0</v>
      </c>
      <c r="K20" s="146">
        <f>IF($B20=0,"",SUMIFS(INPUT_DATA!K:K,INPUT_DATA!$A:$A,$B20,INPUT_DATA!$B:$B,"S"))</f>
        <v>723701.24</v>
      </c>
      <c r="L20" s="146">
        <f>IF($B20=0,"",SUMIFS(INPUT_DATA!L:L,INPUT_DATA!$A:$A,$B20,INPUT_DATA!$B:$B,"S"))</f>
        <v>0</v>
      </c>
      <c r="M20" s="146">
        <f>IF($B20=0,"",SUMIFS(INPUT_DATA!M:M,INPUT_DATA!$A:$A,$B20,INPUT_DATA!$B:$B,"S"))</f>
        <v>3752121.21</v>
      </c>
      <c r="N20" s="146">
        <f>IF($B20=0,"",SUMIFS(INPUT_DATA!N:N,INPUT_DATA!$A:$A,$B20,INPUT_DATA!$B:$B,"S"))</f>
        <v>0</v>
      </c>
      <c r="O20" s="147">
        <f t="shared" si="8"/>
        <v>7635175945.3199997</v>
      </c>
      <c r="P20" s="148">
        <f>IF($B20=0,"",SUMIFS(INPUT_DATA!O:O,INPUT_DATA!$A:$A,$B20,INPUT_DATA!$B:$B,"S"))</f>
        <v>7635175945.3199997</v>
      </c>
      <c r="Q20" s="148">
        <f t="shared" si="9"/>
        <v>0</v>
      </c>
      <c r="R20" s="148">
        <f>IF($B20=0,"",SUMIFS(INPUT_DATA!BL:BL,INPUT_DATA!$A:$A,$B20,INPUT_DATA!$B:$B,"S"))</f>
        <v>7545687.3099999996</v>
      </c>
      <c r="S20" s="149">
        <f>IF($B20=0,"",SUMIFS(INPUT_DATA!P:P,INPUT_DATA!$A:$A,$B20,INPUT_DATA!$B:$B,"S"))</f>
        <v>301091.21000000002</v>
      </c>
      <c r="T20" s="149">
        <f>IF($B20=0,"",SUMIFS(INPUT_DATA!Q:Q,INPUT_DATA!$A:$A,$B20,INPUT_DATA!$B:$B,"S"))</f>
        <v>58617.81</v>
      </c>
      <c r="U20" s="149">
        <f>IF($B20=0,"",SUMIFS(INPUT_DATA!R:R,INPUT_DATA!$A:$A,$B20,INPUT_DATA!$B:$B,"S"))</f>
        <v>0</v>
      </c>
      <c r="V20" s="150">
        <f>IF($B20=0,"",SUMIFS(INPUT_DATA!S:S,INPUT_DATA!$A:$A,$B20,INPUT_DATA!$B:$B,"S"))</f>
        <v>188255.53</v>
      </c>
      <c r="W20" s="150">
        <f>IF($B20=0,"",SUMIFS(INPUT_DATA!T:T,INPUT_DATA!$A:$A,$B20,INPUT_DATA!$B:$B,"S"))</f>
        <v>37467.33</v>
      </c>
      <c r="X20" s="150">
        <f>IF($B20=0,"",SUMIFS(INPUT_DATA!U:U,INPUT_DATA!$A:$A,$B20,INPUT_DATA!$B:$B,"S"))</f>
        <v>0</v>
      </c>
      <c r="Y20" s="150">
        <f>IF($B20=0,"",SUMIFS(INPUT_DATA!V:V,INPUT_DATA!$A:$A,$B20,INPUT_DATA!$B:$B,"S"))</f>
        <v>103621.29</v>
      </c>
      <c r="Z20" s="150">
        <f>IF($B20=0,"",SUMIFS(INPUT_DATA!W:W,INPUT_DATA!$A:$A,$B20,INPUT_DATA!$B:$B,"S"))</f>
        <v>18039.490000000002</v>
      </c>
      <c r="AA20" s="150">
        <f>IF($B20=0,"",SUMIFS(INPUT_DATA!X:X,INPUT_DATA!$A:$A,$B20,INPUT_DATA!$B:$B,"S"))</f>
        <v>0</v>
      </c>
      <c r="AB20" s="150">
        <f>IF($B20=0,"",SUMIFS(INPUT_DATA!Y:Y,INPUT_DATA!$A:$A,$B20,INPUT_DATA!$B:$B,"S"))</f>
        <v>0</v>
      </c>
      <c r="AC20" s="150">
        <f>IF($B20=0,"",SUMIFS(INPUT_DATA!Z:Z,INPUT_DATA!$A:$A,$B20,INPUT_DATA!$B:$B,"S"))</f>
        <v>0</v>
      </c>
      <c r="AD20" s="150">
        <f>IF($B20=0,"",SUMIFS(INPUT_DATA!AA:AA,INPUT_DATA!$A:$A,$B20,INPUT_DATA!$B:$B,"S"))</f>
        <v>0</v>
      </c>
      <c r="AE20" s="150">
        <f>IF($B20=0,"",SUMIFS(INPUT_DATA!AB:AB,INPUT_DATA!$A:$A,$B20,INPUT_DATA!$B:$B,"S"))</f>
        <v>0</v>
      </c>
      <c r="AF20" s="150">
        <f>IF($B20=0,"",SUMIFS(INPUT_DATA!AC:AC,INPUT_DATA!$A:$A,$B20,INPUT_DATA!$B:$B,"S"))</f>
        <v>0</v>
      </c>
      <c r="AG20" s="150">
        <f>IF($B20=0,"",SUMIFS(INPUT_DATA!AD:AD,INPUT_DATA!$A:$A,$B20,INPUT_DATA!$B:$B,"S"))</f>
        <v>0</v>
      </c>
      <c r="AH20" s="150">
        <f>IF($B20=0,"",SUMIFS(INPUT_DATA!AE:AE,INPUT_DATA!$A:$A,$B20,INPUT_DATA!$B:$B,"S"))</f>
        <v>0</v>
      </c>
      <c r="AI20" s="150">
        <f>IF($B20=0,"",SUMIFS(INPUT_DATA!AF:AF,INPUT_DATA!$A:$A,$B20,INPUT_DATA!$B:$B,"S"))</f>
        <v>0</v>
      </c>
      <c r="AJ20" s="150">
        <f>IF($B20=0,"",SUMIFS(INPUT_DATA!AG:AG,INPUT_DATA!$A:$A,$B20,INPUT_DATA!$B:$B,"S"))</f>
        <v>0</v>
      </c>
      <c r="AK20" s="150">
        <f>IF($B20=0,"",SUMIFS(INPUT_DATA!AK:AK,INPUT_DATA!$A:$A,$B20,INPUT_DATA!$B:$B,"S"))</f>
        <v>1281.6600000000001</v>
      </c>
      <c r="AL20" s="150">
        <f>IF($B20=0,"",SUMIFS(INPUT_DATA!AL:AL,INPUT_DATA!$A:$A,$B20,INPUT_DATA!$B:$B,"S"))</f>
        <v>60.99</v>
      </c>
      <c r="AM20" s="150">
        <f>IF($B20=0,"",SUMIFS(INPUT_DATA!AM:AM,INPUT_DATA!$A:$A,$B20,INPUT_DATA!$B:$B,"S"))</f>
        <v>0</v>
      </c>
      <c r="AN20" s="150">
        <f>IF($B20=0,"",SUMIFS(INPUT_DATA!AN:AN,INPUT_DATA!$A:$A,$B20,INPUT_DATA!$B:$B,"S"))</f>
        <v>0</v>
      </c>
      <c r="AO20" s="150">
        <f>IF($B20=0,"",SUMIFS(INPUT_DATA!AO:AO,INPUT_DATA!$A:$A,$B20,INPUT_DATA!$B:$B,"S"))</f>
        <v>0</v>
      </c>
      <c r="AP20" s="150">
        <f>IF($B20=0,"",SUMIFS(INPUT_DATA!AP:AP,INPUT_DATA!$A:$A,$B20,INPUT_DATA!$B:$B,"S"))</f>
        <v>0</v>
      </c>
      <c r="AQ20" s="151">
        <f t="shared" si="10"/>
        <v>384443.79000000004</v>
      </c>
      <c r="AR20" s="152">
        <f t="shared" si="11"/>
        <v>77984.659999999989</v>
      </c>
      <c r="AS20" s="153">
        <f t="shared" si="12"/>
        <v>0</v>
      </c>
      <c r="AT20" s="151">
        <f>IF($B20=0,"",SUMIFS(INPUT_DATA!AQ:AQ,INPUT_DATA!$A:$A,$B20,INPUT_DATA!$B:$B,"S"))</f>
        <v>384443.79</v>
      </c>
      <c r="AU20" s="152">
        <f>IF($B20=0,"",SUMIFS(INPUT_DATA!AR:AR,INPUT_DATA!$A:$A,$B20,INPUT_DATA!$B:$B,"S"))</f>
        <v>77984.66</v>
      </c>
      <c r="AV20" s="153">
        <f>IF($B20=0,"",SUMIFS(INPUT_DATA!AS:AS,INPUT_DATA!$A:$A,$B20,INPUT_DATA!$B:$B,"S"))</f>
        <v>0</v>
      </c>
      <c r="AW20" s="151">
        <f t="shared" si="13"/>
        <v>5.8207660913467407E-11</v>
      </c>
      <c r="AX20" s="152">
        <f t="shared" si="14"/>
        <v>-1.4551915228366852E-11</v>
      </c>
      <c r="AY20" s="153">
        <f t="shared" si="15"/>
        <v>0</v>
      </c>
      <c r="AZ20" s="154"/>
      <c r="BA20" s="144">
        <f>IF($B20=0,"",SUMIFS(INPUT_DATA!C:C,INPUT_DATA!$A:$A,$B20,INPUT_DATA!$B:$B,"D"))</f>
        <v>1231515.1100000001</v>
      </c>
      <c r="BB20" s="155">
        <f>IF($B20=0,"",SUMIFS(INPUT_DATA!E:E,INPUT_DATA!$A:$A,$B20,INPUT_DATA!$B:$B,"D"))</f>
        <v>9058.5400000000009</v>
      </c>
      <c r="BC20" s="155">
        <f>IF($B20=0,"",SUMIFS(INPUT_DATA!F:F,INPUT_DATA!$A:$A,$B20,INPUT_DATA!$B:$B,"D"))</f>
        <v>0</v>
      </c>
      <c r="BD20" s="155">
        <f>IF($B20=0,"",SUMIFS(INPUT_DATA!G:G,INPUT_DATA!$A:$A,$B20,INPUT_DATA!$B:$B,"D"))</f>
        <v>0</v>
      </c>
      <c r="BE20" s="155">
        <f>IF($B20=0,"",SUMIFS(INPUT_DATA!H:H,INPUT_DATA!$A:$A,$B20,INPUT_DATA!$B:$B,"D"))</f>
        <v>0</v>
      </c>
      <c r="BF20" s="155">
        <f>IF($B20=0,"",SUMIFS(INPUT_DATA!I:I,INPUT_DATA!$A:$A,$B20,INPUT_DATA!$B:$B,"D"))</f>
        <v>0</v>
      </c>
      <c r="BG20" s="155">
        <f>IF($B20=0,"",SUMIFS(INPUT_DATA!J:J,INPUT_DATA!$A:$A,$B20,INPUT_DATA!$B:$B,"D"))</f>
        <v>0</v>
      </c>
      <c r="BH20" s="155">
        <f>IF($B20=0,"",SUMIFS(INPUT_DATA!K:K,INPUT_DATA!$A:$A,$B20,INPUT_DATA!$B:$B,"D"))</f>
        <v>723701.24</v>
      </c>
      <c r="BI20" s="155">
        <f>IF($B20=0,"",SUMIFS(INPUT_DATA!L:L,INPUT_DATA!$A:$A,$B20,INPUT_DATA!$B:$B,"D"))</f>
        <v>0</v>
      </c>
      <c r="BJ20" s="155">
        <f>IF($B20=0,"",SUMIFS(INPUT_DATA!M:M,INPUT_DATA!$A:$A,$B20,INPUT_DATA!$B:$B,"D"))</f>
        <v>1227113.95</v>
      </c>
      <c r="BK20" s="155">
        <f>IF($B20=0,"",SUMIFS(INPUT_DATA!N:N,INPUT_DATA!$A:$A,$B20,INPUT_DATA!$B:$B,"D"))</f>
        <v>0</v>
      </c>
      <c r="BL20" s="156">
        <f t="shared" si="6"/>
        <v>719043.8600000001</v>
      </c>
      <c r="BM20" s="156">
        <f>IF($B20=0,"",SUMIFS(INPUT_DATA!O:O,INPUT_DATA!$A:$A,$B20,INPUT_DATA!$B:$B,"D"))</f>
        <v>719043.86</v>
      </c>
      <c r="BN20" s="156">
        <f t="shared" si="16"/>
        <v>1.1641532182693481E-10</v>
      </c>
      <c r="BO20" s="144">
        <f>IF($B20=0,"",SUMIFS(INPUT_DATA!P:P,INPUT_DATA!$A:$A,$B20,INPUT_DATA!$B:$B,"D"))</f>
        <v>1846.72</v>
      </c>
      <c r="BP20" s="157">
        <f>IF($B20=0,"",SUMIFS(INPUT_DATA!Q:Q,INPUT_DATA!$A:$A,$B20,INPUT_DATA!$B:$B,"D"))</f>
        <v>375.72</v>
      </c>
      <c r="BQ20" s="157">
        <f>IF($B20=0,"",SUMIFS(INPUT_DATA!R:R,INPUT_DATA!$A:$A,$B20,INPUT_DATA!$B:$B,"D"))</f>
        <v>0</v>
      </c>
      <c r="BR20" s="155">
        <f>IF($B20=0,"",SUMIFS(INPUT_DATA!S:S,INPUT_DATA!$A:$A,$B20,INPUT_DATA!$B:$B,"D"))</f>
        <v>0</v>
      </c>
      <c r="BS20" s="155">
        <f>IF($B20=0,"",SUMIFS(INPUT_DATA!T:T,INPUT_DATA!$A:$A,$B20,INPUT_DATA!$B:$B,"D"))</f>
        <v>0</v>
      </c>
      <c r="BT20" s="155">
        <f>IF($B20=0,"",SUMIFS(INPUT_DATA!U:U,INPUT_DATA!$A:$A,$B20,INPUT_DATA!$B:$B,"D"))</f>
        <v>0</v>
      </c>
      <c r="BU20" s="155">
        <f>IF($B20=0,"",SUMIFS(INPUT_DATA!V:V,INPUT_DATA!$A:$A,$B20,INPUT_DATA!$B:$B,"D"))</f>
        <v>1846.72</v>
      </c>
      <c r="BV20" s="155">
        <f>IF($B20=0,"",SUMIFS(INPUT_DATA!W:W,INPUT_DATA!$A:$A,$B20,INPUT_DATA!$B:$B,"D"))</f>
        <v>375.72</v>
      </c>
      <c r="BW20" s="155">
        <f>IF($B20=0,"",SUMIFS(INPUT_DATA!X:X,INPUT_DATA!$A:$A,$B20,INPUT_DATA!$B:$B,"D"))</f>
        <v>0</v>
      </c>
      <c r="BX20" s="155">
        <f>IF($B20=0,"",SUMIFS(INPUT_DATA!Y:Y,INPUT_DATA!$A:$A,$B20,INPUT_DATA!$B:$B,"D"))</f>
        <v>0</v>
      </c>
      <c r="BY20" s="155">
        <f>IF($B20=0,"",SUMIFS(INPUT_DATA!Z:Z,INPUT_DATA!$A:$A,$B20,INPUT_DATA!$B:$B,"D"))</f>
        <v>0</v>
      </c>
      <c r="BZ20" s="155">
        <f>IF($B20=0,"",SUMIFS(INPUT_DATA!AA:AA,INPUT_DATA!$A:$A,$B20,INPUT_DATA!$B:$B,"D"))</f>
        <v>0</v>
      </c>
      <c r="CA20" s="155">
        <f>IF($B20=0,"",SUMIFS(INPUT_DATA!AB:AB,INPUT_DATA!$A:$A,$B20,INPUT_DATA!$B:$B,"D"))</f>
        <v>0</v>
      </c>
      <c r="CB20" s="155">
        <f>IF($B20=0,"",SUMIFS(INPUT_DATA!AC:AC,INPUT_DATA!$A:$A,$B20,INPUT_DATA!$B:$B,"D"))</f>
        <v>0</v>
      </c>
      <c r="CC20" s="155">
        <f>IF($B20=0,"",SUMIFS(INPUT_DATA!AD:AD,INPUT_DATA!$A:$A,$B20,INPUT_DATA!$B:$B,"D"))</f>
        <v>0</v>
      </c>
      <c r="CD20" s="155">
        <f>IF($B20=0,"",SUMIFS(INPUT_DATA!AE:AE,INPUT_DATA!$A:$A,$B20,INPUT_DATA!$B:$B,"D"))</f>
        <v>0</v>
      </c>
      <c r="CE20" s="155">
        <f>IF($B20=0,"",SUMIFS(INPUT_DATA!AF:AF,INPUT_DATA!$A:$A,$B20,INPUT_DATA!$B:$B,"D"))</f>
        <v>0</v>
      </c>
      <c r="CF20" s="155">
        <f>IF($B20=0,"",SUMIFS(INPUT_DATA!AG:AG,INPUT_DATA!$A:$A,$B20,INPUT_DATA!$B:$B,"D"))</f>
        <v>0</v>
      </c>
      <c r="CG20" s="155">
        <f>IF($B20=0,"",SUMIFS(INPUT_DATA!AH:AH,INPUT_DATA!$A:$A,$B20,INPUT_DATA!$B:$B,"D"))</f>
        <v>0</v>
      </c>
      <c r="CH20" s="155">
        <f>IF($B20=0,"",SUMIFS(INPUT_DATA!AI:AI,INPUT_DATA!$A:$A,$B20,INPUT_DATA!$B:$B,"D"))</f>
        <v>0</v>
      </c>
      <c r="CI20" s="155">
        <f>IF($B20=0,"",SUMIFS(INPUT_DATA!AJ:AJ,INPUT_DATA!$A:$A,$B20,INPUT_DATA!$B:$B,"D"))</f>
        <v>0</v>
      </c>
      <c r="CJ20" s="146">
        <f>IF($B20=0,"",SUMIFS(INPUT_DATA!AK:AK,INPUT_DATA!$A:$A,$B20,INPUT_DATA!$B:$B,"D"))</f>
        <v>0</v>
      </c>
      <c r="CK20" s="146">
        <f>IF($B20=0,"",SUMIFS(INPUT_DATA!AL:AL,INPUT_DATA!$A:$A,$B20,INPUT_DATA!$B:$B,"D"))</f>
        <v>0</v>
      </c>
      <c r="CL20" s="146">
        <f>IF($B20=0,"",SUMIFS(INPUT_DATA!AM:AM,INPUT_DATA!$A:$A,$B20,INPUT_DATA!$B:$B,"D"))</f>
        <v>0</v>
      </c>
      <c r="CM20" s="146">
        <f>IF($B20=0,"",SUMIFS(INPUT_DATA!AN:AN,INPUT_DATA!$A:$A,$B20,INPUT_DATA!$B:$B,"D"))</f>
        <v>0</v>
      </c>
      <c r="CN20" s="146">
        <f>IF($B20=0,"",SUMIFS(INPUT_DATA!AO:AO,INPUT_DATA!$A:$A,$B20,INPUT_DATA!$B:$B,"D"))</f>
        <v>0</v>
      </c>
      <c r="CO20" s="146">
        <f>IF($B20=0,"",SUMIFS(INPUT_DATA!AP:AP,INPUT_DATA!$A:$A,$B20,INPUT_DATA!$B:$B,"D"))</f>
        <v>0</v>
      </c>
      <c r="CP20" s="152">
        <f t="shared" si="17"/>
        <v>0</v>
      </c>
      <c r="CQ20" s="152">
        <f t="shared" si="17"/>
        <v>0</v>
      </c>
      <c r="CR20" s="152">
        <f t="shared" si="17"/>
        <v>0</v>
      </c>
      <c r="CS20" s="157">
        <f>IF($B20=0,"",SUMIFS(INPUT_DATA!AQ:AQ,INPUT_DATA!$A:$A,$B20,INPUT_DATA!$B:$B,"D"))</f>
        <v>0</v>
      </c>
      <c r="CT20" s="157">
        <f>IF($B20=0,"",SUMIFS(INPUT_DATA!AR:AR,INPUT_DATA!$A:$A,$B20,INPUT_DATA!$B:$B,"D"))</f>
        <v>0</v>
      </c>
      <c r="CU20" s="157">
        <f>IF($B20=0,"",SUMIFS(INPUT_DATA!AS:AS,INPUT_DATA!$A:$A,$B20,INPUT_DATA!$B:$B,"D"))</f>
        <v>0</v>
      </c>
      <c r="CV20" s="157">
        <f>IF($B20=0,"",CP20-CS20)</f>
        <v>0</v>
      </c>
      <c r="CW20" s="152">
        <f t="shared" si="18"/>
        <v>0</v>
      </c>
      <c r="CX20" s="158">
        <f t="shared" si="19"/>
        <v>0</v>
      </c>
      <c r="CY20" s="154"/>
    </row>
    <row r="21" spans="2:104" ht="13">
      <c r="B21" s="143">
        <f>INPUT_DATA!CM8</f>
        <v>45777</v>
      </c>
      <c r="C21" s="145">
        <f>IF($B21=0,"",SUMIFS(INPUT_DATA!C:C,INPUT_DATA!$A:$A,$B21,INPUT_DATA!$B:$B,"S"))</f>
        <v>7762584280.3299999</v>
      </c>
      <c r="D21" s="145">
        <f>IF($B21=0,"",SUMIFS(INPUT_DATA!D:D,INPUT_DATA!$A:$A,$B21,INPUT_DATA!$B:$B,"S"))</f>
        <v>0</v>
      </c>
      <c r="E21" s="146">
        <f>IF($B21=0,"",SUMIFS(INPUT_DATA!E:E,INPUT_DATA!$A:$A,$B21,INPUT_DATA!$B:$B,"S"))</f>
        <v>41510862.210000001</v>
      </c>
      <c r="F21" s="146">
        <f>IF($B21=0,"",SUMIFS(INPUT_DATA!F:F,INPUT_DATA!$A:$A,$B21,INPUT_DATA!$B:$B,"S"))</f>
        <v>14842897.939999999</v>
      </c>
      <c r="G21" s="146">
        <f>IF($B21=0,"",SUMIFS(INPUT_DATA!G:G,INPUT_DATA!$A:$A,$B21,INPUT_DATA!$B:$B,"S"))</f>
        <v>0</v>
      </c>
      <c r="H21" s="146">
        <f>IF($B21=0,"",SUMIFS(INPUT_DATA!H:H,INPUT_DATA!$A:$A,$B21,INPUT_DATA!$B:$B,"S"))</f>
        <v>0</v>
      </c>
      <c r="I21" s="146">
        <f>IF($B21=0,"",SUMIFS(INPUT_DATA!I:I,INPUT_DATA!$A:$A,$B21,INPUT_DATA!$B:$B,"S"))</f>
        <v>0</v>
      </c>
      <c r="J21" s="146">
        <f>IF($B21=0,"",SUMIFS(INPUT_DATA!J:J,INPUT_DATA!$A:$A,$B21,INPUT_DATA!$B:$B,"S"))</f>
        <v>0</v>
      </c>
      <c r="K21" s="146">
        <f>IF($B21=0,"",SUMIFS(INPUT_DATA!K:K,INPUT_DATA!$A:$A,$B21,INPUT_DATA!$B:$B,"S"))</f>
        <v>1236920.96</v>
      </c>
      <c r="L21" s="146">
        <f>IF($B21=0,"",SUMIFS(INPUT_DATA!L:L,INPUT_DATA!$A:$A,$B21,INPUT_DATA!$B:$B,"S"))</f>
        <v>0</v>
      </c>
      <c r="M21" s="146">
        <f>IF($B21=0,"",SUMIFS(INPUT_DATA!M:M,INPUT_DATA!$A:$A,$B21,INPUT_DATA!$B:$B,"S"))</f>
        <v>4119120.61</v>
      </c>
      <c r="N21" s="146">
        <f>IF($B21=0,"",SUMIFS(INPUT_DATA!N:N,INPUT_DATA!$A:$A,$B21,INPUT_DATA!$B:$B,"S"))</f>
        <v>0</v>
      </c>
      <c r="O21" s="147">
        <f t="shared" si="8"/>
        <v>7700874478.6100006</v>
      </c>
      <c r="P21" s="148">
        <f>IF($B21=0,"",SUMIFS(INPUT_DATA!O:O,INPUT_DATA!$A:$A,$B21,INPUT_DATA!$B:$B,"S"))</f>
        <v>7700874478.6099997</v>
      </c>
      <c r="Q21" s="148">
        <f t="shared" si="9"/>
        <v>9.5367431640625E-7</v>
      </c>
      <c r="R21" s="148">
        <f>IF($B21=0,"",SUMIFS(INPUT_DATA!BL:BL,INPUT_DATA!$A:$A,$B21,INPUT_DATA!$B:$B,"S"))</f>
        <v>7532055.3600000003</v>
      </c>
      <c r="S21" s="149">
        <f>IF($B21=0,"",SUMIFS(INPUT_DATA!P:P,INPUT_DATA!$A:$A,$B21,INPUT_DATA!$B:$B,"S"))</f>
        <v>163151.37</v>
      </c>
      <c r="T21" s="149">
        <f>IF($B21=0,"",SUMIFS(INPUT_DATA!Q:Q,INPUT_DATA!$A:$A,$B21,INPUT_DATA!$B:$B,"S"))</f>
        <v>48664.54</v>
      </c>
      <c r="U21" s="149">
        <f>IF($B21=0,"",SUMIFS(INPUT_DATA!R:R,INPUT_DATA!$A:$A,$B21,INPUT_DATA!$B:$B,"S"))</f>
        <v>0</v>
      </c>
      <c r="V21" s="150">
        <f>IF($B21=0,"",SUMIFS(INPUT_DATA!S:S,INPUT_DATA!$A:$A,$B21,INPUT_DATA!$B:$B,"S"))</f>
        <v>203012.38</v>
      </c>
      <c r="W21" s="150">
        <f>IF($B21=0,"",SUMIFS(INPUT_DATA!T:T,INPUT_DATA!$A:$A,$B21,INPUT_DATA!$B:$B,"S"))</f>
        <v>37302.400000000001</v>
      </c>
      <c r="X21" s="150">
        <f>IF($B21=0,"",SUMIFS(INPUT_DATA!U:U,INPUT_DATA!$A:$A,$B21,INPUT_DATA!$B:$B,"S"))</f>
        <v>0</v>
      </c>
      <c r="Y21" s="150">
        <f>IF($B21=0,"",SUMIFS(INPUT_DATA!V:V,INPUT_DATA!$A:$A,$B21,INPUT_DATA!$B:$B,"S"))</f>
        <v>63727.519999999997</v>
      </c>
      <c r="Z21" s="150">
        <f>IF($B21=0,"",SUMIFS(INPUT_DATA!W:W,INPUT_DATA!$A:$A,$B21,INPUT_DATA!$B:$B,"S"))</f>
        <v>27098.03</v>
      </c>
      <c r="AA21" s="150">
        <f>IF($B21=0,"",SUMIFS(INPUT_DATA!X:X,INPUT_DATA!$A:$A,$B21,INPUT_DATA!$B:$B,"S"))</f>
        <v>0</v>
      </c>
      <c r="AB21" s="150">
        <f>IF($B21=0,"",SUMIFS(INPUT_DATA!Y:Y,INPUT_DATA!$A:$A,$B21,INPUT_DATA!$B:$B,"S"))</f>
        <v>0</v>
      </c>
      <c r="AC21" s="150">
        <f>IF($B21=0,"",SUMIFS(INPUT_DATA!Z:Z,INPUT_DATA!$A:$A,$B21,INPUT_DATA!$B:$B,"S"))</f>
        <v>0</v>
      </c>
      <c r="AD21" s="150">
        <f>IF($B21=0,"",SUMIFS(INPUT_DATA!AA:AA,INPUT_DATA!$A:$A,$B21,INPUT_DATA!$B:$B,"S"))</f>
        <v>0</v>
      </c>
      <c r="AE21" s="150">
        <f>IF($B21=0,"",SUMIFS(INPUT_DATA!AB:AB,INPUT_DATA!$A:$A,$B21,INPUT_DATA!$B:$B,"S"))</f>
        <v>0</v>
      </c>
      <c r="AF21" s="150">
        <f>IF($B21=0,"",SUMIFS(INPUT_DATA!AC:AC,INPUT_DATA!$A:$A,$B21,INPUT_DATA!$B:$B,"S"))</f>
        <v>0</v>
      </c>
      <c r="AG21" s="150">
        <f>IF($B21=0,"",SUMIFS(INPUT_DATA!AD:AD,INPUT_DATA!$A:$A,$B21,INPUT_DATA!$B:$B,"S"))</f>
        <v>0</v>
      </c>
      <c r="AH21" s="150">
        <f>IF($B21=0,"",SUMIFS(INPUT_DATA!AE:AE,INPUT_DATA!$A:$A,$B21,INPUT_DATA!$B:$B,"S"))</f>
        <v>1345.02</v>
      </c>
      <c r="AI21" s="150">
        <f>IF($B21=0,"",SUMIFS(INPUT_DATA!AF:AF,INPUT_DATA!$A:$A,$B21,INPUT_DATA!$B:$B,"S"))</f>
        <v>251.1</v>
      </c>
      <c r="AJ21" s="150">
        <f>IF($B21=0,"",SUMIFS(INPUT_DATA!AG:AG,INPUT_DATA!$A:$A,$B21,INPUT_DATA!$B:$B,"S"))</f>
        <v>0</v>
      </c>
      <c r="AK21" s="150">
        <f>IF($B21=0,"",SUMIFS(INPUT_DATA!AK:AK,INPUT_DATA!$A:$A,$B21,INPUT_DATA!$B:$B,"S"))</f>
        <v>0</v>
      </c>
      <c r="AL21" s="150">
        <f>IF($B21=0,"",SUMIFS(INPUT_DATA!AL:AL,INPUT_DATA!$A:$A,$B21,INPUT_DATA!$B:$B,"S"))</f>
        <v>0</v>
      </c>
      <c r="AM21" s="150">
        <f>IF($B21=0,"",SUMIFS(INPUT_DATA!AM:AM,INPUT_DATA!$A:$A,$B21,INPUT_DATA!$B:$B,"S"))</f>
        <v>0</v>
      </c>
      <c r="AN21" s="150">
        <f>IF($B21=0,"",SUMIFS(INPUT_DATA!AN:AN,INPUT_DATA!$A:$A,$B21,INPUT_DATA!$B:$B,"S"))</f>
        <v>0</v>
      </c>
      <c r="AO21" s="150">
        <f>IF($B21=0,"",SUMIFS(INPUT_DATA!AO:AO,INPUT_DATA!$A:$A,$B21,INPUT_DATA!$B:$B,"S"))</f>
        <v>0</v>
      </c>
      <c r="AP21" s="150">
        <f>IF($B21=0,"",SUMIFS(INPUT_DATA!AP:AP,INPUT_DATA!$A:$A,$B21,INPUT_DATA!$B:$B,"S"))</f>
        <v>0</v>
      </c>
      <c r="AQ21" s="151">
        <f t="shared" si="10"/>
        <v>301091.20999999996</v>
      </c>
      <c r="AR21" s="152">
        <f t="shared" si="11"/>
        <v>58617.810000000005</v>
      </c>
      <c r="AS21" s="153">
        <f t="shared" si="12"/>
        <v>0</v>
      </c>
      <c r="AT21" s="151">
        <f>IF($B21=0,"",SUMIFS(INPUT_DATA!AQ:AQ,INPUT_DATA!$A:$A,$B21,INPUT_DATA!$B:$B,"S"))</f>
        <v>301091.21000000002</v>
      </c>
      <c r="AU21" s="152">
        <f>IF($B21=0,"",SUMIFS(INPUT_DATA!AR:AR,INPUT_DATA!$A:$A,$B21,INPUT_DATA!$B:$B,"S"))</f>
        <v>58617.81</v>
      </c>
      <c r="AV21" s="153">
        <f>IF($B21=0,"",SUMIFS(INPUT_DATA!AS:AS,INPUT_DATA!$A:$A,$B21,INPUT_DATA!$B:$B,"S"))</f>
        <v>0</v>
      </c>
      <c r="AW21" s="151">
        <f t="shared" si="13"/>
        <v>-5.8207660913467407E-11</v>
      </c>
      <c r="AX21" s="152">
        <f t="shared" si="14"/>
        <v>7.2759576141834259E-12</v>
      </c>
      <c r="AY21" s="153">
        <f t="shared" si="15"/>
        <v>0</v>
      </c>
      <c r="AZ21" s="154"/>
      <c r="BA21" s="144">
        <f>IF($B21=0,"",SUMIFS(INPUT_DATA!C:C,INPUT_DATA!$A:$A,$B21,INPUT_DATA!$B:$B,"D"))</f>
        <v>279860.34999999998</v>
      </c>
      <c r="BB21" s="155">
        <f>IF($B21=0,"",SUMIFS(INPUT_DATA!E:E,INPUT_DATA!$A:$A,$B21,INPUT_DATA!$B:$B,"D"))</f>
        <v>5405.85</v>
      </c>
      <c r="BC21" s="155">
        <f>IF($B21=0,"",SUMIFS(INPUT_DATA!F:F,INPUT_DATA!$A:$A,$B21,INPUT_DATA!$B:$B,"D"))</f>
        <v>0</v>
      </c>
      <c r="BD21" s="155">
        <f>IF($B21=0,"",SUMIFS(INPUT_DATA!G:G,INPUT_DATA!$A:$A,$B21,INPUT_DATA!$B:$B,"D"))</f>
        <v>0</v>
      </c>
      <c r="BE21" s="155">
        <f>IF($B21=0,"",SUMIFS(INPUT_DATA!H:H,INPUT_DATA!$A:$A,$B21,INPUT_DATA!$B:$B,"D"))</f>
        <v>0</v>
      </c>
      <c r="BF21" s="155">
        <f>IF($B21=0,"",SUMIFS(INPUT_DATA!I:I,INPUT_DATA!$A:$A,$B21,INPUT_DATA!$B:$B,"D"))</f>
        <v>0</v>
      </c>
      <c r="BG21" s="155">
        <f>IF($B21=0,"",SUMIFS(INPUT_DATA!J:J,INPUT_DATA!$A:$A,$B21,INPUT_DATA!$B:$B,"D"))</f>
        <v>0</v>
      </c>
      <c r="BH21" s="155">
        <f>IF($B21=0,"",SUMIFS(INPUT_DATA!K:K,INPUT_DATA!$A:$A,$B21,INPUT_DATA!$B:$B,"D"))</f>
        <v>1236920.96</v>
      </c>
      <c r="BI21" s="155">
        <f>IF($B21=0,"",SUMIFS(INPUT_DATA!L:L,INPUT_DATA!$A:$A,$B21,INPUT_DATA!$B:$B,"D"))</f>
        <v>0</v>
      </c>
      <c r="BJ21" s="155">
        <f>IF($B21=0,"",SUMIFS(INPUT_DATA!M:M,INPUT_DATA!$A:$A,$B21,INPUT_DATA!$B:$B,"D"))</f>
        <v>279860.34999999998</v>
      </c>
      <c r="BK21" s="155">
        <f>IF($B21=0,"",SUMIFS(INPUT_DATA!N:N,INPUT_DATA!$A:$A,$B21,INPUT_DATA!$B:$B,"D"))</f>
        <v>0</v>
      </c>
      <c r="BL21" s="156">
        <f t="shared" si="6"/>
        <v>1231515.1099999999</v>
      </c>
      <c r="BM21" s="156">
        <f>IF($B21=0,"",SUMIFS(INPUT_DATA!O:O,INPUT_DATA!$A:$A,$B21,INPUT_DATA!$B:$B,"D"))</f>
        <v>1231515.1100000001</v>
      </c>
      <c r="BN21" s="156">
        <f t="shared" si="16"/>
        <v>-2.3283064365386963E-10</v>
      </c>
      <c r="BO21" s="144">
        <f>IF($B21=0,"",SUMIFS(INPUT_DATA!P:P,INPUT_DATA!$A:$A,$B21,INPUT_DATA!$B:$B,"D"))</f>
        <v>1664.98</v>
      </c>
      <c r="BP21" s="157">
        <f>IF($B21=0,"",SUMIFS(INPUT_DATA!Q:Q,INPUT_DATA!$A:$A,$B21,INPUT_DATA!$B:$B,"D"))</f>
        <v>438.03</v>
      </c>
      <c r="BQ21" s="157">
        <f>IF($B21=0,"",SUMIFS(INPUT_DATA!R:R,INPUT_DATA!$A:$A,$B21,INPUT_DATA!$B:$B,"D"))</f>
        <v>0</v>
      </c>
      <c r="BR21" s="155">
        <f>IF($B21=0,"",SUMIFS(INPUT_DATA!S:S,INPUT_DATA!$A:$A,$B21,INPUT_DATA!$B:$B,"D"))</f>
        <v>1057.32</v>
      </c>
      <c r="BS21" s="155">
        <f>IF($B21=0,"",SUMIFS(INPUT_DATA!T:T,INPUT_DATA!$A:$A,$B21,INPUT_DATA!$B:$B,"D"))</f>
        <v>307.64999999999998</v>
      </c>
      <c r="BT21" s="155">
        <f>IF($B21=0,"",SUMIFS(INPUT_DATA!U:U,INPUT_DATA!$A:$A,$B21,INPUT_DATA!$B:$B,"D"))</f>
        <v>0</v>
      </c>
      <c r="BU21" s="155">
        <f>IF($B21=0,"",SUMIFS(INPUT_DATA!V:V,INPUT_DATA!$A:$A,$B21,INPUT_DATA!$B:$B,"D"))</f>
        <v>0</v>
      </c>
      <c r="BV21" s="155">
        <f>IF($B21=0,"",SUMIFS(INPUT_DATA!W:W,INPUT_DATA!$A:$A,$B21,INPUT_DATA!$B:$B,"D"))</f>
        <v>0</v>
      </c>
      <c r="BW21" s="155">
        <f>IF($B21=0,"",SUMIFS(INPUT_DATA!X:X,INPUT_DATA!$A:$A,$B21,INPUT_DATA!$B:$B,"D"))</f>
        <v>0</v>
      </c>
      <c r="BX21" s="155">
        <f>IF($B21=0,"",SUMIFS(INPUT_DATA!Y:Y,INPUT_DATA!$A:$A,$B21,INPUT_DATA!$B:$B,"D"))</f>
        <v>0</v>
      </c>
      <c r="BY21" s="155">
        <f>IF($B21=0,"",SUMIFS(INPUT_DATA!Z:Z,INPUT_DATA!$A:$A,$B21,INPUT_DATA!$B:$B,"D"))</f>
        <v>0</v>
      </c>
      <c r="BZ21" s="155">
        <f>IF($B21=0,"",SUMIFS(INPUT_DATA!AA:AA,INPUT_DATA!$A:$A,$B21,INPUT_DATA!$B:$B,"D"))</f>
        <v>0</v>
      </c>
      <c r="CA21" s="155">
        <f>IF($B21=0,"",SUMIFS(INPUT_DATA!AB:AB,INPUT_DATA!$A:$A,$B21,INPUT_DATA!$B:$B,"D"))</f>
        <v>0</v>
      </c>
      <c r="CB21" s="155">
        <f>IF($B21=0,"",SUMIFS(INPUT_DATA!AC:AC,INPUT_DATA!$A:$A,$B21,INPUT_DATA!$B:$B,"D"))</f>
        <v>0</v>
      </c>
      <c r="CC21" s="155">
        <f>IF($B21=0,"",SUMIFS(INPUT_DATA!AD:AD,INPUT_DATA!$A:$A,$B21,INPUT_DATA!$B:$B,"D"))</f>
        <v>0</v>
      </c>
      <c r="CD21" s="155">
        <f>IF($B21=0,"",SUMIFS(INPUT_DATA!AE:AE,INPUT_DATA!$A:$A,$B21,INPUT_DATA!$B:$B,"D"))</f>
        <v>1345.02</v>
      </c>
      <c r="CE21" s="155">
        <f>IF($B21=0,"",SUMIFS(INPUT_DATA!AF:AF,INPUT_DATA!$A:$A,$B21,INPUT_DATA!$B:$B,"D"))</f>
        <v>251.1</v>
      </c>
      <c r="CF21" s="155">
        <f>IF($B21=0,"",SUMIFS(INPUT_DATA!AG:AG,INPUT_DATA!$A:$A,$B21,INPUT_DATA!$B:$B,"D"))</f>
        <v>0</v>
      </c>
      <c r="CG21" s="155">
        <f>IF($B21=0,"",SUMIFS(INPUT_DATA!AH:AH,INPUT_DATA!$A:$A,$B21,INPUT_DATA!$B:$B,"D"))</f>
        <v>0</v>
      </c>
      <c r="CH21" s="155">
        <f>IF($B21=0,"",SUMIFS(INPUT_DATA!AI:AI,INPUT_DATA!$A:$A,$B21,INPUT_DATA!$B:$B,"D"))</f>
        <v>0</v>
      </c>
      <c r="CI21" s="155">
        <f>IF($B21=0,"",SUMIFS(INPUT_DATA!AJ:AJ,INPUT_DATA!$A:$A,$B21,INPUT_DATA!$B:$B,"D"))</f>
        <v>0</v>
      </c>
      <c r="CJ21" s="146">
        <f>IF($B21=0,"",SUMIFS(INPUT_DATA!AK:AK,INPUT_DATA!$A:$A,$B21,INPUT_DATA!$B:$B,"D"))</f>
        <v>2220.6</v>
      </c>
      <c r="CK21" s="146">
        <f>IF($B21=0,"",SUMIFS(INPUT_DATA!AL:AL,INPUT_DATA!$A:$A,$B21,INPUT_DATA!$B:$B,"D"))</f>
        <v>621.05999999999995</v>
      </c>
      <c r="CL21" s="146">
        <f>IF($B21=0,"",SUMIFS(INPUT_DATA!AM:AM,INPUT_DATA!$A:$A,$B21,INPUT_DATA!$B:$B,"D"))</f>
        <v>0</v>
      </c>
      <c r="CM21" s="146">
        <f>IF($B21=0,"",SUMIFS(INPUT_DATA!AN:AN,INPUT_DATA!$A:$A,$B21,INPUT_DATA!$B:$B,"D"))</f>
        <v>0</v>
      </c>
      <c r="CN21" s="146">
        <f>IF($B21=0,"",SUMIFS(INPUT_DATA!AO:AO,INPUT_DATA!$A:$A,$B21,INPUT_DATA!$B:$B,"D"))</f>
        <v>0</v>
      </c>
      <c r="CO21" s="146">
        <f>IF($B21=0,"",SUMIFS(INPUT_DATA!AP:AP,INPUT_DATA!$A:$A,$B21,INPUT_DATA!$B:$B,"D"))</f>
        <v>0</v>
      </c>
      <c r="CP21" s="152">
        <f t="shared" si="17"/>
        <v>1846.7200000000003</v>
      </c>
      <c r="CQ21" s="152">
        <f t="shared" si="17"/>
        <v>375.72</v>
      </c>
      <c r="CR21" s="152">
        <f t="shared" si="17"/>
        <v>0</v>
      </c>
      <c r="CS21" s="157">
        <f>IF($B21=0,"",SUMIFS(INPUT_DATA!AQ:AQ,INPUT_DATA!$A:$A,$B21,INPUT_DATA!$B:$B,"D"))</f>
        <v>1846.72</v>
      </c>
      <c r="CT21" s="157">
        <f>IF($B21=0,"",SUMIFS(INPUT_DATA!AR:AR,INPUT_DATA!$A:$A,$B21,INPUT_DATA!$B:$B,"D"))</f>
        <v>375.72</v>
      </c>
      <c r="CU21" s="157">
        <f>IF($B21=0,"",SUMIFS(INPUT_DATA!AS:AS,INPUT_DATA!$A:$A,$B21,INPUT_DATA!$B:$B,"D"))</f>
        <v>0</v>
      </c>
      <c r="CV21" s="157">
        <f t="shared" ref="CV21:CV84" si="20">IF($B21=0,"",CP21-CS21)</f>
        <v>2.2737367544323206E-13</v>
      </c>
      <c r="CW21" s="152">
        <f t="shared" ref="CW21:CW84" si="21">IF($B21=0,"",CQ21-CT21)</f>
        <v>0</v>
      </c>
      <c r="CX21" s="158">
        <f t="shared" ref="CX21:CX84" si="22">IF($B21=0,"",CR21-CU21)</f>
        <v>0</v>
      </c>
      <c r="CY21" s="154"/>
    </row>
    <row r="22" spans="2:104" ht="13">
      <c r="B22" s="143">
        <f>INPUT_DATA!CM9</f>
        <v>45747</v>
      </c>
      <c r="C22" s="145">
        <f>IF($B22=0,"",SUMIFS(INPUT_DATA!C:C,INPUT_DATA!$A:$A,$B22,INPUT_DATA!$B:$B,"S"))</f>
        <v>7821840687.46</v>
      </c>
      <c r="D22" s="145">
        <f>IF($B22=0,"",SUMIFS(INPUT_DATA!D:D,INPUT_DATA!$A:$A,$B22,INPUT_DATA!$B:$B,"S"))</f>
        <v>0</v>
      </c>
      <c r="E22" s="146">
        <f>IF($B22=0,"",SUMIFS(INPUT_DATA!E:E,INPUT_DATA!$A:$A,$B22,INPUT_DATA!$B:$B,"S"))</f>
        <v>41439704.270000003</v>
      </c>
      <c r="F22" s="146">
        <f>IF($B22=0,"",SUMIFS(INPUT_DATA!F:F,INPUT_DATA!$A:$A,$B22,INPUT_DATA!$B:$B,"S"))</f>
        <v>15107591.52</v>
      </c>
      <c r="G22" s="146">
        <f>IF($B22=0,"",SUMIFS(INPUT_DATA!G:G,INPUT_DATA!$A:$A,$B22,INPUT_DATA!$B:$B,"S"))</f>
        <v>0</v>
      </c>
      <c r="H22" s="146">
        <f>IF($B22=0,"",SUMIFS(INPUT_DATA!H:H,INPUT_DATA!$A:$A,$B22,INPUT_DATA!$B:$B,"S"))</f>
        <v>0</v>
      </c>
      <c r="I22" s="146">
        <f>IF($B22=0,"",SUMIFS(INPUT_DATA!I:I,INPUT_DATA!$A:$A,$B22,INPUT_DATA!$B:$B,"S"))</f>
        <v>0</v>
      </c>
      <c r="J22" s="146">
        <f>IF($B22=0,"",SUMIFS(INPUT_DATA!J:J,INPUT_DATA!$A:$A,$B22,INPUT_DATA!$B:$B,"S"))</f>
        <v>0</v>
      </c>
      <c r="K22" s="146">
        <f>IF($B22=0,"",SUMIFS(INPUT_DATA!K:K,INPUT_DATA!$A:$A,$B22,INPUT_DATA!$B:$B,"S"))</f>
        <v>394532.89</v>
      </c>
      <c r="L22" s="146">
        <f>IF($B22=0,"",SUMIFS(INPUT_DATA!L:L,INPUT_DATA!$A:$A,$B22,INPUT_DATA!$B:$B,"S"))</f>
        <v>0</v>
      </c>
      <c r="M22" s="146">
        <f>IF($B22=0,"",SUMIFS(INPUT_DATA!M:M,INPUT_DATA!$A:$A,$B22,INPUT_DATA!$B:$B,"S"))</f>
        <v>1994383.54</v>
      </c>
      <c r="N22" s="146">
        <f>IF($B22=0,"",SUMIFS(INPUT_DATA!N:N,INPUT_DATA!$A:$A,$B22,INPUT_DATA!$B:$B,"S"))</f>
        <v>320194.90999999997</v>
      </c>
      <c r="O22" s="147">
        <f t="shared" si="8"/>
        <v>7762584280.329999</v>
      </c>
      <c r="P22" s="148">
        <f>IF($B22=0,"",SUMIFS(INPUT_DATA!O:O,INPUT_DATA!$A:$A,$B22,INPUT_DATA!$B:$B,"S"))</f>
        <v>7762584280.3299999</v>
      </c>
      <c r="Q22" s="148">
        <f t="shared" si="9"/>
        <v>-9.5367431640625E-7</v>
      </c>
      <c r="R22" s="148">
        <f>IF($B22=0,"",SUMIFS(INPUT_DATA!BL:BL,INPUT_DATA!$A:$A,$B22,INPUT_DATA!$B:$B,"S"))</f>
        <v>7640469.7000000002</v>
      </c>
      <c r="S22" s="149">
        <f>IF($B22=0,"",SUMIFS(INPUT_DATA!P:P,INPUT_DATA!$A:$A,$B22,INPUT_DATA!$B:$B,"S"))</f>
        <v>236010.43</v>
      </c>
      <c r="T22" s="149">
        <f>IF($B22=0,"",SUMIFS(INPUT_DATA!Q:Q,INPUT_DATA!$A:$A,$B22,INPUT_DATA!$B:$B,"S"))</f>
        <v>48694.12</v>
      </c>
      <c r="U22" s="149">
        <f>IF($B22=0,"",SUMIFS(INPUT_DATA!R:R,INPUT_DATA!$A:$A,$B22,INPUT_DATA!$B:$B,"S"))</f>
        <v>0</v>
      </c>
      <c r="V22" s="150">
        <f>IF($B22=0,"",SUMIFS(INPUT_DATA!S:S,INPUT_DATA!$A:$A,$B22,INPUT_DATA!$B:$B,"S"))</f>
        <v>38751.35</v>
      </c>
      <c r="W22" s="150">
        <f>IF($B22=0,"",SUMIFS(INPUT_DATA!T:T,INPUT_DATA!$A:$A,$B22,INPUT_DATA!$B:$B,"S"))</f>
        <v>26348.73</v>
      </c>
      <c r="X22" s="150">
        <f>IF($B22=0,"",SUMIFS(INPUT_DATA!U:U,INPUT_DATA!$A:$A,$B22,INPUT_DATA!$B:$B,"S"))</f>
        <v>0</v>
      </c>
      <c r="Y22" s="150">
        <f>IF($B22=0,"",SUMIFS(INPUT_DATA!V:V,INPUT_DATA!$A:$A,$B22,INPUT_DATA!$B:$B,"S"))</f>
        <v>110479.05</v>
      </c>
      <c r="Z22" s="150">
        <f>IF($B22=0,"",SUMIFS(INPUT_DATA!W:W,INPUT_DATA!$A:$A,$B22,INPUT_DATA!$B:$B,"S"))</f>
        <v>26077.64</v>
      </c>
      <c r="AA22" s="150">
        <f>IF($B22=0,"",SUMIFS(INPUT_DATA!X:X,INPUT_DATA!$A:$A,$B22,INPUT_DATA!$B:$B,"S"))</f>
        <v>0</v>
      </c>
      <c r="AB22" s="150">
        <f>IF($B22=0,"",SUMIFS(INPUT_DATA!Y:Y,INPUT_DATA!$A:$A,$B22,INPUT_DATA!$B:$B,"S"))</f>
        <v>0</v>
      </c>
      <c r="AC22" s="150">
        <f>IF($B22=0,"",SUMIFS(INPUT_DATA!Z:Z,INPUT_DATA!$A:$A,$B22,INPUT_DATA!$B:$B,"S"))</f>
        <v>0</v>
      </c>
      <c r="AD22" s="150">
        <f>IF($B22=0,"",SUMIFS(INPUT_DATA!AA:AA,INPUT_DATA!$A:$A,$B22,INPUT_DATA!$B:$B,"S"))</f>
        <v>0</v>
      </c>
      <c r="AE22" s="150">
        <f>IF($B22=0,"",SUMIFS(INPUT_DATA!AB:AB,INPUT_DATA!$A:$A,$B22,INPUT_DATA!$B:$B,"S"))</f>
        <v>0</v>
      </c>
      <c r="AF22" s="150">
        <f>IF($B22=0,"",SUMIFS(INPUT_DATA!AC:AC,INPUT_DATA!$A:$A,$B22,INPUT_DATA!$B:$B,"S"))</f>
        <v>0</v>
      </c>
      <c r="AG22" s="150">
        <f>IF($B22=0,"",SUMIFS(INPUT_DATA!AD:AD,INPUT_DATA!$A:$A,$B22,INPUT_DATA!$B:$B,"S"))</f>
        <v>0</v>
      </c>
      <c r="AH22" s="150">
        <f>IF($B22=0,"",SUMIFS(INPUT_DATA!AE:AE,INPUT_DATA!$A:$A,$B22,INPUT_DATA!$B:$B,"S"))</f>
        <v>1131.3599999999999</v>
      </c>
      <c r="AI22" s="150">
        <f>IF($B22=0,"",SUMIFS(INPUT_DATA!AF:AF,INPUT_DATA!$A:$A,$B22,INPUT_DATA!$B:$B,"S"))</f>
        <v>300.67</v>
      </c>
      <c r="AJ22" s="150">
        <f>IF($B22=0,"",SUMIFS(INPUT_DATA!AG:AG,INPUT_DATA!$A:$A,$B22,INPUT_DATA!$B:$B,"S"))</f>
        <v>0</v>
      </c>
      <c r="AK22" s="150">
        <f>IF($B22=0,"",SUMIFS(INPUT_DATA!AK:AK,INPUT_DATA!$A:$A,$B22,INPUT_DATA!$B:$B,"S"))</f>
        <v>0</v>
      </c>
      <c r="AL22" s="150">
        <f>IF($B22=0,"",SUMIFS(INPUT_DATA!AL:AL,INPUT_DATA!$A:$A,$B22,INPUT_DATA!$B:$B,"S"))</f>
        <v>0</v>
      </c>
      <c r="AM22" s="150">
        <f>IF($B22=0,"",SUMIFS(INPUT_DATA!AM:AM,INPUT_DATA!$A:$A,$B22,INPUT_DATA!$B:$B,"S"))</f>
        <v>0</v>
      </c>
      <c r="AN22" s="150">
        <f>IF($B22=0,"",SUMIFS(INPUT_DATA!AN:AN,INPUT_DATA!$A:$A,$B22,INPUT_DATA!$B:$B,"S"))</f>
        <v>0</v>
      </c>
      <c r="AO22" s="150">
        <f>IF($B22=0,"",SUMIFS(INPUT_DATA!AO:AO,INPUT_DATA!$A:$A,$B22,INPUT_DATA!$B:$B,"S"))</f>
        <v>0</v>
      </c>
      <c r="AP22" s="150">
        <f>IF($B22=0,"",SUMIFS(INPUT_DATA!AP:AP,INPUT_DATA!$A:$A,$B22,INPUT_DATA!$B:$B,"S"))</f>
        <v>0</v>
      </c>
      <c r="AQ22" s="151">
        <f t="shared" si="10"/>
        <v>163151.37</v>
      </c>
      <c r="AR22" s="152">
        <f t="shared" si="11"/>
        <v>48664.540000000008</v>
      </c>
      <c r="AS22" s="153">
        <f t="shared" si="12"/>
        <v>0</v>
      </c>
      <c r="AT22" s="151">
        <f>IF($B22=0,"",SUMIFS(INPUT_DATA!AQ:AQ,INPUT_DATA!$A:$A,$B22,INPUT_DATA!$B:$B,"S"))</f>
        <v>163151.37</v>
      </c>
      <c r="AU22" s="152">
        <f>IF($B22=0,"",SUMIFS(INPUT_DATA!AR:AR,INPUT_DATA!$A:$A,$B22,INPUT_DATA!$B:$B,"S"))</f>
        <v>48664.54</v>
      </c>
      <c r="AV22" s="153">
        <f>IF($B22=0,"",SUMIFS(INPUT_DATA!AS:AS,INPUT_DATA!$A:$A,$B22,INPUT_DATA!$B:$B,"S"))</f>
        <v>0</v>
      </c>
      <c r="AW22" s="151">
        <f t="shared" si="13"/>
        <v>0</v>
      </c>
      <c r="AX22" s="152">
        <f t="shared" si="14"/>
        <v>7.2759576141834259E-12</v>
      </c>
      <c r="AY22" s="153">
        <f t="shared" si="15"/>
        <v>0</v>
      </c>
      <c r="AZ22" s="154"/>
      <c r="BA22" s="144">
        <f>IF($B22=0,"",SUMIFS(INPUT_DATA!C:C,INPUT_DATA!$A:$A,$B22,INPUT_DATA!$B:$B,"D"))</f>
        <v>207269.66</v>
      </c>
      <c r="BB22" s="155">
        <f>IF($B22=0,"",SUMIFS(INPUT_DATA!E:E,INPUT_DATA!$A:$A,$B22,INPUT_DATA!$B:$B,"D"))</f>
        <v>115232.36</v>
      </c>
      <c r="BC22" s="155">
        <f>IF($B22=0,"",SUMIFS(INPUT_DATA!F:F,INPUT_DATA!$A:$A,$B22,INPUT_DATA!$B:$B,"D"))</f>
        <v>0</v>
      </c>
      <c r="BD22" s="155">
        <f>IF($B22=0,"",SUMIFS(INPUT_DATA!G:G,INPUT_DATA!$A:$A,$B22,INPUT_DATA!$B:$B,"D"))</f>
        <v>0</v>
      </c>
      <c r="BE22" s="155">
        <f>IF($B22=0,"",SUMIFS(INPUT_DATA!H:H,INPUT_DATA!$A:$A,$B22,INPUT_DATA!$B:$B,"D"))</f>
        <v>0</v>
      </c>
      <c r="BF22" s="155">
        <f>IF($B22=0,"",SUMIFS(INPUT_DATA!I:I,INPUT_DATA!$A:$A,$B22,INPUT_DATA!$B:$B,"D"))</f>
        <v>0</v>
      </c>
      <c r="BG22" s="155">
        <f>IF($B22=0,"",SUMIFS(INPUT_DATA!J:J,INPUT_DATA!$A:$A,$B22,INPUT_DATA!$B:$B,"D"))</f>
        <v>0</v>
      </c>
      <c r="BH22" s="155">
        <f>IF($B22=0,"",SUMIFS(INPUT_DATA!K:K,INPUT_DATA!$A:$A,$B22,INPUT_DATA!$B:$B,"D"))</f>
        <v>394532.89</v>
      </c>
      <c r="BI22" s="155">
        <f>IF($B22=0,"",SUMIFS(INPUT_DATA!L:L,INPUT_DATA!$A:$A,$B22,INPUT_DATA!$B:$B,"D"))</f>
        <v>0</v>
      </c>
      <c r="BJ22" s="155">
        <f>IF($B22=0,"",SUMIFS(INPUT_DATA!M:M,INPUT_DATA!$A:$A,$B22,INPUT_DATA!$B:$B,"D"))</f>
        <v>206709.84</v>
      </c>
      <c r="BK22" s="155">
        <f>IF($B22=0,"",SUMIFS(INPUT_DATA!N:N,INPUT_DATA!$A:$A,$B22,INPUT_DATA!$B:$B,"D"))</f>
        <v>0</v>
      </c>
      <c r="BL22" s="156">
        <f t="shared" si="6"/>
        <v>279860.34999999998</v>
      </c>
      <c r="BM22" s="156">
        <f>IF($B22=0,"",SUMIFS(INPUT_DATA!O:O,INPUT_DATA!$A:$A,$B22,INPUT_DATA!$B:$B,"D"))</f>
        <v>279860.34999999998</v>
      </c>
      <c r="BN22" s="156">
        <f t="shared" si="16"/>
        <v>0</v>
      </c>
      <c r="BO22" s="144">
        <f>IF($B22=0,"",SUMIFS(INPUT_DATA!P:P,INPUT_DATA!$A:$A,$B22,INPUT_DATA!$B:$B,"D"))</f>
        <v>0</v>
      </c>
      <c r="BP22" s="157">
        <f>IF($B22=0,"",SUMIFS(INPUT_DATA!Q:Q,INPUT_DATA!$A:$A,$B22,INPUT_DATA!$B:$B,"D"))</f>
        <v>0</v>
      </c>
      <c r="BQ22" s="157">
        <f>IF($B22=0,"",SUMIFS(INPUT_DATA!R:R,INPUT_DATA!$A:$A,$B22,INPUT_DATA!$B:$B,"D"))</f>
        <v>0</v>
      </c>
      <c r="BR22" s="155">
        <f>IF($B22=0,"",SUMIFS(INPUT_DATA!S:S,INPUT_DATA!$A:$A,$B22,INPUT_DATA!$B:$B,"D"))</f>
        <v>533.62</v>
      </c>
      <c r="BS22" s="155">
        <f>IF($B22=0,"",SUMIFS(INPUT_DATA!T:T,INPUT_DATA!$A:$A,$B22,INPUT_DATA!$B:$B,"D"))</f>
        <v>137.36000000000001</v>
      </c>
      <c r="BT22" s="155">
        <f>IF($B22=0,"",SUMIFS(INPUT_DATA!U:U,INPUT_DATA!$A:$A,$B22,INPUT_DATA!$B:$B,"D"))</f>
        <v>0</v>
      </c>
      <c r="BU22" s="155">
        <f>IF($B22=0,"",SUMIFS(INPUT_DATA!V:V,INPUT_DATA!$A:$A,$B22,INPUT_DATA!$B:$B,"D"))</f>
        <v>0</v>
      </c>
      <c r="BV22" s="155">
        <f>IF($B22=0,"",SUMIFS(INPUT_DATA!W:W,INPUT_DATA!$A:$A,$B22,INPUT_DATA!$B:$B,"D"))</f>
        <v>0</v>
      </c>
      <c r="BW22" s="155">
        <f>IF($B22=0,"",SUMIFS(INPUT_DATA!X:X,INPUT_DATA!$A:$A,$B22,INPUT_DATA!$B:$B,"D"))</f>
        <v>0</v>
      </c>
      <c r="BX22" s="155">
        <f>IF($B22=0,"",SUMIFS(INPUT_DATA!Y:Y,INPUT_DATA!$A:$A,$B22,INPUT_DATA!$B:$B,"D"))</f>
        <v>0</v>
      </c>
      <c r="BY22" s="155">
        <f>IF($B22=0,"",SUMIFS(INPUT_DATA!Z:Z,INPUT_DATA!$A:$A,$B22,INPUT_DATA!$B:$B,"D"))</f>
        <v>0</v>
      </c>
      <c r="BZ22" s="155">
        <f>IF($B22=0,"",SUMIFS(INPUT_DATA!AA:AA,INPUT_DATA!$A:$A,$B22,INPUT_DATA!$B:$B,"D"))</f>
        <v>0</v>
      </c>
      <c r="CA22" s="155">
        <f>IF($B22=0,"",SUMIFS(INPUT_DATA!AB:AB,INPUT_DATA!$A:$A,$B22,INPUT_DATA!$B:$B,"D"))</f>
        <v>0</v>
      </c>
      <c r="CB22" s="155">
        <f>IF($B22=0,"",SUMIFS(INPUT_DATA!AC:AC,INPUT_DATA!$A:$A,$B22,INPUT_DATA!$B:$B,"D"))</f>
        <v>0</v>
      </c>
      <c r="CC22" s="155">
        <f>IF($B22=0,"",SUMIFS(INPUT_DATA!AD:AD,INPUT_DATA!$A:$A,$B22,INPUT_DATA!$B:$B,"D"))</f>
        <v>0</v>
      </c>
      <c r="CD22" s="155">
        <f>IF($B22=0,"",SUMIFS(INPUT_DATA!AE:AE,INPUT_DATA!$A:$A,$B22,INPUT_DATA!$B:$B,"D"))</f>
        <v>1131.3599999999999</v>
      </c>
      <c r="CE22" s="155">
        <f>IF($B22=0,"",SUMIFS(INPUT_DATA!AF:AF,INPUT_DATA!$A:$A,$B22,INPUT_DATA!$B:$B,"D"))</f>
        <v>300.67</v>
      </c>
      <c r="CF22" s="155">
        <f>IF($B22=0,"",SUMIFS(INPUT_DATA!AG:AG,INPUT_DATA!$A:$A,$B22,INPUT_DATA!$B:$B,"D"))</f>
        <v>0</v>
      </c>
      <c r="CG22" s="155">
        <f>IF($B22=0,"",SUMIFS(INPUT_DATA!AH:AH,INPUT_DATA!$A:$A,$B22,INPUT_DATA!$B:$B,"D"))</f>
        <v>0</v>
      </c>
      <c r="CH22" s="155">
        <f>IF($B22=0,"",SUMIFS(INPUT_DATA!AI:AI,INPUT_DATA!$A:$A,$B22,INPUT_DATA!$B:$B,"D"))</f>
        <v>0</v>
      </c>
      <c r="CI22" s="155">
        <f>IF($B22=0,"",SUMIFS(INPUT_DATA!AJ:AJ,INPUT_DATA!$A:$A,$B22,INPUT_DATA!$B:$B,"D"))</f>
        <v>0</v>
      </c>
      <c r="CJ22" s="146">
        <f>IF($B22=0,"",SUMIFS(INPUT_DATA!AK:AK,INPUT_DATA!$A:$A,$B22,INPUT_DATA!$B:$B,"D"))</f>
        <v>0</v>
      </c>
      <c r="CK22" s="146">
        <f>IF($B22=0,"",SUMIFS(INPUT_DATA!AL:AL,INPUT_DATA!$A:$A,$B22,INPUT_DATA!$B:$B,"D"))</f>
        <v>0</v>
      </c>
      <c r="CL22" s="146">
        <f>IF($B22=0,"",SUMIFS(INPUT_DATA!AM:AM,INPUT_DATA!$A:$A,$B22,INPUT_DATA!$B:$B,"D"))</f>
        <v>0</v>
      </c>
      <c r="CM22" s="146">
        <f>IF($B22=0,"",SUMIFS(INPUT_DATA!AN:AN,INPUT_DATA!$A:$A,$B22,INPUT_DATA!$B:$B,"D"))</f>
        <v>0</v>
      </c>
      <c r="CN22" s="146">
        <f>IF($B22=0,"",SUMIFS(INPUT_DATA!AO:AO,INPUT_DATA!$A:$A,$B22,INPUT_DATA!$B:$B,"D"))</f>
        <v>0</v>
      </c>
      <c r="CO22" s="146">
        <f>IF($B22=0,"",SUMIFS(INPUT_DATA!AP:AP,INPUT_DATA!$A:$A,$B22,INPUT_DATA!$B:$B,"D"))</f>
        <v>0</v>
      </c>
      <c r="CP22" s="152">
        <f t="shared" si="7"/>
        <v>1664.98</v>
      </c>
      <c r="CQ22" s="152">
        <f t="shared" si="2"/>
        <v>438.03000000000003</v>
      </c>
      <c r="CR22" s="152">
        <f t="shared" si="3"/>
        <v>0</v>
      </c>
      <c r="CS22" s="157">
        <f>IF($B22=0,"",SUMIFS(INPUT_DATA!AQ:AQ,INPUT_DATA!$A:$A,$B22,INPUT_DATA!$B:$B,"D"))</f>
        <v>1664.98</v>
      </c>
      <c r="CT22" s="157">
        <f>IF($B22=0,"",SUMIFS(INPUT_DATA!AR:AR,INPUT_DATA!$A:$A,$B22,INPUT_DATA!$B:$B,"D"))</f>
        <v>438.03</v>
      </c>
      <c r="CU22" s="157">
        <f>IF($B22=0,"",SUMIFS(INPUT_DATA!AS:AS,INPUT_DATA!$A:$A,$B22,INPUT_DATA!$B:$B,"D"))</f>
        <v>0</v>
      </c>
      <c r="CV22" s="157">
        <f t="shared" si="20"/>
        <v>0</v>
      </c>
      <c r="CW22" s="152">
        <f t="shared" si="21"/>
        <v>5.6843418860808015E-14</v>
      </c>
      <c r="CX22" s="158">
        <f t="shared" si="22"/>
        <v>0</v>
      </c>
      <c r="CY22" s="154"/>
    </row>
    <row r="23" spans="2:104" ht="13">
      <c r="B23" s="143">
        <f>INPUT_DATA!CM10</f>
        <v>45716</v>
      </c>
      <c r="C23" s="145">
        <f>IF($B23=0,"",SUMIFS(INPUT_DATA!C:C,INPUT_DATA!$A:$A,$B23,INPUT_DATA!$B:$B,"S"))</f>
        <v>7882097726.96</v>
      </c>
      <c r="D23" s="145">
        <f>IF($B23=0,"",SUMIFS(INPUT_DATA!D:D,INPUT_DATA!$A:$A,$B23,INPUT_DATA!$B:$B,"S"))</f>
        <v>0</v>
      </c>
      <c r="E23" s="146">
        <f>IF($B23=0,"",SUMIFS(INPUT_DATA!E:E,INPUT_DATA!$A:$A,$B23,INPUT_DATA!$B:$B,"S"))</f>
        <v>41925555.68</v>
      </c>
      <c r="F23" s="146">
        <f>IF($B23=0,"",SUMIFS(INPUT_DATA!F:F,INPUT_DATA!$A:$A,$B23,INPUT_DATA!$B:$B,"S"))</f>
        <v>13656654.539999999</v>
      </c>
      <c r="G23" s="146">
        <f>IF($B23=0,"",SUMIFS(INPUT_DATA!G:G,INPUT_DATA!$A:$A,$B23,INPUT_DATA!$B:$B,"S"))</f>
        <v>0</v>
      </c>
      <c r="H23" s="146">
        <f>IF($B23=0,"",SUMIFS(INPUT_DATA!H:H,INPUT_DATA!$A:$A,$B23,INPUT_DATA!$B:$B,"S"))</f>
        <v>0</v>
      </c>
      <c r="I23" s="146">
        <f>IF($B23=0,"",SUMIFS(INPUT_DATA!I:I,INPUT_DATA!$A:$A,$B23,INPUT_DATA!$B:$B,"S"))</f>
        <v>0</v>
      </c>
      <c r="J23" s="146">
        <f>IF($B23=0,"",SUMIFS(INPUT_DATA!J:J,INPUT_DATA!$A:$A,$B23,INPUT_DATA!$B:$B,"S"))</f>
        <v>0</v>
      </c>
      <c r="K23" s="146">
        <f>IF($B23=0,"",SUMIFS(INPUT_DATA!K:K,INPUT_DATA!$A:$A,$B23,INPUT_DATA!$B:$B,"S"))</f>
        <v>208258.58</v>
      </c>
      <c r="L23" s="146">
        <f>IF($B23=0,"",SUMIFS(INPUT_DATA!L:L,INPUT_DATA!$A:$A,$B23,INPUT_DATA!$B:$B,"S"))</f>
        <v>0</v>
      </c>
      <c r="M23" s="146">
        <f>IF($B23=0,"",SUMIFS(INPUT_DATA!M:M,INPUT_DATA!$A:$A,$B23,INPUT_DATA!$B:$B,"S"))</f>
        <v>4466570.7</v>
      </c>
      <c r="N23" s="146">
        <f>IF($B23=0,"",SUMIFS(INPUT_DATA!N:N,INPUT_DATA!$A:$A,$B23,INPUT_DATA!$B:$B,"S"))</f>
        <v>0</v>
      </c>
      <c r="O23" s="147">
        <f t="shared" si="8"/>
        <v>7821840687.46</v>
      </c>
      <c r="P23" s="148">
        <f>IF($B23=0,"",SUMIFS(INPUT_DATA!O:O,INPUT_DATA!$A:$A,$B23,INPUT_DATA!$B:$B,"S"))</f>
        <v>7821840687.46</v>
      </c>
      <c r="Q23" s="148">
        <f t="shared" si="9"/>
        <v>0</v>
      </c>
      <c r="R23" s="148">
        <f>IF($B23=0,"",SUMIFS(INPUT_DATA!BL:BL,INPUT_DATA!$A:$A,$B23,INPUT_DATA!$B:$B,"S"))</f>
        <v>7458308.79</v>
      </c>
      <c r="S23" s="149">
        <f>IF($B23=0,"",SUMIFS(INPUT_DATA!P:P,INPUT_DATA!$A:$A,$B23,INPUT_DATA!$B:$B,"S"))</f>
        <v>206735.54</v>
      </c>
      <c r="T23" s="149">
        <f>IF($B23=0,"",SUMIFS(INPUT_DATA!Q:Q,INPUT_DATA!$A:$A,$B23,INPUT_DATA!$B:$B,"S"))</f>
        <v>41688.910000000003</v>
      </c>
      <c r="U23" s="149">
        <f>IF($B23=0,"",SUMIFS(INPUT_DATA!R:R,INPUT_DATA!$A:$A,$B23,INPUT_DATA!$B:$B,"S"))</f>
        <v>0</v>
      </c>
      <c r="V23" s="150">
        <f>IF($B23=0,"",SUMIFS(INPUT_DATA!S:S,INPUT_DATA!$A:$A,$B23,INPUT_DATA!$B:$B,"S"))</f>
        <v>128060.42</v>
      </c>
      <c r="W23" s="150">
        <f>IF($B23=0,"",SUMIFS(INPUT_DATA!T:T,INPUT_DATA!$A:$A,$B23,INPUT_DATA!$B:$B,"S"))</f>
        <v>27565.85</v>
      </c>
      <c r="X23" s="150">
        <f>IF($B23=0,"",SUMIFS(INPUT_DATA!U:U,INPUT_DATA!$A:$A,$B23,INPUT_DATA!$B:$B,"S"))</f>
        <v>0</v>
      </c>
      <c r="Y23" s="150">
        <f>IF($B23=0,"",SUMIFS(INPUT_DATA!V:V,INPUT_DATA!$A:$A,$B23,INPUT_DATA!$B:$B,"S"))</f>
        <v>98785.53</v>
      </c>
      <c r="Z23" s="150">
        <f>IF($B23=0,"",SUMIFS(INPUT_DATA!W:W,INPUT_DATA!$A:$A,$B23,INPUT_DATA!$B:$B,"S"))</f>
        <v>20560.64</v>
      </c>
      <c r="AA23" s="150">
        <f>IF($B23=0,"",SUMIFS(INPUT_DATA!X:X,INPUT_DATA!$A:$A,$B23,INPUT_DATA!$B:$B,"S"))</f>
        <v>0</v>
      </c>
      <c r="AB23" s="150">
        <f>IF($B23=0,"",SUMIFS(INPUT_DATA!Y:Y,INPUT_DATA!$A:$A,$B23,INPUT_DATA!$B:$B,"S"))</f>
        <v>0</v>
      </c>
      <c r="AC23" s="150">
        <f>IF($B23=0,"",SUMIFS(INPUT_DATA!Z:Z,INPUT_DATA!$A:$A,$B23,INPUT_DATA!$B:$B,"S"))</f>
        <v>0</v>
      </c>
      <c r="AD23" s="150">
        <f>IF($B23=0,"",SUMIFS(INPUT_DATA!AA:AA,INPUT_DATA!$A:$A,$B23,INPUT_DATA!$B:$B,"S"))</f>
        <v>0</v>
      </c>
      <c r="AE23" s="150">
        <f>IF($B23=0,"",SUMIFS(INPUT_DATA!AB:AB,INPUT_DATA!$A:$A,$B23,INPUT_DATA!$B:$B,"S"))</f>
        <v>0</v>
      </c>
      <c r="AF23" s="150">
        <f>IF($B23=0,"",SUMIFS(INPUT_DATA!AC:AC,INPUT_DATA!$A:$A,$B23,INPUT_DATA!$B:$B,"S"))</f>
        <v>0</v>
      </c>
      <c r="AG23" s="150">
        <f>IF($B23=0,"",SUMIFS(INPUT_DATA!AD:AD,INPUT_DATA!$A:$A,$B23,INPUT_DATA!$B:$B,"S"))</f>
        <v>0</v>
      </c>
      <c r="AH23" s="150">
        <f>IF($B23=0,"",SUMIFS(INPUT_DATA!AE:AE,INPUT_DATA!$A:$A,$B23,INPUT_DATA!$B:$B,"S"))</f>
        <v>0</v>
      </c>
      <c r="AI23" s="150">
        <f>IF($B23=0,"",SUMIFS(INPUT_DATA!AF:AF,INPUT_DATA!$A:$A,$B23,INPUT_DATA!$B:$B,"S"))</f>
        <v>0</v>
      </c>
      <c r="AJ23" s="150">
        <f>IF($B23=0,"",SUMIFS(INPUT_DATA!AG:AG,INPUT_DATA!$A:$A,$B23,INPUT_DATA!$B:$B,"S"))</f>
        <v>0</v>
      </c>
      <c r="AK23" s="150">
        <f>IF($B23=0,"",SUMIFS(INPUT_DATA!AK:AK,INPUT_DATA!$A:$A,$B23,INPUT_DATA!$B:$B,"S"))</f>
        <v>0</v>
      </c>
      <c r="AL23" s="150">
        <f>IF($B23=0,"",SUMIFS(INPUT_DATA!AL:AL,INPUT_DATA!$A:$A,$B23,INPUT_DATA!$B:$B,"S"))</f>
        <v>0</v>
      </c>
      <c r="AM23" s="150">
        <f>IF($B23=0,"",SUMIFS(INPUT_DATA!AM:AM,INPUT_DATA!$A:$A,$B23,INPUT_DATA!$B:$B,"S"))</f>
        <v>0</v>
      </c>
      <c r="AN23" s="150">
        <f>IF($B23=0,"",SUMIFS(INPUT_DATA!AN:AN,INPUT_DATA!$A:$A,$B23,INPUT_DATA!$B:$B,"S"))</f>
        <v>0</v>
      </c>
      <c r="AO23" s="150">
        <f>IF($B23=0,"",SUMIFS(INPUT_DATA!AO:AO,INPUT_DATA!$A:$A,$B23,INPUT_DATA!$B:$B,"S"))</f>
        <v>0</v>
      </c>
      <c r="AP23" s="150">
        <f>IF($B23=0,"",SUMIFS(INPUT_DATA!AP:AP,INPUT_DATA!$A:$A,$B23,INPUT_DATA!$B:$B,"S"))</f>
        <v>0</v>
      </c>
      <c r="AQ23" s="151">
        <f t="shared" si="10"/>
        <v>236010.43000000002</v>
      </c>
      <c r="AR23" s="152">
        <f t="shared" si="11"/>
        <v>48694.12000000001</v>
      </c>
      <c r="AS23" s="153">
        <f t="shared" si="12"/>
        <v>0</v>
      </c>
      <c r="AT23" s="151">
        <f>IF($B23=0,"",SUMIFS(INPUT_DATA!AQ:AQ,INPUT_DATA!$A:$A,$B23,INPUT_DATA!$B:$B,"S"))</f>
        <v>236010.43</v>
      </c>
      <c r="AU23" s="152">
        <f>IF($B23=0,"",SUMIFS(INPUT_DATA!AR:AR,INPUT_DATA!$A:$A,$B23,INPUT_DATA!$B:$B,"S"))</f>
        <v>48694.12</v>
      </c>
      <c r="AV23" s="153">
        <f>IF($B23=0,"",SUMIFS(INPUT_DATA!AS:AS,INPUT_DATA!$A:$A,$B23,INPUT_DATA!$B:$B,"S"))</f>
        <v>0</v>
      </c>
      <c r="AW23" s="151">
        <f t="shared" si="13"/>
        <v>2.9103830456733704E-11</v>
      </c>
      <c r="AX23" s="152">
        <f t="shared" si="14"/>
        <v>7.2759576141834259E-12</v>
      </c>
      <c r="AY23" s="153">
        <f t="shared" si="15"/>
        <v>0</v>
      </c>
      <c r="AZ23" s="154"/>
      <c r="BA23" s="144">
        <f>IF($B23=0,"",SUMIFS(INPUT_DATA!C:C,INPUT_DATA!$A:$A,$B23,INPUT_DATA!$B:$B,"D"))</f>
        <v>411276.35</v>
      </c>
      <c r="BB23" s="155">
        <f>IF($B23=0,"",SUMIFS(INPUT_DATA!E:E,INPUT_DATA!$A:$A,$B23,INPUT_DATA!$B:$B,"D"))</f>
        <v>2900.75</v>
      </c>
      <c r="BC23" s="155">
        <f>IF($B23=0,"",SUMIFS(INPUT_DATA!F:F,INPUT_DATA!$A:$A,$B23,INPUT_DATA!$B:$B,"D"))</f>
        <v>0</v>
      </c>
      <c r="BD23" s="155">
        <f>IF($B23=0,"",SUMIFS(INPUT_DATA!G:G,INPUT_DATA!$A:$A,$B23,INPUT_DATA!$B:$B,"D"))</f>
        <v>0</v>
      </c>
      <c r="BE23" s="155">
        <f>IF($B23=0,"",SUMIFS(INPUT_DATA!H:H,INPUT_DATA!$A:$A,$B23,INPUT_DATA!$B:$B,"D"))</f>
        <v>0</v>
      </c>
      <c r="BF23" s="155">
        <f>IF($B23=0,"",SUMIFS(INPUT_DATA!I:I,INPUT_DATA!$A:$A,$B23,INPUT_DATA!$B:$B,"D"))</f>
        <v>0</v>
      </c>
      <c r="BG23" s="155">
        <f>IF($B23=0,"",SUMIFS(INPUT_DATA!J:J,INPUT_DATA!$A:$A,$B23,INPUT_DATA!$B:$B,"D"))</f>
        <v>0</v>
      </c>
      <c r="BH23" s="155">
        <f>IF($B23=0,"",SUMIFS(INPUT_DATA!K:K,INPUT_DATA!$A:$A,$B23,INPUT_DATA!$B:$B,"D"))</f>
        <v>208258.58</v>
      </c>
      <c r="BI23" s="155">
        <f>IF($B23=0,"",SUMIFS(INPUT_DATA!L:L,INPUT_DATA!$A:$A,$B23,INPUT_DATA!$B:$B,"D"))</f>
        <v>0</v>
      </c>
      <c r="BJ23" s="155">
        <f>IF($B23=0,"",SUMIFS(INPUT_DATA!M:M,INPUT_DATA!$A:$A,$B23,INPUT_DATA!$B:$B,"D"))</f>
        <v>409364.52</v>
      </c>
      <c r="BK23" s="155">
        <f>IF($B23=0,"",SUMIFS(INPUT_DATA!N:N,INPUT_DATA!$A:$A,$B23,INPUT_DATA!$B:$B,"D"))</f>
        <v>0</v>
      </c>
      <c r="BL23" s="156">
        <f t="shared" si="6"/>
        <v>207269.65999999992</v>
      </c>
      <c r="BM23" s="156">
        <f>IF($B23=0,"",SUMIFS(INPUT_DATA!O:O,INPUT_DATA!$A:$A,$B23,INPUT_DATA!$B:$B,"D"))</f>
        <v>207269.66</v>
      </c>
      <c r="BN23" s="156">
        <f t="shared" si="16"/>
        <v>-8.7311491370201111E-11</v>
      </c>
      <c r="BO23" s="159">
        <f>IF($B23=0,"",SUMIFS(INPUT_DATA!P:P,INPUT_DATA!$A:$A,$B23,INPUT_DATA!$B:$B,"D"))</f>
        <v>0</v>
      </c>
      <c r="BP23" s="145">
        <f>IF($B23=0,"",SUMIFS(INPUT_DATA!Q:Q,INPUT_DATA!$A:$A,$B23,INPUT_DATA!$B:$B,"D"))</f>
        <v>0</v>
      </c>
      <c r="BQ23" s="145">
        <f>IF($B23=0,"",SUMIFS(INPUT_DATA!R:R,INPUT_DATA!$A:$A,$B23,INPUT_DATA!$B:$B,"D"))</f>
        <v>0</v>
      </c>
      <c r="BR23" s="155">
        <f>IF($B23=0,"",SUMIFS(INPUT_DATA!S:S,INPUT_DATA!$A:$A,$B23,INPUT_DATA!$B:$B,"D"))</f>
        <v>0</v>
      </c>
      <c r="BS23" s="155">
        <f>IF($B23=0,"",SUMIFS(INPUT_DATA!T:T,INPUT_DATA!$A:$A,$B23,INPUT_DATA!$B:$B,"D"))</f>
        <v>0</v>
      </c>
      <c r="BT23" s="155">
        <f>IF($B23=0,"",SUMIFS(INPUT_DATA!U:U,INPUT_DATA!$A:$A,$B23,INPUT_DATA!$B:$B,"D"))</f>
        <v>0</v>
      </c>
      <c r="BU23" s="155">
        <f>IF($B23=0,"",SUMIFS(INPUT_DATA!V:V,INPUT_DATA!$A:$A,$B23,INPUT_DATA!$B:$B,"D"))</f>
        <v>0</v>
      </c>
      <c r="BV23" s="155">
        <f>IF($B23=0,"",SUMIFS(INPUT_DATA!W:W,INPUT_DATA!$A:$A,$B23,INPUT_DATA!$B:$B,"D"))</f>
        <v>0</v>
      </c>
      <c r="BW23" s="155">
        <f>IF($B23=0,"",SUMIFS(INPUT_DATA!X:X,INPUT_DATA!$A:$A,$B23,INPUT_DATA!$B:$B,"D"))</f>
        <v>0</v>
      </c>
      <c r="BX23" s="155">
        <f>IF($B23=0,"",SUMIFS(INPUT_DATA!Y:Y,INPUT_DATA!$A:$A,$B23,INPUT_DATA!$B:$B,"D"))</f>
        <v>0</v>
      </c>
      <c r="BY23" s="155">
        <f>IF($B23=0,"",SUMIFS(INPUT_DATA!Z:Z,INPUT_DATA!$A:$A,$B23,INPUT_DATA!$B:$B,"D"))</f>
        <v>0</v>
      </c>
      <c r="BZ23" s="155">
        <f>IF($B23=0,"",SUMIFS(INPUT_DATA!AA:AA,INPUT_DATA!$A:$A,$B23,INPUT_DATA!$B:$B,"D"))</f>
        <v>0</v>
      </c>
      <c r="CA23" s="155">
        <f>IF($B23=0,"",SUMIFS(INPUT_DATA!AB:AB,INPUT_DATA!$A:$A,$B23,INPUT_DATA!$B:$B,"D"))</f>
        <v>0</v>
      </c>
      <c r="CB23" s="155">
        <f>IF($B23=0,"",SUMIFS(INPUT_DATA!AC:AC,INPUT_DATA!$A:$A,$B23,INPUT_DATA!$B:$B,"D"))</f>
        <v>0</v>
      </c>
      <c r="CC23" s="155">
        <f>IF($B23=0,"",SUMIFS(INPUT_DATA!AD:AD,INPUT_DATA!$A:$A,$B23,INPUT_DATA!$B:$B,"D"))</f>
        <v>0</v>
      </c>
      <c r="CD23" s="155">
        <f>IF($B23=0,"",SUMIFS(INPUT_DATA!AE:AE,INPUT_DATA!$A:$A,$B23,INPUT_DATA!$B:$B,"D"))</f>
        <v>0</v>
      </c>
      <c r="CE23" s="155">
        <f>IF($B23=0,"",SUMIFS(INPUT_DATA!AF:AF,INPUT_DATA!$A:$A,$B23,INPUT_DATA!$B:$B,"D"))</f>
        <v>0</v>
      </c>
      <c r="CF23" s="155">
        <f>IF($B23=0,"",SUMIFS(INPUT_DATA!AG:AG,INPUT_DATA!$A:$A,$B23,INPUT_DATA!$B:$B,"D"))</f>
        <v>0</v>
      </c>
      <c r="CG23" s="155">
        <f>IF($B23=0,"",SUMIFS(INPUT_DATA!AH:AH,INPUT_DATA!$A:$A,$B23,INPUT_DATA!$B:$B,"D"))</f>
        <v>0</v>
      </c>
      <c r="CH23" s="155">
        <f>IF($B23=0,"",SUMIFS(INPUT_DATA!AI:AI,INPUT_DATA!$A:$A,$B23,INPUT_DATA!$B:$B,"D"))</f>
        <v>0</v>
      </c>
      <c r="CI23" s="155">
        <f>IF($B23=0,"",SUMIFS(INPUT_DATA!AJ:AJ,INPUT_DATA!$A:$A,$B23,INPUT_DATA!$B:$B,"D"))</f>
        <v>0</v>
      </c>
      <c r="CJ23" s="146">
        <f>IF($B23=0,"",SUMIFS(INPUT_DATA!AK:AK,INPUT_DATA!$A:$A,$B23,INPUT_DATA!$B:$B,"D"))</f>
        <v>0</v>
      </c>
      <c r="CK23" s="146">
        <f>IF($B23=0,"",SUMIFS(INPUT_DATA!AL:AL,INPUT_DATA!$A:$A,$B23,INPUT_DATA!$B:$B,"D"))</f>
        <v>0</v>
      </c>
      <c r="CL23" s="146">
        <f>IF($B23=0,"",SUMIFS(INPUT_DATA!AM:AM,INPUT_DATA!$A:$A,$B23,INPUT_DATA!$B:$B,"D"))</f>
        <v>0</v>
      </c>
      <c r="CM23" s="146">
        <f>IF($B23=0,"",SUMIFS(INPUT_DATA!AN:AN,INPUT_DATA!$A:$A,$B23,INPUT_DATA!$B:$B,"D"))</f>
        <v>0</v>
      </c>
      <c r="CN23" s="146">
        <f>IF($B23=0,"",SUMIFS(INPUT_DATA!AO:AO,INPUT_DATA!$A:$A,$B23,INPUT_DATA!$B:$B,"D"))</f>
        <v>0</v>
      </c>
      <c r="CO23" s="146">
        <f>IF($B23=0,"",SUMIFS(INPUT_DATA!AP:AP,INPUT_DATA!$A:$A,$B23,INPUT_DATA!$B:$B,"D"))</f>
        <v>0</v>
      </c>
      <c r="CP23" s="160">
        <f t="shared" si="7"/>
        <v>0</v>
      </c>
      <c r="CQ23" s="160">
        <f t="shared" si="2"/>
        <v>0</v>
      </c>
      <c r="CR23" s="160">
        <f t="shared" si="3"/>
        <v>0</v>
      </c>
      <c r="CS23" s="145">
        <f>IF($B23=0,"",SUMIFS(INPUT_DATA!AQ:AQ,INPUT_DATA!$A:$A,$B23,INPUT_DATA!$B:$B,"D"))</f>
        <v>0</v>
      </c>
      <c r="CT23" s="160">
        <f>IF($B23=0,"",SUMIFS(INPUT_DATA!AR:AR,INPUT_DATA!$A:$A,$B23,INPUT_DATA!$B:$B,"D"))</f>
        <v>0</v>
      </c>
      <c r="CU23" s="160">
        <f>IF($B23=0,"",SUMIFS(INPUT_DATA!AS:AS,INPUT_DATA!$A:$A,$B23,INPUT_DATA!$B:$B,"D"))</f>
        <v>0</v>
      </c>
      <c r="CV23" s="145">
        <f t="shared" si="20"/>
        <v>0</v>
      </c>
      <c r="CW23" s="160">
        <f t="shared" si="21"/>
        <v>0</v>
      </c>
      <c r="CX23" s="161">
        <f t="shared" si="22"/>
        <v>0</v>
      </c>
      <c r="CY23" s="154"/>
    </row>
    <row r="24" spans="2:104" ht="13">
      <c r="B24" s="143">
        <f>INPUT_DATA!CM11</f>
        <v>45688</v>
      </c>
      <c r="C24" s="145">
        <f>IF($B24=0,"",SUMIFS(INPUT_DATA!C:C,INPUT_DATA!$A:$A,$B24,INPUT_DATA!$B:$B,"S"))</f>
        <v>7942231678.1999998</v>
      </c>
      <c r="D24" s="145">
        <f>IF($B24=0,"",SUMIFS(INPUT_DATA!D:D,INPUT_DATA!$A:$A,$B24,INPUT_DATA!$B:$B,"S"))</f>
        <v>0</v>
      </c>
      <c r="E24" s="146">
        <f>IF($B24=0,"",SUMIFS(INPUT_DATA!E:E,INPUT_DATA!$A:$A,$B24,INPUT_DATA!$B:$B,"S"))</f>
        <v>42177775.649999999</v>
      </c>
      <c r="F24" s="146">
        <f>IF($B24=0,"",SUMIFS(INPUT_DATA!F:F,INPUT_DATA!$A:$A,$B24,INPUT_DATA!$B:$B,"S"))</f>
        <v>13800626.789999999</v>
      </c>
      <c r="G24" s="146">
        <f>IF($B24=0,"",SUMIFS(INPUT_DATA!G:G,INPUT_DATA!$A:$A,$B24,INPUT_DATA!$B:$B,"S"))</f>
        <v>0</v>
      </c>
      <c r="H24" s="146">
        <f>IF($B24=0,"",SUMIFS(INPUT_DATA!H:H,INPUT_DATA!$A:$A,$B24,INPUT_DATA!$B:$B,"S"))</f>
        <v>0</v>
      </c>
      <c r="I24" s="146">
        <f>IF($B24=0,"",SUMIFS(INPUT_DATA!I:I,INPUT_DATA!$A:$A,$B24,INPUT_DATA!$B:$B,"S"))</f>
        <v>0</v>
      </c>
      <c r="J24" s="146">
        <f>IF($B24=0,"",SUMIFS(INPUT_DATA!J:J,INPUT_DATA!$A:$A,$B24,INPUT_DATA!$B:$B,"S"))</f>
        <v>0</v>
      </c>
      <c r="K24" s="146">
        <f>IF($B24=0,"",SUMIFS(INPUT_DATA!K:K,INPUT_DATA!$A:$A,$B24,INPUT_DATA!$B:$B,"S"))</f>
        <v>411919.03</v>
      </c>
      <c r="L24" s="146">
        <f>IF($B24=0,"",SUMIFS(INPUT_DATA!L:L,INPUT_DATA!$A:$A,$B24,INPUT_DATA!$B:$B,"S"))</f>
        <v>0</v>
      </c>
      <c r="M24" s="146">
        <f>IF($B24=0,"",SUMIFS(INPUT_DATA!M:M,INPUT_DATA!$A:$A,$B24,INPUT_DATA!$B:$B,"S"))</f>
        <v>3743629.77</v>
      </c>
      <c r="N24" s="146">
        <f>IF($B24=0,"",SUMIFS(INPUT_DATA!N:N,INPUT_DATA!$A:$A,$B24,INPUT_DATA!$B:$B,"S"))</f>
        <v>0</v>
      </c>
      <c r="O24" s="147">
        <f t="shared" si="8"/>
        <v>7882097726.96</v>
      </c>
      <c r="P24" s="148">
        <f>IF($B24=0,"",SUMIFS(INPUT_DATA!O:O,INPUT_DATA!$A:$A,$B24,INPUT_DATA!$B:$B,"S"))</f>
        <v>7882097726.96</v>
      </c>
      <c r="Q24" s="148">
        <f t="shared" si="9"/>
        <v>0</v>
      </c>
      <c r="R24" s="148">
        <f>IF($B24=0,"",SUMIFS(INPUT_DATA!BL:BL,INPUT_DATA!$A:$A,$B24,INPUT_DATA!$B:$B,"S"))</f>
        <v>7755240.1500000004</v>
      </c>
      <c r="S24" s="149">
        <f>IF($B24=0,"",SUMIFS(INPUT_DATA!P:P,INPUT_DATA!$A:$A,$B24,INPUT_DATA!$B:$B,"S"))</f>
        <v>172771.65</v>
      </c>
      <c r="T24" s="149">
        <f>IF($B24=0,"",SUMIFS(INPUT_DATA!Q:Q,INPUT_DATA!$A:$A,$B24,INPUT_DATA!$B:$B,"S"))</f>
        <v>38241.730000000003</v>
      </c>
      <c r="U24" s="149">
        <f>IF($B24=0,"",SUMIFS(INPUT_DATA!R:R,INPUT_DATA!$A:$A,$B24,INPUT_DATA!$B:$B,"S"))</f>
        <v>0</v>
      </c>
      <c r="V24" s="150">
        <f>IF($B24=0,"",SUMIFS(INPUT_DATA!S:S,INPUT_DATA!$A:$A,$B24,INPUT_DATA!$B:$B,"S"))</f>
        <v>106679.76</v>
      </c>
      <c r="W24" s="150">
        <f>IF($B24=0,"",SUMIFS(INPUT_DATA!T:T,INPUT_DATA!$A:$A,$B24,INPUT_DATA!$B:$B,"S"))</f>
        <v>21253.25</v>
      </c>
      <c r="X24" s="150">
        <f>IF($B24=0,"",SUMIFS(INPUT_DATA!U:U,INPUT_DATA!$A:$A,$B24,INPUT_DATA!$B:$B,"S"))</f>
        <v>0</v>
      </c>
      <c r="Y24" s="150">
        <f>IF($B24=0,"",SUMIFS(INPUT_DATA!V:V,INPUT_DATA!$A:$A,$B24,INPUT_DATA!$B:$B,"S"))</f>
        <v>71746.8</v>
      </c>
      <c r="Z24" s="150">
        <f>IF($B24=0,"",SUMIFS(INPUT_DATA!W:W,INPUT_DATA!$A:$A,$B24,INPUT_DATA!$B:$B,"S"))</f>
        <v>17792.560000000001</v>
      </c>
      <c r="AA24" s="150">
        <f>IF($B24=0,"",SUMIFS(INPUT_DATA!X:X,INPUT_DATA!$A:$A,$B24,INPUT_DATA!$B:$B,"S"))</f>
        <v>0</v>
      </c>
      <c r="AB24" s="150">
        <f>IF($B24=0,"",SUMIFS(INPUT_DATA!Y:Y,INPUT_DATA!$A:$A,$B24,INPUT_DATA!$B:$B,"S"))</f>
        <v>0</v>
      </c>
      <c r="AC24" s="150">
        <f>IF($B24=0,"",SUMIFS(INPUT_DATA!Z:Z,INPUT_DATA!$A:$A,$B24,INPUT_DATA!$B:$B,"S"))</f>
        <v>0</v>
      </c>
      <c r="AD24" s="150">
        <f>IF($B24=0,"",SUMIFS(INPUT_DATA!AA:AA,INPUT_DATA!$A:$A,$B24,INPUT_DATA!$B:$B,"S"))</f>
        <v>0</v>
      </c>
      <c r="AE24" s="150">
        <f>IF($B24=0,"",SUMIFS(INPUT_DATA!AB:AB,INPUT_DATA!$A:$A,$B24,INPUT_DATA!$B:$B,"S"))</f>
        <v>0</v>
      </c>
      <c r="AF24" s="150">
        <f>IF($B24=0,"",SUMIFS(INPUT_DATA!AC:AC,INPUT_DATA!$A:$A,$B24,INPUT_DATA!$B:$B,"S"))</f>
        <v>0</v>
      </c>
      <c r="AG24" s="150">
        <f>IF($B24=0,"",SUMIFS(INPUT_DATA!AD:AD,INPUT_DATA!$A:$A,$B24,INPUT_DATA!$B:$B,"S"))</f>
        <v>0</v>
      </c>
      <c r="AH24" s="150">
        <f>IF($B24=0,"",SUMIFS(INPUT_DATA!AE:AE,INPUT_DATA!$A:$A,$B24,INPUT_DATA!$B:$B,"S"))</f>
        <v>969.07</v>
      </c>
      <c r="AI24" s="150">
        <f>IF($B24=0,"",SUMIFS(INPUT_DATA!AF:AF,INPUT_DATA!$A:$A,$B24,INPUT_DATA!$B:$B,"S"))</f>
        <v>13.51</v>
      </c>
      <c r="AJ24" s="150">
        <f>IF($B24=0,"",SUMIFS(INPUT_DATA!AG:AG,INPUT_DATA!$A:$A,$B24,INPUT_DATA!$B:$B,"S"))</f>
        <v>0</v>
      </c>
      <c r="AK24" s="150">
        <f>IF($B24=0,"",SUMIFS(INPUT_DATA!AK:AK,INPUT_DATA!$A:$A,$B24,INPUT_DATA!$B:$B,"S"))</f>
        <v>0</v>
      </c>
      <c r="AL24" s="150">
        <f>IF($B24=0,"",SUMIFS(INPUT_DATA!AL:AL,INPUT_DATA!$A:$A,$B24,INPUT_DATA!$B:$B,"S"))</f>
        <v>0</v>
      </c>
      <c r="AM24" s="150">
        <f>IF($B24=0,"",SUMIFS(INPUT_DATA!AM:AM,INPUT_DATA!$A:$A,$B24,INPUT_DATA!$B:$B,"S"))</f>
        <v>0</v>
      </c>
      <c r="AN24" s="150">
        <f>IF($B24=0,"",SUMIFS(INPUT_DATA!AN:AN,INPUT_DATA!$A:$A,$B24,INPUT_DATA!$B:$B,"S"))</f>
        <v>0</v>
      </c>
      <c r="AO24" s="150">
        <f>IF($B24=0,"",SUMIFS(INPUT_DATA!AO:AO,INPUT_DATA!$A:$A,$B24,INPUT_DATA!$B:$B,"S"))</f>
        <v>0</v>
      </c>
      <c r="AP24" s="150">
        <f>IF($B24=0,"",SUMIFS(INPUT_DATA!AP:AP,INPUT_DATA!$A:$A,$B24,INPUT_DATA!$B:$B,"S"))</f>
        <v>0</v>
      </c>
      <c r="AQ24" s="151">
        <f t="shared" si="10"/>
        <v>206735.53999999998</v>
      </c>
      <c r="AR24" s="152">
        <f t="shared" si="11"/>
        <v>41688.909999999996</v>
      </c>
      <c r="AS24" s="153">
        <f t="shared" si="12"/>
        <v>0</v>
      </c>
      <c r="AT24" s="151">
        <f>IF($B24=0,"",SUMIFS(INPUT_DATA!AQ:AQ,INPUT_DATA!$A:$A,$B24,INPUT_DATA!$B:$B,"S"))</f>
        <v>206735.54</v>
      </c>
      <c r="AU24" s="152">
        <f>IF($B24=0,"",SUMIFS(INPUT_DATA!AR:AR,INPUT_DATA!$A:$A,$B24,INPUT_DATA!$B:$B,"S"))</f>
        <v>41688.910000000003</v>
      </c>
      <c r="AV24" s="153">
        <f>IF($B24=0,"",SUMIFS(INPUT_DATA!AS:AS,INPUT_DATA!$A:$A,$B24,INPUT_DATA!$B:$B,"S"))</f>
        <v>0</v>
      </c>
      <c r="AW24" s="151">
        <f t="shared" si="13"/>
        <v>-2.9103830456733704E-11</v>
      </c>
      <c r="AX24" s="152">
        <f t="shared" si="14"/>
        <v>-7.2759576141834259E-12</v>
      </c>
      <c r="AY24" s="153">
        <f t="shared" si="15"/>
        <v>0</v>
      </c>
      <c r="AZ24" s="154"/>
      <c r="BA24" s="144">
        <f>IF($B24=0,"",SUMIFS(INPUT_DATA!C:C,INPUT_DATA!$A:$A,$B24,INPUT_DATA!$B:$B,"D"))</f>
        <v>238668.41</v>
      </c>
      <c r="BB24" s="155">
        <f>IF($B24=0,"",SUMIFS(INPUT_DATA!E:E,INPUT_DATA!$A:$A,$B24,INPUT_DATA!$B:$B,"D"))</f>
        <v>642.67999999999995</v>
      </c>
      <c r="BC24" s="155">
        <f>IF($B24=0,"",SUMIFS(INPUT_DATA!F:F,INPUT_DATA!$A:$A,$B24,INPUT_DATA!$B:$B,"D"))</f>
        <v>0</v>
      </c>
      <c r="BD24" s="155">
        <f>IF($B24=0,"",SUMIFS(INPUT_DATA!G:G,INPUT_DATA!$A:$A,$B24,INPUT_DATA!$B:$B,"D"))</f>
        <v>0</v>
      </c>
      <c r="BE24" s="155">
        <f>IF($B24=0,"",SUMIFS(INPUT_DATA!H:H,INPUT_DATA!$A:$A,$B24,INPUT_DATA!$B:$B,"D"))</f>
        <v>0</v>
      </c>
      <c r="BF24" s="155">
        <f>IF($B24=0,"",SUMIFS(INPUT_DATA!I:I,INPUT_DATA!$A:$A,$B24,INPUT_DATA!$B:$B,"D"))</f>
        <v>0</v>
      </c>
      <c r="BG24" s="155">
        <f>IF($B24=0,"",SUMIFS(INPUT_DATA!J:J,INPUT_DATA!$A:$A,$B24,INPUT_DATA!$B:$B,"D"))</f>
        <v>0</v>
      </c>
      <c r="BH24" s="155">
        <f>IF($B24=0,"",SUMIFS(INPUT_DATA!K:K,INPUT_DATA!$A:$A,$B24,INPUT_DATA!$B:$B,"D"))</f>
        <v>411919.03</v>
      </c>
      <c r="BI24" s="155">
        <f>IF($B24=0,"",SUMIFS(INPUT_DATA!L:L,INPUT_DATA!$A:$A,$B24,INPUT_DATA!$B:$B,"D"))</f>
        <v>0</v>
      </c>
      <c r="BJ24" s="155">
        <f>IF($B24=0,"",SUMIFS(INPUT_DATA!M:M,INPUT_DATA!$A:$A,$B24,INPUT_DATA!$B:$B,"D"))</f>
        <v>238668.41</v>
      </c>
      <c r="BK24" s="155">
        <f>IF($B24=0,"",SUMIFS(INPUT_DATA!N:N,INPUT_DATA!$A:$A,$B24,INPUT_DATA!$B:$B,"D"))</f>
        <v>0</v>
      </c>
      <c r="BL24" s="156">
        <f t="shared" si="6"/>
        <v>411276.35</v>
      </c>
      <c r="BM24" s="156">
        <f>IF($B24=0,"",SUMIFS(INPUT_DATA!O:O,INPUT_DATA!$A:$A,$B24,INPUT_DATA!$B:$B,"D"))</f>
        <v>411276.35</v>
      </c>
      <c r="BN24" s="156">
        <f t="shared" si="16"/>
        <v>0</v>
      </c>
      <c r="BO24" s="159">
        <f>IF($B24=0,"",SUMIFS(INPUT_DATA!P:P,INPUT_DATA!$A:$A,$B24,INPUT_DATA!$B:$B,"D"))</f>
        <v>0</v>
      </c>
      <c r="BP24" s="145">
        <f>IF($B24=0,"",SUMIFS(INPUT_DATA!Q:Q,INPUT_DATA!$A:$A,$B24,INPUT_DATA!$B:$B,"D"))</f>
        <v>0</v>
      </c>
      <c r="BQ24" s="145">
        <f>IF($B24=0,"",SUMIFS(INPUT_DATA!R:R,INPUT_DATA!$A:$A,$B24,INPUT_DATA!$B:$B,"D"))</f>
        <v>0</v>
      </c>
      <c r="BR24" s="155">
        <f>IF($B24=0,"",SUMIFS(INPUT_DATA!S:S,INPUT_DATA!$A:$A,$B24,INPUT_DATA!$B:$B,"D"))</f>
        <v>0</v>
      </c>
      <c r="BS24" s="155">
        <f>IF($B24=0,"",SUMIFS(INPUT_DATA!T:T,INPUT_DATA!$A:$A,$B24,INPUT_DATA!$B:$B,"D"))</f>
        <v>0</v>
      </c>
      <c r="BT24" s="155">
        <f>IF($B24=0,"",SUMIFS(INPUT_DATA!U:U,INPUT_DATA!$A:$A,$B24,INPUT_DATA!$B:$B,"D"))</f>
        <v>0</v>
      </c>
      <c r="BU24" s="155">
        <f>IF($B24=0,"",SUMIFS(INPUT_DATA!V:V,INPUT_DATA!$A:$A,$B24,INPUT_DATA!$B:$B,"D"))</f>
        <v>969.07</v>
      </c>
      <c r="BV24" s="155">
        <f>IF($B24=0,"",SUMIFS(INPUT_DATA!W:W,INPUT_DATA!$A:$A,$B24,INPUT_DATA!$B:$B,"D"))</f>
        <v>13.51</v>
      </c>
      <c r="BW24" s="155">
        <f>IF($B24=0,"",SUMIFS(INPUT_DATA!X:X,INPUT_DATA!$A:$A,$B24,INPUT_DATA!$B:$B,"D"))</f>
        <v>0</v>
      </c>
      <c r="BX24" s="155">
        <f>IF($B24=0,"",SUMIFS(INPUT_DATA!Y:Y,INPUT_DATA!$A:$A,$B24,INPUT_DATA!$B:$B,"D"))</f>
        <v>0</v>
      </c>
      <c r="BY24" s="155">
        <f>IF($B24=0,"",SUMIFS(INPUT_DATA!Z:Z,INPUT_DATA!$A:$A,$B24,INPUT_DATA!$B:$B,"D"))</f>
        <v>0</v>
      </c>
      <c r="BZ24" s="155">
        <f>IF($B24=0,"",SUMIFS(INPUT_DATA!AA:AA,INPUT_DATA!$A:$A,$B24,INPUT_DATA!$B:$B,"D"))</f>
        <v>0</v>
      </c>
      <c r="CA24" s="155">
        <f>IF($B24=0,"",SUMIFS(INPUT_DATA!AB:AB,INPUT_DATA!$A:$A,$B24,INPUT_DATA!$B:$B,"D"))</f>
        <v>0</v>
      </c>
      <c r="CB24" s="155">
        <f>IF($B24=0,"",SUMIFS(INPUT_DATA!AC:AC,INPUT_DATA!$A:$A,$B24,INPUT_DATA!$B:$B,"D"))</f>
        <v>0</v>
      </c>
      <c r="CC24" s="155">
        <f>IF($B24=0,"",SUMIFS(INPUT_DATA!AD:AD,INPUT_DATA!$A:$A,$B24,INPUT_DATA!$B:$B,"D"))</f>
        <v>0</v>
      </c>
      <c r="CD24" s="155">
        <f>IF($B24=0,"",SUMIFS(INPUT_DATA!AE:AE,INPUT_DATA!$A:$A,$B24,INPUT_DATA!$B:$B,"D"))</f>
        <v>969.07</v>
      </c>
      <c r="CE24" s="155">
        <f>IF($B24=0,"",SUMIFS(INPUT_DATA!AF:AF,INPUT_DATA!$A:$A,$B24,INPUT_DATA!$B:$B,"D"))</f>
        <v>13.51</v>
      </c>
      <c r="CF24" s="155">
        <f>IF($B24=0,"",SUMIFS(INPUT_DATA!AG:AG,INPUT_DATA!$A:$A,$B24,INPUT_DATA!$B:$B,"D"))</f>
        <v>0</v>
      </c>
      <c r="CG24" s="155">
        <f>IF($B24=0,"",SUMIFS(INPUT_DATA!AH:AH,INPUT_DATA!$A:$A,$B24,INPUT_DATA!$B:$B,"D"))</f>
        <v>0</v>
      </c>
      <c r="CH24" s="155">
        <f>IF($B24=0,"",SUMIFS(INPUT_DATA!AI:AI,INPUT_DATA!$A:$A,$B24,INPUT_DATA!$B:$B,"D"))</f>
        <v>0</v>
      </c>
      <c r="CI24" s="155">
        <f>IF($B24=0,"",SUMIFS(INPUT_DATA!AJ:AJ,INPUT_DATA!$A:$A,$B24,INPUT_DATA!$B:$B,"D"))</f>
        <v>0</v>
      </c>
      <c r="CJ24" s="146">
        <f>IF($B24=0,"",SUMIFS(INPUT_DATA!AK:AK,INPUT_DATA!$A:$A,$B24,INPUT_DATA!$B:$B,"D"))</f>
        <v>0</v>
      </c>
      <c r="CK24" s="146">
        <f>IF($B24=0,"",SUMIFS(INPUT_DATA!AL:AL,INPUT_DATA!$A:$A,$B24,INPUT_DATA!$B:$B,"D"))</f>
        <v>0</v>
      </c>
      <c r="CL24" s="146">
        <f>IF($B24=0,"",SUMIFS(INPUT_DATA!AM:AM,INPUT_DATA!$A:$A,$B24,INPUT_DATA!$B:$B,"D"))</f>
        <v>0</v>
      </c>
      <c r="CM24" s="146">
        <f>IF($B24=0,"",SUMIFS(INPUT_DATA!AN:AN,INPUT_DATA!$A:$A,$B24,INPUT_DATA!$B:$B,"D"))</f>
        <v>0</v>
      </c>
      <c r="CN24" s="146">
        <f>IF($B24=0,"",SUMIFS(INPUT_DATA!AO:AO,INPUT_DATA!$A:$A,$B24,INPUT_DATA!$B:$B,"D"))</f>
        <v>0</v>
      </c>
      <c r="CO24" s="146">
        <f>IF($B24=0,"",SUMIFS(INPUT_DATA!AP:AP,INPUT_DATA!$A:$A,$B24,INPUT_DATA!$B:$B,"D"))</f>
        <v>0</v>
      </c>
      <c r="CP24" s="160">
        <f t="shared" si="7"/>
        <v>0</v>
      </c>
      <c r="CQ24" s="160">
        <f t="shared" si="2"/>
        <v>0</v>
      </c>
      <c r="CR24" s="160">
        <f t="shared" si="3"/>
        <v>0</v>
      </c>
      <c r="CS24" s="145">
        <f>IF($B24=0,"",SUMIFS(INPUT_DATA!AQ:AQ,INPUT_DATA!$A:$A,$B24,INPUT_DATA!$B:$B,"D"))</f>
        <v>0</v>
      </c>
      <c r="CT24" s="160">
        <f>IF($B24=0,"",SUMIFS(INPUT_DATA!AR:AR,INPUT_DATA!$A:$A,$B24,INPUT_DATA!$B:$B,"D"))</f>
        <v>0</v>
      </c>
      <c r="CU24" s="160">
        <f>IF($B24=0,"",SUMIFS(INPUT_DATA!AS:AS,INPUT_DATA!$A:$A,$B24,INPUT_DATA!$B:$B,"D"))</f>
        <v>0</v>
      </c>
      <c r="CV24" s="145">
        <f t="shared" si="20"/>
        <v>0</v>
      </c>
      <c r="CW24" s="160">
        <f t="shared" si="21"/>
        <v>0</v>
      </c>
      <c r="CX24" s="161">
        <f t="shared" si="22"/>
        <v>0</v>
      </c>
      <c r="CY24" s="154"/>
    </row>
    <row r="25" spans="2:104" ht="13">
      <c r="B25" s="143">
        <f>INPUT_DATA!CM12</f>
        <v>45657</v>
      </c>
      <c r="C25" s="145">
        <f>IF($B25=0,"",SUMIFS(INPUT_DATA!C:C,INPUT_DATA!$A:$A,$B25,INPUT_DATA!$B:$B,"S"))</f>
        <v>8062678431.4300003</v>
      </c>
      <c r="D25" s="145">
        <f>IF($B25=0,"",SUMIFS(INPUT_DATA!D:D,INPUT_DATA!$A:$A,$B25,INPUT_DATA!$B:$B,"S"))</f>
        <v>0</v>
      </c>
      <c r="E25" s="146">
        <f>IF($B25=0,"",SUMIFS(INPUT_DATA!E:E,INPUT_DATA!$A:$A,$B25,INPUT_DATA!$B:$B,"S"))</f>
        <v>41765874.259999998</v>
      </c>
      <c r="F25" s="146">
        <f>IF($B25=0,"",SUMIFS(INPUT_DATA!F:F,INPUT_DATA!$A:$A,$B25,INPUT_DATA!$B:$B,"S"))</f>
        <v>14770590.32</v>
      </c>
      <c r="G25" s="146">
        <f>IF($B25=0,"",SUMIFS(INPUT_DATA!G:G,INPUT_DATA!$A:$A,$B25,INPUT_DATA!$B:$B,"S"))</f>
        <v>0</v>
      </c>
      <c r="H25" s="146">
        <f>IF($B25=0,"",SUMIFS(INPUT_DATA!H:H,INPUT_DATA!$A:$A,$B25,INPUT_DATA!$B:$B,"S"))</f>
        <v>0</v>
      </c>
      <c r="I25" s="146">
        <f>IF($B25=0,"",SUMIFS(INPUT_DATA!I:I,INPUT_DATA!$A:$A,$B25,INPUT_DATA!$B:$B,"S"))</f>
        <v>0</v>
      </c>
      <c r="J25" s="146">
        <f>IF($B25=0,"",SUMIFS(INPUT_DATA!J:J,INPUT_DATA!$A:$A,$B25,INPUT_DATA!$B:$B,"S"))</f>
        <v>0</v>
      </c>
      <c r="K25" s="146">
        <f>IF($B25=0,"",SUMIFS(INPUT_DATA!K:K,INPUT_DATA!$A:$A,$B25,INPUT_DATA!$B:$B,"S"))</f>
        <v>282412.90999999997</v>
      </c>
      <c r="L25" s="146">
        <f>IF($B25=0,"",SUMIFS(INPUT_DATA!L:L,INPUT_DATA!$A:$A,$B25,INPUT_DATA!$B:$B,"S"))</f>
        <v>0</v>
      </c>
      <c r="M25" s="146">
        <f>IF($B25=0,"",SUMIFS(INPUT_DATA!M:M,INPUT_DATA!$A:$A,$B25,INPUT_DATA!$B:$B,"S"))</f>
        <v>3390909.64</v>
      </c>
      <c r="N25" s="146">
        <f>IF($B25=0,"",SUMIFS(INPUT_DATA!N:N,INPUT_DATA!$A:$A,$B25,INPUT_DATA!$B:$B,"S"))</f>
        <v>60236966.100000001</v>
      </c>
      <c r="O25" s="147">
        <f t="shared" si="8"/>
        <v>7942231678.1999998</v>
      </c>
      <c r="P25" s="148">
        <f>IF($B25=0,"",SUMIFS(INPUT_DATA!O:O,INPUT_DATA!$A:$A,$B25,INPUT_DATA!$B:$B,"S"))</f>
        <v>7942231678.1999998</v>
      </c>
      <c r="Q25" s="148">
        <f t="shared" si="9"/>
        <v>0</v>
      </c>
      <c r="R25" s="148">
        <f>IF($B25=0,"",SUMIFS(INPUT_DATA!BL:BL,INPUT_DATA!$A:$A,$B25,INPUT_DATA!$B:$B,"S"))</f>
        <v>7868933.2199999997</v>
      </c>
      <c r="S25" s="149">
        <f>IF($B25=0,"",SUMIFS(INPUT_DATA!P:P,INPUT_DATA!$A:$A,$B25,INPUT_DATA!$B:$B,"S"))</f>
        <v>129108.29</v>
      </c>
      <c r="T25" s="149">
        <f>IF($B25=0,"",SUMIFS(INPUT_DATA!Q:Q,INPUT_DATA!$A:$A,$B25,INPUT_DATA!$B:$B,"S"))</f>
        <v>24117.33</v>
      </c>
      <c r="U25" s="149">
        <f>IF($B25=0,"",SUMIFS(INPUT_DATA!R:R,INPUT_DATA!$A:$A,$B25,INPUT_DATA!$B:$B,"S"))</f>
        <v>0</v>
      </c>
      <c r="V25" s="150">
        <f>IF($B25=0,"",SUMIFS(INPUT_DATA!S:S,INPUT_DATA!$A:$A,$B25,INPUT_DATA!$B:$B,"S"))</f>
        <v>122480.08</v>
      </c>
      <c r="W25" s="150">
        <f>IF($B25=0,"",SUMIFS(INPUT_DATA!T:T,INPUT_DATA!$A:$A,$B25,INPUT_DATA!$B:$B,"S"))</f>
        <v>29989.43</v>
      </c>
      <c r="X25" s="150">
        <f>IF($B25=0,"",SUMIFS(INPUT_DATA!U:U,INPUT_DATA!$A:$A,$B25,INPUT_DATA!$B:$B,"S"))</f>
        <v>0</v>
      </c>
      <c r="Y25" s="150">
        <f>IF($B25=0,"",SUMIFS(INPUT_DATA!V:V,INPUT_DATA!$A:$A,$B25,INPUT_DATA!$B:$B,"S"))</f>
        <v>77115.009999999995</v>
      </c>
      <c r="Z25" s="150">
        <f>IF($B25=0,"",SUMIFS(INPUT_DATA!W:W,INPUT_DATA!$A:$A,$B25,INPUT_DATA!$B:$B,"S"))</f>
        <v>15738.69</v>
      </c>
      <c r="AA25" s="150">
        <f>IF($B25=0,"",SUMIFS(INPUT_DATA!X:X,INPUT_DATA!$A:$A,$B25,INPUT_DATA!$B:$B,"S"))</f>
        <v>0</v>
      </c>
      <c r="AB25" s="150">
        <f>IF($B25=0,"",SUMIFS(INPUT_DATA!Y:Y,INPUT_DATA!$A:$A,$B25,INPUT_DATA!$B:$B,"S"))</f>
        <v>0</v>
      </c>
      <c r="AC25" s="150">
        <f>IF($B25=0,"",SUMIFS(INPUT_DATA!Z:Z,INPUT_DATA!$A:$A,$B25,INPUT_DATA!$B:$B,"S"))</f>
        <v>0</v>
      </c>
      <c r="AD25" s="150">
        <f>IF($B25=0,"",SUMIFS(INPUT_DATA!AA:AA,INPUT_DATA!$A:$A,$B25,INPUT_DATA!$B:$B,"S"))</f>
        <v>0</v>
      </c>
      <c r="AE25" s="150">
        <f>IF($B25=0,"",SUMIFS(INPUT_DATA!AB:AB,INPUT_DATA!$A:$A,$B25,INPUT_DATA!$B:$B,"S"))</f>
        <v>0</v>
      </c>
      <c r="AF25" s="150">
        <f>IF($B25=0,"",SUMIFS(INPUT_DATA!AC:AC,INPUT_DATA!$A:$A,$B25,INPUT_DATA!$B:$B,"S"))</f>
        <v>0</v>
      </c>
      <c r="AG25" s="150">
        <f>IF($B25=0,"",SUMIFS(INPUT_DATA!AD:AD,INPUT_DATA!$A:$A,$B25,INPUT_DATA!$B:$B,"S"))</f>
        <v>0</v>
      </c>
      <c r="AH25" s="150">
        <f>IF($B25=0,"",SUMIFS(INPUT_DATA!AE:AE,INPUT_DATA!$A:$A,$B25,INPUT_DATA!$B:$B,"S"))</f>
        <v>0</v>
      </c>
      <c r="AI25" s="150">
        <f>IF($B25=0,"",SUMIFS(INPUT_DATA!AF:AF,INPUT_DATA!$A:$A,$B25,INPUT_DATA!$B:$B,"S"))</f>
        <v>0</v>
      </c>
      <c r="AJ25" s="150">
        <f>IF($B25=0,"",SUMIFS(INPUT_DATA!AG:AG,INPUT_DATA!$A:$A,$B25,INPUT_DATA!$B:$B,"S"))</f>
        <v>0</v>
      </c>
      <c r="AK25" s="150">
        <f>IF($B25=0,"",SUMIFS(INPUT_DATA!AK:AK,INPUT_DATA!$A:$A,$B25,INPUT_DATA!$B:$B,"S"))</f>
        <v>0</v>
      </c>
      <c r="AL25" s="150">
        <f>IF($B25=0,"",SUMIFS(INPUT_DATA!AL:AL,INPUT_DATA!$A:$A,$B25,INPUT_DATA!$B:$B,"S"))</f>
        <v>0</v>
      </c>
      <c r="AM25" s="150">
        <f>IF($B25=0,"",SUMIFS(INPUT_DATA!AM:AM,INPUT_DATA!$A:$A,$B25,INPUT_DATA!$B:$B,"S"))</f>
        <v>0</v>
      </c>
      <c r="AN25" s="150">
        <f>IF($B25=0,"",SUMIFS(INPUT_DATA!AN:AN,INPUT_DATA!$A:$A,$B25,INPUT_DATA!$B:$B,"S"))</f>
        <v>1701.71</v>
      </c>
      <c r="AO25" s="150">
        <f>IF($B25=0,"",SUMIFS(INPUT_DATA!AO:AO,INPUT_DATA!$A:$A,$B25,INPUT_DATA!$B:$B,"S"))</f>
        <v>126.34</v>
      </c>
      <c r="AP25" s="150">
        <f>IF($B25=0,"",SUMIFS(INPUT_DATA!AP:AP,INPUT_DATA!$A:$A,$B25,INPUT_DATA!$B:$B,"S"))</f>
        <v>0</v>
      </c>
      <c r="AQ25" s="151">
        <f t="shared" si="10"/>
        <v>172771.65</v>
      </c>
      <c r="AR25" s="152">
        <f t="shared" si="11"/>
        <v>38241.730000000003</v>
      </c>
      <c r="AS25" s="153">
        <f t="shared" si="12"/>
        <v>0</v>
      </c>
      <c r="AT25" s="151">
        <f>IF($B25=0,"",SUMIFS(INPUT_DATA!AQ:AQ,INPUT_DATA!$A:$A,$B25,INPUT_DATA!$B:$B,"S"))</f>
        <v>172771.65</v>
      </c>
      <c r="AU25" s="152">
        <f>IF($B25=0,"",SUMIFS(INPUT_DATA!AR:AR,INPUT_DATA!$A:$A,$B25,INPUT_DATA!$B:$B,"S"))</f>
        <v>38241.730000000003</v>
      </c>
      <c r="AV25" s="153">
        <f>IF($B25=0,"",SUMIFS(INPUT_DATA!AS:AS,INPUT_DATA!$A:$A,$B25,INPUT_DATA!$B:$B,"S"))</f>
        <v>0</v>
      </c>
      <c r="AW25" s="151">
        <f t="shared" si="13"/>
        <v>0</v>
      </c>
      <c r="AX25" s="152">
        <f t="shared" si="14"/>
        <v>0</v>
      </c>
      <c r="AY25" s="153">
        <f t="shared" si="15"/>
        <v>0</v>
      </c>
      <c r="AZ25" s="154"/>
      <c r="BA25" s="144">
        <f>IF($B25=0,"",SUMIFS(INPUT_DATA!C:C,INPUT_DATA!$A:$A,$B25,INPUT_DATA!$B:$B,"D"))</f>
        <v>256996.09</v>
      </c>
      <c r="BB25" s="155">
        <f>IF($B25=0,"",SUMIFS(INPUT_DATA!E:E,INPUT_DATA!$A:$A,$B25,INPUT_DATA!$B:$B,"D"))</f>
        <v>45908.84</v>
      </c>
      <c r="BC25" s="155">
        <f>IF($B25=0,"",SUMIFS(INPUT_DATA!F:F,INPUT_DATA!$A:$A,$B25,INPUT_DATA!$B:$B,"D"))</f>
        <v>0</v>
      </c>
      <c r="BD25" s="155">
        <f>IF($B25=0,"",SUMIFS(INPUT_DATA!G:G,INPUT_DATA!$A:$A,$B25,INPUT_DATA!$B:$B,"D"))</f>
        <v>0</v>
      </c>
      <c r="BE25" s="155">
        <f>IF($B25=0,"",SUMIFS(INPUT_DATA!H:H,INPUT_DATA!$A:$A,$B25,INPUT_DATA!$B:$B,"D"))</f>
        <v>0</v>
      </c>
      <c r="BF25" s="155">
        <f>IF($B25=0,"",SUMIFS(INPUT_DATA!I:I,INPUT_DATA!$A:$A,$B25,INPUT_DATA!$B:$B,"D"))</f>
        <v>0</v>
      </c>
      <c r="BG25" s="155">
        <f>IF($B25=0,"",SUMIFS(INPUT_DATA!J:J,INPUT_DATA!$A:$A,$B25,INPUT_DATA!$B:$B,"D"))</f>
        <v>0</v>
      </c>
      <c r="BH25" s="155">
        <f>IF($B25=0,"",SUMIFS(INPUT_DATA!K:K,INPUT_DATA!$A:$A,$B25,INPUT_DATA!$B:$B,"D"))</f>
        <v>282412.90999999997</v>
      </c>
      <c r="BI25" s="155">
        <f>IF($B25=0,"",SUMIFS(INPUT_DATA!L:L,INPUT_DATA!$A:$A,$B25,INPUT_DATA!$B:$B,"D"))</f>
        <v>0</v>
      </c>
      <c r="BJ25" s="155">
        <f>IF($B25=0,"",SUMIFS(INPUT_DATA!M:M,INPUT_DATA!$A:$A,$B25,INPUT_DATA!$B:$B,"D"))</f>
        <v>254831.75</v>
      </c>
      <c r="BK25" s="155">
        <f>IF($B25=0,"",SUMIFS(INPUT_DATA!N:N,INPUT_DATA!$A:$A,$B25,INPUT_DATA!$B:$B,"D"))</f>
        <v>0</v>
      </c>
      <c r="BL25" s="156">
        <f t="shared" si="6"/>
        <v>238668.40999999997</v>
      </c>
      <c r="BM25" s="156">
        <f>IF($B25=0,"",SUMIFS(INPUT_DATA!O:O,INPUT_DATA!$A:$A,$B25,INPUT_DATA!$B:$B,"D"))</f>
        <v>238668.41</v>
      </c>
      <c r="BN25" s="156">
        <f t="shared" si="16"/>
        <v>-2.9103830456733704E-11</v>
      </c>
      <c r="BO25" s="159">
        <f>IF($B25=0,"",SUMIFS(INPUT_DATA!P:P,INPUT_DATA!$A:$A,$B25,INPUT_DATA!$B:$B,"D"))</f>
        <v>3909.79</v>
      </c>
      <c r="BP25" s="145">
        <f>IF($B25=0,"",SUMIFS(INPUT_DATA!Q:Q,INPUT_DATA!$A:$A,$B25,INPUT_DATA!$B:$B,"D"))</f>
        <v>230.22</v>
      </c>
      <c r="BQ25" s="145">
        <f>IF($B25=0,"",SUMIFS(INPUT_DATA!R:R,INPUT_DATA!$A:$A,$B25,INPUT_DATA!$B:$B,"D"))</f>
        <v>0</v>
      </c>
      <c r="BR25" s="155">
        <f>IF($B25=0,"",SUMIFS(INPUT_DATA!S:S,INPUT_DATA!$A:$A,$B25,INPUT_DATA!$B:$B,"D"))</f>
        <v>0</v>
      </c>
      <c r="BS25" s="155">
        <f>IF($B25=0,"",SUMIFS(INPUT_DATA!T:T,INPUT_DATA!$A:$A,$B25,INPUT_DATA!$B:$B,"D"))</f>
        <v>0</v>
      </c>
      <c r="BT25" s="155">
        <f>IF($B25=0,"",SUMIFS(INPUT_DATA!U:U,INPUT_DATA!$A:$A,$B25,INPUT_DATA!$B:$B,"D"))</f>
        <v>0</v>
      </c>
      <c r="BU25" s="155">
        <f>IF($B25=0,"",SUMIFS(INPUT_DATA!V:V,INPUT_DATA!$A:$A,$B25,INPUT_DATA!$B:$B,"D"))</f>
        <v>3909.79</v>
      </c>
      <c r="BV25" s="155">
        <f>IF($B25=0,"",SUMIFS(INPUT_DATA!W:W,INPUT_DATA!$A:$A,$B25,INPUT_DATA!$B:$B,"D"))</f>
        <v>230.22</v>
      </c>
      <c r="BW25" s="155">
        <f>IF($B25=0,"",SUMIFS(INPUT_DATA!X:X,INPUT_DATA!$A:$A,$B25,INPUT_DATA!$B:$B,"D"))</f>
        <v>0</v>
      </c>
      <c r="BX25" s="155">
        <f>IF($B25=0,"",SUMIFS(INPUT_DATA!Y:Y,INPUT_DATA!$A:$A,$B25,INPUT_DATA!$B:$B,"D"))</f>
        <v>0</v>
      </c>
      <c r="BY25" s="155">
        <f>IF($B25=0,"",SUMIFS(INPUT_DATA!Z:Z,INPUT_DATA!$A:$A,$B25,INPUT_DATA!$B:$B,"D"))</f>
        <v>0</v>
      </c>
      <c r="BZ25" s="155">
        <f>IF($B25=0,"",SUMIFS(INPUT_DATA!AA:AA,INPUT_DATA!$A:$A,$B25,INPUT_DATA!$B:$B,"D"))</f>
        <v>0</v>
      </c>
      <c r="CA25" s="155">
        <f>IF($B25=0,"",SUMIFS(INPUT_DATA!AB:AB,INPUT_DATA!$A:$A,$B25,INPUT_DATA!$B:$B,"D"))</f>
        <v>0</v>
      </c>
      <c r="CB25" s="155">
        <f>IF($B25=0,"",SUMIFS(INPUT_DATA!AC:AC,INPUT_DATA!$A:$A,$B25,INPUT_DATA!$B:$B,"D"))</f>
        <v>0</v>
      </c>
      <c r="CC25" s="155">
        <f>IF($B25=0,"",SUMIFS(INPUT_DATA!AD:AD,INPUT_DATA!$A:$A,$B25,INPUT_DATA!$B:$B,"D"))</f>
        <v>0</v>
      </c>
      <c r="CD25" s="155">
        <f>IF($B25=0,"",SUMIFS(INPUT_DATA!AE:AE,INPUT_DATA!$A:$A,$B25,INPUT_DATA!$B:$B,"D"))</f>
        <v>0</v>
      </c>
      <c r="CE25" s="155">
        <f>IF($B25=0,"",SUMIFS(INPUT_DATA!AF:AF,INPUT_DATA!$A:$A,$B25,INPUT_DATA!$B:$B,"D"))</f>
        <v>0</v>
      </c>
      <c r="CF25" s="155">
        <f>IF($B25=0,"",SUMIFS(INPUT_DATA!AG:AG,INPUT_DATA!$A:$A,$B25,INPUT_DATA!$B:$B,"D"))</f>
        <v>0</v>
      </c>
      <c r="CG25" s="155">
        <f>IF($B25=0,"",SUMIFS(INPUT_DATA!AH:AH,INPUT_DATA!$A:$A,$B25,INPUT_DATA!$B:$B,"D"))</f>
        <v>0</v>
      </c>
      <c r="CH25" s="155">
        <f>IF($B25=0,"",SUMIFS(INPUT_DATA!AI:AI,INPUT_DATA!$A:$A,$B25,INPUT_DATA!$B:$B,"D"))</f>
        <v>0</v>
      </c>
      <c r="CI25" s="155">
        <f>IF($B25=0,"",SUMIFS(INPUT_DATA!AJ:AJ,INPUT_DATA!$A:$A,$B25,INPUT_DATA!$B:$B,"D"))</f>
        <v>0</v>
      </c>
      <c r="CJ25" s="146">
        <f>IF($B25=0,"",SUMIFS(INPUT_DATA!AK:AK,INPUT_DATA!$A:$A,$B25,INPUT_DATA!$B:$B,"D"))</f>
        <v>0</v>
      </c>
      <c r="CK25" s="146">
        <f>IF($B25=0,"",SUMIFS(INPUT_DATA!AL:AL,INPUT_DATA!$A:$A,$B25,INPUT_DATA!$B:$B,"D"))</f>
        <v>0</v>
      </c>
      <c r="CL25" s="146">
        <f>IF($B25=0,"",SUMIFS(INPUT_DATA!AM:AM,INPUT_DATA!$A:$A,$B25,INPUT_DATA!$B:$B,"D"))</f>
        <v>0</v>
      </c>
      <c r="CM25" s="146">
        <f>IF($B25=0,"",SUMIFS(INPUT_DATA!AN:AN,INPUT_DATA!$A:$A,$B25,INPUT_DATA!$B:$B,"D"))</f>
        <v>0</v>
      </c>
      <c r="CN25" s="146">
        <f>IF($B25=0,"",SUMIFS(INPUT_DATA!AO:AO,INPUT_DATA!$A:$A,$B25,INPUT_DATA!$B:$B,"D"))</f>
        <v>0</v>
      </c>
      <c r="CO25" s="146">
        <f>IF($B25=0,"",SUMIFS(INPUT_DATA!AP:AP,INPUT_DATA!$A:$A,$B25,INPUT_DATA!$B:$B,"D"))</f>
        <v>0</v>
      </c>
      <c r="CP25" s="160">
        <f t="shared" si="7"/>
        <v>0</v>
      </c>
      <c r="CQ25" s="160">
        <f t="shared" si="2"/>
        <v>0</v>
      </c>
      <c r="CR25" s="160">
        <f t="shared" si="3"/>
        <v>0</v>
      </c>
      <c r="CS25" s="145">
        <f>IF($B25=0,"",SUMIFS(INPUT_DATA!AQ:AQ,INPUT_DATA!$A:$A,$B25,INPUT_DATA!$B:$B,"D"))</f>
        <v>0</v>
      </c>
      <c r="CT25" s="160">
        <f>IF($B25=0,"",SUMIFS(INPUT_DATA!AR:AR,INPUT_DATA!$A:$A,$B25,INPUT_DATA!$B:$B,"D"))</f>
        <v>0</v>
      </c>
      <c r="CU25" s="160">
        <f>IF($B25=0,"",SUMIFS(INPUT_DATA!AS:AS,INPUT_DATA!$A:$A,$B25,INPUT_DATA!$B:$B,"D"))</f>
        <v>0</v>
      </c>
      <c r="CV25" s="145">
        <f t="shared" si="20"/>
        <v>0</v>
      </c>
      <c r="CW25" s="160">
        <f t="shared" si="21"/>
        <v>0</v>
      </c>
      <c r="CX25" s="161">
        <f t="shared" si="22"/>
        <v>0</v>
      </c>
      <c r="CY25" s="154"/>
    </row>
    <row r="26" spans="2:104" ht="13">
      <c r="B26" s="143">
        <f>INPUT_DATA!CM13</f>
        <v>45626</v>
      </c>
      <c r="C26" s="145">
        <f>IF($B26=0,"",SUMIFS(INPUT_DATA!C:C,INPUT_DATA!$A:$A,$B26,INPUT_DATA!$B:$B,"S"))</f>
        <v>8120798931.6599998</v>
      </c>
      <c r="D26" s="145">
        <f>IF($B26=0,"",SUMIFS(INPUT_DATA!D:D,INPUT_DATA!$A:$A,$B26,INPUT_DATA!$B:$B,"S"))</f>
        <v>0</v>
      </c>
      <c r="E26" s="146">
        <f>IF($B26=0,"",SUMIFS(INPUT_DATA!E:E,INPUT_DATA!$A:$A,$B26,INPUT_DATA!$B:$B,"S"))</f>
        <v>41993813.539999999</v>
      </c>
      <c r="F26" s="146">
        <f>IF($B26=0,"",SUMIFS(INPUT_DATA!F:F,INPUT_DATA!$A:$A,$B26,INPUT_DATA!$B:$B,"S"))</f>
        <v>12780562.119999999</v>
      </c>
      <c r="G26" s="146">
        <f>IF($B26=0,"",SUMIFS(INPUT_DATA!G:G,INPUT_DATA!$A:$A,$B26,INPUT_DATA!$B:$B,"S"))</f>
        <v>0</v>
      </c>
      <c r="H26" s="146">
        <f>IF($B26=0,"",SUMIFS(INPUT_DATA!H:H,INPUT_DATA!$A:$A,$B26,INPUT_DATA!$B:$B,"S"))</f>
        <v>0</v>
      </c>
      <c r="I26" s="146">
        <f>IF($B26=0,"",SUMIFS(INPUT_DATA!I:I,INPUT_DATA!$A:$A,$B26,INPUT_DATA!$B:$B,"S"))</f>
        <v>0</v>
      </c>
      <c r="J26" s="146">
        <f>IF($B26=0,"",SUMIFS(INPUT_DATA!J:J,INPUT_DATA!$A:$A,$B26,INPUT_DATA!$B:$B,"S"))</f>
        <v>0</v>
      </c>
      <c r="K26" s="146">
        <f>IF($B26=0,"",SUMIFS(INPUT_DATA!K:K,INPUT_DATA!$A:$A,$B26,INPUT_DATA!$B:$B,"S"))</f>
        <v>259157.33</v>
      </c>
      <c r="L26" s="146">
        <f>IF($B26=0,"",SUMIFS(INPUT_DATA!L:L,INPUT_DATA!$A:$A,$B26,INPUT_DATA!$B:$B,"S"))</f>
        <v>0</v>
      </c>
      <c r="M26" s="146">
        <f>IF($B26=0,"",SUMIFS(INPUT_DATA!M:M,INPUT_DATA!$A:$A,$B26,INPUT_DATA!$B:$B,"S"))</f>
        <v>3086967.24</v>
      </c>
      <c r="N26" s="146">
        <f>IF($B26=0,"",SUMIFS(INPUT_DATA!N:N,INPUT_DATA!$A:$A,$B26,INPUT_DATA!$B:$B,"S"))</f>
        <v>0</v>
      </c>
      <c r="O26" s="147">
        <f t="shared" si="8"/>
        <v>8062678431.4300003</v>
      </c>
      <c r="P26" s="148">
        <f>IF($B26=0,"",SUMIFS(INPUT_DATA!O:O,INPUT_DATA!$A:$A,$B26,INPUT_DATA!$B:$B,"S"))</f>
        <v>8062678431.4300003</v>
      </c>
      <c r="Q26" s="148">
        <f t="shared" si="9"/>
        <v>0</v>
      </c>
      <c r="R26" s="148">
        <f>IF($B26=0,"",SUMIFS(INPUT_DATA!BL:BL,INPUT_DATA!$A:$A,$B26,INPUT_DATA!$B:$B,"S"))</f>
        <v>7863322.6900000004</v>
      </c>
      <c r="S26" s="149">
        <f>IF($B26=0,"",SUMIFS(INPUT_DATA!P:P,INPUT_DATA!$A:$A,$B26,INPUT_DATA!$B:$B,"S"))</f>
        <v>0</v>
      </c>
      <c r="T26" s="149">
        <f>IF($B26=0,"",SUMIFS(INPUT_DATA!Q:Q,INPUT_DATA!$A:$A,$B26,INPUT_DATA!$B:$B,"S"))</f>
        <v>0</v>
      </c>
      <c r="U26" s="149">
        <f>IF($B26=0,"",SUMIFS(INPUT_DATA!R:R,INPUT_DATA!$A:$A,$B26,INPUT_DATA!$B:$B,"S"))</f>
        <v>0</v>
      </c>
      <c r="V26" s="150">
        <f>IF($B26=0,"",SUMIFS(INPUT_DATA!S:S,INPUT_DATA!$A:$A,$B26,INPUT_DATA!$B:$B,"S"))</f>
        <v>129108.29</v>
      </c>
      <c r="W26" s="150">
        <f>IF($B26=0,"",SUMIFS(INPUT_DATA!T:T,INPUT_DATA!$A:$A,$B26,INPUT_DATA!$B:$B,"S"))</f>
        <v>24117.33</v>
      </c>
      <c r="X26" s="150">
        <f>IF($B26=0,"",SUMIFS(INPUT_DATA!U:U,INPUT_DATA!$A:$A,$B26,INPUT_DATA!$B:$B,"S"))</f>
        <v>0</v>
      </c>
      <c r="Y26" s="150">
        <f>IF($B26=0,"",SUMIFS(INPUT_DATA!V:V,INPUT_DATA!$A:$A,$B26,INPUT_DATA!$B:$B,"S"))</f>
        <v>0</v>
      </c>
      <c r="Z26" s="150">
        <f>IF($B26=0,"",SUMIFS(INPUT_DATA!W:W,INPUT_DATA!$A:$A,$B26,INPUT_DATA!$B:$B,"S"))</f>
        <v>0</v>
      </c>
      <c r="AA26" s="150">
        <f>IF($B26=0,"",SUMIFS(INPUT_DATA!X:X,INPUT_DATA!$A:$A,$B26,INPUT_DATA!$B:$B,"S"))</f>
        <v>0</v>
      </c>
      <c r="AB26" s="150">
        <f>IF($B26=0,"",SUMIFS(INPUT_DATA!Y:Y,INPUT_DATA!$A:$A,$B26,INPUT_DATA!$B:$B,"S"))</f>
        <v>0</v>
      </c>
      <c r="AC26" s="150">
        <f>IF($B26=0,"",SUMIFS(INPUT_DATA!Z:Z,INPUT_DATA!$A:$A,$B26,INPUT_DATA!$B:$B,"S"))</f>
        <v>0</v>
      </c>
      <c r="AD26" s="150">
        <f>IF($B26=0,"",SUMIFS(INPUT_DATA!AA:AA,INPUT_DATA!$A:$A,$B26,INPUT_DATA!$B:$B,"S"))</f>
        <v>0</v>
      </c>
      <c r="AE26" s="150">
        <f>IF($B26=0,"",SUMIFS(INPUT_DATA!AB:AB,INPUT_DATA!$A:$A,$B26,INPUT_DATA!$B:$B,"S"))</f>
        <v>0</v>
      </c>
      <c r="AF26" s="150">
        <f>IF($B26=0,"",SUMIFS(INPUT_DATA!AC:AC,INPUT_DATA!$A:$A,$B26,INPUT_DATA!$B:$B,"S"))</f>
        <v>0</v>
      </c>
      <c r="AG26" s="150">
        <f>IF($B26=0,"",SUMIFS(INPUT_DATA!AD:AD,INPUT_DATA!$A:$A,$B26,INPUT_DATA!$B:$B,"S"))</f>
        <v>0</v>
      </c>
      <c r="AH26" s="150">
        <f>IF($B26=0,"",SUMIFS(INPUT_DATA!AE:AE,INPUT_DATA!$A:$A,$B26,INPUT_DATA!$B:$B,"S"))</f>
        <v>0</v>
      </c>
      <c r="AI26" s="150">
        <f>IF($B26=0,"",SUMIFS(INPUT_DATA!AF:AF,INPUT_DATA!$A:$A,$B26,INPUT_DATA!$B:$B,"S"))</f>
        <v>0</v>
      </c>
      <c r="AJ26" s="150">
        <f>IF($B26=0,"",SUMIFS(INPUT_DATA!AG:AG,INPUT_DATA!$A:$A,$B26,INPUT_DATA!$B:$B,"S"))</f>
        <v>0</v>
      </c>
      <c r="AK26" s="150">
        <f>IF($B26=0,"",SUMIFS(INPUT_DATA!AK:AK,INPUT_DATA!$A:$A,$B26,INPUT_DATA!$B:$B,"S"))</f>
        <v>0</v>
      </c>
      <c r="AL26" s="150">
        <f>IF($B26=0,"",SUMIFS(INPUT_DATA!AL:AL,INPUT_DATA!$A:$A,$B26,INPUT_DATA!$B:$B,"S"))</f>
        <v>0</v>
      </c>
      <c r="AM26" s="150">
        <f>IF($B26=0,"",SUMIFS(INPUT_DATA!AM:AM,INPUT_DATA!$A:$A,$B26,INPUT_DATA!$B:$B,"S"))</f>
        <v>0</v>
      </c>
      <c r="AN26" s="150">
        <f>IF($B26=0,"",SUMIFS(INPUT_DATA!AN:AN,INPUT_DATA!$A:$A,$B26,INPUT_DATA!$B:$B,"S"))</f>
        <v>0</v>
      </c>
      <c r="AO26" s="150">
        <f>IF($B26=0,"",SUMIFS(INPUT_DATA!AO:AO,INPUT_DATA!$A:$A,$B26,INPUT_DATA!$B:$B,"S"))</f>
        <v>0</v>
      </c>
      <c r="AP26" s="150">
        <f>IF($B26=0,"",SUMIFS(INPUT_DATA!AP:AP,INPUT_DATA!$A:$A,$B26,INPUT_DATA!$B:$B,"S"))</f>
        <v>0</v>
      </c>
      <c r="AQ26" s="151">
        <f t="shared" si="10"/>
        <v>129108.29</v>
      </c>
      <c r="AR26" s="152">
        <f t="shared" si="11"/>
        <v>24117.33</v>
      </c>
      <c r="AS26" s="153">
        <f t="shared" si="12"/>
        <v>0</v>
      </c>
      <c r="AT26" s="151">
        <f>IF($B26=0,"",SUMIFS(INPUT_DATA!AQ:AQ,INPUT_DATA!$A:$A,$B26,INPUT_DATA!$B:$B,"S"))</f>
        <v>129108.29</v>
      </c>
      <c r="AU26" s="152">
        <f>IF($B26=0,"",SUMIFS(INPUT_DATA!AR:AR,INPUT_DATA!$A:$A,$B26,INPUT_DATA!$B:$B,"S"))</f>
        <v>24117.33</v>
      </c>
      <c r="AV26" s="153">
        <f>IF($B26=0,"",SUMIFS(INPUT_DATA!AS:AS,INPUT_DATA!$A:$A,$B26,INPUT_DATA!$B:$B,"S"))</f>
        <v>0</v>
      </c>
      <c r="AW26" s="151">
        <f t="shared" si="13"/>
        <v>0</v>
      </c>
      <c r="AX26" s="152">
        <f t="shared" si="14"/>
        <v>0</v>
      </c>
      <c r="AY26" s="153">
        <f t="shared" si="15"/>
        <v>0</v>
      </c>
      <c r="AZ26" s="154"/>
      <c r="BA26" s="144">
        <f>IF($B26=0,"",SUMIFS(INPUT_DATA!C:C,INPUT_DATA!$A:$A,$B26,INPUT_DATA!$B:$B,"D"))</f>
        <v>64473.05</v>
      </c>
      <c r="BB26" s="155">
        <f>IF($B26=0,"",SUMIFS(INPUT_DATA!E:E,INPUT_DATA!$A:$A,$B26,INPUT_DATA!$B:$B,"D"))</f>
        <v>2865.87</v>
      </c>
      <c r="BC26" s="155">
        <f>IF($B26=0,"",SUMIFS(INPUT_DATA!F:F,INPUT_DATA!$A:$A,$B26,INPUT_DATA!$B:$B,"D"))</f>
        <v>0</v>
      </c>
      <c r="BD26" s="155">
        <f>IF($B26=0,"",SUMIFS(INPUT_DATA!G:G,INPUT_DATA!$A:$A,$B26,INPUT_DATA!$B:$B,"D"))</f>
        <v>0</v>
      </c>
      <c r="BE26" s="155">
        <f>IF($B26=0,"",SUMIFS(INPUT_DATA!H:H,INPUT_DATA!$A:$A,$B26,INPUT_DATA!$B:$B,"D"))</f>
        <v>0</v>
      </c>
      <c r="BF26" s="155">
        <f>IF($B26=0,"",SUMIFS(INPUT_DATA!I:I,INPUT_DATA!$A:$A,$B26,INPUT_DATA!$B:$B,"D"))</f>
        <v>0</v>
      </c>
      <c r="BG26" s="155">
        <f>IF($B26=0,"",SUMIFS(INPUT_DATA!J:J,INPUT_DATA!$A:$A,$B26,INPUT_DATA!$B:$B,"D"))</f>
        <v>0</v>
      </c>
      <c r="BH26" s="155">
        <f>IF($B26=0,"",SUMIFS(INPUT_DATA!K:K,INPUT_DATA!$A:$A,$B26,INPUT_DATA!$B:$B,"D"))</f>
        <v>259157.33</v>
      </c>
      <c r="BI26" s="155">
        <f>IF($B26=0,"",SUMIFS(INPUT_DATA!L:L,INPUT_DATA!$A:$A,$B26,INPUT_DATA!$B:$B,"D"))</f>
        <v>0</v>
      </c>
      <c r="BJ26" s="155">
        <f>IF($B26=0,"",SUMIFS(INPUT_DATA!M:M,INPUT_DATA!$A:$A,$B26,INPUT_DATA!$B:$B,"D"))</f>
        <v>63768.42</v>
      </c>
      <c r="BK26" s="155">
        <f>IF($B26=0,"",SUMIFS(INPUT_DATA!N:N,INPUT_DATA!$A:$A,$B26,INPUT_DATA!$B:$B,"D"))</f>
        <v>0</v>
      </c>
      <c r="BL26" s="156">
        <f t="shared" si="6"/>
        <v>256996.09000000003</v>
      </c>
      <c r="BM26" s="156">
        <f>IF($B26=0,"",SUMIFS(INPUT_DATA!O:O,INPUT_DATA!$A:$A,$B26,INPUT_DATA!$B:$B,"D"))</f>
        <v>256996.09</v>
      </c>
      <c r="BN26" s="156">
        <f t="shared" si="16"/>
        <v>2.9103830456733704E-11</v>
      </c>
      <c r="BO26" s="159">
        <f>IF($B26=0,"",SUMIFS(INPUT_DATA!P:P,INPUT_DATA!$A:$A,$B26,INPUT_DATA!$B:$B,"D"))</f>
        <v>0</v>
      </c>
      <c r="BP26" s="145">
        <f>IF($B26=0,"",SUMIFS(INPUT_DATA!Q:Q,INPUT_DATA!$A:$A,$B26,INPUT_DATA!$B:$B,"D"))</f>
        <v>0</v>
      </c>
      <c r="BQ26" s="145">
        <f>IF($B26=0,"",SUMIFS(INPUT_DATA!R:R,INPUT_DATA!$A:$A,$B26,INPUT_DATA!$B:$B,"D"))</f>
        <v>0</v>
      </c>
      <c r="BR26" s="155">
        <f>IF($B26=0,"",SUMIFS(INPUT_DATA!S:S,INPUT_DATA!$A:$A,$B26,INPUT_DATA!$B:$B,"D"))</f>
        <v>3909.79</v>
      </c>
      <c r="BS26" s="155">
        <f>IF($B26=0,"",SUMIFS(INPUT_DATA!T:T,INPUT_DATA!$A:$A,$B26,INPUT_DATA!$B:$B,"D"))</f>
        <v>230.22</v>
      </c>
      <c r="BT26" s="155">
        <f>IF($B26=0,"",SUMIFS(INPUT_DATA!U:U,INPUT_DATA!$A:$A,$B26,INPUT_DATA!$B:$B,"D"))</f>
        <v>0</v>
      </c>
      <c r="BU26" s="155">
        <f>IF($B26=0,"",SUMIFS(INPUT_DATA!V:V,INPUT_DATA!$A:$A,$B26,INPUT_DATA!$B:$B,"D"))</f>
        <v>0</v>
      </c>
      <c r="BV26" s="155">
        <f>IF($B26=0,"",SUMIFS(INPUT_DATA!W:W,INPUT_DATA!$A:$A,$B26,INPUT_DATA!$B:$B,"D"))</f>
        <v>0</v>
      </c>
      <c r="BW26" s="155">
        <f>IF($B26=0,"",SUMIFS(INPUT_DATA!X:X,INPUT_DATA!$A:$A,$B26,INPUT_DATA!$B:$B,"D"))</f>
        <v>0</v>
      </c>
      <c r="BX26" s="155">
        <f>IF($B26=0,"",SUMIFS(INPUT_DATA!Y:Y,INPUT_DATA!$A:$A,$B26,INPUT_DATA!$B:$B,"D"))</f>
        <v>0</v>
      </c>
      <c r="BY26" s="155">
        <f>IF($B26=0,"",SUMIFS(INPUT_DATA!Z:Z,INPUT_DATA!$A:$A,$B26,INPUT_DATA!$B:$B,"D"))</f>
        <v>0</v>
      </c>
      <c r="BZ26" s="155">
        <f>IF($B26=0,"",SUMIFS(INPUT_DATA!AA:AA,INPUT_DATA!$A:$A,$B26,INPUT_DATA!$B:$B,"D"))</f>
        <v>0</v>
      </c>
      <c r="CA26" s="155">
        <f>IF($B26=0,"",SUMIFS(INPUT_DATA!AB:AB,INPUT_DATA!$A:$A,$B26,INPUT_DATA!$B:$B,"D"))</f>
        <v>0</v>
      </c>
      <c r="CB26" s="155">
        <f>IF($B26=0,"",SUMIFS(INPUT_DATA!AC:AC,INPUT_DATA!$A:$A,$B26,INPUT_DATA!$B:$B,"D"))</f>
        <v>0</v>
      </c>
      <c r="CC26" s="155">
        <f>IF($B26=0,"",SUMIFS(INPUT_DATA!AD:AD,INPUT_DATA!$A:$A,$B26,INPUT_DATA!$B:$B,"D"))</f>
        <v>0</v>
      </c>
      <c r="CD26" s="155">
        <f>IF($B26=0,"",SUMIFS(INPUT_DATA!AE:AE,INPUT_DATA!$A:$A,$B26,INPUT_DATA!$B:$B,"D"))</f>
        <v>0</v>
      </c>
      <c r="CE26" s="155">
        <f>IF($B26=0,"",SUMIFS(INPUT_DATA!AF:AF,INPUT_DATA!$A:$A,$B26,INPUT_DATA!$B:$B,"D"))</f>
        <v>0</v>
      </c>
      <c r="CF26" s="155">
        <f>IF($B26=0,"",SUMIFS(INPUT_DATA!AG:AG,INPUT_DATA!$A:$A,$B26,INPUT_DATA!$B:$B,"D"))</f>
        <v>0</v>
      </c>
      <c r="CG26" s="155">
        <f>IF($B26=0,"",SUMIFS(INPUT_DATA!AH:AH,INPUT_DATA!$A:$A,$B26,INPUT_DATA!$B:$B,"D"))</f>
        <v>0</v>
      </c>
      <c r="CH26" s="155">
        <f>IF($B26=0,"",SUMIFS(INPUT_DATA!AI:AI,INPUT_DATA!$A:$A,$B26,INPUT_DATA!$B:$B,"D"))</f>
        <v>0</v>
      </c>
      <c r="CI26" s="155">
        <f>IF($B26=0,"",SUMIFS(INPUT_DATA!AJ:AJ,INPUT_DATA!$A:$A,$B26,INPUT_DATA!$B:$B,"D"))</f>
        <v>0</v>
      </c>
      <c r="CJ26" s="146">
        <f>IF($B26=0,"",SUMIFS(INPUT_DATA!AK:AK,INPUT_DATA!$A:$A,$B26,INPUT_DATA!$B:$B,"D"))</f>
        <v>0</v>
      </c>
      <c r="CK26" s="146">
        <f>IF($B26=0,"",SUMIFS(INPUT_DATA!AL:AL,INPUT_DATA!$A:$A,$B26,INPUT_DATA!$B:$B,"D"))</f>
        <v>0</v>
      </c>
      <c r="CL26" s="146">
        <f>IF($B26=0,"",SUMIFS(INPUT_DATA!AM:AM,INPUT_DATA!$A:$A,$B26,INPUT_DATA!$B:$B,"D"))</f>
        <v>0</v>
      </c>
      <c r="CM26" s="146">
        <f>IF($B26=0,"",SUMIFS(INPUT_DATA!AN:AN,INPUT_DATA!$A:$A,$B26,INPUT_DATA!$B:$B,"D"))</f>
        <v>0</v>
      </c>
      <c r="CN26" s="146">
        <f>IF($B26=0,"",SUMIFS(INPUT_DATA!AO:AO,INPUT_DATA!$A:$A,$B26,INPUT_DATA!$B:$B,"D"))</f>
        <v>0</v>
      </c>
      <c r="CO26" s="146">
        <f>IF($B26=0,"",SUMIFS(INPUT_DATA!AP:AP,INPUT_DATA!$A:$A,$B26,INPUT_DATA!$B:$B,"D"))</f>
        <v>0</v>
      </c>
      <c r="CP26" s="160">
        <f t="shared" si="7"/>
        <v>3909.79</v>
      </c>
      <c r="CQ26" s="160">
        <f t="shared" si="2"/>
        <v>230.22</v>
      </c>
      <c r="CR26" s="160">
        <f t="shared" si="3"/>
        <v>0</v>
      </c>
      <c r="CS26" s="145">
        <f>IF($B26=0,"",SUMIFS(INPUT_DATA!AQ:AQ,INPUT_DATA!$A:$A,$B26,INPUT_DATA!$B:$B,"D"))</f>
        <v>3909.79</v>
      </c>
      <c r="CT26" s="160">
        <f>IF($B26=0,"",SUMIFS(INPUT_DATA!AR:AR,INPUT_DATA!$A:$A,$B26,INPUT_DATA!$B:$B,"D"))</f>
        <v>230.22</v>
      </c>
      <c r="CU26" s="160">
        <f>IF($B26=0,"",SUMIFS(INPUT_DATA!AS:AS,INPUT_DATA!$A:$A,$B26,INPUT_DATA!$B:$B,"D"))</f>
        <v>0</v>
      </c>
      <c r="CV26" s="145">
        <f t="shared" si="20"/>
        <v>0</v>
      </c>
      <c r="CW26" s="160">
        <f t="shared" si="21"/>
        <v>0</v>
      </c>
      <c r="CX26" s="161">
        <f t="shared" si="22"/>
        <v>0</v>
      </c>
      <c r="CY26" s="154"/>
    </row>
    <row r="27" spans="2:104" ht="13">
      <c r="B27" s="143">
        <f>INPUT_DATA!CM14</f>
        <v>45596</v>
      </c>
      <c r="C27" s="145">
        <f>IF($B27=0,"",SUMIFS(INPUT_DATA!C:C,INPUT_DATA!$A:$A,$B27,INPUT_DATA!$B:$B,"S"))</f>
        <v>8182368484.4700003</v>
      </c>
      <c r="D27" s="145">
        <f>IF($B27=0,"",SUMIFS(INPUT_DATA!D:D,INPUT_DATA!$A:$A,$B27,INPUT_DATA!$B:$B,"S"))</f>
        <v>0</v>
      </c>
      <c r="E27" s="146">
        <f>IF($B27=0,"",SUMIFS(INPUT_DATA!E:E,INPUT_DATA!$A:$A,$B27,INPUT_DATA!$B:$B,"S"))</f>
        <v>42217161.75</v>
      </c>
      <c r="F27" s="146">
        <f>IF($B27=0,"",SUMIFS(INPUT_DATA!F:F,INPUT_DATA!$A:$A,$B27,INPUT_DATA!$B:$B,"S"))</f>
        <v>12577297.26</v>
      </c>
      <c r="G27" s="146">
        <f>IF($B27=0,"",SUMIFS(INPUT_DATA!G:G,INPUT_DATA!$A:$A,$B27,INPUT_DATA!$B:$B,"S"))</f>
        <v>0</v>
      </c>
      <c r="H27" s="146">
        <f>IF($B27=0,"",SUMIFS(INPUT_DATA!H:H,INPUT_DATA!$A:$A,$B27,INPUT_DATA!$B:$B,"S"))</f>
        <v>0</v>
      </c>
      <c r="I27" s="146">
        <f>IF($B27=0,"",SUMIFS(INPUT_DATA!I:I,INPUT_DATA!$A:$A,$B27,INPUT_DATA!$B:$B,"S"))</f>
        <v>0</v>
      </c>
      <c r="J27" s="146">
        <f>IF($B27=0,"",SUMIFS(INPUT_DATA!J:J,INPUT_DATA!$A:$A,$B27,INPUT_DATA!$B:$B,"S"))</f>
        <v>0</v>
      </c>
      <c r="K27" s="146">
        <f>IF($B27=0,"",SUMIFS(INPUT_DATA!K:K,INPUT_DATA!$A:$A,$B27,INPUT_DATA!$B:$B,"S"))</f>
        <v>65384.86</v>
      </c>
      <c r="L27" s="146">
        <f>IF($B27=0,"",SUMIFS(INPUT_DATA!L:L,INPUT_DATA!$A:$A,$B27,INPUT_DATA!$B:$B,"S"))</f>
        <v>0</v>
      </c>
      <c r="M27" s="146">
        <f>IF($B27=0,"",SUMIFS(INPUT_DATA!M:M,INPUT_DATA!$A:$A,$B27,INPUT_DATA!$B:$B,"S"))</f>
        <v>1682935.28</v>
      </c>
      <c r="N27" s="146">
        <f>IF($B27=0,"",SUMIFS(INPUT_DATA!N:N,INPUT_DATA!$A:$A,$B27,INPUT_DATA!$B:$B,"S"))</f>
        <v>5026773.66</v>
      </c>
      <c r="O27" s="147">
        <f t="shared" si="8"/>
        <v>8120798931.6600008</v>
      </c>
      <c r="P27" s="148">
        <f>IF($B27=0,"",SUMIFS(INPUT_DATA!O:O,INPUT_DATA!$A:$A,$B27,INPUT_DATA!$B:$B,"S"))</f>
        <v>8120798931.6599998</v>
      </c>
      <c r="Q27" s="148">
        <f t="shared" si="9"/>
        <v>9.5367431640625E-7</v>
      </c>
      <c r="R27" s="148">
        <f>IF($B27=0,"",SUMIFS(INPUT_DATA!BL:BL,INPUT_DATA!$A:$A,$B27,INPUT_DATA!$B:$B,"S"))</f>
        <v>8000386.2400000002</v>
      </c>
      <c r="S27" s="149">
        <f>IF($B27=0,"",SUMIFS(INPUT_DATA!P:P,INPUT_DATA!$A:$A,$B27,INPUT_DATA!$B:$B,"S"))</f>
        <v>0</v>
      </c>
      <c r="T27" s="149">
        <f>IF($B27=0,"",SUMIFS(INPUT_DATA!Q:Q,INPUT_DATA!$A:$A,$B27,INPUT_DATA!$B:$B,"S"))</f>
        <v>0</v>
      </c>
      <c r="U27" s="149">
        <f>IF($B27=0,"",SUMIFS(INPUT_DATA!R:R,INPUT_DATA!$A:$A,$B27,INPUT_DATA!$B:$B,"S"))</f>
        <v>0</v>
      </c>
      <c r="V27" s="150">
        <f>IF($B27=0,"",SUMIFS(INPUT_DATA!S:S,INPUT_DATA!$A:$A,$B27,INPUT_DATA!$B:$B,"S"))</f>
        <v>0</v>
      </c>
      <c r="W27" s="150">
        <f>IF($B27=0,"",SUMIFS(INPUT_DATA!T:T,INPUT_DATA!$A:$A,$B27,INPUT_DATA!$B:$B,"S"))</f>
        <v>0</v>
      </c>
      <c r="X27" s="150">
        <f>IF($B27=0,"",SUMIFS(INPUT_DATA!U:U,INPUT_DATA!$A:$A,$B27,INPUT_DATA!$B:$B,"S"))</f>
        <v>0</v>
      </c>
      <c r="Y27" s="150">
        <f>IF($B27=0,"",SUMIFS(INPUT_DATA!V:V,INPUT_DATA!$A:$A,$B27,INPUT_DATA!$B:$B,"S"))</f>
        <v>0</v>
      </c>
      <c r="Z27" s="150">
        <f>IF($B27=0,"",SUMIFS(INPUT_DATA!W:W,INPUT_DATA!$A:$A,$B27,INPUT_DATA!$B:$B,"S"))</f>
        <v>0</v>
      </c>
      <c r="AA27" s="150">
        <f>IF($B27=0,"",SUMIFS(INPUT_DATA!X:X,INPUT_DATA!$A:$A,$B27,INPUT_DATA!$B:$B,"S"))</f>
        <v>0</v>
      </c>
      <c r="AB27" s="150">
        <f>IF($B27=0,"",SUMIFS(INPUT_DATA!Y:Y,INPUT_DATA!$A:$A,$B27,INPUT_DATA!$B:$B,"S"))</f>
        <v>0</v>
      </c>
      <c r="AC27" s="150">
        <f>IF($B27=0,"",SUMIFS(INPUT_DATA!Z:Z,INPUT_DATA!$A:$A,$B27,INPUT_DATA!$B:$B,"S"))</f>
        <v>0</v>
      </c>
      <c r="AD27" s="150">
        <f>IF($B27=0,"",SUMIFS(INPUT_DATA!AA:AA,INPUT_DATA!$A:$A,$B27,INPUT_DATA!$B:$B,"S"))</f>
        <v>0</v>
      </c>
      <c r="AE27" s="150">
        <f>IF($B27=0,"",SUMIFS(INPUT_DATA!AB:AB,INPUT_DATA!$A:$A,$B27,INPUT_DATA!$B:$B,"S"))</f>
        <v>0</v>
      </c>
      <c r="AF27" s="150">
        <f>IF($B27=0,"",SUMIFS(INPUT_DATA!AC:AC,INPUT_DATA!$A:$A,$B27,INPUT_DATA!$B:$B,"S"))</f>
        <v>0</v>
      </c>
      <c r="AG27" s="150">
        <f>IF($B27=0,"",SUMIFS(INPUT_DATA!AD:AD,INPUT_DATA!$A:$A,$B27,INPUT_DATA!$B:$B,"S"))</f>
        <v>0</v>
      </c>
      <c r="AH27" s="150">
        <f>IF($B27=0,"",SUMIFS(INPUT_DATA!AE:AE,INPUT_DATA!$A:$A,$B27,INPUT_DATA!$B:$B,"S"))</f>
        <v>0</v>
      </c>
      <c r="AI27" s="150">
        <f>IF($B27=0,"",SUMIFS(INPUT_DATA!AF:AF,INPUT_DATA!$A:$A,$B27,INPUT_DATA!$B:$B,"S"))</f>
        <v>0</v>
      </c>
      <c r="AJ27" s="150">
        <f>IF($B27=0,"",SUMIFS(INPUT_DATA!AG:AG,INPUT_DATA!$A:$A,$B27,INPUT_DATA!$B:$B,"S"))</f>
        <v>0</v>
      </c>
      <c r="AK27" s="150">
        <f>IF($B27=0,"",SUMIFS(INPUT_DATA!AK:AK,INPUT_DATA!$A:$A,$B27,INPUT_DATA!$B:$B,"S"))</f>
        <v>0</v>
      </c>
      <c r="AL27" s="150">
        <f>IF($B27=0,"",SUMIFS(INPUT_DATA!AL:AL,INPUT_DATA!$A:$A,$B27,INPUT_DATA!$B:$B,"S"))</f>
        <v>0</v>
      </c>
      <c r="AM27" s="150">
        <f>IF($B27=0,"",SUMIFS(INPUT_DATA!AM:AM,INPUT_DATA!$A:$A,$B27,INPUT_DATA!$B:$B,"S"))</f>
        <v>0</v>
      </c>
      <c r="AN27" s="150">
        <f>IF($B27=0,"",SUMIFS(INPUT_DATA!AN:AN,INPUT_DATA!$A:$A,$B27,INPUT_DATA!$B:$B,"S"))</f>
        <v>0</v>
      </c>
      <c r="AO27" s="150">
        <f>IF($B27=0,"",SUMIFS(INPUT_DATA!AO:AO,INPUT_DATA!$A:$A,$B27,INPUT_DATA!$B:$B,"S"))</f>
        <v>0</v>
      </c>
      <c r="AP27" s="150">
        <f>IF($B27=0,"",SUMIFS(INPUT_DATA!AP:AP,INPUT_DATA!$A:$A,$B27,INPUT_DATA!$B:$B,"S"))</f>
        <v>0</v>
      </c>
      <c r="AQ27" s="151">
        <f t="shared" si="10"/>
        <v>0</v>
      </c>
      <c r="AR27" s="152">
        <f t="shared" si="11"/>
        <v>0</v>
      </c>
      <c r="AS27" s="153">
        <f t="shared" si="12"/>
        <v>0</v>
      </c>
      <c r="AT27" s="151">
        <f>IF($B27=0,"",SUMIFS(INPUT_DATA!AQ:AQ,INPUT_DATA!$A:$A,$B27,INPUT_DATA!$B:$B,"S"))</f>
        <v>0</v>
      </c>
      <c r="AU27" s="152">
        <f>IF($B27=0,"",SUMIFS(INPUT_DATA!AR:AR,INPUT_DATA!$A:$A,$B27,INPUT_DATA!$B:$B,"S"))</f>
        <v>0</v>
      </c>
      <c r="AV27" s="153">
        <f>IF($B27=0,"",SUMIFS(INPUT_DATA!AS:AS,INPUT_DATA!$A:$A,$B27,INPUT_DATA!$B:$B,"S"))</f>
        <v>0</v>
      </c>
      <c r="AW27" s="151">
        <f t="shared" si="13"/>
        <v>0</v>
      </c>
      <c r="AX27" s="152">
        <f t="shared" si="14"/>
        <v>0</v>
      </c>
      <c r="AY27" s="153">
        <f t="shared" si="15"/>
        <v>0</v>
      </c>
      <c r="AZ27" s="154"/>
      <c r="BA27" s="144">
        <f>IF($B27=0,"",SUMIFS(INPUT_DATA!C:C,INPUT_DATA!$A:$A,$B27,INPUT_DATA!$B:$B,"D"))</f>
        <v>0</v>
      </c>
      <c r="BB27" s="155">
        <f>IF($B27=0,"",SUMIFS(INPUT_DATA!E:E,INPUT_DATA!$A:$A,$B27,INPUT_DATA!$B:$B,"D"))</f>
        <v>911.81</v>
      </c>
      <c r="BC27" s="155">
        <f>IF($B27=0,"",SUMIFS(INPUT_DATA!F:F,INPUT_DATA!$A:$A,$B27,INPUT_DATA!$B:$B,"D"))</f>
        <v>0</v>
      </c>
      <c r="BD27" s="155">
        <f>IF($B27=0,"",SUMIFS(INPUT_DATA!G:G,INPUT_DATA!$A:$A,$B27,INPUT_DATA!$B:$B,"D"))</f>
        <v>0</v>
      </c>
      <c r="BE27" s="155">
        <f>IF($B27=0,"",SUMIFS(INPUT_DATA!H:H,INPUT_DATA!$A:$A,$B27,INPUT_DATA!$B:$B,"D"))</f>
        <v>0</v>
      </c>
      <c r="BF27" s="155">
        <f>IF($B27=0,"",SUMIFS(INPUT_DATA!I:I,INPUT_DATA!$A:$A,$B27,INPUT_DATA!$B:$B,"D"))</f>
        <v>0</v>
      </c>
      <c r="BG27" s="155">
        <f>IF($B27=0,"",SUMIFS(INPUT_DATA!J:J,INPUT_DATA!$A:$A,$B27,INPUT_DATA!$B:$B,"D"))</f>
        <v>0</v>
      </c>
      <c r="BH27" s="155">
        <f>IF($B27=0,"",SUMIFS(INPUT_DATA!K:K,INPUT_DATA!$A:$A,$B27,INPUT_DATA!$B:$B,"D"))</f>
        <v>65384.86</v>
      </c>
      <c r="BI27" s="155">
        <f>IF($B27=0,"",SUMIFS(INPUT_DATA!L:L,INPUT_DATA!$A:$A,$B27,INPUT_DATA!$B:$B,"D"))</f>
        <v>0</v>
      </c>
      <c r="BJ27" s="155">
        <f>IF($B27=0,"",SUMIFS(INPUT_DATA!M:M,INPUT_DATA!$A:$A,$B27,INPUT_DATA!$B:$B,"D"))</f>
        <v>0</v>
      </c>
      <c r="BK27" s="155">
        <f>IF($B27=0,"",SUMIFS(INPUT_DATA!N:N,INPUT_DATA!$A:$A,$B27,INPUT_DATA!$B:$B,"D"))</f>
        <v>0</v>
      </c>
      <c r="BL27" s="156">
        <f t="shared" si="6"/>
        <v>64473.05</v>
      </c>
      <c r="BM27" s="156">
        <f>IF($B27=0,"",SUMIFS(INPUT_DATA!O:O,INPUT_DATA!$A:$A,$B27,INPUT_DATA!$B:$B,"D"))</f>
        <v>64473.05</v>
      </c>
      <c r="BN27" s="156">
        <f t="shared" si="16"/>
        <v>0</v>
      </c>
      <c r="BO27" s="159">
        <f>IF($B27=0,"",SUMIFS(INPUT_DATA!P:P,INPUT_DATA!$A:$A,$B27,INPUT_DATA!$B:$B,"D"))</f>
        <v>0</v>
      </c>
      <c r="BP27" s="145">
        <f>IF($B27=0,"",SUMIFS(INPUT_DATA!Q:Q,INPUT_DATA!$A:$A,$B27,INPUT_DATA!$B:$B,"D"))</f>
        <v>0</v>
      </c>
      <c r="BQ27" s="145">
        <f>IF($B27=0,"",SUMIFS(INPUT_DATA!R:R,INPUT_DATA!$A:$A,$B27,INPUT_DATA!$B:$B,"D"))</f>
        <v>0</v>
      </c>
      <c r="BR27" s="155">
        <f>IF($B27=0,"",SUMIFS(INPUT_DATA!S:S,INPUT_DATA!$A:$A,$B27,INPUT_DATA!$B:$B,"D"))</f>
        <v>0</v>
      </c>
      <c r="BS27" s="155">
        <f>IF($B27=0,"",SUMIFS(INPUT_DATA!T:T,INPUT_DATA!$A:$A,$B27,INPUT_DATA!$B:$B,"D"))</f>
        <v>0</v>
      </c>
      <c r="BT27" s="155">
        <f>IF($B27=0,"",SUMIFS(INPUT_DATA!U:U,INPUT_DATA!$A:$A,$B27,INPUT_DATA!$B:$B,"D"))</f>
        <v>0</v>
      </c>
      <c r="BU27" s="155">
        <f>IF($B27=0,"",SUMIFS(INPUT_DATA!V:V,INPUT_DATA!$A:$A,$B27,INPUT_DATA!$B:$B,"D"))</f>
        <v>0</v>
      </c>
      <c r="BV27" s="155">
        <f>IF($B27=0,"",SUMIFS(INPUT_DATA!W:W,INPUT_DATA!$A:$A,$B27,INPUT_DATA!$B:$B,"D"))</f>
        <v>0</v>
      </c>
      <c r="BW27" s="155">
        <f>IF($B27=0,"",SUMIFS(INPUT_DATA!X:X,INPUT_DATA!$A:$A,$B27,INPUT_DATA!$B:$B,"D"))</f>
        <v>0</v>
      </c>
      <c r="BX27" s="155">
        <f>IF($B27=0,"",SUMIFS(INPUT_DATA!Y:Y,INPUT_DATA!$A:$A,$B27,INPUT_DATA!$B:$B,"D"))</f>
        <v>0</v>
      </c>
      <c r="BY27" s="155">
        <f>IF($B27=0,"",SUMIFS(INPUT_DATA!Z:Z,INPUT_DATA!$A:$A,$B27,INPUT_DATA!$B:$B,"D"))</f>
        <v>0</v>
      </c>
      <c r="BZ27" s="155">
        <f>IF($B27=0,"",SUMIFS(INPUT_DATA!AA:AA,INPUT_DATA!$A:$A,$B27,INPUT_DATA!$B:$B,"D"))</f>
        <v>0</v>
      </c>
      <c r="CA27" s="155">
        <f>IF($B27=0,"",SUMIFS(INPUT_DATA!AB:AB,INPUT_DATA!$A:$A,$B27,INPUT_DATA!$B:$B,"D"))</f>
        <v>0</v>
      </c>
      <c r="CB27" s="155">
        <f>IF($B27=0,"",SUMIFS(INPUT_DATA!AC:AC,INPUT_DATA!$A:$A,$B27,INPUT_DATA!$B:$B,"D"))</f>
        <v>0</v>
      </c>
      <c r="CC27" s="155">
        <f>IF($B27=0,"",SUMIFS(INPUT_DATA!AD:AD,INPUT_DATA!$A:$A,$B27,INPUT_DATA!$B:$B,"D"))</f>
        <v>0</v>
      </c>
      <c r="CD27" s="155">
        <f>IF($B27=0,"",SUMIFS(INPUT_DATA!AE:AE,INPUT_DATA!$A:$A,$B27,INPUT_DATA!$B:$B,"D"))</f>
        <v>0</v>
      </c>
      <c r="CE27" s="155">
        <f>IF($B27=0,"",SUMIFS(INPUT_DATA!AF:AF,INPUT_DATA!$A:$A,$B27,INPUT_DATA!$B:$B,"D"))</f>
        <v>0</v>
      </c>
      <c r="CF27" s="155">
        <f>IF($B27=0,"",SUMIFS(INPUT_DATA!AG:AG,INPUT_DATA!$A:$A,$B27,INPUT_DATA!$B:$B,"D"))</f>
        <v>0</v>
      </c>
      <c r="CG27" s="155">
        <f>IF($B27=0,"",SUMIFS(INPUT_DATA!AH:AH,INPUT_DATA!$A:$A,$B27,INPUT_DATA!$B:$B,"D"))</f>
        <v>0</v>
      </c>
      <c r="CH27" s="155">
        <f>IF($B27=0,"",SUMIFS(INPUT_DATA!AI:AI,INPUT_DATA!$A:$A,$B27,INPUT_DATA!$B:$B,"D"))</f>
        <v>0</v>
      </c>
      <c r="CI27" s="155">
        <f>IF($B27=0,"",SUMIFS(INPUT_DATA!AJ:AJ,INPUT_DATA!$A:$A,$B27,INPUT_DATA!$B:$B,"D"))</f>
        <v>0</v>
      </c>
      <c r="CJ27" s="146">
        <f>IF($B27=0,"",SUMIFS(INPUT_DATA!AK:AK,INPUT_DATA!$A:$A,$B27,INPUT_DATA!$B:$B,"D"))</f>
        <v>0</v>
      </c>
      <c r="CK27" s="146">
        <f>IF($B27=0,"",SUMIFS(INPUT_DATA!AL:AL,INPUT_DATA!$A:$A,$B27,INPUT_DATA!$B:$B,"D"))</f>
        <v>0</v>
      </c>
      <c r="CL27" s="146">
        <f>IF($B27=0,"",SUMIFS(INPUT_DATA!AM:AM,INPUT_DATA!$A:$A,$B27,INPUT_DATA!$B:$B,"D"))</f>
        <v>0</v>
      </c>
      <c r="CM27" s="146">
        <f>IF($B27=0,"",SUMIFS(INPUT_DATA!AN:AN,INPUT_DATA!$A:$A,$B27,INPUT_DATA!$B:$B,"D"))</f>
        <v>0</v>
      </c>
      <c r="CN27" s="146">
        <f>IF($B27=0,"",SUMIFS(INPUT_DATA!AO:AO,INPUT_DATA!$A:$A,$B27,INPUT_DATA!$B:$B,"D"))</f>
        <v>0</v>
      </c>
      <c r="CO27" s="146">
        <f>IF($B27=0,"",SUMIFS(INPUT_DATA!AP:AP,INPUT_DATA!$A:$A,$B27,INPUT_DATA!$B:$B,"D"))</f>
        <v>0</v>
      </c>
      <c r="CP27" s="160">
        <f t="shared" si="7"/>
        <v>0</v>
      </c>
      <c r="CQ27" s="160">
        <f t="shared" si="2"/>
        <v>0</v>
      </c>
      <c r="CR27" s="160">
        <f t="shared" si="3"/>
        <v>0</v>
      </c>
      <c r="CS27" s="145">
        <f>IF($B27=0,"",SUMIFS(INPUT_DATA!AQ:AQ,INPUT_DATA!$A:$A,$B27,INPUT_DATA!$B:$B,"D"))</f>
        <v>0</v>
      </c>
      <c r="CT27" s="160">
        <f>IF($B27=0,"",SUMIFS(INPUT_DATA!AR:AR,INPUT_DATA!$A:$A,$B27,INPUT_DATA!$B:$B,"D"))</f>
        <v>0</v>
      </c>
      <c r="CU27" s="160">
        <f>IF($B27=0,"",SUMIFS(INPUT_DATA!AS:AS,INPUT_DATA!$A:$A,$B27,INPUT_DATA!$B:$B,"D"))</f>
        <v>0</v>
      </c>
      <c r="CV27" s="145">
        <f t="shared" si="20"/>
        <v>0</v>
      </c>
      <c r="CW27" s="160">
        <f t="shared" si="21"/>
        <v>0</v>
      </c>
      <c r="CX27" s="161">
        <f t="shared" si="22"/>
        <v>0</v>
      </c>
      <c r="CY27" s="154"/>
    </row>
    <row r="28" spans="2:104" ht="13">
      <c r="B28" s="143">
        <f>INPUT_DATA!CM15</f>
        <v>45565</v>
      </c>
      <c r="C28" s="145">
        <f>IF($B28=0,"",SUMIFS(INPUT_DATA!C:C,INPUT_DATA!$A:$A,$B28,INPUT_DATA!$B:$B,"S"))</f>
        <v>0</v>
      </c>
      <c r="D28" s="145">
        <f>IF($B28=0,"",SUMIFS(INPUT_DATA!D:D,INPUT_DATA!$A:$A,$B28,INPUT_DATA!$B:$B,"S"))</f>
        <v>8182368484.4700003</v>
      </c>
      <c r="E28" s="146">
        <f>IF($B28=0,"",SUMIFS(INPUT_DATA!E:E,INPUT_DATA!$A:$A,$B28,INPUT_DATA!$B:$B,"S"))</f>
        <v>0</v>
      </c>
      <c r="F28" s="146">
        <f>IF($B28=0,"",SUMIFS(INPUT_DATA!F:F,INPUT_DATA!$A:$A,$B28,INPUT_DATA!$B:$B,"S"))</f>
        <v>0</v>
      </c>
      <c r="G28" s="146">
        <f>IF($B28=0,"",SUMIFS(INPUT_DATA!G:G,INPUT_DATA!$A:$A,$B28,INPUT_DATA!$B:$B,"S"))</f>
        <v>0</v>
      </c>
      <c r="H28" s="146">
        <f>IF($B28=0,"",SUMIFS(INPUT_DATA!H:H,INPUT_DATA!$A:$A,$B28,INPUT_DATA!$B:$B,"S"))</f>
        <v>0</v>
      </c>
      <c r="I28" s="146">
        <f>IF($B28=0,"",SUMIFS(INPUT_DATA!I:I,INPUT_DATA!$A:$A,$B28,INPUT_DATA!$B:$B,"S"))</f>
        <v>0</v>
      </c>
      <c r="J28" s="146">
        <f>IF($B28=0,"",SUMIFS(INPUT_DATA!J:J,INPUT_DATA!$A:$A,$B28,INPUT_DATA!$B:$B,"S"))</f>
        <v>0</v>
      </c>
      <c r="K28" s="146">
        <f>IF($B28=0,"",SUMIFS(INPUT_DATA!K:K,INPUT_DATA!$A:$A,$B28,INPUT_DATA!$B:$B,"S"))</f>
        <v>0</v>
      </c>
      <c r="L28" s="146">
        <f>IF($B28=0,"",SUMIFS(INPUT_DATA!L:L,INPUT_DATA!$A:$A,$B28,INPUT_DATA!$B:$B,"S"))</f>
        <v>0</v>
      </c>
      <c r="M28" s="146">
        <f>IF($B28=0,"",SUMIFS(INPUT_DATA!M:M,INPUT_DATA!$A:$A,$B28,INPUT_DATA!$B:$B,"S"))</f>
        <v>0</v>
      </c>
      <c r="N28" s="146">
        <f>IF($B28=0,"",SUMIFS(INPUT_DATA!N:N,INPUT_DATA!$A:$A,$B28,INPUT_DATA!$B:$B,"S"))</f>
        <v>0</v>
      </c>
      <c r="O28" s="147">
        <f t="shared" si="8"/>
        <v>8182368484.4700003</v>
      </c>
      <c r="P28" s="148">
        <f>IF($B28=0,"",SUMIFS(INPUT_DATA!O:O,INPUT_DATA!$A:$A,$B28,INPUT_DATA!$B:$B,"S"))</f>
        <v>8182368484.4700003</v>
      </c>
      <c r="Q28" s="148">
        <f t="shared" si="9"/>
        <v>0</v>
      </c>
      <c r="R28" s="148">
        <f>IF($B28=0,"",SUMIFS(INPUT_DATA!BL:BL,INPUT_DATA!$A:$A,$B28,INPUT_DATA!$B:$B,"S"))</f>
        <v>8022567.3799999999</v>
      </c>
      <c r="S28" s="149">
        <f>IF($B28=0,"",SUMIFS(INPUT_DATA!P:P,INPUT_DATA!$A:$A,$B28,INPUT_DATA!$B:$B,"S"))</f>
        <v>0</v>
      </c>
      <c r="T28" s="149">
        <f>IF($B28=0,"",SUMIFS(INPUT_DATA!Q:Q,INPUT_DATA!$A:$A,$B28,INPUT_DATA!$B:$B,"S"))</f>
        <v>0</v>
      </c>
      <c r="U28" s="149">
        <f>IF($B28=0,"",SUMIFS(INPUT_DATA!R:R,INPUT_DATA!$A:$A,$B28,INPUT_DATA!$B:$B,"S"))</f>
        <v>0</v>
      </c>
      <c r="V28" s="150">
        <f>IF($B28=0,"",SUMIFS(INPUT_DATA!S:S,INPUT_DATA!$A:$A,$B28,INPUT_DATA!$B:$B,"S"))</f>
        <v>0</v>
      </c>
      <c r="W28" s="150">
        <f>IF($B28=0,"",SUMIFS(INPUT_DATA!T:T,INPUT_DATA!$A:$A,$B28,INPUT_DATA!$B:$B,"S"))</f>
        <v>0</v>
      </c>
      <c r="X28" s="150">
        <f>IF($B28=0,"",SUMIFS(INPUT_DATA!U:U,INPUT_DATA!$A:$A,$B28,INPUT_DATA!$B:$B,"S"))</f>
        <v>0</v>
      </c>
      <c r="Y28" s="150">
        <f>IF($B28=0,"",SUMIFS(INPUT_DATA!V:V,INPUT_DATA!$A:$A,$B28,INPUT_DATA!$B:$B,"S"))</f>
        <v>0</v>
      </c>
      <c r="Z28" s="150">
        <f>IF($B28=0,"",SUMIFS(INPUT_DATA!W:W,INPUT_DATA!$A:$A,$B28,INPUT_DATA!$B:$B,"S"))</f>
        <v>0</v>
      </c>
      <c r="AA28" s="150">
        <f>IF($B28=0,"",SUMIFS(INPUT_DATA!X:X,INPUT_DATA!$A:$A,$B28,INPUT_DATA!$B:$B,"S"))</f>
        <v>0</v>
      </c>
      <c r="AB28" s="150">
        <f>IF($B28=0,"",SUMIFS(INPUT_DATA!Y:Y,INPUT_DATA!$A:$A,$B28,INPUT_DATA!$B:$B,"S"))</f>
        <v>0</v>
      </c>
      <c r="AC28" s="150">
        <f>IF($B28=0,"",SUMIFS(INPUT_DATA!Z:Z,INPUT_DATA!$A:$A,$B28,INPUT_DATA!$B:$B,"S"))</f>
        <v>0</v>
      </c>
      <c r="AD28" s="150">
        <f>IF($B28=0,"",SUMIFS(INPUT_DATA!AA:AA,INPUT_DATA!$A:$A,$B28,INPUT_DATA!$B:$B,"S"))</f>
        <v>0</v>
      </c>
      <c r="AE28" s="150">
        <f>IF($B28=0,"",SUMIFS(INPUT_DATA!AB:AB,INPUT_DATA!$A:$A,$B28,INPUT_DATA!$B:$B,"S"))</f>
        <v>0</v>
      </c>
      <c r="AF28" s="150">
        <f>IF($B28=0,"",SUMIFS(INPUT_DATA!AC:AC,INPUT_DATA!$A:$A,$B28,INPUT_DATA!$B:$B,"S"))</f>
        <v>0</v>
      </c>
      <c r="AG28" s="150">
        <f>IF($B28=0,"",SUMIFS(INPUT_DATA!AD:AD,INPUT_DATA!$A:$A,$B28,INPUT_DATA!$B:$B,"S"))</f>
        <v>0</v>
      </c>
      <c r="AH28" s="150">
        <f>IF($B28=0,"",SUMIFS(INPUT_DATA!AE:AE,INPUT_DATA!$A:$A,$B28,INPUT_DATA!$B:$B,"S"))</f>
        <v>0</v>
      </c>
      <c r="AI28" s="150">
        <f>IF($B28=0,"",SUMIFS(INPUT_DATA!AF:AF,INPUT_DATA!$A:$A,$B28,INPUT_DATA!$B:$B,"S"))</f>
        <v>0</v>
      </c>
      <c r="AJ28" s="150">
        <f>IF($B28=0,"",SUMIFS(INPUT_DATA!AG:AG,INPUT_DATA!$A:$A,$B28,INPUT_DATA!$B:$B,"S"))</f>
        <v>0</v>
      </c>
      <c r="AK28" s="150">
        <f>IF($B28=0,"",SUMIFS(INPUT_DATA!AK:AK,INPUT_DATA!$A:$A,$B28,INPUT_DATA!$B:$B,"S"))</f>
        <v>0</v>
      </c>
      <c r="AL28" s="150">
        <f>IF($B28=0,"",SUMIFS(INPUT_DATA!AL:AL,INPUT_DATA!$A:$A,$B28,INPUT_DATA!$B:$B,"S"))</f>
        <v>0</v>
      </c>
      <c r="AM28" s="150">
        <f>IF($B28=0,"",SUMIFS(INPUT_DATA!AM:AM,INPUT_DATA!$A:$A,$B28,INPUT_DATA!$B:$B,"S"))</f>
        <v>0</v>
      </c>
      <c r="AN28" s="150">
        <f>IF($B28=0,"",SUMIFS(INPUT_DATA!AN:AN,INPUT_DATA!$A:$A,$B28,INPUT_DATA!$B:$B,"S"))</f>
        <v>0</v>
      </c>
      <c r="AO28" s="150">
        <f>IF($B28=0,"",SUMIFS(INPUT_DATA!AO:AO,INPUT_DATA!$A:$A,$B28,INPUT_DATA!$B:$B,"S"))</f>
        <v>0</v>
      </c>
      <c r="AP28" s="150">
        <f>IF($B28=0,"",SUMIFS(INPUT_DATA!AP:AP,INPUT_DATA!$A:$A,$B28,INPUT_DATA!$B:$B,"S"))</f>
        <v>0</v>
      </c>
      <c r="AQ28" s="151">
        <f t="shared" si="10"/>
        <v>0</v>
      </c>
      <c r="AR28" s="152">
        <f t="shared" si="11"/>
        <v>0</v>
      </c>
      <c r="AS28" s="153">
        <f t="shared" si="12"/>
        <v>0</v>
      </c>
      <c r="AT28" s="151">
        <f>IF($B28=0,"",SUMIFS(INPUT_DATA!AQ:AQ,INPUT_DATA!$A:$A,$B28,INPUT_DATA!$B:$B,"S"))</f>
        <v>0</v>
      </c>
      <c r="AU28" s="152">
        <f>IF($B28=0,"",SUMIFS(INPUT_DATA!AR:AR,INPUT_DATA!$A:$A,$B28,INPUT_DATA!$B:$B,"S"))</f>
        <v>0</v>
      </c>
      <c r="AV28" s="153">
        <f>IF($B28=0,"",SUMIFS(INPUT_DATA!AS:AS,INPUT_DATA!$A:$A,$B28,INPUT_DATA!$B:$B,"S"))</f>
        <v>0</v>
      </c>
      <c r="AW28" s="151">
        <f t="shared" si="13"/>
        <v>0</v>
      </c>
      <c r="AX28" s="152">
        <f t="shared" si="14"/>
        <v>0</v>
      </c>
      <c r="AY28" s="153">
        <f t="shared" si="15"/>
        <v>0</v>
      </c>
      <c r="AZ28" s="154"/>
      <c r="BA28" s="144">
        <f>IF($B28=0,"",SUMIFS(INPUT_DATA!C:C,INPUT_DATA!$A:$A,$B28,INPUT_DATA!$B:$B,"D"))</f>
        <v>0</v>
      </c>
      <c r="BB28" s="155">
        <f>IF($B28=0,"",SUMIFS(INPUT_DATA!E:E,INPUT_DATA!$A:$A,$B28,INPUT_DATA!$B:$B,"D"))</f>
        <v>0</v>
      </c>
      <c r="BC28" s="155">
        <f>IF($B28=0,"",SUMIFS(INPUT_DATA!F:F,INPUT_DATA!$A:$A,$B28,INPUT_DATA!$B:$B,"D"))</f>
        <v>0</v>
      </c>
      <c r="BD28" s="155">
        <f>IF($B28=0,"",SUMIFS(INPUT_DATA!G:G,INPUT_DATA!$A:$A,$B28,INPUT_DATA!$B:$B,"D"))</f>
        <v>0</v>
      </c>
      <c r="BE28" s="155">
        <f>IF($B28=0,"",SUMIFS(INPUT_DATA!H:H,INPUT_DATA!$A:$A,$B28,INPUT_DATA!$B:$B,"D"))</f>
        <v>0</v>
      </c>
      <c r="BF28" s="155">
        <f>IF($B28=0,"",SUMIFS(INPUT_DATA!I:I,INPUT_DATA!$A:$A,$B28,INPUT_DATA!$B:$B,"D"))</f>
        <v>0</v>
      </c>
      <c r="BG28" s="155">
        <f>IF($B28=0,"",SUMIFS(INPUT_DATA!J:J,INPUT_DATA!$A:$A,$B28,INPUT_DATA!$B:$B,"D"))</f>
        <v>0</v>
      </c>
      <c r="BH28" s="155">
        <f>IF($B28=0,"",SUMIFS(INPUT_DATA!K:K,INPUT_DATA!$A:$A,$B28,INPUT_DATA!$B:$B,"D"))</f>
        <v>0</v>
      </c>
      <c r="BI28" s="155">
        <f>IF($B28=0,"",SUMIFS(INPUT_DATA!L:L,INPUT_DATA!$A:$A,$B28,INPUT_DATA!$B:$B,"D"))</f>
        <v>0</v>
      </c>
      <c r="BJ28" s="155">
        <f>IF($B28=0,"",SUMIFS(INPUT_DATA!M:M,INPUT_DATA!$A:$A,$B28,INPUT_DATA!$B:$B,"D"))</f>
        <v>0</v>
      </c>
      <c r="BK28" s="155">
        <f>IF($B28=0,"",SUMIFS(INPUT_DATA!N:N,INPUT_DATA!$A:$A,$B28,INPUT_DATA!$B:$B,"D"))</f>
        <v>0</v>
      </c>
      <c r="BL28" s="156">
        <f t="shared" si="6"/>
        <v>0</v>
      </c>
      <c r="BM28" s="156">
        <f>IF($B28=0,"",SUMIFS(INPUT_DATA!O:O,INPUT_DATA!$A:$A,$B28,INPUT_DATA!$B:$B,"D"))</f>
        <v>0</v>
      </c>
      <c r="BN28" s="156">
        <f t="shared" si="16"/>
        <v>0</v>
      </c>
      <c r="BO28" s="159">
        <f>IF($B28=0,"",SUMIFS(INPUT_DATA!P:P,INPUT_DATA!$A:$A,$B28,INPUT_DATA!$B:$B,"D"))</f>
        <v>0</v>
      </c>
      <c r="BP28" s="145">
        <f>IF($B28=0,"",SUMIFS(INPUT_DATA!Q:Q,INPUT_DATA!$A:$A,$B28,INPUT_DATA!$B:$B,"D"))</f>
        <v>0</v>
      </c>
      <c r="BQ28" s="145">
        <f>IF($B28=0,"",SUMIFS(INPUT_DATA!R:R,INPUT_DATA!$A:$A,$B28,INPUT_DATA!$B:$B,"D"))</f>
        <v>0</v>
      </c>
      <c r="BR28" s="155">
        <f>IF($B28=0,"",SUMIFS(INPUT_DATA!S:S,INPUT_DATA!$A:$A,$B28,INPUT_DATA!$B:$B,"D"))</f>
        <v>0</v>
      </c>
      <c r="BS28" s="155">
        <f>IF($B28=0,"",SUMIFS(INPUT_DATA!T:T,INPUT_DATA!$A:$A,$B28,INPUT_DATA!$B:$B,"D"))</f>
        <v>0</v>
      </c>
      <c r="BT28" s="155">
        <f>IF($B28=0,"",SUMIFS(INPUT_DATA!U:U,INPUT_DATA!$A:$A,$B28,INPUT_DATA!$B:$B,"D"))</f>
        <v>0</v>
      </c>
      <c r="BU28" s="155">
        <f>IF($B28=0,"",SUMIFS(INPUT_DATA!V:V,INPUT_DATA!$A:$A,$B28,INPUT_DATA!$B:$B,"D"))</f>
        <v>0</v>
      </c>
      <c r="BV28" s="155">
        <f>IF($B28=0,"",SUMIFS(INPUT_DATA!W:W,INPUT_DATA!$A:$A,$B28,INPUT_DATA!$B:$B,"D"))</f>
        <v>0</v>
      </c>
      <c r="BW28" s="155">
        <f>IF($B28=0,"",SUMIFS(INPUT_DATA!X:X,INPUT_DATA!$A:$A,$B28,INPUT_DATA!$B:$B,"D"))</f>
        <v>0</v>
      </c>
      <c r="BX28" s="155">
        <f>IF($B28=0,"",SUMIFS(INPUT_DATA!Y:Y,INPUT_DATA!$A:$A,$B28,INPUT_DATA!$B:$B,"D"))</f>
        <v>0</v>
      </c>
      <c r="BY28" s="155">
        <f>IF($B28=0,"",SUMIFS(INPUT_DATA!Z:Z,INPUT_DATA!$A:$A,$B28,INPUT_DATA!$B:$B,"D"))</f>
        <v>0</v>
      </c>
      <c r="BZ28" s="155">
        <f>IF($B28=0,"",SUMIFS(INPUT_DATA!AA:AA,INPUT_DATA!$A:$A,$B28,INPUT_DATA!$B:$B,"D"))</f>
        <v>0</v>
      </c>
      <c r="CA28" s="155">
        <f>IF($B28=0,"",SUMIFS(INPUT_DATA!AB:AB,INPUT_DATA!$A:$A,$B28,INPUT_DATA!$B:$B,"D"))</f>
        <v>0</v>
      </c>
      <c r="CB28" s="155">
        <f>IF($B28=0,"",SUMIFS(INPUT_DATA!AC:AC,INPUT_DATA!$A:$A,$B28,INPUT_DATA!$B:$B,"D"))</f>
        <v>0</v>
      </c>
      <c r="CC28" s="155">
        <f>IF($B28=0,"",SUMIFS(INPUT_DATA!AD:AD,INPUT_DATA!$A:$A,$B28,INPUT_DATA!$B:$B,"D"))</f>
        <v>0</v>
      </c>
      <c r="CD28" s="155">
        <f>IF($B28=0,"",SUMIFS(INPUT_DATA!AE:AE,INPUT_DATA!$A:$A,$B28,INPUT_DATA!$B:$B,"D"))</f>
        <v>0</v>
      </c>
      <c r="CE28" s="155">
        <f>IF($B28=0,"",SUMIFS(INPUT_DATA!AF:AF,INPUT_DATA!$A:$A,$B28,INPUT_DATA!$B:$B,"D"))</f>
        <v>0</v>
      </c>
      <c r="CF28" s="155">
        <f>IF($B28=0,"",SUMIFS(INPUT_DATA!AG:AG,INPUT_DATA!$A:$A,$B28,INPUT_DATA!$B:$B,"D"))</f>
        <v>0</v>
      </c>
      <c r="CG28" s="155">
        <f>IF($B28=0,"",SUMIFS(INPUT_DATA!AH:AH,INPUT_DATA!$A:$A,$B28,INPUT_DATA!$B:$B,"D"))</f>
        <v>0</v>
      </c>
      <c r="CH28" s="155">
        <f>IF($B28=0,"",SUMIFS(INPUT_DATA!AI:AI,INPUT_DATA!$A:$A,$B28,INPUT_DATA!$B:$B,"D"))</f>
        <v>0</v>
      </c>
      <c r="CI28" s="155">
        <f>IF($B28=0,"",SUMIFS(INPUT_DATA!AJ:AJ,INPUT_DATA!$A:$A,$B28,INPUT_DATA!$B:$B,"D"))</f>
        <v>0</v>
      </c>
      <c r="CJ28" s="146">
        <f>IF($B28=0,"",SUMIFS(INPUT_DATA!AK:AK,INPUT_DATA!$A:$A,$B28,INPUT_DATA!$B:$B,"D"))</f>
        <v>0</v>
      </c>
      <c r="CK28" s="146">
        <f>IF($B28=0,"",SUMIFS(INPUT_DATA!AL:AL,INPUT_DATA!$A:$A,$B28,INPUT_DATA!$B:$B,"D"))</f>
        <v>0</v>
      </c>
      <c r="CL28" s="146">
        <f>IF($B28=0,"",SUMIFS(INPUT_DATA!AM:AM,INPUT_DATA!$A:$A,$B28,INPUT_DATA!$B:$B,"D"))</f>
        <v>0</v>
      </c>
      <c r="CM28" s="146">
        <f>IF($B28=0,"",SUMIFS(INPUT_DATA!AN:AN,INPUT_DATA!$A:$A,$B28,INPUT_DATA!$B:$B,"D"))</f>
        <v>0</v>
      </c>
      <c r="CN28" s="146">
        <f>IF($B28=0,"",SUMIFS(INPUT_DATA!AO:AO,INPUT_DATA!$A:$A,$B28,INPUT_DATA!$B:$B,"D"))</f>
        <v>0</v>
      </c>
      <c r="CO28" s="146">
        <f>IF($B28=0,"",SUMIFS(INPUT_DATA!AP:AP,INPUT_DATA!$A:$A,$B28,INPUT_DATA!$B:$B,"D"))</f>
        <v>0</v>
      </c>
      <c r="CP28" s="160">
        <f t="shared" si="7"/>
        <v>0</v>
      </c>
      <c r="CQ28" s="160">
        <f t="shared" si="2"/>
        <v>0</v>
      </c>
      <c r="CR28" s="160">
        <f t="shared" si="3"/>
        <v>0</v>
      </c>
      <c r="CS28" s="145">
        <f>IF($B28=0,"",SUMIFS(INPUT_DATA!AQ:AQ,INPUT_DATA!$A:$A,$B28,INPUT_DATA!$B:$B,"D"))</f>
        <v>0</v>
      </c>
      <c r="CT28" s="160">
        <f>IF($B28=0,"",SUMIFS(INPUT_DATA!AR:AR,INPUT_DATA!$A:$A,$B28,INPUT_DATA!$B:$B,"D"))</f>
        <v>0</v>
      </c>
      <c r="CU28" s="160">
        <f>IF($B28=0,"",SUMIFS(INPUT_DATA!AS:AS,INPUT_DATA!$A:$A,$B28,INPUT_DATA!$B:$B,"D"))</f>
        <v>0</v>
      </c>
      <c r="CV28" s="145">
        <f t="shared" si="20"/>
        <v>0</v>
      </c>
      <c r="CW28" s="160">
        <f t="shared" si="21"/>
        <v>0</v>
      </c>
      <c r="CX28" s="161">
        <f t="shared" si="22"/>
        <v>0</v>
      </c>
      <c r="CY28" s="154"/>
    </row>
    <row r="29" spans="2:104" ht="13">
      <c r="B29" s="143">
        <f>INPUT_DATA!CM16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6"/>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t="str">
        <f>IF($B29=0,"",SUMIFS(INPUT_DATA!AH:AH,INPUT_DATA!$A:$A,$B29,INPUT_DATA!$B:$B,"D"))</f>
        <v/>
      </c>
      <c r="CH29" s="155" t="str">
        <f>IF($B29=0,"",SUMIFS(INPUT_DATA!AI:AI,INPUT_DATA!$A:$A,$B29,INPUT_DATA!$B:$B,"D"))</f>
        <v/>
      </c>
      <c r="CI29" s="155" t="str">
        <f>IF($B29=0,"",SUMIFS(INPUT_DATA!AJ:AJ,INPUT_DATA!$A:$A,$B29,INPUT_DATA!$B:$B,"D"))</f>
        <v/>
      </c>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7"/>
        <v/>
      </c>
      <c r="CQ29" s="160" t="str">
        <f t="shared" si="2"/>
        <v/>
      </c>
      <c r="CR29" s="160" t="str">
        <f t="shared" si="3"/>
        <v/>
      </c>
      <c r="CS29" s="145" t="str">
        <f>IF($B29=0,"",SUMIFS(INPUT_DATA!AQ:AQ,INPUT_DATA!$A:$A,$B29,INPUT_DATA!$B:$B,"D"))</f>
        <v/>
      </c>
      <c r="CT29" s="160" t="str">
        <f>IF($B29=0,"",SUMIFS(INPUT_DATA!AR:AR,INPUT_DATA!$A:$A,$B29,INPUT_DATA!$B:$B,"D"))</f>
        <v/>
      </c>
      <c r="CU29" s="160" t="str">
        <f>IF($B29=0,"",SUMIFS(INPUT_DATA!AS:AS,INPUT_DATA!$A:$A,$B29,INPUT_DATA!$B:$B,"D"))</f>
        <v/>
      </c>
      <c r="CV29" s="145" t="str">
        <f t="shared" si="20"/>
        <v/>
      </c>
      <c r="CW29" s="160" t="str">
        <f t="shared" si="21"/>
        <v/>
      </c>
      <c r="CX29" s="161" t="str">
        <f t="shared" si="22"/>
        <v/>
      </c>
      <c r="CY29" s="154"/>
    </row>
    <row r="30" spans="2:104" ht="13">
      <c r="B30" s="143">
        <f>INPUT_DATA!CM17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6"/>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t="str">
        <f>IF($B30=0,"",SUMIFS(INPUT_DATA!AH:AH,INPUT_DATA!$A:$A,$B30,INPUT_DATA!$B:$B,"D"))</f>
        <v/>
      </c>
      <c r="CH30" s="155" t="str">
        <f>IF($B30=0,"",SUMIFS(INPUT_DATA!AI:AI,INPUT_DATA!$A:$A,$B30,INPUT_DATA!$B:$B,"D"))</f>
        <v/>
      </c>
      <c r="CI30" s="155" t="str">
        <f>IF($B30=0,"",SUMIFS(INPUT_DATA!AJ:AJ,INPUT_DATA!$A:$A,$B30,INPUT_DATA!$B:$B,"D"))</f>
        <v/>
      </c>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7"/>
        <v/>
      </c>
      <c r="CQ30" s="160" t="str">
        <f t="shared" si="2"/>
        <v/>
      </c>
      <c r="CR30" s="160" t="str">
        <f t="shared" si="3"/>
        <v/>
      </c>
      <c r="CS30" s="145" t="str">
        <f>IF($B30=0,"",SUMIFS(INPUT_DATA!AQ:AQ,INPUT_DATA!$A:$A,$B30,INPUT_DATA!$B:$B,"D"))</f>
        <v/>
      </c>
      <c r="CT30" s="160" t="str">
        <f>IF($B30=0,"",SUMIFS(INPUT_DATA!AR:AR,INPUT_DATA!$A:$A,$B30,INPUT_DATA!$B:$B,"D"))</f>
        <v/>
      </c>
      <c r="CU30" s="160" t="str">
        <f>IF($B30=0,"",SUMIFS(INPUT_DATA!AS:AS,INPUT_DATA!$A:$A,$B30,INPUT_DATA!$B:$B,"D"))</f>
        <v/>
      </c>
      <c r="CV30" s="145" t="str">
        <f t="shared" si="20"/>
        <v/>
      </c>
      <c r="CW30" s="160" t="str">
        <f t="shared" si="21"/>
        <v/>
      </c>
      <c r="CX30" s="161" t="str">
        <f t="shared" si="22"/>
        <v/>
      </c>
      <c r="CY30" s="154"/>
    </row>
    <row r="31" spans="2:104" ht="13">
      <c r="B31" s="143">
        <f>INPUT_DATA!CM18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6"/>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t="str">
        <f>IF($B31=0,"",SUMIFS(INPUT_DATA!AH:AH,INPUT_DATA!$A:$A,$B31,INPUT_DATA!$B:$B,"D"))</f>
        <v/>
      </c>
      <c r="CH31" s="155" t="str">
        <f>IF($B31=0,"",SUMIFS(INPUT_DATA!AI:AI,INPUT_DATA!$A:$A,$B31,INPUT_DATA!$B:$B,"D"))</f>
        <v/>
      </c>
      <c r="CI31" s="155" t="str">
        <f>IF($B31=0,"",SUMIFS(INPUT_DATA!AJ:AJ,INPUT_DATA!$A:$A,$B31,INPUT_DATA!$B:$B,"D"))</f>
        <v/>
      </c>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7"/>
        <v/>
      </c>
      <c r="CQ31" s="160" t="str">
        <f t="shared" si="2"/>
        <v/>
      </c>
      <c r="CR31" s="160" t="str">
        <f t="shared" si="3"/>
        <v/>
      </c>
      <c r="CS31" s="145" t="str">
        <f>IF($B31=0,"",SUMIFS(INPUT_DATA!AQ:AQ,INPUT_DATA!$A:$A,$B31,INPUT_DATA!$B:$B,"D"))</f>
        <v/>
      </c>
      <c r="CT31" s="160" t="str">
        <f>IF($B31=0,"",SUMIFS(INPUT_DATA!AR:AR,INPUT_DATA!$A:$A,$B31,INPUT_DATA!$B:$B,"D"))</f>
        <v/>
      </c>
      <c r="CU31" s="160" t="str">
        <f>IF($B31=0,"",SUMIFS(INPUT_DATA!AS:AS,INPUT_DATA!$A:$A,$B31,INPUT_DATA!$B:$B,"D"))</f>
        <v/>
      </c>
      <c r="CV31" s="145" t="str">
        <f t="shared" si="20"/>
        <v/>
      </c>
      <c r="CW31" s="160" t="str">
        <f t="shared" si="21"/>
        <v/>
      </c>
      <c r="CX31" s="161" t="str">
        <f t="shared" si="22"/>
        <v/>
      </c>
      <c r="CY31" s="154"/>
    </row>
    <row r="32" spans="2:104" ht="13">
      <c r="B32" s="143">
        <f>INPUT_DATA!CM19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6"/>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t="str">
        <f>IF($B32=0,"",SUMIFS(INPUT_DATA!AH:AH,INPUT_DATA!$A:$A,$B32,INPUT_DATA!$B:$B,"D"))</f>
        <v/>
      </c>
      <c r="CH32" s="155" t="str">
        <f>IF($B32=0,"",SUMIFS(INPUT_DATA!AI:AI,INPUT_DATA!$A:$A,$B32,INPUT_DATA!$B:$B,"D"))</f>
        <v/>
      </c>
      <c r="CI32" s="155" t="str">
        <f>IF($B32=0,"",SUMIFS(INPUT_DATA!AJ:AJ,INPUT_DATA!$A:$A,$B32,INPUT_DATA!$B:$B,"D"))</f>
        <v/>
      </c>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7"/>
        <v/>
      </c>
      <c r="CQ32" s="160" t="str">
        <f t="shared" si="2"/>
        <v/>
      </c>
      <c r="CR32" s="160" t="str">
        <f t="shared" si="3"/>
        <v/>
      </c>
      <c r="CS32" s="145" t="str">
        <f>IF($B32=0,"",SUMIFS(INPUT_DATA!AQ:AQ,INPUT_DATA!$A:$A,$B32,INPUT_DATA!$B:$B,"D"))</f>
        <v/>
      </c>
      <c r="CT32" s="160" t="str">
        <f>IF($B32=0,"",SUMIFS(INPUT_DATA!AR:AR,INPUT_DATA!$A:$A,$B32,INPUT_DATA!$B:$B,"D"))</f>
        <v/>
      </c>
      <c r="CU32" s="160" t="str">
        <f>IF($B32=0,"",SUMIFS(INPUT_DATA!AS:AS,INPUT_DATA!$A:$A,$B32,INPUT_DATA!$B:$B,"D"))</f>
        <v/>
      </c>
      <c r="CV32" s="145" t="str">
        <f t="shared" si="20"/>
        <v/>
      </c>
      <c r="CW32" s="160" t="str">
        <f t="shared" si="21"/>
        <v/>
      </c>
      <c r="CX32" s="161" t="str">
        <f t="shared" si="22"/>
        <v/>
      </c>
      <c r="CY32" s="154"/>
    </row>
    <row r="33" spans="2:103" ht="13">
      <c r="B33" s="143">
        <f>INPUT_DATA!CM20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6"/>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t="str">
        <f>IF($B33=0,"",SUMIFS(INPUT_DATA!AH:AH,INPUT_DATA!$A:$A,$B33,INPUT_DATA!$B:$B,"D"))</f>
        <v/>
      </c>
      <c r="CH33" s="155" t="str">
        <f>IF($B33=0,"",SUMIFS(INPUT_DATA!AI:AI,INPUT_DATA!$A:$A,$B33,INPUT_DATA!$B:$B,"D"))</f>
        <v/>
      </c>
      <c r="CI33" s="155" t="str">
        <f>IF($B33=0,"",SUMIFS(INPUT_DATA!AJ:AJ,INPUT_DATA!$A:$A,$B33,INPUT_DATA!$B:$B,"D"))</f>
        <v/>
      </c>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7"/>
        <v/>
      </c>
      <c r="CQ33" s="160" t="str">
        <f t="shared" si="2"/>
        <v/>
      </c>
      <c r="CR33" s="160" t="str">
        <f t="shared" si="3"/>
        <v/>
      </c>
      <c r="CS33" s="145" t="str">
        <f>IF($B33=0,"",SUMIFS(INPUT_DATA!AQ:AQ,INPUT_DATA!$A:$A,$B33,INPUT_DATA!$B:$B,"D"))</f>
        <v/>
      </c>
      <c r="CT33" s="160" t="str">
        <f>IF($B33=0,"",SUMIFS(INPUT_DATA!AR:AR,INPUT_DATA!$A:$A,$B33,INPUT_DATA!$B:$B,"D"))</f>
        <v/>
      </c>
      <c r="CU33" s="160" t="str">
        <f>IF($B33=0,"",SUMIFS(INPUT_DATA!AS:AS,INPUT_DATA!$A:$A,$B33,INPUT_DATA!$B:$B,"D"))</f>
        <v/>
      </c>
      <c r="CV33" s="145" t="str">
        <f t="shared" si="20"/>
        <v/>
      </c>
      <c r="CW33" s="160" t="str">
        <f t="shared" si="21"/>
        <v/>
      </c>
      <c r="CX33" s="161" t="str">
        <f t="shared" si="22"/>
        <v/>
      </c>
      <c r="CY33" s="154"/>
    </row>
    <row r="34" spans="2:103" ht="13">
      <c r="B34" s="143">
        <f>INPUT_DATA!CM21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6"/>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t="str">
        <f>IF($B34=0,"",SUMIFS(INPUT_DATA!AH:AH,INPUT_DATA!$A:$A,$B34,INPUT_DATA!$B:$B,"D"))</f>
        <v/>
      </c>
      <c r="CH34" s="155" t="str">
        <f>IF($B34=0,"",SUMIFS(INPUT_DATA!AI:AI,INPUT_DATA!$A:$A,$B34,INPUT_DATA!$B:$B,"D"))</f>
        <v/>
      </c>
      <c r="CI34" s="155" t="str">
        <f>IF($B34=0,"",SUMIFS(INPUT_DATA!AJ:AJ,INPUT_DATA!$A:$A,$B34,INPUT_DATA!$B:$B,"D"))</f>
        <v/>
      </c>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7"/>
        <v/>
      </c>
      <c r="CQ34" s="160" t="str">
        <f t="shared" si="2"/>
        <v/>
      </c>
      <c r="CR34" s="160" t="str">
        <f t="shared" si="3"/>
        <v/>
      </c>
      <c r="CS34" s="145" t="str">
        <f>IF($B34=0,"",SUMIFS(INPUT_DATA!AQ:AQ,INPUT_DATA!$A:$A,$B34,INPUT_DATA!$B:$B,"D"))</f>
        <v/>
      </c>
      <c r="CT34" s="160" t="str">
        <f>IF($B34=0,"",SUMIFS(INPUT_DATA!AR:AR,INPUT_DATA!$A:$A,$B34,INPUT_DATA!$B:$B,"D"))</f>
        <v/>
      </c>
      <c r="CU34" s="160" t="str">
        <f>IF($B34=0,"",SUMIFS(INPUT_DATA!AS:AS,INPUT_DATA!$A:$A,$B34,INPUT_DATA!$B:$B,"D"))</f>
        <v/>
      </c>
      <c r="CV34" s="145" t="str">
        <f t="shared" si="20"/>
        <v/>
      </c>
      <c r="CW34" s="160" t="str">
        <f t="shared" si="21"/>
        <v/>
      </c>
      <c r="CX34" s="161" t="str">
        <f t="shared" si="22"/>
        <v/>
      </c>
      <c r="CY34" s="154"/>
    </row>
    <row r="35" spans="2:103" ht="13">
      <c r="B35" s="143">
        <f>INPUT_DATA!CM22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6"/>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t="str">
        <f>IF($B35=0,"",SUMIFS(INPUT_DATA!AH:AH,INPUT_DATA!$A:$A,$B35,INPUT_DATA!$B:$B,"D"))</f>
        <v/>
      </c>
      <c r="CH35" s="155" t="str">
        <f>IF($B35=0,"",SUMIFS(INPUT_DATA!AI:AI,INPUT_DATA!$A:$A,$B35,INPUT_DATA!$B:$B,"D"))</f>
        <v/>
      </c>
      <c r="CI35" s="155" t="str">
        <f>IF($B35=0,"",SUMIFS(INPUT_DATA!AJ:AJ,INPUT_DATA!$A:$A,$B35,INPUT_DATA!$B:$B,"D"))</f>
        <v/>
      </c>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7"/>
        <v/>
      </c>
      <c r="CQ35" s="160" t="str">
        <f t="shared" si="2"/>
        <v/>
      </c>
      <c r="CR35" s="160" t="str">
        <f t="shared" si="3"/>
        <v/>
      </c>
      <c r="CS35" s="145" t="str">
        <f>IF($B35=0,"",SUMIFS(INPUT_DATA!AQ:AQ,INPUT_DATA!$A:$A,$B35,INPUT_DATA!$B:$B,"D"))</f>
        <v/>
      </c>
      <c r="CT35" s="160" t="str">
        <f>IF($B35=0,"",SUMIFS(INPUT_DATA!AR:AR,INPUT_DATA!$A:$A,$B35,INPUT_DATA!$B:$B,"D"))</f>
        <v/>
      </c>
      <c r="CU35" s="160" t="str">
        <f>IF($B35=0,"",SUMIFS(INPUT_DATA!AS:AS,INPUT_DATA!$A:$A,$B35,INPUT_DATA!$B:$B,"D"))</f>
        <v/>
      </c>
      <c r="CV35" s="145" t="str">
        <f t="shared" si="20"/>
        <v/>
      </c>
      <c r="CW35" s="160" t="str">
        <f t="shared" si="21"/>
        <v/>
      </c>
      <c r="CX35" s="161" t="str">
        <f t="shared" si="22"/>
        <v/>
      </c>
      <c r="CY35" s="154"/>
    </row>
    <row r="36" spans="2:103" ht="13">
      <c r="B36" s="143">
        <f>INPUT_DATA!CM23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6"/>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t="str">
        <f>IF($B36=0,"",SUMIFS(INPUT_DATA!AH:AH,INPUT_DATA!$A:$A,$B36,INPUT_DATA!$B:$B,"D"))</f>
        <v/>
      </c>
      <c r="CH36" s="155" t="str">
        <f>IF($B36=0,"",SUMIFS(INPUT_DATA!AI:AI,INPUT_DATA!$A:$A,$B36,INPUT_DATA!$B:$B,"D"))</f>
        <v/>
      </c>
      <c r="CI36" s="155" t="str">
        <f>IF($B36=0,"",SUMIFS(INPUT_DATA!AJ:AJ,INPUT_DATA!$A:$A,$B36,INPUT_DATA!$B:$B,"D"))</f>
        <v/>
      </c>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7"/>
        <v/>
      </c>
      <c r="CQ36" s="160" t="str">
        <f t="shared" si="2"/>
        <v/>
      </c>
      <c r="CR36" s="160" t="str">
        <f t="shared" si="3"/>
        <v/>
      </c>
      <c r="CS36" s="145" t="str">
        <f>IF($B36=0,"",SUMIFS(INPUT_DATA!AQ:AQ,INPUT_DATA!$A:$A,$B36,INPUT_DATA!$B:$B,"D"))</f>
        <v/>
      </c>
      <c r="CT36" s="160" t="str">
        <f>IF($B36=0,"",SUMIFS(INPUT_DATA!AR:AR,INPUT_DATA!$A:$A,$B36,INPUT_DATA!$B:$B,"D"))</f>
        <v/>
      </c>
      <c r="CU36" s="160" t="str">
        <f>IF($B36=0,"",SUMIFS(INPUT_DATA!AS:AS,INPUT_DATA!$A:$A,$B36,INPUT_DATA!$B:$B,"D"))</f>
        <v/>
      </c>
      <c r="CV36" s="145" t="str">
        <f t="shared" si="20"/>
        <v/>
      </c>
      <c r="CW36" s="160" t="str">
        <f t="shared" si="21"/>
        <v/>
      </c>
      <c r="CX36" s="161" t="str">
        <f t="shared" si="22"/>
        <v/>
      </c>
      <c r="CY36" s="154"/>
    </row>
    <row r="37" spans="2:103" ht="13">
      <c r="B37" s="143">
        <f>INPUT_DATA!CM24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6"/>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t="str">
        <f>IF($B37=0,"",SUMIFS(INPUT_DATA!AH:AH,INPUT_DATA!$A:$A,$B37,INPUT_DATA!$B:$B,"D"))</f>
        <v/>
      </c>
      <c r="CH37" s="155" t="str">
        <f>IF($B37=0,"",SUMIFS(INPUT_DATA!AI:AI,INPUT_DATA!$A:$A,$B37,INPUT_DATA!$B:$B,"D"))</f>
        <v/>
      </c>
      <c r="CI37" s="155" t="str">
        <f>IF($B37=0,"",SUMIFS(INPUT_DATA!AJ:AJ,INPUT_DATA!$A:$A,$B37,INPUT_DATA!$B:$B,"D"))</f>
        <v/>
      </c>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7"/>
        <v/>
      </c>
      <c r="CQ37" s="160" t="str">
        <f t="shared" si="2"/>
        <v/>
      </c>
      <c r="CR37" s="160" t="str">
        <f t="shared" si="3"/>
        <v/>
      </c>
      <c r="CS37" s="145" t="str">
        <f>IF($B37=0,"",SUMIFS(INPUT_DATA!AQ:AQ,INPUT_DATA!$A:$A,$B37,INPUT_DATA!$B:$B,"D"))</f>
        <v/>
      </c>
      <c r="CT37" s="160" t="str">
        <f>IF($B37=0,"",SUMIFS(INPUT_DATA!AR:AR,INPUT_DATA!$A:$A,$B37,INPUT_DATA!$B:$B,"D"))</f>
        <v/>
      </c>
      <c r="CU37" s="160" t="str">
        <f>IF($B37=0,"",SUMIFS(INPUT_DATA!AS:AS,INPUT_DATA!$A:$A,$B37,INPUT_DATA!$B:$B,"D"))</f>
        <v/>
      </c>
      <c r="CV37" s="145" t="str">
        <f t="shared" si="20"/>
        <v/>
      </c>
      <c r="CW37" s="160" t="str">
        <f t="shared" si="21"/>
        <v/>
      </c>
      <c r="CX37" s="161" t="str">
        <f t="shared" si="22"/>
        <v/>
      </c>
      <c r="CY37" s="154"/>
    </row>
    <row r="38" spans="2:103" ht="13">
      <c r="B38" s="143">
        <f>INPUT_DATA!CM25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6"/>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t="str">
        <f>IF($B38=0,"",SUMIFS(INPUT_DATA!AH:AH,INPUT_DATA!$A:$A,$B38,INPUT_DATA!$B:$B,"D"))</f>
        <v/>
      </c>
      <c r="CH38" s="155" t="str">
        <f>IF($B38=0,"",SUMIFS(INPUT_DATA!AI:AI,INPUT_DATA!$A:$A,$B38,INPUT_DATA!$B:$B,"D"))</f>
        <v/>
      </c>
      <c r="CI38" s="155" t="str">
        <f>IF($B38=0,"",SUMIFS(INPUT_DATA!AJ:AJ,INPUT_DATA!$A:$A,$B38,INPUT_DATA!$B:$B,"D"))</f>
        <v/>
      </c>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7"/>
        <v/>
      </c>
      <c r="CQ38" s="160" t="str">
        <f t="shared" si="2"/>
        <v/>
      </c>
      <c r="CR38" s="160" t="str">
        <f t="shared" si="3"/>
        <v/>
      </c>
      <c r="CS38" s="145" t="str">
        <f>IF($B38=0,"",SUMIFS(INPUT_DATA!AQ:AQ,INPUT_DATA!$A:$A,$B38,INPUT_DATA!$B:$B,"D"))</f>
        <v/>
      </c>
      <c r="CT38" s="160" t="str">
        <f>IF($B38=0,"",SUMIFS(INPUT_DATA!AR:AR,INPUT_DATA!$A:$A,$B38,INPUT_DATA!$B:$B,"D"))</f>
        <v/>
      </c>
      <c r="CU38" s="160" t="str">
        <f>IF($B38=0,"",SUMIFS(INPUT_DATA!AS:AS,INPUT_DATA!$A:$A,$B38,INPUT_DATA!$B:$B,"D"))</f>
        <v/>
      </c>
      <c r="CV38" s="145" t="str">
        <f t="shared" si="20"/>
        <v/>
      </c>
      <c r="CW38" s="160" t="str">
        <f t="shared" si="21"/>
        <v/>
      </c>
      <c r="CX38" s="161" t="str">
        <f t="shared" si="22"/>
        <v/>
      </c>
      <c r="CY38" s="154"/>
    </row>
    <row r="39" spans="2:103" ht="13">
      <c r="B39" s="143">
        <f>INPUT_DATA!CM26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6"/>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t="str">
        <f>IF($B39=0,"",SUMIFS(INPUT_DATA!AH:AH,INPUT_DATA!$A:$A,$B39,INPUT_DATA!$B:$B,"D"))</f>
        <v/>
      </c>
      <c r="CH39" s="155" t="str">
        <f>IF($B39=0,"",SUMIFS(INPUT_DATA!AI:AI,INPUT_DATA!$A:$A,$B39,INPUT_DATA!$B:$B,"D"))</f>
        <v/>
      </c>
      <c r="CI39" s="155" t="str">
        <f>IF($B39=0,"",SUMIFS(INPUT_DATA!AJ:AJ,INPUT_DATA!$A:$A,$B39,INPUT_DATA!$B:$B,"D"))</f>
        <v/>
      </c>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7"/>
        <v/>
      </c>
      <c r="CQ39" s="160" t="str">
        <f t="shared" si="2"/>
        <v/>
      </c>
      <c r="CR39" s="160" t="str">
        <f t="shared" si="3"/>
        <v/>
      </c>
      <c r="CS39" s="145" t="str">
        <f>IF($B39=0,"",SUMIFS(INPUT_DATA!AQ:AQ,INPUT_DATA!$A:$A,$B39,INPUT_DATA!$B:$B,"D"))</f>
        <v/>
      </c>
      <c r="CT39" s="160" t="str">
        <f>IF($B39=0,"",SUMIFS(INPUT_DATA!AR:AR,INPUT_DATA!$A:$A,$B39,INPUT_DATA!$B:$B,"D"))</f>
        <v/>
      </c>
      <c r="CU39" s="160" t="str">
        <f>IF($B39=0,"",SUMIFS(INPUT_DATA!AS:AS,INPUT_DATA!$A:$A,$B39,INPUT_DATA!$B:$B,"D"))</f>
        <v/>
      </c>
      <c r="CV39" s="145" t="str">
        <f t="shared" si="20"/>
        <v/>
      </c>
      <c r="CW39" s="160" t="str">
        <f t="shared" si="21"/>
        <v/>
      </c>
      <c r="CX39" s="161" t="str">
        <f t="shared" si="22"/>
        <v/>
      </c>
      <c r="CY39" s="154"/>
    </row>
    <row r="40" spans="2:103" ht="13">
      <c r="B40" s="143">
        <f>INPUT_DATA!CM27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6"/>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t="str">
        <f>IF($B40=0,"",SUMIFS(INPUT_DATA!AH:AH,INPUT_DATA!$A:$A,$B40,INPUT_DATA!$B:$B,"D"))</f>
        <v/>
      </c>
      <c r="CH40" s="155" t="str">
        <f>IF($B40=0,"",SUMIFS(INPUT_DATA!AI:AI,INPUT_DATA!$A:$A,$B40,INPUT_DATA!$B:$B,"D"))</f>
        <v/>
      </c>
      <c r="CI40" s="155" t="str">
        <f>IF($B40=0,"",SUMIFS(INPUT_DATA!AJ:AJ,INPUT_DATA!$A:$A,$B40,INPUT_DATA!$B:$B,"D"))</f>
        <v/>
      </c>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7"/>
        <v/>
      </c>
      <c r="CQ40" s="160" t="str">
        <f t="shared" si="2"/>
        <v/>
      </c>
      <c r="CR40" s="160" t="str">
        <f t="shared" si="3"/>
        <v/>
      </c>
      <c r="CS40" s="145" t="str">
        <f>IF($B40=0,"",SUMIFS(INPUT_DATA!AQ:AQ,INPUT_DATA!$A:$A,$B40,INPUT_DATA!$B:$B,"D"))</f>
        <v/>
      </c>
      <c r="CT40" s="160" t="str">
        <f>IF($B40=0,"",SUMIFS(INPUT_DATA!AR:AR,INPUT_DATA!$A:$A,$B40,INPUT_DATA!$B:$B,"D"))</f>
        <v/>
      </c>
      <c r="CU40" s="160" t="str">
        <f>IF($B40=0,"",SUMIFS(INPUT_DATA!AS:AS,INPUT_DATA!$A:$A,$B40,INPUT_DATA!$B:$B,"D"))</f>
        <v/>
      </c>
      <c r="CV40" s="145" t="str">
        <f t="shared" si="20"/>
        <v/>
      </c>
      <c r="CW40" s="160" t="str">
        <f t="shared" si="21"/>
        <v/>
      </c>
      <c r="CX40" s="161" t="str">
        <f t="shared" si="22"/>
        <v/>
      </c>
      <c r="CY40" s="154"/>
    </row>
    <row r="41" spans="2:103" ht="13">
      <c r="B41" s="143">
        <f>INPUT_DATA!CM28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6"/>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t="str">
        <f>IF($B41=0,"",SUMIFS(INPUT_DATA!AH:AH,INPUT_DATA!$A:$A,$B41,INPUT_DATA!$B:$B,"D"))</f>
        <v/>
      </c>
      <c r="CH41" s="155" t="str">
        <f>IF($B41=0,"",SUMIFS(INPUT_DATA!AI:AI,INPUT_DATA!$A:$A,$B41,INPUT_DATA!$B:$B,"D"))</f>
        <v/>
      </c>
      <c r="CI41" s="155" t="str">
        <f>IF($B41=0,"",SUMIFS(INPUT_DATA!AJ:AJ,INPUT_DATA!$A:$A,$B41,INPUT_DATA!$B:$B,"D"))</f>
        <v/>
      </c>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7"/>
        <v/>
      </c>
      <c r="CQ41" s="160" t="str">
        <f t="shared" si="2"/>
        <v/>
      </c>
      <c r="CR41" s="160" t="str">
        <f t="shared" si="3"/>
        <v/>
      </c>
      <c r="CS41" s="145" t="str">
        <f>IF($B41=0,"",SUMIFS(INPUT_DATA!AQ:AQ,INPUT_DATA!$A:$A,$B41,INPUT_DATA!$B:$B,"D"))</f>
        <v/>
      </c>
      <c r="CT41" s="160" t="str">
        <f>IF($B41=0,"",SUMIFS(INPUT_DATA!AR:AR,INPUT_DATA!$A:$A,$B41,INPUT_DATA!$B:$B,"D"))</f>
        <v/>
      </c>
      <c r="CU41" s="160" t="str">
        <f>IF($B41=0,"",SUMIFS(INPUT_DATA!AS:AS,INPUT_DATA!$A:$A,$B41,INPUT_DATA!$B:$B,"D"))</f>
        <v/>
      </c>
      <c r="CV41" s="145" t="str">
        <f t="shared" si="20"/>
        <v/>
      </c>
      <c r="CW41" s="160" t="str">
        <f t="shared" si="21"/>
        <v/>
      </c>
      <c r="CX41" s="161" t="str">
        <f t="shared" si="22"/>
        <v/>
      </c>
      <c r="CY41" s="154"/>
    </row>
    <row r="42" spans="2:103" ht="13">
      <c r="B42" s="143">
        <f>INPUT_DATA!CM29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6"/>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t="str">
        <f>IF($B42=0,"",SUMIFS(INPUT_DATA!AH:AH,INPUT_DATA!$A:$A,$B42,INPUT_DATA!$B:$B,"D"))</f>
        <v/>
      </c>
      <c r="CH42" s="155" t="str">
        <f>IF($B42=0,"",SUMIFS(INPUT_DATA!AI:AI,INPUT_DATA!$A:$A,$B42,INPUT_DATA!$B:$B,"D"))</f>
        <v/>
      </c>
      <c r="CI42" s="155" t="str">
        <f>IF($B42=0,"",SUMIFS(INPUT_DATA!AJ:AJ,INPUT_DATA!$A:$A,$B42,INPUT_DATA!$B:$B,"D"))</f>
        <v/>
      </c>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7"/>
        <v/>
      </c>
      <c r="CQ42" s="160" t="str">
        <f t="shared" si="2"/>
        <v/>
      </c>
      <c r="CR42" s="160" t="str">
        <f t="shared" si="3"/>
        <v/>
      </c>
      <c r="CS42" s="145" t="str">
        <f>IF($B42=0,"",SUMIFS(INPUT_DATA!AQ:AQ,INPUT_DATA!$A:$A,$B42,INPUT_DATA!$B:$B,"D"))</f>
        <v/>
      </c>
      <c r="CT42" s="160" t="str">
        <f>IF($B42=0,"",SUMIFS(INPUT_DATA!AR:AR,INPUT_DATA!$A:$A,$B42,INPUT_DATA!$B:$B,"D"))</f>
        <v/>
      </c>
      <c r="CU42" s="160" t="str">
        <f>IF($B42=0,"",SUMIFS(INPUT_DATA!AS:AS,INPUT_DATA!$A:$A,$B42,INPUT_DATA!$B:$B,"D"))</f>
        <v/>
      </c>
      <c r="CV42" s="145" t="str">
        <f t="shared" si="20"/>
        <v/>
      </c>
      <c r="CW42" s="160" t="str">
        <f t="shared" si="21"/>
        <v/>
      </c>
      <c r="CX42" s="161" t="str">
        <f t="shared" si="22"/>
        <v/>
      </c>
      <c r="CY42" s="154"/>
    </row>
    <row r="43" spans="2:103" ht="13">
      <c r="B43" s="143">
        <f>INPUT_DATA!CM30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6"/>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t="str">
        <f>IF($B43=0,"",SUMIFS(INPUT_DATA!AH:AH,INPUT_DATA!$A:$A,$B43,INPUT_DATA!$B:$B,"D"))</f>
        <v/>
      </c>
      <c r="CH43" s="155" t="str">
        <f>IF($B43=0,"",SUMIFS(INPUT_DATA!AI:AI,INPUT_DATA!$A:$A,$B43,INPUT_DATA!$B:$B,"D"))</f>
        <v/>
      </c>
      <c r="CI43" s="155" t="str">
        <f>IF($B43=0,"",SUMIFS(INPUT_DATA!AJ:AJ,INPUT_DATA!$A:$A,$B43,INPUT_DATA!$B:$B,"D"))</f>
        <v/>
      </c>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7"/>
        <v/>
      </c>
      <c r="CQ43" s="160" t="str">
        <f t="shared" si="2"/>
        <v/>
      </c>
      <c r="CR43" s="160" t="str">
        <f t="shared" si="3"/>
        <v/>
      </c>
      <c r="CS43" s="145" t="str">
        <f>IF($B43=0,"",SUMIFS(INPUT_DATA!AQ:AQ,INPUT_DATA!$A:$A,$B43,INPUT_DATA!$B:$B,"D"))</f>
        <v/>
      </c>
      <c r="CT43" s="160" t="str">
        <f>IF($B43=0,"",SUMIFS(INPUT_DATA!AR:AR,INPUT_DATA!$A:$A,$B43,INPUT_DATA!$B:$B,"D"))</f>
        <v/>
      </c>
      <c r="CU43" s="160" t="str">
        <f>IF($B43=0,"",SUMIFS(INPUT_DATA!AS:AS,INPUT_DATA!$A:$A,$B43,INPUT_DATA!$B:$B,"D"))</f>
        <v/>
      </c>
      <c r="CV43" s="145" t="str">
        <f t="shared" si="20"/>
        <v/>
      </c>
      <c r="CW43" s="160" t="str">
        <f t="shared" si="21"/>
        <v/>
      </c>
      <c r="CX43" s="161" t="str">
        <f t="shared" si="22"/>
        <v/>
      </c>
      <c r="CY43" s="154"/>
    </row>
    <row r="44" spans="2:103" ht="13">
      <c r="B44" s="143">
        <f>INPUT_DATA!CM31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6"/>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t="str">
        <f>IF($B44=0,"",SUMIFS(INPUT_DATA!AH:AH,INPUT_DATA!$A:$A,$B44,INPUT_DATA!$B:$B,"D"))</f>
        <v/>
      </c>
      <c r="CH44" s="155" t="str">
        <f>IF($B44=0,"",SUMIFS(INPUT_DATA!AI:AI,INPUT_DATA!$A:$A,$B44,INPUT_DATA!$B:$B,"D"))</f>
        <v/>
      </c>
      <c r="CI44" s="155" t="str">
        <f>IF($B44=0,"",SUMIFS(INPUT_DATA!AJ:AJ,INPUT_DATA!$A:$A,$B44,INPUT_DATA!$B:$B,"D"))</f>
        <v/>
      </c>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7"/>
        <v/>
      </c>
      <c r="CQ44" s="160" t="str">
        <f t="shared" si="2"/>
        <v/>
      </c>
      <c r="CR44" s="160" t="str">
        <f t="shared" si="3"/>
        <v/>
      </c>
      <c r="CS44" s="145" t="str">
        <f>IF($B44=0,"",SUMIFS(INPUT_DATA!AQ:AQ,INPUT_DATA!$A:$A,$B44,INPUT_DATA!$B:$B,"D"))</f>
        <v/>
      </c>
      <c r="CT44" s="160" t="str">
        <f>IF($B44=0,"",SUMIFS(INPUT_DATA!AR:AR,INPUT_DATA!$A:$A,$B44,INPUT_DATA!$B:$B,"D"))</f>
        <v/>
      </c>
      <c r="CU44" s="160" t="str">
        <f>IF($B44=0,"",SUMIFS(INPUT_DATA!AS:AS,INPUT_DATA!$A:$A,$B44,INPUT_DATA!$B:$B,"D"))</f>
        <v/>
      </c>
      <c r="CV44" s="145" t="str">
        <f t="shared" si="20"/>
        <v/>
      </c>
      <c r="CW44" s="160" t="str">
        <f t="shared" si="21"/>
        <v/>
      </c>
      <c r="CX44" s="161" t="str">
        <f t="shared" si="22"/>
        <v/>
      </c>
      <c r="CY44" s="154"/>
    </row>
    <row r="45" spans="2:103" ht="13">
      <c r="B45" s="143">
        <f>INPUT_DATA!CM32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6"/>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t="str">
        <f>IF($B45=0,"",SUMIFS(INPUT_DATA!AH:AH,INPUT_DATA!$A:$A,$B45,INPUT_DATA!$B:$B,"D"))</f>
        <v/>
      </c>
      <c r="CH45" s="155" t="str">
        <f>IF($B45=0,"",SUMIFS(INPUT_DATA!AI:AI,INPUT_DATA!$A:$A,$B45,INPUT_DATA!$B:$B,"D"))</f>
        <v/>
      </c>
      <c r="CI45" s="155" t="str">
        <f>IF($B45=0,"",SUMIFS(INPUT_DATA!AJ:AJ,INPUT_DATA!$A:$A,$B45,INPUT_DATA!$B:$B,"D"))</f>
        <v/>
      </c>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7"/>
        <v/>
      </c>
      <c r="CQ45" s="160" t="str">
        <f t="shared" si="2"/>
        <v/>
      </c>
      <c r="CR45" s="160" t="str">
        <f t="shared" si="3"/>
        <v/>
      </c>
      <c r="CS45" s="145" t="str">
        <f>IF($B45=0,"",SUMIFS(INPUT_DATA!AQ:AQ,INPUT_DATA!$A:$A,$B45,INPUT_DATA!$B:$B,"D"))</f>
        <v/>
      </c>
      <c r="CT45" s="160" t="str">
        <f>IF($B45=0,"",SUMIFS(INPUT_DATA!AR:AR,INPUT_DATA!$A:$A,$B45,INPUT_DATA!$B:$B,"D"))</f>
        <v/>
      </c>
      <c r="CU45" s="160" t="str">
        <f>IF($B45=0,"",SUMIFS(INPUT_DATA!AS:AS,INPUT_DATA!$A:$A,$B45,INPUT_DATA!$B:$B,"D"))</f>
        <v/>
      </c>
      <c r="CV45" s="145" t="str">
        <f t="shared" si="20"/>
        <v/>
      </c>
      <c r="CW45" s="160" t="str">
        <f t="shared" si="21"/>
        <v/>
      </c>
      <c r="CX45" s="161" t="str">
        <f t="shared" si="22"/>
        <v/>
      </c>
      <c r="CY45" s="154"/>
    </row>
    <row r="46" spans="2:103" ht="13">
      <c r="B46" s="143">
        <f>INPUT_DATA!CM33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6"/>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t="str">
        <f>IF($B46=0,"",SUMIFS(INPUT_DATA!AH:AH,INPUT_DATA!$A:$A,$B46,INPUT_DATA!$B:$B,"D"))</f>
        <v/>
      </c>
      <c r="CH46" s="155" t="str">
        <f>IF($B46=0,"",SUMIFS(INPUT_DATA!AI:AI,INPUT_DATA!$A:$A,$B46,INPUT_DATA!$B:$B,"D"))</f>
        <v/>
      </c>
      <c r="CI46" s="155" t="str">
        <f>IF($B46=0,"",SUMIFS(INPUT_DATA!AJ:AJ,INPUT_DATA!$A:$A,$B46,INPUT_DATA!$B:$B,"D"))</f>
        <v/>
      </c>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7"/>
        <v/>
      </c>
      <c r="CQ46" s="160" t="str">
        <f t="shared" si="2"/>
        <v/>
      </c>
      <c r="CR46" s="160" t="str">
        <f t="shared" si="3"/>
        <v/>
      </c>
      <c r="CS46" s="145" t="str">
        <f>IF($B46=0,"",SUMIFS(INPUT_DATA!AQ:AQ,INPUT_DATA!$A:$A,$B46,INPUT_DATA!$B:$B,"D"))</f>
        <v/>
      </c>
      <c r="CT46" s="160" t="str">
        <f>IF($B46=0,"",SUMIFS(INPUT_DATA!AR:AR,INPUT_DATA!$A:$A,$B46,INPUT_DATA!$B:$B,"D"))</f>
        <v/>
      </c>
      <c r="CU46" s="160" t="str">
        <f>IF($B46=0,"",SUMIFS(INPUT_DATA!AS:AS,INPUT_DATA!$A:$A,$B46,INPUT_DATA!$B:$B,"D"))</f>
        <v/>
      </c>
      <c r="CV46" s="145" t="str">
        <f t="shared" si="20"/>
        <v/>
      </c>
      <c r="CW46" s="160" t="str">
        <f t="shared" si="21"/>
        <v/>
      </c>
      <c r="CX46" s="161" t="str">
        <f t="shared" si="22"/>
        <v/>
      </c>
      <c r="CY46" s="154"/>
    </row>
    <row r="47" spans="2:103" ht="13">
      <c r="B47" s="143">
        <f>INPUT_DATA!CM34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6"/>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t="str">
        <f>IF($B47=0,"",SUMIFS(INPUT_DATA!AH:AH,INPUT_DATA!$A:$A,$B47,INPUT_DATA!$B:$B,"D"))</f>
        <v/>
      </c>
      <c r="CH47" s="155" t="str">
        <f>IF($B47=0,"",SUMIFS(INPUT_DATA!AI:AI,INPUT_DATA!$A:$A,$B47,INPUT_DATA!$B:$B,"D"))</f>
        <v/>
      </c>
      <c r="CI47" s="155" t="str">
        <f>IF($B47=0,"",SUMIFS(INPUT_DATA!AJ:AJ,INPUT_DATA!$A:$A,$B47,INPUT_DATA!$B:$B,"D"))</f>
        <v/>
      </c>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7"/>
        <v/>
      </c>
      <c r="CQ47" s="160" t="str">
        <f t="shared" si="2"/>
        <v/>
      </c>
      <c r="CR47" s="160" t="str">
        <f t="shared" si="3"/>
        <v/>
      </c>
      <c r="CS47" s="145" t="str">
        <f>IF($B47=0,"",SUMIFS(INPUT_DATA!AQ:AQ,INPUT_DATA!$A:$A,$B47,INPUT_DATA!$B:$B,"D"))</f>
        <v/>
      </c>
      <c r="CT47" s="160" t="str">
        <f>IF($B47=0,"",SUMIFS(INPUT_DATA!AR:AR,INPUT_DATA!$A:$A,$B47,INPUT_DATA!$B:$B,"D"))</f>
        <v/>
      </c>
      <c r="CU47" s="160" t="str">
        <f>IF($B47=0,"",SUMIFS(INPUT_DATA!AS:AS,INPUT_DATA!$A:$A,$B47,INPUT_DATA!$B:$B,"D"))</f>
        <v/>
      </c>
      <c r="CV47" s="145" t="str">
        <f t="shared" si="20"/>
        <v/>
      </c>
      <c r="CW47" s="160" t="str">
        <f t="shared" si="21"/>
        <v/>
      </c>
      <c r="CX47" s="161" t="str">
        <f t="shared" si="22"/>
        <v/>
      </c>
      <c r="CY47" s="154"/>
    </row>
    <row r="48" spans="2:103" ht="13">
      <c r="B48" s="143">
        <f>INPUT_DATA!CM35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6"/>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t="str">
        <f>IF($B48=0,"",SUMIFS(INPUT_DATA!AH:AH,INPUT_DATA!$A:$A,$B48,INPUT_DATA!$B:$B,"D"))</f>
        <v/>
      </c>
      <c r="CH48" s="155" t="str">
        <f>IF($B48=0,"",SUMIFS(INPUT_DATA!AI:AI,INPUT_DATA!$A:$A,$B48,INPUT_DATA!$B:$B,"D"))</f>
        <v/>
      </c>
      <c r="CI48" s="155" t="str">
        <f>IF($B48=0,"",SUMIFS(INPUT_DATA!AJ:AJ,INPUT_DATA!$A:$A,$B48,INPUT_DATA!$B:$B,"D"))</f>
        <v/>
      </c>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7"/>
        <v/>
      </c>
      <c r="CQ48" s="160" t="str">
        <f t="shared" si="2"/>
        <v/>
      </c>
      <c r="CR48" s="160" t="str">
        <f t="shared" si="3"/>
        <v/>
      </c>
      <c r="CS48" s="145" t="str">
        <f>IF($B48=0,"",SUMIFS(INPUT_DATA!AQ:AQ,INPUT_DATA!$A:$A,$B48,INPUT_DATA!$B:$B,"D"))</f>
        <v/>
      </c>
      <c r="CT48" s="160" t="str">
        <f>IF($B48=0,"",SUMIFS(INPUT_DATA!AR:AR,INPUT_DATA!$A:$A,$B48,INPUT_DATA!$B:$B,"D"))</f>
        <v/>
      </c>
      <c r="CU48" s="160" t="str">
        <f>IF($B48=0,"",SUMIFS(INPUT_DATA!AS:AS,INPUT_DATA!$A:$A,$B48,INPUT_DATA!$B:$B,"D"))</f>
        <v/>
      </c>
      <c r="CV48" s="145" t="str">
        <f t="shared" si="20"/>
        <v/>
      </c>
      <c r="CW48" s="160" t="str">
        <f t="shared" si="21"/>
        <v/>
      </c>
      <c r="CX48" s="161" t="str">
        <f t="shared" si="22"/>
        <v/>
      </c>
      <c r="CY48" s="154"/>
    </row>
    <row r="49" spans="1:103" ht="13">
      <c r="B49" s="143">
        <f>INPUT_DATA!CM36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6"/>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t="str">
        <f>IF($B49=0,"",SUMIFS(INPUT_DATA!AH:AH,INPUT_DATA!$A:$A,$B49,INPUT_DATA!$B:$B,"D"))</f>
        <v/>
      </c>
      <c r="CH49" s="155" t="str">
        <f>IF($B49=0,"",SUMIFS(INPUT_DATA!AI:AI,INPUT_DATA!$A:$A,$B49,INPUT_DATA!$B:$B,"D"))</f>
        <v/>
      </c>
      <c r="CI49" s="155" t="str">
        <f>IF($B49=0,"",SUMIFS(INPUT_DATA!AJ:AJ,INPUT_DATA!$A:$A,$B49,INPUT_DATA!$B:$B,"D"))</f>
        <v/>
      </c>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7"/>
        <v/>
      </c>
      <c r="CQ49" s="160" t="str">
        <f t="shared" si="2"/>
        <v/>
      </c>
      <c r="CR49" s="160" t="str">
        <f t="shared" si="3"/>
        <v/>
      </c>
      <c r="CS49" s="145" t="str">
        <f>IF($B49=0,"",SUMIFS(INPUT_DATA!AQ:AQ,INPUT_DATA!$A:$A,$B49,INPUT_DATA!$B:$B,"D"))</f>
        <v/>
      </c>
      <c r="CT49" s="160" t="str">
        <f>IF($B49=0,"",SUMIFS(INPUT_DATA!AR:AR,INPUT_DATA!$A:$A,$B49,INPUT_DATA!$B:$B,"D"))</f>
        <v/>
      </c>
      <c r="CU49" s="160" t="str">
        <f>IF($B49=0,"",SUMIFS(INPUT_DATA!AS:AS,INPUT_DATA!$A:$A,$B49,INPUT_DATA!$B:$B,"D"))</f>
        <v/>
      </c>
      <c r="CV49" s="145" t="str">
        <f t="shared" si="20"/>
        <v/>
      </c>
      <c r="CW49" s="160" t="str">
        <f t="shared" si="21"/>
        <v/>
      </c>
      <c r="CX49" s="161" t="str">
        <f t="shared" si="22"/>
        <v/>
      </c>
      <c r="CY49" s="154"/>
    </row>
    <row r="50" spans="1:103" ht="13">
      <c r="A50" s="162">
        <f t="shared" ref="A50:A87" si="23">A49-1</f>
        <v>-1</v>
      </c>
      <c r="B50" s="143">
        <f>INPUT_DATA!CM37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6"/>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t="str">
        <f>IF($B50=0,"",SUMIFS(INPUT_DATA!AH:AH,INPUT_DATA!$A:$A,$B50,INPUT_DATA!$B:$B,"D"))</f>
        <v/>
      </c>
      <c r="CH50" s="155" t="str">
        <f>IF($B50=0,"",SUMIFS(INPUT_DATA!AI:AI,INPUT_DATA!$A:$A,$B50,INPUT_DATA!$B:$B,"D"))</f>
        <v/>
      </c>
      <c r="CI50" s="155" t="str">
        <f>IF($B50=0,"",SUMIFS(INPUT_DATA!AJ:AJ,INPUT_DATA!$A:$A,$B50,INPUT_DATA!$B:$B,"D"))</f>
        <v/>
      </c>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7"/>
        <v/>
      </c>
      <c r="CQ50" s="160" t="str">
        <f t="shared" si="2"/>
        <v/>
      </c>
      <c r="CR50" s="160" t="str">
        <f t="shared" si="3"/>
        <v/>
      </c>
      <c r="CS50" s="145" t="str">
        <f>IF($B50=0,"",SUMIFS(INPUT_DATA!AQ:AQ,INPUT_DATA!$A:$A,$B50,INPUT_DATA!$B:$B,"D"))</f>
        <v/>
      </c>
      <c r="CT50" s="160" t="str">
        <f>IF($B50=0,"",SUMIFS(INPUT_DATA!AR:AR,INPUT_DATA!$A:$A,$B50,INPUT_DATA!$B:$B,"D"))</f>
        <v/>
      </c>
      <c r="CU50" s="160" t="str">
        <f>IF($B50=0,"",SUMIFS(INPUT_DATA!AS:AS,INPUT_DATA!$A:$A,$B50,INPUT_DATA!$B:$B,"D"))</f>
        <v/>
      </c>
      <c r="CV50" s="145" t="str">
        <f t="shared" si="20"/>
        <v/>
      </c>
      <c r="CW50" s="160" t="str">
        <f t="shared" si="21"/>
        <v/>
      </c>
      <c r="CX50" s="161" t="str">
        <f t="shared" si="22"/>
        <v/>
      </c>
      <c r="CY50" s="154"/>
    </row>
    <row r="51" spans="1:103" ht="13">
      <c r="A51" s="162">
        <f t="shared" si="23"/>
        <v>-2</v>
      </c>
      <c r="B51" s="143">
        <f>INPUT_DATA!CM38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6"/>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t="str">
        <f>IF($B51=0,"",SUMIFS(INPUT_DATA!AH:AH,INPUT_DATA!$A:$A,$B51,INPUT_DATA!$B:$B,"D"))</f>
        <v/>
      </c>
      <c r="CH51" s="155" t="str">
        <f>IF($B51=0,"",SUMIFS(INPUT_DATA!AI:AI,INPUT_DATA!$A:$A,$B51,INPUT_DATA!$B:$B,"D"))</f>
        <v/>
      </c>
      <c r="CI51" s="155" t="str">
        <f>IF($B51=0,"",SUMIFS(INPUT_DATA!AJ:AJ,INPUT_DATA!$A:$A,$B51,INPUT_DATA!$B:$B,"D"))</f>
        <v/>
      </c>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7"/>
        <v/>
      </c>
      <c r="CQ51" s="160" t="str">
        <f t="shared" si="2"/>
        <v/>
      </c>
      <c r="CR51" s="160" t="str">
        <f t="shared" si="3"/>
        <v/>
      </c>
      <c r="CS51" s="145" t="str">
        <f>IF($B51=0,"",SUMIFS(INPUT_DATA!AQ:AQ,INPUT_DATA!$A:$A,$B51,INPUT_DATA!$B:$B,"D"))</f>
        <v/>
      </c>
      <c r="CT51" s="160" t="str">
        <f>IF($B51=0,"",SUMIFS(INPUT_DATA!AR:AR,INPUT_DATA!$A:$A,$B51,INPUT_DATA!$B:$B,"D"))</f>
        <v/>
      </c>
      <c r="CU51" s="160" t="str">
        <f>IF($B51=0,"",SUMIFS(INPUT_DATA!AS:AS,INPUT_DATA!$A:$A,$B51,INPUT_DATA!$B:$B,"D"))</f>
        <v/>
      </c>
      <c r="CV51" s="145" t="str">
        <f t="shared" si="20"/>
        <v/>
      </c>
      <c r="CW51" s="160" t="str">
        <f t="shared" si="21"/>
        <v/>
      </c>
      <c r="CX51" s="161" t="str">
        <f t="shared" si="22"/>
        <v/>
      </c>
      <c r="CY51" s="154"/>
    </row>
    <row r="52" spans="1:103" ht="13">
      <c r="A52" s="162">
        <f t="shared" si="23"/>
        <v>-3</v>
      </c>
      <c r="B52" s="143">
        <f>INPUT_DATA!CM39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6"/>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t="str">
        <f>IF($B52=0,"",SUMIFS(INPUT_DATA!AH:AH,INPUT_DATA!$A:$A,$B52,INPUT_DATA!$B:$B,"D"))</f>
        <v/>
      </c>
      <c r="CH52" s="155" t="str">
        <f>IF($B52=0,"",SUMIFS(INPUT_DATA!AI:AI,INPUT_DATA!$A:$A,$B52,INPUT_DATA!$B:$B,"D"))</f>
        <v/>
      </c>
      <c r="CI52" s="155" t="str">
        <f>IF($B52=0,"",SUMIFS(INPUT_DATA!AJ:AJ,INPUT_DATA!$A:$A,$B52,INPUT_DATA!$B:$B,"D"))</f>
        <v/>
      </c>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7"/>
        <v/>
      </c>
      <c r="CQ52" s="160" t="str">
        <f t="shared" si="2"/>
        <v/>
      </c>
      <c r="CR52" s="160" t="str">
        <f t="shared" si="3"/>
        <v/>
      </c>
      <c r="CS52" s="145" t="str">
        <f>IF($B52=0,"",SUMIFS(INPUT_DATA!AQ:AQ,INPUT_DATA!$A:$A,$B52,INPUT_DATA!$B:$B,"D"))</f>
        <v/>
      </c>
      <c r="CT52" s="160" t="str">
        <f>IF($B52=0,"",SUMIFS(INPUT_DATA!AR:AR,INPUT_DATA!$A:$A,$B52,INPUT_DATA!$B:$B,"D"))</f>
        <v/>
      </c>
      <c r="CU52" s="160" t="str">
        <f>IF($B52=0,"",SUMIFS(INPUT_DATA!AS:AS,INPUT_DATA!$A:$A,$B52,INPUT_DATA!$B:$B,"D"))</f>
        <v/>
      </c>
      <c r="CV52" s="145" t="str">
        <f t="shared" si="20"/>
        <v/>
      </c>
      <c r="CW52" s="160" t="str">
        <f t="shared" si="21"/>
        <v/>
      </c>
      <c r="CX52" s="161" t="str">
        <f t="shared" si="22"/>
        <v/>
      </c>
      <c r="CY52" s="154"/>
    </row>
    <row r="53" spans="1:103" ht="13">
      <c r="A53" s="162">
        <f t="shared" si="23"/>
        <v>-4</v>
      </c>
      <c r="B53" s="143">
        <f>INPUT_DATA!CM40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6"/>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t="str">
        <f>IF($B53=0,"",SUMIFS(INPUT_DATA!AH:AH,INPUT_DATA!$A:$A,$B53,INPUT_DATA!$B:$B,"D"))</f>
        <v/>
      </c>
      <c r="CH53" s="155" t="str">
        <f>IF($B53=0,"",SUMIFS(INPUT_DATA!AI:AI,INPUT_DATA!$A:$A,$B53,INPUT_DATA!$B:$B,"D"))</f>
        <v/>
      </c>
      <c r="CI53" s="155" t="str">
        <f>IF($B53=0,"",SUMIFS(INPUT_DATA!AJ:AJ,INPUT_DATA!$A:$A,$B53,INPUT_DATA!$B:$B,"D"))</f>
        <v/>
      </c>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7"/>
        <v/>
      </c>
      <c r="CQ53" s="160" t="str">
        <f t="shared" si="2"/>
        <v/>
      </c>
      <c r="CR53" s="160" t="str">
        <f t="shared" si="3"/>
        <v/>
      </c>
      <c r="CS53" s="145" t="str">
        <f>IF($B53=0,"",SUMIFS(INPUT_DATA!AQ:AQ,INPUT_DATA!$A:$A,$B53,INPUT_DATA!$B:$B,"D"))</f>
        <v/>
      </c>
      <c r="CT53" s="160" t="str">
        <f>IF($B53=0,"",SUMIFS(INPUT_DATA!AR:AR,INPUT_DATA!$A:$A,$B53,INPUT_DATA!$B:$B,"D"))</f>
        <v/>
      </c>
      <c r="CU53" s="160" t="str">
        <f>IF($B53=0,"",SUMIFS(INPUT_DATA!AS:AS,INPUT_DATA!$A:$A,$B53,INPUT_DATA!$B:$B,"D"))</f>
        <v/>
      </c>
      <c r="CV53" s="145" t="str">
        <f t="shared" si="20"/>
        <v/>
      </c>
      <c r="CW53" s="160" t="str">
        <f t="shared" si="21"/>
        <v/>
      </c>
      <c r="CX53" s="161" t="str">
        <f t="shared" si="22"/>
        <v/>
      </c>
      <c r="CY53" s="154"/>
    </row>
    <row r="54" spans="1:103" ht="13">
      <c r="A54" s="162">
        <f t="shared" si="23"/>
        <v>-5</v>
      </c>
      <c r="B54" s="143">
        <f>INPUT_DATA!CM41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6"/>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t="str">
        <f>IF($B54=0,"",SUMIFS(INPUT_DATA!AH:AH,INPUT_DATA!$A:$A,$B54,INPUT_DATA!$B:$B,"D"))</f>
        <v/>
      </c>
      <c r="CH54" s="155" t="str">
        <f>IF($B54=0,"",SUMIFS(INPUT_DATA!AI:AI,INPUT_DATA!$A:$A,$B54,INPUT_DATA!$B:$B,"D"))</f>
        <v/>
      </c>
      <c r="CI54" s="155" t="str">
        <f>IF($B54=0,"",SUMIFS(INPUT_DATA!AJ:AJ,INPUT_DATA!$A:$A,$B54,INPUT_DATA!$B:$B,"D"))</f>
        <v/>
      </c>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7"/>
        <v/>
      </c>
      <c r="CQ54" s="160" t="str">
        <f t="shared" si="2"/>
        <v/>
      </c>
      <c r="CR54" s="160" t="str">
        <f t="shared" si="3"/>
        <v/>
      </c>
      <c r="CS54" s="145" t="str">
        <f>IF($B54=0,"",SUMIFS(INPUT_DATA!AQ:AQ,INPUT_DATA!$A:$A,$B54,INPUT_DATA!$B:$B,"D"))</f>
        <v/>
      </c>
      <c r="CT54" s="160" t="str">
        <f>IF($B54=0,"",SUMIFS(INPUT_DATA!AR:AR,INPUT_DATA!$A:$A,$B54,INPUT_DATA!$B:$B,"D"))</f>
        <v/>
      </c>
      <c r="CU54" s="160" t="str">
        <f>IF($B54=0,"",SUMIFS(INPUT_DATA!AS:AS,INPUT_DATA!$A:$A,$B54,INPUT_DATA!$B:$B,"D"))</f>
        <v/>
      </c>
      <c r="CV54" s="145" t="str">
        <f t="shared" si="20"/>
        <v/>
      </c>
      <c r="CW54" s="160" t="str">
        <f t="shared" si="21"/>
        <v/>
      </c>
      <c r="CX54" s="161" t="str">
        <f t="shared" si="22"/>
        <v/>
      </c>
      <c r="CY54" s="154"/>
    </row>
    <row r="55" spans="1:103" ht="13">
      <c r="A55" s="162">
        <f t="shared" si="23"/>
        <v>-6</v>
      </c>
      <c r="B55" s="143">
        <f>INPUT_DATA!CM42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6"/>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t="str">
        <f>IF($B55=0,"",SUMIFS(INPUT_DATA!AH:AH,INPUT_DATA!$A:$A,$B55,INPUT_DATA!$B:$B,"D"))</f>
        <v/>
      </c>
      <c r="CH55" s="155" t="str">
        <f>IF($B55=0,"",SUMIFS(INPUT_DATA!AI:AI,INPUT_DATA!$A:$A,$B55,INPUT_DATA!$B:$B,"D"))</f>
        <v/>
      </c>
      <c r="CI55" s="155" t="str">
        <f>IF($B55=0,"",SUMIFS(INPUT_DATA!AJ:AJ,INPUT_DATA!$A:$A,$B55,INPUT_DATA!$B:$B,"D"))</f>
        <v/>
      </c>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7"/>
        <v/>
      </c>
      <c r="CQ55" s="160" t="str">
        <f t="shared" si="2"/>
        <v/>
      </c>
      <c r="CR55" s="160" t="str">
        <f t="shared" si="3"/>
        <v/>
      </c>
      <c r="CS55" s="145" t="str">
        <f>IF($B55=0,"",SUMIFS(INPUT_DATA!AQ:AQ,INPUT_DATA!$A:$A,$B55,INPUT_DATA!$B:$B,"D"))</f>
        <v/>
      </c>
      <c r="CT55" s="160" t="str">
        <f>IF($B55=0,"",SUMIFS(INPUT_DATA!AR:AR,INPUT_DATA!$A:$A,$B55,INPUT_DATA!$B:$B,"D"))</f>
        <v/>
      </c>
      <c r="CU55" s="160" t="str">
        <f>IF($B55=0,"",SUMIFS(INPUT_DATA!AS:AS,INPUT_DATA!$A:$A,$B55,INPUT_DATA!$B:$B,"D"))</f>
        <v/>
      </c>
      <c r="CV55" s="145" t="str">
        <f t="shared" si="20"/>
        <v/>
      </c>
      <c r="CW55" s="160" t="str">
        <f t="shared" si="21"/>
        <v/>
      </c>
      <c r="CX55" s="161" t="str">
        <f t="shared" si="22"/>
        <v/>
      </c>
      <c r="CY55" s="154"/>
    </row>
    <row r="56" spans="1:103" ht="13">
      <c r="A56" s="162">
        <f t="shared" si="23"/>
        <v>-7</v>
      </c>
      <c r="B56" s="143">
        <f>INPUT_DATA!CM43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6"/>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t="str">
        <f>IF($B56=0,"",SUMIFS(INPUT_DATA!AH:AH,INPUT_DATA!$A:$A,$B56,INPUT_DATA!$B:$B,"D"))</f>
        <v/>
      </c>
      <c r="CH56" s="155" t="str">
        <f>IF($B56=0,"",SUMIFS(INPUT_DATA!AI:AI,INPUT_DATA!$A:$A,$B56,INPUT_DATA!$B:$B,"D"))</f>
        <v/>
      </c>
      <c r="CI56" s="155" t="str">
        <f>IF($B56=0,"",SUMIFS(INPUT_DATA!AJ:AJ,INPUT_DATA!$A:$A,$B56,INPUT_DATA!$B:$B,"D"))</f>
        <v/>
      </c>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7"/>
        <v/>
      </c>
      <c r="CQ56" s="160" t="str">
        <f t="shared" si="2"/>
        <v/>
      </c>
      <c r="CR56" s="160" t="str">
        <f t="shared" si="3"/>
        <v/>
      </c>
      <c r="CS56" s="145" t="str">
        <f>IF($B56=0,"",SUMIFS(INPUT_DATA!AQ:AQ,INPUT_DATA!$A:$A,$B56,INPUT_DATA!$B:$B,"D"))</f>
        <v/>
      </c>
      <c r="CT56" s="160" t="str">
        <f>IF($B56=0,"",SUMIFS(INPUT_DATA!AR:AR,INPUT_DATA!$A:$A,$B56,INPUT_DATA!$B:$B,"D"))</f>
        <v/>
      </c>
      <c r="CU56" s="160" t="str">
        <f>IF($B56=0,"",SUMIFS(INPUT_DATA!AS:AS,INPUT_DATA!$A:$A,$B56,INPUT_DATA!$B:$B,"D"))</f>
        <v/>
      </c>
      <c r="CV56" s="145" t="str">
        <f t="shared" si="20"/>
        <v/>
      </c>
      <c r="CW56" s="160" t="str">
        <f t="shared" si="21"/>
        <v/>
      </c>
      <c r="CX56" s="161" t="str">
        <f t="shared" si="22"/>
        <v/>
      </c>
      <c r="CY56" s="154"/>
    </row>
    <row r="57" spans="1:103" ht="13">
      <c r="A57" s="162">
        <f t="shared" si="23"/>
        <v>-8</v>
      </c>
      <c r="B57" s="143">
        <f>INPUT_DATA!CM44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6"/>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t="str">
        <f>IF($B57=0,"",SUMIFS(INPUT_DATA!AH:AH,INPUT_DATA!$A:$A,$B57,INPUT_DATA!$B:$B,"D"))</f>
        <v/>
      </c>
      <c r="CH57" s="155" t="str">
        <f>IF($B57=0,"",SUMIFS(INPUT_DATA!AI:AI,INPUT_DATA!$A:$A,$B57,INPUT_DATA!$B:$B,"D"))</f>
        <v/>
      </c>
      <c r="CI57" s="155" t="str">
        <f>IF($B57=0,"",SUMIFS(INPUT_DATA!AJ:AJ,INPUT_DATA!$A:$A,$B57,INPUT_DATA!$B:$B,"D"))</f>
        <v/>
      </c>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7"/>
        <v/>
      </c>
      <c r="CQ57" s="160" t="str">
        <f t="shared" si="2"/>
        <v/>
      </c>
      <c r="CR57" s="160" t="str">
        <f t="shared" si="3"/>
        <v/>
      </c>
      <c r="CS57" s="145" t="str">
        <f>IF($B57=0,"",SUMIFS(INPUT_DATA!AQ:AQ,INPUT_DATA!$A:$A,$B57,INPUT_DATA!$B:$B,"D"))</f>
        <v/>
      </c>
      <c r="CT57" s="160" t="str">
        <f>IF($B57=0,"",SUMIFS(INPUT_DATA!AR:AR,INPUT_DATA!$A:$A,$B57,INPUT_DATA!$B:$B,"D"))</f>
        <v/>
      </c>
      <c r="CU57" s="160" t="str">
        <f>IF($B57=0,"",SUMIFS(INPUT_DATA!AS:AS,INPUT_DATA!$A:$A,$B57,INPUT_DATA!$B:$B,"D"))</f>
        <v/>
      </c>
      <c r="CV57" s="145" t="str">
        <f t="shared" si="20"/>
        <v/>
      </c>
      <c r="CW57" s="160" t="str">
        <f t="shared" si="21"/>
        <v/>
      </c>
      <c r="CX57" s="161" t="str">
        <f t="shared" si="22"/>
        <v/>
      </c>
      <c r="CY57" s="154"/>
    </row>
    <row r="58" spans="1:103" ht="13">
      <c r="A58" s="162">
        <f t="shared" si="23"/>
        <v>-9</v>
      </c>
      <c r="B58" s="143">
        <f>INPUT_DATA!CM45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6"/>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t="str">
        <f>IF($B58=0,"",SUMIFS(INPUT_DATA!AH:AH,INPUT_DATA!$A:$A,$B58,INPUT_DATA!$B:$B,"D"))</f>
        <v/>
      </c>
      <c r="CH58" s="155" t="str">
        <f>IF($B58=0,"",SUMIFS(INPUT_DATA!AI:AI,INPUT_DATA!$A:$A,$B58,INPUT_DATA!$B:$B,"D"))</f>
        <v/>
      </c>
      <c r="CI58" s="155" t="str">
        <f>IF($B58=0,"",SUMIFS(INPUT_DATA!AJ:AJ,INPUT_DATA!$A:$A,$B58,INPUT_DATA!$B:$B,"D"))</f>
        <v/>
      </c>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7"/>
        <v/>
      </c>
      <c r="CQ58" s="160" t="str">
        <f t="shared" si="2"/>
        <v/>
      </c>
      <c r="CR58" s="160" t="str">
        <f t="shared" si="3"/>
        <v/>
      </c>
      <c r="CS58" s="145" t="str">
        <f>IF($B58=0,"",SUMIFS(INPUT_DATA!AQ:AQ,INPUT_DATA!$A:$A,$B58,INPUT_DATA!$B:$B,"D"))</f>
        <v/>
      </c>
      <c r="CT58" s="160" t="str">
        <f>IF($B58=0,"",SUMIFS(INPUT_DATA!AR:AR,INPUT_DATA!$A:$A,$B58,INPUT_DATA!$B:$B,"D"))</f>
        <v/>
      </c>
      <c r="CU58" s="160" t="str">
        <f>IF($B58=0,"",SUMIFS(INPUT_DATA!AS:AS,INPUT_DATA!$A:$A,$B58,INPUT_DATA!$B:$B,"D"))</f>
        <v/>
      </c>
      <c r="CV58" s="145" t="str">
        <f t="shared" si="20"/>
        <v/>
      </c>
      <c r="CW58" s="160" t="str">
        <f t="shared" si="21"/>
        <v/>
      </c>
      <c r="CX58" s="161" t="str">
        <f t="shared" si="22"/>
        <v/>
      </c>
      <c r="CY58" s="154"/>
    </row>
    <row r="59" spans="1:103" ht="13">
      <c r="A59" s="162">
        <f t="shared" si="23"/>
        <v>-10</v>
      </c>
      <c r="B59" s="143">
        <f>INPUT_DATA!CM46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6"/>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t="str">
        <f>IF($B59=0,"",SUMIFS(INPUT_DATA!AH:AH,INPUT_DATA!$A:$A,$B59,INPUT_DATA!$B:$B,"D"))</f>
        <v/>
      </c>
      <c r="CH59" s="155" t="str">
        <f>IF($B59=0,"",SUMIFS(INPUT_DATA!AI:AI,INPUT_DATA!$A:$A,$B59,INPUT_DATA!$B:$B,"D"))</f>
        <v/>
      </c>
      <c r="CI59" s="155" t="str">
        <f>IF($B59=0,"",SUMIFS(INPUT_DATA!AJ:AJ,INPUT_DATA!$A:$A,$B59,INPUT_DATA!$B:$B,"D"))</f>
        <v/>
      </c>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7"/>
        <v/>
      </c>
      <c r="CQ59" s="160" t="str">
        <f t="shared" si="2"/>
        <v/>
      </c>
      <c r="CR59" s="160" t="str">
        <f t="shared" si="3"/>
        <v/>
      </c>
      <c r="CS59" s="145" t="str">
        <f>IF($B59=0,"",SUMIFS(INPUT_DATA!AQ:AQ,INPUT_DATA!$A:$A,$B59,INPUT_DATA!$B:$B,"D"))</f>
        <v/>
      </c>
      <c r="CT59" s="160" t="str">
        <f>IF($B59=0,"",SUMIFS(INPUT_DATA!AR:AR,INPUT_DATA!$A:$A,$B59,INPUT_DATA!$B:$B,"D"))</f>
        <v/>
      </c>
      <c r="CU59" s="160" t="str">
        <f>IF($B59=0,"",SUMIFS(INPUT_DATA!AS:AS,INPUT_DATA!$A:$A,$B59,INPUT_DATA!$B:$B,"D"))</f>
        <v/>
      </c>
      <c r="CV59" s="145" t="str">
        <f t="shared" si="20"/>
        <v/>
      </c>
      <c r="CW59" s="160" t="str">
        <f t="shared" si="21"/>
        <v/>
      </c>
      <c r="CX59" s="161" t="str">
        <f t="shared" si="22"/>
        <v/>
      </c>
      <c r="CY59" s="154"/>
    </row>
    <row r="60" spans="1:103" ht="13">
      <c r="A60" s="162">
        <f t="shared" si="23"/>
        <v>-11</v>
      </c>
      <c r="B60" s="143">
        <f>INPUT_DATA!CM47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6"/>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t="str">
        <f>IF($B60=0,"",SUMIFS(INPUT_DATA!AH:AH,INPUT_DATA!$A:$A,$B60,INPUT_DATA!$B:$B,"D"))</f>
        <v/>
      </c>
      <c r="CH60" s="155" t="str">
        <f>IF($B60=0,"",SUMIFS(INPUT_DATA!AI:AI,INPUT_DATA!$A:$A,$B60,INPUT_DATA!$B:$B,"D"))</f>
        <v/>
      </c>
      <c r="CI60" s="155" t="str">
        <f>IF($B60=0,"",SUMIFS(INPUT_DATA!AJ:AJ,INPUT_DATA!$A:$A,$B60,INPUT_DATA!$B:$B,"D"))</f>
        <v/>
      </c>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7"/>
        <v/>
      </c>
      <c r="CQ60" s="160" t="str">
        <f t="shared" si="2"/>
        <v/>
      </c>
      <c r="CR60" s="160" t="str">
        <f t="shared" si="3"/>
        <v/>
      </c>
      <c r="CS60" s="145" t="str">
        <f>IF($B60=0,"",SUMIFS(INPUT_DATA!AQ:AQ,INPUT_DATA!$A:$A,$B60,INPUT_DATA!$B:$B,"D"))</f>
        <v/>
      </c>
      <c r="CT60" s="160" t="str">
        <f>IF($B60=0,"",SUMIFS(INPUT_DATA!AR:AR,INPUT_DATA!$A:$A,$B60,INPUT_DATA!$B:$B,"D"))</f>
        <v/>
      </c>
      <c r="CU60" s="160" t="str">
        <f>IF($B60=0,"",SUMIFS(INPUT_DATA!AS:AS,INPUT_DATA!$A:$A,$B60,INPUT_DATA!$B:$B,"D"))</f>
        <v/>
      </c>
      <c r="CV60" s="145" t="str">
        <f t="shared" si="20"/>
        <v/>
      </c>
      <c r="CW60" s="160" t="str">
        <f t="shared" si="21"/>
        <v/>
      </c>
      <c r="CX60" s="161" t="str">
        <f t="shared" si="22"/>
        <v/>
      </c>
      <c r="CY60" s="154"/>
    </row>
    <row r="61" spans="1:103" ht="13">
      <c r="A61" s="162">
        <f t="shared" si="23"/>
        <v>-12</v>
      </c>
      <c r="B61" s="143">
        <f>INPUT_DATA!CM48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6"/>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t="str">
        <f>IF($B61=0,"",SUMIFS(INPUT_DATA!AH:AH,INPUT_DATA!$A:$A,$B61,INPUT_DATA!$B:$B,"D"))</f>
        <v/>
      </c>
      <c r="CH61" s="155" t="str">
        <f>IF($B61=0,"",SUMIFS(INPUT_DATA!AI:AI,INPUT_DATA!$A:$A,$B61,INPUT_DATA!$B:$B,"D"))</f>
        <v/>
      </c>
      <c r="CI61" s="155" t="str">
        <f>IF($B61=0,"",SUMIFS(INPUT_DATA!AJ:AJ,INPUT_DATA!$A:$A,$B61,INPUT_DATA!$B:$B,"D"))</f>
        <v/>
      </c>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7"/>
        <v/>
      </c>
      <c r="CQ61" s="160" t="str">
        <f t="shared" si="2"/>
        <v/>
      </c>
      <c r="CR61" s="160" t="str">
        <f t="shared" si="3"/>
        <v/>
      </c>
      <c r="CS61" s="145" t="str">
        <f>IF($B61=0,"",SUMIFS(INPUT_DATA!AQ:AQ,INPUT_DATA!$A:$A,$B61,INPUT_DATA!$B:$B,"D"))</f>
        <v/>
      </c>
      <c r="CT61" s="160" t="str">
        <f>IF($B61=0,"",SUMIFS(INPUT_DATA!AR:AR,INPUT_DATA!$A:$A,$B61,INPUT_DATA!$B:$B,"D"))</f>
        <v/>
      </c>
      <c r="CU61" s="160" t="str">
        <f>IF($B61=0,"",SUMIFS(INPUT_DATA!AS:AS,INPUT_DATA!$A:$A,$B61,INPUT_DATA!$B:$B,"D"))</f>
        <v/>
      </c>
      <c r="CV61" s="145" t="str">
        <f t="shared" si="20"/>
        <v/>
      </c>
      <c r="CW61" s="160" t="str">
        <f t="shared" si="21"/>
        <v/>
      </c>
      <c r="CX61" s="161" t="str">
        <f t="shared" si="22"/>
        <v/>
      </c>
      <c r="CY61" s="154"/>
    </row>
    <row r="62" spans="1:103" ht="13">
      <c r="A62" s="162">
        <f t="shared" si="23"/>
        <v>-13</v>
      </c>
      <c r="B62" s="143">
        <f>INPUT_DATA!CM49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6"/>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t="str">
        <f>IF($B62=0,"",SUMIFS(INPUT_DATA!AH:AH,INPUT_DATA!$A:$A,$B62,INPUT_DATA!$B:$B,"D"))</f>
        <v/>
      </c>
      <c r="CH62" s="155" t="str">
        <f>IF($B62=0,"",SUMIFS(INPUT_DATA!AI:AI,INPUT_DATA!$A:$A,$B62,INPUT_DATA!$B:$B,"D"))</f>
        <v/>
      </c>
      <c r="CI62" s="155" t="str">
        <f>IF($B62=0,"",SUMIFS(INPUT_DATA!AJ:AJ,INPUT_DATA!$A:$A,$B62,INPUT_DATA!$B:$B,"D"))</f>
        <v/>
      </c>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7"/>
        <v/>
      </c>
      <c r="CQ62" s="160" t="str">
        <f t="shared" si="2"/>
        <v/>
      </c>
      <c r="CR62" s="160" t="str">
        <f t="shared" si="3"/>
        <v/>
      </c>
      <c r="CS62" s="145" t="str">
        <f>IF($B62=0,"",SUMIFS(INPUT_DATA!AQ:AQ,INPUT_DATA!$A:$A,$B62,INPUT_DATA!$B:$B,"D"))</f>
        <v/>
      </c>
      <c r="CT62" s="160" t="str">
        <f>IF($B62=0,"",SUMIFS(INPUT_DATA!AR:AR,INPUT_DATA!$A:$A,$B62,INPUT_DATA!$B:$B,"D"))</f>
        <v/>
      </c>
      <c r="CU62" s="160" t="str">
        <f>IF($B62=0,"",SUMIFS(INPUT_DATA!AS:AS,INPUT_DATA!$A:$A,$B62,INPUT_DATA!$B:$B,"D"))</f>
        <v/>
      </c>
      <c r="CV62" s="145" t="str">
        <f t="shared" si="20"/>
        <v/>
      </c>
      <c r="CW62" s="160" t="str">
        <f t="shared" si="21"/>
        <v/>
      </c>
      <c r="CX62" s="161" t="str">
        <f t="shared" si="22"/>
        <v/>
      </c>
      <c r="CY62" s="154"/>
    </row>
    <row r="63" spans="1:103" ht="13">
      <c r="A63" s="162">
        <f t="shared" si="23"/>
        <v>-14</v>
      </c>
      <c r="B63" s="143">
        <f>INPUT_DATA!CM50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6"/>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t="str">
        <f>IF($B63=0,"",SUMIFS(INPUT_DATA!AH:AH,INPUT_DATA!$A:$A,$B63,INPUT_DATA!$B:$B,"D"))</f>
        <v/>
      </c>
      <c r="CH63" s="155" t="str">
        <f>IF($B63=0,"",SUMIFS(INPUT_DATA!AI:AI,INPUT_DATA!$A:$A,$B63,INPUT_DATA!$B:$B,"D"))</f>
        <v/>
      </c>
      <c r="CI63" s="155" t="str">
        <f>IF($B63=0,"",SUMIFS(INPUT_DATA!AJ:AJ,INPUT_DATA!$A:$A,$B63,INPUT_DATA!$B:$B,"D"))</f>
        <v/>
      </c>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7"/>
        <v/>
      </c>
      <c r="CQ63" s="160" t="str">
        <f t="shared" si="2"/>
        <v/>
      </c>
      <c r="CR63" s="160" t="str">
        <f t="shared" si="3"/>
        <v/>
      </c>
      <c r="CS63" s="145" t="str">
        <f>IF($B63=0,"",SUMIFS(INPUT_DATA!AQ:AQ,INPUT_DATA!$A:$A,$B63,INPUT_DATA!$B:$B,"D"))</f>
        <v/>
      </c>
      <c r="CT63" s="160" t="str">
        <f>IF($B63=0,"",SUMIFS(INPUT_DATA!AR:AR,INPUT_DATA!$A:$A,$B63,INPUT_DATA!$B:$B,"D"))</f>
        <v/>
      </c>
      <c r="CU63" s="160" t="str">
        <f>IF($B63=0,"",SUMIFS(INPUT_DATA!AS:AS,INPUT_DATA!$A:$A,$B63,INPUT_DATA!$B:$B,"D"))</f>
        <v/>
      </c>
      <c r="CV63" s="145" t="str">
        <f t="shared" si="20"/>
        <v/>
      </c>
      <c r="CW63" s="160" t="str">
        <f t="shared" si="21"/>
        <v/>
      </c>
      <c r="CX63" s="161" t="str">
        <f t="shared" si="22"/>
        <v/>
      </c>
      <c r="CY63" s="154"/>
    </row>
    <row r="64" spans="1:103" ht="13">
      <c r="A64" s="162">
        <f t="shared" si="23"/>
        <v>-15</v>
      </c>
      <c r="B64" s="143">
        <f>INPUT_DATA!CM51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6"/>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t="str">
        <f>IF($B64=0,"",SUMIFS(INPUT_DATA!AH:AH,INPUT_DATA!$A:$A,$B64,INPUT_DATA!$B:$B,"D"))</f>
        <v/>
      </c>
      <c r="CH64" s="155" t="str">
        <f>IF($B64=0,"",SUMIFS(INPUT_DATA!AI:AI,INPUT_DATA!$A:$A,$B64,INPUT_DATA!$B:$B,"D"))</f>
        <v/>
      </c>
      <c r="CI64" s="155" t="str">
        <f>IF($B64=0,"",SUMIFS(INPUT_DATA!AJ:AJ,INPUT_DATA!$A:$A,$B64,INPUT_DATA!$B:$B,"D"))</f>
        <v/>
      </c>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7"/>
        <v/>
      </c>
      <c r="CQ64" s="160" t="str">
        <f t="shared" si="2"/>
        <v/>
      </c>
      <c r="CR64" s="160" t="str">
        <f t="shared" si="3"/>
        <v/>
      </c>
      <c r="CS64" s="145" t="str">
        <f>IF($B64=0,"",SUMIFS(INPUT_DATA!AQ:AQ,INPUT_DATA!$A:$A,$B64,INPUT_DATA!$B:$B,"D"))</f>
        <v/>
      </c>
      <c r="CT64" s="160" t="str">
        <f>IF($B64=0,"",SUMIFS(INPUT_DATA!AR:AR,INPUT_DATA!$A:$A,$B64,INPUT_DATA!$B:$B,"D"))</f>
        <v/>
      </c>
      <c r="CU64" s="160" t="str">
        <f>IF($B64=0,"",SUMIFS(INPUT_DATA!AS:AS,INPUT_DATA!$A:$A,$B64,INPUT_DATA!$B:$B,"D"))</f>
        <v/>
      </c>
      <c r="CV64" s="145" t="str">
        <f t="shared" si="20"/>
        <v/>
      </c>
      <c r="CW64" s="160" t="str">
        <f t="shared" si="21"/>
        <v/>
      </c>
      <c r="CX64" s="161" t="str">
        <f t="shared" si="22"/>
        <v/>
      </c>
      <c r="CY64" s="154"/>
    </row>
    <row r="65" spans="1:103" ht="13">
      <c r="A65" s="162">
        <f t="shared" si="23"/>
        <v>-16</v>
      </c>
      <c r="B65" s="143">
        <f>INPUT_DATA!CM52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6"/>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t="str">
        <f>IF($B65=0,"",SUMIFS(INPUT_DATA!AH:AH,INPUT_DATA!$A:$A,$B65,INPUT_DATA!$B:$B,"D"))</f>
        <v/>
      </c>
      <c r="CH65" s="155" t="str">
        <f>IF($B65=0,"",SUMIFS(INPUT_DATA!AI:AI,INPUT_DATA!$A:$A,$B65,INPUT_DATA!$B:$B,"D"))</f>
        <v/>
      </c>
      <c r="CI65" s="155" t="str">
        <f>IF($B65=0,"",SUMIFS(INPUT_DATA!AJ:AJ,INPUT_DATA!$A:$A,$B65,INPUT_DATA!$B:$B,"D"))</f>
        <v/>
      </c>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7"/>
        <v/>
      </c>
      <c r="CQ65" s="160" t="str">
        <f t="shared" si="2"/>
        <v/>
      </c>
      <c r="CR65" s="160" t="str">
        <f t="shared" si="3"/>
        <v/>
      </c>
      <c r="CS65" s="145" t="str">
        <f>IF($B65=0,"",SUMIFS(INPUT_DATA!AQ:AQ,INPUT_DATA!$A:$A,$B65,INPUT_DATA!$B:$B,"D"))</f>
        <v/>
      </c>
      <c r="CT65" s="160" t="str">
        <f>IF($B65=0,"",SUMIFS(INPUT_DATA!AR:AR,INPUT_DATA!$A:$A,$B65,INPUT_DATA!$B:$B,"D"))</f>
        <v/>
      </c>
      <c r="CU65" s="160" t="str">
        <f>IF($B65=0,"",SUMIFS(INPUT_DATA!AS:AS,INPUT_DATA!$A:$A,$B65,INPUT_DATA!$B:$B,"D"))</f>
        <v/>
      </c>
      <c r="CV65" s="145" t="str">
        <f t="shared" si="20"/>
        <v/>
      </c>
      <c r="CW65" s="160" t="str">
        <f t="shared" si="21"/>
        <v/>
      </c>
      <c r="CX65" s="161" t="str">
        <f t="shared" si="22"/>
        <v/>
      </c>
      <c r="CY65" s="154"/>
    </row>
    <row r="66" spans="1:103" ht="13">
      <c r="A66" s="162">
        <f t="shared" si="23"/>
        <v>-17</v>
      </c>
      <c r="B66" s="143">
        <f>INPUT_DATA!CM53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6"/>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t="str">
        <f>IF($B66=0,"",SUMIFS(INPUT_DATA!AH:AH,INPUT_DATA!$A:$A,$B66,INPUT_DATA!$B:$B,"D"))</f>
        <v/>
      </c>
      <c r="CH66" s="155" t="str">
        <f>IF($B66=0,"",SUMIFS(INPUT_DATA!AI:AI,INPUT_DATA!$A:$A,$B66,INPUT_DATA!$B:$B,"D"))</f>
        <v/>
      </c>
      <c r="CI66" s="155" t="str">
        <f>IF($B66=0,"",SUMIFS(INPUT_DATA!AJ:AJ,INPUT_DATA!$A:$A,$B66,INPUT_DATA!$B:$B,"D"))</f>
        <v/>
      </c>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7"/>
        <v/>
      </c>
      <c r="CQ66" s="160" t="str">
        <f t="shared" si="2"/>
        <v/>
      </c>
      <c r="CR66" s="160" t="str">
        <f t="shared" si="3"/>
        <v/>
      </c>
      <c r="CS66" s="145" t="str">
        <f>IF($B66=0,"",SUMIFS(INPUT_DATA!AQ:AQ,INPUT_DATA!$A:$A,$B66,INPUT_DATA!$B:$B,"D"))</f>
        <v/>
      </c>
      <c r="CT66" s="160" t="str">
        <f>IF($B66=0,"",SUMIFS(INPUT_DATA!AR:AR,INPUT_DATA!$A:$A,$B66,INPUT_DATA!$B:$B,"D"))</f>
        <v/>
      </c>
      <c r="CU66" s="160" t="str">
        <f>IF($B66=0,"",SUMIFS(INPUT_DATA!AS:AS,INPUT_DATA!$A:$A,$B66,INPUT_DATA!$B:$B,"D"))</f>
        <v/>
      </c>
      <c r="CV66" s="145" t="str">
        <f t="shared" si="20"/>
        <v/>
      </c>
      <c r="CW66" s="160" t="str">
        <f t="shared" si="21"/>
        <v/>
      </c>
      <c r="CX66" s="161" t="str">
        <f t="shared" si="22"/>
        <v/>
      </c>
      <c r="CY66" s="154"/>
    </row>
    <row r="67" spans="1:103" ht="13">
      <c r="A67" s="162">
        <f t="shared" si="23"/>
        <v>-18</v>
      </c>
      <c r="B67" s="143">
        <f>INPUT_DATA!CM54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6"/>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t="str">
        <f>IF($B67=0,"",SUMIFS(INPUT_DATA!AH:AH,INPUT_DATA!$A:$A,$B67,INPUT_DATA!$B:$B,"D"))</f>
        <v/>
      </c>
      <c r="CH67" s="155" t="str">
        <f>IF($B67=0,"",SUMIFS(INPUT_DATA!AI:AI,INPUT_DATA!$A:$A,$B67,INPUT_DATA!$B:$B,"D"))</f>
        <v/>
      </c>
      <c r="CI67" s="155" t="str">
        <f>IF($B67=0,"",SUMIFS(INPUT_DATA!AJ:AJ,INPUT_DATA!$A:$A,$B67,INPUT_DATA!$B:$B,"D"))</f>
        <v/>
      </c>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7"/>
        <v/>
      </c>
      <c r="CQ67" s="160" t="str">
        <f t="shared" si="2"/>
        <v/>
      </c>
      <c r="CR67" s="160" t="str">
        <f t="shared" si="3"/>
        <v/>
      </c>
      <c r="CS67" s="145" t="str">
        <f>IF($B67=0,"",SUMIFS(INPUT_DATA!AQ:AQ,INPUT_DATA!$A:$A,$B67,INPUT_DATA!$B:$B,"D"))</f>
        <v/>
      </c>
      <c r="CT67" s="160" t="str">
        <f>IF($B67=0,"",SUMIFS(INPUT_DATA!AR:AR,INPUT_DATA!$A:$A,$B67,INPUT_DATA!$B:$B,"D"))</f>
        <v/>
      </c>
      <c r="CU67" s="160" t="str">
        <f>IF($B67=0,"",SUMIFS(INPUT_DATA!AS:AS,INPUT_DATA!$A:$A,$B67,INPUT_DATA!$B:$B,"D"))</f>
        <v/>
      </c>
      <c r="CV67" s="145" t="str">
        <f t="shared" si="20"/>
        <v/>
      </c>
      <c r="CW67" s="160" t="str">
        <f t="shared" si="21"/>
        <v/>
      </c>
      <c r="CX67" s="161" t="str">
        <f t="shared" si="22"/>
        <v/>
      </c>
      <c r="CY67" s="154"/>
    </row>
    <row r="68" spans="1:103" ht="13">
      <c r="A68" s="162">
        <f t="shared" si="23"/>
        <v>-19</v>
      </c>
      <c r="B68" s="143">
        <f>INPUT_DATA!CM55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6"/>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t="str">
        <f>IF($B68=0,"",SUMIFS(INPUT_DATA!AH:AH,INPUT_DATA!$A:$A,$B68,INPUT_DATA!$B:$B,"D"))</f>
        <v/>
      </c>
      <c r="CH68" s="155" t="str">
        <f>IF($B68=0,"",SUMIFS(INPUT_DATA!AI:AI,INPUT_DATA!$A:$A,$B68,INPUT_DATA!$B:$B,"D"))</f>
        <v/>
      </c>
      <c r="CI68" s="155" t="str">
        <f>IF($B68=0,"",SUMIFS(INPUT_DATA!AJ:AJ,INPUT_DATA!$A:$A,$B68,INPUT_DATA!$B:$B,"D"))</f>
        <v/>
      </c>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7"/>
        <v/>
      </c>
      <c r="CQ68" s="160" t="str">
        <f t="shared" si="2"/>
        <v/>
      </c>
      <c r="CR68" s="160" t="str">
        <f t="shared" si="3"/>
        <v/>
      </c>
      <c r="CS68" s="145" t="str">
        <f>IF($B68=0,"",SUMIFS(INPUT_DATA!AQ:AQ,INPUT_DATA!$A:$A,$B68,INPUT_DATA!$B:$B,"D"))</f>
        <v/>
      </c>
      <c r="CT68" s="160" t="str">
        <f>IF($B68=0,"",SUMIFS(INPUT_DATA!AR:AR,INPUT_DATA!$A:$A,$B68,INPUT_DATA!$B:$B,"D"))</f>
        <v/>
      </c>
      <c r="CU68" s="160" t="str">
        <f>IF($B68=0,"",SUMIFS(INPUT_DATA!AS:AS,INPUT_DATA!$A:$A,$B68,INPUT_DATA!$B:$B,"D"))</f>
        <v/>
      </c>
      <c r="CV68" s="145" t="str">
        <f t="shared" si="20"/>
        <v/>
      </c>
      <c r="CW68" s="160" t="str">
        <f t="shared" si="21"/>
        <v/>
      </c>
      <c r="CX68" s="161" t="str">
        <f t="shared" si="22"/>
        <v/>
      </c>
      <c r="CY68" s="154"/>
    </row>
    <row r="69" spans="1:103" ht="13">
      <c r="A69" s="162">
        <f t="shared" si="23"/>
        <v>-20</v>
      </c>
      <c r="B69" s="143">
        <f>INPUT_DATA!CM56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6"/>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t="str">
        <f>IF($B69=0,"",SUMIFS(INPUT_DATA!AH:AH,INPUT_DATA!$A:$A,$B69,INPUT_DATA!$B:$B,"D"))</f>
        <v/>
      </c>
      <c r="CH69" s="155" t="str">
        <f>IF($B69=0,"",SUMIFS(INPUT_DATA!AI:AI,INPUT_DATA!$A:$A,$B69,INPUT_DATA!$B:$B,"D"))</f>
        <v/>
      </c>
      <c r="CI69" s="155" t="str">
        <f>IF($B69=0,"",SUMIFS(INPUT_DATA!AJ:AJ,INPUT_DATA!$A:$A,$B69,INPUT_DATA!$B:$B,"D"))</f>
        <v/>
      </c>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7"/>
        <v/>
      </c>
      <c r="CQ69" s="160" t="str">
        <f t="shared" si="2"/>
        <v/>
      </c>
      <c r="CR69" s="160" t="str">
        <f t="shared" si="3"/>
        <v/>
      </c>
      <c r="CS69" s="145" t="str">
        <f>IF($B69=0,"",SUMIFS(INPUT_DATA!AQ:AQ,INPUT_DATA!$A:$A,$B69,INPUT_DATA!$B:$B,"D"))</f>
        <v/>
      </c>
      <c r="CT69" s="160" t="str">
        <f>IF($B69=0,"",SUMIFS(INPUT_DATA!AR:AR,INPUT_DATA!$A:$A,$B69,INPUT_DATA!$B:$B,"D"))</f>
        <v/>
      </c>
      <c r="CU69" s="160" t="str">
        <f>IF($B69=0,"",SUMIFS(INPUT_DATA!AS:AS,INPUT_DATA!$A:$A,$B69,INPUT_DATA!$B:$B,"D"))</f>
        <v/>
      </c>
      <c r="CV69" s="145" t="str">
        <f t="shared" si="20"/>
        <v/>
      </c>
      <c r="CW69" s="160" t="str">
        <f t="shared" si="21"/>
        <v/>
      </c>
      <c r="CX69" s="161" t="str">
        <f t="shared" si="22"/>
        <v/>
      </c>
      <c r="CY69" s="154"/>
    </row>
    <row r="70" spans="1:103" ht="13">
      <c r="A70" s="162">
        <f t="shared" si="23"/>
        <v>-21</v>
      </c>
      <c r="B70" s="143">
        <f>INPUT_DATA!CM57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6"/>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t="str">
        <f>IF($B70=0,"",SUMIFS(INPUT_DATA!AH:AH,INPUT_DATA!$A:$A,$B70,INPUT_DATA!$B:$B,"D"))</f>
        <v/>
      </c>
      <c r="CH70" s="155" t="str">
        <f>IF($B70=0,"",SUMIFS(INPUT_DATA!AI:AI,INPUT_DATA!$A:$A,$B70,INPUT_DATA!$B:$B,"D"))</f>
        <v/>
      </c>
      <c r="CI70" s="155" t="str">
        <f>IF($B70=0,"",SUMIFS(INPUT_DATA!AJ:AJ,INPUT_DATA!$A:$A,$B70,INPUT_DATA!$B:$B,"D"))</f>
        <v/>
      </c>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7"/>
        <v/>
      </c>
      <c r="CQ70" s="160" t="str">
        <f t="shared" si="2"/>
        <v/>
      </c>
      <c r="CR70" s="160" t="str">
        <f t="shared" si="3"/>
        <v/>
      </c>
      <c r="CS70" s="145" t="str">
        <f>IF($B70=0,"",SUMIFS(INPUT_DATA!AQ:AQ,INPUT_DATA!$A:$A,$B70,INPUT_DATA!$B:$B,"D"))</f>
        <v/>
      </c>
      <c r="CT70" s="160" t="str">
        <f>IF($B70=0,"",SUMIFS(INPUT_DATA!AR:AR,INPUT_DATA!$A:$A,$B70,INPUT_DATA!$B:$B,"D"))</f>
        <v/>
      </c>
      <c r="CU70" s="160" t="str">
        <f>IF($B70=0,"",SUMIFS(INPUT_DATA!AS:AS,INPUT_DATA!$A:$A,$B70,INPUT_DATA!$B:$B,"D"))</f>
        <v/>
      </c>
      <c r="CV70" s="145" t="str">
        <f t="shared" si="20"/>
        <v/>
      </c>
      <c r="CW70" s="160" t="str">
        <f t="shared" si="21"/>
        <v/>
      </c>
      <c r="CX70" s="161" t="str">
        <f t="shared" si="22"/>
        <v/>
      </c>
      <c r="CY70" s="154"/>
    </row>
    <row r="71" spans="1:103" ht="13">
      <c r="A71" s="162">
        <f t="shared" si="23"/>
        <v>-22</v>
      </c>
      <c r="B71" s="143">
        <f>INPUT_DATA!CM58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6"/>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t="str">
        <f>IF($B71=0,"",SUMIFS(INPUT_DATA!AH:AH,INPUT_DATA!$A:$A,$B71,INPUT_DATA!$B:$B,"D"))</f>
        <v/>
      </c>
      <c r="CH71" s="155" t="str">
        <f>IF($B71=0,"",SUMIFS(INPUT_DATA!AI:AI,INPUT_DATA!$A:$A,$B71,INPUT_DATA!$B:$B,"D"))</f>
        <v/>
      </c>
      <c r="CI71" s="155" t="str">
        <f>IF($B71=0,"",SUMIFS(INPUT_DATA!AJ:AJ,INPUT_DATA!$A:$A,$B71,INPUT_DATA!$B:$B,"D"))</f>
        <v/>
      </c>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7"/>
        <v/>
      </c>
      <c r="CQ71" s="160" t="str">
        <f t="shared" si="2"/>
        <v/>
      </c>
      <c r="CR71" s="160" t="str">
        <f t="shared" si="3"/>
        <v/>
      </c>
      <c r="CS71" s="145" t="str">
        <f>IF($B71=0,"",SUMIFS(INPUT_DATA!AQ:AQ,INPUT_DATA!$A:$A,$B71,INPUT_DATA!$B:$B,"D"))</f>
        <v/>
      </c>
      <c r="CT71" s="160" t="str">
        <f>IF($B71=0,"",SUMIFS(INPUT_DATA!AR:AR,INPUT_DATA!$A:$A,$B71,INPUT_DATA!$B:$B,"D"))</f>
        <v/>
      </c>
      <c r="CU71" s="160" t="str">
        <f>IF($B71=0,"",SUMIFS(INPUT_DATA!AS:AS,INPUT_DATA!$A:$A,$B71,INPUT_DATA!$B:$B,"D"))</f>
        <v/>
      </c>
      <c r="CV71" s="145" t="str">
        <f t="shared" si="20"/>
        <v/>
      </c>
      <c r="CW71" s="160" t="str">
        <f t="shared" si="21"/>
        <v/>
      </c>
      <c r="CX71" s="161" t="str">
        <f t="shared" si="22"/>
        <v/>
      </c>
      <c r="CY71" s="154"/>
    </row>
    <row r="72" spans="1:103" ht="13">
      <c r="A72" s="162">
        <f t="shared" si="23"/>
        <v>-23</v>
      </c>
      <c r="B72" s="143">
        <f>INPUT_DATA!CM59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6"/>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t="str">
        <f>IF($B72=0,"",SUMIFS(INPUT_DATA!AH:AH,INPUT_DATA!$A:$A,$B72,INPUT_DATA!$B:$B,"D"))</f>
        <v/>
      </c>
      <c r="CH72" s="155" t="str">
        <f>IF($B72=0,"",SUMIFS(INPUT_DATA!AI:AI,INPUT_DATA!$A:$A,$B72,INPUT_DATA!$B:$B,"D"))</f>
        <v/>
      </c>
      <c r="CI72" s="155" t="str">
        <f>IF($B72=0,"",SUMIFS(INPUT_DATA!AJ:AJ,INPUT_DATA!$A:$A,$B72,INPUT_DATA!$B:$B,"D"))</f>
        <v/>
      </c>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7"/>
        <v/>
      </c>
      <c r="CQ72" s="160" t="str">
        <f t="shared" si="2"/>
        <v/>
      </c>
      <c r="CR72" s="160" t="str">
        <f t="shared" si="3"/>
        <v/>
      </c>
      <c r="CS72" s="145" t="str">
        <f>IF($B72=0,"",SUMIFS(INPUT_DATA!AQ:AQ,INPUT_DATA!$A:$A,$B72,INPUT_DATA!$B:$B,"D"))</f>
        <v/>
      </c>
      <c r="CT72" s="160" t="str">
        <f>IF($B72=0,"",SUMIFS(INPUT_DATA!AR:AR,INPUT_DATA!$A:$A,$B72,INPUT_DATA!$B:$B,"D"))</f>
        <v/>
      </c>
      <c r="CU72" s="160" t="str">
        <f>IF($B72=0,"",SUMIFS(INPUT_DATA!AS:AS,INPUT_DATA!$A:$A,$B72,INPUT_DATA!$B:$B,"D"))</f>
        <v/>
      </c>
      <c r="CV72" s="145" t="str">
        <f t="shared" si="20"/>
        <v/>
      </c>
      <c r="CW72" s="160" t="str">
        <f t="shared" si="21"/>
        <v/>
      </c>
      <c r="CX72" s="161" t="str">
        <f t="shared" si="22"/>
        <v/>
      </c>
      <c r="CY72" s="154"/>
    </row>
    <row r="73" spans="1:103" ht="13">
      <c r="A73" s="162">
        <f t="shared" si="23"/>
        <v>-24</v>
      </c>
      <c r="B73" s="143">
        <f>INPUT_DATA!CM60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6"/>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t="str">
        <f>IF($B73=0,"",SUMIFS(INPUT_DATA!AH:AH,INPUT_DATA!$A:$A,$B73,INPUT_DATA!$B:$B,"D"))</f>
        <v/>
      </c>
      <c r="CH73" s="155" t="str">
        <f>IF($B73=0,"",SUMIFS(INPUT_DATA!AI:AI,INPUT_DATA!$A:$A,$B73,INPUT_DATA!$B:$B,"D"))</f>
        <v/>
      </c>
      <c r="CI73" s="155" t="str">
        <f>IF($B73=0,"",SUMIFS(INPUT_DATA!AJ:AJ,INPUT_DATA!$A:$A,$B73,INPUT_DATA!$B:$B,"D"))</f>
        <v/>
      </c>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7"/>
        <v/>
      </c>
      <c r="CQ73" s="160" t="str">
        <f t="shared" si="2"/>
        <v/>
      </c>
      <c r="CR73" s="160" t="str">
        <f t="shared" si="3"/>
        <v/>
      </c>
      <c r="CS73" s="145" t="str">
        <f>IF($B73=0,"",SUMIFS(INPUT_DATA!AQ:AQ,INPUT_DATA!$A:$A,$B73,INPUT_DATA!$B:$B,"D"))</f>
        <v/>
      </c>
      <c r="CT73" s="160" t="str">
        <f>IF($B73=0,"",SUMIFS(INPUT_DATA!AR:AR,INPUT_DATA!$A:$A,$B73,INPUT_DATA!$B:$B,"D"))</f>
        <v/>
      </c>
      <c r="CU73" s="160" t="str">
        <f>IF($B73=0,"",SUMIFS(INPUT_DATA!AS:AS,INPUT_DATA!$A:$A,$B73,INPUT_DATA!$B:$B,"D"))</f>
        <v/>
      </c>
      <c r="CV73" s="145" t="str">
        <f t="shared" si="20"/>
        <v/>
      </c>
      <c r="CW73" s="160" t="str">
        <f t="shared" si="21"/>
        <v/>
      </c>
      <c r="CX73" s="161" t="str">
        <f t="shared" si="22"/>
        <v/>
      </c>
      <c r="CY73" s="154"/>
    </row>
    <row r="74" spans="1:103" ht="13">
      <c r="A74" s="162">
        <f t="shared" si="23"/>
        <v>-25</v>
      </c>
      <c r="B74" s="143">
        <f>INPUT_DATA!CM61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6"/>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t="str">
        <f>IF($B74=0,"",SUMIFS(INPUT_DATA!AH:AH,INPUT_DATA!$A:$A,$B74,INPUT_DATA!$B:$B,"D"))</f>
        <v/>
      </c>
      <c r="CH74" s="155" t="str">
        <f>IF($B74=0,"",SUMIFS(INPUT_DATA!AI:AI,INPUT_DATA!$A:$A,$B74,INPUT_DATA!$B:$B,"D"))</f>
        <v/>
      </c>
      <c r="CI74" s="155" t="str">
        <f>IF($B74=0,"",SUMIFS(INPUT_DATA!AJ:AJ,INPUT_DATA!$A:$A,$B74,INPUT_DATA!$B:$B,"D"))</f>
        <v/>
      </c>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7"/>
        <v/>
      </c>
      <c r="CQ74" s="160" t="str">
        <f t="shared" si="2"/>
        <v/>
      </c>
      <c r="CR74" s="160" t="str">
        <f t="shared" si="3"/>
        <v/>
      </c>
      <c r="CS74" s="145" t="str">
        <f>IF($B74=0,"",SUMIFS(INPUT_DATA!AQ:AQ,INPUT_DATA!$A:$A,$B74,INPUT_DATA!$B:$B,"D"))</f>
        <v/>
      </c>
      <c r="CT74" s="160" t="str">
        <f>IF($B74=0,"",SUMIFS(INPUT_DATA!AR:AR,INPUT_DATA!$A:$A,$B74,INPUT_DATA!$B:$B,"D"))</f>
        <v/>
      </c>
      <c r="CU74" s="160" t="str">
        <f>IF($B74=0,"",SUMIFS(INPUT_DATA!AS:AS,INPUT_DATA!$A:$A,$B74,INPUT_DATA!$B:$B,"D"))</f>
        <v/>
      </c>
      <c r="CV74" s="145" t="str">
        <f t="shared" si="20"/>
        <v/>
      </c>
      <c r="CW74" s="160" t="str">
        <f t="shared" si="21"/>
        <v/>
      </c>
      <c r="CX74" s="161" t="str">
        <f t="shared" si="22"/>
        <v/>
      </c>
      <c r="CY74" s="154"/>
    </row>
    <row r="75" spans="1:103" ht="13">
      <c r="A75" s="162">
        <f t="shared" si="23"/>
        <v>-26</v>
      </c>
      <c r="B75" s="143">
        <f>INPUT_DATA!CM62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6"/>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t="str">
        <f>IF($B75=0,"",SUMIFS(INPUT_DATA!AH:AH,INPUT_DATA!$A:$A,$B75,INPUT_DATA!$B:$B,"D"))</f>
        <v/>
      </c>
      <c r="CH75" s="155" t="str">
        <f>IF($B75=0,"",SUMIFS(INPUT_DATA!AI:AI,INPUT_DATA!$A:$A,$B75,INPUT_DATA!$B:$B,"D"))</f>
        <v/>
      </c>
      <c r="CI75" s="155" t="str">
        <f>IF($B75=0,"",SUMIFS(INPUT_DATA!AJ:AJ,INPUT_DATA!$A:$A,$B75,INPUT_DATA!$B:$B,"D"))</f>
        <v/>
      </c>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7"/>
        <v/>
      </c>
      <c r="CQ75" s="160" t="str">
        <f t="shared" si="2"/>
        <v/>
      </c>
      <c r="CR75" s="160" t="str">
        <f t="shared" si="3"/>
        <v/>
      </c>
      <c r="CS75" s="145" t="str">
        <f>IF($B75=0,"",SUMIFS(INPUT_DATA!AQ:AQ,INPUT_DATA!$A:$A,$B75,INPUT_DATA!$B:$B,"D"))</f>
        <v/>
      </c>
      <c r="CT75" s="160" t="str">
        <f>IF($B75=0,"",SUMIFS(INPUT_DATA!AR:AR,INPUT_DATA!$A:$A,$B75,INPUT_DATA!$B:$B,"D"))</f>
        <v/>
      </c>
      <c r="CU75" s="160" t="str">
        <f>IF($B75=0,"",SUMIFS(INPUT_DATA!AS:AS,INPUT_DATA!$A:$A,$B75,INPUT_DATA!$B:$B,"D"))</f>
        <v/>
      </c>
      <c r="CV75" s="145" t="str">
        <f t="shared" si="20"/>
        <v/>
      </c>
      <c r="CW75" s="160" t="str">
        <f t="shared" si="21"/>
        <v/>
      </c>
      <c r="CX75" s="161" t="str">
        <f t="shared" si="22"/>
        <v/>
      </c>
      <c r="CY75" s="154"/>
    </row>
    <row r="76" spans="1:103" ht="13">
      <c r="A76" s="162">
        <f t="shared" si="23"/>
        <v>-27</v>
      </c>
      <c r="B76" s="143">
        <f>INPUT_DATA!CM63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6"/>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t="str">
        <f>IF($B76=0,"",SUMIFS(INPUT_DATA!AH:AH,INPUT_DATA!$A:$A,$B76,INPUT_DATA!$B:$B,"D"))</f>
        <v/>
      </c>
      <c r="CH76" s="155" t="str">
        <f>IF($B76=0,"",SUMIFS(INPUT_DATA!AI:AI,INPUT_DATA!$A:$A,$B76,INPUT_DATA!$B:$B,"D"))</f>
        <v/>
      </c>
      <c r="CI76" s="155" t="str">
        <f>IF($B76=0,"",SUMIFS(INPUT_DATA!AJ:AJ,INPUT_DATA!$A:$A,$B76,INPUT_DATA!$B:$B,"D"))</f>
        <v/>
      </c>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7"/>
        <v/>
      </c>
      <c r="CQ76" s="160" t="str">
        <f t="shared" si="2"/>
        <v/>
      </c>
      <c r="CR76" s="160" t="str">
        <f t="shared" si="3"/>
        <v/>
      </c>
      <c r="CS76" s="145" t="str">
        <f>IF($B76=0,"",SUMIFS(INPUT_DATA!AQ:AQ,INPUT_DATA!$A:$A,$B76,INPUT_DATA!$B:$B,"D"))</f>
        <v/>
      </c>
      <c r="CT76" s="160" t="str">
        <f>IF($B76=0,"",SUMIFS(INPUT_DATA!AR:AR,INPUT_DATA!$A:$A,$B76,INPUT_DATA!$B:$B,"D"))</f>
        <v/>
      </c>
      <c r="CU76" s="160" t="str">
        <f>IF($B76=0,"",SUMIFS(INPUT_DATA!AS:AS,INPUT_DATA!$A:$A,$B76,INPUT_DATA!$B:$B,"D"))</f>
        <v/>
      </c>
      <c r="CV76" s="145" t="str">
        <f t="shared" si="20"/>
        <v/>
      </c>
      <c r="CW76" s="160" t="str">
        <f t="shared" si="21"/>
        <v/>
      </c>
      <c r="CX76" s="161" t="str">
        <f t="shared" si="22"/>
        <v/>
      </c>
      <c r="CY76" s="154"/>
    </row>
    <row r="77" spans="1:103" ht="13">
      <c r="A77" s="162">
        <f t="shared" si="23"/>
        <v>-28</v>
      </c>
      <c r="B77" s="143">
        <f>INPUT_DATA!CM64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6"/>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t="str">
        <f>IF($B77=0,"",SUMIFS(INPUT_DATA!AH:AH,INPUT_DATA!$A:$A,$B77,INPUT_DATA!$B:$B,"D"))</f>
        <v/>
      </c>
      <c r="CH77" s="155" t="str">
        <f>IF($B77=0,"",SUMIFS(INPUT_DATA!AI:AI,INPUT_DATA!$A:$A,$B77,INPUT_DATA!$B:$B,"D"))</f>
        <v/>
      </c>
      <c r="CI77" s="155" t="str">
        <f>IF($B77=0,"",SUMIFS(INPUT_DATA!AJ:AJ,INPUT_DATA!$A:$A,$B77,INPUT_DATA!$B:$B,"D"))</f>
        <v/>
      </c>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7"/>
        <v/>
      </c>
      <c r="CQ77" s="160" t="str">
        <f t="shared" si="2"/>
        <v/>
      </c>
      <c r="CR77" s="160" t="str">
        <f t="shared" si="3"/>
        <v/>
      </c>
      <c r="CS77" s="145" t="str">
        <f>IF($B77=0,"",SUMIFS(INPUT_DATA!AQ:AQ,INPUT_DATA!$A:$A,$B77,INPUT_DATA!$B:$B,"D"))</f>
        <v/>
      </c>
      <c r="CT77" s="160" t="str">
        <f>IF($B77=0,"",SUMIFS(INPUT_DATA!AR:AR,INPUT_DATA!$A:$A,$B77,INPUT_DATA!$B:$B,"D"))</f>
        <v/>
      </c>
      <c r="CU77" s="160" t="str">
        <f>IF($B77=0,"",SUMIFS(INPUT_DATA!AS:AS,INPUT_DATA!$A:$A,$B77,INPUT_DATA!$B:$B,"D"))</f>
        <v/>
      </c>
      <c r="CV77" s="145" t="str">
        <f t="shared" si="20"/>
        <v/>
      </c>
      <c r="CW77" s="160" t="str">
        <f t="shared" si="21"/>
        <v/>
      </c>
      <c r="CX77" s="161" t="str">
        <f t="shared" si="22"/>
        <v/>
      </c>
      <c r="CY77" s="154"/>
    </row>
    <row r="78" spans="1:103" ht="13">
      <c r="A78" s="162">
        <f t="shared" si="23"/>
        <v>-29</v>
      </c>
      <c r="B78" s="143">
        <f>INPUT_DATA!CM65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6"/>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t="str">
        <f>IF($B78=0,"",SUMIFS(INPUT_DATA!AH:AH,INPUT_DATA!$A:$A,$B78,INPUT_DATA!$B:$B,"D"))</f>
        <v/>
      </c>
      <c r="CH78" s="155" t="str">
        <f>IF($B78=0,"",SUMIFS(INPUT_DATA!AI:AI,INPUT_DATA!$A:$A,$B78,INPUT_DATA!$B:$B,"D"))</f>
        <v/>
      </c>
      <c r="CI78" s="155" t="str">
        <f>IF($B78=0,"",SUMIFS(INPUT_DATA!AJ:AJ,INPUT_DATA!$A:$A,$B78,INPUT_DATA!$B:$B,"D"))</f>
        <v/>
      </c>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7"/>
        <v/>
      </c>
      <c r="CQ78" s="160" t="str">
        <f t="shared" si="2"/>
        <v/>
      </c>
      <c r="CR78" s="160" t="str">
        <f t="shared" si="3"/>
        <v/>
      </c>
      <c r="CS78" s="145" t="str">
        <f>IF($B78=0,"",SUMIFS(INPUT_DATA!AQ:AQ,INPUT_DATA!$A:$A,$B78,INPUT_DATA!$B:$B,"D"))</f>
        <v/>
      </c>
      <c r="CT78" s="160" t="str">
        <f>IF($B78=0,"",SUMIFS(INPUT_DATA!AR:AR,INPUT_DATA!$A:$A,$B78,INPUT_DATA!$B:$B,"D"))</f>
        <v/>
      </c>
      <c r="CU78" s="160" t="str">
        <f>IF($B78=0,"",SUMIFS(INPUT_DATA!AS:AS,INPUT_DATA!$A:$A,$B78,INPUT_DATA!$B:$B,"D"))</f>
        <v/>
      </c>
      <c r="CV78" s="145" t="str">
        <f t="shared" si="20"/>
        <v/>
      </c>
      <c r="CW78" s="160" t="str">
        <f t="shared" si="21"/>
        <v/>
      </c>
      <c r="CX78" s="161" t="str">
        <f t="shared" si="22"/>
        <v/>
      </c>
      <c r="CY78" s="154"/>
    </row>
    <row r="79" spans="1:103" ht="13">
      <c r="A79" s="162">
        <f t="shared" si="23"/>
        <v>-30</v>
      </c>
      <c r="B79" s="143">
        <f>INPUT_DATA!CM66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6"/>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t="str">
        <f>IF($B79=0,"",SUMIFS(INPUT_DATA!AH:AH,INPUT_DATA!$A:$A,$B79,INPUT_DATA!$B:$B,"D"))</f>
        <v/>
      </c>
      <c r="CH79" s="155" t="str">
        <f>IF($B79=0,"",SUMIFS(INPUT_DATA!AI:AI,INPUT_DATA!$A:$A,$B79,INPUT_DATA!$B:$B,"D"))</f>
        <v/>
      </c>
      <c r="CI79" s="155" t="str">
        <f>IF($B79=0,"",SUMIFS(INPUT_DATA!AJ:AJ,INPUT_DATA!$A:$A,$B79,INPUT_DATA!$B:$B,"D"))</f>
        <v/>
      </c>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7"/>
        <v/>
      </c>
      <c r="CQ79" s="160" t="str">
        <f t="shared" si="2"/>
        <v/>
      </c>
      <c r="CR79" s="160" t="str">
        <f t="shared" si="3"/>
        <v/>
      </c>
      <c r="CS79" s="145" t="str">
        <f>IF($B79=0,"",SUMIFS(INPUT_DATA!AQ:AQ,INPUT_DATA!$A:$A,$B79,INPUT_DATA!$B:$B,"D"))</f>
        <v/>
      </c>
      <c r="CT79" s="160" t="str">
        <f>IF($B79=0,"",SUMIFS(INPUT_DATA!AR:AR,INPUT_DATA!$A:$A,$B79,INPUT_DATA!$B:$B,"D"))</f>
        <v/>
      </c>
      <c r="CU79" s="160" t="str">
        <f>IF($B79=0,"",SUMIFS(INPUT_DATA!AS:AS,INPUT_DATA!$A:$A,$B79,INPUT_DATA!$B:$B,"D"))</f>
        <v/>
      </c>
      <c r="CV79" s="145" t="str">
        <f t="shared" si="20"/>
        <v/>
      </c>
      <c r="CW79" s="160" t="str">
        <f t="shared" si="21"/>
        <v/>
      </c>
      <c r="CX79" s="161" t="str">
        <f t="shared" si="22"/>
        <v/>
      </c>
      <c r="CY79" s="154"/>
    </row>
    <row r="80" spans="1:103" ht="13">
      <c r="A80" s="162">
        <f t="shared" si="23"/>
        <v>-31</v>
      </c>
      <c r="B80" s="143">
        <f>INPUT_DATA!CM67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6"/>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t="str">
        <f>IF($B80=0,"",SUMIFS(INPUT_DATA!AH:AH,INPUT_DATA!$A:$A,$B80,INPUT_DATA!$B:$B,"D"))</f>
        <v/>
      </c>
      <c r="CH80" s="155" t="str">
        <f>IF($B80=0,"",SUMIFS(INPUT_DATA!AI:AI,INPUT_DATA!$A:$A,$B80,INPUT_DATA!$B:$B,"D"))</f>
        <v/>
      </c>
      <c r="CI80" s="155" t="str">
        <f>IF($B80=0,"",SUMIFS(INPUT_DATA!AJ:AJ,INPUT_DATA!$A:$A,$B80,INPUT_DATA!$B:$B,"D"))</f>
        <v/>
      </c>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7"/>
        <v/>
      </c>
      <c r="CQ80" s="160" t="str">
        <f t="shared" si="2"/>
        <v/>
      </c>
      <c r="CR80" s="160" t="str">
        <f t="shared" si="3"/>
        <v/>
      </c>
      <c r="CS80" s="145" t="str">
        <f>IF($B80=0,"",SUMIFS(INPUT_DATA!AQ:AQ,INPUT_DATA!$A:$A,$B80,INPUT_DATA!$B:$B,"D"))</f>
        <v/>
      </c>
      <c r="CT80" s="160" t="str">
        <f>IF($B80=0,"",SUMIFS(INPUT_DATA!AR:AR,INPUT_DATA!$A:$A,$B80,INPUT_DATA!$B:$B,"D"))</f>
        <v/>
      </c>
      <c r="CU80" s="160" t="str">
        <f>IF($B80=0,"",SUMIFS(INPUT_DATA!AS:AS,INPUT_DATA!$A:$A,$B80,INPUT_DATA!$B:$B,"D"))</f>
        <v/>
      </c>
      <c r="CV80" s="145" t="str">
        <f t="shared" si="20"/>
        <v/>
      </c>
      <c r="CW80" s="160" t="str">
        <f t="shared" si="21"/>
        <v/>
      </c>
      <c r="CX80" s="161" t="str">
        <f t="shared" si="22"/>
        <v/>
      </c>
      <c r="CY80" s="154"/>
    </row>
    <row r="81" spans="1:103" ht="13">
      <c r="A81" s="162">
        <f t="shared" si="23"/>
        <v>-32</v>
      </c>
      <c r="B81" s="143">
        <f>INPUT_DATA!CM68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6"/>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t="str">
        <f>IF($B81=0,"",SUMIFS(INPUT_DATA!AH:AH,INPUT_DATA!$A:$A,$B81,INPUT_DATA!$B:$B,"D"))</f>
        <v/>
      </c>
      <c r="CH81" s="155" t="str">
        <f>IF($B81=0,"",SUMIFS(INPUT_DATA!AI:AI,INPUT_DATA!$A:$A,$B81,INPUT_DATA!$B:$B,"D"))</f>
        <v/>
      </c>
      <c r="CI81" s="155" t="str">
        <f>IF($B81=0,"",SUMIFS(INPUT_DATA!AJ:AJ,INPUT_DATA!$A:$A,$B81,INPUT_DATA!$B:$B,"D"))</f>
        <v/>
      </c>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7"/>
        <v/>
      </c>
      <c r="CQ81" s="160" t="str">
        <f t="shared" ref="CQ81:CQ87" si="24">IF($B81=0,"",BP81+BS81-BV81-BY81-CB81+CE81-CK81-CN81+CH81)</f>
        <v/>
      </c>
      <c r="CR81" s="160" t="str">
        <f t="shared" ref="CR81:CR87" si="25">IF($B81=0,"",BQ81+BT81-BW81-BZ81-CC81+CF81-CL81-CO81+CI81)</f>
        <v/>
      </c>
      <c r="CS81" s="145" t="str">
        <f>IF($B81=0,"",SUMIFS(INPUT_DATA!AQ:AQ,INPUT_DATA!$A:$A,$B81,INPUT_DATA!$B:$B,"D"))</f>
        <v/>
      </c>
      <c r="CT81" s="160" t="str">
        <f>IF($B81=0,"",SUMIFS(INPUT_DATA!AR:AR,INPUT_DATA!$A:$A,$B81,INPUT_DATA!$B:$B,"D"))</f>
        <v/>
      </c>
      <c r="CU81" s="160" t="str">
        <f>IF($B81=0,"",SUMIFS(INPUT_DATA!AS:AS,INPUT_DATA!$A:$A,$B81,INPUT_DATA!$B:$B,"D"))</f>
        <v/>
      </c>
      <c r="CV81" s="145" t="str">
        <f t="shared" si="20"/>
        <v/>
      </c>
      <c r="CW81" s="160" t="str">
        <f t="shared" si="21"/>
        <v/>
      </c>
      <c r="CX81" s="161" t="str">
        <f t="shared" si="22"/>
        <v/>
      </c>
      <c r="CY81" s="154"/>
    </row>
    <row r="82" spans="1:103" ht="13">
      <c r="A82" s="162">
        <f t="shared" si="23"/>
        <v>-33</v>
      </c>
      <c r="B82" s="143">
        <f>INPUT_DATA!CM69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t="str">
        <f>IF($B82=0,"",SUMIFS(INPUT_DATA!AH:AH,INPUT_DATA!$A:$A,$B82,INPUT_DATA!$B:$B,"D"))</f>
        <v/>
      </c>
      <c r="CH82" s="155" t="str">
        <f>IF($B82=0,"",SUMIFS(INPUT_DATA!AI:AI,INPUT_DATA!$A:$A,$B82,INPUT_DATA!$B:$B,"D"))</f>
        <v/>
      </c>
      <c r="CI82" s="155" t="str">
        <f>IF($B82=0,"",SUMIFS(INPUT_DATA!AJ:AJ,INPUT_DATA!$A:$A,$B82,INPUT_DATA!$B:$B,"D"))</f>
        <v/>
      </c>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ref="CP82:CP87" si="27">IF($B82=0,"",BO82+BR82-BU82-BX82-CA82+CD82-CJ82-CM82+CG82)</f>
        <v/>
      </c>
      <c r="CQ82" s="160" t="str">
        <f t="shared" si="24"/>
        <v/>
      </c>
      <c r="CR82" s="160" t="str">
        <f t="shared" si="25"/>
        <v/>
      </c>
      <c r="CS82" s="145" t="str">
        <f>IF($B82=0,"",SUMIFS(INPUT_DATA!AQ:AQ,INPUT_DATA!$A:$A,$B82,INPUT_DATA!$B:$B,"D"))</f>
        <v/>
      </c>
      <c r="CT82" s="160" t="str">
        <f>IF($B82=0,"",SUMIFS(INPUT_DATA!AR:AR,INPUT_DATA!$A:$A,$B82,INPUT_DATA!$B:$B,"D"))</f>
        <v/>
      </c>
      <c r="CU82" s="160" t="str">
        <f>IF($B82=0,"",SUMIFS(INPUT_DATA!AS:AS,INPUT_DATA!$A:$A,$B82,INPUT_DATA!$B:$B,"D"))</f>
        <v/>
      </c>
      <c r="CV82" s="145" t="str">
        <f t="shared" si="20"/>
        <v/>
      </c>
      <c r="CW82" s="160" t="str">
        <f t="shared" si="21"/>
        <v/>
      </c>
      <c r="CX82" s="161" t="str">
        <f t="shared" si="22"/>
        <v/>
      </c>
      <c r="CY82" s="154"/>
    </row>
    <row r="83" spans="1:103" ht="13">
      <c r="A83" s="162">
        <f t="shared" si="23"/>
        <v>-34</v>
      </c>
      <c r="B83" s="143">
        <f>INPUT_DATA!CM70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t="str">
        <f>IF($B83=0,"",SUMIFS(INPUT_DATA!AH:AH,INPUT_DATA!$A:$A,$B83,INPUT_DATA!$B:$B,"D"))</f>
        <v/>
      </c>
      <c r="CH83" s="155" t="str">
        <f>IF($B83=0,"",SUMIFS(INPUT_DATA!AI:AI,INPUT_DATA!$A:$A,$B83,INPUT_DATA!$B:$B,"D"))</f>
        <v/>
      </c>
      <c r="CI83" s="155" t="str">
        <f>IF($B83=0,"",SUMIFS(INPUT_DATA!AJ:AJ,INPUT_DATA!$A:$A,$B83,INPUT_DATA!$B:$B,"D"))</f>
        <v/>
      </c>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7"/>
        <v/>
      </c>
      <c r="CQ83" s="160" t="str">
        <f t="shared" si="24"/>
        <v/>
      </c>
      <c r="CR83" s="160" t="str">
        <f t="shared" si="25"/>
        <v/>
      </c>
      <c r="CS83" s="145" t="str">
        <f>IF($B83=0,"",SUMIFS(INPUT_DATA!AQ:AQ,INPUT_DATA!$A:$A,$B83,INPUT_DATA!$B:$B,"D"))</f>
        <v/>
      </c>
      <c r="CT83" s="160" t="str">
        <f>IF($B83=0,"",SUMIFS(INPUT_DATA!AR:AR,INPUT_DATA!$A:$A,$B83,INPUT_DATA!$B:$B,"D"))</f>
        <v/>
      </c>
      <c r="CU83" s="160" t="str">
        <f>IF($B83=0,"",SUMIFS(INPUT_DATA!AS:AS,INPUT_DATA!$A:$A,$B83,INPUT_DATA!$B:$B,"D"))</f>
        <v/>
      </c>
      <c r="CV83" s="145" t="str">
        <f t="shared" si="20"/>
        <v/>
      </c>
      <c r="CW83" s="160" t="str">
        <f t="shared" si="21"/>
        <v/>
      </c>
      <c r="CX83" s="161" t="str">
        <f t="shared" si="22"/>
        <v/>
      </c>
      <c r="CY83" s="154"/>
    </row>
    <row r="84" spans="1:103" ht="13">
      <c r="A84" s="162">
        <f t="shared" si="23"/>
        <v>-35</v>
      </c>
      <c r="B84" s="143">
        <f>INPUT_DATA!CM71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t="str">
        <f>IF($B84=0,"",SUMIFS(INPUT_DATA!AH:AH,INPUT_DATA!$A:$A,$B84,INPUT_DATA!$B:$B,"D"))</f>
        <v/>
      </c>
      <c r="CH84" s="155" t="str">
        <f>IF($B84=0,"",SUMIFS(INPUT_DATA!AI:AI,INPUT_DATA!$A:$A,$B84,INPUT_DATA!$B:$B,"D"))</f>
        <v/>
      </c>
      <c r="CI84" s="155" t="str">
        <f>IF($B84=0,"",SUMIFS(INPUT_DATA!AJ:AJ,INPUT_DATA!$A:$A,$B84,INPUT_DATA!$B:$B,"D"))</f>
        <v/>
      </c>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7"/>
        <v/>
      </c>
      <c r="CQ84" s="160" t="str">
        <f t="shared" si="24"/>
        <v/>
      </c>
      <c r="CR84" s="160" t="str">
        <f t="shared" si="25"/>
        <v/>
      </c>
      <c r="CS84" s="145" t="str">
        <f>IF($B84=0,"",SUMIFS(INPUT_DATA!AQ:AQ,INPUT_DATA!$A:$A,$B84,INPUT_DATA!$B:$B,"D"))</f>
        <v/>
      </c>
      <c r="CT84" s="160" t="str">
        <f>IF($B84=0,"",SUMIFS(INPUT_DATA!AR:AR,INPUT_DATA!$A:$A,$B84,INPUT_DATA!$B:$B,"D"))</f>
        <v/>
      </c>
      <c r="CU84" s="160" t="str">
        <f>IF($B84=0,"",SUMIFS(INPUT_DATA!AS:AS,INPUT_DATA!$A:$A,$B84,INPUT_DATA!$B:$B,"D"))</f>
        <v/>
      </c>
      <c r="CV84" s="145" t="str">
        <f t="shared" si="20"/>
        <v/>
      </c>
      <c r="CW84" s="160" t="str">
        <f t="shared" si="21"/>
        <v/>
      </c>
      <c r="CX84" s="161" t="str">
        <f t="shared" si="22"/>
        <v/>
      </c>
      <c r="CY84" s="154"/>
    </row>
    <row r="85" spans="1:103" ht="13">
      <c r="A85" s="162">
        <f t="shared" si="23"/>
        <v>-36</v>
      </c>
      <c r="B85" s="143">
        <f>INPUT_DATA!CM72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t="str">
        <f>IF($B85=0,"",SUMIFS(INPUT_DATA!AH:AH,INPUT_DATA!$A:$A,$B85,INPUT_DATA!$B:$B,"D"))</f>
        <v/>
      </c>
      <c r="CH85" s="155" t="str">
        <f>IF($B85=0,"",SUMIFS(INPUT_DATA!AI:AI,INPUT_DATA!$A:$A,$B85,INPUT_DATA!$B:$B,"D"))</f>
        <v/>
      </c>
      <c r="CI85" s="155" t="str">
        <f>IF($B85=0,"",SUMIFS(INPUT_DATA!AJ:AJ,INPUT_DATA!$A:$A,$B85,INPUT_DATA!$B:$B,"D"))</f>
        <v/>
      </c>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si="27"/>
        <v/>
      </c>
      <c r="CQ85" s="160" t="str">
        <f t="shared" si="24"/>
        <v/>
      </c>
      <c r="CR85" s="160" t="str">
        <f t="shared" si="25"/>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7">IF($B85=0,"",CP85-CS85)</f>
        <v/>
      </c>
      <c r="CW85" s="160" t="str">
        <f t="shared" ref="CW85:CW87" si="38">IF($B85=0,"",CQ85-CT85)</f>
        <v/>
      </c>
      <c r="CX85" s="161" t="str">
        <f t="shared" ref="CX85:CX87" si="39">IF($B85=0,"",CR85-CU85)</f>
        <v/>
      </c>
      <c r="CY85" s="154"/>
    </row>
    <row r="86" spans="1:103" ht="13">
      <c r="A86" s="162">
        <f t="shared" si="23"/>
        <v>-37</v>
      </c>
      <c r="B86" s="143">
        <f>INPUT_DATA!CM73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t="str">
        <f>IF($B86=0,"",SUMIFS(INPUT_DATA!AH:AH,INPUT_DATA!$A:$A,$B86,INPUT_DATA!$B:$B,"D"))</f>
        <v/>
      </c>
      <c r="CH86" s="165" t="str">
        <f>IF($B86=0,"",SUMIFS(INPUT_DATA!AI:AI,INPUT_DATA!$A:$A,$B86,INPUT_DATA!$B:$B,"D"))</f>
        <v/>
      </c>
      <c r="CI86" s="165" t="str">
        <f>IF($B86=0,"",SUMIFS(INPUT_DATA!AJ:AJ,INPUT_DATA!$A:$A,$B86,INPUT_DATA!$B:$B,"D"))</f>
        <v/>
      </c>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27"/>
        <v/>
      </c>
      <c r="CQ86" s="167" t="str">
        <f t="shared" si="24"/>
        <v/>
      </c>
      <c r="CR86" s="167" t="str">
        <f t="shared" si="25"/>
        <v/>
      </c>
      <c r="CS86" s="164" t="str">
        <f>IF($B86=0,"",SUMIFS(INPUT_DATA!AQ:AQ,INPUT_DATA!$A:$A,$B86,INPUT_DATA!$B:$B,"D"))</f>
        <v/>
      </c>
      <c r="CT86" s="167" t="str">
        <f>IF($B86=0,"",SUMIFS(INPUT_DATA!AR:AR,INPUT_DATA!$A:$A,$B86,INPUT_DATA!$B:$B,"D"))</f>
        <v/>
      </c>
      <c r="CU86" s="167" t="str">
        <f>IF($B86=0,"",SUMIFS(INPUT_DATA!AS:AS,INPUT_DATA!$A:$A,$B86,INPUT_DATA!$B:$B,"D"))</f>
        <v/>
      </c>
      <c r="CV86" s="164" t="str">
        <f t="shared" si="37"/>
        <v/>
      </c>
      <c r="CW86" s="167" t="str">
        <f t="shared" si="38"/>
        <v/>
      </c>
      <c r="CX86" s="168" t="str">
        <f t="shared" si="39"/>
        <v/>
      </c>
      <c r="CY86" s="154"/>
    </row>
    <row r="87" spans="1:103" ht="13.5" thickBot="1">
      <c r="A87" s="162">
        <f t="shared" si="23"/>
        <v>-38</v>
      </c>
      <c r="B87" s="169">
        <f>INPUT_DATA!CM74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t="str">
        <f>IF($B87=0,"",SUMIFS(INPUT_DATA!AH:AH,INPUT_DATA!$A:$A,$B87,INPUT_DATA!$B:$B,"D"))</f>
        <v/>
      </c>
      <c r="CH87" s="172" t="str">
        <f>IF($B87=0,"",SUMIFS(INPUT_DATA!AI:AI,INPUT_DATA!$A:$A,$B87,INPUT_DATA!$B:$B,"D"))</f>
        <v/>
      </c>
      <c r="CI87" s="172" t="str">
        <f>IF($B87=0,"",SUMIFS(INPUT_DATA!AJ:AJ,INPUT_DATA!$A:$A,$B87,INPUT_DATA!$B:$B,"D"))</f>
        <v/>
      </c>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27"/>
        <v/>
      </c>
      <c r="CQ87" s="174" t="str">
        <f t="shared" si="24"/>
        <v/>
      </c>
      <c r="CR87" s="174" t="str">
        <f t="shared" si="25"/>
        <v/>
      </c>
      <c r="CS87" s="171" t="str">
        <f>IF($B87=0,"",SUMIFS(INPUT_DATA!AQ:AQ,INPUT_DATA!$A:$A,$B87,INPUT_DATA!$B:$B,"D"))</f>
        <v/>
      </c>
      <c r="CT87" s="174" t="str">
        <f>IF($B87=0,"",SUMIFS(INPUT_DATA!AR:AR,INPUT_DATA!$A:$A,$B87,INPUT_DATA!$B:$B,"D"))</f>
        <v/>
      </c>
      <c r="CU87" s="174" t="str">
        <f>IF($B87=0,"",SUMIFS(INPUT_DATA!AS:AS,INPUT_DATA!$A:$A,$B87,INPUT_DATA!$B:$B,"D"))</f>
        <v/>
      </c>
      <c r="CV87" s="171" t="str">
        <f t="shared" si="37"/>
        <v/>
      </c>
      <c r="CW87" s="174" t="str">
        <f t="shared" si="38"/>
        <v/>
      </c>
      <c r="CX87" s="175" t="str">
        <f t="shared" si="39"/>
        <v/>
      </c>
      <c r="CY87" s="154"/>
    </row>
    <row r="88" spans="1:103">
      <c r="O88" s="93"/>
      <c r="P88" s="93"/>
      <c r="Q88" s="93"/>
      <c r="R88" s="93"/>
    </row>
  </sheetData>
  <mergeCells count="27">
    <mergeCell ref="BM14:BM15"/>
    <mergeCell ref="BN14:BN15"/>
    <mergeCell ref="BG14:BG15"/>
    <mergeCell ref="BH14:BH15"/>
    <mergeCell ref="BJ14:BJ15"/>
    <mergeCell ref="BK14:BK15"/>
    <mergeCell ref="BL14:BL15"/>
    <mergeCell ref="BI14:BI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G14:I14"/>
    <mergeCell ref="B14:B15"/>
    <mergeCell ref="C14:C15"/>
    <mergeCell ref="D14:D15"/>
    <mergeCell ref="E14:E15"/>
    <mergeCell ref="F14:F15"/>
  </mergeCells>
  <conditionalFormatting sqref="B18:B87">
    <cfRule type="cellIs" dxfId="57" priority="1" operator="lessThanOrEqual">
      <formula>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codeName="Sheet37">
    <tabColor theme="3" tint="-0.249977111117893"/>
  </sheetPr>
  <dimension ref="B1:O452"/>
  <sheetViews>
    <sheetView showGridLines="0" zoomScaleNormal="100" workbookViewId="0">
      <selection activeCell="G11" sqref="G11"/>
    </sheetView>
  </sheetViews>
  <sheetFormatPr defaultColWidth="11.453125" defaultRowHeight="12.5"/>
  <cols>
    <col min="1" max="1" width="2.7265625" style="599" customWidth="1"/>
    <col min="2" max="2" width="6.26953125" style="599" customWidth="1"/>
    <col min="3" max="7" width="21.1796875" style="599" customWidth="1"/>
    <col min="8" max="8" width="21.1796875" style="961" customWidth="1"/>
    <col min="9" max="12" width="21.1796875" style="599" customWidth="1"/>
    <col min="13" max="13" width="5.54296875" style="599" customWidth="1"/>
    <col min="14" max="14" width="6.81640625" style="599" customWidth="1"/>
    <col min="15" max="15" width="15.1796875" style="599" bestFit="1" customWidth="1"/>
    <col min="16" max="16384" width="11.453125" style="599"/>
  </cols>
  <sheetData>
    <row r="1" spans="2:15" ht="13" thickBot="1"/>
    <row r="2" spans="2:15" ht="28.5" thickTop="1">
      <c r="B2" s="1059"/>
      <c r="C2" s="817"/>
      <c r="D2" s="817"/>
      <c r="E2" s="818"/>
      <c r="F2" s="818"/>
      <c r="G2" s="818"/>
      <c r="H2" s="1334"/>
      <c r="I2" s="818"/>
      <c r="J2" s="818"/>
      <c r="K2" s="541" t="s">
        <v>233</v>
      </c>
      <c r="L2" s="625">
        <f>'Delinquencies Analysis'!Q2</f>
        <v>45900</v>
      </c>
      <c r="M2" s="1060"/>
    </row>
    <row r="3" spans="2:15" ht="14">
      <c r="B3" s="766"/>
      <c r="C3" s="603"/>
      <c r="D3" s="603"/>
      <c r="E3" s="603"/>
      <c r="F3" s="603"/>
      <c r="G3" s="603"/>
      <c r="H3" s="1335"/>
      <c r="I3" s="603"/>
      <c r="J3" s="603"/>
      <c r="K3" s="547" t="s">
        <v>234</v>
      </c>
      <c r="L3" s="628">
        <f>'Delinquencies Analysis'!Q3</f>
        <v>45912</v>
      </c>
      <c r="M3" s="773"/>
    </row>
    <row r="4" spans="2:15" ht="14">
      <c r="B4" s="2051"/>
      <c r="C4" s="2052"/>
      <c r="D4" s="2052"/>
      <c r="E4" s="2101" t="s">
        <v>590</v>
      </c>
      <c r="F4" s="2101"/>
      <c r="G4" s="2101"/>
      <c r="H4" s="2101"/>
      <c r="I4" s="2101"/>
      <c r="J4" s="2101"/>
      <c r="K4" s="547" t="s">
        <v>235</v>
      </c>
      <c r="L4" s="628">
        <f>'Delinquencies Analysis'!Q4</f>
        <v>45922</v>
      </c>
      <c r="M4" s="773"/>
    </row>
    <row r="5" spans="2:15" ht="14">
      <c r="B5" s="2051"/>
      <c r="C5" s="2052"/>
      <c r="D5" s="2052"/>
      <c r="E5" s="2101"/>
      <c r="F5" s="2101"/>
      <c r="G5" s="2101"/>
      <c r="H5" s="2101"/>
      <c r="I5" s="2101"/>
      <c r="J5" s="2101"/>
      <c r="K5" s="547" t="s">
        <v>236</v>
      </c>
      <c r="L5" s="628">
        <f>'Delinquencies Analysis'!Q5</f>
        <v>45929</v>
      </c>
      <c r="M5" s="773"/>
    </row>
    <row r="6" spans="2:15" ht="14">
      <c r="B6" s="766"/>
      <c r="C6" s="603"/>
      <c r="D6" s="603"/>
      <c r="E6" s="603"/>
      <c r="F6" s="603"/>
      <c r="G6" s="603"/>
      <c r="H6" s="1335"/>
      <c r="I6" s="603"/>
      <c r="J6" s="603"/>
      <c r="K6" s="547" t="s">
        <v>237</v>
      </c>
      <c r="L6" s="631">
        <f>'Delinquencies Analysis'!Q6</f>
        <v>11</v>
      </c>
      <c r="M6" s="773"/>
    </row>
    <row r="7" spans="2:15" ht="14">
      <c r="B7" s="766"/>
      <c r="C7" s="603"/>
      <c r="D7" s="603"/>
      <c r="E7" s="603"/>
      <c r="F7" s="603"/>
      <c r="G7" s="603"/>
      <c r="H7" s="1335"/>
      <c r="I7" s="603"/>
      <c r="J7" s="603"/>
      <c r="K7" s="547"/>
      <c r="L7" s="1061"/>
      <c r="M7" s="773"/>
    </row>
    <row r="8" spans="2:15" ht="14">
      <c r="B8" s="1062"/>
      <c r="C8" s="1063"/>
      <c r="D8" s="1063"/>
      <c r="E8" s="1063"/>
      <c r="F8" s="1063"/>
      <c r="G8" s="1063"/>
      <c r="H8" s="1336"/>
      <c r="I8" s="1063"/>
      <c r="J8" s="1063"/>
      <c r="K8" s="1064"/>
      <c r="L8" s="1065"/>
      <c r="M8" s="1066"/>
    </row>
    <row r="9" spans="2:15" ht="98.5" thickBot="1">
      <c r="B9" s="774"/>
      <c r="C9" s="1184" t="s">
        <v>575</v>
      </c>
      <c r="D9" s="1186" t="s">
        <v>591</v>
      </c>
      <c r="E9" s="1186" t="s">
        <v>592</v>
      </c>
      <c r="F9" s="1186" t="s">
        <v>593</v>
      </c>
      <c r="G9" s="1186" t="s">
        <v>594</v>
      </c>
      <c r="H9" s="1337" t="s">
        <v>595</v>
      </c>
      <c r="I9" s="1186" t="s">
        <v>596</v>
      </c>
      <c r="J9" s="1186" t="s">
        <v>597</v>
      </c>
      <c r="K9" s="1186" t="s">
        <v>598</v>
      </c>
      <c r="L9" s="1186" t="s">
        <v>599</v>
      </c>
      <c r="M9" s="779"/>
    </row>
    <row r="10" spans="2:15" ht="13">
      <c r="B10" s="774"/>
      <c r="C10" s="1317">
        <f>'08 - Default &amp; Recovery Stat'!B12</f>
        <v>45900</v>
      </c>
      <c r="D10" s="1067">
        <f>IF($C10=0,"",'02 - Monthly Asset Follow up'!C17)</f>
        <v>7501402080.4799995</v>
      </c>
      <c r="E10" s="1068">
        <f>IF($C10=0,"",_xlfn.XLOOKUP($C10,INPUT_DATA!$CM:$CM,INPUT_DATA!DO:DO,""))</f>
        <v>4</v>
      </c>
      <c r="F10" s="1069">
        <f>'Key Figures'!F35</f>
        <v>325275.99</v>
      </c>
      <c r="G10" s="1070">
        <f>IF($C10=0,"",IF(G11="",E10,E10+G11))</f>
        <v>50</v>
      </c>
      <c r="H10" s="1338">
        <f>IF($C10=0,"",IF(H11="",F10,F10+H11))</f>
        <v>4710009.4800000004</v>
      </c>
      <c r="I10" s="1071">
        <f>IFERROR(IF($C10=0,"",H10/'08 - Default &amp; Recovery Stat'!D12),"")</f>
        <v>5.7562910897248395E-4</v>
      </c>
      <c r="J10" s="1069">
        <f>IF($C10=0,"",'08 - Default &amp; Recovery Stat'!G12)</f>
        <v>2472.34</v>
      </c>
      <c r="K10" s="1069">
        <f>IF($C10=0,"",IF(K11="",J10,J10+K11))</f>
        <v>209018.18999999997</v>
      </c>
      <c r="L10" s="1072">
        <f>IFERROR(IF($C10=0,"",K10/H10),"")</f>
        <v>4.4377445711637924E-2</v>
      </c>
      <c r="M10" s="779"/>
      <c r="O10" s="961"/>
    </row>
    <row r="11" spans="2:15">
      <c r="B11" s="774"/>
      <c r="C11" s="1318">
        <f>'08 - Default &amp; Recovery Stat'!B13</f>
        <v>45869</v>
      </c>
      <c r="D11" s="1329">
        <f>IF($C11=0,"",'02 - Monthly Asset Follow up'!C18)</f>
        <v>7570005186.9899998</v>
      </c>
      <c r="E11" s="1330">
        <f>IF($C11=0,"",_xlfn.XLOOKUP($C11,INPUT_DATA!$CM:$CM,INPUT_DATA!DO:DO,""))</f>
        <v>5</v>
      </c>
      <c r="F11" s="1329">
        <f>IF($C11=0,"",'02 - Monthly Asset Follow up'!K18)</f>
        <v>619098.98</v>
      </c>
      <c r="G11" s="1330">
        <f t="shared" ref="G11:G54" si="0">IF($C11=0,"",IF(G12="",E11,E11+G12))</f>
        <v>46</v>
      </c>
      <c r="H11" s="1339">
        <f t="shared" ref="H11:H55" si="1">IF($C11=0,"",IF(H12="",F11,F11+H12))</f>
        <v>4384733.49</v>
      </c>
      <c r="I11" s="1331">
        <f>IFERROR(IF($C11=0,"",H11/'08 - Default &amp; Recovery Stat'!D13),"")</f>
        <v>5.358758284135152E-4</v>
      </c>
      <c r="J11" s="1329">
        <f>IF($C11=0,"",'08 - Default &amp; Recovery Stat'!G13)</f>
        <v>5836.2100000000009</v>
      </c>
      <c r="K11" s="1329">
        <f t="shared" ref="K11:K15" si="2">IF($C11=0,"",IF(K12="",J11,J11+K12))</f>
        <v>206545.84999999998</v>
      </c>
      <c r="L11" s="1333">
        <f>IFERROR(IF($C11=0,"",K11/H11),"")</f>
        <v>4.7105679392158442E-2</v>
      </c>
      <c r="M11" s="779"/>
    </row>
    <row r="12" spans="2:15">
      <c r="B12" s="774"/>
      <c r="C12" s="1318">
        <f>'08 - Default &amp; Recovery Stat'!B14</f>
        <v>45838</v>
      </c>
      <c r="D12" s="1329">
        <f>IF($C12=0,"",'02 - Monthly Asset Follow up'!C19)</f>
        <v>7635175945.3199997</v>
      </c>
      <c r="E12" s="1330">
        <f>IF($C12=0,"",_xlfn.XLOOKUP($C12,INPUT_DATA!$CM:$CM,INPUT_DATA!DO:DO,""))</f>
        <v>3</v>
      </c>
      <c r="F12" s="1329">
        <f>IF($C12=0,"",'02 - Monthly Asset Follow up'!K19)</f>
        <v>183346.71</v>
      </c>
      <c r="G12" s="1330">
        <f t="shared" si="0"/>
        <v>41</v>
      </c>
      <c r="H12" s="1339">
        <f t="shared" si="1"/>
        <v>3765634.51</v>
      </c>
      <c r="I12" s="1331">
        <f>IFERROR(IF($C12=0,"",H12/'08 - Default &amp; Recovery Stat'!D14),"")</f>
        <v>4.602132643069194E-4</v>
      </c>
      <c r="J12" s="1329">
        <f>IF($C12=0,"",'08 - Default &amp; Recovery Stat'!G14)</f>
        <v>8765.27</v>
      </c>
      <c r="K12" s="1329">
        <f t="shared" si="2"/>
        <v>200709.63999999998</v>
      </c>
      <c r="L12" s="1333">
        <f t="shared" ref="L12:L55" si="3">IFERROR(IF($C12=0,"",K12/H12),"")</f>
        <v>5.3300350702384015E-2</v>
      </c>
      <c r="M12" s="779"/>
    </row>
    <row r="13" spans="2:15">
      <c r="B13" s="774"/>
      <c r="C13" s="1318">
        <f>'08 - Default &amp; Recovery Stat'!B15</f>
        <v>45808</v>
      </c>
      <c r="D13" s="1329">
        <f>IF($C13=0,"",'02 - Monthly Asset Follow up'!C20)</f>
        <v>7700874478.6099997</v>
      </c>
      <c r="E13" s="1330">
        <f>IF($C13=0,"",_xlfn.XLOOKUP($C13,INPUT_DATA!$CM:$CM,INPUT_DATA!DO:DO,""))</f>
        <v>10</v>
      </c>
      <c r="F13" s="1329">
        <f>IF($C13=0,"",'02 - Monthly Asset Follow up'!K20)</f>
        <v>723701.24</v>
      </c>
      <c r="G13" s="1330">
        <f t="shared" si="0"/>
        <v>38</v>
      </c>
      <c r="H13" s="1339">
        <f t="shared" si="1"/>
        <v>3582287.8</v>
      </c>
      <c r="I13" s="1331">
        <f>IFERROR(IF($C13=0,"",H13/'08 - Default &amp; Recovery Stat'!D15),"")</f>
        <v>4.3780572908677027E-4</v>
      </c>
      <c r="J13" s="1329">
        <f>IF($C13=0,"",'08 - Default &amp; Recovery Stat'!G15)</f>
        <v>14058.619999999999</v>
      </c>
      <c r="K13" s="1329">
        <f t="shared" si="2"/>
        <v>191944.37</v>
      </c>
      <c r="L13" s="1333">
        <f t="shared" si="3"/>
        <v>5.3581504534616117E-2</v>
      </c>
      <c r="M13" s="779"/>
    </row>
    <row r="14" spans="2:15">
      <c r="B14" s="774"/>
      <c r="C14" s="1318">
        <f>'08 - Default &amp; Recovery Stat'!B16</f>
        <v>45777</v>
      </c>
      <c r="D14" s="1329">
        <f>IF($C14=0,"",'02 - Monthly Asset Follow up'!C21)</f>
        <v>7762584280.3299999</v>
      </c>
      <c r="E14" s="1330">
        <f>IF($C14=0,"",_xlfn.XLOOKUP($C14,INPUT_DATA!$CM:$CM,INPUT_DATA!DO:DO,""))</f>
        <v>10</v>
      </c>
      <c r="F14" s="1329">
        <f>IF($C14=0,"",'02 - Monthly Asset Follow up'!K21)</f>
        <v>1236920.96</v>
      </c>
      <c r="G14" s="1330">
        <f t="shared" si="0"/>
        <v>28</v>
      </c>
      <c r="H14" s="1339">
        <f t="shared" si="1"/>
        <v>2858586.56</v>
      </c>
      <c r="I14" s="1331">
        <f>IFERROR(IF($C14=0,"",H14/'08 - Default &amp; Recovery Stat'!D16),"")</f>
        <v>3.4935930414592669E-4</v>
      </c>
      <c r="J14" s="1329">
        <f>IF($C14=0,"",'08 - Default &amp; Recovery Stat'!G16)</f>
        <v>5807.5</v>
      </c>
      <c r="K14" s="1329">
        <f t="shared" si="2"/>
        <v>177885.75</v>
      </c>
      <c r="L14" s="1333">
        <f t="shared" si="3"/>
        <v>6.2228568653173826E-2</v>
      </c>
      <c r="M14" s="779"/>
    </row>
    <row r="15" spans="2:15">
      <c r="B15" s="774"/>
      <c r="C15" s="1318">
        <f>'08 - Default &amp; Recovery Stat'!B17</f>
        <v>45747</v>
      </c>
      <c r="D15" s="1329">
        <f>IF($C15=0,"",'02 - Monthly Asset Follow up'!C22)</f>
        <v>7821840687.46</v>
      </c>
      <c r="E15" s="1330">
        <f>IF($C15=0,"",_xlfn.XLOOKUP($C15,INPUT_DATA!$CM:$CM,INPUT_DATA!DO:DO,""))</f>
        <v>4</v>
      </c>
      <c r="F15" s="1329">
        <f>IF($C15=0,"",'02 - Monthly Asset Follow up'!K22)</f>
        <v>394532.89</v>
      </c>
      <c r="G15" s="1330">
        <f t="shared" si="0"/>
        <v>18</v>
      </c>
      <c r="H15" s="1339">
        <f t="shared" si="1"/>
        <v>1621665.6</v>
      </c>
      <c r="I15" s="1331">
        <f>IFERROR(IF($C15=0,"",H15/'08 - Default &amp; Recovery Stat'!D17),"")</f>
        <v>1.9819024321355051E-4</v>
      </c>
      <c r="J15" s="1332">
        <f>IF($C15=0,"",'08 - Default &amp; Recovery Stat'!G17)</f>
        <v>115581.97</v>
      </c>
      <c r="K15" s="1332">
        <f t="shared" si="2"/>
        <v>172078.25</v>
      </c>
      <c r="L15" s="1333">
        <f t="shared" si="3"/>
        <v>0.10611204307472515</v>
      </c>
      <c r="M15" s="779"/>
    </row>
    <row r="16" spans="2:15">
      <c r="B16" s="774"/>
      <c r="C16" s="1318">
        <f>'08 - Default &amp; Recovery Stat'!B18</f>
        <v>45716</v>
      </c>
      <c r="D16" s="1329">
        <f>IF($C16=0,"",'02 - Monthly Asset Follow up'!C23)</f>
        <v>7882097726.96</v>
      </c>
      <c r="E16" s="1330">
        <f>IF($C16=0,"",_xlfn.XLOOKUP($C16,INPUT_DATA!$CM:$CM,INPUT_DATA!DO:DO,""))</f>
        <v>2</v>
      </c>
      <c r="F16" s="1329">
        <f>IF($C16=0,"",'02 - Monthly Asset Follow up'!K23)</f>
        <v>208258.58</v>
      </c>
      <c r="G16" s="1330">
        <f t="shared" si="0"/>
        <v>14</v>
      </c>
      <c r="H16" s="1339">
        <f t="shared" si="1"/>
        <v>1227132.71</v>
      </c>
      <c r="I16" s="1331">
        <f>IFERROR(IF($C16=0,"",H16/'08 - Default &amp; Recovery Stat'!D18),"")</f>
        <v>1.4997279972529684E-4</v>
      </c>
      <c r="J16" s="1332">
        <f>IF($C16=0,"",'08 - Default &amp; Recovery Stat'!G18)</f>
        <v>3590.35</v>
      </c>
      <c r="K16" s="1332">
        <f t="shared" ref="K16:K55" si="4">IF($C16=0,"",IF(K17="",J16,J16+K17))</f>
        <v>56496.279999999992</v>
      </c>
      <c r="L16" s="1333">
        <f t="shared" si="3"/>
        <v>4.6039258459665701E-2</v>
      </c>
      <c r="M16" s="779"/>
    </row>
    <row r="17" spans="2:13">
      <c r="B17" s="774"/>
      <c r="C17" s="1318">
        <f>'08 - Default &amp; Recovery Stat'!B19</f>
        <v>45688</v>
      </c>
      <c r="D17" s="1329">
        <f>IF($C17=0,"",'02 - Monthly Asset Follow up'!C24)</f>
        <v>7942231678.1999998</v>
      </c>
      <c r="E17" s="1330">
        <f>IF($C17=0,"",_xlfn.XLOOKUP($C17,INPUT_DATA!$CM:$CM,INPUT_DATA!DO:DO,""))</f>
        <v>6</v>
      </c>
      <c r="F17" s="1329">
        <f>IF($C17=0,"",'02 - Monthly Asset Follow up'!K24)</f>
        <v>411919.03</v>
      </c>
      <c r="G17" s="1330">
        <f t="shared" si="0"/>
        <v>12</v>
      </c>
      <c r="H17" s="1339">
        <f t="shared" si="1"/>
        <v>1018874.13</v>
      </c>
      <c r="I17" s="1331">
        <f>IFERROR(IF($C17=0,"",H17/'08 - Default &amp; Recovery Stat'!D19),"")</f>
        <v>1.2452068517004657E-4</v>
      </c>
      <c r="J17" s="1332">
        <f>IF($C17=0,"",'08 - Default &amp; Recovery Stat'!G19)</f>
        <v>1637.84</v>
      </c>
      <c r="K17" s="1332">
        <f t="shared" si="4"/>
        <v>52905.929999999993</v>
      </c>
      <c r="L17" s="1333">
        <f t="shared" si="3"/>
        <v>5.1925874298133362E-2</v>
      </c>
      <c r="M17" s="779"/>
    </row>
    <row r="18" spans="2:13">
      <c r="B18" s="774"/>
      <c r="C18" s="1318">
        <f>'08 - Default &amp; Recovery Stat'!B20</f>
        <v>45657</v>
      </c>
      <c r="D18" s="1329">
        <f>IF($C18=0,"",'02 - Monthly Asset Follow up'!C25)</f>
        <v>8062678431.4300003</v>
      </c>
      <c r="E18" s="1330">
        <f>IF($C18=0,"",_xlfn.XLOOKUP($C18,INPUT_DATA!$CM:$CM,INPUT_DATA!DO:DO,""))</f>
        <v>3</v>
      </c>
      <c r="F18" s="1329">
        <f>IF($C18=0,"",'02 - Monthly Asset Follow up'!K25)</f>
        <v>282412.90999999997</v>
      </c>
      <c r="G18" s="1330">
        <f t="shared" si="0"/>
        <v>6</v>
      </c>
      <c r="H18" s="1339">
        <f t="shared" si="1"/>
        <v>606955.1</v>
      </c>
      <c r="I18" s="1331">
        <f>IFERROR(IF($C18=0,"",H18/'08 - Default &amp; Recovery Stat'!D20),"")</f>
        <v>7.4178411929503143E-5</v>
      </c>
      <c r="J18" s="1332">
        <f>IF($C18=0,"",'08 - Default &amp; Recovery Stat'!G20)</f>
        <v>50914.85</v>
      </c>
      <c r="K18" s="1332">
        <f t="shared" si="4"/>
        <v>51268.09</v>
      </c>
      <c r="L18" s="1333">
        <f t="shared" si="3"/>
        <v>8.4467681382033033E-2</v>
      </c>
      <c r="M18" s="779"/>
    </row>
    <row r="19" spans="2:13">
      <c r="B19" s="774"/>
      <c r="C19" s="1318">
        <f>'08 - Default &amp; Recovery Stat'!B21</f>
        <v>45626</v>
      </c>
      <c r="D19" s="1329">
        <f>IF($C19=0,"",'02 - Monthly Asset Follow up'!C26)</f>
        <v>8120798931.6599998</v>
      </c>
      <c r="E19" s="1330">
        <f>IF($C19=0,"",_xlfn.XLOOKUP($C19,INPUT_DATA!$CM:$CM,INPUT_DATA!DO:DO,""))</f>
        <v>2</v>
      </c>
      <c r="F19" s="1329">
        <f>IF($C19=0,"",'02 - Monthly Asset Follow up'!K26)</f>
        <v>259157.33</v>
      </c>
      <c r="G19" s="1330">
        <f t="shared" si="0"/>
        <v>3</v>
      </c>
      <c r="H19" s="1339">
        <f t="shared" si="1"/>
        <v>324542.19</v>
      </c>
      <c r="I19" s="1331">
        <f>IFERROR(IF($C19=0,"",H19/'08 - Default &amp; Recovery Stat'!D21),"")</f>
        <v>3.9663599924151023E-5</v>
      </c>
      <c r="J19" s="1332">
        <f>IF($C19=0,"",'08 - Default &amp; Recovery Stat'!G21)</f>
        <v>-558.57000000000005</v>
      </c>
      <c r="K19" s="1332">
        <f t="shared" si="4"/>
        <v>353.2399999999999</v>
      </c>
      <c r="L19" s="1333">
        <f t="shared" si="3"/>
        <v>1.0884255141065016E-3</v>
      </c>
      <c r="M19" s="779"/>
    </row>
    <row r="20" spans="2:13">
      <c r="B20" s="774"/>
      <c r="C20" s="1318">
        <f>'08 - Default &amp; Recovery Stat'!B22</f>
        <v>45596</v>
      </c>
      <c r="D20" s="1329">
        <f>IF($C20=0,"",'02 - Monthly Asset Follow up'!C27)</f>
        <v>8182368484.4700003</v>
      </c>
      <c r="E20" s="1330">
        <f>IF($C20=0,"",_xlfn.XLOOKUP($C20,INPUT_DATA!$CM:$CM,INPUT_DATA!DO:DO,""))</f>
        <v>1</v>
      </c>
      <c r="F20" s="1329">
        <f>IF($C20=0,"",'02 - Monthly Asset Follow up'!K27)</f>
        <v>65384.86</v>
      </c>
      <c r="G20" s="1330">
        <f t="shared" si="0"/>
        <v>1</v>
      </c>
      <c r="H20" s="1339">
        <f t="shared" si="1"/>
        <v>65384.86</v>
      </c>
      <c r="I20" s="1331">
        <f>IFERROR(IF($C20=0,"",H20/'08 - Default &amp; Recovery Stat'!D22),"")</f>
        <v>7.9909454241885314E-6</v>
      </c>
      <c r="J20" s="1332">
        <f>IF($C20=0,"",'08 - Default &amp; Recovery Stat'!G22)</f>
        <v>911.81</v>
      </c>
      <c r="K20" s="1332">
        <f t="shared" si="4"/>
        <v>911.81</v>
      </c>
      <c r="L20" s="1333">
        <f t="shared" si="3"/>
        <v>1.3945277240021618E-2</v>
      </c>
      <c r="M20" s="779"/>
    </row>
    <row r="21" spans="2:13">
      <c r="B21" s="774"/>
      <c r="C21" s="1318">
        <f>'08 - Default &amp; Recovery Stat'!B23</f>
        <v>45565</v>
      </c>
      <c r="D21" s="1329">
        <f>IF($C21=0,"",'02 - Monthly Asset Follow up'!C28)</f>
        <v>0</v>
      </c>
      <c r="E21" s="1330">
        <f>IF($C21=0,"",_xlfn.XLOOKUP($C21,INPUT_DATA!$CM:$CM,INPUT_DATA!DO:DO,""))</f>
        <v>0</v>
      </c>
      <c r="F21" s="1329">
        <f>IF($C21=0,"",'02 - Monthly Asset Follow up'!K28)</f>
        <v>0</v>
      </c>
      <c r="G21" s="1330">
        <f t="shared" si="0"/>
        <v>0</v>
      </c>
      <c r="H21" s="1339">
        <f t="shared" si="1"/>
        <v>0</v>
      </c>
      <c r="I21" s="1331">
        <f>IFERROR(IF($C21=0,"",H21/'08 - Default &amp; Recovery Stat'!D23),"")</f>
        <v>0</v>
      </c>
      <c r="J21" s="1332">
        <f>IF($C21=0,"",'08 - Default &amp; Recovery Stat'!G23)</f>
        <v>0</v>
      </c>
      <c r="K21" s="1332">
        <f t="shared" si="4"/>
        <v>0</v>
      </c>
      <c r="L21" s="1333" t="str">
        <f t="shared" si="3"/>
        <v/>
      </c>
      <c r="M21" s="779"/>
    </row>
    <row r="22" spans="2:13">
      <c r="B22" s="774"/>
      <c r="C22" s="1318" t="str">
        <f>'08 - Default &amp; Recovery Stat'!B24</f>
        <v/>
      </c>
      <c r="D22" s="1329" t="str">
        <f>IF($C22=0,"",'02 - Monthly Asset Follow up'!C29)</f>
        <v/>
      </c>
      <c r="E22" s="1330" t="str">
        <f>IF($C22=0,"",_xlfn.XLOOKUP($C22,INPUT_DATA!$CM:$CM,INPUT_DATA!DO:DO,""))</f>
        <v/>
      </c>
      <c r="F22" s="1329" t="str">
        <f>IF($C22=0,"",'02 - Monthly Asset Follow up'!K29)</f>
        <v/>
      </c>
      <c r="G22" s="1330" t="str">
        <f t="shared" si="0"/>
        <v/>
      </c>
      <c r="H22" s="1339" t="str">
        <f t="shared" si="1"/>
        <v/>
      </c>
      <c r="I22" s="1331" t="str">
        <f>IFERROR(IF($C22=0,"",H22/'08 - Default &amp; Recovery Stat'!D24),"")</f>
        <v/>
      </c>
      <c r="J22" s="1332" t="str">
        <f>IF($C22=0,"",'08 - Default &amp; Recovery Stat'!G24)</f>
        <v/>
      </c>
      <c r="K22" s="1332" t="str">
        <f t="shared" si="4"/>
        <v/>
      </c>
      <c r="L22" s="1333" t="str">
        <f t="shared" si="3"/>
        <v/>
      </c>
      <c r="M22" s="779"/>
    </row>
    <row r="23" spans="2:13">
      <c r="B23" s="774"/>
      <c r="C23" s="1318" t="str">
        <f>'08 - Default &amp; Recovery Stat'!B25</f>
        <v/>
      </c>
      <c r="D23" s="1329" t="str">
        <f>IF($C23=0,"",'02 - Monthly Asset Follow up'!C30)</f>
        <v/>
      </c>
      <c r="E23" s="1330" t="str">
        <f>IF($C23=0,"",_xlfn.XLOOKUP($C23,INPUT_DATA!$CM:$CM,INPUT_DATA!DO:DO,""))</f>
        <v/>
      </c>
      <c r="F23" s="1329" t="str">
        <f>IF($C23=0,"",'02 - Monthly Asset Follow up'!K30)</f>
        <v/>
      </c>
      <c r="G23" s="1330" t="str">
        <f t="shared" si="0"/>
        <v/>
      </c>
      <c r="H23" s="1339" t="str">
        <f t="shared" si="1"/>
        <v/>
      </c>
      <c r="I23" s="1331" t="str">
        <f>IFERROR(IF($C23=0,"",H23/'08 - Default &amp; Recovery Stat'!D25),"")</f>
        <v/>
      </c>
      <c r="J23" s="1332" t="str">
        <f>IF($C23=0,"",'08 - Default &amp; Recovery Stat'!G25)</f>
        <v/>
      </c>
      <c r="K23" s="1332" t="str">
        <f t="shared" si="4"/>
        <v/>
      </c>
      <c r="L23" s="1333" t="str">
        <f t="shared" si="3"/>
        <v/>
      </c>
      <c r="M23" s="779"/>
    </row>
    <row r="24" spans="2:13">
      <c r="B24" s="774"/>
      <c r="C24" s="1318" t="str">
        <f>'08 - Default &amp; Recovery Stat'!B26</f>
        <v/>
      </c>
      <c r="D24" s="1329" t="str">
        <f>IF($C24=0,"",'02 - Monthly Asset Follow up'!C31)</f>
        <v/>
      </c>
      <c r="E24" s="1330" t="str">
        <f>IF($C24=0,"",_xlfn.XLOOKUP($C24,INPUT_DATA!$CM:$CM,INPUT_DATA!DO:DO,""))</f>
        <v/>
      </c>
      <c r="F24" s="1329" t="str">
        <f>IF($C24=0,"",'02 - Monthly Asset Follow up'!K31)</f>
        <v/>
      </c>
      <c r="G24" s="1330" t="str">
        <f t="shared" si="0"/>
        <v/>
      </c>
      <c r="H24" s="1339" t="str">
        <f t="shared" si="1"/>
        <v/>
      </c>
      <c r="I24" s="1331" t="str">
        <f>IFERROR(IF($C24=0,"",H24/'08 - Default &amp; Recovery Stat'!D26),"")</f>
        <v/>
      </c>
      <c r="J24" s="1332" t="str">
        <f>IF($C24=0,"",'08 - Default &amp; Recovery Stat'!G26)</f>
        <v/>
      </c>
      <c r="K24" s="1332" t="str">
        <f t="shared" si="4"/>
        <v/>
      </c>
      <c r="L24" s="1333" t="str">
        <f t="shared" si="3"/>
        <v/>
      </c>
      <c r="M24" s="779"/>
    </row>
    <row r="25" spans="2:13">
      <c r="B25" s="774"/>
      <c r="C25" s="1318" t="str">
        <f>'08 - Default &amp; Recovery Stat'!B27</f>
        <v/>
      </c>
      <c r="D25" s="1329" t="str">
        <f>IF($C25=0,"",'02 - Monthly Asset Follow up'!C32)</f>
        <v/>
      </c>
      <c r="E25" s="1330" t="str">
        <f>IF($C25=0,"",_xlfn.XLOOKUP($C25,INPUT_DATA!$CM:$CM,INPUT_DATA!DO:DO,""))</f>
        <v/>
      </c>
      <c r="F25" s="1329" t="str">
        <f>IF($C25=0,"",'02 - Monthly Asset Follow up'!K32)</f>
        <v/>
      </c>
      <c r="G25" s="1330" t="str">
        <f t="shared" si="0"/>
        <v/>
      </c>
      <c r="H25" s="1339" t="str">
        <f t="shared" si="1"/>
        <v/>
      </c>
      <c r="I25" s="1331" t="str">
        <f>IFERROR(IF($C25=0,"",H25/'08 - Default &amp; Recovery Stat'!D27),"")</f>
        <v/>
      </c>
      <c r="J25" s="1332" t="str">
        <f>IF($C25=0,"",'08 - Default &amp; Recovery Stat'!G27)</f>
        <v/>
      </c>
      <c r="K25" s="1332" t="str">
        <f t="shared" si="4"/>
        <v/>
      </c>
      <c r="L25" s="1333" t="str">
        <f t="shared" si="3"/>
        <v/>
      </c>
      <c r="M25" s="779"/>
    </row>
    <row r="26" spans="2:13">
      <c r="B26" s="774"/>
      <c r="C26" s="1318" t="str">
        <f>'08 - Default &amp; Recovery Stat'!B28</f>
        <v/>
      </c>
      <c r="D26" s="1329" t="str">
        <f>IF($C26=0,"",'02 - Monthly Asset Follow up'!C33)</f>
        <v/>
      </c>
      <c r="E26" s="1330" t="str">
        <f>IF($C26=0,"",_xlfn.XLOOKUP($C26,INPUT_DATA!$CM:$CM,INPUT_DATA!DO:DO,""))</f>
        <v/>
      </c>
      <c r="F26" s="1329" t="str">
        <f>IF($C26=0,"",'02 - Monthly Asset Follow up'!K33)</f>
        <v/>
      </c>
      <c r="G26" s="1330" t="str">
        <f t="shared" si="0"/>
        <v/>
      </c>
      <c r="H26" s="1339" t="str">
        <f t="shared" si="1"/>
        <v/>
      </c>
      <c r="I26" s="1331" t="str">
        <f>IFERROR(IF($C26=0,"",H26/'08 - Default &amp; Recovery Stat'!D28),"")</f>
        <v/>
      </c>
      <c r="J26" s="1332" t="str">
        <f>IF($C26=0,"",'08 - Default &amp; Recovery Stat'!G28)</f>
        <v/>
      </c>
      <c r="K26" s="1332" t="str">
        <f t="shared" si="4"/>
        <v/>
      </c>
      <c r="L26" s="1333" t="str">
        <f t="shared" si="3"/>
        <v/>
      </c>
      <c r="M26" s="779"/>
    </row>
    <row r="27" spans="2:13">
      <c r="B27" s="774"/>
      <c r="C27" s="1318" t="str">
        <f>'08 - Default &amp; Recovery Stat'!B29</f>
        <v/>
      </c>
      <c r="D27" s="1329" t="str">
        <f>IF($C27=0,"",'02 - Monthly Asset Follow up'!C34)</f>
        <v/>
      </c>
      <c r="E27" s="1330" t="str">
        <f>IF($C27=0,"",_xlfn.XLOOKUP($C27,INPUT_DATA!$CM:$CM,INPUT_DATA!DO:DO,""))</f>
        <v/>
      </c>
      <c r="F27" s="1329" t="str">
        <f>IF($C27=0,"",'02 - Monthly Asset Follow up'!K34)</f>
        <v/>
      </c>
      <c r="G27" s="1330" t="str">
        <f t="shared" si="0"/>
        <v/>
      </c>
      <c r="H27" s="1339" t="str">
        <f t="shared" si="1"/>
        <v/>
      </c>
      <c r="I27" s="1331" t="str">
        <f>IFERROR(IF($C27=0,"",H27/'08 - Default &amp; Recovery Stat'!D29),"")</f>
        <v/>
      </c>
      <c r="J27" s="1332" t="str">
        <f>IF($C27=0,"",'08 - Default &amp; Recovery Stat'!G29)</f>
        <v/>
      </c>
      <c r="K27" s="1332" t="str">
        <f t="shared" si="4"/>
        <v/>
      </c>
      <c r="L27" s="1333" t="str">
        <f t="shared" si="3"/>
        <v/>
      </c>
      <c r="M27" s="779"/>
    </row>
    <row r="28" spans="2:13">
      <c r="B28" s="774"/>
      <c r="C28" s="1318" t="str">
        <f>'08 - Default &amp; Recovery Stat'!B30</f>
        <v/>
      </c>
      <c r="D28" s="1329" t="str">
        <f>IF($C28=0,"",'02 - Monthly Asset Follow up'!C35)</f>
        <v/>
      </c>
      <c r="E28" s="1330" t="str">
        <f>IF($C28=0,"",_xlfn.XLOOKUP($C28,INPUT_DATA!$CM:$CM,INPUT_DATA!DO:DO,""))</f>
        <v/>
      </c>
      <c r="F28" s="1329" t="str">
        <f>IF($C28=0,"",'02 - Monthly Asset Follow up'!K35)</f>
        <v/>
      </c>
      <c r="G28" s="1330" t="str">
        <f t="shared" si="0"/>
        <v/>
      </c>
      <c r="H28" s="1339" t="str">
        <f t="shared" si="1"/>
        <v/>
      </c>
      <c r="I28" s="1331" t="str">
        <f>IFERROR(IF($C28=0,"",H28/'08 - Default &amp; Recovery Stat'!D30),"")</f>
        <v/>
      </c>
      <c r="J28" s="1332" t="str">
        <f>IF($C28=0,"",'08 - Default &amp; Recovery Stat'!G30)</f>
        <v/>
      </c>
      <c r="K28" s="1332" t="str">
        <f t="shared" si="4"/>
        <v/>
      </c>
      <c r="L28" s="1333" t="str">
        <f t="shared" si="3"/>
        <v/>
      </c>
      <c r="M28" s="779"/>
    </row>
    <row r="29" spans="2:13">
      <c r="B29" s="774"/>
      <c r="C29" s="1318" t="str">
        <f>'08 - Default &amp; Recovery Stat'!B31</f>
        <v/>
      </c>
      <c r="D29" s="1329" t="str">
        <f>IF($C29=0,"",'02 - Monthly Asset Follow up'!C36)</f>
        <v/>
      </c>
      <c r="E29" s="1330" t="str">
        <f>IF($C29=0,"",_xlfn.XLOOKUP($C29,INPUT_DATA!$CM:$CM,INPUT_DATA!DO:DO,""))</f>
        <v/>
      </c>
      <c r="F29" s="1329" t="str">
        <f>IF($C29=0,"",'02 - Monthly Asset Follow up'!K36)</f>
        <v/>
      </c>
      <c r="G29" s="1330" t="str">
        <f t="shared" si="0"/>
        <v/>
      </c>
      <c r="H29" s="1339" t="str">
        <f t="shared" si="1"/>
        <v/>
      </c>
      <c r="I29" s="1331" t="str">
        <f>IFERROR(IF($C29=0,"",H29/'08 - Default &amp; Recovery Stat'!D31),"")</f>
        <v/>
      </c>
      <c r="J29" s="1332" t="str">
        <f>IF($C29=0,"",'08 - Default &amp; Recovery Stat'!G31)</f>
        <v/>
      </c>
      <c r="K29" s="1332" t="str">
        <f t="shared" si="4"/>
        <v/>
      </c>
      <c r="L29" s="1333" t="str">
        <f t="shared" si="3"/>
        <v/>
      </c>
      <c r="M29" s="779"/>
    </row>
    <row r="30" spans="2:13">
      <c r="B30" s="774"/>
      <c r="C30" s="1318" t="str">
        <f>'08 - Default &amp; Recovery Stat'!B32</f>
        <v/>
      </c>
      <c r="D30" s="1329" t="str">
        <f>IF($C30=0,"",'02 - Monthly Asset Follow up'!C37)</f>
        <v/>
      </c>
      <c r="E30" s="1330" t="str">
        <f>IF($C30=0,"",_xlfn.XLOOKUP($C30,INPUT_DATA!$CM:$CM,INPUT_DATA!DO:DO,""))</f>
        <v/>
      </c>
      <c r="F30" s="1329" t="str">
        <f>IF($C30=0,"",'02 - Monthly Asset Follow up'!K37)</f>
        <v/>
      </c>
      <c r="G30" s="1330" t="str">
        <f t="shared" si="0"/>
        <v/>
      </c>
      <c r="H30" s="1339" t="str">
        <f t="shared" si="1"/>
        <v/>
      </c>
      <c r="I30" s="1331" t="str">
        <f>IFERROR(IF($C30=0,"",H30/'08 - Default &amp; Recovery Stat'!D32),"")</f>
        <v/>
      </c>
      <c r="J30" s="1332" t="str">
        <f>IF($C30=0,"",'08 - Default &amp; Recovery Stat'!G32)</f>
        <v/>
      </c>
      <c r="K30" s="1332" t="str">
        <f t="shared" si="4"/>
        <v/>
      </c>
      <c r="L30" s="1333" t="str">
        <f t="shared" si="3"/>
        <v/>
      </c>
      <c r="M30" s="779"/>
    </row>
    <row r="31" spans="2:13">
      <c r="B31" s="774"/>
      <c r="C31" s="1318" t="str">
        <f>'08 - Default &amp; Recovery Stat'!B33</f>
        <v/>
      </c>
      <c r="D31" s="1329" t="str">
        <f>IF($C31=0,"",'02 - Monthly Asset Follow up'!C38)</f>
        <v/>
      </c>
      <c r="E31" s="1330" t="str">
        <f>IF($C31=0,"",_xlfn.XLOOKUP($C31,INPUT_DATA!$CM:$CM,INPUT_DATA!DO:DO,""))</f>
        <v/>
      </c>
      <c r="F31" s="1329" t="str">
        <f>IF($C31=0,"",'02 - Monthly Asset Follow up'!K38)</f>
        <v/>
      </c>
      <c r="G31" s="1330" t="str">
        <f t="shared" si="0"/>
        <v/>
      </c>
      <c r="H31" s="1339" t="str">
        <f t="shared" si="1"/>
        <v/>
      </c>
      <c r="I31" s="1331" t="str">
        <f>IFERROR(IF($C31=0,"",H31/'08 - Default &amp; Recovery Stat'!D33),"")</f>
        <v/>
      </c>
      <c r="J31" s="1332" t="str">
        <f>IF($C31=0,"",'08 - Default &amp; Recovery Stat'!G33)</f>
        <v/>
      </c>
      <c r="K31" s="1332" t="str">
        <f t="shared" si="4"/>
        <v/>
      </c>
      <c r="L31" s="1333" t="str">
        <f t="shared" si="3"/>
        <v/>
      </c>
      <c r="M31" s="779"/>
    </row>
    <row r="32" spans="2:13">
      <c r="B32" s="774"/>
      <c r="C32" s="1318" t="str">
        <f>'08 - Default &amp; Recovery Stat'!B34</f>
        <v/>
      </c>
      <c r="D32" s="1329" t="str">
        <f>IF($C32=0,"",'02 - Monthly Asset Follow up'!C39)</f>
        <v/>
      </c>
      <c r="E32" s="1330" t="str">
        <f>IF($C32=0,"",_xlfn.XLOOKUP($C32,INPUT_DATA!$CM:$CM,INPUT_DATA!DO:DO,""))</f>
        <v/>
      </c>
      <c r="F32" s="1329" t="str">
        <f>IF($C32=0,"",'02 - Monthly Asset Follow up'!K39)</f>
        <v/>
      </c>
      <c r="G32" s="1330" t="str">
        <f t="shared" si="0"/>
        <v/>
      </c>
      <c r="H32" s="1339" t="str">
        <f t="shared" si="1"/>
        <v/>
      </c>
      <c r="I32" s="1331" t="str">
        <f>IFERROR(IF($C32=0,"",H32/'08 - Default &amp; Recovery Stat'!D34),"")</f>
        <v/>
      </c>
      <c r="J32" s="1332" t="str">
        <f>IF($C32=0,"",'08 - Default &amp; Recovery Stat'!G34)</f>
        <v/>
      </c>
      <c r="K32" s="1332" t="str">
        <f t="shared" si="4"/>
        <v/>
      </c>
      <c r="L32" s="1333" t="str">
        <f t="shared" si="3"/>
        <v/>
      </c>
      <c r="M32" s="779"/>
    </row>
    <row r="33" spans="2:13">
      <c r="B33" s="774"/>
      <c r="C33" s="1318" t="str">
        <f>'08 - Default &amp; Recovery Stat'!B35</f>
        <v/>
      </c>
      <c r="D33" s="1329" t="str">
        <f>IF($C33=0,"",'02 - Monthly Asset Follow up'!C40)</f>
        <v/>
      </c>
      <c r="E33" s="1330" t="str">
        <f>IF($C33=0,"",_xlfn.XLOOKUP($C33,INPUT_DATA!$CM:$CM,INPUT_DATA!DO:DO,""))</f>
        <v/>
      </c>
      <c r="F33" s="1329" t="str">
        <f>IF($C33=0,"",'02 - Monthly Asset Follow up'!K40)</f>
        <v/>
      </c>
      <c r="G33" s="1330" t="str">
        <f t="shared" si="0"/>
        <v/>
      </c>
      <c r="H33" s="1339" t="str">
        <f t="shared" si="1"/>
        <v/>
      </c>
      <c r="I33" s="1331" t="str">
        <f>IFERROR(IF($C33=0,"",H33/'08 - Default &amp; Recovery Stat'!D35),"")</f>
        <v/>
      </c>
      <c r="J33" s="1332" t="str">
        <f>IF($C33=0,"",'08 - Default &amp; Recovery Stat'!G35)</f>
        <v/>
      </c>
      <c r="K33" s="1332" t="str">
        <f t="shared" si="4"/>
        <v/>
      </c>
      <c r="L33" s="1333" t="str">
        <f t="shared" si="3"/>
        <v/>
      </c>
      <c r="M33" s="779"/>
    </row>
    <row r="34" spans="2:13">
      <c r="B34" s="774"/>
      <c r="C34" s="1318" t="str">
        <f>'08 - Default &amp; Recovery Stat'!B36</f>
        <v/>
      </c>
      <c r="D34" s="1329" t="str">
        <f>IF($C34=0,"",'02 - Monthly Asset Follow up'!C41)</f>
        <v/>
      </c>
      <c r="E34" s="1330" t="str">
        <f>IF($C34=0,"",_xlfn.XLOOKUP($C34,INPUT_DATA!$CM:$CM,INPUT_DATA!DO:DO,""))</f>
        <v/>
      </c>
      <c r="F34" s="1329" t="str">
        <f>IF($C34=0,"",'02 - Monthly Asset Follow up'!K41)</f>
        <v/>
      </c>
      <c r="G34" s="1330" t="str">
        <f t="shared" si="0"/>
        <v/>
      </c>
      <c r="H34" s="1339" t="str">
        <f t="shared" si="1"/>
        <v/>
      </c>
      <c r="I34" s="1331" t="str">
        <f>IFERROR(IF($C34=0,"",H34/'08 - Default &amp; Recovery Stat'!D36),"")</f>
        <v/>
      </c>
      <c r="J34" s="1332" t="str">
        <f>IF($C34=0,"",'08 - Default &amp; Recovery Stat'!G36)</f>
        <v/>
      </c>
      <c r="K34" s="1332" t="str">
        <f t="shared" si="4"/>
        <v/>
      </c>
      <c r="L34" s="1333" t="str">
        <f t="shared" si="3"/>
        <v/>
      </c>
      <c r="M34" s="779"/>
    </row>
    <row r="35" spans="2:13">
      <c r="B35" s="774"/>
      <c r="C35" s="1318" t="str">
        <f>'08 - Default &amp; Recovery Stat'!B37</f>
        <v/>
      </c>
      <c r="D35" s="1329" t="str">
        <f>IF($C35=0,"",'02 - Monthly Asset Follow up'!C42)</f>
        <v/>
      </c>
      <c r="E35" s="1330" t="str">
        <f>IF($C35=0,"",_xlfn.XLOOKUP($C35,INPUT_DATA!$CM:$CM,INPUT_DATA!DO:DO,""))</f>
        <v/>
      </c>
      <c r="F35" s="1329" t="str">
        <f>IF($C35=0,"",'02 - Monthly Asset Follow up'!K42)</f>
        <v/>
      </c>
      <c r="G35" s="1330" t="str">
        <f t="shared" si="0"/>
        <v/>
      </c>
      <c r="H35" s="1339" t="str">
        <f t="shared" si="1"/>
        <v/>
      </c>
      <c r="I35" s="1331" t="str">
        <f>IFERROR(IF($C35=0,"",H35/'08 - Default &amp; Recovery Stat'!D37),"")</f>
        <v/>
      </c>
      <c r="J35" s="1332" t="str">
        <f>IF($C35=0,"",'08 - Default &amp; Recovery Stat'!G37)</f>
        <v/>
      </c>
      <c r="K35" s="1332" t="str">
        <f t="shared" si="4"/>
        <v/>
      </c>
      <c r="L35" s="1333" t="str">
        <f t="shared" si="3"/>
        <v/>
      </c>
      <c r="M35" s="779"/>
    </row>
    <row r="36" spans="2:13">
      <c r="B36" s="774"/>
      <c r="C36" s="1318" t="str">
        <f>'08 - Default &amp; Recovery Stat'!B38</f>
        <v/>
      </c>
      <c r="D36" s="1329" t="str">
        <f>IF($C36=0,"",'02 - Monthly Asset Follow up'!C43)</f>
        <v/>
      </c>
      <c r="E36" s="1330" t="str">
        <f>IF($C36=0,"",_xlfn.XLOOKUP($C36,INPUT_DATA!$CM:$CM,INPUT_DATA!DO:DO,""))</f>
        <v/>
      </c>
      <c r="F36" s="1329" t="str">
        <f>IF($C36=0,"",'02 - Monthly Asset Follow up'!K43)</f>
        <v/>
      </c>
      <c r="G36" s="1330" t="str">
        <f t="shared" si="0"/>
        <v/>
      </c>
      <c r="H36" s="1339" t="str">
        <f t="shared" si="1"/>
        <v/>
      </c>
      <c r="I36" s="1331" t="str">
        <f>IFERROR(IF($C36=0,"",H36/'08 - Default &amp; Recovery Stat'!D38),"")</f>
        <v/>
      </c>
      <c r="J36" s="1332" t="str">
        <f>IF($C36=0,"",'08 - Default &amp; Recovery Stat'!G38)</f>
        <v/>
      </c>
      <c r="K36" s="1332" t="str">
        <f t="shared" si="4"/>
        <v/>
      </c>
      <c r="L36" s="1333" t="str">
        <f t="shared" si="3"/>
        <v/>
      </c>
      <c r="M36" s="779"/>
    </row>
    <row r="37" spans="2:13">
      <c r="B37" s="774"/>
      <c r="C37" s="1318" t="str">
        <f>'08 - Default &amp; Recovery Stat'!B39</f>
        <v/>
      </c>
      <c r="D37" s="1329" t="str">
        <f>IF($C37=0,"",'02 - Monthly Asset Follow up'!C44)</f>
        <v/>
      </c>
      <c r="E37" s="1330" t="str">
        <f>IF($C37=0,"",_xlfn.XLOOKUP($C37,INPUT_DATA!$CM:$CM,INPUT_DATA!DO:DO,""))</f>
        <v/>
      </c>
      <c r="F37" s="1329" t="str">
        <f>IF($C37=0,"",'02 - Monthly Asset Follow up'!K44)</f>
        <v/>
      </c>
      <c r="G37" s="1330" t="str">
        <f t="shared" si="0"/>
        <v/>
      </c>
      <c r="H37" s="1339" t="str">
        <f t="shared" si="1"/>
        <v/>
      </c>
      <c r="I37" s="1331" t="str">
        <f>IFERROR(IF($C37=0,"",H37/'08 - Default &amp; Recovery Stat'!D39),"")</f>
        <v/>
      </c>
      <c r="J37" s="1332" t="str">
        <f>IF($C37=0,"",'08 - Default &amp; Recovery Stat'!G39)</f>
        <v/>
      </c>
      <c r="K37" s="1332" t="str">
        <f t="shared" si="4"/>
        <v/>
      </c>
      <c r="L37" s="1333" t="str">
        <f t="shared" si="3"/>
        <v/>
      </c>
      <c r="M37" s="779"/>
    </row>
    <row r="38" spans="2:13">
      <c r="B38" s="774"/>
      <c r="C38" s="1318" t="str">
        <f>'08 - Default &amp; Recovery Stat'!B40</f>
        <v/>
      </c>
      <c r="D38" s="1329" t="str">
        <f>IF($C38=0,"",'02 - Monthly Asset Follow up'!C45)</f>
        <v/>
      </c>
      <c r="E38" s="1330" t="str">
        <f>IF($C38=0,"",_xlfn.XLOOKUP($C38,INPUT_DATA!$CM:$CM,INPUT_DATA!DO:DO,""))</f>
        <v/>
      </c>
      <c r="F38" s="1329" t="str">
        <f>IF($C38=0,"",'02 - Monthly Asset Follow up'!K45)</f>
        <v/>
      </c>
      <c r="G38" s="1330" t="str">
        <f t="shared" si="0"/>
        <v/>
      </c>
      <c r="H38" s="1339" t="str">
        <f t="shared" si="1"/>
        <v/>
      </c>
      <c r="I38" s="1331" t="str">
        <f>IFERROR(IF($C38=0,"",H38/'08 - Default &amp; Recovery Stat'!D40),"")</f>
        <v/>
      </c>
      <c r="J38" s="1332" t="str">
        <f>IF($C38=0,"",'08 - Default &amp; Recovery Stat'!G40)</f>
        <v/>
      </c>
      <c r="K38" s="1332" t="str">
        <f t="shared" si="4"/>
        <v/>
      </c>
      <c r="L38" s="1333" t="str">
        <f t="shared" si="3"/>
        <v/>
      </c>
      <c r="M38" s="779"/>
    </row>
    <row r="39" spans="2:13">
      <c r="B39" s="774"/>
      <c r="C39" s="1318" t="str">
        <f>'08 - Default &amp; Recovery Stat'!B41</f>
        <v/>
      </c>
      <c r="D39" s="1329" t="str">
        <f>IF($C39=0,"",'02 - Monthly Asset Follow up'!C46)</f>
        <v/>
      </c>
      <c r="E39" s="1330" t="str">
        <f>IF($C39=0,"",_xlfn.XLOOKUP($C39,INPUT_DATA!$CM:$CM,INPUT_DATA!DO:DO,""))</f>
        <v/>
      </c>
      <c r="F39" s="1329" t="str">
        <f>IF($C39=0,"",'02 - Monthly Asset Follow up'!K46)</f>
        <v/>
      </c>
      <c r="G39" s="1330" t="str">
        <f t="shared" si="0"/>
        <v/>
      </c>
      <c r="H39" s="1339" t="str">
        <f t="shared" si="1"/>
        <v/>
      </c>
      <c r="I39" s="1331" t="str">
        <f>IFERROR(IF($C39=0,"",H39/'08 - Default &amp; Recovery Stat'!D41),"")</f>
        <v/>
      </c>
      <c r="J39" s="1332" t="str">
        <f>IF($C39=0,"",'08 - Default &amp; Recovery Stat'!G41)</f>
        <v/>
      </c>
      <c r="K39" s="1332" t="str">
        <f t="shared" si="4"/>
        <v/>
      </c>
      <c r="L39" s="1333" t="str">
        <f t="shared" si="3"/>
        <v/>
      </c>
      <c r="M39" s="779"/>
    </row>
    <row r="40" spans="2:13">
      <c r="B40" s="774"/>
      <c r="C40" s="1318" t="str">
        <f>'08 - Default &amp; Recovery Stat'!B42</f>
        <v/>
      </c>
      <c r="D40" s="1329" t="str">
        <f>IF($C40=0,"",'02 - Monthly Asset Follow up'!C47)</f>
        <v/>
      </c>
      <c r="E40" s="1330" t="str">
        <f>IF($C40=0,"",_xlfn.XLOOKUP($C40,INPUT_DATA!$CM:$CM,INPUT_DATA!DO:DO,""))</f>
        <v/>
      </c>
      <c r="F40" s="1329" t="str">
        <f>IF($C40=0,"",'02 - Monthly Asset Follow up'!K47)</f>
        <v/>
      </c>
      <c r="G40" s="1330" t="str">
        <f t="shared" si="0"/>
        <v/>
      </c>
      <c r="H40" s="1339" t="str">
        <f t="shared" si="1"/>
        <v/>
      </c>
      <c r="I40" s="1331" t="str">
        <f>IFERROR(IF($C40=0,"",H40/'08 - Default &amp; Recovery Stat'!D42),"")</f>
        <v/>
      </c>
      <c r="J40" s="1332" t="str">
        <f>IF($C40=0,"",'08 - Default &amp; Recovery Stat'!G42)</f>
        <v/>
      </c>
      <c r="K40" s="1332" t="str">
        <f t="shared" si="4"/>
        <v/>
      </c>
      <c r="L40" s="1333" t="str">
        <f t="shared" si="3"/>
        <v/>
      </c>
      <c r="M40" s="779"/>
    </row>
    <row r="41" spans="2:13">
      <c r="B41" s="774"/>
      <c r="C41" s="1318" t="str">
        <f>'08 - Default &amp; Recovery Stat'!B43</f>
        <v/>
      </c>
      <c r="D41" s="1329" t="str">
        <f>IF($C41=0,"",'02 - Monthly Asset Follow up'!C48)</f>
        <v/>
      </c>
      <c r="E41" s="1330" t="str">
        <f>IF($C41=0,"",_xlfn.XLOOKUP($C41,INPUT_DATA!$CM:$CM,INPUT_DATA!DO:DO,""))</f>
        <v/>
      </c>
      <c r="F41" s="1329" t="str">
        <f>IF($C41=0,"",'02 - Monthly Asset Follow up'!K48)</f>
        <v/>
      </c>
      <c r="G41" s="1330" t="str">
        <f t="shared" si="0"/>
        <v/>
      </c>
      <c r="H41" s="1339" t="str">
        <f t="shared" si="1"/>
        <v/>
      </c>
      <c r="I41" s="1331" t="str">
        <f>IFERROR(IF($C41=0,"",H41/'08 - Default &amp; Recovery Stat'!D43),"")</f>
        <v/>
      </c>
      <c r="J41" s="1332" t="str">
        <f>IF($C41=0,"",'08 - Default &amp; Recovery Stat'!G43)</f>
        <v/>
      </c>
      <c r="K41" s="1332" t="str">
        <f t="shared" si="4"/>
        <v/>
      </c>
      <c r="L41" s="1333" t="str">
        <f t="shared" si="3"/>
        <v/>
      </c>
      <c r="M41" s="779"/>
    </row>
    <row r="42" spans="2:13">
      <c r="B42" s="774"/>
      <c r="C42" s="1318" t="str">
        <f>'08 - Default &amp; Recovery Stat'!B44</f>
        <v/>
      </c>
      <c r="D42" s="1329" t="str">
        <f>IF($C42=0,"",'02 - Monthly Asset Follow up'!C49)</f>
        <v/>
      </c>
      <c r="E42" s="1330" t="str">
        <f>IF($C42=0,"",_xlfn.XLOOKUP($C42,INPUT_DATA!$CM:$CM,INPUT_DATA!DO:DO,""))</f>
        <v/>
      </c>
      <c r="F42" s="1329" t="str">
        <f>IF($C42=0,"",'02 - Monthly Asset Follow up'!K49)</f>
        <v/>
      </c>
      <c r="G42" s="1330" t="str">
        <f t="shared" si="0"/>
        <v/>
      </c>
      <c r="H42" s="1339" t="str">
        <f t="shared" si="1"/>
        <v/>
      </c>
      <c r="I42" s="1331" t="str">
        <f>IFERROR(IF($C42=0,"",H42/'08 - Default &amp; Recovery Stat'!D44),"")</f>
        <v/>
      </c>
      <c r="J42" s="1332" t="str">
        <f>IF($C42=0,"",'08 - Default &amp; Recovery Stat'!G44)</f>
        <v/>
      </c>
      <c r="K42" s="1332" t="str">
        <f t="shared" si="4"/>
        <v/>
      </c>
      <c r="L42" s="1333" t="str">
        <f t="shared" si="3"/>
        <v/>
      </c>
      <c r="M42" s="779"/>
    </row>
    <row r="43" spans="2:13">
      <c r="B43" s="774"/>
      <c r="C43" s="1318" t="str">
        <f>'08 - Default &amp; Recovery Stat'!B45</f>
        <v/>
      </c>
      <c r="D43" s="1329" t="str">
        <f>IF($C43=0,"",'02 - Monthly Asset Follow up'!C50)</f>
        <v/>
      </c>
      <c r="E43" s="1330" t="str">
        <f>IF($C43=0,"",_xlfn.XLOOKUP($C43,INPUT_DATA!$CM:$CM,INPUT_DATA!DO:DO,""))</f>
        <v/>
      </c>
      <c r="F43" s="1329" t="str">
        <f>IF($C43=0,"",'02 - Monthly Asset Follow up'!K50)</f>
        <v/>
      </c>
      <c r="G43" s="1330" t="str">
        <f t="shared" si="0"/>
        <v/>
      </c>
      <c r="H43" s="1339" t="str">
        <f t="shared" si="1"/>
        <v/>
      </c>
      <c r="I43" s="1331" t="str">
        <f>IFERROR(IF($C43=0,"",H43/'08 - Default &amp; Recovery Stat'!D45),"")</f>
        <v/>
      </c>
      <c r="J43" s="1332" t="str">
        <f>IF($C43=0,"",'08 - Default &amp; Recovery Stat'!G45)</f>
        <v/>
      </c>
      <c r="K43" s="1332" t="str">
        <f t="shared" si="4"/>
        <v/>
      </c>
      <c r="L43" s="1333" t="str">
        <f t="shared" si="3"/>
        <v/>
      </c>
      <c r="M43" s="779"/>
    </row>
    <row r="44" spans="2:13">
      <c r="B44" s="774"/>
      <c r="C44" s="1318" t="str">
        <f>'08 - Default &amp; Recovery Stat'!B46</f>
        <v/>
      </c>
      <c r="D44" s="1329" t="str">
        <f>IF($C44=0,"",'02 - Monthly Asset Follow up'!C51)</f>
        <v/>
      </c>
      <c r="E44" s="1330" t="str">
        <f>IF($C44=0,"",_xlfn.XLOOKUP($C44,INPUT_DATA!$CM:$CM,INPUT_DATA!DO:DO,""))</f>
        <v/>
      </c>
      <c r="F44" s="1329" t="str">
        <f>IF($C44=0,"",'02 - Monthly Asset Follow up'!K51)</f>
        <v/>
      </c>
      <c r="G44" s="1330" t="str">
        <f t="shared" si="0"/>
        <v/>
      </c>
      <c r="H44" s="1339" t="str">
        <f t="shared" si="1"/>
        <v/>
      </c>
      <c r="I44" s="1331" t="str">
        <f>IFERROR(IF($C44=0,"",H44/'08 - Default &amp; Recovery Stat'!D46),"")</f>
        <v/>
      </c>
      <c r="J44" s="1332" t="str">
        <f>IF($C44=0,"",'08 - Default &amp; Recovery Stat'!G46)</f>
        <v/>
      </c>
      <c r="K44" s="1332" t="str">
        <f t="shared" si="4"/>
        <v/>
      </c>
      <c r="L44" s="1333" t="str">
        <f t="shared" si="3"/>
        <v/>
      </c>
      <c r="M44" s="779"/>
    </row>
    <row r="45" spans="2:13">
      <c r="B45" s="774"/>
      <c r="C45" s="1318" t="str">
        <f>'08 - Default &amp; Recovery Stat'!B47</f>
        <v/>
      </c>
      <c r="D45" s="1329" t="str">
        <f>IF($C45=0,"",'02 - Monthly Asset Follow up'!C52)</f>
        <v/>
      </c>
      <c r="E45" s="1330" t="str">
        <f>IF($C45=0,"",_xlfn.XLOOKUP($C45,INPUT_DATA!$CM:$CM,INPUT_DATA!DO:DO,""))</f>
        <v/>
      </c>
      <c r="F45" s="1329" t="str">
        <f>IF($C45=0,"",'02 - Monthly Asset Follow up'!K52)</f>
        <v/>
      </c>
      <c r="G45" s="1330" t="str">
        <f t="shared" si="0"/>
        <v/>
      </c>
      <c r="H45" s="1339" t="str">
        <f t="shared" si="1"/>
        <v/>
      </c>
      <c r="I45" s="1331" t="str">
        <f>IFERROR(IF($C45=0,"",H45/'08 - Default &amp; Recovery Stat'!D47),"")</f>
        <v/>
      </c>
      <c r="J45" s="1332" t="str">
        <f>IF($C45=0,"",'08 - Default &amp; Recovery Stat'!G47)</f>
        <v/>
      </c>
      <c r="K45" s="1332" t="str">
        <f t="shared" si="4"/>
        <v/>
      </c>
      <c r="L45" s="1333" t="str">
        <f t="shared" si="3"/>
        <v/>
      </c>
      <c r="M45" s="779"/>
    </row>
    <row r="46" spans="2:13">
      <c r="B46" s="774"/>
      <c r="C46" s="1318" t="str">
        <f>'08 - Default &amp; Recovery Stat'!B48</f>
        <v/>
      </c>
      <c r="D46" s="1329" t="str">
        <f>IF($C46=0,"",'02 - Monthly Asset Follow up'!C53)</f>
        <v/>
      </c>
      <c r="E46" s="1330" t="str">
        <f>IF($C46=0,"",_xlfn.XLOOKUP($C46,INPUT_DATA!$CM:$CM,INPUT_DATA!DO:DO,""))</f>
        <v/>
      </c>
      <c r="F46" s="1329" t="str">
        <f>IF($C46=0,"",'02 - Monthly Asset Follow up'!K53)</f>
        <v/>
      </c>
      <c r="G46" s="1330" t="str">
        <f t="shared" si="0"/>
        <v/>
      </c>
      <c r="H46" s="1339" t="str">
        <f t="shared" si="1"/>
        <v/>
      </c>
      <c r="I46" s="1331" t="str">
        <f>IFERROR(IF($C46=0,"",H46/'08 - Default &amp; Recovery Stat'!D48),"")</f>
        <v/>
      </c>
      <c r="J46" s="1332" t="str">
        <f>IF($C46=0,"",'08 - Default &amp; Recovery Stat'!G48)</f>
        <v/>
      </c>
      <c r="K46" s="1332" t="str">
        <f t="shared" si="4"/>
        <v/>
      </c>
      <c r="L46" s="1333" t="str">
        <f t="shared" si="3"/>
        <v/>
      </c>
      <c r="M46" s="779"/>
    </row>
    <row r="47" spans="2:13">
      <c r="B47" s="774"/>
      <c r="C47" s="1318" t="str">
        <f>'08 - Default &amp; Recovery Stat'!B49</f>
        <v/>
      </c>
      <c r="D47" s="1329" t="str">
        <f>IF($C47=0,"",'02 - Monthly Asset Follow up'!C54)</f>
        <v/>
      </c>
      <c r="E47" s="1330" t="str">
        <f>IF($C47=0,"",_xlfn.XLOOKUP($C47,INPUT_DATA!$CM:$CM,INPUT_DATA!DO:DO,""))</f>
        <v/>
      </c>
      <c r="F47" s="1329" t="str">
        <f>IF($C47=0,"",'02 - Monthly Asset Follow up'!K54)</f>
        <v/>
      </c>
      <c r="G47" s="1330" t="str">
        <f t="shared" si="0"/>
        <v/>
      </c>
      <c r="H47" s="1339" t="str">
        <f t="shared" si="1"/>
        <v/>
      </c>
      <c r="I47" s="1331" t="str">
        <f>IFERROR(IF($C47=0,"",H47/'08 - Default &amp; Recovery Stat'!D49),"")</f>
        <v/>
      </c>
      <c r="J47" s="1332" t="str">
        <f>IF($C47=0,"",'08 - Default &amp; Recovery Stat'!G49)</f>
        <v/>
      </c>
      <c r="K47" s="1332" t="str">
        <f t="shared" si="4"/>
        <v/>
      </c>
      <c r="L47" s="1333" t="str">
        <f t="shared" si="3"/>
        <v/>
      </c>
      <c r="M47" s="779"/>
    </row>
    <row r="48" spans="2:13">
      <c r="B48" s="774"/>
      <c r="C48" s="1318" t="str">
        <f>'08 - Default &amp; Recovery Stat'!B50</f>
        <v/>
      </c>
      <c r="D48" s="1329" t="str">
        <f>IF($C48=0,"",'02 - Monthly Asset Follow up'!C55)</f>
        <v/>
      </c>
      <c r="E48" s="1330" t="str">
        <f>IF($C48=0,"",_xlfn.XLOOKUP($C48,INPUT_DATA!$CM:$CM,INPUT_DATA!DO:DO,""))</f>
        <v/>
      </c>
      <c r="F48" s="1329" t="str">
        <f>IF($C48=0,"",'02 - Monthly Asset Follow up'!K55)</f>
        <v/>
      </c>
      <c r="G48" s="1330" t="str">
        <f t="shared" si="0"/>
        <v/>
      </c>
      <c r="H48" s="1339" t="str">
        <f t="shared" si="1"/>
        <v/>
      </c>
      <c r="I48" s="1331" t="str">
        <f>IFERROR(IF($C48=0,"",H48/'08 - Default &amp; Recovery Stat'!D50),"")</f>
        <v/>
      </c>
      <c r="J48" s="1332" t="str">
        <f>IF($C48=0,"",'08 - Default &amp; Recovery Stat'!G50)</f>
        <v/>
      </c>
      <c r="K48" s="1332" t="str">
        <f t="shared" si="4"/>
        <v/>
      </c>
      <c r="L48" s="1333" t="str">
        <f t="shared" si="3"/>
        <v/>
      </c>
      <c r="M48" s="779"/>
    </row>
    <row r="49" spans="2:13">
      <c r="B49" s="774"/>
      <c r="C49" s="1318" t="str">
        <f>'08 - Default &amp; Recovery Stat'!B51</f>
        <v/>
      </c>
      <c r="D49" s="1329" t="str">
        <f>IF($C49=0,"",'02 - Monthly Asset Follow up'!C56)</f>
        <v/>
      </c>
      <c r="E49" s="1330" t="str">
        <f>IF($C49=0,"",_xlfn.XLOOKUP($C49,INPUT_DATA!$CM:$CM,INPUT_DATA!DO:DO,""))</f>
        <v/>
      </c>
      <c r="F49" s="1329" t="str">
        <f>IF($C49=0,"",'02 - Monthly Asset Follow up'!K56)</f>
        <v/>
      </c>
      <c r="G49" s="1330" t="str">
        <f t="shared" si="0"/>
        <v/>
      </c>
      <c r="H49" s="1339" t="str">
        <f t="shared" si="1"/>
        <v/>
      </c>
      <c r="I49" s="1331" t="str">
        <f>IFERROR(IF($C49=0,"",H49/'08 - Default &amp; Recovery Stat'!D51),"")</f>
        <v/>
      </c>
      <c r="J49" s="1332" t="str">
        <f>IF($C49=0,"",'08 - Default &amp; Recovery Stat'!G51)</f>
        <v/>
      </c>
      <c r="K49" s="1332" t="str">
        <f t="shared" si="4"/>
        <v/>
      </c>
      <c r="L49" s="1333" t="str">
        <f t="shared" si="3"/>
        <v/>
      </c>
      <c r="M49" s="779"/>
    </row>
    <row r="50" spans="2:13">
      <c r="B50" s="774"/>
      <c r="C50" s="1318" t="str">
        <f>'08 - Default &amp; Recovery Stat'!B52</f>
        <v/>
      </c>
      <c r="D50" s="1329" t="str">
        <f>IF($C50=0,"",'02 - Monthly Asset Follow up'!C57)</f>
        <v/>
      </c>
      <c r="E50" s="1330" t="str">
        <f>IF($C50=0,"",_xlfn.XLOOKUP($C50,INPUT_DATA!$CM:$CM,INPUT_DATA!DO:DO,""))</f>
        <v/>
      </c>
      <c r="F50" s="1329" t="str">
        <f>IF($C50=0,"",'02 - Monthly Asset Follow up'!K57)</f>
        <v/>
      </c>
      <c r="G50" s="1330" t="str">
        <f t="shared" si="0"/>
        <v/>
      </c>
      <c r="H50" s="1339" t="str">
        <f t="shared" si="1"/>
        <v/>
      </c>
      <c r="I50" s="1331" t="str">
        <f>IFERROR(IF($C50=0,"",H50/'08 - Default &amp; Recovery Stat'!D52),"")</f>
        <v/>
      </c>
      <c r="J50" s="1332" t="str">
        <f>IF($C50=0,"",'08 - Default &amp; Recovery Stat'!G52)</f>
        <v/>
      </c>
      <c r="K50" s="1332" t="str">
        <f t="shared" si="4"/>
        <v/>
      </c>
      <c r="L50" s="1333" t="str">
        <f t="shared" si="3"/>
        <v/>
      </c>
      <c r="M50" s="779"/>
    </row>
    <row r="51" spans="2:13">
      <c r="B51" s="774"/>
      <c r="C51" s="1318" t="str">
        <f>'08 - Default &amp; Recovery Stat'!B53</f>
        <v/>
      </c>
      <c r="D51" s="1329" t="str">
        <f>IF($C51=0,"",'02 - Monthly Asset Follow up'!C58)</f>
        <v/>
      </c>
      <c r="E51" s="1330" t="str">
        <f>IF($C51=0,"",_xlfn.XLOOKUP($C51,INPUT_DATA!$CM:$CM,INPUT_DATA!DO:DO,""))</f>
        <v/>
      </c>
      <c r="F51" s="1329" t="str">
        <f>IF($C51=0,"",'02 - Monthly Asset Follow up'!K58)</f>
        <v/>
      </c>
      <c r="G51" s="1330" t="str">
        <f t="shared" si="0"/>
        <v/>
      </c>
      <c r="H51" s="1339" t="str">
        <f t="shared" si="1"/>
        <v/>
      </c>
      <c r="I51" s="1331" t="str">
        <f>IFERROR(IF($C51=0,"",H51/'08 - Default &amp; Recovery Stat'!D53),"")</f>
        <v/>
      </c>
      <c r="J51" s="1332" t="str">
        <f>IF($C51=0,"",'08 - Default &amp; Recovery Stat'!G53)</f>
        <v/>
      </c>
      <c r="K51" s="1332" t="str">
        <f t="shared" si="4"/>
        <v/>
      </c>
      <c r="L51" s="1333" t="str">
        <f t="shared" si="3"/>
        <v/>
      </c>
      <c r="M51" s="779"/>
    </row>
    <row r="52" spans="2:13">
      <c r="B52" s="774"/>
      <c r="C52" s="1318" t="str">
        <f>'08 - Default &amp; Recovery Stat'!B54</f>
        <v/>
      </c>
      <c r="D52" s="1329" t="str">
        <f>IF($C52=0,"",'02 - Monthly Asset Follow up'!C59)</f>
        <v/>
      </c>
      <c r="E52" s="1330" t="str">
        <f>IF($C52=0,"",_xlfn.XLOOKUP($C52,INPUT_DATA!$CM:$CM,INPUT_DATA!DO:DO,""))</f>
        <v/>
      </c>
      <c r="F52" s="1329" t="str">
        <f>IF($C52=0,"",'02 - Monthly Asset Follow up'!K59)</f>
        <v/>
      </c>
      <c r="G52" s="1330" t="str">
        <f t="shared" si="0"/>
        <v/>
      </c>
      <c r="H52" s="1339" t="str">
        <f t="shared" si="1"/>
        <v/>
      </c>
      <c r="I52" s="1331" t="str">
        <f>IFERROR(IF($C52=0,"",H52/'08 - Default &amp; Recovery Stat'!D54),"")</f>
        <v/>
      </c>
      <c r="J52" s="1332" t="str">
        <f>IF($C52=0,"",'08 - Default &amp; Recovery Stat'!G54)</f>
        <v/>
      </c>
      <c r="K52" s="1332" t="str">
        <f t="shared" si="4"/>
        <v/>
      </c>
      <c r="L52" s="1333" t="str">
        <f t="shared" si="3"/>
        <v/>
      </c>
      <c r="M52" s="779"/>
    </row>
    <row r="53" spans="2:13">
      <c r="B53" s="774"/>
      <c r="C53" s="1318" t="str">
        <f>'08 - Default &amp; Recovery Stat'!B55</f>
        <v/>
      </c>
      <c r="D53" s="1329" t="str">
        <f>IF($C53=0,"",'02 - Monthly Asset Follow up'!C60)</f>
        <v/>
      </c>
      <c r="E53" s="1330" t="str">
        <f>IF($C53=0,"",_xlfn.XLOOKUP($C53,INPUT_DATA!$CM:$CM,INPUT_DATA!DO:DO,""))</f>
        <v/>
      </c>
      <c r="F53" s="1329" t="str">
        <f>IF($C53=0,"",'02 - Monthly Asset Follow up'!K60)</f>
        <v/>
      </c>
      <c r="G53" s="1330" t="str">
        <f t="shared" si="0"/>
        <v/>
      </c>
      <c r="H53" s="1339" t="str">
        <f t="shared" si="1"/>
        <v/>
      </c>
      <c r="I53" s="1331" t="str">
        <f>IFERROR(IF($C53=0,"",H53/'08 - Default &amp; Recovery Stat'!D55),"")</f>
        <v/>
      </c>
      <c r="J53" s="1332" t="str">
        <f>IF($C53=0,"",'08 - Default &amp; Recovery Stat'!G55)</f>
        <v/>
      </c>
      <c r="K53" s="1332" t="str">
        <f t="shared" si="4"/>
        <v/>
      </c>
      <c r="L53" s="1333" t="str">
        <f t="shared" si="3"/>
        <v/>
      </c>
      <c r="M53" s="779"/>
    </row>
    <row r="54" spans="2:13">
      <c r="B54" s="774"/>
      <c r="C54" s="1318" t="str">
        <f>'08 - Default &amp; Recovery Stat'!B56</f>
        <v/>
      </c>
      <c r="D54" s="1329" t="str">
        <f>IF($C54=0,"",'02 - Monthly Asset Follow up'!C61)</f>
        <v/>
      </c>
      <c r="E54" s="1330" t="str">
        <f>IF($C54=0,"",_xlfn.XLOOKUP($C54,INPUT_DATA!$CM:$CM,INPUT_DATA!DO:DO,""))</f>
        <v/>
      </c>
      <c r="F54" s="1329" t="str">
        <f>IF($C54=0,"",'02 - Monthly Asset Follow up'!K61)</f>
        <v/>
      </c>
      <c r="G54" s="1330" t="str">
        <f t="shared" si="0"/>
        <v/>
      </c>
      <c r="H54" s="1339" t="str">
        <f t="shared" si="1"/>
        <v/>
      </c>
      <c r="I54" s="1331" t="str">
        <f>IFERROR(IF($C54=0,"",H54/'08 - Default &amp; Recovery Stat'!D56),"")</f>
        <v/>
      </c>
      <c r="J54" s="1332" t="str">
        <f>IF($C54=0,"",'08 - Default &amp; Recovery Stat'!G56)</f>
        <v/>
      </c>
      <c r="K54" s="1332" t="str">
        <f t="shared" si="4"/>
        <v/>
      </c>
      <c r="L54" s="1333" t="str">
        <f t="shared" si="3"/>
        <v/>
      </c>
      <c r="M54" s="779"/>
    </row>
    <row r="55" spans="2:13">
      <c r="B55" s="774"/>
      <c r="C55" s="1780" t="str">
        <f>'08 - Default &amp; Recovery Stat'!B57</f>
        <v/>
      </c>
      <c r="D55" s="1781" t="str">
        <f>IF($C55=0,"",'02 - Monthly Asset Follow up'!C62)</f>
        <v/>
      </c>
      <c r="E55" s="1782" t="str">
        <f>IF($C55=0,"",_xlfn.XLOOKUP($C55,INPUT_DATA!$CM:$CM,INPUT_DATA!DO:DO,""))</f>
        <v/>
      </c>
      <c r="F55" s="1781" t="str">
        <f>IF($C55=0,"",'02 - Monthly Asset Follow up'!K62)</f>
        <v/>
      </c>
      <c r="G55" s="1782" t="str">
        <f t="shared" ref="G55" si="5">IF($C55=0,"",IF(G56="",E55,E55+G56))</f>
        <v/>
      </c>
      <c r="H55" s="1783" t="str">
        <f t="shared" si="1"/>
        <v/>
      </c>
      <c r="I55" s="1784" t="str">
        <f>IFERROR(IF($C55=0,"",H55/'08 - Default &amp; Recovery Stat'!D57),"")</f>
        <v/>
      </c>
      <c r="J55" s="1785" t="str">
        <f>IF($C55=0,"",'08 - Default &amp; Recovery Stat'!G57)</f>
        <v/>
      </c>
      <c r="K55" s="1785" t="str">
        <f t="shared" si="4"/>
        <v/>
      </c>
      <c r="L55" s="1786" t="str">
        <f t="shared" si="3"/>
        <v/>
      </c>
      <c r="M55" s="779"/>
    </row>
    <row r="56" spans="2:13">
      <c r="B56" s="774"/>
      <c r="C56" s="599" t="s">
        <v>144</v>
      </c>
      <c r="D56" s="599" t="s">
        <v>144</v>
      </c>
      <c r="E56" s="599" t="s">
        <v>144</v>
      </c>
      <c r="F56" s="599" t="s">
        <v>144</v>
      </c>
      <c r="G56" s="599" t="s">
        <v>144</v>
      </c>
      <c r="H56" s="961" t="s">
        <v>144</v>
      </c>
      <c r="I56" s="599" t="s">
        <v>144</v>
      </c>
      <c r="J56" s="599" t="s">
        <v>144</v>
      </c>
      <c r="K56" s="599" t="s">
        <v>144</v>
      </c>
      <c r="L56" s="599" t="s">
        <v>144</v>
      </c>
      <c r="M56" s="779"/>
    </row>
    <row r="57" spans="2:13">
      <c r="B57" s="774"/>
      <c r="C57" s="599" t="s">
        <v>144</v>
      </c>
      <c r="D57" s="599" t="s">
        <v>144</v>
      </c>
      <c r="E57" s="599" t="s">
        <v>144</v>
      </c>
      <c r="F57" s="599" t="s">
        <v>144</v>
      </c>
      <c r="G57" s="599" t="s">
        <v>144</v>
      </c>
      <c r="H57" s="961" t="s">
        <v>144</v>
      </c>
      <c r="I57" s="599" t="s">
        <v>144</v>
      </c>
      <c r="J57" s="599" t="s">
        <v>144</v>
      </c>
      <c r="K57" s="599" t="s">
        <v>144</v>
      </c>
      <c r="L57" s="599" t="s">
        <v>144</v>
      </c>
      <c r="M57" s="779"/>
    </row>
    <row r="58" spans="2:13">
      <c r="B58" s="774"/>
      <c r="C58" s="599" t="s">
        <v>144</v>
      </c>
      <c r="D58" s="599" t="s">
        <v>144</v>
      </c>
      <c r="E58" s="599" t="s">
        <v>144</v>
      </c>
      <c r="F58" s="599" t="s">
        <v>144</v>
      </c>
      <c r="G58" s="599" t="s">
        <v>144</v>
      </c>
      <c r="H58" s="961" t="s">
        <v>144</v>
      </c>
      <c r="I58" s="599" t="s">
        <v>144</v>
      </c>
      <c r="J58" s="599" t="s">
        <v>144</v>
      </c>
      <c r="K58" s="599" t="s">
        <v>144</v>
      </c>
      <c r="L58" s="599" t="s">
        <v>144</v>
      </c>
      <c r="M58" s="779"/>
    </row>
    <row r="59" spans="2:13">
      <c r="B59" s="774"/>
      <c r="C59" s="599" t="s">
        <v>144</v>
      </c>
      <c r="D59" s="599" t="s">
        <v>144</v>
      </c>
      <c r="E59" s="599" t="s">
        <v>144</v>
      </c>
      <c r="F59" s="599" t="s">
        <v>144</v>
      </c>
      <c r="G59" s="599" t="s">
        <v>144</v>
      </c>
      <c r="H59" s="961" t="s">
        <v>144</v>
      </c>
      <c r="I59" s="599" t="s">
        <v>144</v>
      </c>
      <c r="J59" s="599" t="s">
        <v>144</v>
      </c>
      <c r="K59" s="599" t="s">
        <v>144</v>
      </c>
      <c r="L59" s="599" t="s">
        <v>144</v>
      </c>
      <c r="M59" s="779"/>
    </row>
    <row r="60" spans="2:13">
      <c r="B60" s="774"/>
      <c r="C60" s="599" t="s">
        <v>144</v>
      </c>
      <c r="D60" s="599" t="s">
        <v>144</v>
      </c>
      <c r="E60" s="599" t="s">
        <v>144</v>
      </c>
      <c r="F60" s="599" t="s">
        <v>144</v>
      </c>
      <c r="G60" s="599" t="s">
        <v>144</v>
      </c>
      <c r="H60" s="961" t="s">
        <v>144</v>
      </c>
      <c r="I60" s="599" t="s">
        <v>144</v>
      </c>
      <c r="J60" s="599" t="s">
        <v>144</v>
      </c>
      <c r="K60" s="599" t="s">
        <v>144</v>
      </c>
      <c r="L60" s="599" t="s">
        <v>144</v>
      </c>
      <c r="M60" s="779"/>
    </row>
    <row r="61" spans="2:13" ht="13" thickBot="1">
      <c r="B61" s="787"/>
      <c r="C61" s="620" t="s">
        <v>144</v>
      </c>
      <c r="D61" s="620" t="s">
        <v>144</v>
      </c>
      <c r="E61" s="620" t="s">
        <v>144</v>
      </c>
      <c r="F61" s="620" t="s">
        <v>144</v>
      </c>
      <c r="G61" s="620" t="s">
        <v>144</v>
      </c>
      <c r="H61" s="1779" t="s">
        <v>144</v>
      </c>
      <c r="I61" s="620" t="s">
        <v>144</v>
      </c>
      <c r="J61" s="620" t="s">
        <v>144</v>
      </c>
      <c r="K61" s="620" t="s">
        <v>144</v>
      </c>
      <c r="L61" s="620" t="s">
        <v>144</v>
      </c>
      <c r="M61" s="791"/>
    </row>
    <row r="62" spans="2:13" ht="13" thickTop="1">
      <c r="C62" s="599" t="s">
        <v>144</v>
      </c>
      <c r="D62" s="599" t="s">
        <v>144</v>
      </c>
      <c r="E62" s="599" t="s">
        <v>144</v>
      </c>
      <c r="F62" s="599" t="s">
        <v>144</v>
      </c>
      <c r="G62" s="599" t="s">
        <v>144</v>
      </c>
      <c r="H62" s="961" t="s">
        <v>144</v>
      </c>
      <c r="I62" s="599" t="s">
        <v>144</v>
      </c>
      <c r="J62" s="599" t="s">
        <v>144</v>
      </c>
      <c r="K62" s="599" t="s">
        <v>144</v>
      </c>
      <c r="L62" s="599" t="s">
        <v>144</v>
      </c>
    </row>
    <row r="63" spans="2:13">
      <c r="C63" s="599" t="s">
        <v>144</v>
      </c>
      <c r="D63" s="599" t="s">
        <v>144</v>
      </c>
      <c r="E63" s="599" t="s">
        <v>144</v>
      </c>
      <c r="F63" s="599" t="s">
        <v>144</v>
      </c>
      <c r="G63" s="599" t="s">
        <v>144</v>
      </c>
      <c r="H63" s="961" t="s">
        <v>144</v>
      </c>
      <c r="I63" s="599" t="s">
        <v>144</v>
      </c>
      <c r="J63" s="599" t="s">
        <v>144</v>
      </c>
      <c r="K63" s="599" t="s">
        <v>144</v>
      </c>
      <c r="L63" s="599" t="s">
        <v>144</v>
      </c>
    </row>
    <row r="64" spans="2:13">
      <c r="C64" s="599" t="s">
        <v>144</v>
      </c>
      <c r="D64" s="599" t="s">
        <v>144</v>
      </c>
      <c r="E64" s="599" t="s">
        <v>144</v>
      </c>
      <c r="F64" s="599" t="s">
        <v>144</v>
      </c>
      <c r="G64" s="599" t="s">
        <v>144</v>
      </c>
      <c r="H64" s="961" t="s">
        <v>144</v>
      </c>
      <c r="I64" s="599" t="s">
        <v>144</v>
      </c>
      <c r="J64" s="599" t="s">
        <v>144</v>
      </c>
      <c r="K64" s="599" t="s">
        <v>144</v>
      </c>
      <c r="L64" s="599" t="s">
        <v>144</v>
      </c>
    </row>
    <row r="65" spans="3:12">
      <c r="C65" s="599" t="s">
        <v>144</v>
      </c>
      <c r="D65" s="599" t="s">
        <v>144</v>
      </c>
      <c r="E65" s="599" t="s">
        <v>144</v>
      </c>
      <c r="F65" s="599" t="s">
        <v>144</v>
      </c>
      <c r="G65" s="599" t="s">
        <v>144</v>
      </c>
      <c r="H65" s="961" t="s">
        <v>144</v>
      </c>
      <c r="I65" s="599" t="s">
        <v>144</v>
      </c>
      <c r="J65" s="599" t="s">
        <v>144</v>
      </c>
      <c r="K65" s="599" t="s">
        <v>144</v>
      </c>
      <c r="L65" s="599" t="s">
        <v>144</v>
      </c>
    </row>
    <row r="66" spans="3:12">
      <c r="C66" s="599" t="s">
        <v>144</v>
      </c>
      <c r="D66" s="599" t="s">
        <v>144</v>
      </c>
      <c r="E66" s="599" t="s">
        <v>144</v>
      </c>
      <c r="F66" s="599" t="s">
        <v>144</v>
      </c>
      <c r="G66" s="599" t="s">
        <v>144</v>
      </c>
      <c r="H66" s="961" t="s">
        <v>144</v>
      </c>
      <c r="I66" s="599" t="s">
        <v>144</v>
      </c>
      <c r="J66" s="599" t="s">
        <v>144</v>
      </c>
      <c r="K66" s="599" t="s">
        <v>144</v>
      </c>
      <c r="L66" s="599" t="s">
        <v>144</v>
      </c>
    </row>
    <row r="67" spans="3:12">
      <c r="C67" s="599" t="s">
        <v>144</v>
      </c>
      <c r="D67" s="599" t="s">
        <v>144</v>
      </c>
      <c r="E67" s="599" t="s">
        <v>144</v>
      </c>
      <c r="F67" s="599" t="s">
        <v>144</v>
      </c>
      <c r="G67" s="599" t="s">
        <v>144</v>
      </c>
      <c r="H67" s="961" t="s">
        <v>144</v>
      </c>
      <c r="I67" s="599" t="s">
        <v>144</v>
      </c>
      <c r="J67" s="599" t="s">
        <v>144</v>
      </c>
      <c r="K67" s="599" t="s">
        <v>144</v>
      </c>
      <c r="L67" s="599" t="s">
        <v>144</v>
      </c>
    </row>
    <row r="68" spans="3:12">
      <c r="C68" s="599" t="s">
        <v>144</v>
      </c>
      <c r="D68" s="599" t="s">
        <v>144</v>
      </c>
      <c r="E68" s="599" t="s">
        <v>144</v>
      </c>
      <c r="F68" s="599" t="s">
        <v>144</v>
      </c>
      <c r="G68" s="599" t="s">
        <v>144</v>
      </c>
      <c r="H68" s="961" t="s">
        <v>144</v>
      </c>
      <c r="I68" s="599" t="s">
        <v>144</v>
      </c>
      <c r="J68" s="599" t="s">
        <v>144</v>
      </c>
      <c r="K68" s="599" t="s">
        <v>144</v>
      </c>
      <c r="L68" s="599" t="s">
        <v>144</v>
      </c>
    </row>
    <row r="69" spans="3:12">
      <c r="C69" s="599" t="s">
        <v>144</v>
      </c>
      <c r="D69" s="599" t="s">
        <v>144</v>
      </c>
      <c r="E69" s="599" t="s">
        <v>144</v>
      </c>
      <c r="F69" s="599" t="s">
        <v>144</v>
      </c>
      <c r="G69" s="599" t="s">
        <v>144</v>
      </c>
      <c r="H69" s="961" t="s">
        <v>144</v>
      </c>
      <c r="I69" s="599" t="s">
        <v>144</v>
      </c>
      <c r="J69" s="599" t="s">
        <v>144</v>
      </c>
      <c r="K69" s="599" t="s">
        <v>144</v>
      </c>
      <c r="L69" s="599" t="s">
        <v>144</v>
      </c>
    </row>
    <row r="70" spans="3:12">
      <c r="C70" s="599" t="s">
        <v>144</v>
      </c>
      <c r="D70" s="599" t="s">
        <v>144</v>
      </c>
      <c r="E70" s="599" t="s">
        <v>144</v>
      </c>
      <c r="F70" s="599" t="s">
        <v>144</v>
      </c>
      <c r="G70" s="599" t="s">
        <v>144</v>
      </c>
      <c r="H70" s="961" t="s">
        <v>144</v>
      </c>
      <c r="I70" s="599" t="s">
        <v>144</v>
      </c>
      <c r="J70" s="599" t="s">
        <v>144</v>
      </c>
      <c r="K70" s="599" t="s">
        <v>144</v>
      </c>
      <c r="L70" s="599" t="s">
        <v>144</v>
      </c>
    </row>
    <row r="71" spans="3:12">
      <c r="C71" s="599" t="s">
        <v>144</v>
      </c>
      <c r="D71" s="599" t="s">
        <v>144</v>
      </c>
      <c r="E71" s="599" t="s">
        <v>144</v>
      </c>
      <c r="F71" s="599" t="s">
        <v>144</v>
      </c>
      <c r="G71" s="599" t="s">
        <v>144</v>
      </c>
      <c r="H71" s="961" t="s">
        <v>144</v>
      </c>
      <c r="I71" s="599" t="s">
        <v>144</v>
      </c>
      <c r="J71" s="599" t="s">
        <v>144</v>
      </c>
      <c r="K71" s="599" t="s">
        <v>144</v>
      </c>
      <c r="L71" s="599" t="s">
        <v>144</v>
      </c>
    </row>
    <row r="72" spans="3:12">
      <c r="C72" s="599" t="s">
        <v>144</v>
      </c>
      <c r="D72" s="599" t="s">
        <v>144</v>
      </c>
      <c r="E72" s="599" t="s">
        <v>144</v>
      </c>
      <c r="F72" s="599" t="s">
        <v>144</v>
      </c>
      <c r="G72" s="599" t="s">
        <v>144</v>
      </c>
      <c r="H72" s="961" t="s">
        <v>144</v>
      </c>
      <c r="I72" s="599" t="s">
        <v>144</v>
      </c>
      <c r="J72" s="599" t="s">
        <v>144</v>
      </c>
      <c r="K72" s="599" t="s">
        <v>144</v>
      </c>
      <c r="L72" s="599" t="s">
        <v>144</v>
      </c>
    </row>
    <row r="73" spans="3:12">
      <c r="C73" s="599" t="s">
        <v>144</v>
      </c>
      <c r="D73" s="599" t="s">
        <v>144</v>
      </c>
      <c r="E73" s="599" t="s">
        <v>144</v>
      </c>
      <c r="F73" s="599" t="s">
        <v>144</v>
      </c>
      <c r="G73" s="599" t="s">
        <v>144</v>
      </c>
      <c r="H73" s="961" t="s">
        <v>144</v>
      </c>
      <c r="I73" s="599" t="s">
        <v>144</v>
      </c>
      <c r="J73" s="599" t="s">
        <v>144</v>
      </c>
      <c r="K73" s="599" t="s">
        <v>144</v>
      </c>
      <c r="L73" s="599" t="s">
        <v>144</v>
      </c>
    </row>
    <row r="74" spans="3:12">
      <c r="C74" s="599" t="s">
        <v>144</v>
      </c>
      <c r="D74" s="599" t="s">
        <v>144</v>
      </c>
      <c r="E74" s="599" t="s">
        <v>144</v>
      </c>
      <c r="F74" s="599" t="s">
        <v>144</v>
      </c>
      <c r="G74" s="599" t="s">
        <v>144</v>
      </c>
      <c r="H74" s="961" t="s">
        <v>144</v>
      </c>
      <c r="I74" s="599" t="s">
        <v>144</v>
      </c>
      <c r="J74" s="599" t="s">
        <v>144</v>
      </c>
      <c r="K74" s="599" t="s">
        <v>144</v>
      </c>
      <c r="L74" s="599" t="s">
        <v>144</v>
      </c>
    </row>
    <row r="75" spans="3:12">
      <c r="C75" s="599" t="s">
        <v>144</v>
      </c>
      <c r="D75" s="599" t="s">
        <v>144</v>
      </c>
      <c r="E75" s="599" t="s">
        <v>144</v>
      </c>
      <c r="F75" s="599" t="s">
        <v>144</v>
      </c>
      <c r="G75" s="599" t="s">
        <v>144</v>
      </c>
      <c r="H75" s="961" t="s">
        <v>144</v>
      </c>
      <c r="I75" s="599" t="s">
        <v>144</v>
      </c>
      <c r="J75" s="599" t="s">
        <v>144</v>
      </c>
      <c r="K75" s="599" t="s">
        <v>144</v>
      </c>
      <c r="L75" s="599" t="s">
        <v>144</v>
      </c>
    </row>
    <row r="76" spans="3:12">
      <c r="C76" s="599" t="s">
        <v>144</v>
      </c>
      <c r="D76" s="599" t="s">
        <v>144</v>
      </c>
      <c r="E76" s="599" t="s">
        <v>144</v>
      </c>
      <c r="F76" s="599" t="s">
        <v>144</v>
      </c>
      <c r="G76" s="599" t="s">
        <v>144</v>
      </c>
      <c r="H76" s="961" t="s">
        <v>144</v>
      </c>
      <c r="I76" s="599" t="s">
        <v>144</v>
      </c>
      <c r="J76" s="599" t="s">
        <v>144</v>
      </c>
      <c r="K76" s="599" t="s">
        <v>144</v>
      </c>
      <c r="L76" s="599" t="s">
        <v>144</v>
      </c>
    </row>
    <row r="77" spans="3:12">
      <c r="C77" s="599" t="s">
        <v>144</v>
      </c>
      <c r="D77" s="599" t="s">
        <v>144</v>
      </c>
      <c r="E77" s="599" t="s">
        <v>144</v>
      </c>
      <c r="F77" s="599" t="s">
        <v>144</v>
      </c>
      <c r="G77" s="599" t="s">
        <v>144</v>
      </c>
      <c r="H77" s="961" t="s">
        <v>144</v>
      </c>
      <c r="I77" s="599" t="s">
        <v>144</v>
      </c>
      <c r="J77" s="599" t="s">
        <v>144</v>
      </c>
      <c r="K77" s="599" t="s">
        <v>144</v>
      </c>
      <c r="L77" s="599" t="s">
        <v>144</v>
      </c>
    </row>
    <row r="78" spans="3:12">
      <c r="C78" s="599" t="s">
        <v>144</v>
      </c>
      <c r="D78" s="599" t="s">
        <v>144</v>
      </c>
      <c r="E78" s="599" t="s">
        <v>144</v>
      </c>
      <c r="F78" s="599" t="s">
        <v>144</v>
      </c>
      <c r="G78" s="599" t="s">
        <v>144</v>
      </c>
      <c r="H78" s="961" t="s">
        <v>144</v>
      </c>
      <c r="I78" s="599" t="s">
        <v>144</v>
      </c>
      <c r="J78" s="599" t="s">
        <v>144</v>
      </c>
      <c r="K78" s="599" t="s">
        <v>144</v>
      </c>
      <c r="L78" s="599" t="s">
        <v>144</v>
      </c>
    </row>
    <row r="79" spans="3:12">
      <c r="C79" s="599" t="s">
        <v>144</v>
      </c>
      <c r="D79" s="599" t="s">
        <v>144</v>
      </c>
      <c r="E79" s="599" t="s">
        <v>144</v>
      </c>
      <c r="F79" s="599" t="s">
        <v>144</v>
      </c>
      <c r="G79" s="599" t="s">
        <v>144</v>
      </c>
      <c r="H79" s="961" t="s">
        <v>144</v>
      </c>
      <c r="I79" s="599" t="s">
        <v>144</v>
      </c>
      <c r="J79" s="599" t="s">
        <v>144</v>
      </c>
      <c r="K79" s="599" t="s">
        <v>144</v>
      </c>
      <c r="L79" s="599" t="s">
        <v>144</v>
      </c>
    </row>
    <row r="80" spans="3:12">
      <c r="C80" s="599" t="s">
        <v>144</v>
      </c>
      <c r="D80" s="599" t="s">
        <v>144</v>
      </c>
      <c r="E80" s="599" t="s">
        <v>144</v>
      </c>
      <c r="F80" s="599" t="s">
        <v>144</v>
      </c>
      <c r="G80" s="599" t="s">
        <v>144</v>
      </c>
      <c r="H80" s="961" t="s">
        <v>144</v>
      </c>
      <c r="I80" s="599" t="s">
        <v>144</v>
      </c>
      <c r="J80" s="599" t="s">
        <v>144</v>
      </c>
      <c r="K80" s="599" t="s">
        <v>144</v>
      </c>
      <c r="L80" s="599" t="s">
        <v>144</v>
      </c>
    </row>
    <row r="81" spans="3:12">
      <c r="C81" s="599" t="s">
        <v>144</v>
      </c>
      <c r="D81" s="599" t="s">
        <v>144</v>
      </c>
      <c r="E81" s="599" t="s">
        <v>144</v>
      </c>
      <c r="F81" s="599" t="s">
        <v>144</v>
      </c>
      <c r="G81" s="599" t="s">
        <v>144</v>
      </c>
      <c r="H81" s="961" t="s">
        <v>144</v>
      </c>
      <c r="I81" s="599" t="s">
        <v>144</v>
      </c>
      <c r="J81" s="599" t="s">
        <v>144</v>
      </c>
      <c r="K81" s="599" t="s">
        <v>144</v>
      </c>
      <c r="L81" s="599" t="s">
        <v>144</v>
      </c>
    </row>
    <row r="82" spans="3:12">
      <c r="C82" s="599" t="s">
        <v>144</v>
      </c>
      <c r="D82" s="599" t="s">
        <v>144</v>
      </c>
      <c r="E82" s="599" t="s">
        <v>144</v>
      </c>
      <c r="F82" s="599" t="s">
        <v>144</v>
      </c>
      <c r="G82" s="599" t="s">
        <v>144</v>
      </c>
      <c r="H82" s="961" t="s">
        <v>144</v>
      </c>
      <c r="I82" s="599" t="s">
        <v>144</v>
      </c>
      <c r="J82" s="599" t="s">
        <v>144</v>
      </c>
      <c r="K82" s="599" t="s">
        <v>144</v>
      </c>
      <c r="L82" s="599" t="s">
        <v>144</v>
      </c>
    </row>
    <row r="83" spans="3:12">
      <c r="C83" s="599" t="s">
        <v>144</v>
      </c>
      <c r="D83" s="599" t="s">
        <v>144</v>
      </c>
      <c r="E83" s="599" t="s">
        <v>144</v>
      </c>
      <c r="F83" s="599" t="s">
        <v>144</v>
      </c>
      <c r="G83" s="599" t="s">
        <v>144</v>
      </c>
      <c r="H83" s="961" t="s">
        <v>144</v>
      </c>
      <c r="I83" s="599" t="s">
        <v>144</v>
      </c>
      <c r="J83" s="599" t="s">
        <v>144</v>
      </c>
      <c r="K83" s="599" t="s">
        <v>144</v>
      </c>
      <c r="L83" s="599" t="s">
        <v>144</v>
      </c>
    </row>
    <row r="84" spans="3:12">
      <c r="C84" s="599" t="s">
        <v>144</v>
      </c>
      <c r="D84" s="599" t="s">
        <v>144</v>
      </c>
      <c r="E84" s="599" t="s">
        <v>144</v>
      </c>
      <c r="F84" s="599" t="s">
        <v>144</v>
      </c>
      <c r="G84" s="599" t="s">
        <v>144</v>
      </c>
      <c r="H84" s="961" t="s">
        <v>144</v>
      </c>
      <c r="I84" s="599" t="s">
        <v>144</v>
      </c>
      <c r="J84" s="599" t="s">
        <v>144</v>
      </c>
      <c r="K84" s="599" t="s">
        <v>144</v>
      </c>
      <c r="L84" s="599" t="s">
        <v>144</v>
      </c>
    </row>
    <row r="85" spans="3:12">
      <c r="C85" s="599" t="s">
        <v>144</v>
      </c>
      <c r="D85" s="599" t="s">
        <v>144</v>
      </c>
      <c r="E85" s="599" t="s">
        <v>144</v>
      </c>
      <c r="F85" s="599" t="s">
        <v>144</v>
      </c>
      <c r="G85" s="599" t="s">
        <v>144</v>
      </c>
      <c r="H85" s="961" t="s">
        <v>144</v>
      </c>
      <c r="I85" s="599" t="s">
        <v>144</v>
      </c>
      <c r="J85" s="599" t="s">
        <v>144</v>
      </c>
      <c r="K85" s="599" t="s">
        <v>144</v>
      </c>
      <c r="L85" s="599" t="s">
        <v>144</v>
      </c>
    </row>
    <row r="86" spans="3:12">
      <c r="C86" s="599" t="s">
        <v>144</v>
      </c>
      <c r="D86" s="599" t="s">
        <v>144</v>
      </c>
      <c r="E86" s="599" t="s">
        <v>144</v>
      </c>
      <c r="F86" s="599" t="s">
        <v>144</v>
      </c>
      <c r="G86" s="599" t="s">
        <v>144</v>
      </c>
      <c r="H86" s="961" t="s">
        <v>144</v>
      </c>
      <c r="I86" s="599" t="s">
        <v>144</v>
      </c>
      <c r="J86" s="599" t="s">
        <v>144</v>
      </c>
      <c r="K86" s="599" t="s">
        <v>144</v>
      </c>
      <c r="L86" s="599" t="s">
        <v>144</v>
      </c>
    </row>
    <row r="87" spans="3:12">
      <c r="C87" s="599" t="s">
        <v>144</v>
      </c>
      <c r="D87" s="599" t="s">
        <v>144</v>
      </c>
      <c r="E87" s="599" t="s">
        <v>144</v>
      </c>
      <c r="F87" s="599" t="s">
        <v>144</v>
      </c>
      <c r="G87" s="599" t="s">
        <v>144</v>
      </c>
      <c r="H87" s="961" t="s">
        <v>144</v>
      </c>
      <c r="I87" s="599" t="s">
        <v>144</v>
      </c>
      <c r="J87" s="599" t="s">
        <v>144</v>
      </c>
      <c r="K87" s="599" t="s">
        <v>144</v>
      </c>
      <c r="L87" s="599" t="s">
        <v>144</v>
      </c>
    </row>
    <row r="88" spans="3:12">
      <c r="C88" s="599" t="s">
        <v>144</v>
      </c>
      <c r="D88" s="599" t="s">
        <v>144</v>
      </c>
      <c r="E88" s="599" t="s">
        <v>144</v>
      </c>
      <c r="F88" s="599" t="s">
        <v>144</v>
      </c>
      <c r="G88" s="599" t="s">
        <v>144</v>
      </c>
      <c r="H88" s="961" t="s">
        <v>144</v>
      </c>
      <c r="I88" s="599" t="s">
        <v>144</v>
      </c>
      <c r="J88" s="599" t="s">
        <v>144</v>
      </c>
      <c r="K88" s="599" t="s">
        <v>144</v>
      </c>
      <c r="L88" s="599" t="s">
        <v>144</v>
      </c>
    </row>
    <row r="89" spans="3:12">
      <c r="C89" s="599" t="s">
        <v>144</v>
      </c>
      <c r="D89" s="599" t="s">
        <v>144</v>
      </c>
      <c r="E89" s="599" t="s">
        <v>144</v>
      </c>
      <c r="F89" s="599" t="s">
        <v>144</v>
      </c>
      <c r="G89" s="599" t="s">
        <v>144</v>
      </c>
      <c r="H89" s="961" t="s">
        <v>144</v>
      </c>
      <c r="I89" s="599" t="s">
        <v>144</v>
      </c>
      <c r="J89" s="599" t="s">
        <v>144</v>
      </c>
      <c r="K89" s="599" t="s">
        <v>144</v>
      </c>
      <c r="L89" s="599" t="s">
        <v>144</v>
      </c>
    </row>
    <row r="90" spans="3:12">
      <c r="C90" s="599" t="s">
        <v>144</v>
      </c>
      <c r="D90" s="599" t="s">
        <v>144</v>
      </c>
      <c r="E90" s="599" t="s">
        <v>144</v>
      </c>
      <c r="F90" s="599" t="s">
        <v>144</v>
      </c>
      <c r="G90" s="599" t="s">
        <v>144</v>
      </c>
      <c r="H90" s="961" t="s">
        <v>144</v>
      </c>
      <c r="I90" s="599" t="s">
        <v>144</v>
      </c>
      <c r="J90" s="599" t="s">
        <v>144</v>
      </c>
      <c r="K90" s="599" t="s">
        <v>144</v>
      </c>
      <c r="L90" s="599" t="s">
        <v>144</v>
      </c>
    </row>
    <row r="91" spans="3:12">
      <c r="C91" s="599" t="s">
        <v>144</v>
      </c>
      <c r="D91" s="599" t="s">
        <v>144</v>
      </c>
      <c r="E91" s="599" t="s">
        <v>144</v>
      </c>
      <c r="F91" s="599" t="s">
        <v>144</v>
      </c>
      <c r="G91" s="599" t="s">
        <v>144</v>
      </c>
      <c r="H91" s="961" t="s">
        <v>144</v>
      </c>
      <c r="I91" s="599" t="s">
        <v>144</v>
      </c>
      <c r="J91" s="599" t="s">
        <v>144</v>
      </c>
      <c r="K91" s="599" t="s">
        <v>144</v>
      </c>
      <c r="L91" s="599" t="s">
        <v>144</v>
      </c>
    </row>
    <row r="92" spans="3:12">
      <c r="C92" s="599" t="s">
        <v>144</v>
      </c>
      <c r="D92" s="599" t="s">
        <v>144</v>
      </c>
      <c r="E92" s="599" t="s">
        <v>144</v>
      </c>
      <c r="F92" s="599" t="s">
        <v>144</v>
      </c>
      <c r="G92" s="599" t="s">
        <v>144</v>
      </c>
      <c r="H92" s="961" t="s">
        <v>144</v>
      </c>
      <c r="I92" s="599" t="s">
        <v>144</v>
      </c>
      <c r="J92" s="599" t="s">
        <v>144</v>
      </c>
      <c r="K92" s="599" t="s">
        <v>144</v>
      </c>
      <c r="L92" s="599" t="s">
        <v>144</v>
      </c>
    </row>
    <row r="93" spans="3:12">
      <c r="C93" s="599" t="s">
        <v>144</v>
      </c>
      <c r="D93" s="599" t="s">
        <v>144</v>
      </c>
      <c r="E93" s="599" t="s">
        <v>144</v>
      </c>
      <c r="F93" s="599" t="s">
        <v>144</v>
      </c>
      <c r="G93" s="599" t="s">
        <v>144</v>
      </c>
      <c r="H93" s="961" t="s">
        <v>144</v>
      </c>
      <c r="I93" s="599" t="s">
        <v>144</v>
      </c>
      <c r="J93" s="599" t="s">
        <v>144</v>
      </c>
      <c r="K93" s="599" t="s">
        <v>144</v>
      </c>
      <c r="L93" s="599" t="s">
        <v>144</v>
      </c>
    </row>
    <row r="94" spans="3:12">
      <c r="C94" s="599" t="s">
        <v>144</v>
      </c>
      <c r="D94" s="599" t="s">
        <v>144</v>
      </c>
      <c r="E94" s="599" t="s">
        <v>144</v>
      </c>
      <c r="F94" s="599" t="s">
        <v>144</v>
      </c>
      <c r="G94" s="599" t="s">
        <v>144</v>
      </c>
      <c r="H94" s="961" t="s">
        <v>144</v>
      </c>
      <c r="I94" s="599" t="s">
        <v>144</v>
      </c>
      <c r="J94" s="599" t="s">
        <v>144</v>
      </c>
      <c r="K94" s="599" t="s">
        <v>144</v>
      </c>
      <c r="L94" s="599" t="s">
        <v>144</v>
      </c>
    </row>
    <row r="95" spans="3:12">
      <c r="C95" s="599" t="s">
        <v>144</v>
      </c>
      <c r="D95" s="599" t="s">
        <v>144</v>
      </c>
      <c r="E95" s="599" t="s">
        <v>144</v>
      </c>
      <c r="F95" s="599" t="s">
        <v>144</v>
      </c>
      <c r="G95" s="599" t="s">
        <v>144</v>
      </c>
      <c r="H95" s="961" t="s">
        <v>144</v>
      </c>
      <c r="I95" s="599" t="s">
        <v>144</v>
      </c>
      <c r="J95" s="599" t="s">
        <v>144</v>
      </c>
      <c r="K95" s="599" t="s">
        <v>144</v>
      </c>
      <c r="L95" s="599" t="s">
        <v>144</v>
      </c>
    </row>
    <row r="96" spans="3:12">
      <c r="C96" s="599" t="s">
        <v>144</v>
      </c>
      <c r="D96" s="599" t="s">
        <v>144</v>
      </c>
      <c r="E96" s="599" t="s">
        <v>144</v>
      </c>
      <c r="F96" s="599" t="s">
        <v>144</v>
      </c>
      <c r="G96" s="599" t="s">
        <v>144</v>
      </c>
      <c r="H96" s="961" t="s">
        <v>144</v>
      </c>
      <c r="I96" s="599" t="s">
        <v>144</v>
      </c>
      <c r="J96" s="599" t="s">
        <v>144</v>
      </c>
      <c r="K96" s="599" t="s">
        <v>144</v>
      </c>
      <c r="L96" s="599" t="s">
        <v>144</v>
      </c>
    </row>
    <row r="97" spans="3:12">
      <c r="C97" s="599" t="s">
        <v>144</v>
      </c>
      <c r="D97" s="599" t="s">
        <v>144</v>
      </c>
      <c r="E97" s="599" t="s">
        <v>144</v>
      </c>
      <c r="F97" s="599" t="s">
        <v>144</v>
      </c>
      <c r="G97" s="599" t="s">
        <v>144</v>
      </c>
      <c r="H97" s="961" t="s">
        <v>144</v>
      </c>
      <c r="I97" s="599" t="s">
        <v>144</v>
      </c>
      <c r="J97" s="599" t="s">
        <v>144</v>
      </c>
      <c r="K97" s="599" t="s">
        <v>144</v>
      </c>
      <c r="L97" s="599" t="s">
        <v>144</v>
      </c>
    </row>
    <row r="98" spans="3:12">
      <c r="C98" s="599" t="s">
        <v>144</v>
      </c>
      <c r="D98" s="599" t="s">
        <v>144</v>
      </c>
      <c r="E98" s="599" t="s">
        <v>144</v>
      </c>
      <c r="F98" s="599" t="s">
        <v>144</v>
      </c>
      <c r="G98" s="599" t="s">
        <v>144</v>
      </c>
      <c r="H98" s="961" t="s">
        <v>144</v>
      </c>
      <c r="I98" s="599" t="s">
        <v>144</v>
      </c>
      <c r="J98" s="599" t="s">
        <v>144</v>
      </c>
      <c r="K98" s="599" t="s">
        <v>144</v>
      </c>
      <c r="L98" s="599" t="s">
        <v>144</v>
      </c>
    </row>
    <row r="99" spans="3:12">
      <c r="C99" s="599" t="s">
        <v>144</v>
      </c>
      <c r="D99" s="599" t="s">
        <v>144</v>
      </c>
      <c r="E99" s="599" t="s">
        <v>144</v>
      </c>
      <c r="F99" s="599" t="s">
        <v>144</v>
      </c>
      <c r="G99" s="599" t="s">
        <v>144</v>
      </c>
      <c r="H99" s="961" t="s">
        <v>144</v>
      </c>
      <c r="I99" s="599" t="s">
        <v>144</v>
      </c>
      <c r="J99" s="599" t="s">
        <v>144</v>
      </c>
      <c r="K99" s="599" t="s">
        <v>144</v>
      </c>
      <c r="L99" s="599" t="s">
        <v>144</v>
      </c>
    </row>
    <row r="100" spans="3:12">
      <c r="C100" s="599" t="s">
        <v>144</v>
      </c>
      <c r="D100" s="599" t="s">
        <v>144</v>
      </c>
      <c r="E100" s="599" t="s">
        <v>144</v>
      </c>
      <c r="F100" s="599" t="s">
        <v>144</v>
      </c>
      <c r="G100" s="599" t="s">
        <v>144</v>
      </c>
      <c r="H100" s="961" t="s">
        <v>144</v>
      </c>
      <c r="I100" s="599" t="s">
        <v>144</v>
      </c>
      <c r="J100" s="599" t="s">
        <v>144</v>
      </c>
      <c r="K100" s="599" t="s">
        <v>144</v>
      </c>
      <c r="L100" s="599" t="s">
        <v>144</v>
      </c>
    </row>
    <row r="101" spans="3:12">
      <c r="C101" s="599" t="s">
        <v>144</v>
      </c>
      <c r="D101" s="599" t="s">
        <v>144</v>
      </c>
      <c r="E101" s="599" t="s">
        <v>144</v>
      </c>
      <c r="F101" s="599" t="s">
        <v>144</v>
      </c>
      <c r="G101" s="599" t="s">
        <v>144</v>
      </c>
      <c r="H101" s="961" t="s">
        <v>144</v>
      </c>
      <c r="I101" s="599" t="s">
        <v>144</v>
      </c>
      <c r="J101" s="599" t="s">
        <v>144</v>
      </c>
      <c r="K101" s="599" t="s">
        <v>144</v>
      </c>
      <c r="L101" s="599" t="s">
        <v>144</v>
      </c>
    </row>
    <row r="102" spans="3:12">
      <c r="C102" s="599" t="s">
        <v>144</v>
      </c>
      <c r="D102" s="599" t="s">
        <v>144</v>
      </c>
      <c r="E102" s="599" t="s">
        <v>144</v>
      </c>
      <c r="F102" s="599" t="s">
        <v>144</v>
      </c>
      <c r="G102" s="599" t="s">
        <v>144</v>
      </c>
      <c r="H102" s="961" t="s">
        <v>144</v>
      </c>
      <c r="I102" s="599" t="s">
        <v>144</v>
      </c>
      <c r="J102" s="599" t="s">
        <v>144</v>
      </c>
      <c r="K102" s="599" t="s">
        <v>144</v>
      </c>
      <c r="L102" s="599" t="s">
        <v>144</v>
      </c>
    </row>
    <row r="103" spans="3:12">
      <c r="C103" s="599" t="s">
        <v>144</v>
      </c>
      <c r="D103" s="599" t="s">
        <v>144</v>
      </c>
      <c r="E103" s="599" t="s">
        <v>144</v>
      </c>
      <c r="F103" s="599" t="s">
        <v>144</v>
      </c>
      <c r="G103" s="599" t="s">
        <v>144</v>
      </c>
      <c r="H103" s="961" t="s">
        <v>144</v>
      </c>
      <c r="I103" s="599" t="s">
        <v>144</v>
      </c>
      <c r="J103" s="599" t="s">
        <v>144</v>
      </c>
      <c r="K103" s="599" t="s">
        <v>144</v>
      </c>
      <c r="L103" s="599" t="s">
        <v>144</v>
      </c>
    </row>
    <row r="104" spans="3:12">
      <c r="C104" s="599" t="s">
        <v>144</v>
      </c>
      <c r="D104" s="599" t="s">
        <v>144</v>
      </c>
      <c r="E104" s="599" t="s">
        <v>144</v>
      </c>
      <c r="F104" s="599" t="s">
        <v>144</v>
      </c>
      <c r="G104" s="599" t="s">
        <v>144</v>
      </c>
      <c r="H104" s="961" t="s">
        <v>144</v>
      </c>
      <c r="I104" s="599" t="s">
        <v>144</v>
      </c>
      <c r="J104" s="599" t="s">
        <v>144</v>
      </c>
      <c r="K104" s="599" t="s">
        <v>144</v>
      </c>
      <c r="L104" s="599" t="s">
        <v>144</v>
      </c>
    </row>
    <row r="105" spans="3:12">
      <c r="C105" s="599" t="s">
        <v>144</v>
      </c>
      <c r="D105" s="599" t="s">
        <v>144</v>
      </c>
      <c r="E105" s="599" t="s">
        <v>144</v>
      </c>
      <c r="F105" s="599" t="s">
        <v>144</v>
      </c>
      <c r="G105" s="599" t="s">
        <v>144</v>
      </c>
      <c r="H105" s="961" t="s">
        <v>144</v>
      </c>
      <c r="I105" s="599" t="s">
        <v>144</v>
      </c>
      <c r="J105" s="599" t="s">
        <v>144</v>
      </c>
      <c r="K105" s="599" t="s">
        <v>144</v>
      </c>
      <c r="L105" s="599" t="s">
        <v>144</v>
      </c>
    </row>
    <row r="106" spans="3:12">
      <c r="C106" s="599" t="s">
        <v>144</v>
      </c>
      <c r="D106" s="599" t="s">
        <v>144</v>
      </c>
      <c r="E106" s="599" t="s">
        <v>144</v>
      </c>
      <c r="F106" s="599" t="s">
        <v>144</v>
      </c>
      <c r="G106" s="599" t="s">
        <v>144</v>
      </c>
      <c r="H106" s="961" t="s">
        <v>144</v>
      </c>
      <c r="I106" s="599" t="s">
        <v>144</v>
      </c>
      <c r="J106" s="599" t="s">
        <v>144</v>
      </c>
      <c r="K106" s="599" t="s">
        <v>144</v>
      </c>
      <c r="L106" s="599" t="s">
        <v>144</v>
      </c>
    </row>
    <row r="107" spans="3:12">
      <c r="C107" s="599" t="s">
        <v>144</v>
      </c>
      <c r="D107" s="599" t="s">
        <v>144</v>
      </c>
      <c r="E107" s="599" t="s">
        <v>144</v>
      </c>
      <c r="F107" s="599" t="s">
        <v>144</v>
      </c>
      <c r="G107" s="599" t="s">
        <v>144</v>
      </c>
      <c r="H107" s="961" t="s">
        <v>144</v>
      </c>
      <c r="I107" s="599" t="s">
        <v>144</v>
      </c>
      <c r="J107" s="599" t="s">
        <v>144</v>
      </c>
      <c r="K107" s="599" t="s">
        <v>144</v>
      </c>
      <c r="L107" s="599" t="s">
        <v>144</v>
      </c>
    </row>
    <row r="108" spans="3:12">
      <c r="C108" s="599" t="s">
        <v>144</v>
      </c>
      <c r="D108" s="599" t="s">
        <v>144</v>
      </c>
      <c r="E108" s="599" t="s">
        <v>144</v>
      </c>
      <c r="F108" s="599" t="s">
        <v>144</v>
      </c>
      <c r="G108" s="599" t="s">
        <v>144</v>
      </c>
      <c r="H108" s="961" t="s">
        <v>144</v>
      </c>
      <c r="I108" s="599" t="s">
        <v>144</v>
      </c>
      <c r="J108" s="599" t="s">
        <v>144</v>
      </c>
      <c r="K108" s="599" t="s">
        <v>144</v>
      </c>
      <c r="L108" s="599" t="s">
        <v>144</v>
      </c>
    </row>
    <row r="109" spans="3:12">
      <c r="C109" s="599" t="s">
        <v>144</v>
      </c>
      <c r="D109" s="599" t="s">
        <v>144</v>
      </c>
      <c r="E109" s="599" t="s">
        <v>144</v>
      </c>
      <c r="F109" s="599" t="s">
        <v>144</v>
      </c>
      <c r="G109" s="599" t="s">
        <v>144</v>
      </c>
      <c r="H109" s="961" t="s">
        <v>144</v>
      </c>
      <c r="I109" s="599" t="s">
        <v>144</v>
      </c>
      <c r="J109" s="599" t="s">
        <v>144</v>
      </c>
      <c r="K109" s="599" t="s">
        <v>144</v>
      </c>
      <c r="L109" s="599" t="s">
        <v>144</v>
      </c>
    </row>
    <row r="110" spans="3:12">
      <c r="C110" s="599" t="s">
        <v>144</v>
      </c>
      <c r="D110" s="599" t="s">
        <v>144</v>
      </c>
      <c r="E110" s="599" t="s">
        <v>144</v>
      </c>
      <c r="F110" s="599" t="s">
        <v>144</v>
      </c>
      <c r="G110" s="599" t="s">
        <v>144</v>
      </c>
      <c r="H110" s="961" t="s">
        <v>144</v>
      </c>
      <c r="I110" s="599" t="s">
        <v>144</v>
      </c>
      <c r="J110" s="599" t="s">
        <v>144</v>
      </c>
      <c r="K110" s="599" t="s">
        <v>144</v>
      </c>
      <c r="L110" s="599" t="s">
        <v>144</v>
      </c>
    </row>
    <row r="111" spans="3:12">
      <c r="C111" s="599" t="s">
        <v>144</v>
      </c>
      <c r="D111" s="599" t="s">
        <v>144</v>
      </c>
      <c r="E111" s="599" t="s">
        <v>144</v>
      </c>
      <c r="F111" s="599" t="s">
        <v>144</v>
      </c>
      <c r="G111" s="599" t="s">
        <v>144</v>
      </c>
      <c r="H111" s="961" t="s">
        <v>144</v>
      </c>
      <c r="I111" s="599" t="s">
        <v>144</v>
      </c>
      <c r="J111" s="599" t="s">
        <v>144</v>
      </c>
      <c r="K111" s="599" t="s">
        <v>144</v>
      </c>
      <c r="L111" s="599" t="s">
        <v>144</v>
      </c>
    </row>
    <row r="112" spans="3:12">
      <c r="C112" s="599" t="s">
        <v>144</v>
      </c>
      <c r="D112" s="599" t="s">
        <v>144</v>
      </c>
      <c r="E112" s="599" t="s">
        <v>144</v>
      </c>
      <c r="F112" s="599" t="s">
        <v>144</v>
      </c>
      <c r="G112" s="599" t="s">
        <v>144</v>
      </c>
      <c r="H112" s="961" t="s">
        <v>144</v>
      </c>
      <c r="I112" s="599" t="s">
        <v>144</v>
      </c>
      <c r="J112" s="599" t="s">
        <v>144</v>
      </c>
      <c r="K112" s="599" t="s">
        <v>144</v>
      </c>
      <c r="L112" s="599" t="s">
        <v>144</v>
      </c>
    </row>
    <row r="113" spans="3:12">
      <c r="C113" s="599" t="s">
        <v>144</v>
      </c>
      <c r="D113" s="599" t="s">
        <v>144</v>
      </c>
      <c r="E113" s="599" t="s">
        <v>144</v>
      </c>
      <c r="F113" s="599" t="s">
        <v>144</v>
      </c>
      <c r="G113" s="599" t="s">
        <v>144</v>
      </c>
      <c r="H113" s="961" t="s">
        <v>144</v>
      </c>
      <c r="I113" s="599" t="s">
        <v>144</v>
      </c>
      <c r="J113" s="599" t="s">
        <v>144</v>
      </c>
      <c r="K113" s="599" t="s">
        <v>144</v>
      </c>
      <c r="L113" s="599" t="s">
        <v>144</v>
      </c>
    </row>
    <row r="114" spans="3:12">
      <c r="C114" s="599" t="s">
        <v>144</v>
      </c>
      <c r="D114" s="599" t="s">
        <v>144</v>
      </c>
      <c r="E114" s="599" t="s">
        <v>144</v>
      </c>
      <c r="F114" s="599" t="s">
        <v>144</v>
      </c>
      <c r="G114" s="599" t="s">
        <v>144</v>
      </c>
      <c r="H114" s="961" t="s">
        <v>144</v>
      </c>
      <c r="I114" s="599" t="s">
        <v>144</v>
      </c>
      <c r="J114" s="599" t="s">
        <v>144</v>
      </c>
      <c r="K114" s="599" t="s">
        <v>144</v>
      </c>
      <c r="L114" s="599" t="s">
        <v>144</v>
      </c>
    </row>
    <row r="115" spans="3:12">
      <c r="C115" s="599" t="s">
        <v>144</v>
      </c>
      <c r="D115" s="599" t="s">
        <v>144</v>
      </c>
      <c r="E115" s="599" t="s">
        <v>144</v>
      </c>
      <c r="F115" s="599" t="s">
        <v>144</v>
      </c>
      <c r="G115" s="599" t="s">
        <v>144</v>
      </c>
      <c r="H115" s="961" t="s">
        <v>144</v>
      </c>
      <c r="I115" s="599" t="s">
        <v>144</v>
      </c>
      <c r="J115" s="599" t="s">
        <v>144</v>
      </c>
      <c r="K115" s="599" t="s">
        <v>144</v>
      </c>
      <c r="L115" s="599" t="s">
        <v>144</v>
      </c>
    </row>
    <row r="116" spans="3:12">
      <c r="C116" s="599" t="s">
        <v>144</v>
      </c>
      <c r="D116" s="599" t="s">
        <v>144</v>
      </c>
      <c r="E116" s="599" t="s">
        <v>144</v>
      </c>
      <c r="F116" s="599" t="s">
        <v>144</v>
      </c>
      <c r="G116" s="599" t="s">
        <v>144</v>
      </c>
      <c r="H116" s="961" t="s">
        <v>144</v>
      </c>
      <c r="I116" s="599" t="s">
        <v>144</v>
      </c>
      <c r="J116" s="599" t="s">
        <v>144</v>
      </c>
      <c r="K116" s="599" t="s">
        <v>144</v>
      </c>
      <c r="L116" s="599" t="s">
        <v>144</v>
      </c>
    </row>
    <row r="117" spans="3:12">
      <c r="C117" s="599" t="s">
        <v>144</v>
      </c>
      <c r="D117" s="599" t="s">
        <v>144</v>
      </c>
      <c r="E117" s="599" t="s">
        <v>144</v>
      </c>
      <c r="F117" s="599" t="s">
        <v>144</v>
      </c>
      <c r="G117" s="599" t="s">
        <v>144</v>
      </c>
      <c r="H117" s="961" t="s">
        <v>144</v>
      </c>
      <c r="I117" s="599" t="s">
        <v>144</v>
      </c>
      <c r="J117" s="599" t="s">
        <v>144</v>
      </c>
      <c r="K117" s="599" t="s">
        <v>144</v>
      </c>
      <c r="L117" s="599" t="s">
        <v>144</v>
      </c>
    </row>
    <row r="118" spans="3:12">
      <c r="C118" s="599" t="s">
        <v>144</v>
      </c>
      <c r="D118" s="599" t="s">
        <v>144</v>
      </c>
      <c r="E118" s="599" t="s">
        <v>144</v>
      </c>
      <c r="F118" s="599" t="s">
        <v>144</v>
      </c>
      <c r="G118" s="599" t="s">
        <v>144</v>
      </c>
      <c r="H118" s="961" t="s">
        <v>144</v>
      </c>
      <c r="I118" s="599" t="s">
        <v>144</v>
      </c>
      <c r="J118" s="599" t="s">
        <v>144</v>
      </c>
      <c r="K118" s="599" t="s">
        <v>144</v>
      </c>
      <c r="L118" s="599" t="s">
        <v>144</v>
      </c>
    </row>
    <row r="119" spans="3:12">
      <c r="C119" s="599" t="s">
        <v>144</v>
      </c>
      <c r="D119" s="599" t="s">
        <v>144</v>
      </c>
      <c r="E119" s="599" t="s">
        <v>144</v>
      </c>
      <c r="F119" s="599" t="s">
        <v>144</v>
      </c>
      <c r="G119" s="599" t="s">
        <v>144</v>
      </c>
      <c r="H119" s="961" t="s">
        <v>144</v>
      </c>
      <c r="I119" s="599" t="s">
        <v>144</v>
      </c>
      <c r="J119" s="599" t="s">
        <v>144</v>
      </c>
      <c r="K119" s="599" t="s">
        <v>144</v>
      </c>
      <c r="L119" s="599" t="s">
        <v>144</v>
      </c>
    </row>
    <row r="120" spans="3:12">
      <c r="C120" s="599" t="s">
        <v>144</v>
      </c>
      <c r="D120" s="599" t="s">
        <v>144</v>
      </c>
      <c r="E120" s="599" t="s">
        <v>144</v>
      </c>
      <c r="F120" s="599" t="s">
        <v>144</v>
      </c>
      <c r="G120" s="599" t="s">
        <v>144</v>
      </c>
      <c r="H120" s="961" t="s">
        <v>144</v>
      </c>
      <c r="I120" s="599" t="s">
        <v>144</v>
      </c>
      <c r="J120" s="599" t="s">
        <v>144</v>
      </c>
      <c r="K120" s="599" t="s">
        <v>144</v>
      </c>
      <c r="L120" s="599" t="s">
        <v>144</v>
      </c>
    </row>
    <row r="121" spans="3:12">
      <c r="C121" s="599" t="s">
        <v>144</v>
      </c>
      <c r="D121" s="599" t="s">
        <v>144</v>
      </c>
      <c r="E121" s="599" t="s">
        <v>144</v>
      </c>
      <c r="F121" s="599" t="s">
        <v>144</v>
      </c>
      <c r="G121" s="599" t="s">
        <v>144</v>
      </c>
      <c r="H121" s="961" t="s">
        <v>144</v>
      </c>
      <c r="I121" s="599" t="s">
        <v>144</v>
      </c>
      <c r="J121" s="599" t="s">
        <v>144</v>
      </c>
      <c r="K121" s="599" t="s">
        <v>144</v>
      </c>
      <c r="L121" s="599" t="s">
        <v>144</v>
      </c>
    </row>
    <row r="122" spans="3:12">
      <c r="C122" s="599" t="s">
        <v>144</v>
      </c>
      <c r="D122" s="599" t="s">
        <v>144</v>
      </c>
      <c r="E122" s="599" t="s">
        <v>144</v>
      </c>
      <c r="F122" s="599" t="s">
        <v>144</v>
      </c>
      <c r="G122" s="599" t="s">
        <v>144</v>
      </c>
      <c r="H122" s="961" t="s">
        <v>144</v>
      </c>
      <c r="I122" s="599" t="s">
        <v>144</v>
      </c>
      <c r="J122" s="599" t="s">
        <v>144</v>
      </c>
      <c r="K122" s="599" t="s">
        <v>144</v>
      </c>
      <c r="L122" s="599" t="s">
        <v>144</v>
      </c>
    </row>
    <row r="123" spans="3:12">
      <c r="C123" s="599" t="s">
        <v>144</v>
      </c>
      <c r="D123" s="599" t="s">
        <v>144</v>
      </c>
      <c r="E123" s="599" t="s">
        <v>144</v>
      </c>
      <c r="F123" s="599" t="s">
        <v>144</v>
      </c>
      <c r="G123" s="599" t="s">
        <v>144</v>
      </c>
      <c r="H123" s="961" t="s">
        <v>144</v>
      </c>
      <c r="I123" s="599" t="s">
        <v>144</v>
      </c>
      <c r="J123" s="599" t="s">
        <v>144</v>
      </c>
      <c r="K123" s="599" t="s">
        <v>144</v>
      </c>
      <c r="L123" s="599" t="s">
        <v>144</v>
      </c>
    </row>
    <row r="124" spans="3:12">
      <c r="C124" s="599" t="s">
        <v>144</v>
      </c>
      <c r="D124" s="599" t="s">
        <v>144</v>
      </c>
      <c r="E124" s="599" t="s">
        <v>144</v>
      </c>
      <c r="F124" s="599" t="s">
        <v>144</v>
      </c>
      <c r="G124" s="599" t="s">
        <v>144</v>
      </c>
      <c r="H124" s="961" t="s">
        <v>144</v>
      </c>
      <c r="I124" s="599" t="s">
        <v>144</v>
      </c>
      <c r="J124" s="599" t="s">
        <v>144</v>
      </c>
      <c r="K124" s="599" t="s">
        <v>144</v>
      </c>
      <c r="L124" s="599" t="s">
        <v>144</v>
      </c>
    </row>
    <row r="125" spans="3:12">
      <c r="C125" s="599" t="s">
        <v>144</v>
      </c>
      <c r="D125" s="599" t="s">
        <v>144</v>
      </c>
      <c r="E125" s="599" t="s">
        <v>144</v>
      </c>
      <c r="F125" s="599" t="s">
        <v>144</v>
      </c>
      <c r="G125" s="599" t="s">
        <v>144</v>
      </c>
      <c r="H125" s="961" t="s">
        <v>144</v>
      </c>
      <c r="I125" s="599" t="s">
        <v>144</v>
      </c>
      <c r="J125" s="599" t="s">
        <v>144</v>
      </c>
      <c r="K125" s="599" t="s">
        <v>144</v>
      </c>
      <c r="L125" s="599" t="s">
        <v>144</v>
      </c>
    </row>
    <row r="126" spans="3:12">
      <c r="C126" s="599" t="s">
        <v>144</v>
      </c>
      <c r="D126" s="599" t="s">
        <v>144</v>
      </c>
      <c r="E126" s="599" t="s">
        <v>144</v>
      </c>
      <c r="F126" s="599" t="s">
        <v>144</v>
      </c>
      <c r="G126" s="599" t="s">
        <v>144</v>
      </c>
      <c r="H126" s="961" t="s">
        <v>144</v>
      </c>
      <c r="I126" s="599" t="s">
        <v>144</v>
      </c>
      <c r="J126" s="599" t="s">
        <v>144</v>
      </c>
      <c r="K126" s="599" t="s">
        <v>144</v>
      </c>
      <c r="L126" s="599" t="s">
        <v>144</v>
      </c>
    </row>
    <row r="127" spans="3:12">
      <c r="C127" s="599" t="s">
        <v>144</v>
      </c>
      <c r="D127" s="599" t="s">
        <v>144</v>
      </c>
      <c r="E127" s="599" t="s">
        <v>144</v>
      </c>
      <c r="F127" s="599" t="s">
        <v>144</v>
      </c>
      <c r="G127" s="599" t="s">
        <v>144</v>
      </c>
      <c r="H127" s="961" t="s">
        <v>144</v>
      </c>
      <c r="I127" s="599" t="s">
        <v>144</v>
      </c>
      <c r="J127" s="599" t="s">
        <v>144</v>
      </c>
      <c r="K127" s="599" t="s">
        <v>144</v>
      </c>
      <c r="L127" s="599" t="s">
        <v>144</v>
      </c>
    </row>
    <row r="128" spans="3:12">
      <c r="C128" s="599" t="s">
        <v>144</v>
      </c>
      <c r="D128" s="599" t="s">
        <v>144</v>
      </c>
      <c r="E128" s="599" t="s">
        <v>144</v>
      </c>
      <c r="F128" s="599" t="s">
        <v>144</v>
      </c>
      <c r="G128" s="599" t="s">
        <v>144</v>
      </c>
      <c r="H128" s="961" t="s">
        <v>144</v>
      </c>
      <c r="I128" s="599" t="s">
        <v>144</v>
      </c>
      <c r="J128" s="599" t="s">
        <v>144</v>
      </c>
      <c r="K128" s="599" t="s">
        <v>144</v>
      </c>
      <c r="L128" s="599" t="s">
        <v>144</v>
      </c>
    </row>
    <row r="129" spans="3:12">
      <c r="C129" s="599" t="s">
        <v>144</v>
      </c>
      <c r="D129" s="599" t="s">
        <v>144</v>
      </c>
      <c r="E129" s="599" t="s">
        <v>144</v>
      </c>
      <c r="F129" s="599" t="s">
        <v>144</v>
      </c>
      <c r="G129" s="599" t="s">
        <v>144</v>
      </c>
      <c r="H129" s="961" t="s">
        <v>144</v>
      </c>
      <c r="I129" s="599" t="s">
        <v>144</v>
      </c>
      <c r="J129" s="599" t="s">
        <v>144</v>
      </c>
      <c r="K129" s="599" t="s">
        <v>144</v>
      </c>
      <c r="L129" s="599" t="s">
        <v>144</v>
      </c>
    </row>
    <row r="130" spans="3:12">
      <c r="C130" s="599" t="s">
        <v>144</v>
      </c>
      <c r="D130" s="599" t="s">
        <v>144</v>
      </c>
      <c r="E130" s="599" t="s">
        <v>144</v>
      </c>
      <c r="F130" s="599" t="s">
        <v>144</v>
      </c>
      <c r="G130" s="599" t="s">
        <v>144</v>
      </c>
      <c r="H130" s="961" t="s">
        <v>144</v>
      </c>
      <c r="I130" s="599" t="s">
        <v>144</v>
      </c>
      <c r="J130" s="599" t="s">
        <v>144</v>
      </c>
      <c r="K130" s="599" t="s">
        <v>144</v>
      </c>
      <c r="L130" s="599" t="s">
        <v>144</v>
      </c>
    </row>
    <row r="131" spans="3:12">
      <c r="C131" s="599" t="s">
        <v>144</v>
      </c>
      <c r="D131" s="599" t="s">
        <v>144</v>
      </c>
      <c r="E131" s="599" t="s">
        <v>144</v>
      </c>
      <c r="F131" s="599" t="s">
        <v>144</v>
      </c>
      <c r="G131" s="599" t="s">
        <v>144</v>
      </c>
      <c r="H131" s="961" t="s">
        <v>144</v>
      </c>
      <c r="I131" s="599" t="s">
        <v>144</v>
      </c>
      <c r="J131" s="599" t="s">
        <v>144</v>
      </c>
      <c r="K131" s="599" t="s">
        <v>144</v>
      </c>
      <c r="L131" s="599" t="s">
        <v>144</v>
      </c>
    </row>
    <row r="132" spans="3:12">
      <c r="C132" s="599" t="s">
        <v>144</v>
      </c>
      <c r="D132" s="599" t="s">
        <v>144</v>
      </c>
      <c r="E132" s="599" t="s">
        <v>144</v>
      </c>
      <c r="F132" s="599" t="s">
        <v>144</v>
      </c>
      <c r="G132" s="599" t="s">
        <v>144</v>
      </c>
      <c r="H132" s="961" t="s">
        <v>144</v>
      </c>
      <c r="I132" s="599" t="s">
        <v>144</v>
      </c>
      <c r="J132" s="599" t="s">
        <v>144</v>
      </c>
      <c r="K132" s="599" t="s">
        <v>144</v>
      </c>
      <c r="L132" s="599" t="s">
        <v>144</v>
      </c>
    </row>
    <row r="133" spans="3:12">
      <c r="C133" s="599" t="s">
        <v>144</v>
      </c>
      <c r="D133" s="599" t="s">
        <v>144</v>
      </c>
      <c r="E133" s="599" t="s">
        <v>144</v>
      </c>
      <c r="F133" s="599" t="s">
        <v>144</v>
      </c>
      <c r="G133" s="599" t="s">
        <v>144</v>
      </c>
      <c r="H133" s="961" t="s">
        <v>144</v>
      </c>
      <c r="I133" s="599" t="s">
        <v>144</v>
      </c>
      <c r="J133" s="599" t="s">
        <v>144</v>
      </c>
      <c r="K133" s="599" t="s">
        <v>144</v>
      </c>
      <c r="L133" s="599" t="s">
        <v>144</v>
      </c>
    </row>
    <row r="134" spans="3:12">
      <c r="C134" s="599" t="s">
        <v>144</v>
      </c>
      <c r="D134" s="599" t="s">
        <v>144</v>
      </c>
      <c r="E134" s="599" t="s">
        <v>144</v>
      </c>
      <c r="F134" s="599" t="s">
        <v>144</v>
      </c>
      <c r="G134" s="599" t="s">
        <v>144</v>
      </c>
      <c r="H134" s="961" t="s">
        <v>144</v>
      </c>
      <c r="I134" s="599" t="s">
        <v>144</v>
      </c>
      <c r="J134" s="599" t="s">
        <v>144</v>
      </c>
      <c r="K134" s="599" t="s">
        <v>144</v>
      </c>
      <c r="L134" s="599" t="s">
        <v>144</v>
      </c>
    </row>
    <row r="135" spans="3:12">
      <c r="C135" s="599" t="s">
        <v>144</v>
      </c>
      <c r="D135" s="599" t="s">
        <v>144</v>
      </c>
      <c r="E135" s="599" t="s">
        <v>144</v>
      </c>
      <c r="F135" s="599" t="s">
        <v>144</v>
      </c>
      <c r="G135" s="599" t="s">
        <v>144</v>
      </c>
      <c r="H135" s="961" t="s">
        <v>144</v>
      </c>
      <c r="I135" s="599" t="s">
        <v>144</v>
      </c>
      <c r="J135" s="599" t="s">
        <v>144</v>
      </c>
      <c r="K135" s="599" t="s">
        <v>144</v>
      </c>
      <c r="L135" s="599" t="s">
        <v>144</v>
      </c>
    </row>
    <row r="136" spans="3:12">
      <c r="C136" s="599" t="s">
        <v>144</v>
      </c>
      <c r="D136" s="599" t="s">
        <v>144</v>
      </c>
      <c r="E136" s="599" t="s">
        <v>144</v>
      </c>
      <c r="F136" s="599" t="s">
        <v>144</v>
      </c>
      <c r="G136" s="599" t="s">
        <v>144</v>
      </c>
      <c r="H136" s="961" t="s">
        <v>144</v>
      </c>
      <c r="I136" s="599" t="s">
        <v>144</v>
      </c>
      <c r="J136" s="599" t="s">
        <v>144</v>
      </c>
      <c r="K136" s="599" t="s">
        <v>144</v>
      </c>
      <c r="L136" s="599" t="s">
        <v>144</v>
      </c>
    </row>
    <row r="137" spans="3:12">
      <c r="C137" s="599" t="s">
        <v>144</v>
      </c>
      <c r="D137" s="599" t="s">
        <v>144</v>
      </c>
      <c r="E137" s="599" t="s">
        <v>144</v>
      </c>
      <c r="F137" s="599" t="s">
        <v>144</v>
      </c>
      <c r="G137" s="599" t="s">
        <v>144</v>
      </c>
      <c r="H137" s="961" t="s">
        <v>144</v>
      </c>
      <c r="I137" s="599" t="s">
        <v>144</v>
      </c>
      <c r="J137" s="599" t="s">
        <v>144</v>
      </c>
      <c r="K137" s="599" t="s">
        <v>144</v>
      </c>
      <c r="L137" s="599" t="s">
        <v>144</v>
      </c>
    </row>
    <row r="138" spans="3:12">
      <c r="C138" s="599" t="s">
        <v>144</v>
      </c>
      <c r="D138" s="599" t="s">
        <v>144</v>
      </c>
      <c r="E138" s="599" t="s">
        <v>144</v>
      </c>
      <c r="F138" s="599" t="s">
        <v>144</v>
      </c>
      <c r="G138" s="599" t="s">
        <v>144</v>
      </c>
      <c r="H138" s="961" t="s">
        <v>144</v>
      </c>
      <c r="I138" s="599" t="s">
        <v>144</v>
      </c>
      <c r="J138" s="599" t="s">
        <v>144</v>
      </c>
      <c r="K138" s="599" t="s">
        <v>144</v>
      </c>
      <c r="L138" s="599" t="s">
        <v>144</v>
      </c>
    </row>
    <row r="139" spans="3:12">
      <c r="C139" s="599" t="s">
        <v>144</v>
      </c>
      <c r="D139" s="599" t="s">
        <v>144</v>
      </c>
      <c r="E139" s="599" t="s">
        <v>144</v>
      </c>
      <c r="F139" s="599" t="s">
        <v>144</v>
      </c>
      <c r="G139" s="599" t="s">
        <v>144</v>
      </c>
      <c r="H139" s="961" t="s">
        <v>144</v>
      </c>
      <c r="I139" s="599" t="s">
        <v>144</v>
      </c>
      <c r="J139" s="599" t="s">
        <v>144</v>
      </c>
      <c r="K139" s="599" t="s">
        <v>144</v>
      </c>
      <c r="L139" s="599" t="s">
        <v>144</v>
      </c>
    </row>
    <row r="140" spans="3:12">
      <c r="C140" s="599" t="s">
        <v>144</v>
      </c>
      <c r="D140" s="599" t="s">
        <v>144</v>
      </c>
      <c r="E140" s="599" t="s">
        <v>144</v>
      </c>
      <c r="F140" s="599" t="s">
        <v>144</v>
      </c>
      <c r="G140" s="599" t="s">
        <v>144</v>
      </c>
      <c r="H140" s="961" t="s">
        <v>144</v>
      </c>
      <c r="I140" s="599" t="s">
        <v>144</v>
      </c>
      <c r="J140" s="599" t="s">
        <v>144</v>
      </c>
      <c r="K140" s="599" t="s">
        <v>144</v>
      </c>
      <c r="L140" s="599" t="s">
        <v>144</v>
      </c>
    </row>
    <row r="141" spans="3:12">
      <c r="C141" s="599" t="s">
        <v>144</v>
      </c>
      <c r="D141" s="599" t="s">
        <v>144</v>
      </c>
      <c r="E141" s="599" t="s">
        <v>144</v>
      </c>
      <c r="F141" s="599" t="s">
        <v>144</v>
      </c>
      <c r="G141" s="599" t="s">
        <v>144</v>
      </c>
      <c r="H141" s="961" t="s">
        <v>144</v>
      </c>
      <c r="I141" s="599" t="s">
        <v>144</v>
      </c>
      <c r="J141" s="599" t="s">
        <v>144</v>
      </c>
      <c r="K141" s="599" t="s">
        <v>144</v>
      </c>
      <c r="L141" s="599" t="s">
        <v>144</v>
      </c>
    </row>
    <row r="142" spans="3:12">
      <c r="C142" s="599" t="s">
        <v>144</v>
      </c>
      <c r="D142" s="599" t="s">
        <v>144</v>
      </c>
      <c r="E142" s="599" t="s">
        <v>144</v>
      </c>
      <c r="F142" s="599" t="s">
        <v>144</v>
      </c>
      <c r="G142" s="599" t="s">
        <v>144</v>
      </c>
      <c r="H142" s="961" t="s">
        <v>144</v>
      </c>
      <c r="I142" s="599" t="s">
        <v>144</v>
      </c>
      <c r="J142" s="599" t="s">
        <v>144</v>
      </c>
      <c r="K142" s="599" t="s">
        <v>144</v>
      </c>
      <c r="L142" s="599" t="s">
        <v>144</v>
      </c>
    </row>
    <row r="143" spans="3:12">
      <c r="C143" s="599" t="s">
        <v>144</v>
      </c>
      <c r="D143" s="599" t="s">
        <v>144</v>
      </c>
      <c r="E143" s="599" t="s">
        <v>144</v>
      </c>
      <c r="F143" s="599" t="s">
        <v>144</v>
      </c>
      <c r="G143" s="599" t="s">
        <v>144</v>
      </c>
      <c r="H143" s="961" t="s">
        <v>144</v>
      </c>
      <c r="I143" s="599" t="s">
        <v>144</v>
      </c>
      <c r="J143" s="599" t="s">
        <v>144</v>
      </c>
      <c r="K143" s="599" t="s">
        <v>144</v>
      </c>
      <c r="L143" s="599" t="s">
        <v>144</v>
      </c>
    </row>
    <row r="144" spans="3:12">
      <c r="C144" s="599" t="s">
        <v>144</v>
      </c>
      <c r="D144" s="599" t="s">
        <v>144</v>
      </c>
      <c r="E144" s="599" t="s">
        <v>144</v>
      </c>
      <c r="F144" s="599" t="s">
        <v>144</v>
      </c>
      <c r="G144" s="599" t="s">
        <v>144</v>
      </c>
      <c r="H144" s="961" t="s">
        <v>144</v>
      </c>
      <c r="I144" s="599" t="s">
        <v>144</v>
      </c>
      <c r="J144" s="599" t="s">
        <v>144</v>
      </c>
      <c r="K144" s="599" t="s">
        <v>144</v>
      </c>
      <c r="L144" s="599" t="s">
        <v>144</v>
      </c>
    </row>
    <row r="145" spans="3:12">
      <c r="C145" s="599" t="s">
        <v>144</v>
      </c>
      <c r="D145" s="599" t="s">
        <v>144</v>
      </c>
      <c r="E145" s="599" t="s">
        <v>144</v>
      </c>
      <c r="F145" s="599" t="s">
        <v>144</v>
      </c>
      <c r="G145" s="599" t="s">
        <v>144</v>
      </c>
      <c r="H145" s="961" t="s">
        <v>144</v>
      </c>
      <c r="I145" s="599" t="s">
        <v>144</v>
      </c>
      <c r="J145" s="599" t="s">
        <v>144</v>
      </c>
      <c r="K145" s="599" t="s">
        <v>144</v>
      </c>
      <c r="L145" s="599" t="s">
        <v>144</v>
      </c>
    </row>
    <row r="146" spans="3:12">
      <c r="C146" s="599" t="s">
        <v>144</v>
      </c>
      <c r="D146" s="599" t="s">
        <v>144</v>
      </c>
      <c r="E146" s="599" t="s">
        <v>144</v>
      </c>
      <c r="F146" s="599" t="s">
        <v>144</v>
      </c>
      <c r="G146" s="599" t="s">
        <v>144</v>
      </c>
      <c r="H146" s="961" t="s">
        <v>144</v>
      </c>
      <c r="I146" s="599" t="s">
        <v>144</v>
      </c>
      <c r="J146" s="599" t="s">
        <v>144</v>
      </c>
      <c r="K146" s="599" t="s">
        <v>144</v>
      </c>
      <c r="L146" s="599" t="s">
        <v>144</v>
      </c>
    </row>
    <row r="147" spans="3:12">
      <c r="C147" s="599" t="s">
        <v>144</v>
      </c>
      <c r="D147" s="599" t="s">
        <v>144</v>
      </c>
      <c r="E147" s="599" t="s">
        <v>144</v>
      </c>
      <c r="F147" s="599" t="s">
        <v>144</v>
      </c>
      <c r="G147" s="599" t="s">
        <v>144</v>
      </c>
      <c r="H147" s="961" t="s">
        <v>144</v>
      </c>
      <c r="I147" s="599" t="s">
        <v>144</v>
      </c>
      <c r="J147" s="599" t="s">
        <v>144</v>
      </c>
      <c r="K147" s="599" t="s">
        <v>144</v>
      </c>
      <c r="L147" s="599" t="s">
        <v>144</v>
      </c>
    </row>
    <row r="148" spans="3:12">
      <c r="C148" s="599" t="s">
        <v>144</v>
      </c>
      <c r="D148" s="599" t="s">
        <v>144</v>
      </c>
      <c r="E148" s="599" t="s">
        <v>144</v>
      </c>
      <c r="F148" s="599" t="s">
        <v>144</v>
      </c>
      <c r="G148" s="599" t="s">
        <v>144</v>
      </c>
      <c r="H148" s="961" t="s">
        <v>144</v>
      </c>
      <c r="I148" s="599" t="s">
        <v>144</v>
      </c>
      <c r="J148" s="599" t="s">
        <v>144</v>
      </c>
      <c r="K148" s="599" t="s">
        <v>144</v>
      </c>
      <c r="L148" s="599" t="s">
        <v>144</v>
      </c>
    </row>
    <row r="149" spans="3:12">
      <c r="C149" s="599" t="s">
        <v>144</v>
      </c>
      <c r="D149" s="599" t="s">
        <v>144</v>
      </c>
      <c r="E149" s="599" t="s">
        <v>144</v>
      </c>
      <c r="F149" s="599" t="s">
        <v>144</v>
      </c>
      <c r="G149" s="599" t="s">
        <v>144</v>
      </c>
      <c r="H149" s="961" t="s">
        <v>144</v>
      </c>
      <c r="I149" s="599" t="s">
        <v>144</v>
      </c>
      <c r="J149" s="599" t="s">
        <v>144</v>
      </c>
      <c r="K149" s="599" t="s">
        <v>144</v>
      </c>
      <c r="L149" s="599" t="s">
        <v>144</v>
      </c>
    </row>
    <row r="150" spans="3:12">
      <c r="C150" s="599" t="s">
        <v>144</v>
      </c>
      <c r="D150" s="599" t="s">
        <v>144</v>
      </c>
      <c r="E150" s="599" t="s">
        <v>144</v>
      </c>
      <c r="F150" s="599" t="s">
        <v>144</v>
      </c>
      <c r="G150" s="599" t="s">
        <v>144</v>
      </c>
      <c r="H150" s="961" t="s">
        <v>144</v>
      </c>
      <c r="I150" s="599" t="s">
        <v>144</v>
      </c>
      <c r="J150" s="599" t="s">
        <v>144</v>
      </c>
      <c r="K150" s="599" t="s">
        <v>144</v>
      </c>
      <c r="L150" s="599" t="s">
        <v>144</v>
      </c>
    </row>
    <row r="151" spans="3:12">
      <c r="C151" s="599" t="s">
        <v>144</v>
      </c>
      <c r="D151" s="599" t="s">
        <v>144</v>
      </c>
      <c r="E151" s="599" t="s">
        <v>144</v>
      </c>
      <c r="F151" s="599" t="s">
        <v>144</v>
      </c>
      <c r="G151" s="599" t="s">
        <v>144</v>
      </c>
      <c r="H151" s="961" t="s">
        <v>144</v>
      </c>
      <c r="I151" s="599" t="s">
        <v>144</v>
      </c>
      <c r="J151" s="599" t="s">
        <v>144</v>
      </c>
      <c r="K151" s="599" t="s">
        <v>144</v>
      </c>
      <c r="L151" s="599" t="s">
        <v>144</v>
      </c>
    </row>
    <row r="152" spans="3:12">
      <c r="C152" s="599" t="s">
        <v>144</v>
      </c>
      <c r="D152" s="599" t="s">
        <v>144</v>
      </c>
      <c r="E152" s="599" t="s">
        <v>144</v>
      </c>
      <c r="F152" s="599" t="s">
        <v>144</v>
      </c>
      <c r="G152" s="599" t="s">
        <v>144</v>
      </c>
      <c r="H152" s="961" t="s">
        <v>144</v>
      </c>
      <c r="I152" s="599" t="s">
        <v>144</v>
      </c>
      <c r="J152" s="599" t="s">
        <v>144</v>
      </c>
      <c r="K152" s="599" t="s">
        <v>144</v>
      </c>
      <c r="L152" s="599" t="s">
        <v>144</v>
      </c>
    </row>
    <row r="153" spans="3:12">
      <c r="C153" s="599" t="s">
        <v>144</v>
      </c>
      <c r="D153" s="599" t="s">
        <v>144</v>
      </c>
      <c r="E153" s="599" t="s">
        <v>144</v>
      </c>
      <c r="F153" s="599" t="s">
        <v>144</v>
      </c>
      <c r="G153" s="599" t="s">
        <v>144</v>
      </c>
      <c r="H153" s="961" t="s">
        <v>144</v>
      </c>
      <c r="I153" s="599" t="s">
        <v>144</v>
      </c>
      <c r="J153" s="599" t="s">
        <v>144</v>
      </c>
      <c r="K153" s="599" t="s">
        <v>144</v>
      </c>
      <c r="L153" s="599" t="s">
        <v>144</v>
      </c>
    </row>
    <row r="154" spans="3:12">
      <c r="C154" s="599" t="s">
        <v>144</v>
      </c>
      <c r="D154" s="599" t="s">
        <v>144</v>
      </c>
      <c r="E154" s="599" t="s">
        <v>144</v>
      </c>
      <c r="F154" s="599" t="s">
        <v>144</v>
      </c>
      <c r="G154" s="599" t="s">
        <v>144</v>
      </c>
      <c r="H154" s="961" t="s">
        <v>144</v>
      </c>
      <c r="I154" s="599" t="s">
        <v>144</v>
      </c>
      <c r="J154" s="599" t="s">
        <v>144</v>
      </c>
      <c r="K154" s="599" t="s">
        <v>144</v>
      </c>
      <c r="L154" s="599" t="s">
        <v>144</v>
      </c>
    </row>
    <row r="155" spans="3:12">
      <c r="C155" s="599" t="s">
        <v>144</v>
      </c>
      <c r="D155" s="599" t="s">
        <v>144</v>
      </c>
      <c r="E155" s="599" t="s">
        <v>144</v>
      </c>
      <c r="F155" s="599" t="s">
        <v>144</v>
      </c>
      <c r="G155" s="599" t="s">
        <v>144</v>
      </c>
      <c r="H155" s="961" t="s">
        <v>144</v>
      </c>
      <c r="I155" s="599" t="s">
        <v>144</v>
      </c>
      <c r="J155" s="599" t="s">
        <v>144</v>
      </c>
      <c r="K155" s="599" t="s">
        <v>144</v>
      </c>
      <c r="L155" s="599" t="s">
        <v>144</v>
      </c>
    </row>
    <row r="156" spans="3:12">
      <c r="C156" s="599" t="s">
        <v>144</v>
      </c>
      <c r="D156" s="599" t="s">
        <v>144</v>
      </c>
      <c r="E156" s="599" t="s">
        <v>144</v>
      </c>
      <c r="F156" s="599" t="s">
        <v>144</v>
      </c>
      <c r="G156" s="599" t="s">
        <v>144</v>
      </c>
      <c r="H156" s="961" t="s">
        <v>144</v>
      </c>
      <c r="I156" s="599" t="s">
        <v>144</v>
      </c>
      <c r="J156" s="599" t="s">
        <v>144</v>
      </c>
      <c r="K156" s="599" t="s">
        <v>144</v>
      </c>
      <c r="L156" s="599" t="s">
        <v>144</v>
      </c>
    </row>
    <row r="157" spans="3:12">
      <c r="C157" s="599" t="s">
        <v>144</v>
      </c>
      <c r="D157" s="599" t="s">
        <v>144</v>
      </c>
      <c r="E157" s="599" t="s">
        <v>144</v>
      </c>
      <c r="F157" s="599" t="s">
        <v>144</v>
      </c>
      <c r="G157" s="599" t="s">
        <v>144</v>
      </c>
      <c r="H157" s="961" t="s">
        <v>144</v>
      </c>
      <c r="I157" s="599" t="s">
        <v>144</v>
      </c>
      <c r="J157" s="599" t="s">
        <v>144</v>
      </c>
      <c r="K157" s="599" t="s">
        <v>144</v>
      </c>
      <c r="L157" s="599" t="s">
        <v>144</v>
      </c>
    </row>
    <row r="158" spans="3:12">
      <c r="C158" s="599" t="s">
        <v>144</v>
      </c>
      <c r="D158" s="599" t="s">
        <v>144</v>
      </c>
      <c r="E158" s="599" t="s">
        <v>144</v>
      </c>
      <c r="F158" s="599" t="s">
        <v>144</v>
      </c>
      <c r="G158" s="599" t="s">
        <v>144</v>
      </c>
      <c r="H158" s="961" t="s">
        <v>144</v>
      </c>
      <c r="I158" s="599" t="s">
        <v>144</v>
      </c>
      <c r="J158" s="599" t="s">
        <v>144</v>
      </c>
      <c r="K158" s="599" t="s">
        <v>144</v>
      </c>
      <c r="L158" s="599" t="s">
        <v>144</v>
      </c>
    </row>
    <row r="159" spans="3:12">
      <c r="C159" s="599" t="s">
        <v>144</v>
      </c>
      <c r="D159" s="599" t="s">
        <v>144</v>
      </c>
      <c r="E159" s="599" t="s">
        <v>144</v>
      </c>
      <c r="F159" s="599" t="s">
        <v>144</v>
      </c>
      <c r="G159" s="599" t="s">
        <v>144</v>
      </c>
      <c r="H159" s="961" t="s">
        <v>144</v>
      </c>
      <c r="I159" s="599" t="s">
        <v>144</v>
      </c>
      <c r="J159" s="599" t="s">
        <v>144</v>
      </c>
      <c r="K159" s="599" t="s">
        <v>144</v>
      </c>
      <c r="L159" s="599" t="s">
        <v>144</v>
      </c>
    </row>
    <row r="160" spans="3:12">
      <c r="C160" s="599" t="s">
        <v>144</v>
      </c>
      <c r="D160" s="599" t="s">
        <v>144</v>
      </c>
      <c r="E160" s="599" t="s">
        <v>144</v>
      </c>
      <c r="F160" s="599" t="s">
        <v>144</v>
      </c>
      <c r="G160" s="599" t="s">
        <v>144</v>
      </c>
      <c r="H160" s="961" t="s">
        <v>144</v>
      </c>
      <c r="I160" s="599" t="s">
        <v>144</v>
      </c>
      <c r="J160" s="599" t="s">
        <v>144</v>
      </c>
      <c r="K160" s="599" t="s">
        <v>144</v>
      </c>
      <c r="L160" s="599" t="s">
        <v>144</v>
      </c>
    </row>
    <row r="161" spans="3:12">
      <c r="C161" s="599" t="s">
        <v>144</v>
      </c>
      <c r="D161" s="599" t="s">
        <v>144</v>
      </c>
      <c r="E161" s="599" t="s">
        <v>144</v>
      </c>
      <c r="F161" s="599" t="s">
        <v>144</v>
      </c>
      <c r="G161" s="599" t="s">
        <v>144</v>
      </c>
      <c r="H161" s="961" t="s">
        <v>144</v>
      </c>
      <c r="I161" s="599" t="s">
        <v>144</v>
      </c>
      <c r="J161" s="599" t="s">
        <v>144</v>
      </c>
      <c r="K161" s="599" t="s">
        <v>144</v>
      </c>
      <c r="L161" s="599" t="s">
        <v>144</v>
      </c>
    </row>
    <row r="162" spans="3:12">
      <c r="C162" s="599" t="s">
        <v>144</v>
      </c>
      <c r="D162" s="599" t="s">
        <v>144</v>
      </c>
      <c r="E162" s="599" t="s">
        <v>144</v>
      </c>
      <c r="F162" s="599" t="s">
        <v>144</v>
      </c>
      <c r="G162" s="599" t="s">
        <v>144</v>
      </c>
      <c r="H162" s="961" t="s">
        <v>144</v>
      </c>
      <c r="I162" s="599" t="s">
        <v>144</v>
      </c>
      <c r="J162" s="599" t="s">
        <v>144</v>
      </c>
      <c r="K162" s="599" t="s">
        <v>144</v>
      </c>
      <c r="L162" s="599" t="s">
        <v>144</v>
      </c>
    </row>
    <row r="163" spans="3:12">
      <c r="C163" s="599" t="s">
        <v>144</v>
      </c>
      <c r="D163" s="599" t="s">
        <v>144</v>
      </c>
      <c r="E163" s="599" t="s">
        <v>144</v>
      </c>
      <c r="F163" s="599" t="s">
        <v>144</v>
      </c>
      <c r="G163" s="599" t="s">
        <v>144</v>
      </c>
      <c r="H163" s="961" t="s">
        <v>144</v>
      </c>
      <c r="I163" s="599" t="s">
        <v>144</v>
      </c>
      <c r="J163" s="599" t="s">
        <v>144</v>
      </c>
      <c r="K163" s="599" t="s">
        <v>144</v>
      </c>
      <c r="L163" s="599" t="s">
        <v>144</v>
      </c>
    </row>
    <row r="164" spans="3:12">
      <c r="C164" s="599" t="s">
        <v>144</v>
      </c>
      <c r="D164" s="599" t="s">
        <v>144</v>
      </c>
      <c r="E164" s="599" t="s">
        <v>144</v>
      </c>
      <c r="F164" s="599" t="s">
        <v>144</v>
      </c>
      <c r="G164" s="599" t="s">
        <v>144</v>
      </c>
      <c r="H164" s="961" t="s">
        <v>144</v>
      </c>
      <c r="I164" s="599" t="s">
        <v>144</v>
      </c>
      <c r="J164" s="599" t="s">
        <v>144</v>
      </c>
      <c r="K164" s="599" t="s">
        <v>144</v>
      </c>
      <c r="L164" s="599" t="s">
        <v>144</v>
      </c>
    </row>
    <row r="165" spans="3:12">
      <c r="C165" s="599" t="s">
        <v>144</v>
      </c>
      <c r="D165" s="599" t="s">
        <v>144</v>
      </c>
      <c r="E165" s="599" t="s">
        <v>144</v>
      </c>
      <c r="F165" s="599" t="s">
        <v>144</v>
      </c>
      <c r="G165" s="599" t="s">
        <v>144</v>
      </c>
      <c r="H165" s="961" t="s">
        <v>144</v>
      </c>
      <c r="I165" s="599" t="s">
        <v>144</v>
      </c>
      <c r="J165" s="599" t="s">
        <v>144</v>
      </c>
      <c r="K165" s="599" t="s">
        <v>144</v>
      </c>
      <c r="L165" s="599" t="s">
        <v>144</v>
      </c>
    </row>
    <row r="166" spans="3:12">
      <c r="C166" s="599" t="s">
        <v>144</v>
      </c>
      <c r="D166" s="599" t="s">
        <v>144</v>
      </c>
      <c r="E166" s="599" t="s">
        <v>144</v>
      </c>
      <c r="F166" s="599" t="s">
        <v>144</v>
      </c>
      <c r="G166" s="599" t="s">
        <v>144</v>
      </c>
      <c r="H166" s="961" t="s">
        <v>144</v>
      </c>
      <c r="I166" s="599" t="s">
        <v>144</v>
      </c>
      <c r="J166" s="599" t="s">
        <v>144</v>
      </c>
      <c r="K166" s="599" t="s">
        <v>144</v>
      </c>
      <c r="L166" s="599" t="s">
        <v>144</v>
      </c>
    </row>
    <row r="167" spans="3:12">
      <c r="C167" s="599" t="s">
        <v>144</v>
      </c>
      <c r="D167" s="599" t="s">
        <v>144</v>
      </c>
      <c r="E167" s="599" t="s">
        <v>144</v>
      </c>
      <c r="F167" s="599" t="s">
        <v>144</v>
      </c>
      <c r="G167" s="599" t="s">
        <v>144</v>
      </c>
      <c r="H167" s="961" t="s">
        <v>144</v>
      </c>
      <c r="I167" s="599" t="s">
        <v>144</v>
      </c>
      <c r="J167" s="599" t="s">
        <v>144</v>
      </c>
      <c r="K167" s="599" t="s">
        <v>144</v>
      </c>
      <c r="L167" s="599" t="s">
        <v>144</v>
      </c>
    </row>
    <row r="168" spans="3:12">
      <c r="C168" s="599" t="s">
        <v>144</v>
      </c>
      <c r="D168" s="599" t="s">
        <v>144</v>
      </c>
      <c r="E168" s="599" t="s">
        <v>144</v>
      </c>
      <c r="F168" s="599" t="s">
        <v>144</v>
      </c>
      <c r="G168" s="599" t="s">
        <v>144</v>
      </c>
      <c r="H168" s="961" t="s">
        <v>144</v>
      </c>
      <c r="I168" s="599" t="s">
        <v>144</v>
      </c>
      <c r="J168" s="599" t="s">
        <v>144</v>
      </c>
      <c r="K168" s="599" t="s">
        <v>144</v>
      </c>
      <c r="L168" s="599" t="s">
        <v>144</v>
      </c>
    </row>
    <row r="169" spans="3:12">
      <c r="C169" s="599" t="s">
        <v>144</v>
      </c>
      <c r="D169" s="599" t="s">
        <v>144</v>
      </c>
      <c r="E169" s="599" t="s">
        <v>144</v>
      </c>
      <c r="F169" s="599" t="s">
        <v>144</v>
      </c>
      <c r="G169" s="599" t="s">
        <v>144</v>
      </c>
      <c r="H169" s="961" t="s">
        <v>144</v>
      </c>
      <c r="I169" s="599" t="s">
        <v>144</v>
      </c>
      <c r="J169" s="599" t="s">
        <v>144</v>
      </c>
      <c r="K169" s="599" t="s">
        <v>144</v>
      </c>
      <c r="L169" s="599" t="s">
        <v>144</v>
      </c>
    </row>
    <row r="170" spans="3:12">
      <c r="C170" s="599" t="s">
        <v>144</v>
      </c>
      <c r="D170" s="599" t="s">
        <v>144</v>
      </c>
      <c r="E170" s="599" t="s">
        <v>144</v>
      </c>
      <c r="F170" s="599" t="s">
        <v>144</v>
      </c>
      <c r="G170" s="599" t="s">
        <v>144</v>
      </c>
      <c r="H170" s="961" t="s">
        <v>144</v>
      </c>
      <c r="I170" s="599" t="s">
        <v>144</v>
      </c>
      <c r="J170" s="599" t="s">
        <v>144</v>
      </c>
      <c r="K170" s="599" t="s">
        <v>144</v>
      </c>
      <c r="L170" s="599" t="s">
        <v>144</v>
      </c>
    </row>
    <row r="171" spans="3:12">
      <c r="C171" s="599" t="s">
        <v>144</v>
      </c>
      <c r="D171" s="599" t="s">
        <v>144</v>
      </c>
      <c r="E171" s="599" t="s">
        <v>144</v>
      </c>
      <c r="F171" s="599" t="s">
        <v>144</v>
      </c>
      <c r="G171" s="599" t="s">
        <v>144</v>
      </c>
      <c r="H171" s="961" t="s">
        <v>144</v>
      </c>
      <c r="I171" s="599" t="s">
        <v>144</v>
      </c>
      <c r="J171" s="599" t="s">
        <v>144</v>
      </c>
      <c r="K171" s="599" t="s">
        <v>144</v>
      </c>
      <c r="L171" s="599" t="s">
        <v>144</v>
      </c>
    </row>
    <row r="172" spans="3:12">
      <c r="C172" s="599" t="s">
        <v>144</v>
      </c>
      <c r="D172" s="599" t="s">
        <v>144</v>
      </c>
      <c r="E172" s="599" t="s">
        <v>144</v>
      </c>
      <c r="F172" s="599" t="s">
        <v>144</v>
      </c>
      <c r="G172" s="599" t="s">
        <v>144</v>
      </c>
      <c r="H172" s="961" t="s">
        <v>144</v>
      </c>
      <c r="I172" s="599" t="s">
        <v>144</v>
      </c>
      <c r="J172" s="599" t="s">
        <v>144</v>
      </c>
      <c r="K172" s="599" t="s">
        <v>144</v>
      </c>
      <c r="L172" s="599" t="s">
        <v>144</v>
      </c>
    </row>
    <row r="173" spans="3:12">
      <c r="C173" s="599" t="s">
        <v>144</v>
      </c>
      <c r="D173" s="599" t="s">
        <v>144</v>
      </c>
      <c r="E173" s="599" t="s">
        <v>144</v>
      </c>
      <c r="F173" s="599" t="s">
        <v>144</v>
      </c>
      <c r="G173" s="599" t="s">
        <v>144</v>
      </c>
      <c r="H173" s="961" t="s">
        <v>144</v>
      </c>
      <c r="I173" s="599" t="s">
        <v>144</v>
      </c>
      <c r="J173" s="599" t="s">
        <v>144</v>
      </c>
      <c r="K173" s="599" t="s">
        <v>144</v>
      </c>
      <c r="L173" s="599" t="s">
        <v>144</v>
      </c>
    </row>
    <row r="174" spans="3:12">
      <c r="C174" s="599" t="s">
        <v>144</v>
      </c>
      <c r="D174" s="599" t="s">
        <v>144</v>
      </c>
      <c r="E174" s="599" t="s">
        <v>144</v>
      </c>
      <c r="F174" s="599" t="s">
        <v>144</v>
      </c>
      <c r="G174" s="599" t="s">
        <v>144</v>
      </c>
      <c r="H174" s="961" t="s">
        <v>144</v>
      </c>
      <c r="I174" s="599" t="s">
        <v>144</v>
      </c>
      <c r="J174" s="599" t="s">
        <v>144</v>
      </c>
      <c r="K174" s="599" t="s">
        <v>144</v>
      </c>
      <c r="L174" s="599" t="s">
        <v>144</v>
      </c>
    </row>
    <row r="175" spans="3:12">
      <c r="C175" s="599" t="s">
        <v>144</v>
      </c>
      <c r="D175" s="599" t="s">
        <v>144</v>
      </c>
      <c r="E175" s="599" t="s">
        <v>144</v>
      </c>
      <c r="F175" s="599" t="s">
        <v>144</v>
      </c>
      <c r="G175" s="599" t="s">
        <v>144</v>
      </c>
      <c r="H175" s="961" t="s">
        <v>144</v>
      </c>
      <c r="I175" s="599" t="s">
        <v>144</v>
      </c>
      <c r="J175" s="599" t="s">
        <v>144</v>
      </c>
      <c r="K175" s="599" t="s">
        <v>144</v>
      </c>
      <c r="L175" s="599" t="s">
        <v>144</v>
      </c>
    </row>
    <row r="176" spans="3:12">
      <c r="C176" s="599" t="s">
        <v>144</v>
      </c>
      <c r="D176" s="599" t="s">
        <v>144</v>
      </c>
      <c r="E176" s="599" t="s">
        <v>144</v>
      </c>
      <c r="F176" s="599" t="s">
        <v>144</v>
      </c>
      <c r="G176" s="599" t="s">
        <v>144</v>
      </c>
      <c r="H176" s="961" t="s">
        <v>144</v>
      </c>
      <c r="I176" s="599" t="s">
        <v>144</v>
      </c>
      <c r="J176" s="599" t="s">
        <v>144</v>
      </c>
      <c r="K176" s="599" t="s">
        <v>144</v>
      </c>
      <c r="L176" s="599" t="s">
        <v>144</v>
      </c>
    </row>
    <row r="177" spans="3:12">
      <c r="C177" s="599" t="s">
        <v>144</v>
      </c>
      <c r="D177" s="599" t="s">
        <v>144</v>
      </c>
      <c r="E177" s="599" t="s">
        <v>144</v>
      </c>
      <c r="F177" s="599" t="s">
        <v>144</v>
      </c>
      <c r="G177" s="599" t="s">
        <v>144</v>
      </c>
      <c r="H177" s="961" t="s">
        <v>144</v>
      </c>
      <c r="I177" s="599" t="s">
        <v>144</v>
      </c>
      <c r="J177" s="599" t="s">
        <v>144</v>
      </c>
      <c r="K177" s="599" t="s">
        <v>144</v>
      </c>
      <c r="L177" s="599" t="s">
        <v>144</v>
      </c>
    </row>
    <row r="178" spans="3:12">
      <c r="C178" s="599" t="s">
        <v>144</v>
      </c>
      <c r="D178" s="599" t="s">
        <v>144</v>
      </c>
      <c r="E178" s="599" t="s">
        <v>144</v>
      </c>
      <c r="F178" s="599" t="s">
        <v>144</v>
      </c>
      <c r="G178" s="599" t="s">
        <v>144</v>
      </c>
      <c r="H178" s="961" t="s">
        <v>144</v>
      </c>
      <c r="I178" s="599" t="s">
        <v>144</v>
      </c>
      <c r="J178" s="599" t="s">
        <v>144</v>
      </c>
      <c r="K178" s="599" t="s">
        <v>144</v>
      </c>
      <c r="L178" s="599" t="s">
        <v>144</v>
      </c>
    </row>
    <row r="179" spans="3:12">
      <c r="C179" s="599" t="s">
        <v>144</v>
      </c>
      <c r="D179" s="599" t="s">
        <v>144</v>
      </c>
      <c r="E179" s="599" t="s">
        <v>144</v>
      </c>
      <c r="F179" s="599" t="s">
        <v>144</v>
      </c>
      <c r="G179" s="599" t="s">
        <v>144</v>
      </c>
      <c r="H179" s="961" t="s">
        <v>144</v>
      </c>
      <c r="I179" s="599" t="s">
        <v>144</v>
      </c>
      <c r="J179" s="599" t="s">
        <v>144</v>
      </c>
      <c r="K179" s="599" t="s">
        <v>144</v>
      </c>
      <c r="L179" s="599" t="s">
        <v>144</v>
      </c>
    </row>
    <row r="180" spans="3:12">
      <c r="C180" s="599" t="s">
        <v>144</v>
      </c>
      <c r="D180" s="599" t="s">
        <v>144</v>
      </c>
      <c r="E180" s="599" t="s">
        <v>144</v>
      </c>
      <c r="F180" s="599" t="s">
        <v>144</v>
      </c>
      <c r="G180" s="599" t="s">
        <v>144</v>
      </c>
      <c r="H180" s="961" t="s">
        <v>144</v>
      </c>
      <c r="I180" s="599" t="s">
        <v>144</v>
      </c>
      <c r="J180" s="599" t="s">
        <v>144</v>
      </c>
      <c r="K180" s="599" t="s">
        <v>144</v>
      </c>
      <c r="L180" s="599" t="s">
        <v>144</v>
      </c>
    </row>
    <row r="181" spans="3:12">
      <c r="C181" s="599" t="s">
        <v>144</v>
      </c>
      <c r="D181" s="599" t="s">
        <v>144</v>
      </c>
      <c r="E181" s="599" t="s">
        <v>144</v>
      </c>
      <c r="F181" s="599" t="s">
        <v>144</v>
      </c>
      <c r="G181" s="599" t="s">
        <v>144</v>
      </c>
      <c r="H181" s="961" t="s">
        <v>144</v>
      </c>
      <c r="I181" s="599" t="s">
        <v>144</v>
      </c>
      <c r="J181" s="599" t="s">
        <v>144</v>
      </c>
      <c r="K181" s="599" t="s">
        <v>144</v>
      </c>
      <c r="L181" s="599" t="s">
        <v>144</v>
      </c>
    </row>
    <row r="182" spans="3:12">
      <c r="C182" s="599" t="s">
        <v>144</v>
      </c>
      <c r="D182" s="599" t="s">
        <v>144</v>
      </c>
      <c r="E182" s="599" t="s">
        <v>144</v>
      </c>
      <c r="F182" s="599" t="s">
        <v>144</v>
      </c>
      <c r="G182" s="599" t="s">
        <v>144</v>
      </c>
      <c r="H182" s="961" t="s">
        <v>144</v>
      </c>
      <c r="I182" s="599" t="s">
        <v>144</v>
      </c>
      <c r="J182" s="599" t="s">
        <v>144</v>
      </c>
      <c r="K182" s="599" t="s">
        <v>144</v>
      </c>
      <c r="L182" s="599" t="s">
        <v>144</v>
      </c>
    </row>
    <row r="183" spans="3:12">
      <c r="C183" s="599" t="s">
        <v>144</v>
      </c>
      <c r="D183" s="599" t="s">
        <v>144</v>
      </c>
      <c r="E183" s="599" t="s">
        <v>144</v>
      </c>
      <c r="F183" s="599" t="s">
        <v>144</v>
      </c>
      <c r="G183" s="599" t="s">
        <v>144</v>
      </c>
      <c r="H183" s="961" t="s">
        <v>144</v>
      </c>
      <c r="I183" s="599" t="s">
        <v>144</v>
      </c>
      <c r="J183" s="599" t="s">
        <v>144</v>
      </c>
      <c r="K183" s="599" t="s">
        <v>144</v>
      </c>
      <c r="L183" s="599" t="s">
        <v>144</v>
      </c>
    </row>
    <row r="184" spans="3:12">
      <c r="C184" s="599" t="s">
        <v>144</v>
      </c>
      <c r="D184" s="599" t="s">
        <v>144</v>
      </c>
      <c r="E184" s="599" t="s">
        <v>144</v>
      </c>
      <c r="F184" s="599" t="s">
        <v>144</v>
      </c>
      <c r="G184" s="599" t="s">
        <v>144</v>
      </c>
      <c r="H184" s="961" t="s">
        <v>144</v>
      </c>
      <c r="I184" s="599" t="s">
        <v>144</v>
      </c>
      <c r="J184" s="599" t="s">
        <v>144</v>
      </c>
      <c r="K184" s="599" t="s">
        <v>144</v>
      </c>
      <c r="L184" s="599" t="s">
        <v>144</v>
      </c>
    </row>
    <row r="185" spans="3:12">
      <c r="C185" s="599" t="s">
        <v>144</v>
      </c>
      <c r="D185" s="599" t="s">
        <v>144</v>
      </c>
      <c r="E185" s="599" t="s">
        <v>144</v>
      </c>
      <c r="F185" s="599" t="s">
        <v>144</v>
      </c>
      <c r="G185" s="599" t="s">
        <v>144</v>
      </c>
      <c r="H185" s="961" t="s">
        <v>144</v>
      </c>
      <c r="I185" s="599" t="s">
        <v>144</v>
      </c>
      <c r="J185" s="599" t="s">
        <v>144</v>
      </c>
      <c r="K185" s="599" t="s">
        <v>144</v>
      </c>
      <c r="L185" s="599" t="s">
        <v>144</v>
      </c>
    </row>
    <row r="186" spans="3:12">
      <c r="C186" s="599" t="s">
        <v>144</v>
      </c>
      <c r="D186" s="599" t="s">
        <v>144</v>
      </c>
      <c r="E186" s="599" t="s">
        <v>144</v>
      </c>
      <c r="F186" s="599" t="s">
        <v>144</v>
      </c>
      <c r="G186" s="599" t="s">
        <v>144</v>
      </c>
      <c r="H186" s="961" t="s">
        <v>144</v>
      </c>
      <c r="I186" s="599" t="s">
        <v>144</v>
      </c>
      <c r="J186" s="599" t="s">
        <v>144</v>
      </c>
      <c r="K186" s="599" t="s">
        <v>144</v>
      </c>
      <c r="L186" s="599" t="s">
        <v>144</v>
      </c>
    </row>
    <row r="187" spans="3:12">
      <c r="C187" s="599" t="s">
        <v>144</v>
      </c>
      <c r="D187" s="599" t="s">
        <v>144</v>
      </c>
      <c r="E187" s="599" t="s">
        <v>144</v>
      </c>
      <c r="F187" s="599" t="s">
        <v>144</v>
      </c>
      <c r="G187" s="599" t="s">
        <v>144</v>
      </c>
      <c r="H187" s="961" t="s">
        <v>144</v>
      </c>
      <c r="I187" s="599" t="s">
        <v>144</v>
      </c>
      <c r="J187" s="599" t="s">
        <v>144</v>
      </c>
      <c r="K187" s="599" t="s">
        <v>144</v>
      </c>
      <c r="L187" s="599" t="s">
        <v>144</v>
      </c>
    </row>
    <row r="188" spans="3:12">
      <c r="C188" s="599" t="s">
        <v>144</v>
      </c>
      <c r="D188" s="599" t="s">
        <v>144</v>
      </c>
      <c r="E188" s="599" t="s">
        <v>144</v>
      </c>
      <c r="F188" s="599" t="s">
        <v>144</v>
      </c>
      <c r="G188" s="599" t="s">
        <v>144</v>
      </c>
      <c r="H188" s="961" t="s">
        <v>144</v>
      </c>
      <c r="I188" s="599" t="s">
        <v>144</v>
      </c>
      <c r="J188" s="599" t="s">
        <v>144</v>
      </c>
      <c r="K188" s="599" t="s">
        <v>144</v>
      </c>
      <c r="L188" s="599" t="s">
        <v>144</v>
      </c>
    </row>
    <row r="189" spans="3:12">
      <c r="C189" s="599" t="s">
        <v>144</v>
      </c>
      <c r="D189" s="599" t="s">
        <v>144</v>
      </c>
      <c r="E189" s="599" t="s">
        <v>144</v>
      </c>
      <c r="F189" s="599" t="s">
        <v>144</v>
      </c>
      <c r="G189" s="599" t="s">
        <v>144</v>
      </c>
      <c r="H189" s="961" t="s">
        <v>144</v>
      </c>
      <c r="I189" s="599" t="s">
        <v>144</v>
      </c>
      <c r="J189" s="599" t="s">
        <v>144</v>
      </c>
      <c r="K189" s="599" t="s">
        <v>144</v>
      </c>
      <c r="L189" s="599" t="s">
        <v>144</v>
      </c>
    </row>
    <row r="190" spans="3:12">
      <c r="C190" s="599" t="s">
        <v>144</v>
      </c>
      <c r="D190" s="599" t="s">
        <v>144</v>
      </c>
      <c r="E190" s="599" t="s">
        <v>144</v>
      </c>
      <c r="F190" s="599" t="s">
        <v>144</v>
      </c>
      <c r="G190" s="599" t="s">
        <v>144</v>
      </c>
      <c r="H190" s="961" t="s">
        <v>144</v>
      </c>
      <c r="I190" s="599" t="s">
        <v>144</v>
      </c>
      <c r="J190" s="599" t="s">
        <v>144</v>
      </c>
      <c r="K190" s="599" t="s">
        <v>144</v>
      </c>
      <c r="L190" s="599" t="s">
        <v>144</v>
      </c>
    </row>
    <row r="191" spans="3:12">
      <c r="C191" s="599" t="s">
        <v>144</v>
      </c>
      <c r="D191" s="599" t="s">
        <v>144</v>
      </c>
      <c r="E191" s="599" t="s">
        <v>144</v>
      </c>
      <c r="F191" s="599" t="s">
        <v>144</v>
      </c>
      <c r="G191" s="599" t="s">
        <v>144</v>
      </c>
      <c r="H191" s="961" t="s">
        <v>144</v>
      </c>
      <c r="I191" s="599" t="s">
        <v>144</v>
      </c>
      <c r="J191" s="599" t="s">
        <v>144</v>
      </c>
      <c r="K191" s="599" t="s">
        <v>144</v>
      </c>
      <c r="L191" s="599" t="s">
        <v>144</v>
      </c>
    </row>
    <row r="192" spans="3:12">
      <c r="C192" s="599" t="s">
        <v>144</v>
      </c>
      <c r="D192" s="599" t="s">
        <v>144</v>
      </c>
      <c r="E192" s="599" t="s">
        <v>144</v>
      </c>
      <c r="F192" s="599" t="s">
        <v>144</v>
      </c>
      <c r="G192" s="599" t="s">
        <v>144</v>
      </c>
      <c r="H192" s="961" t="s">
        <v>144</v>
      </c>
      <c r="I192" s="599" t="s">
        <v>144</v>
      </c>
      <c r="J192" s="599" t="s">
        <v>144</v>
      </c>
      <c r="K192" s="599" t="s">
        <v>144</v>
      </c>
      <c r="L192" s="599" t="s">
        <v>144</v>
      </c>
    </row>
    <row r="193" spans="3:12">
      <c r="C193" s="599" t="s">
        <v>144</v>
      </c>
      <c r="D193" s="599" t="s">
        <v>144</v>
      </c>
      <c r="E193" s="599" t="s">
        <v>144</v>
      </c>
      <c r="F193" s="599" t="s">
        <v>144</v>
      </c>
      <c r="G193" s="599" t="s">
        <v>144</v>
      </c>
      <c r="H193" s="961" t="s">
        <v>144</v>
      </c>
      <c r="I193" s="599" t="s">
        <v>144</v>
      </c>
      <c r="J193" s="599" t="s">
        <v>144</v>
      </c>
      <c r="K193" s="599" t="s">
        <v>144</v>
      </c>
      <c r="L193" s="599" t="s">
        <v>144</v>
      </c>
    </row>
    <row r="194" spans="3:12">
      <c r="C194" s="599" t="s">
        <v>144</v>
      </c>
      <c r="D194" s="599" t="s">
        <v>144</v>
      </c>
      <c r="E194" s="599" t="s">
        <v>144</v>
      </c>
      <c r="F194" s="599" t="s">
        <v>144</v>
      </c>
      <c r="G194" s="599" t="s">
        <v>144</v>
      </c>
      <c r="H194" s="961" t="s">
        <v>144</v>
      </c>
      <c r="I194" s="599" t="s">
        <v>144</v>
      </c>
      <c r="J194" s="599" t="s">
        <v>144</v>
      </c>
      <c r="K194" s="599" t="s">
        <v>144</v>
      </c>
      <c r="L194" s="599" t="s">
        <v>144</v>
      </c>
    </row>
    <row r="195" spans="3:12">
      <c r="C195" s="599" t="s">
        <v>144</v>
      </c>
      <c r="D195" s="599" t="s">
        <v>144</v>
      </c>
      <c r="E195" s="599" t="s">
        <v>144</v>
      </c>
      <c r="F195" s="599" t="s">
        <v>144</v>
      </c>
      <c r="G195" s="599" t="s">
        <v>144</v>
      </c>
      <c r="H195" s="961" t="s">
        <v>144</v>
      </c>
      <c r="I195" s="599" t="s">
        <v>144</v>
      </c>
      <c r="J195" s="599" t="s">
        <v>144</v>
      </c>
      <c r="K195" s="599" t="s">
        <v>144</v>
      </c>
      <c r="L195" s="599" t="s">
        <v>144</v>
      </c>
    </row>
    <row r="196" spans="3:12">
      <c r="C196" s="599" t="s">
        <v>144</v>
      </c>
      <c r="D196" s="599" t="s">
        <v>144</v>
      </c>
      <c r="E196" s="599" t="s">
        <v>144</v>
      </c>
      <c r="F196" s="599" t="s">
        <v>144</v>
      </c>
      <c r="G196" s="599" t="s">
        <v>144</v>
      </c>
      <c r="H196" s="961" t="s">
        <v>144</v>
      </c>
      <c r="I196" s="599" t="s">
        <v>144</v>
      </c>
      <c r="J196" s="599" t="s">
        <v>144</v>
      </c>
      <c r="K196" s="599" t="s">
        <v>144</v>
      </c>
      <c r="L196" s="599" t="s">
        <v>144</v>
      </c>
    </row>
    <row r="197" spans="3:12">
      <c r="C197" s="599" t="s">
        <v>144</v>
      </c>
      <c r="D197" s="599" t="s">
        <v>144</v>
      </c>
      <c r="E197" s="599" t="s">
        <v>144</v>
      </c>
      <c r="F197" s="599" t="s">
        <v>144</v>
      </c>
      <c r="G197" s="599" t="s">
        <v>144</v>
      </c>
      <c r="H197" s="961" t="s">
        <v>144</v>
      </c>
      <c r="I197" s="599" t="s">
        <v>144</v>
      </c>
      <c r="J197" s="599" t="s">
        <v>144</v>
      </c>
      <c r="K197" s="599" t="s">
        <v>144</v>
      </c>
      <c r="L197" s="599" t="s">
        <v>144</v>
      </c>
    </row>
    <row r="198" spans="3:12">
      <c r="C198" s="599" t="s">
        <v>144</v>
      </c>
      <c r="D198" s="599" t="s">
        <v>144</v>
      </c>
      <c r="E198" s="599" t="s">
        <v>144</v>
      </c>
      <c r="F198" s="599" t="s">
        <v>144</v>
      </c>
      <c r="G198" s="599" t="s">
        <v>144</v>
      </c>
      <c r="H198" s="961" t="s">
        <v>144</v>
      </c>
      <c r="I198" s="599" t="s">
        <v>144</v>
      </c>
      <c r="J198" s="599" t="s">
        <v>144</v>
      </c>
      <c r="K198" s="599" t="s">
        <v>144</v>
      </c>
      <c r="L198" s="599" t="s">
        <v>144</v>
      </c>
    </row>
    <row r="199" spans="3:12">
      <c r="C199" s="599" t="s">
        <v>144</v>
      </c>
      <c r="D199" s="599" t="s">
        <v>144</v>
      </c>
      <c r="E199" s="599" t="s">
        <v>144</v>
      </c>
      <c r="F199" s="599" t="s">
        <v>144</v>
      </c>
      <c r="G199" s="599" t="s">
        <v>144</v>
      </c>
      <c r="H199" s="961" t="s">
        <v>144</v>
      </c>
      <c r="I199" s="599" t="s">
        <v>144</v>
      </c>
      <c r="J199" s="599" t="s">
        <v>144</v>
      </c>
      <c r="K199" s="599" t="s">
        <v>144</v>
      </c>
      <c r="L199" s="599" t="s">
        <v>144</v>
      </c>
    </row>
    <row r="200" spans="3:12">
      <c r="C200" s="599" t="s">
        <v>144</v>
      </c>
      <c r="D200" s="599" t="s">
        <v>144</v>
      </c>
      <c r="E200" s="599" t="s">
        <v>144</v>
      </c>
      <c r="F200" s="599" t="s">
        <v>144</v>
      </c>
      <c r="G200" s="599" t="s">
        <v>144</v>
      </c>
      <c r="H200" s="961" t="s">
        <v>144</v>
      </c>
      <c r="I200" s="599" t="s">
        <v>144</v>
      </c>
      <c r="J200" s="599" t="s">
        <v>144</v>
      </c>
      <c r="K200" s="599" t="s">
        <v>144</v>
      </c>
      <c r="L200" s="599" t="s">
        <v>144</v>
      </c>
    </row>
    <row r="201" spans="3:12">
      <c r="C201" s="599" t="s">
        <v>144</v>
      </c>
      <c r="D201" s="599" t="s">
        <v>144</v>
      </c>
      <c r="E201" s="599" t="s">
        <v>144</v>
      </c>
      <c r="F201" s="599" t="s">
        <v>144</v>
      </c>
      <c r="G201" s="599" t="s">
        <v>144</v>
      </c>
      <c r="H201" s="961" t="s">
        <v>144</v>
      </c>
      <c r="I201" s="599" t="s">
        <v>144</v>
      </c>
      <c r="J201" s="599" t="s">
        <v>144</v>
      </c>
      <c r="K201" s="599" t="s">
        <v>144</v>
      </c>
      <c r="L201" s="599" t="s">
        <v>144</v>
      </c>
    </row>
    <row r="202" spans="3:12">
      <c r="C202" s="599" t="s">
        <v>144</v>
      </c>
      <c r="D202" s="599" t="s">
        <v>144</v>
      </c>
      <c r="E202" s="599" t="s">
        <v>144</v>
      </c>
      <c r="F202" s="599" t="s">
        <v>144</v>
      </c>
      <c r="G202" s="599" t="s">
        <v>144</v>
      </c>
      <c r="H202" s="961" t="s">
        <v>144</v>
      </c>
      <c r="I202" s="599" t="s">
        <v>144</v>
      </c>
      <c r="J202" s="599" t="s">
        <v>144</v>
      </c>
      <c r="K202" s="599" t="s">
        <v>144</v>
      </c>
      <c r="L202" s="599" t="s">
        <v>144</v>
      </c>
    </row>
    <row r="203" spans="3:12">
      <c r="C203" s="599" t="s">
        <v>144</v>
      </c>
      <c r="D203" s="599" t="s">
        <v>144</v>
      </c>
      <c r="E203" s="599" t="s">
        <v>144</v>
      </c>
      <c r="F203" s="599" t="s">
        <v>144</v>
      </c>
      <c r="G203" s="599" t="s">
        <v>144</v>
      </c>
      <c r="H203" s="961" t="s">
        <v>144</v>
      </c>
      <c r="I203" s="599" t="s">
        <v>144</v>
      </c>
      <c r="J203" s="599" t="s">
        <v>144</v>
      </c>
      <c r="K203" s="599" t="s">
        <v>144</v>
      </c>
      <c r="L203" s="599" t="s">
        <v>144</v>
      </c>
    </row>
    <row r="204" spans="3:12">
      <c r="C204" s="599" t="s">
        <v>144</v>
      </c>
      <c r="D204" s="599" t="s">
        <v>144</v>
      </c>
      <c r="E204" s="599" t="s">
        <v>144</v>
      </c>
      <c r="F204" s="599" t="s">
        <v>144</v>
      </c>
      <c r="G204" s="599" t="s">
        <v>144</v>
      </c>
      <c r="H204" s="961" t="s">
        <v>144</v>
      </c>
      <c r="I204" s="599" t="s">
        <v>144</v>
      </c>
      <c r="J204" s="599" t="s">
        <v>144</v>
      </c>
      <c r="K204" s="599" t="s">
        <v>144</v>
      </c>
      <c r="L204" s="599" t="s">
        <v>144</v>
      </c>
    </row>
    <row r="205" spans="3:12">
      <c r="C205" s="599" t="s">
        <v>144</v>
      </c>
      <c r="D205" s="599" t="s">
        <v>144</v>
      </c>
      <c r="E205" s="599" t="s">
        <v>144</v>
      </c>
      <c r="F205" s="599" t="s">
        <v>144</v>
      </c>
      <c r="G205" s="599" t="s">
        <v>144</v>
      </c>
      <c r="H205" s="961" t="s">
        <v>144</v>
      </c>
      <c r="I205" s="599" t="s">
        <v>144</v>
      </c>
      <c r="J205" s="599" t="s">
        <v>144</v>
      </c>
      <c r="K205" s="599" t="s">
        <v>144</v>
      </c>
      <c r="L205" s="599" t="s">
        <v>144</v>
      </c>
    </row>
    <row r="206" spans="3:12">
      <c r="C206" s="599" t="s">
        <v>144</v>
      </c>
      <c r="D206" s="599" t="s">
        <v>144</v>
      </c>
      <c r="E206" s="599" t="s">
        <v>144</v>
      </c>
      <c r="F206" s="599" t="s">
        <v>144</v>
      </c>
      <c r="G206" s="599" t="s">
        <v>144</v>
      </c>
      <c r="H206" s="961" t="s">
        <v>144</v>
      </c>
      <c r="I206" s="599" t="s">
        <v>144</v>
      </c>
      <c r="J206" s="599" t="s">
        <v>144</v>
      </c>
      <c r="K206" s="599" t="s">
        <v>144</v>
      </c>
      <c r="L206" s="599" t="s">
        <v>144</v>
      </c>
    </row>
    <row r="207" spans="3:12">
      <c r="C207" s="599" t="s">
        <v>144</v>
      </c>
      <c r="D207" s="599" t="s">
        <v>144</v>
      </c>
      <c r="E207" s="599" t="s">
        <v>144</v>
      </c>
      <c r="F207" s="599" t="s">
        <v>144</v>
      </c>
      <c r="G207" s="599" t="s">
        <v>144</v>
      </c>
      <c r="H207" s="961" t="s">
        <v>144</v>
      </c>
      <c r="I207" s="599" t="s">
        <v>144</v>
      </c>
      <c r="J207" s="599" t="s">
        <v>144</v>
      </c>
      <c r="K207" s="599" t="s">
        <v>144</v>
      </c>
      <c r="L207" s="599" t="s">
        <v>144</v>
      </c>
    </row>
    <row r="208" spans="3:12">
      <c r="C208" s="599" t="s">
        <v>144</v>
      </c>
      <c r="D208" s="599" t="s">
        <v>144</v>
      </c>
      <c r="E208" s="599" t="s">
        <v>144</v>
      </c>
      <c r="F208" s="599" t="s">
        <v>144</v>
      </c>
      <c r="G208" s="599" t="s">
        <v>144</v>
      </c>
      <c r="H208" s="961" t="s">
        <v>144</v>
      </c>
      <c r="I208" s="599" t="s">
        <v>144</v>
      </c>
      <c r="J208" s="599" t="s">
        <v>144</v>
      </c>
      <c r="K208" s="599" t="s">
        <v>144</v>
      </c>
      <c r="L208" s="599" t="s">
        <v>144</v>
      </c>
    </row>
    <row r="209" spans="3:12">
      <c r="C209" s="599" t="s">
        <v>144</v>
      </c>
      <c r="D209" s="599" t="s">
        <v>144</v>
      </c>
      <c r="E209" s="599" t="s">
        <v>144</v>
      </c>
      <c r="F209" s="599" t="s">
        <v>144</v>
      </c>
      <c r="G209" s="599" t="s">
        <v>144</v>
      </c>
      <c r="H209" s="961" t="s">
        <v>144</v>
      </c>
      <c r="I209" s="599" t="s">
        <v>144</v>
      </c>
      <c r="J209" s="599" t="s">
        <v>144</v>
      </c>
      <c r="K209" s="599" t="s">
        <v>144</v>
      </c>
      <c r="L209" s="599" t="s">
        <v>144</v>
      </c>
    </row>
    <row r="210" spans="3:12">
      <c r="C210" s="599" t="s">
        <v>144</v>
      </c>
      <c r="D210" s="599" t="s">
        <v>144</v>
      </c>
      <c r="E210" s="599" t="s">
        <v>144</v>
      </c>
      <c r="F210" s="599" t="s">
        <v>144</v>
      </c>
      <c r="G210" s="599" t="s">
        <v>144</v>
      </c>
      <c r="H210" s="961" t="s">
        <v>144</v>
      </c>
      <c r="I210" s="599" t="s">
        <v>144</v>
      </c>
      <c r="J210" s="599" t="s">
        <v>144</v>
      </c>
      <c r="K210" s="599" t="s">
        <v>144</v>
      </c>
      <c r="L210" s="599" t="s">
        <v>144</v>
      </c>
    </row>
    <row r="211" spans="3:12">
      <c r="C211" s="599" t="s">
        <v>144</v>
      </c>
      <c r="D211" s="599" t="s">
        <v>144</v>
      </c>
      <c r="E211" s="599" t="s">
        <v>144</v>
      </c>
      <c r="F211" s="599" t="s">
        <v>144</v>
      </c>
      <c r="G211" s="599" t="s">
        <v>144</v>
      </c>
      <c r="H211" s="961" t="s">
        <v>144</v>
      </c>
      <c r="I211" s="599" t="s">
        <v>144</v>
      </c>
      <c r="J211" s="599" t="s">
        <v>144</v>
      </c>
      <c r="K211" s="599" t="s">
        <v>144</v>
      </c>
      <c r="L211" s="599" t="s">
        <v>144</v>
      </c>
    </row>
    <row r="212" spans="3:12">
      <c r="C212" s="599" t="s">
        <v>144</v>
      </c>
      <c r="D212" s="599" t="s">
        <v>144</v>
      </c>
      <c r="E212" s="599" t="s">
        <v>144</v>
      </c>
      <c r="F212" s="599" t="s">
        <v>144</v>
      </c>
      <c r="G212" s="599" t="s">
        <v>144</v>
      </c>
      <c r="H212" s="961" t="s">
        <v>144</v>
      </c>
      <c r="I212" s="599" t="s">
        <v>144</v>
      </c>
      <c r="J212" s="599" t="s">
        <v>144</v>
      </c>
      <c r="K212" s="599" t="s">
        <v>144</v>
      </c>
      <c r="L212" s="599" t="s">
        <v>144</v>
      </c>
    </row>
    <row r="213" spans="3:12">
      <c r="C213" s="599" t="s">
        <v>144</v>
      </c>
      <c r="D213" s="599" t="s">
        <v>144</v>
      </c>
      <c r="E213" s="599" t="s">
        <v>144</v>
      </c>
      <c r="F213" s="599" t="s">
        <v>144</v>
      </c>
      <c r="G213" s="599" t="s">
        <v>144</v>
      </c>
      <c r="H213" s="961" t="s">
        <v>144</v>
      </c>
      <c r="I213" s="599" t="s">
        <v>144</v>
      </c>
      <c r="J213" s="599" t="s">
        <v>144</v>
      </c>
      <c r="K213" s="599" t="s">
        <v>144</v>
      </c>
      <c r="L213" s="599" t="s">
        <v>144</v>
      </c>
    </row>
    <row r="214" spans="3:12">
      <c r="C214" s="599" t="s">
        <v>144</v>
      </c>
      <c r="D214" s="599" t="s">
        <v>144</v>
      </c>
      <c r="E214" s="599" t="s">
        <v>144</v>
      </c>
      <c r="F214" s="599" t="s">
        <v>144</v>
      </c>
      <c r="G214" s="599" t="s">
        <v>144</v>
      </c>
      <c r="H214" s="961" t="s">
        <v>144</v>
      </c>
      <c r="I214" s="599" t="s">
        <v>144</v>
      </c>
      <c r="J214" s="599" t="s">
        <v>144</v>
      </c>
      <c r="K214" s="599" t="s">
        <v>144</v>
      </c>
      <c r="L214" s="599" t="s">
        <v>144</v>
      </c>
    </row>
    <row r="215" spans="3:12">
      <c r="C215" s="599" t="s">
        <v>144</v>
      </c>
      <c r="D215" s="599" t="s">
        <v>144</v>
      </c>
      <c r="E215" s="599" t="s">
        <v>144</v>
      </c>
      <c r="F215" s="599" t="s">
        <v>144</v>
      </c>
      <c r="G215" s="599" t="s">
        <v>144</v>
      </c>
      <c r="H215" s="961" t="s">
        <v>144</v>
      </c>
      <c r="I215" s="599" t="s">
        <v>144</v>
      </c>
      <c r="J215" s="599" t="s">
        <v>144</v>
      </c>
      <c r="K215" s="599" t="s">
        <v>144</v>
      </c>
      <c r="L215" s="599" t="s">
        <v>144</v>
      </c>
    </row>
    <row r="216" spans="3:12">
      <c r="C216" s="599" t="s">
        <v>144</v>
      </c>
      <c r="D216" s="599" t="s">
        <v>144</v>
      </c>
      <c r="E216" s="599" t="s">
        <v>144</v>
      </c>
      <c r="F216" s="599" t="s">
        <v>144</v>
      </c>
      <c r="G216" s="599" t="s">
        <v>144</v>
      </c>
      <c r="H216" s="961" t="s">
        <v>144</v>
      </c>
      <c r="I216" s="599" t="s">
        <v>144</v>
      </c>
      <c r="J216" s="599" t="s">
        <v>144</v>
      </c>
      <c r="K216" s="599" t="s">
        <v>144</v>
      </c>
      <c r="L216" s="599" t="s">
        <v>144</v>
      </c>
    </row>
    <row r="217" spans="3:12">
      <c r="C217" s="599" t="s">
        <v>144</v>
      </c>
      <c r="D217" s="599" t="s">
        <v>144</v>
      </c>
      <c r="E217" s="599" t="s">
        <v>144</v>
      </c>
      <c r="F217" s="599" t="s">
        <v>144</v>
      </c>
      <c r="G217" s="599" t="s">
        <v>144</v>
      </c>
      <c r="H217" s="961" t="s">
        <v>144</v>
      </c>
      <c r="I217" s="599" t="s">
        <v>144</v>
      </c>
      <c r="J217" s="599" t="s">
        <v>144</v>
      </c>
      <c r="K217" s="599" t="s">
        <v>144</v>
      </c>
      <c r="L217" s="599" t="s">
        <v>144</v>
      </c>
    </row>
    <row r="218" spans="3:12">
      <c r="C218" s="599" t="s">
        <v>144</v>
      </c>
      <c r="D218" s="599" t="s">
        <v>144</v>
      </c>
      <c r="E218" s="599" t="s">
        <v>144</v>
      </c>
      <c r="F218" s="599" t="s">
        <v>144</v>
      </c>
      <c r="G218" s="599" t="s">
        <v>144</v>
      </c>
      <c r="H218" s="961" t="s">
        <v>144</v>
      </c>
      <c r="I218" s="599" t="s">
        <v>144</v>
      </c>
      <c r="J218" s="599" t="s">
        <v>144</v>
      </c>
      <c r="K218" s="599" t="s">
        <v>144</v>
      </c>
      <c r="L218" s="599" t="s">
        <v>144</v>
      </c>
    </row>
    <row r="219" spans="3:12">
      <c r="C219" s="599" t="s">
        <v>144</v>
      </c>
      <c r="D219" s="599" t="s">
        <v>144</v>
      </c>
      <c r="E219" s="599" t="s">
        <v>144</v>
      </c>
      <c r="F219" s="599" t="s">
        <v>144</v>
      </c>
      <c r="G219" s="599" t="s">
        <v>144</v>
      </c>
      <c r="H219" s="961" t="s">
        <v>144</v>
      </c>
      <c r="I219" s="599" t="s">
        <v>144</v>
      </c>
      <c r="J219" s="599" t="s">
        <v>144</v>
      </c>
      <c r="K219" s="599" t="s">
        <v>144</v>
      </c>
      <c r="L219" s="599" t="s">
        <v>144</v>
      </c>
    </row>
    <row r="220" spans="3:12">
      <c r="C220" s="599" t="s">
        <v>144</v>
      </c>
      <c r="D220" s="599" t="s">
        <v>144</v>
      </c>
      <c r="E220" s="599" t="s">
        <v>144</v>
      </c>
      <c r="F220" s="599" t="s">
        <v>144</v>
      </c>
      <c r="G220" s="599" t="s">
        <v>144</v>
      </c>
      <c r="H220" s="961" t="s">
        <v>144</v>
      </c>
      <c r="I220" s="599" t="s">
        <v>144</v>
      </c>
      <c r="J220" s="599" t="s">
        <v>144</v>
      </c>
      <c r="K220" s="599" t="s">
        <v>144</v>
      </c>
      <c r="L220" s="599" t="s">
        <v>144</v>
      </c>
    </row>
    <row r="221" spans="3:12">
      <c r="C221" s="599" t="s">
        <v>144</v>
      </c>
      <c r="D221" s="599" t="s">
        <v>144</v>
      </c>
      <c r="E221" s="599" t="s">
        <v>144</v>
      </c>
      <c r="F221" s="599" t="s">
        <v>144</v>
      </c>
      <c r="G221" s="599" t="s">
        <v>144</v>
      </c>
      <c r="H221" s="961" t="s">
        <v>144</v>
      </c>
      <c r="I221" s="599" t="s">
        <v>144</v>
      </c>
      <c r="J221" s="599" t="s">
        <v>144</v>
      </c>
      <c r="K221" s="599" t="s">
        <v>144</v>
      </c>
      <c r="L221" s="599" t="s">
        <v>144</v>
      </c>
    </row>
    <row r="222" spans="3:12">
      <c r="C222" s="599" t="s">
        <v>144</v>
      </c>
      <c r="D222" s="599" t="s">
        <v>144</v>
      </c>
      <c r="E222" s="599" t="s">
        <v>144</v>
      </c>
      <c r="F222" s="599" t="s">
        <v>144</v>
      </c>
      <c r="G222" s="599" t="s">
        <v>144</v>
      </c>
      <c r="H222" s="961" t="s">
        <v>144</v>
      </c>
      <c r="I222" s="599" t="s">
        <v>144</v>
      </c>
      <c r="J222" s="599" t="s">
        <v>144</v>
      </c>
      <c r="K222" s="599" t="s">
        <v>144</v>
      </c>
      <c r="L222" s="599" t="s">
        <v>144</v>
      </c>
    </row>
    <row r="223" spans="3:12">
      <c r="C223" s="599" t="s">
        <v>144</v>
      </c>
      <c r="D223" s="599" t="s">
        <v>144</v>
      </c>
      <c r="E223" s="599" t="s">
        <v>144</v>
      </c>
      <c r="F223" s="599" t="s">
        <v>144</v>
      </c>
      <c r="G223" s="599" t="s">
        <v>144</v>
      </c>
      <c r="H223" s="961" t="s">
        <v>144</v>
      </c>
      <c r="I223" s="599" t="s">
        <v>144</v>
      </c>
      <c r="J223" s="599" t="s">
        <v>144</v>
      </c>
      <c r="K223" s="599" t="s">
        <v>144</v>
      </c>
      <c r="L223" s="599" t="s">
        <v>144</v>
      </c>
    </row>
    <row r="224" spans="3:12">
      <c r="C224" s="599" t="s">
        <v>144</v>
      </c>
      <c r="D224" s="599" t="s">
        <v>144</v>
      </c>
      <c r="E224" s="599" t="s">
        <v>144</v>
      </c>
      <c r="F224" s="599" t="s">
        <v>144</v>
      </c>
      <c r="G224" s="599" t="s">
        <v>144</v>
      </c>
      <c r="H224" s="961" t="s">
        <v>144</v>
      </c>
      <c r="I224" s="599" t="s">
        <v>144</v>
      </c>
      <c r="J224" s="599" t="s">
        <v>144</v>
      </c>
      <c r="K224" s="599" t="s">
        <v>144</v>
      </c>
      <c r="L224" s="599" t="s">
        <v>144</v>
      </c>
    </row>
    <row r="225" spans="3:12">
      <c r="C225" s="599" t="s">
        <v>144</v>
      </c>
      <c r="D225" s="599" t="s">
        <v>144</v>
      </c>
      <c r="E225" s="599" t="s">
        <v>144</v>
      </c>
      <c r="F225" s="599" t="s">
        <v>144</v>
      </c>
      <c r="G225" s="599" t="s">
        <v>144</v>
      </c>
      <c r="H225" s="961" t="s">
        <v>144</v>
      </c>
      <c r="I225" s="599" t="s">
        <v>144</v>
      </c>
      <c r="J225" s="599" t="s">
        <v>144</v>
      </c>
      <c r="K225" s="599" t="s">
        <v>144</v>
      </c>
      <c r="L225" s="599" t="s">
        <v>144</v>
      </c>
    </row>
    <row r="226" spans="3:12">
      <c r="C226" s="599" t="s">
        <v>144</v>
      </c>
      <c r="D226" s="599" t="s">
        <v>144</v>
      </c>
      <c r="E226" s="599" t="s">
        <v>144</v>
      </c>
      <c r="F226" s="599" t="s">
        <v>144</v>
      </c>
      <c r="G226" s="599" t="s">
        <v>144</v>
      </c>
      <c r="H226" s="961" t="s">
        <v>144</v>
      </c>
      <c r="I226" s="599" t="s">
        <v>144</v>
      </c>
      <c r="J226" s="599" t="s">
        <v>144</v>
      </c>
      <c r="K226" s="599" t="s">
        <v>144</v>
      </c>
      <c r="L226" s="599" t="s">
        <v>144</v>
      </c>
    </row>
    <row r="227" spans="3:12">
      <c r="C227" s="599" t="s">
        <v>144</v>
      </c>
      <c r="D227" s="599" t="s">
        <v>144</v>
      </c>
      <c r="E227" s="599" t="s">
        <v>144</v>
      </c>
      <c r="F227" s="599" t="s">
        <v>144</v>
      </c>
      <c r="G227" s="599" t="s">
        <v>144</v>
      </c>
      <c r="H227" s="961" t="s">
        <v>144</v>
      </c>
      <c r="I227" s="599" t="s">
        <v>144</v>
      </c>
      <c r="J227" s="599" t="s">
        <v>144</v>
      </c>
      <c r="K227" s="599" t="s">
        <v>144</v>
      </c>
      <c r="L227" s="599" t="s">
        <v>144</v>
      </c>
    </row>
    <row r="228" spans="3:12">
      <c r="C228" s="599" t="s">
        <v>144</v>
      </c>
      <c r="D228" s="599" t="s">
        <v>144</v>
      </c>
      <c r="E228" s="599" t="s">
        <v>144</v>
      </c>
      <c r="F228" s="599" t="s">
        <v>144</v>
      </c>
      <c r="G228" s="599" t="s">
        <v>144</v>
      </c>
      <c r="H228" s="961" t="s">
        <v>144</v>
      </c>
      <c r="I228" s="599" t="s">
        <v>144</v>
      </c>
      <c r="J228" s="599" t="s">
        <v>144</v>
      </c>
      <c r="K228" s="599" t="s">
        <v>144</v>
      </c>
      <c r="L228" s="599" t="s">
        <v>144</v>
      </c>
    </row>
    <row r="229" spans="3:12">
      <c r="C229" s="599" t="s">
        <v>144</v>
      </c>
      <c r="D229" s="599" t="s">
        <v>144</v>
      </c>
      <c r="E229" s="599" t="s">
        <v>144</v>
      </c>
      <c r="F229" s="599" t="s">
        <v>144</v>
      </c>
      <c r="G229" s="599" t="s">
        <v>144</v>
      </c>
      <c r="H229" s="961" t="s">
        <v>144</v>
      </c>
      <c r="I229" s="599" t="s">
        <v>144</v>
      </c>
      <c r="J229" s="599" t="s">
        <v>144</v>
      </c>
      <c r="K229" s="599" t="s">
        <v>144</v>
      </c>
      <c r="L229" s="599" t="s">
        <v>144</v>
      </c>
    </row>
    <row r="230" spans="3:12">
      <c r="C230" s="599" t="s">
        <v>144</v>
      </c>
      <c r="D230" s="599" t="s">
        <v>144</v>
      </c>
      <c r="E230" s="599" t="s">
        <v>144</v>
      </c>
      <c r="F230" s="599" t="s">
        <v>144</v>
      </c>
      <c r="G230" s="599" t="s">
        <v>144</v>
      </c>
      <c r="H230" s="961" t="s">
        <v>144</v>
      </c>
      <c r="I230" s="599" t="s">
        <v>144</v>
      </c>
      <c r="J230" s="599" t="s">
        <v>144</v>
      </c>
      <c r="K230" s="599" t="s">
        <v>144</v>
      </c>
      <c r="L230" s="599" t="s">
        <v>144</v>
      </c>
    </row>
    <row r="231" spans="3:12">
      <c r="C231" s="599" t="s">
        <v>144</v>
      </c>
      <c r="D231" s="599" t="s">
        <v>144</v>
      </c>
      <c r="E231" s="599" t="s">
        <v>144</v>
      </c>
      <c r="F231" s="599" t="s">
        <v>144</v>
      </c>
      <c r="G231" s="599" t="s">
        <v>144</v>
      </c>
      <c r="H231" s="961" t="s">
        <v>144</v>
      </c>
      <c r="I231" s="599" t="s">
        <v>144</v>
      </c>
      <c r="J231" s="599" t="s">
        <v>144</v>
      </c>
      <c r="K231" s="599" t="s">
        <v>144</v>
      </c>
      <c r="L231" s="599" t="s">
        <v>144</v>
      </c>
    </row>
    <row r="232" spans="3:12">
      <c r="C232" s="599" t="s">
        <v>144</v>
      </c>
      <c r="D232" s="599" t="s">
        <v>144</v>
      </c>
      <c r="E232" s="599" t="s">
        <v>144</v>
      </c>
      <c r="F232" s="599" t="s">
        <v>144</v>
      </c>
      <c r="G232" s="599" t="s">
        <v>144</v>
      </c>
      <c r="H232" s="961" t="s">
        <v>144</v>
      </c>
      <c r="I232" s="599" t="s">
        <v>144</v>
      </c>
      <c r="J232" s="599" t="s">
        <v>144</v>
      </c>
      <c r="K232" s="599" t="s">
        <v>144</v>
      </c>
      <c r="L232" s="599" t="s">
        <v>144</v>
      </c>
    </row>
    <row r="233" spans="3:12">
      <c r="C233" s="599" t="s">
        <v>144</v>
      </c>
      <c r="D233" s="599" t="s">
        <v>144</v>
      </c>
      <c r="E233" s="599" t="s">
        <v>144</v>
      </c>
      <c r="F233" s="599" t="s">
        <v>144</v>
      </c>
      <c r="G233" s="599" t="s">
        <v>144</v>
      </c>
      <c r="H233" s="961" t="s">
        <v>144</v>
      </c>
      <c r="I233" s="599" t="s">
        <v>144</v>
      </c>
      <c r="J233" s="599" t="s">
        <v>144</v>
      </c>
      <c r="K233" s="599" t="s">
        <v>144</v>
      </c>
      <c r="L233" s="599" t="s">
        <v>144</v>
      </c>
    </row>
    <row r="234" spans="3:12">
      <c r="C234" s="599" t="s">
        <v>144</v>
      </c>
      <c r="D234" s="599" t="s">
        <v>144</v>
      </c>
      <c r="E234" s="599" t="s">
        <v>144</v>
      </c>
      <c r="F234" s="599" t="s">
        <v>144</v>
      </c>
      <c r="G234" s="599" t="s">
        <v>144</v>
      </c>
      <c r="H234" s="961" t="s">
        <v>144</v>
      </c>
      <c r="I234" s="599" t="s">
        <v>144</v>
      </c>
      <c r="J234" s="599" t="s">
        <v>144</v>
      </c>
      <c r="K234" s="599" t="s">
        <v>144</v>
      </c>
      <c r="L234" s="599" t="s">
        <v>144</v>
      </c>
    </row>
    <row r="235" spans="3:12">
      <c r="C235" s="599" t="s">
        <v>144</v>
      </c>
      <c r="D235" s="599" t="s">
        <v>144</v>
      </c>
      <c r="E235" s="599" t="s">
        <v>144</v>
      </c>
      <c r="F235" s="599" t="s">
        <v>144</v>
      </c>
      <c r="G235" s="599" t="s">
        <v>144</v>
      </c>
      <c r="H235" s="961" t="s">
        <v>144</v>
      </c>
      <c r="I235" s="599" t="s">
        <v>144</v>
      </c>
      <c r="J235" s="599" t="s">
        <v>144</v>
      </c>
      <c r="K235" s="599" t="s">
        <v>144</v>
      </c>
      <c r="L235" s="599" t="s">
        <v>144</v>
      </c>
    </row>
    <row r="236" spans="3:12">
      <c r="C236" s="599" t="s">
        <v>144</v>
      </c>
      <c r="D236" s="599" t="s">
        <v>144</v>
      </c>
      <c r="E236" s="599" t="s">
        <v>144</v>
      </c>
      <c r="F236" s="599" t="s">
        <v>144</v>
      </c>
      <c r="G236" s="599" t="s">
        <v>144</v>
      </c>
      <c r="H236" s="961" t="s">
        <v>144</v>
      </c>
      <c r="I236" s="599" t="s">
        <v>144</v>
      </c>
      <c r="J236" s="599" t="s">
        <v>144</v>
      </c>
      <c r="K236" s="599" t="s">
        <v>144</v>
      </c>
      <c r="L236" s="599" t="s">
        <v>144</v>
      </c>
    </row>
    <row r="237" spans="3:12">
      <c r="C237" s="599" t="s">
        <v>144</v>
      </c>
      <c r="D237" s="599" t="s">
        <v>144</v>
      </c>
      <c r="E237" s="599" t="s">
        <v>144</v>
      </c>
      <c r="F237" s="599" t="s">
        <v>144</v>
      </c>
      <c r="G237" s="599" t="s">
        <v>144</v>
      </c>
      <c r="H237" s="961" t="s">
        <v>144</v>
      </c>
      <c r="I237" s="599" t="s">
        <v>144</v>
      </c>
      <c r="J237" s="599" t="s">
        <v>144</v>
      </c>
      <c r="K237" s="599" t="s">
        <v>144</v>
      </c>
      <c r="L237" s="599" t="s">
        <v>144</v>
      </c>
    </row>
    <row r="238" spans="3:12">
      <c r="C238" s="599" t="s">
        <v>144</v>
      </c>
      <c r="D238" s="599" t="s">
        <v>144</v>
      </c>
      <c r="E238" s="599" t="s">
        <v>144</v>
      </c>
      <c r="F238" s="599" t="s">
        <v>144</v>
      </c>
      <c r="G238" s="599" t="s">
        <v>144</v>
      </c>
      <c r="H238" s="961" t="s">
        <v>144</v>
      </c>
      <c r="I238" s="599" t="s">
        <v>144</v>
      </c>
      <c r="J238" s="599" t="s">
        <v>144</v>
      </c>
      <c r="K238" s="599" t="s">
        <v>144</v>
      </c>
      <c r="L238" s="599" t="s">
        <v>144</v>
      </c>
    </row>
    <row r="239" spans="3:12">
      <c r="C239" s="599" t="s">
        <v>144</v>
      </c>
      <c r="D239" s="599" t="s">
        <v>144</v>
      </c>
      <c r="E239" s="599" t="s">
        <v>144</v>
      </c>
      <c r="F239" s="599" t="s">
        <v>144</v>
      </c>
      <c r="G239" s="599" t="s">
        <v>144</v>
      </c>
      <c r="H239" s="961" t="s">
        <v>144</v>
      </c>
      <c r="I239" s="599" t="s">
        <v>144</v>
      </c>
      <c r="J239" s="599" t="s">
        <v>144</v>
      </c>
      <c r="K239" s="599" t="s">
        <v>144</v>
      </c>
      <c r="L239" s="599" t="s">
        <v>144</v>
      </c>
    </row>
    <row r="240" spans="3:12">
      <c r="C240" s="599" t="s">
        <v>144</v>
      </c>
      <c r="D240" s="599" t="s">
        <v>144</v>
      </c>
      <c r="E240" s="599" t="s">
        <v>144</v>
      </c>
      <c r="F240" s="599" t="s">
        <v>144</v>
      </c>
      <c r="G240" s="599" t="s">
        <v>144</v>
      </c>
      <c r="H240" s="961" t="s">
        <v>144</v>
      </c>
      <c r="I240" s="599" t="s">
        <v>144</v>
      </c>
      <c r="J240" s="599" t="s">
        <v>144</v>
      </c>
      <c r="K240" s="599" t="s">
        <v>144</v>
      </c>
      <c r="L240" s="599" t="s">
        <v>144</v>
      </c>
    </row>
    <row r="241" spans="3:12">
      <c r="C241" s="599" t="s">
        <v>144</v>
      </c>
      <c r="D241" s="599" t="s">
        <v>144</v>
      </c>
      <c r="E241" s="599" t="s">
        <v>144</v>
      </c>
      <c r="F241" s="599" t="s">
        <v>144</v>
      </c>
      <c r="G241" s="599" t="s">
        <v>144</v>
      </c>
      <c r="H241" s="961" t="s">
        <v>144</v>
      </c>
      <c r="I241" s="599" t="s">
        <v>144</v>
      </c>
      <c r="J241" s="599" t="s">
        <v>144</v>
      </c>
      <c r="K241" s="599" t="s">
        <v>144</v>
      </c>
      <c r="L241" s="599" t="s">
        <v>144</v>
      </c>
    </row>
    <row r="242" spans="3:12">
      <c r="C242" s="599" t="s">
        <v>144</v>
      </c>
      <c r="D242" s="599" t="s">
        <v>144</v>
      </c>
      <c r="E242" s="599" t="s">
        <v>144</v>
      </c>
      <c r="F242" s="599" t="s">
        <v>144</v>
      </c>
      <c r="G242" s="599" t="s">
        <v>144</v>
      </c>
      <c r="H242" s="961" t="s">
        <v>144</v>
      </c>
      <c r="I242" s="599" t="s">
        <v>144</v>
      </c>
      <c r="J242" s="599" t="s">
        <v>144</v>
      </c>
      <c r="K242" s="599" t="s">
        <v>144</v>
      </c>
      <c r="L242" s="599" t="s">
        <v>144</v>
      </c>
    </row>
    <row r="243" spans="3:12">
      <c r="C243" s="599" t="s">
        <v>144</v>
      </c>
      <c r="D243" s="599" t="s">
        <v>144</v>
      </c>
      <c r="E243" s="599" t="s">
        <v>144</v>
      </c>
      <c r="F243" s="599" t="s">
        <v>144</v>
      </c>
      <c r="G243" s="599" t="s">
        <v>144</v>
      </c>
      <c r="H243" s="961" t="s">
        <v>144</v>
      </c>
      <c r="I243" s="599" t="s">
        <v>144</v>
      </c>
      <c r="J243" s="599" t="s">
        <v>144</v>
      </c>
      <c r="K243" s="599" t="s">
        <v>144</v>
      </c>
      <c r="L243" s="599" t="s">
        <v>144</v>
      </c>
    </row>
    <row r="244" spans="3:12">
      <c r="C244" s="599" t="s">
        <v>144</v>
      </c>
      <c r="D244" s="599" t="s">
        <v>144</v>
      </c>
      <c r="E244" s="599" t="s">
        <v>144</v>
      </c>
      <c r="F244" s="599" t="s">
        <v>144</v>
      </c>
      <c r="G244" s="599" t="s">
        <v>144</v>
      </c>
      <c r="H244" s="961" t="s">
        <v>144</v>
      </c>
      <c r="I244" s="599" t="s">
        <v>144</v>
      </c>
      <c r="J244" s="599" t="s">
        <v>144</v>
      </c>
      <c r="K244" s="599" t="s">
        <v>144</v>
      </c>
      <c r="L244" s="599" t="s">
        <v>144</v>
      </c>
    </row>
    <row r="245" spans="3:12">
      <c r="C245" s="599" t="s">
        <v>144</v>
      </c>
      <c r="D245" s="599" t="s">
        <v>144</v>
      </c>
      <c r="E245" s="599" t="s">
        <v>144</v>
      </c>
      <c r="F245" s="599" t="s">
        <v>144</v>
      </c>
      <c r="G245" s="599" t="s">
        <v>144</v>
      </c>
      <c r="H245" s="961" t="s">
        <v>144</v>
      </c>
      <c r="I245" s="599" t="s">
        <v>144</v>
      </c>
      <c r="J245" s="599" t="s">
        <v>144</v>
      </c>
      <c r="K245" s="599" t="s">
        <v>144</v>
      </c>
      <c r="L245" s="599" t="s">
        <v>144</v>
      </c>
    </row>
    <row r="246" spans="3:12">
      <c r="C246" s="599" t="s">
        <v>144</v>
      </c>
      <c r="D246" s="599" t="s">
        <v>144</v>
      </c>
      <c r="E246" s="599" t="s">
        <v>144</v>
      </c>
      <c r="F246" s="599" t="s">
        <v>144</v>
      </c>
      <c r="G246" s="599" t="s">
        <v>144</v>
      </c>
      <c r="H246" s="961" t="s">
        <v>144</v>
      </c>
      <c r="I246" s="599" t="s">
        <v>144</v>
      </c>
      <c r="J246" s="599" t="s">
        <v>144</v>
      </c>
      <c r="K246" s="599" t="s">
        <v>144</v>
      </c>
      <c r="L246" s="599" t="s">
        <v>144</v>
      </c>
    </row>
    <row r="247" spans="3:12">
      <c r="C247" s="599" t="s">
        <v>144</v>
      </c>
      <c r="D247" s="599" t="s">
        <v>144</v>
      </c>
      <c r="E247" s="599" t="s">
        <v>144</v>
      </c>
      <c r="F247" s="599" t="s">
        <v>144</v>
      </c>
      <c r="G247" s="599" t="s">
        <v>144</v>
      </c>
      <c r="H247" s="961" t="s">
        <v>144</v>
      </c>
      <c r="I247" s="599" t="s">
        <v>144</v>
      </c>
      <c r="J247" s="599" t="s">
        <v>144</v>
      </c>
      <c r="K247" s="599" t="s">
        <v>144</v>
      </c>
      <c r="L247" s="599" t="s">
        <v>144</v>
      </c>
    </row>
    <row r="248" spans="3:12">
      <c r="C248" s="599" t="s">
        <v>144</v>
      </c>
      <c r="D248" s="599" t="s">
        <v>144</v>
      </c>
      <c r="E248" s="599" t="s">
        <v>144</v>
      </c>
      <c r="F248" s="599" t="s">
        <v>144</v>
      </c>
      <c r="G248" s="599" t="s">
        <v>144</v>
      </c>
      <c r="H248" s="961" t="s">
        <v>144</v>
      </c>
      <c r="I248" s="599" t="s">
        <v>144</v>
      </c>
      <c r="J248" s="599" t="s">
        <v>144</v>
      </c>
      <c r="K248" s="599" t="s">
        <v>144</v>
      </c>
      <c r="L248" s="599" t="s">
        <v>144</v>
      </c>
    </row>
    <row r="249" spans="3:12">
      <c r="C249" s="599" t="s">
        <v>144</v>
      </c>
      <c r="D249" s="599" t="s">
        <v>144</v>
      </c>
      <c r="E249" s="599" t="s">
        <v>144</v>
      </c>
      <c r="F249" s="599" t="s">
        <v>144</v>
      </c>
      <c r="G249" s="599" t="s">
        <v>144</v>
      </c>
      <c r="H249" s="961" t="s">
        <v>144</v>
      </c>
      <c r="I249" s="599" t="s">
        <v>144</v>
      </c>
      <c r="J249" s="599" t="s">
        <v>144</v>
      </c>
      <c r="K249" s="599" t="s">
        <v>144</v>
      </c>
      <c r="L249" s="599" t="s">
        <v>144</v>
      </c>
    </row>
    <row r="250" spans="3:12">
      <c r="C250" s="599" t="s">
        <v>144</v>
      </c>
      <c r="D250" s="599" t="s">
        <v>144</v>
      </c>
      <c r="E250" s="599" t="s">
        <v>144</v>
      </c>
      <c r="F250" s="599" t="s">
        <v>144</v>
      </c>
      <c r="G250" s="599" t="s">
        <v>144</v>
      </c>
      <c r="H250" s="961" t="s">
        <v>144</v>
      </c>
      <c r="I250" s="599" t="s">
        <v>144</v>
      </c>
      <c r="J250" s="599" t="s">
        <v>144</v>
      </c>
      <c r="K250" s="599" t="s">
        <v>144</v>
      </c>
      <c r="L250" s="599" t="s">
        <v>144</v>
      </c>
    </row>
    <row r="251" spans="3:12">
      <c r="C251" s="599" t="s">
        <v>144</v>
      </c>
      <c r="D251" s="599" t="s">
        <v>144</v>
      </c>
      <c r="E251" s="599" t="s">
        <v>144</v>
      </c>
      <c r="F251" s="599" t="s">
        <v>144</v>
      </c>
      <c r="G251" s="599" t="s">
        <v>144</v>
      </c>
      <c r="H251" s="961" t="s">
        <v>144</v>
      </c>
      <c r="I251" s="599" t="s">
        <v>144</v>
      </c>
      <c r="J251" s="599" t="s">
        <v>144</v>
      </c>
      <c r="K251" s="599" t="s">
        <v>144</v>
      </c>
      <c r="L251" s="599" t="s">
        <v>144</v>
      </c>
    </row>
    <row r="252" spans="3:12">
      <c r="C252" s="599" t="s">
        <v>144</v>
      </c>
      <c r="D252" s="599" t="s">
        <v>144</v>
      </c>
      <c r="E252" s="599" t="s">
        <v>144</v>
      </c>
      <c r="F252" s="599" t="s">
        <v>144</v>
      </c>
      <c r="G252" s="599" t="s">
        <v>144</v>
      </c>
      <c r="H252" s="961" t="s">
        <v>144</v>
      </c>
      <c r="I252" s="599" t="s">
        <v>144</v>
      </c>
      <c r="J252" s="599" t="s">
        <v>144</v>
      </c>
      <c r="K252" s="599" t="s">
        <v>144</v>
      </c>
      <c r="L252" s="599" t="s">
        <v>144</v>
      </c>
    </row>
    <row r="253" spans="3:12">
      <c r="C253" s="599" t="s">
        <v>144</v>
      </c>
      <c r="D253" s="599" t="s">
        <v>144</v>
      </c>
      <c r="E253" s="599" t="s">
        <v>144</v>
      </c>
      <c r="F253" s="599" t="s">
        <v>144</v>
      </c>
      <c r="G253" s="599" t="s">
        <v>144</v>
      </c>
      <c r="H253" s="961" t="s">
        <v>144</v>
      </c>
      <c r="I253" s="599" t="s">
        <v>144</v>
      </c>
      <c r="J253" s="599" t="s">
        <v>144</v>
      </c>
      <c r="K253" s="599" t="s">
        <v>144</v>
      </c>
      <c r="L253" s="599" t="s">
        <v>144</v>
      </c>
    </row>
    <row r="254" spans="3:12">
      <c r="C254" s="599" t="s">
        <v>144</v>
      </c>
      <c r="D254" s="599" t="s">
        <v>144</v>
      </c>
      <c r="E254" s="599" t="s">
        <v>144</v>
      </c>
      <c r="F254" s="599" t="s">
        <v>144</v>
      </c>
      <c r="G254" s="599" t="s">
        <v>144</v>
      </c>
      <c r="H254" s="961" t="s">
        <v>144</v>
      </c>
      <c r="I254" s="599" t="s">
        <v>144</v>
      </c>
      <c r="J254" s="599" t="s">
        <v>144</v>
      </c>
      <c r="K254" s="599" t="s">
        <v>144</v>
      </c>
      <c r="L254" s="599" t="s">
        <v>144</v>
      </c>
    </row>
    <row r="255" spans="3:12">
      <c r="C255" s="599" t="s">
        <v>144</v>
      </c>
      <c r="D255" s="599" t="s">
        <v>144</v>
      </c>
      <c r="E255" s="599" t="s">
        <v>144</v>
      </c>
      <c r="F255" s="599" t="s">
        <v>144</v>
      </c>
      <c r="G255" s="599" t="s">
        <v>144</v>
      </c>
      <c r="H255" s="961" t="s">
        <v>144</v>
      </c>
      <c r="I255" s="599" t="s">
        <v>144</v>
      </c>
      <c r="J255" s="599" t="s">
        <v>144</v>
      </c>
      <c r="K255" s="599" t="s">
        <v>144</v>
      </c>
      <c r="L255" s="599" t="s">
        <v>144</v>
      </c>
    </row>
    <row r="256" spans="3:12">
      <c r="C256" s="599" t="s">
        <v>144</v>
      </c>
      <c r="D256" s="599" t="s">
        <v>144</v>
      </c>
      <c r="E256" s="599" t="s">
        <v>144</v>
      </c>
      <c r="F256" s="599" t="s">
        <v>144</v>
      </c>
      <c r="G256" s="599" t="s">
        <v>144</v>
      </c>
      <c r="H256" s="961" t="s">
        <v>144</v>
      </c>
      <c r="I256" s="599" t="s">
        <v>144</v>
      </c>
      <c r="J256" s="599" t="s">
        <v>144</v>
      </c>
      <c r="K256" s="599" t="s">
        <v>144</v>
      </c>
      <c r="L256" s="599" t="s">
        <v>144</v>
      </c>
    </row>
    <row r="257" spans="3:12">
      <c r="C257" s="599" t="s">
        <v>144</v>
      </c>
      <c r="D257" s="599" t="s">
        <v>144</v>
      </c>
      <c r="E257" s="599" t="s">
        <v>144</v>
      </c>
      <c r="F257" s="599" t="s">
        <v>144</v>
      </c>
      <c r="G257" s="599" t="s">
        <v>144</v>
      </c>
      <c r="H257" s="961" t="s">
        <v>144</v>
      </c>
      <c r="I257" s="599" t="s">
        <v>144</v>
      </c>
      <c r="J257" s="599" t="s">
        <v>144</v>
      </c>
      <c r="K257" s="599" t="s">
        <v>144</v>
      </c>
      <c r="L257" s="599" t="s">
        <v>144</v>
      </c>
    </row>
    <row r="258" spans="3:12">
      <c r="C258" s="599" t="s">
        <v>144</v>
      </c>
      <c r="D258" s="599" t="s">
        <v>144</v>
      </c>
      <c r="E258" s="599" t="s">
        <v>144</v>
      </c>
      <c r="F258" s="599" t="s">
        <v>144</v>
      </c>
      <c r="G258" s="599" t="s">
        <v>144</v>
      </c>
      <c r="H258" s="961" t="s">
        <v>144</v>
      </c>
      <c r="I258" s="599" t="s">
        <v>144</v>
      </c>
      <c r="J258" s="599" t="s">
        <v>144</v>
      </c>
      <c r="K258" s="599" t="s">
        <v>144</v>
      </c>
      <c r="L258" s="599" t="s">
        <v>144</v>
      </c>
    </row>
    <row r="259" spans="3:12">
      <c r="C259" s="599" t="s">
        <v>144</v>
      </c>
      <c r="D259" s="599" t="s">
        <v>144</v>
      </c>
      <c r="E259" s="599" t="s">
        <v>144</v>
      </c>
      <c r="F259" s="599" t="s">
        <v>144</v>
      </c>
      <c r="G259" s="599" t="s">
        <v>144</v>
      </c>
      <c r="H259" s="961" t="s">
        <v>144</v>
      </c>
      <c r="I259" s="599" t="s">
        <v>144</v>
      </c>
      <c r="J259" s="599" t="s">
        <v>144</v>
      </c>
      <c r="K259" s="599" t="s">
        <v>144</v>
      </c>
      <c r="L259" s="599" t="s">
        <v>144</v>
      </c>
    </row>
    <row r="260" spans="3:12">
      <c r="C260" s="599" t="s">
        <v>144</v>
      </c>
      <c r="D260" s="599" t="s">
        <v>144</v>
      </c>
      <c r="E260" s="599" t="s">
        <v>144</v>
      </c>
      <c r="F260" s="599" t="s">
        <v>144</v>
      </c>
      <c r="G260" s="599" t="s">
        <v>144</v>
      </c>
      <c r="H260" s="961" t="s">
        <v>144</v>
      </c>
      <c r="I260" s="599" t="s">
        <v>144</v>
      </c>
      <c r="J260" s="599" t="s">
        <v>144</v>
      </c>
      <c r="K260" s="599" t="s">
        <v>144</v>
      </c>
      <c r="L260" s="599" t="s">
        <v>144</v>
      </c>
    </row>
    <row r="261" spans="3:12">
      <c r="C261" s="599" t="s">
        <v>144</v>
      </c>
      <c r="D261" s="599" t="s">
        <v>144</v>
      </c>
      <c r="E261" s="599" t="s">
        <v>144</v>
      </c>
      <c r="F261" s="599" t="s">
        <v>144</v>
      </c>
      <c r="G261" s="599" t="s">
        <v>144</v>
      </c>
      <c r="H261" s="961" t="s">
        <v>144</v>
      </c>
      <c r="I261" s="599" t="s">
        <v>144</v>
      </c>
      <c r="J261" s="599" t="s">
        <v>144</v>
      </c>
      <c r="K261" s="599" t="s">
        <v>144</v>
      </c>
      <c r="L261" s="599" t="s">
        <v>144</v>
      </c>
    </row>
    <row r="262" spans="3:12">
      <c r="C262" s="599" t="s">
        <v>144</v>
      </c>
      <c r="D262" s="599" t="s">
        <v>144</v>
      </c>
      <c r="E262" s="599" t="s">
        <v>144</v>
      </c>
      <c r="F262" s="599" t="s">
        <v>144</v>
      </c>
      <c r="G262" s="599" t="s">
        <v>144</v>
      </c>
      <c r="H262" s="961" t="s">
        <v>144</v>
      </c>
      <c r="I262" s="599" t="s">
        <v>144</v>
      </c>
      <c r="J262" s="599" t="s">
        <v>144</v>
      </c>
      <c r="K262" s="599" t="s">
        <v>144</v>
      </c>
      <c r="L262" s="599" t="s">
        <v>144</v>
      </c>
    </row>
    <row r="263" spans="3:12">
      <c r="C263" s="599" t="s">
        <v>144</v>
      </c>
      <c r="D263" s="599" t="s">
        <v>144</v>
      </c>
      <c r="E263" s="599" t="s">
        <v>144</v>
      </c>
      <c r="F263" s="599" t="s">
        <v>144</v>
      </c>
      <c r="G263" s="599" t="s">
        <v>144</v>
      </c>
      <c r="H263" s="961" t="s">
        <v>144</v>
      </c>
      <c r="I263" s="599" t="s">
        <v>144</v>
      </c>
      <c r="J263" s="599" t="s">
        <v>144</v>
      </c>
      <c r="K263" s="599" t="s">
        <v>144</v>
      </c>
      <c r="L263" s="599" t="s">
        <v>144</v>
      </c>
    </row>
    <row r="264" spans="3:12">
      <c r="C264" s="599" t="s">
        <v>144</v>
      </c>
      <c r="D264" s="599" t="s">
        <v>144</v>
      </c>
      <c r="E264" s="599" t="s">
        <v>144</v>
      </c>
      <c r="F264" s="599" t="s">
        <v>144</v>
      </c>
      <c r="G264" s="599" t="s">
        <v>144</v>
      </c>
      <c r="H264" s="961" t="s">
        <v>144</v>
      </c>
      <c r="I264" s="599" t="s">
        <v>144</v>
      </c>
      <c r="J264" s="599" t="s">
        <v>144</v>
      </c>
      <c r="K264" s="599" t="s">
        <v>144</v>
      </c>
      <c r="L264" s="599" t="s">
        <v>144</v>
      </c>
    </row>
    <row r="265" spans="3:12">
      <c r="C265" s="599" t="s">
        <v>144</v>
      </c>
      <c r="D265" s="599" t="s">
        <v>144</v>
      </c>
      <c r="E265" s="599" t="s">
        <v>144</v>
      </c>
      <c r="F265" s="599" t="s">
        <v>144</v>
      </c>
      <c r="G265" s="599" t="s">
        <v>144</v>
      </c>
      <c r="H265" s="961" t="s">
        <v>144</v>
      </c>
      <c r="I265" s="599" t="s">
        <v>144</v>
      </c>
      <c r="J265" s="599" t="s">
        <v>144</v>
      </c>
      <c r="K265" s="599" t="s">
        <v>144</v>
      </c>
      <c r="L265" s="599" t="s">
        <v>144</v>
      </c>
    </row>
    <row r="266" spans="3:12">
      <c r="C266" s="599" t="s">
        <v>144</v>
      </c>
      <c r="D266" s="599" t="s">
        <v>144</v>
      </c>
      <c r="E266" s="599" t="s">
        <v>144</v>
      </c>
      <c r="F266" s="599" t="s">
        <v>144</v>
      </c>
      <c r="G266" s="599" t="s">
        <v>144</v>
      </c>
      <c r="H266" s="961" t="s">
        <v>144</v>
      </c>
      <c r="I266" s="599" t="s">
        <v>144</v>
      </c>
      <c r="J266" s="599" t="s">
        <v>144</v>
      </c>
      <c r="K266" s="599" t="s">
        <v>144</v>
      </c>
      <c r="L266" s="599" t="s">
        <v>144</v>
      </c>
    </row>
    <row r="267" spans="3:12">
      <c r="C267" s="599" t="s">
        <v>144</v>
      </c>
      <c r="D267" s="599" t="s">
        <v>144</v>
      </c>
      <c r="E267" s="599" t="s">
        <v>144</v>
      </c>
      <c r="F267" s="599" t="s">
        <v>144</v>
      </c>
      <c r="G267" s="599" t="s">
        <v>144</v>
      </c>
      <c r="H267" s="961" t="s">
        <v>144</v>
      </c>
      <c r="I267" s="599" t="s">
        <v>144</v>
      </c>
      <c r="J267" s="599" t="s">
        <v>144</v>
      </c>
      <c r="K267" s="599" t="s">
        <v>144</v>
      </c>
      <c r="L267" s="599" t="s">
        <v>144</v>
      </c>
    </row>
    <row r="268" spans="3:12">
      <c r="C268" s="599" t="s">
        <v>144</v>
      </c>
      <c r="D268" s="599" t="s">
        <v>144</v>
      </c>
      <c r="E268" s="599" t="s">
        <v>144</v>
      </c>
      <c r="F268" s="599" t="s">
        <v>144</v>
      </c>
      <c r="G268" s="599" t="s">
        <v>144</v>
      </c>
      <c r="H268" s="961" t="s">
        <v>144</v>
      </c>
      <c r="I268" s="599" t="s">
        <v>144</v>
      </c>
      <c r="J268" s="599" t="s">
        <v>144</v>
      </c>
      <c r="K268" s="599" t="s">
        <v>144</v>
      </c>
      <c r="L268" s="599" t="s">
        <v>144</v>
      </c>
    </row>
    <row r="269" spans="3:12">
      <c r="C269" s="599" t="s">
        <v>144</v>
      </c>
      <c r="D269" s="599" t="s">
        <v>144</v>
      </c>
      <c r="E269" s="599" t="s">
        <v>144</v>
      </c>
      <c r="F269" s="599" t="s">
        <v>144</v>
      </c>
      <c r="G269" s="599" t="s">
        <v>144</v>
      </c>
      <c r="H269" s="961" t="s">
        <v>144</v>
      </c>
      <c r="I269" s="599" t="s">
        <v>144</v>
      </c>
      <c r="J269" s="599" t="s">
        <v>144</v>
      </c>
      <c r="K269" s="599" t="s">
        <v>144</v>
      </c>
      <c r="L269" s="599" t="s">
        <v>144</v>
      </c>
    </row>
    <row r="270" spans="3:12">
      <c r="C270" s="599" t="s">
        <v>144</v>
      </c>
      <c r="D270" s="599" t="s">
        <v>144</v>
      </c>
      <c r="E270" s="599" t="s">
        <v>144</v>
      </c>
      <c r="F270" s="599" t="s">
        <v>144</v>
      </c>
      <c r="G270" s="599" t="s">
        <v>144</v>
      </c>
      <c r="H270" s="961" t="s">
        <v>144</v>
      </c>
      <c r="I270" s="599" t="s">
        <v>144</v>
      </c>
      <c r="J270" s="599" t="s">
        <v>144</v>
      </c>
      <c r="K270" s="599" t="s">
        <v>144</v>
      </c>
      <c r="L270" s="599" t="s">
        <v>144</v>
      </c>
    </row>
    <row r="271" spans="3:12">
      <c r="C271" s="599" t="s">
        <v>144</v>
      </c>
      <c r="D271" s="599" t="s">
        <v>144</v>
      </c>
      <c r="E271" s="599" t="s">
        <v>144</v>
      </c>
      <c r="F271" s="599" t="s">
        <v>144</v>
      </c>
      <c r="G271" s="599" t="s">
        <v>144</v>
      </c>
      <c r="H271" s="961" t="s">
        <v>144</v>
      </c>
      <c r="I271" s="599" t="s">
        <v>144</v>
      </c>
      <c r="J271" s="599" t="s">
        <v>144</v>
      </c>
      <c r="K271" s="599" t="s">
        <v>144</v>
      </c>
      <c r="L271" s="599" t="s">
        <v>144</v>
      </c>
    </row>
    <row r="272" spans="3:12">
      <c r="C272" s="599" t="s">
        <v>144</v>
      </c>
      <c r="D272" s="599" t="s">
        <v>144</v>
      </c>
      <c r="E272" s="599" t="s">
        <v>144</v>
      </c>
      <c r="F272" s="599" t="s">
        <v>144</v>
      </c>
      <c r="G272" s="599" t="s">
        <v>144</v>
      </c>
      <c r="H272" s="961" t="s">
        <v>144</v>
      </c>
      <c r="I272" s="599" t="s">
        <v>144</v>
      </c>
      <c r="J272" s="599" t="s">
        <v>144</v>
      </c>
      <c r="K272" s="599" t="s">
        <v>144</v>
      </c>
      <c r="L272" s="599" t="s">
        <v>144</v>
      </c>
    </row>
    <row r="273" spans="3:12">
      <c r="C273" s="599" t="s">
        <v>144</v>
      </c>
      <c r="D273" s="599" t="s">
        <v>144</v>
      </c>
      <c r="E273" s="599" t="s">
        <v>144</v>
      </c>
      <c r="F273" s="599" t="s">
        <v>144</v>
      </c>
      <c r="G273" s="599" t="s">
        <v>144</v>
      </c>
      <c r="H273" s="961" t="s">
        <v>144</v>
      </c>
      <c r="I273" s="599" t="s">
        <v>144</v>
      </c>
      <c r="J273" s="599" t="s">
        <v>144</v>
      </c>
      <c r="K273" s="599" t="s">
        <v>144</v>
      </c>
      <c r="L273" s="599" t="s">
        <v>144</v>
      </c>
    </row>
    <row r="274" spans="3:12">
      <c r="C274" s="599" t="s">
        <v>144</v>
      </c>
      <c r="D274" s="599" t="s">
        <v>144</v>
      </c>
      <c r="E274" s="599" t="s">
        <v>144</v>
      </c>
      <c r="F274" s="599" t="s">
        <v>144</v>
      </c>
      <c r="G274" s="599" t="s">
        <v>144</v>
      </c>
      <c r="H274" s="961" t="s">
        <v>144</v>
      </c>
      <c r="I274" s="599" t="s">
        <v>144</v>
      </c>
      <c r="J274" s="599" t="s">
        <v>144</v>
      </c>
      <c r="K274" s="599" t="s">
        <v>144</v>
      </c>
      <c r="L274" s="599" t="s">
        <v>144</v>
      </c>
    </row>
    <row r="275" spans="3:12">
      <c r="C275" s="599" t="s">
        <v>144</v>
      </c>
      <c r="D275" s="599" t="s">
        <v>144</v>
      </c>
      <c r="E275" s="599" t="s">
        <v>144</v>
      </c>
      <c r="F275" s="599" t="s">
        <v>144</v>
      </c>
      <c r="G275" s="599" t="s">
        <v>144</v>
      </c>
      <c r="H275" s="961" t="s">
        <v>144</v>
      </c>
      <c r="I275" s="599" t="s">
        <v>144</v>
      </c>
      <c r="J275" s="599" t="s">
        <v>144</v>
      </c>
      <c r="K275" s="599" t="s">
        <v>144</v>
      </c>
      <c r="L275" s="599" t="s">
        <v>144</v>
      </c>
    </row>
    <row r="276" spans="3:12">
      <c r="C276" s="599" t="s">
        <v>144</v>
      </c>
      <c r="D276" s="599" t="s">
        <v>144</v>
      </c>
      <c r="E276" s="599" t="s">
        <v>144</v>
      </c>
      <c r="F276" s="599" t="s">
        <v>144</v>
      </c>
      <c r="G276" s="599" t="s">
        <v>144</v>
      </c>
      <c r="H276" s="961" t="s">
        <v>144</v>
      </c>
      <c r="I276" s="599" t="s">
        <v>144</v>
      </c>
      <c r="J276" s="599" t="s">
        <v>144</v>
      </c>
      <c r="K276" s="599" t="s">
        <v>144</v>
      </c>
      <c r="L276" s="599" t="s">
        <v>144</v>
      </c>
    </row>
    <row r="277" spans="3:12">
      <c r="C277" s="599" t="s">
        <v>144</v>
      </c>
      <c r="D277" s="599" t="s">
        <v>144</v>
      </c>
      <c r="E277" s="599" t="s">
        <v>144</v>
      </c>
      <c r="F277" s="599" t="s">
        <v>144</v>
      </c>
      <c r="G277" s="599" t="s">
        <v>144</v>
      </c>
      <c r="H277" s="961" t="s">
        <v>144</v>
      </c>
      <c r="I277" s="599" t="s">
        <v>144</v>
      </c>
      <c r="J277" s="599" t="s">
        <v>144</v>
      </c>
      <c r="K277" s="599" t="s">
        <v>144</v>
      </c>
      <c r="L277" s="599" t="s">
        <v>144</v>
      </c>
    </row>
    <row r="278" spans="3:12">
      <c r="C278" s="599" t="s">
        <v>144</v>
      </c>
      <c r="D278" s="599" t="s">
        <v>144</v>
      </c>
      <c r="E278" s="599" t="s">
        <v>144</v>
      </c>
      <c r="F278" s="599" t="s">
        <v>144</v>
      </c>
      <c r="G278" s="599" t="s">
        <v>144</v>
      </c>
      <c r="H278" s="961" t="s">
        <v>144</v>
      </c>
      <c r="I278" s="599" t="s">
        <v>144</v>
      </c>
      <c r="J278" s="599" t="s">
        <v>144</v>
      </c>
      <c r="K278" s="599" t="s">
        <v>144</v>
      </c>
      <c r="L278" s="599" t="s">
        <v>144</v>
      </c>
    </row>
    <row r="279" spans="3:12">
      <c r="C279" s="599" t="s">
        <v>144</v>
      </c>
      <c r="D279" s="599" t="s">
        <v>144</v>
      </c>
      <c r="E279" s="599" t="s">
        <v>144</v>
      </c>
      <c r="F279" s="599" t="s">
        <v>144</v>
      </c>
      <c r="G279" s="599" t="s">
        <v>144</v>
      </c>
      <c r="H279" s="961" t="s">
        <v>144</v>
      </c>
      <c r="I279" s="599" t="s">
        <v>144</v>
      </c>
      <c r="J279" s="599" t="s">
        <v>144</v>
      </c>
      <c r="K279" s="599" t="s">
        <v>144</v>
      </c>
      <c r="L279" s="599" t="s">
        <v>144</v>
      </c>
    </row>
    <row r="280" spans="3:12">
      <c r="C280" s="599" t="s">
        <v>144</v>
      </c>
      <c r="D280" s="599" t="s">
        <v>144</v>
      </c>
      <c r="E280" s="599" t="s">
        <v>144</v>
      </c>
      <c r="F280" s="599" t="s">
        <v>144</v>
      </c>
      <c r="G280" s="599" t="s">
        <v>144</v>
      </c>
      <c r="H280" s="961" t="s">
        <v>144</v>
      </c>
      <c r="I280" s="599" t="s">
        <v>144</v>
      </c>
      <c r="J280" s="599" t="s">
        <v>144</v>
      </c>
      <c r="K280" s="599" t="s">
        <v>144</v>
      </c>
      <c r="L280" s="599" t="s">
        <v>144</v>
      </c>
    </row>
    <row r="281" spans="3:12">
      <c r="C281" s="599" t="s">
        <v>144</v>
      </c>
      <c r="D281" s="599" t="s">
        <v>144</v>
      </c>
      <c r="E281" s="599" t="s">
        <v>144</v>
      </c>
      <c r="F281" s="599" t="s">
        <v>144</v>
      </c>
      <c r="G281" s="599" t="s">
        <v>144</v>
      </c>
      <c r="H281" s="961" t="s">
        <v>144</v>
      </c>
      <c r="I281" s="599" t="s">
        <v>144</v>
      </c>
      <c r="J281" s="599" t="s">
        <v>144</v>
      </c>
      <c r="K281" s="599" t="s">
        <v>144</v>
      </c>
      <c r="L281" s="599" t="s">
        <v>144</v>
      </c>
    </row>
    <row r="282" spans="3:12">
      <c r="C282" s="599" t="s">
        <v>144</v>
      </c>
      <c r="D282" s="599" t="s">
        <v>144</v>
      </c>
      <c r="E282" s="599" t="s">
        <v>144</v>
      </c>
      <c r="F282" s="599" t="s">
        <v>144</v>
      </c>
      <c r="G282" s="599" t="s">
        <v>144</v>
      </c>
      <c r="H282" s="961" t="s">
        <v>144</v>
      </c>
      <c r="I282" s="599" t="s">
        <v>144</v>
      </c>
      <c r="J282" s="599" t="s">
        <v>144</v>
      </c>
      <c r="K282" s="599" t="s">
        <v>144</v>
      </c>
      <c r="L282" s="599" t="s">
        <v>144</v>
      </c>
    </row>
    <row r="283" spans="3:12">
      <c r="C283" s="599" t="s">
        <v>144</v>
      </c>
      <c r="D283" s="599" t="s">
        <v>144</v>
      </c>
      <c r="E283" s="599" t="s">
        <v>144</v>
      </c>
      <c r="F283" s="599" t="s">
        <v>144</v>
      </c>
      <c r="G283" s="599" t="s">
        <v>144</v>
      </c>
      <c r="H283" s="961" t="s">
        <v>144</v>
      </c>
      <c r="I283" s="599" t="s">
        <v>144</v>
      </c>
      <c r="J283" s="599" t="s">
        <v>144</v>
      </c>
      <c r="K283" s="599" t="s">
        <v>144</v>
      </c>
      <c r="L283" s="599" t="s">
        <v>144</v>
      </c>
    </row>
    <row r="284" spans="3:12">
      <c r="C284" s="599" t="s">
        <v>144</v>
      </c>
      <c r="D284" s="599" t="s">
        <v>144</v>
      </c>
      <c r="E284" s="599" t="s">
        <v>144</v>
      </c>
      <c r="F284" s="599" t="s">
        <v>144</v>
      </c>
      <c r="G284" s="599" t="s">
        <v>144</v>
      </c>
      <c r="H284" s="961" t="s">
        <v>144</v>
      </c>
      <c r="I284" s="599" t="s">
        <v>144</v>
      </c>
      <c r="J284" s="599" t="s">
        <v>144</v>
      </c>
      <c r="K284" s="599" t="s">
        <v>144</v>
      </c>
      <c r="L284" s="599" t="s">
        <v>144</v>
      </c>
    </row>
    <row r="285" spans="3:12">
      <c r="C285" s="599" t="s">
        <v>144</v>
      </c>
      <c r="D285" s="599" t="s">
        <v>144</v>
      </c>
      <c r="E285" s="599" t="s">
        <v>144</v>
      </c>
      <c r="F285" s="599" t="s">
        <v>144</v>
      </c>
      <c r="G285" s="599" t="s">
        <v>144</v>
      </c>
      <c r="H285" s="961" t="s">
        <v>144</v>
      </c>
      <c r="I285" s="599" t="s">
        <v>144</v>
      </c>
      <c r="J285" s="599" t="s">
        <v>144</v>
      </c>
      <c r="K285" s="599" t="s">
        <v>144</v>
      </c>
      <c r="L285" s="599" t="s">
        <v>144</v>
      </c>
    </row>
    <row r="286" spans="3:12">
      <c r="C286" s="599" t="s">
        <v>144</v>
      </c>
      <c r="D286" s="599" t="s">
        <v>144</v>
      </c>
      <c r="E286" s="599" t="s">
        <v>144</v>
      </c>
      <c r="F286" s="599" t="s">
        <v>144</v>
      </c>
      <c r="G286" s="599" t="s">
        <v>144</v>
      </c>
      <c r="H286" s="961" t="s">
        <v>144</v>
      </c>
      <c r="I286" s="599" t="s">
        <v>144</v>
      </c>
      <c r="J286" s="599" t="s">
        <v>144</v>
      </c>
      <c r="K286" s="599" t="s">
        <v>144</v>
      </c>
      <c r="L286" s="599" t="s">
        <v>144</v>
      </c>
    </row>
    <row r="287" spans="3:12">
      <c r="C287" s="599" t="s">
        <v>144</v>
      </c>
      <c r="D287" s="599" t="s">
        <v>144</v>
      </c>
      <c r="E287" s="599" t="s">
        <v>144</v>
      </c>
      <c r="F287" s="599" t="s">
        <v>144</v>
      </c>
      <c r="G287" s="599" t="s">
        <v>144</v>
      </c>
      <c r="H287" s="961" t="s">
        <v>144</v>
      </c>
      <c r="I287" s="599" t="s">
        <v>144</v>
      </c>
      <c r="J287" s="599" t="s">
        <v>144</v>
      </c>
      <c r="K287" s="599" t="s">
        <v>144</v>
      </c>
      <c r="L287" s="599" t="s">
        <v>144</v>
      </c>
    </row>
    <row r="288" spans="3:12">
      <c r="C288" s="599" t="s">
        <v>144</v>
      </c>
      <c r="D288" s="599" t="s">
        <v>144</v>
      </c>
      <c r="E288" s="599" t="s">
        <v>144</v>
      </c>
      <c r="F288" s="599" t="s">
        <v>144</v>
      </c>
      <c r="G288" s="599" t="s">
        <v>144</v>
      </c>
      <c r="H288" s="961" t="s">
        <v>144</v>
      </c>
      <c r="I288" s="599" t="s">
        <v>144</v>
      </c>
      <c r="J288" s="599" t="s">
        <v>144</v>
      </c>
      <c r="K288" s="599" t="s">
        <v>144</v>
      </c>
      <c r="L288" s="599" t="s">
        <v>144</v>
      </c>
    </row>
    <row r="289" spans="3:12">
      <c r="C289" s="599" t="s">
        <v>144</v>
      </c>
      <c r="D289" s="599" t="s">
        <v>144</v>
      </c>
      <c r="E289" s="599" t="s">
        <v>144</v>
      </c>
      <c r="F289" s="599" t="s">
        <v>144</v>
      </c>
      <c r="G289" s="599" t="s">
        <v>144</v>
      </c>
      <c r="H289" s="961" t="s">
        <v>144</v>
      </c>
      <c r="I289" s="599" t="s">
        <v>144</v>
      </c>
      <c r="J289" s="599" t="s">
        <v>144</v>
      </c>
      <c r="K289" s="599" t="s">
        <v>144</v>
      </c>
      <c r="L289" s="599" t="s">
        <v>144</v>
      </c>
    </row>
    <row r="290" spans="3:12">
      <c r="C290" s="599" t="s">
        <v>144</v>
      </c>
      <c r="D290" s="599" t="s">
        <v>144</v>
      </c>
      <c r="E290" s="599" t="s">
        <v>144</v>
      </c>
      <c r="F290" s="599" t="s">
        <v>144</v>
      </c>
      <c r="G290" s="599" t="s">
        <v>144</v>
      </c>
      <c r="H290" s="961" t="s">
        <v>144</v>
      </c>
      <c r="I290" s="599" t="s">
        <v>144</v>
      </c>
      <c r="J290" s="599" t="s">
        <v>144</v>
      </c>
      <c r="K290" s="599" t="s">
        <v>144</v>
      </c>
      <c r="L290" s="599" t="s">
        <v>144</v>
      </c>
    </row>
    <row r="291" spans="3:12">
      <c r="C291" s="599" t="s">
        <v>144</v>
      </c>
      <c r="D291" s="599" t="s">
        <v>144</v>
      </c>
      <c r="E291" s="599" t="s">
        <v>144</v>
      </c>
      <c r="F291" s="599" t="s">
        <v>144</v>
      </c>
      <c r="G291" s="599" t="s">
        <v>144</v>
      </c>
      <c r="H291" s="961" t="s">
        <v>144</v>
      </c>
      <c r="I291" s="599" t="s">
        <v>144</v>
      </c>
      <c r="J291" s="599" t="s">
        <v>144</v>
      </c>
      <c r="K291" s="599" t="s">
        <v>144</v>
      </c>
      <c r="L291" s="599" t="s">
        <v>144</v>
      </c>
    </row>
    <row r="292" spans="3:12">
      <c r="C292" s="599" t="s">
        <v>144</v>
      </c>
      <c r="D292" s="599" t="s">
        <v>144</v>
      </c>
      <c r="E292" s="599" t="s">
        <v>144</v>
      </c>
      <c r="F292" s="599" t="s">
        <v>144</v>
      </c>
      <c r="G292" s="599" t="s">
        <v>144</v>
      </c>
      <c r="H292" s="961" t="s">
        <v>144</v>
      </c>
      <c r="I292" s="599" t="s">
        <v>144</v>
      </c>
      <c r="J292" s="599" t="s">
        <v>144</v>
      </c>
      <c r="K292" s="599" t="s">
        <v>144</v>
      </c>
      <c r="L292" s="599" t="s">
        <v>144</v>
      </c>
    </row>
    <row r="293" spans="3:12">
      <c r="C293" s="599" t="s">
        <v>144</v>
      </c>
      <c r="D293" s="599" t="s">
        <v>144</v>
      </c>
      <c r="E293" s="599" t="s">
        <v>144</v>
      </c>
      <c r="F293" s="599" t="s">
        <v>144</v>
      </c>
      <c r="G293" s="599" t="s">
        <v>144</v>
      </c>
      <c r="H293" s="961" t="s">
        <v>144</v>
      </c>
      <c r="I293" s="599" t="s">
        <v>144</v>
      </c>
      <c r="J293" s="599" t="s">
        <v>144</v>
      </c>
      <c r="K293" s="599" t="s">
        <v>144</v>
      </c>
      <c r="L293" s="599" t="s">
        <v>144</v>
      </c>
    </row>
    <row r="294" spans="3:12">
      <c r="C294" s="599" t="s">
        <v>144</v>
      </c>
      <c r="D294" s="599" t="s">
        <v>144</v>
      </c>
      <c r="E294" s="599" t="s">
        <v>144</v>
      </c>
      <c r="F294" s="599" t="s">
        <v>144</v>
      </c>
      <c r="G294" s="599" t="s">
        <v>144</v>
      </c>
      <c r="H294" s="961" t="s">
        <v>144</v>
      </c>
      <c r="I294" s="599" t="s">
        <v>144</v>
      </c>
      <c r="J294" s="599" t="s">
        <v>144</v>
      </c>
      <c r="K294" s="599" t="s">
        <v>144</v>
      </c>
      <c r="L294" s="599" t="s">
        <v>144</v>
      </c>
    </row>
    <row r="295" spans="3:12">
      <c r="C295" s="599" t="s">
        <v>144</v>
      </c>
      <c r="D295" s="599" t="s">
        <v>144</v>
      </c>
      <c r="E295" s="599" t="s">
        <v>144</v>
      </c>
      <c r="F295" s="599" t="s">
        <v>144</v>
      </c>
      <c r="G295" s="599" t="s">
        <v>144</v>
      </c>
      <c r="H295" s="961" t="s">
        <v>144</v>
      </c>
      <c r="I295" s="599" t="s">
        <v>144</v>
      </c>
      <c r="J295" s="599" t="s">
        <v>144</v>
      </c>
      <c r="K295" s="599" t="s">
        <v>144</v>
      </c>
      <c r="L295" s="599" t="s">
        <v>144</v>
      </c>
    </row>
    <row r="296" spans="3:12">
      <c r="C296" s="599" t="s">
        <v>144</v>
      </c>
      <c r="D296" s="599" t="s">
        <v>144</v>
      </c>
      <c r="E296" s="599" t="s">
        <v>144</v>
      </c>
      <c r="F296" s="599" t="s">
        <v>144</v>
      </c>
      <c r="G296" s="599" t="s">
        <v>144</v>
      </c>
      <c r="H296" s="961" t="s">
        <v>144</v>
      </c>
      <c r="I296" s="599" t="s">
        <v>144</v>
      </c>
      <c r="J296" s="599" t="s">
        <v>144</v>
      </c>
      <c r="K296" s="599" t="s">
        <v>144</v>
      </c>
      <c r="L296" s="599" t="s">
        <v>144</v>
      </c>
    </row>
    <row r="297" spans="3:12">
      <c r="C297" s="599" t="s">
        <v>144</v>
      </c>
      <c r="D297" s="599" t="s">
        <v>144</v>
      </c>
      <c r="E297" s="599" t="s">
        <v>144</v>
      </c>
      <c r="F297" s="599" t="s">
        <v>144</v>
      </c>
      <c r="G297" s="599" t="s">
        <v>144</v>
      </c>
      <c r="H297" s="961" t="s">
        <v>144</v>
      </c>
      <c r="I297" s="599" t="s">
        <v>144</v>
      </c>
      <c r="J297" s="599" t="s">
        <v>144</v>
      </c>
      <c r="K297" s="599" t="s">
        <v>144</v>
      </c>
      <c r="L297" s="599" t="s">
        <v>144</v>
      </c>
    </row>
    <row r="298" spans="3:12">
      <c r="C298" s="599" t="s">
        <v>144</v>
      </c>
      <c r="D298" s="599" t="s">
        <v>144</v>
      </c>
      <c r="E298" s="599" t="s">
        <v>144</v>
      </c>
      <c r="F298" s="599" t="s">
        <v>144</v>
      </c>
      <c r="G298" s="599" t="s">
        <v>144</v>
      </c>
      <c r="H298" s="961" t="s">
        <v>144</v>
      </c>
      <c r="I298" s="599" t="s">
        <v>144</v>
      </c>
      <c r="J298" s="599" t="s">
        <v>144</v>
      </c>
      <c r="K298" s="599" t="s">
        <v>144</v>
      </c>
      <c r="L298" s="599" t="s">
        <v>144</v>
      </c>
    </row>
    <row r="299" spans="3:12">
      <c r="C299" s="599" t="s">
        <v>144</v>
      </c>
      <c r="D299" s="599" t="s">
        <v>144</v>
      </c>
      <c r="E299" s="599" t="s">
        <v>144</v>
      </c>
      <c r="F299" s="599" t="s">
        <v>144</v>
      </c>
      <c r="G299" s="599" t="s">
        <v>144</v>
      </c>
      <c r="H299" s="961" t="s">
        <v>144</v>
      </c>
      <c r="I299" s="599" t="s">
        <v>144</v>
      </c>
      <c r="J299" s="599" t="s">
        <v>144</v>
      </c>
      <c r="K299" s="599" t="s">
        <v>144</v>
      </c>
      <c r="L299" s="599" t="s">
        <v>144</v>
      </c>
    </row>
    <row r="300" spans="3:12">
      <c r="C300" s="599" t="s">
        <v>144</v>
      </c>
      <c r="D300" s="599" t="s">
        <v>144</v>
      </c>
      <c r="E300" s="599" t="s">
        <v>144</v>
      </c>
      <c r="F300" s="599" t="s">
        <v>144</v>
      </c>
      <c r="G300" s="599" t="s">
        <v>144</v>
      </c>
      <c r="H300" s="961" t="s">
        <v>144</v>
      </c>
      <c r="I300" s="599" t="s">
        <v>144</v>
      </c>
      <c r="J300" s="599" t="s">
        <v>144</v>
      </c>
      <c r="K300" s="599" t="s">
        <v>144</v>
      </c>
      <c r="L300" s="599" t="s">
        <v>144</v>
      </c>
    </row>
    <row r="301" spans="3:12">
      <c r="C301" s="599" t="s">
        <v>144</v>
      </c>
      <c r="D301" s="599" t="s">
        <v>144</v>
      </c>
      <c r="E301" s="599" t="s">
        <v>144</v>
      </c>
      <c r="F301" s="599" t="s">
        <v>144</v>
      </c>
      <c r="G301" s="599" t="s">
        <v>144</v>
      </c>
      <c r="H301" s="961" t="s">
        <v>144</v>
      </c>
      <c r="I301" s="599" t="s">
        <v>144</v>
      </c>
      <c r="J301" s="599" t="s">
        <v>144</v>
      </c>
      <c r="K301" s="599" t="s">
        <v>144</v>
      </c>
      <c r="L301" s="599" t="s">
        <v>144</v>
      </c>
    </row>
    <row r="302" spans="3:12">
      <c r="C302" s="599" t="s">
        <v>144</v>
      </c>
      <c r="D302" s="599" t="s">
        <v>144</v>
      </c>
      <c r="E302" s="599" t="s">
        <v>144</v>
      </c>
      <c r="F302" s="599" t="s">
        <v>144</v>
      </c>
      <c r="G302" s="599" t="s">
        <v>144</v>
      </c>
      <c r="H302" s="961" t="s">
        <v>144</v>
      </c>
      <c r="I302" s="599" t="s">
        <v>144</v>
      </c>
      <c r="J302" s="599" t="s">
        <v>144</v>
      </c>
      <c r="K302" s="599" t="s">
        <v>144</v>
      </c>
      <c r="L302" s="599" t="s">
        <v>144</v>
      </c>
    </row>
    <row r="303" spans="3:12">
      <c r="C303" s="599" t="s">
        <v>144</v>
      </c>
      <c r="D303" s="599" t="s">
        <v>144</v>
      </c>
      <c r="E303" s="599" t="s">
        <v>144</v>
      </c>
      <c r="F303" s="599" t="s">
        <v>144</v>
      </c>
      <c r="G303" s="599" t="s">
        <v>144</v>
      </c>
      <c r="H303" s="961" t="s">
        <v>144</v>
      </c>
      <c r="I303" s="599" t="s">
        <v>144</v>
      </c>
      <c r="J303" s="599" t="s">
        <v>144</v>
      </c>
      <c r="K303" s="599" t="s">
        <v>144</v>
      </c>
      <c r="L303" s="599" t="s">
        <v>144</v>
      </c>
    </row>
    <row r="304" spans="3:12">
      <c r="C304" s="599" t="s">
        <v>144</v>
      </c>
      <c r="D304" s="599" t="s">
        <v>144</v>
      </c>
      <c r="E304" s="599" t="s">
        <v>144</v>
      </c>
      <c r="F304" s="599" t="s">
        <v>144</v>
      </c>
      <c r="G304" s="599" t="s">
        <v>144</v>
      </c>
      <c r="H304" s="961" t="s">
        <v>144</v>
      </c>
      <c r="I304" s="599" t="s">
        <v>144</v>
      </c>
      <c r="J304" s="599" t="s">
        <v>144</v>
      </c>
      <c r="K304" s="599" t="s">
        <v>144</v>
      </c>
      <c r="L304" s="599" t="s">
        <v>144</v>
      </c>
    </row>
    <row r="305" spans="3:12">
      <c r="C305" s="599" t="s">
        <v>144</v>
      </c>
      <c r="D305" s="599" t="s">
        <v>144</v>
      </c>
      <c r="E305" s="599" t="s">
        <v>144</v>
      </c>
      <c r="F305" s="599" t="s">
        <v>144</v>
      </c>
      <c r="G305" s="599" t="s">
        <v>144</v>
      </c>
      <c r="H305" s="961" t="s">
        <v>144</v>
      </c>
      <c r="I305" s="599" t="s">
        <v>144</v>
      </c>
      <c r="J305" s="599" t="s">
        <v>144</v>
      </c>
      <c r="K305" s="599" t="s">
        <v>144</v>
      </c>
      <c r="L305" s="599" t="s">
        <v>144</v>
      </c>
    </row>
    <row r="306" spans="3:12">
      <c r="C306" s="599" t="s">
        <v>144</v>
      </c>
      <c r="D306" s="599" t="s">
        <v>144</v>
      </c>
      <c r="E306" s="599" t="s">
        <v>144</v>
      </c>
      <c r="F306" s="599" t="s">
        <v>144</v>
      </c>
      <c r="G306" s="599" t="s">
        <v>144</v>
      </c>
      <c r="H306" s="961" t="s">
        <v>144</v>
      </c>
      <c r="I306" s="599" t="s">
        <v>144</v>
      </c>
      <c r="J306" s="599" t="s">
        <v>144</v>
      </c>
      <c r="K306" s="599" t="s">
        <v>144</v>
      </c>
      <c r="L306" s="599" t="s">
        <v>144</v>
      </c>
    </row>
    <row r="307" spans="3:12">
      <c r="C307" s="599" t="s">
        <v>144</v>
      </c>
      <c r="D307" s="599" t="s">
        <v>144</v>
      </c>
      <c r="E307" s="599" t="s">
        <v>144</v>
      </c>
      <c r="F307" s="599" t="s">
        <v>144</v>
      </c>
      <c r="G307" s="599" t="s">
        <v>144</v>
      </c>
      <c r="H307" s="961" t="s">
        <v>144</v>
      </c>
      <c r="I307" s="599" t="s">
        <v>144</v>
      </c>
      <c r="J307" s="599" t="s">
        <v>144</v>
      </c>
      <c r="K307" s="599" t="s">
        <v>144</v>
      </c>
      <c r="L307" s="599" t="s">
        <v>144</v>
      </c>
    </row>
    <row r="308" spans="3:12">
      <c r="C308" s="599" t="s">
        <v>144</v>
      </c>
      <c r="D308" s="599" t="s">
        <v>144</v>
      </c>
      <c r="E308" s="599" t="s">
        <v>144</v>
      </c>
      <c r="F308" s="599" t="s">
        <v>144</v>
      </c>
      <c r="G308" s="599" t="s">
        <v>144</v>
      </c>
      <c r="H308" s="961" t="s">
        <v>144</v>
      </c>
      <c r="I308" s="599" t="s">
        <v>144</v>
      </c>
      <c r="J308" s="599" t="s">
        <v>144</v>
      </c>
      <c r="K308" s="599" t="s">
        <v>144</v>
      </c>
      <c r="L308" s="599" t="s">
        <v>144</v>
      </c>
    </row>
    <row r="309" spans="3:12">
      <c r="C309" s="599" t="s">
        <v>144</v>
      </c>
      <c r="D309" s="599" t="s">
        <v>144</v>
      </c>
      <c r="E309" s="599" t="s">
        <v>144</v>
      </c>
      <c r="F309" s="599" t="s">
        <v>144</v>
      </c>
      <c r="G309" s="599" t="s">
        <v>144</v>
      </c>
      <c r="H309" s="961" t="s">
        <v>144</v>
      </c>
      <c r="I309" s="599" t="s">
        <v>144</v>
      </c>
      <c r="J309" s="599" t="s">
        <v>144</v>
      </c>
      <c r="K309" s="599" t="s">
        <v>144</v>
      </c>
      <c r="L309" s="599" t="s">
        <v>144</v>
      </c>
    </row>
    <row r="310" spans="3:12">
      <c r="C310" s="599" t="s">
        <v>144</v>
      </c>
      <c r="D310" s="599" t="s">
        <v>144</v>
      </c>
      <c r="E310" s="599" t="s">
        <v>144</v>
      </c>
      <c r="F310" s="599" t="s">
        <v>144</v>
      </c>
      <c r="G310" s="599" t="s">
        <v>144</v>
      </c>
      <c r="H310" s="961" t="s">
        <v>144</v>
      </c>
      <c r="I310" s="599" t="s">
        <v>144</v>
      </c>
      <c r="J310" s="599" t="s">
        <v>144</v>
      </c>
      <c r="K310" s="599" t="s">
        <v>144</v>
      </c>
      <c r="L310" s="599" t="s">
        <v>144</v>
      </c>
    </row>
    <row r="311" spans="3:12">
      <c r="C311" s="599" t="s">
        <v>144</v>
      </c>
      <c r="D311" s="599" t="s">
        <v>144</v>
      </c>
      <c r="E311" s="599" t="s">
        <v>144</v>
      </c>
      <c r="F311" s="599" t="s">
        <v>144</v>
      </c>
      <c r="G311" s="599" t="s">
        <v>144</v>
      </c>
      <c r="H311" s="961" t="s">
        <v>144</v>
      </c>
      <c r="I311" s="599" t="s">
        <v>144</v>
      </c>
      <c r="J311" s="599" t="s">
        <v>144</v>
      </c>
      <c r="K311" s="599" t="s">
        <v>144</v>
      </c>
      <c r="L311" s="599" t="s">
        <v>144</v>
      </c>
    </row>
    <row r="312" spans="3:12">
      <c r="C312" s="599" t="s">
        <v>144</v>
      </c>
      <c r="D312" s="599" t="s">
        <v>144</v>
      </c>
      <c r="E312" s="599" t="s">
        <v>144</v>
      </c>
      <c r="F312" s="599" t="s">
        <v>144</v>
      </c>
      <c r="G312" s="599" t="s">
        <v>144</v>
      </c>
      <c r="H312" s="961" t="s">
        <v>144</v>
      </c>
      <c r="I312" s="599" t="s">
        <v>144</v>
      </c>
      <c r="J312" s="599" t="s">
        <v>144</v>
      </c>
      <c r="K312" s="599" t="s">
        <v>144</v>
      </c>
      <c r="L312" s="599" t="s">
        <v>144</v>
      </c>
    </row>
    <row r="313" spans="3:12">
      <c r="C313" s="599" t="s">
        <v>144</v>
      </c>
      <c r="D313" s="599" t="s">
        <v>144</v>
      </c>
      <c r="E313" s="599" t="s">
        <v>144</v>
      </c>
      <c r="F313" s="599" t="s">
        <v>144</v>
      </c>
      <c r="G313" s="599" t="s">
        <v>144</v>
      </c>
      <c r="H313" s="961" t="s">
        <v>144</v>
      </c>
      <c r="I313" s="599" t="s">
        <v>144</v>
      </c>
      <c r="J313" s="599" t="s">
        <v>144</v>
      </c>
      <c r="K313" s="599" t="s">
        <v>144</v>
      </c>
      <c r="L313" s="599" t="s">
        <v>144</v>
      </c>
    </row>
    <row r="314" spans="3:12">
      <c r="C314" s="599" t="s">
        <v>144</v>
      </c>
      <c r="D314" s="599" t="s">
        <v>144</v>
      </c>
      <c r="E314" s="599" t="s">
        <v>144</v>
      </c>
      <c r="F314" s="599" t="s">
        <v>144</v>
      </c>
      <c r="G314" s="599" t="s">
        <v>144</v>
      </c>
      <c r="H314" s="961" t="s">
        <v>144</v>
      </c>
      <c r="I314" s="599" t="s">
        <v>144</v>
      </c>
      <c r="J314" s="599" t="s">
        <v>144</v>
      </c>
      <c r="K314" s="599" t="s">
        <v>144</v>
      </c>
      <c r="L314" s="599" t="s">
        <v>144</v>
      </c>
    </row>
    <row r="315" spans="3:12">
      <c r="C315" s="599" t="s">
        <v>144</v>
      </c>
      <c r="D315" s="599" t="s">
        <v>144</v>
      </c>
      <c r="E315" s="599" t="s">
        <v>144</v>
      </c>
      <c r="F315" s="599" t="s">
        <v>144</v>
      </c>
      <c r="G315" s="599" t="s">
        <v>144</v>
      </c>
      <c r="H315" s="961" t="s">
        <v>144</v>
      </c>
      <c r="I315" s="599" t="s">
        <v>144</v>
      </c>
      <c r="J315" s="599" t="s">
        <v>144</v>
      </c>
      <c r="K315" s="599" t="s">
        <v>144</v>
      </c>
      <c r="L315" s="599" t="s">
        <v>144</v>
      </c>
    </row>
    <row r="316" spans="3:12">
      <c r="C316" s="599" t="s">
        <v>144</v>
      </c>
      <c r="D316" s="599" t="s">
        <v>144</v>
      </c>
      <c r="E316" s="599" t="s">
        <v>144</v>
      </c>
      <c r="F316" s="599" t="s">
        <v>144</v>
      </c>
      <c r="G316" s="599" t="s">
        <v>144</v>
      </c>
      <c r="H316" s="961" t="s">
        <v>144</v>
      </c>
      <c r="I316" s="599" t="s">
        <v>144</v>
      </c>
      <c r="J316" s="599" t="s">
        <v>144</v>
      </c>
      <c r="K316" s="599" t="s">
        <v>144</v>
      </c>
      <c r="L316" s="599" t="s">
        <v>144</v>
      </c>
    </row>
    <row r="317" spans="3:12">
      <c r="C317" s="599" t="s">
        <v>144</v>
      </c>
      <c r="D317" s="599" t="s">
        <v>144</v>
      </c>
      <c r="E317" s="599" t="s">
        <v>144</v>
      </c>
      <c r="F317" s="599" t="s">
        <v>144</v>
      </c>
      <c r="G317" s="599" t="s">
        <v>144</v>
      </c>
      <c r="H317" s="961" t="s">
        <v>144</v>
      </c>
      <c r="I317" s="599" t="s">
        <v>144</v>
      </c>
      <c r="J317" s="599" t="s">
        <v>144</v>
      </c>
      <c r="K317" s="599" t="s">
        <v>144</v>
      </c>
      <c r="L317" s="599" t="s">
        <v>144</v>
      </c>
    </row>
    <row r="318" spans="3:12">
      <c r="C318" s="599" t="s">
        <v>144</v>
      </c>
      <c r="D318" s="599" t="s">
        <v>144</v>
      </c>
      <c r="E318" s="599" t="s">
        <v>144</v>
      </c>
      <c r="F318" s="599" t="s">
        <v>144</v>
      </c>
      <c r="G318" s="599" t="s">
        <v>144</v>
      </c>
      <c r="H318" s="961" t="s">
        <v>144</v>
      </c>
      <c r="I318" s="599" t="s">
        <v>144</v>
      </c>
      <c r="J318" s="599" t="s">
        <v>144</v>
      </c>
      <c r="K318" s="599" t="s">
        <v>144</v>
      </c>
      <c r="L318" s="599" t="s">
        <v>144</v>
      </c>
    </row>
    <row r="319" spans="3:12">
      <c r="C319" s="599" t="s">
        <v>144</v>
      </c>
      <c r="D319" s="599" t="s">
        <v>144</v>
      </c>
      <c r="E319" s="599" t="s">
        <v>144</v>
      </c>
      <c r="F319" s="599" t="s">
        <v>144</v>
      </c>
      <c r="G319" s="599" t="s">
        <v>144</v>
      </c>
      <c r="H319" s="961" t="s">
        <v>144</v>
      </c>
      <c r="I319" s="599" t="s">
        <v>144</v>
      </c>
      <c r="J319" s="599" t="s">
        <v>144</v>
      </c>
      <c r="K319" s="599" t="s">
        <v>144</v>
      </c>
      <c r="L319" s="599" t="s">
        <v>144</v>
      </c>
    </row>
    <row r="320" spans="3:12">
      <c r="C320" s="599" t="s">
        <v>144</v>
      </c>
      <c r="D320" s="599" t="s">
        <v>144</v>
      </c>
      <c r="E320" s="599" t="s">
        <v>144</v>
      </c>
      <c r="F320" s="599" t="s">
        <v>144</v>
      </c>
      <c r="G320" s="599" t="s">
        <v>144</v>
      </c>
      <c r="H320" s="961" t="s">
        <v>144</v>
      </c>
      <c r="I320" s="599" t="s">
        <v>144</v>
      </c>
      <c r="J320" s="599" t="s">
        <v>144</v>
      </c>
      <c r="K320" s="599" t="s">
        <v>144</v>
      </c>
      <c r="L320" s="599" t="s">
        <v>144</v>
      </c>
    </row>
    <row r="321" spans="3:12">
      <c r="C321" s="599" t="s">
        <v>144</v>
      </c>
      <c r="D321" s="599" t="s">
        <v>144</v>
      </c>
      <c r="E321" s="599" t="s">
        <v>144</v>
      </c>
      <c r="F321" s="599" t="s">
        <v>144</v>
      </c>
      <c r="G321" s="599" t="s">
        <v>144</v>
      </c>
      <c r="H321" s="961" t="s">
        <v>144</v>
      </c>
      <c r="I321" s="599" t="s">
        <v>144</v>
      </c>
      <c r="J321" s="599" t="s">
        <v>144</v>
      </c>
      <c r="K321" s="599" t="s">
        <v>144</v>
      </c>
      <c r="L321" s="599" t="s">
        <v>144</v>
      </c>
    </row>
    <row r="322" spans="3:12">
      <c r="C322" s="599" t="s">
        <v>144</v>
      </c>
      <c r="D322" s="599" t="s">
        <v>144</v>
      </c>
      <c r="E322" s="599" t="s">
        <v>144</v>
      </c>
      <c r="F322" s="599" t="s">
        <v>144</v>
      </c>
      <c r="G322" s="599" t="s">
        <v>144</v>
      </c>
      <c r="H322" s="961" t="s">
        <v>144</v>
      </c>
      <c r="I322" s="599" t="s">
        <v>144</v>
      </c>
      <c r="J322" s="599" t="s">
        <v>144</v>
      </c>
      <c r="K322" s="599" t="s">
        <v>144</v>
      </c>
      <c r="L322" s="599" t="s">
        <v>144</v>
      </c>
    </row>
    <row r="323" spans="3:12">
      <c r="C323" s="599" t="s">
        <v>144</v>
      </c>
      <c r="D323" s="599" t="s">
        <v>144</v>
      </c>
      <c r="E323" s="599" t="s">
        <v>144</v>
      </c>
      <c r="F323" s="599" t="s">
        <v>144</v>
      </c>
      <c r="G323" s="599" t="s">
        <v>144</v>
      </c>
      <c r="H323" s="961" t="s">
        <v>144</v>
      </c>
      <c r="I323" s="599" t="s">
        <v>144</v>
      </c>
      <c r="J323" s="599" t="s">
        <v>144</v>
      </c>
      <c r="K323" s="599" t="s">
        <v>144</v>
      </c>
      <c r="L323" s="599" t="s">
        <v>144</v>
      </c>
    </row>
    <row r="324" spans="3:12">
      <c r="C324" s="599" t="s">
        <v>144</v>
      </c>
      <c r="D324" s="599" t="s">
        <v>144</v>
      </c>
      <c r="E324" s="599" t="s">
        <v>144</v>
      </c>
      <c r="F324" s="599" t="s">
        <v>144</v>
      </c>
      <c r="G324" s="599" t="s">
        <v>144</v>
      </c>
      <c r="H324" s="961" t="s">
        <v>144</v>
      </c>
      <c r="I324" s="599" t="s">
        <v>144</v>
      </c>
      <c r="J324" s="599" t="s">
        <v>144</v>
      </c>
      <c r="K324" s="599" t="s">
        <v>144</v>
      </c>
      <c r="L324" s="599" t="s">
        <v>144</v>
      </c>
    </row>
    <row r="325" spans="3:12">
      <c r="C325" s="599" t="s">
        <v>144</v>
      </c>
      <c r="D325" s="599" t="s">
        <v>144</v>
      </c>
      <c r="E325" s="599" t="s">
        <v>144</v>
      </c>
      <c r="F325" s="599" t="s">
        <v>144</v>
      </c>
      <c r="G325" s="599" t="s">
        <v>144</v>
      </c>
      <c r="H325" s="961" t="s">
        <v>144</v>
      </c>
      <c r="I325" s="599" t="s">
        <v>144</v>
      </c>
      <c r="J325" s="599" t="s">
        <v>144</v>
      </c>
      <c r="K325" s="599" t="s">
        <v>144</v>
      </c>
      <c r="L325" s="599" t="s">
        <v>144</v>
      </c>
    </row>
    <row r="326" spans="3:12">
      <c r="C326" s="599" t="s">
        <v>144</v>
      </c>
      <c r="D326" s="599" t="s">
        <v>144</v>
      </c>
      <c r="E326" s="599" t="s">
        <v>144</v>
      </c>
      <c r="F326" s="599" t="s">
        <v>144</v>
      </c>
      <c r="G326" s="599" t="s">
        <v>144</v>
      </c>
      <c r="H326" s="961" t="s">
        <v>144</v>
      </c>
      <c r="I326" s="599" t="s">
        <v>144</v>
      </c>
      <c r="J326" s="599" t="s">
        <v>144</v>
      </c>
      <c r="K326" s="599" t="s">
        <v>144</v>
      </c>
      <c r="L326" s="599" t="s">
        <v>144</v>
      </c>
    </row>
    <row r="327" spans="3:12">
      <c r="C327" s="599" t="s">
        <v>144</v>
      </c>
      <c r="D327" s="599" t="s">
        <v>144</v>
      </c>
      <c r="E327" s="599" t="s">
        <v>144</v>
      </c>
      <c r="F327" s="599" t="s">
        <v>144</v>
      </c>
      <c r="G327" s="599" t="s">
        <v>144</v>
      </c>
      <c r="H327" s="961" t="s">
        <v>144</v>
      </c>
      <c r="I327" s="599" t="s">
        <v>144</v>
      </c>
      <c r="J327" s="599" t="s">
        <v>144</v>
      </c>
      <c r="K327" s="599" t="s">
        <v>144</v>
      </c>
      <c r="L327" s="599" t="s">
        <v>144</v>
      </c>
    </row>
    <row r="328" spans="3:12">
      <c r="C328" s="599" t="s">
        <v>144</v>
      </c>
      <c r="D328" s="599" t="s">
        <v>144</v>
      </c>
      <c r="E328" s="599" t="s">
        <v>144</v>
      </c>
      <c r="F328" s="599" t="s">
        <v>144</v>
      </c>
      <c r="G328" s="599" t="s">
        <v>144</v>
      </c>
      <c r="H328" s="961" t="s">
        <v>144</v>
      </c>
      <c r="I328" s="599" t="s">
        <v>144</v>
      </c>
      <c r="J328" s="599" t="s">
        <v>144</v>
      </c>
      <c r="K328" s="599" t="s">
        <v>144</v>
      </c>
      <c r="L328" s="599" t="s">
        <v>144</v>
      </c>
    </row>
    <row r="329" spans="3:12">
      <c r="C329" s="599" t="s">
        <v>144</v>
      </c>
      <c r="D329" s="599" t="s">
        <v>144</v>
      </c>
      <c r="E329" s="599" t="s">
        <v>144</v>
      </c>
      <c r="F329" s="599" t="s">
        <v>144</v>
      </c>
      <c r="G329" s="599" t="s">
        <v>144</v>
      </c>
      <c r="H329" s="961" t="s">
        <v>144</v>
      </c>
      <c r="I329" s="599" t="s">
        <v>144</v>
      </c>
      <c r="J329" s="599" t="s">
        <v>144</v>
      </c>
      <c r="K329" s="599" t="s">
        <v>144</v>
      </c>
      <c r="L329" s="599" t="s">
        <v>144</v>
      </c>
    </row>
    <row r="330" spans="3:12">
      <c r="C330" s="599" t="s">
        <v>144</v>
      </c>
      <c r="D330" s="599" t="s">
        <v>144</v>
      </c>
      <c r="E330" s="599" t="s">
        <v>144</v>
      </c>
      <c r="F330" s="599" t="s">
        <v>144</v>
      </c>
      <c r="G330" s="599" t="s">
        <v>144</v>
      </c>
      <c r="H330" s="961" t="s">
        <v>144</v>
      </c>
      <c r="I330" s="599" t="s">
        <v>144</v>
      </c>
      <c r="J330" s="599" t="s">
        <v>144</v>
      </c>
      <c r="K330" s="599" t="s">
        <v>144</v>
      </c>
      <c r="L330" s="599" t="s">
        <v>144</v>
      </c>
    </row>
    <row r="331" spans="3:12">
      <c r="C331" s="599" t="s">
        <v>144</v>
      </c>
      <c r="D331" s="599" t="s">
        <v>144</v>
      </c>
      <c r="E331" s="599" t="s">
        <v>144</v>
      </c>
      <c r="F331" s="599" t="s">
        <v>144</v>
      </c>
      <c r="G331" s="599" t="s">
        <v>144</v>
      </c>
      <c r="H331" s="961" t="s">
        <v>144</v>
      </c>
      <c r="I331" s="599" t="s">
        <v>144</v>
      </c>
      <c r="J331" s="599" t="s">
        <v>144</v>
      </c>
      <c r="K331" s="599" t="s">
        <v>144</v>
      </c>
      <c r="L331" s="599" t="s">
        <v>144</v>
      </c>
    </row>
    <row r="332" spans="3:12">
      <c r="C332" s="599" t="s">
        <v>144</v>
      </c>
      <c r="D332" s="599" t="s">
        <v>144</v>
      </c>
      <c r="E332" s="599" t="s">
        <v>144</v>
      </c>
      <c r="F332" s="599" t="s">
        <v>144</v>
      </c>
      <c r="G332" s="599" t="s">
        <v>144</v>
      </c>
      <c r="H332" s="961" t="s">
        <v>144</v>
      </c>
      <c r="I332" s="599" t="s">
        <v>144</v>
      </c>
      <c r="J332" s="599" t="s">
        <v>144</v>
      </c>
      <c r="K332" s="599" t="s">
        <v>144</v>
      </c>
      <c r="L332" s="599" t="s">
        <v>144</v>
      </c>
    </row>
    <row r="333" spans="3:12">
      <c r="C333" s="599" t="s">
        <v>144</v>
      </c>
      <c r="D333" s="599" t="s">
        <v>144</v>
      </c>
      <c r="E333" s="599" t="s">
        <v>144</v>
      </c>
      <c r="F333" s="599" t="s">
        <v>144</v>
      </c>
      <c r="G333" s="599" t="s">
        <v>144</v>
      </c>
      <c r="H333" s="961" t="s">
        <v>144</v>
      </c>
      <c r="I333" s="599" t="s">
        <v>144</v>
      </c>
      <c r="J333" s="599" t="s">
        <v>144</v>
      </c>
      <c r="K333" s="599" t="s">
        <v>144</v>
      </c>
      <c r="L333" s="599" t="s">
        <v>144</v>
      </c>
    </row>
    <row r="334" spans="3:12">
      <c r="C334" s="599" t="s">
        <v>144</v>
      </c>
      <c r="D334" s="599" t="s">
        <v>144</v>
      </c>
      <c r="E334" s="599" t="s">
        <v>144</v>
      </c>
      <c r="F334" s="599" t="s">
        <v>144</v>
      </c>
      <c r="G334" s="599" t="s">
        <v>144</v>
      </c>
      <c r="H334" s="961" t="s">
        <v>144</v>
      </c>
      <c r="I334" s="599" t="s">
        <v>144</v>
      </c>
      <c r="J334" s="599" t="s">
        <v>144</v>
      </c>
      <c r="K334" s="599" t="s">
        <v>144</v>
      </c>
      <c r="L334" s="599" t="s">
        <v>144</v>
      </c>
    </row>
    <row r="335" spans="3:12">
      <c r="C335" s="599" t="s">
        <v>144</v>
      </c>
      <c r="D335" s="599" t="s">
        <v>144</v>
      </c>
      <c r="E335" s="599" t="s">
        <v>144</v>
      </c>
      <c r="F335" s="599" t="s">
        <v>144</v>
      </c>
      <c r="G335" s="599" t="s">
        <v>144</v>
      </c>
      <c r="H335" s="961" t="s">
        <v>144</v>
      </c>
      <c r="I335" s="599" t="s">
        <v>144</v>
      </c>
      <c r="J335" s="599" t="s">
        <v>144</v>
      </c>
      <c r="K335" s="599" t="s">
        <v>144</v>
      </c>
      <c r="L335" s="599" t="s">
        <v>144</v>
      </c>
    </row>
    <row r="336" spans="3:12">
      <c r="C336" s="599" t="s">
        <v>144</v>
      </c>
      <c r="D336" s="599" t="s">
        <v>144</v>
      </c>
      <c r="E336" s="599" t="s">
        <v>144</v>
      </c>
      <c r="F336" s="599" t="s">
        <v>144</v>
      </c>
      <c r="G336" s="599" t="s">
        <v>144</v>
      </c>
      <c r="H336" s="961" t="s">
        <v>144</v>
      </c>
      <c r="I336" s="599" t="s">
        <v>144</v>
      </c>
      <c r="J336" s="599" t="s">
        <v>144</v>
      </c>
      <c r="K336" s="599" t="s">
        <v>144</v>
      </c>
      <c r="L336" s="599" t="s">
        <v>144</v>
      </c>
    </row>
    <row r="337" spans="3:12">
      <c r="C337" s="599" t="s">
        <v>144</v>
      </c>
      <c r="D337" s="599" t="s">
        <v>144</v>
      </c>
      <c r="E337" s="599" t="s">
        <v>144</v>
      </c>
      <c r="F337" s="599" t="s">
        <v>144</v>
      </c>
      <c r="G337" s="599" t="s">
        <v>144</v>
      </c>
      <c r="H337" s="961" t="s">
        <v>144</v>
      </c>
      <c r="I337" s="599" t="s">
        <v>144</v>
      </c>
      <c r="J337" s="599" t="s">
        <v>144</v>
      </c>
      <c r="K337" s="599" t="s">
        <v>144</v>
      </c>
      <c r="L337" s="599" t="s">
        <v>144</v>
      </c>
    </row>
    <row r="338" spans="3:12">
      <c r="C338" s="599" t="s">
        <v>144</v>
      </c>
      <c r="D338" s="599" t="s">
        <v>144</v>
      </c>
      <c r="E338" s="599" t="s">
        <v>144</v>
      </c>
      <c r="F338" s="599" t="s">
        <v>144</v>
      </c>
      <c r="G338" s="599" t="s">
        <v>144</v>
      </c>
      <c r="H338" s="961" t="s">
        <v>144</v>
      </c>
      <c r="I338" s="599" t="s">
        <v>144</v>
      </c>
      <c r="J338" s="599" t="s">
        <v>144</v>
      </c>
      <c r="K338" s="599" t="s">
        <v>144</v>
      </c>
      <c r="L338" s="599" t="s">
        <v>144</v>
      </c>
    </row>
    <row r="339" spans="3:12">
      <c r="C339" s="599" t="s">
        <v>144</v>
      </c>
      <c r="D339" s="599" t="s">
        <v>144</v>
      </c>
      <c r="E339" s="599" t="s">
        <v>144</v>
      </c>
      <c r="F339" s="599" t="s">
        <v>144</v>
      </c>
      <c r="G339" s="599" t="s">
        <v>144</v>
      </c>
      <c r="H339" s="961" t="s">
        <v>144</v>
      </c>
      <c r="I339" s="599" t="s">
        <v>144</v>
      </c>
      <c r="J339" s="599" t="s">
        <v>144</v>
      </c>
      <c r="K339" s="599" t="s">
        <v>144</v>
      </c>
      <c r="L339" s="599" t="s">
        <v>144</v>
      </c>
    </row>
    <row r="340" spans="3:12">
      <c r="C340" s="599" t="s">
        <v>144</v>
      </c>
      <c r="D340" s="599" t="s">
        <v>144</v>
      </c>
      <c r="E340" s="599" t="s">
        <v>144</v>
      </c>
      <c r="F340" s="599" t="s">
        <v>144</v>
      </c>
      <c r="G340" s="599" t="s">
        <v>144</v>
      </c>
      <c r="H340" s="961" t="s">
        <v>144</v>
      </c>
      <c r="I340" s="599" t="s">
        <v>144</v>
      </c>
      <c r="J340" s="599" t="s">
        <v>144</v>
      </c>
      <c r="K340" s="599" t="s">
        <v>144</v>
      </c>
      <c r="L340" s="599" t="s">
        <v>144</v>
      </c>
    </row>
    <row r="341" spans="3:12">
      <c r="C341" s="599" t="s">
        <v>144</v>
      </c>
      <c r="D341" s="599" t="s">
        <v>144</v>
      </c>
      <c r="E341" s="599" t="s">
        <v>144</v>
      </c>
      <c r="F341" s="599" t="s">
        <v>144</v>
      </c>
      <c r="G341" s="599" t="s">
        <v>144</v>
      </c>
      <c r="H341" s="961" t="s">
        <v>144</v>
      </c>
      <c r="I341" s="599" t="s">
        <v>144</v>
      </c>
      <c r="J341" s="599" t="s">
        <v>144</v>
      </c>
      <c r="K341" s="599" t="s">
        <v>144</v>
      </c>
      <c r="L341" s="599" t="s">
        <v>144</v>
      </c>
    </row>
    <row r="342" spans="3:12">
      <c r="C342" s="599" t="s">
        <v>144</v>
      </c>
      <c r="D342" s="599" t="s">
        <v>144</v>
      </c>
      <c r="E342" s="599" t="s">
        <v>144</v>
      </c>
      <c r="F342" s="599" t="s">
        <v>144</v>
      </c>
      <c r="G342" s="599" t="s">
        <v>144</v>
      </c>
      <c r="H342" s="961" t="s">
        <v>144</v>
      </c>
      <c r="I342" s="599" t="s">
        <v>144</v>
      </c>
      <c r="J342" s="599" t="s">
        <v>144</v>
      </c>
      <c r="K342" s="599" t="s">
        <v>144</v>
      </c>
      <c r="L342" s="599" t="s">
        <v>144</v>
      </c>
    </row>
    <row r="343" spans="3:12">
      <c r="C343" s="599" t="s">
        <v>144</v>
      </c>
      <c r="D343" s="599" t="s">
        <v>144</v>
      </c>
      <c r="E343" s="599" t="s">
        <v>144</v>
      </c>
      <c r="F343" s="599" t="s">
        <v>144</v>
      </c>
      <c r="G343" s="599" t="s">
        <v>144</v>
      </c>
      <c r="H343" s="961" t="s">
        <v>144</v>
      </c>
      <c r="I343" s="599" t="s">
        <v>144</v>
      </c>
      <c r="J343" s="599" t="s">
        <v>144</v>
      </c>
      <c r="K343" s="599" t="s">
        <v>144</v>
      </c>
      <c r="L343" s="599" t="s">
        <v>144</v>
      </c>
    </row>
    <row r="344" spans="3:12">
      <c r="C344" s="599" t="s">
        <v>144</v>
      </c>
      <c r="D344" s="599" t="s">
        <v>144</v>
      </c>
      <c r="E344" s="599" t="s">
        <v>144</v>
      </c>
      <c r="F344" s="599" t="s">
        <v>144</v>
      </c>
      <c r="G344" s="599" t="s">
        <v>144</v>
      </c>
      <c r="H344" s="961" t="s">
        <v>144</v>
      </c>
      <c r="I344" s="599" t="s">
        <v>144</v>
      </c>
      <c r="J344" s="599" t="s">
        <v>144</v>
      </c>
      <c r="K344" s="599" t="s">
        <v>144</v>
      </c>
      <c r="L344" s="599" t="s">
        <v>144</v>
      </c>
    </row>
    <row r="345" spans="3:12">
      <c r="C345" s="599" t="s">
        <v>144</v>
      </c>
      <c r="D345" s="599" t="s">
        <v>144</v>
      </c>
      <c r="E345" s="599" t="s">
        <v>144</v>
      </c>
      <c r="F345" s="599" t="s">
        <v>144</v>
      </c>
      <c r="G345" s="599" t="s">
        <v>144</v>
      </c>
      <c r="H345" s="961" t="s">
        <v>144</v>
      </c>
      <c r="I345" s="599" t="s">
        <v>144</v>
      </c>
      <c r="J345" s="599" t="s">
        <v>144</v>
      </c>
      <c r="K345" s="599" t="s">
        <v>144</v>
      </c>
      <c r="L345" s="599" t="s">
        <v>144</v>
      </c>
    </row>
    <row r="346" spans="3:12">
      <c r="C346" s="599" t="s">
        <v>144</v>
      </c>
      <c r="D346" s="599" t="s">
        <v>144</v>
      </c>
      <c r="E346" s="599" t="s">
        <v>144</v>
      </c>
      <c r="F346" s="599" t="s">
        <v>144</v>
      </c>
      <c r="G346" s="599" t="s">
        <v>144</v>
      </c>
      <c r="H346" s="961" t="s">
        <v>144</v>
      </c>
      <c r="I346" s="599" t="s">
        <v>144</v>
      </c>
      <c r="J346" s="599" t="s">
        <v>144</v>
      </c>
      <c r="K346" s="599" t="s">
        <v>144</v>
      </c>
      <c r="L346" s="599" t="s">
        <v>144</v>
      </c>
    </row>
    <row r="347" spans="3:12">
      <c r="C347" s="599" t="s">
        <v>144</v>
      </c>
      <c r="D347" s="599" t="s">
        <v>144</v>
      </c>
      <c r="E347" s="599" t="s">
        <v>144</v>
      </c>
      <c r="F347" s="599" t="s">
        <v>144</v>
      </c>
      <c r="G347" s="599" t="s">
        <v>144</v>
      </c>
      <c r="H347" s="961" t="s">
        <v>144</v>
      </c>
      <c r="I347" s="599" t="s">
        <v>144</v>
      </c>
      <c r="J347" s="599" t="s">
        <v>144</v>
      </c>
      <c r="K347" s="599" t="s">
        <v>144</v>
      </c>
      <c r="L347" s="599" t="s">
        <v>144</v>
      </c>
    </row>
    <row r="348" spans="3:12">
      <c r="C348" s="599" t="s">
        <v>144</v>
      </c>
      <c r="D348" s="599" t="s">
        <v>144</v>
      </c>
      <c r="E348" s="599" t="s">
        <v>144</v>
      </c>
      <c r="F348" s="599" t="s">
        <v>144</v>
      </c>
      <c r="G348" s="599" t="s">
        <v>144</v>
      </c>
      <c r="H348" s="961" t="s">
        <v>144</v>
      </c>
      <c r="I348" s="599" t="s">
        <v>144</v>
      </c>
      <c r="J348" s="599" t="s">
        <v>144</v>
      </c>
      <c r="K348" s="599" t="s">
        <v>144</v>
      </c>
      <c r="L348" s="599" t="s">
        <v>144</v>
      </c>
    </row>
    <row r="349" spans="3:12">
      <c r="C349" s="599" t="s">
        <v>144</v>
      </c>
      <c r="D349" s="599" t="s">
        <v>144</v>
      </c>
      <c r="E349" s="599" t="s">
        <v>144</v>
      </c>
      <c r="F349" s="599" t="s">
        <v>144</v>
      </c>
      <c r="G349" s="599" t="s">
        <v>144</v>
      </c>
      <c r="H349" s="961" t="s">
        <v>144</v>
      </c>
      <c r="I349" s="599" t="s">
        <v>144</v>
      </c>
      <c r="J349" s="599" t="s">
        <v>144</v>
      </c>
      <c r="K349" s="599" t="s">
        <v>144</v>
      </c>
      <c r="L349" s="599" t="s">
        <v>144</v>
      </c>
    </row>
    <row r="350" spans="3:12">
      <c r="C350" s="599" t="s">
        <v>144</v>
      </c>
      <c r="D350" s="599" t="s">
        <v>144</v>
      </c>
      <c r="E350" s="599" t="s">
        <v>144</v>
      </c>
      <c r="F350" s="599" t="s">
        <v>144</v>
      </c>
      <c r="G350" s="599" t="s">
        <v>144</v>
      </c>
      <c r="H350" s="961" t="s">
        <v>144</v>
      </c>
      <c r="I350" s="599" t="s">
        <v>144</v>
      </c>
      <c r="J350" s="599" t="s">
        <v>144</v>
      </c>
      <c r="K350" s="599" t="s">
        <v>144</v>
      </c>
      <c r="L350" s="599" t="s">
        <v>144</v>
      </c>
    </row>
    <row r="351" spans="3:12">
      <c r="C351" s="599" t="s">
        <v>144</v>
      </c>
      <c r="D351" s="599" t="s">
        <v>144</v>
      </c>
      <c r="E351" s="599" t="s">
        <v>144</v>
      </c>
      <c r="F351" s="599" t="s">
        <v>144</v>
      </c>
      <c r="G351" s="599" t="s">
        <v>144</v>
      </c>
      <c r="H351" s="961" t="s">
        <v>144</v>
      </c>
      <c r="I351" s="599" t="s">
        <v>144</v>
      </c>
      <c r="J351" s="599" t="s">
        <v>144</v>
      </c>
      <c r="K351" s="599" t="s">
        <v>144</v>
      </c>
      <c r="L351" s="599" t="s">
        <v>144</v>
      </c>
    </row>
    <row r="352" spans="3:12">
      <c r="C352" s="599" t="s">
        <v>144</v>
      </c>
      <c r="D352" s="599" t="s">
        <v>144</v>
      </c>
      <c r="E352" s="599" t="s">
        <v>144</v>
      </c>
      <c r="F352" s="599" t="s">
        <v>144</v>
      </c>
      <c r="G352" s="599" t="s">
        <v>144</v>
      </c>
      <c r="H352" s="961" t="s">
        <v>144</v>
      </c>
      <c r="I352" s="599" t="s">
        <v>144</v>
      </c>
      <c r="J352" s="599" t="s">
        <v>144</v>
      </c>
      <c r="K352" s="599" t="s">
        <v>144</v>
      </c>
      <c r="L352" s="599" t="s">
        <v>144</v>
      </c>
    </row>
    <row r="353" spans="3:12">
      <c r="C353" s="599" t="s">
        <v>144</v>
      </c>
      <c r="D353" s="599" t="s">
        <v>144</v>
      </c>
      <c r="E353" s="599" t="s">
        <v>144</v>
      </c>
      <c r="F353" s="599" t="s">
        <v>144</v>
      </c>
      <c r="G353" s="599" t="s">
        <v>144</v>
      </c>
      <c r="H353" s="961" t="s">
        <v>144</v>
      </c>
      <c r="I353" s="599" t="s">
        <v>144</v>
      </c>
      <c r="J353" s="599" t="s">
        <v>144</v>
      </c>
      <c r="K353" s="599" t="s">
        <v>144</v>
      </c>
      <c r="L353" s="599" t="s">
        <v>144</v>
      </c>
    </row>
    <row r="354" spans="3:12">
      <c r="C354" s="599" t="s">
        <v>144</v>
      </c>
      <c r="D354" s="599" t="s">
        <v>144</v>
      </c>
      <c r="E354" s="599" t="s">
        <v>144</v>
      </c>
      <c r="F354" s="599" t="s">
        <v>144</v>
      </c>
      <c r="G354" s="599" t="s">
        <v>144</v>
      </c>
      <c r="H354" s="961" t="s">
        <v>144</v>
      </c>
      <c r="I354" s="599" t="s">
        <v>144</v>
      </c>
      <c r="J354" s="599" t="s">
        <v>144</v>
      </c>
      <c r="K354" s="599" t="s">
        <v>144</v>
      </c>
      <c r="L354" s="599" t="s">
        <v>144</v>
      </c>
    </row>
    <row r="355" spans="3:12">
      <c r="C355" s="599" t="s">
        <v>144</v>
      </c>
      <c r="D355" s="599" t="s">
        <v>144</v>
      </c>
      <c r="E355" s="599" t="s">
        <v>144</v>
      </c>
      <c r="F355" s="599" t="s">
        <v>144</v>
      </c>
      <c r="G355" s="599" t="s">
        <v>144</v>
      </c>
      <c r="H355" s="961" t="s">
        <v>144</v>
      </c>
      <c r="I355" s="599" t="s">
        <v>144</v>
      </c>
      <c r="J355" s="599" t="s">
        <v>144</v>
      </c>
      <c r="K355" s="599" t="s">
        <v>144</v>
      </c>
      <c r="L355" s="599" t="s">
        <v>144</v>
      </c>
    </row>
    <row r="356" spans="3:12">
      <c r="C356" s="599" t="s">
        <v>144</v>
      </c>
      <c r="D356" s="599" t="s">
        <v>144</v>
      </c>
      <c r="E356" s="599" t="s">
        <v>144</v>
      </c>
      <c r="F356" s="599" t="s">
        <v>144</v>
      </c>
      <c r="G356" s="599" t="s">
        <v>144</v>
      </c>
      <c r="H356" s="961" t="s">
        <v>144</v>
      </c>
      <c r="I356" s="599" t="s">
        <v>144</v>
      </c>
      <c r="J356" s="599" t="s">
        <v>144</v>
      </c>
      <c r="K356" s="599" t="s">
        <v>144</v>
      </c>
      <c r="L356" s="599" t="s">
        <v>144</v>
      </c>
    </row>
    <row r="357" spans="3:12">
      <c r="C357" s="599" t="s">
        <v>144</v>
      </c>
      <c r="D357" s="599" t="s">
        <v>144</v>
      </c>
      <c r="E357" s="599" t="s">
        <v>144</v>
      </c>
      <c r="F357" s="599" t="s">
        <v>144</v>
      </c>
      <c r="G357" s="599" t="s">
        <v>144</v>
      </c>
      <c r="H357" s="961" t="s">
        <v>144</v>
      </c>
      <c r="I357" s="599" t="s">
        <v>144</v>
      </c>
      <c r="J357" s="599" t="s">
        <v>144</v>
      </c>
      <c r="K357" s="599" t="s">
        <v>144</v>
      </c>
      <c r="L357" s="599" t="s">
        <v>144</v>
      </c>
    </row>
    <row r="358" spans="3:12">
      <c r="C358" s="599" t="s">
        <v>144</v>
      </c>
      <c r="D358" s="599" t="s">
        <v>144</v>
      </c>
      <c r="E358" s="599" t="s">
        <v>144</v>
      </c>
      <c r="F358" s="599" t="s">
        <v>144</v>
      </c>
      <c r="G358" s="599" t="s">
        <v>144</v>
      </c>
      <c r="H358" s="961" t="s">
        <v>144</v>
      </c>
      <c r="I358" s="599" t="s">
        <v>144</v>
      </c>
      <c r="J358" s="599" t="s">
        <v>144</v>
      </c>
      <c r="K358" s="599" t="s">
        <v>144</v>
      </c>
      <c r="L358" s="599" t="s">
        <v>144</v>
      </c>
    </row>
    <row r="359" spans="3:12">
      <c r="C359" s="599" t="s">
        <v>144</v>
      </c>
      <c r="D359" s="599" t="s">
        <v>144</v>
      </c>
      <c r="E359" s="599" t="s">
        <v>144</v>
      </c>
      <c r="F359" s="599" t="s">
        <v>144</v>
      </c>
      <c r="G359" s="599" t="s">
        <v>144</v>
      </c>
      <c r="H359" s="961" t="s">
        <v>144</v>
      </c>
      <c r="I359" s="599" t="s">
        <v>144</v>
      </c>
      <c r="J359" s="599" t="s">
        <v>144</v>
      </c>
      <c r="K359" s="599" t="s">
        <v>144</v>
      </c>
      <c r="L359" s="599" t="s">
        <v>144</v>
      </c>
    </row>
    <row r="360" spans="3:12">
      <c r="C360" s="599" t="s">
        <v>144</v>
      </c>
      <c r="D360" s="599" t="s">
        <v>144</v>
      </c>
      <c r="E360" s="599" t="s">
        <v>144</v>
      </c>
      <c r="F360" s="599" t="s">
        <v>144</v>
      </c>
      <c r="G360" s="599" t="s">
        <v>144</v>
      </c>
      <c r="H360" s="961" t="s">
        <v>144</v>
      </c>
      <c r="I360" s="599" t="s">
        <v>144</v>
      </c>
      <c r="J360" s="599" t="s">
        <v>144</v>
      </c>
      <c r="K360" s="599" t="s">
        <v>144</v>
      </c>
      <c r="L360" s="599" t="s">
        <v>144</v>
      </c>
    </row>
    <row r="361" spans="3:12">
      <c r="C361" s="599" t="s">
        <v>144</v>
      </c>
      <c r="D361" s="599" t="s">
        <v>144</v>
      </c>
      <c r="E361" s="599" t="s">
        <v>144</v>
      </c>
      <c r="F361" s="599" t="s">
        <v>144</v>
      </c>
      <c r="G361" s="599" t="s">
        <v>144</v>
      </c>
      <c r="H361" s="961" t="s">
        <v>144</v>
      </c>
      <c r="I361" s="599" t="s">
        <v>144</v>
      </c>
      <c r="J361" s="599" t="s">
        <v>144</v>
      </c>
      <c r="K361" s="599" t="s">
        <v>144</v>
      </c>
      <c r="L361" s="599" t="s">
        <v>144</v>
      </c>
    </row>
    <row r="362" spans="3:12">
      <c r="C362" s="599" t="s">
        <v>144</v>
      </c>
      <c r="D362" s="599" t="s">
        <v>144</v>
      </c>
      <c r="E362" s="599" t="s">
        <v>144</v>
      </c>
      <c r="F362" s="599" t="s">
        <v>144</v>
      </c>
      <c r="G362" s="599" t="s">
        <v>144</v>
      </c>
      <c r="H362" s="961" t="s">
        <v>144</v>
      </c>
      <c r="I362" s="599" t="s">
        <v>144</v>
      </c>
      <c r="J362" s="599" t="s">
        <v>144</v>
      </c>
      <c r="K362" s="599" t="s">
        <v>144</v>
      </c>
      <c r="L362" s="599" t="s">
        <v>144</v>
      </c>
    </row>
    <row r="363" spans="3:12">
      <c r="C363" s="599" t="s">
        <v>144</v>
      </c>
      <c r="D363" s="599" t="s">
        <v>144</v>
      </c>
      <c r="E363" s="599" t="s">
        <v>144</v>
      </c>
      <c r="F363" s="599" t="s">
        <v>144</v>
      </c>
      <c r="G363" s="599" t="s">
        <v>144</v>
      </c>
      <c r="H363" s="961" t="s">
        <v>144</v>
      </c>
      <c r="I363" s="599" t="s">
        <v>144</v>
      </c>
      <c r="J363" s="599" t="s">
        <v>144</v>
      </c>
      <c r="K363" s="599" t="s">
        <v>144</v>
      </c>
      <c r="L363" s="599" t="s">
        <v>144</v>
      </c>
    </row>
    <row r="364" spans="3:12">
      <c r="C364" s="599" t="s">
        <v>144</v>
      </c>
      <c r="D364" s="599" t="s">
        <v>144</v>
      </c>
      <c r="E364" s="599" t="s">
        <v>144</v>
      </c>
      <c r="F364" s="599" t="s">
        <v>144</v>
      </c>
      <c r="G364" s="599" t="s">
        <v>144</v>
      </c>
      <c r="H364" s="961" t="s">
        <v>144</v>
      </c>
      <c r="I364" s="599" t="s">
        <v>144</v>
      </c>
      <c r="J364" s="599" t="s">
        <v>144</v>
      </c>
      <c r="K364" s="599" t="s">
        <v>144</v>
      </c>
      <c r="L364" s="599" t="s">
        <v>144</v>
      </c>
    </row>
    <row r="365" spans="3:12">
      <c r="C365" s="599" t="s">
        <v>144</v>
      </c>
      <c r="D365" s="599" t="s">
        <v>144</v>
      </c>
      <c r="E365" s="599" t="s">
        <v>144</v>
      </c>
      <c r="F365" s="599" t="s">
        <v>144</v>
      </c>
      <c r="G365" s="599" t="s">
        <v>144</v>
      </c>
      <c r="H365" s="961" t="s">
        <v>144</v>
      </c>
      <c r="I365" s="599" t="s">
        <v>144</v>
      </c>
      <c r="J365" s="599" t="s">
        <v>144</v>
      </c>
      <c r="K365" s="599" t="s">
        <v>144</v>
      </c>
      <c r="L365" s="599" t="s">
        <v>144</v>
      </c>
    </row>
    <row r="366" spans="3:12">
      <c r="C366" s="599" t="s">
        <v>144</v>
      </c>
      <c r="D366" s="599" t="s">
        <v>144</v>
      </c>
      <c r="E366" s="599" t="s">
        <v>144</v>
      </c>
      <c r="F366" s="599" t="s">
        <v>144</v>
      </c>
      <c r="G366" s="599" t="s">
        <v>144</v>
      </c>
      <c r="H366" s="961" t="s">
        <v>144</v>
      </c>
      <c r="I366" s="599" t="s">
        <v>144</v>
      </c>
      <c r="J366" s="599" t="s">
        <v>144</v>
      </c>
      <c r="K366" s="599" t="s">
        <v>144</v>
      </c>
      <c r="L366" s="599" t="s">
        <v>144</v>
      </c>
    </row>
    <row r="367" spans="3:12">
      <c r="C367" s="599" t="s">
        <v>144</v>
      </c>
      <c r="D367" s="599" t="s">
        <v>144</v>
      </c>
      <c r="E367" s="599" t="s">
        <v>144</v>
      </c>
      <c r="F367" s="599" t="s">
        <v>144</v>
      </c>
      <c r="G367" s="599" t="s">
        <v>144</v>
      </c>
      <c r="H367" s="961" t="s">
        <v>144</v>
      </c>
      <c r="I367" s="599" t="s">
        <v>144</v>
      </c>
      <c r="J367" s="599" t="s">
        <v>144</v>
      </c>
      <c r="K367" s="599" t="s">
        <v>144</v>
      </c>
      <c r="L367" s="599" t="s">
        <v>144</v>
      </c>
    </row>
    <row r="368" spans="3:12">
      <c r="C368" s="599" t="s">
        <v>144</v>
      </c>
      <c r="D368" s="599" t="s">
        <v>144</v>
      </c>
      <c r="E368" s="599" t="s">
        <v>144</v>
      </c>
      <c r="F368" s="599" t="s">
        <v>144</v>
      </c>
      <c r="G368" s="599" t="s">
        <v>144</v>
      </c>
      <c r="H368" s="961" t="s">
        <v>144</v>
      </c>
      <c r="I368" s="599" t="s">
        <v>144</v>
      </c>
      <c r="J368" s="599" t="s">
        <v>144</v>
      </c>
      <c r="K368" s="599" t="s">
        <v>144</v>
      </c>
      <c r="L368" s="599" t="s">
        <v>144</v>
      </c>
    </row>
    <row r="369" spans="3:12">
      <c r="C369" s="599" t="s">
        <v>144</v>
      </c>
      <c r="D369" s="599" t="s">
        <v>144</v>
      </c>
      <c r="E369" s="599" t="s">
        <v>144</v>
      </c>
      <c r="F369" s="599" t="s">
        <v>144</v>
      </c>
      <c r="G369" s="599" t="s">
        <v>144</v>
      </c>
      <c r="H369" s="961" t="s">
        <v>144</v>
      </c>
      <c r="I369" s="599" t="s">
        <v>144</v>
      </c>
      <c r="J369" s="599" t="s">
        <v>144</v>
      </c>
      <c r="K369" s="599" t="s">
        <v>144</v>
      </c>
      <c r="L369" s="599" t="s">
        <v>144</v>
      </c>
    </row>
    <row r="370" spans="3:12">
      <c r="C370" s="599" t="s">
        <v>144</v>
      </c>
      <c r="D370" s="599" t="s">
        <v>144</v>
      </c>
      <c r="E370" s="599" t="s">
        <v>144</v>
      </c>
      <c r="F370" s="599" t="s">
        <v>144</v>
      </c>
      <c r="G370" s="599" t="s">
        <v>144</v>
      </c>
      <c r="H370" s="961" t="s">
        <v>144</v>
      </c>
      <c r="I370" s="599" t="s">
        <v>144</v>
      </c>
      <c r="J370" s="599" t="s">
        <v>144</v>
      </c>
      <c r="K370" s="599" t="s">
        <v>144</v>
      </c>
      <c r="L370" s="599" t="s">
        <v>144</v>
      </c>
    </row>
    <row r="371" spans="3:12">
      <c r="C371" s="599" t="s">
        <v>144</v>
      </c>
      <c r="D371" s="599" t="s">
        <v>144</v>
      </c>
      <c r="E371" s="599" t="s">
        <v>144</v>
      </c>
      <c r="F371" s="599" t="s">
        <v>144</v>
      </c>
      <c r="G371" s="599" t="s">
        <v>144</v>
      </c>
      <c r="H371" s="961" t="s">
        <v>144</v>
      </c>
      <c r="I371" s="599" t="s">
        <v>144</v>
      </c>
      <c r="J371" s="599" t="s">
        <v>144</v>
      </c>
      <c r="K371" s="599" t="s">
        <v>144</v>
      </c>
      <c r="L371" s="599" t="s">
        <v>144</v>
      </c>
    </row>
    <row r="372" spans="3:12">
      <c r="C372" s="599" t="s">
        <v>144</v>
      </c>
      <c r="D372" s="599" t="s">
        <v>144</v>
      </c>
      <c r="E372" s="599" t="s">
        <v>144</v>
      </c>
      <c r="F372" s="599" t="s">
        <v>144</v>
      </c>
      <c r="G372" s="599" t="s">
        <v>144</v>
      </c>
      <c r="H372" s="961" t="s">
        <v>144</v>
      </c>
      <c r="I372" s="599" t="s">
        <v>144</v>
      </c>
      <c r="J372" s="599" t="s">
        <v>144</v>
      </c>
      <c r="K372" s="599" t="s">
        <v>144</v>
      </c>
      <c r="L372" s="599" t="s">
        <v>144</v>
      </c>
    </row>
    <row r="373" spans="3:12">
      <c r="C373" s="599" t="s">
        <v>144</v>
      </c>
      <c r="D373" s="599" t="s">
        <v>144</v>
      </c>
      <c r="E373" s="599" t="s">
        <v>144</v>
      </c>
      <c r="F373" s="599" t="s">
        <v>144</v>
      </c>
      <c r="G373" s="599" t="s">
        <v>144</v>
      </c>
      <c r="H373" s="961" t="s">
        <v>144</v>
      </c>
      <c r="I373" s="599" t="s">
        <v>144</v>
      </c>
      <c r="J373" s="599" t="s">
        <v>144</v>
      </c>
      <c r="K373" s="599" t="s">
        <v>144</v>
      </c>
      <c r="L373" s="599" t="s">
        <v>144</v>
      </c>
    </row>
    <row r="374" spans="3:12">
      <c r="C374" s="599" t="s">
        <v>144</v>
      </c>
      <c r="D374" s="599" t="s">
        <v>144</v>
      </c>
      <c r="E374" s="599" t="s">
        <v>144</v>
      </c>
      <c r="F374" s="599" t="s">
        <v>144</v>
      </c>
      <c r="G374" s="599" t="s">
        <v>144</v>
      </c>
      <c r="H374" s="961" t="s">
        <v>144</v>
      </c>
      <c r="I374" s="599" t="s">
        <v>144</v>
      </c>
      <c r="J374" s="599" t="s">
        <v>144</v>
      </c>
      <c r="K374" s="599" t="s">
        <v>144</v>
      </c>
      <c r="L374" s="599" t="s">
        <v>144</v>
      </c>
    </row>
    <row r="375" spans="3:12">
      <c r="C375" s="599" t="s">
        <v>144</v>
      </c>
      <c r="D375" s="599" t="s">
        <v>144</v>
      </c>
      <c r="E375" s="599" t="s">
        <v>144</v>
      </c>
      <c r="F375" s="599" t="s">
        <v>144</v>
      </c>
      <c r="G375" s="599" t="s">
        <v>144</v>
      </c>
      <c r="H375" s="961" t="s">
        <v>144</v>
      </c>
      <c r="I375" s="599" t="s">
        <v>144</v>
      </c>
      <c r="J375" s="599" t="s">
        <v>144</v>
      </c>
      <c r="K375" s="599" t="s">
        <v>144</v>
      </c>
      <c r="L375" s="599" t="s">
        <v>144</v>
      </c>
    </row>
    <row r="376" spans="3:12">
      <c r="C376" s="599" t="s">
        <v>144</v>
      </c>
      <c r="D376" s="599" t="s">
        <v>144</v>
      </c>
      <c r="E376" s="599" t="s">
        <v>144</v>
      </c>
      <c r="F376" s="599" t="s">
        <v>144</v>
      </c>
      <c r="G376" s="599" t="s">
        <v>144</v>
      </c>
      <c r="H376" s="961" t="s">
        <v>144</v>
      </c>
      <c r="I376" s="599" t="s">
        <v>144</v>
      </c>
      <c r="J376" s="599" t="s">
        <v>144</v>
      </c>
      <c r="K376" s="599" t="s">
        <v>144</v>
      </c>
      <c r="L376" s="599" t="s">
        <v>144</v>
      </c>
    </row>
    <row r="377" spans="3:12">
      <c r="C377" s="599" t="s">
        <v>144</v>
      </c>
      <c r="D377" s="599" t="s">
        <v>144</v>
      </c>
      <c r="E377" s="599" t="s">
        <v>144</v>
      </c>
      <c r="F377" s="599" t="s">
        <v>144</v>
      </c>
      <c r="G377" s="599" t="s">
        <v>144</v>
      </c>
      <c r="H377" s="961" t="s">
        <v>144</v>
      </c>
      <c r="I377" s="599" t="s">
        <v>144</v>
      </c>
      <c r="J377" s="599" t="s">
        <v>144</v>
      </c>
      <c r="K377" s="599" t="s">
        <v>144</v>
      </c>
      <c r="L377" s="599" t="s">
        <v>144</v>
      </c>
    </row>
    <row r="378" spans="3:12">
      <c r="C378" s="599" t="s">
        <v>144</v>
      </c>
      <c r="D378" s="599" t="s">
        <v>144</v>
      </c>
      <c r="E378" s="599" t="s">
        <v>144</v>
      </c>
      <c r="F378" s="599" t="s">
        <v>144</v>
      </c>
      <c r="G378" s="599" t="s">
        <v>144</v>
      </c>
      <c r="H378" s="961" t="s">
        <v>144</v>
      </c>
      <c r="I378" s="599" t="s">
        <v>144</v>
      </c>
      <c r="J378" s="599" t="s">
        <v>144</v>
      </c>
      <c r="K378" s="599" t="s">
        <v>144</v>
      </c>
      <c r="L378" s="599" t="s">
        <v>144</v>
      </c>
    </row>
    <row r="379" spans="3:12">
      <c r="C379" s="599" t="s">
        <v>144</v>
      </c>
      <c r="D379" s="599" t="s">
        <v>144</v>
      </c>
      <c r="E379" s="599" t="s">
        <v>144</v>
      </c>
      <c r="F379" s="599" t="s">
        <v>144</v>
      </c>
      <c r="G379" s="599" t="s">
        <v>144</v>
      </c>
      <c r="H379" s="961" t="s">
        <v>144</v>
      </c>
      <c r="I379" s="599" t="s">
        <v>144</v>
      </c>
      <c r="J379" s="599" t="s">
        <v>144</v>
      </c>
      <c r="K379" s="599" t="s">
        <v>144</v>
      </c>
      <c r="L379" s="599" t="s">
        <v>144</v>
      </c>
    </row>
    <row r="380" spans="3:12">
      <c r="C380" s="599" t="s">
        <v>144</v>
      </c>
      <c r="D380" s="599" t="s">
        <v>144</v>
      </c>
      <c r="E380" s="599" t="s">
        <v>144</v>
      </c>
      <c r="F380" s="599" t="s">
        <v>144</v>
      </c>
      <c r="G380" s="599" t="s">
        <v>144</v>
      </c>
      <c r="H380" s="961" t="s">
        <v>144</v>
      </c>
      <c r="I380" s="599" t="s">
        <v>144</v>
      </c>
      <c r="J380" s="599" t="s">
        <v>144</v>
      </c>
      <c r="K380" s="599" t="s">
        <v>144</v>
      </c>
      <c r="L380" s="599" t="s">
        <v>144</v>
      </c>
    </row>
    <row r="381" spans="3:12">
      <c r="C381" s="599" t="s">
        <v>144</v>
      </c>
      <c r="D381" s="599" t="s">
        <v>144</v>
      </c>
      <c r="E381" s="599" t="s">
        <v>144</v>
      </c>
      <c r="F381" s="599" t="s">
        <v>144</v>
      </c>
      <c r="G381" s="599" t="s">
        <v>144</v>
      </c>
      <c r="H381" s="961" t="s">
        <v>144</v>
      </c>
      <c r="I381" s="599" t="s">
        <v>144</v>
      </c>
      <c r="J381" s="599" t="s">
        <v>144</v>
      </c>
      <c r="K381" s="599" t="s">
        <v>144</v>
      </c>
      <c r="L381" s="599" t="s">
        <v>144</v>
      </c>
    </row>
    <row r="382" spans="3:12">
      <c r="C382" s="599" t="s">
        <v>144</v>
      </c>
      <c r="D382" s="599" t="s">
        <v>144</v>
      </c>
      <c r="E382" s="599" t="s">
        <v>144</v>
      </c>
      <c r="F382" s="599" t="s">
        <v>144</v>
      </c>
      <c r="G382" s="599" t="s">
        <v>144</v>
      </c>
      <c r="H382" s="961" t="s">
        <v>144</v>
      </c>
      <c r="I382" s="599" t="s">
        <v>144</v>
      </c>
      <c r="J382" s="599" t="s">
        <v>144</v>
      </c>
      <c r="K382" s="599" t="s">
        <v>144</v>
      </c>
      <c r="L382" s="599" t="s">
        <v>144</v>
      </c>
    </row>
    <row r="383" spans="3:12">
      <c r="C383" s="599" t="s">
        <v>144</v>
      </c>
      <c r="D383" s="599" t="s">
        <v>144</v>
      </c>
      <c r="E383" s="599" t="s">
        <v>144</v>
      </c>
      <c r="F383" s="599" t="s">
        <v>144</v>
      </c>
      <c r="G383" s="599" t="s">
        <v>144</v>
      </c>
      <c r="H383" s="961" t="s">
        <v>144</v>
      </c>
      <c r="I383" s="599" t="s">
        <v>144</v>
      </c>
      <c r="J383" s="599" t="s">
        <v>144</v>
      </c>
      <c r="K383" s="599" t="s">
        <v>144</v>
      </c>
      <c r="L383" s="599" t="s">
        <v>144</v>
      </c>
    </row>
    <row r="384" spans="3:12">
      <c r="C384" s="599" t="s">
        <v>144</v>
      </c>
      <c r="D384" s="599" t="s">
        <v>144</v>
      </c>
      <c r="E384" s="599" t="s">
        <v>144</v>
      </c>
      <c r="F384" s="599" t="s">
        <v>144</v>
      </c>
      <c r="G384" s="599" t="s">
        <v>144</v>
      </c>
      <c r="H384" s="961" t="s">
        <v>144</v>
      </c>
      <c r="I384" s="599" t="s">
        <v>144</v>
      </c>
      <c r="J384" s="599" t="s">
        <v>144</v>
      </c>
      <c r="K384" s="599" t="s">
        <v>144</v>
      </c>
      <c r="L384" s="599" t="s">
        <v>144</v>
      </c>
    </row>
    <row r="385" spans="3:12">
      <c r="C385" s="599" t="s">
        <v>144</v>
      </c>
      <c r="D385" s="599" t="s">
        <v>144</v>
      </c>
      <c r="E385" s="599" t="s">
        <v>144</v>
      </c>
      <c r="F385" s="599" t="s">
        <v>144</v>
      </c>
      <c r="G385" s="599" t="s">
        <v>144</v>
      </c>
      <c r="H385" s="961" t="s">
        <v>144</v>
      </c>
      <c r="I385" s="599" t="s">
        <v>144</v>
      </c>
      <c r="J385" s="599" t="s">
        <v>144</v>
      </c>
      <c r="K385" s="599" t="s">
        <v>144</v>
      </c>
      <c r="L385" s="599" t="s">
        <v>144</v>
      </c>
    </row>
    <row r="386" spans="3:12">
      <c r="C386" s="599" t="s">
        <v>144</v>
      </c>
      <c r="D386" s="599" t="s">
        <v>144</v>
      </c>
      <c r="E386" s="599" t="s">
        <v>144</v>
      </c>
      <c r="F386" s="599" t="s">
        <v>144</v>
      </c>
      <c r="G386" s="599" t="s">
        <v>144</v>
      </c>
      <c r="H386" s="961" t="s">
        <v>144</v>
      </c>
      <c r="I386" s="599" t="s">
        <v>144</v>
      </c>
      <c r="J386" s="599" t="s">
        <v>144</v>
      </c>
      <c r="K386" s="599" t="s">
        <v>144</v>
      </c>
      <c r="L386" s="599" t="s">
        <v>144</v>
      </c>
    </row>
    <row r="387" spans="3:12">
      <c r="C387" s="599" t="s">
        <v>144</v>
      </c>
      <c r="D387" s="599" t="s">
        <v>144</v>
      </c>
      <c r="E387" s="599" t="s">
        <v>144</v>
      </c>
      <c r="F387" s="599" t="s">
        <v>144</v>
      </c>
      <c r="G387" s="599" t="s">
        <v>144</v>
      </c>
      <c r="H387" s="961" t="s">
        <v>144</v>
      </c>
      <c r="I387" s="599" t="s">
        <v>144</v>
      </c>
      <c r="J387" s="599" t="s">
        <v>144</v>
      </c>
      <c r="K387" s="599" t="s">
        <v>144</v>
      </c>
      <c r="L387" s="599" t="s">
        <v>144</v>
      </c>
    </row>
    <row r="388" spans="3:12">
      <c r="C388" s="599" t="s">
        <v>144</v>
      </c>
      <c r="D388" s="599" t="s">
        <v>144</v>
      </c>
      <c r="E388" s="599" t="s">
        <v>144</v>
      </c>
      <c r="F388" s="599" t="s">
        <v>144</v>
      </c>
      <c r="G388" s="599" t="s">
        <v>144</v>
      </c>
      <c r="H388" s="961" t="s">
        <v>144</v>
      </c>
      <c r="I388" s="599" t="s">
        <v>144</v>
      </c>
      <c r="J388" s="599" t="s">
        <v>144</v>
      </c>
      <c r="K388" s="599" t="s">
        <v>144</v>
      </c>
      <c r="L388" s="599" t="s">
        <v>144</v>
      </c>
    </row>
    <row r="389" spans="3:12">
      <c r="C389" s="599" t="s">
        <v>144</v>
      </c>
      <c r="D389" s="599" t="s">
        <v>144</v>
      </c>
      <c r="E389" s="599" t="s">
        <v>144</v>
      </c>
      <c r="F389" s="599" t="s">
        <v>144</v>
      </c>
      <c r="G389" s="599" t="s">
        <v>144</v>
      </c>
      <c r="H389" s="961" t="s">
        <v>144</v>
      </c>
      <c r="I389" s="599" t="s">
        <v>144</v>
      </c>
      <c r="J389" s="599" t="s">
        <v>144</v>
      </c>
      <c r="K389" s="599" t="s">
        <v>144</v>
      </c>
      <c r="L389" s="599" t="s">
        <v>144</v>
      </c>
    </row>
    <row r="390" spans="3:12">
      <c r="C390" s="599" t="s">
        <v>144</v>
      </c>
      <c r="D390" s="599" t="s">
        <v>144</v>
      </c>
      <c r="E390" s="599" t="s">
        <v>144</v>
      </c>
      <c r="F390" s="599" t="s">
        <v>144</v>
      </c>
      <c r="G390" s="599" t="s">
        <v>144</v>
      </c>
      <c r="H390" s="961" t="s">
        <v>144</v>
      </c>
      <c r="I390" s="599" t="s">
        <v>144</v>
      </c>
      <c r="J390" s="599" t="s">
        <v>144</v>
      </c>
      <c r="K390" s="599" t="s">
        <v>144</v>
      </c>
      <c r="L390" s="599" t="s">
        <v>144</v>
      </c>
    </row>
    <row r="391" spans="3:12">
      <c r="C391" s="599" t="s">
        <v>144</v>
      </c>
      <c r="D391" s="599" t="s">
        <v>144</v>
      </c>
      <c r="E391" s="599" t="s">
        <v>144</v>
      </c>
      <c r="F391" s="599" t="s">
        <v>144</v>
      </c>
      <c r="G391" s="599" t="s">
        <v>144</v>
      </c>
      <c r="H391" s="961" t="s">
        <v>144</v>
      </c>
      <c r="I391" s="599" t="s">
        <v>144</v>
      </c>
      <c r="J391" s="599" t="s">
        <v>144</v>
      </c>
      <c r="K391" s="599" t="s">
        <v>144</v>
      </c>
      <c r="L391" s="599" t="s">
        <v>144</v>
      </c>
    </row>
    <row r="392" spans="3:12">
      <c r="C392" s="599" t="s">
        <v>144</v>
      </c>
      <c r="D392" s="599" t="s">
        <v>144</v>
      </c>
      <c r="E392" s="599" t="s">
        <v>144</v>
      </c>
      <c r="F392" s="599" t="s">
        <v>144</v>
      </c>
      <c r="G392" s="599" t="s">
        <v>144</v>
      </c>
      <c r="H392" s="961" t="s">
        <v>144</v>
      </c>
      <c r="I392" s="599" t="s">
        <v>144</v>
      </c>
      <c r="J392" s="599" t="s">
        <v>144</v>
      </c>
      <c r="K392" s="599" t="s">
        <v>144</v>
      </c>
      <c r="L392" s="599" t="s">
        <v>144</v>
      </c>
    </row>
    <row r="393" spans="3:12">
      <c r="C393" s="599" t="s">
        <v>144</v>
      </c>
      <c r="D393" s="599" t="s">
        <v>144</v>
      </c>
      <c r="E393" s="599" t="s">
        <v>144</v>
      </c>
      <c r="F393" s="599" t="s">
        <v>144</v>
      </c>
      <c r="G393" s="599" t="s">
        <v>144</v>
      </c>
      <c r="H393" s="961" t="s">
        <v>144</v>
      </c>
      <c r="I393" s="599" t="s">
        <v>144</v>
      </c>
      <c r="J393" s="599" t="s">
        <v>144</v>
      </c>
      <c r="K393" s="599" t="s">
        <v>144</v>
      </c>
      <c r="L393" s="599" t="s">
        <v>144</v>
      </c>
    </row>
    <row r="394" spans="3:12">
      <c r="C394" s="599" t="s">
        <v>144</v>
      </c>
      <c r="D394" s="599" t="s">
        <v>144</v>
      </c>
      <c r="E394" s="599" t="s">
        <v>144</v>
      </c>
      <c r="F394" s="599" t="s">
        <v>144</v>
      </c>
      <c r="G394" s="599" t="s">
        <v>144</v>
      </c>
      <c r="H394" s="961" t="s">
        <v>144</v>
      </c>
      <c r="I394" s="599" t="s">
        <v>144</v>
      </c>
      <c r="J394" s="599" t="s">
        <v>144</v>
      </c>
      <c r="K394" s="599" t="s">
        <v>144</v>
      </c>
      <c r="L394" s="599" t="s">
        <v>144</v>
      </c>
    </row>
    <row r="395" spans="3:12">
      <c r="C395" s="599" t="s">
        <v>144</v>
      </c>
      <c r="D395" s="599" t="s">
        <v>144</v>
      </c>
      <c r="E395" s="599" t="s">
        <v>144</v>
      </c>
      <c r="F395" s="599" t="s">
        <v>144</v>
      </c>
      <c r="G395" s="599" t="s">
        <v>144</v>
      </c>
      <c r="H395" s="961" t="s">
        <v>144</v>
      </c>
      <c r="I395" s="599" t="s">
        <v>144</v>
      </c>
      <c r="J395" s="599" t="s">
        <v>144</v>
      </c>
      <c r="K395" s="599" t="s">
        <v>144</v>
      </c>
      <c r="L395" s="599" t="s">
        <v>144</v>
      </c>
    </row>
    <row r="396" spans="3:12">
      <c r="C396" s="599" t="s">
        <v>144</v>
      </c>
      <c r="D396" s="599" t="s">
        <v>144</v>
      </c>
      <c r="E396" s="599" t="s">
        <v>144</v>
      </c>
      <c r="F396" s="599" t="s">
        <v>144</v>
      </c>
      <c r="G396" s="599" t="s">
        <v>144</v>
      </c>
      <c r="H396" s="961" t="s">
        <v>144</v>
      </c>
      <c r="I396" s="599" t="s">
        <v>144</v>
      </c>
      <c r="J396" s="599" t="s">
        <v>144</v>
      </c>
      <c r="K396" s="599" t="s">
        <v>144</v>
      </c>
      <c r="L396" s="599" t="s">
        <v>144</v>
      </c>
    </row>
    <row r="397" spans="3:12">
      <c r="C397" s="599" t="s">
        <v>144</v>
      </c>
      <c r="D397" s="599" t="s">
        <v>144</v>
      </c>
      <c r="E397" s="599" t="s">
        <v>144</v>
      </c>
      <c r="F397" s="599" t="s">
        <v>144</v>
      </c>
      <c r="G397" s="599" t="s">
        <v>144</v>
      </c>
      <c r="H397" s="961" t="s">
        <v>144</v>
      </c>
      <c r="I397" s="599" t="s">
        <v>144</v>
      </c>
      <c r="J397" s="599" t="s">
        <v>144</v>
      </c>
      <c r="K397" s="599" t="s">
        <v>144</v>
      </c>
      <c r="L397" s="599" t="s">
        <v>144</v>
      </c>
    </row>
    <row r="398" spans="3:12">
      <c r="C398" s="599" t="s">
        <v>144</v>
      </c>
      <c r="D398" s="599" t="s">
        <v>144</v>
      </c>
      <c r="E398" s="599" t="s">
        <v>144</v>
      </c>
      <c r="F398" s="599" t="s">
        <v>144</v>
      </c>
      <c r="G398" s="599" t="s">
        <v>144</v>
      </c>
      <c r="H398" s="961" t="s">
        <v>144</v>
      </c>
      <c r="I398" s="599" t="s">
        <v>144</v>
      </c>
      <c r="J398" s="599" t="s">
        <v>144</v>
      </c>
      <c r="K398" s="599" t="s">
        <v>144</v>
      </c>
      <c r="L398" s="599" t="s">
        <v>144</v>
      </c>
    </row>
    <row r="399" spans="3:12">
      <c r="C399" s="599" t="s">
        <v>144</v>
      </c>
      <c r="D399" s="599" t="s">
        <v>144</v>
      </c>
      <c r="E399" s="599" t="s">
        <v>144</v>
      </c>
      <c r="F399" s="599" t="s">
        <v>144</v>
      </c>
      <c r="G399" s="599" t="s">
        <v>144</v>
      </c>
      <c r="H399" s="961" t="s">
        <v>144</v>
      </c>
      <c r="I399" s="599" t="s">
        <v>144</v>
      </c>
      <c r="J399" s="599" t="s">
        <v>144</v>
      </c>
      <c r="K399" s="599" t="s">
        <v>144</v>
      </c>
      <c r="L399" s="599" t="s">
        <v>144</v>
      </c>
    </row>
    <row r="400" spans="3:12">
      <c r="C400" s="599" t="s">
        <v>144</v>
      </c>
      <c r="D400" s="599" t="s">
        <v>144</v>
      </c>
      <c r="E400" s="599" t="s">
        <v>144</v>
      </c>
      <c r="F400" s="599" t="s">
        <v>144</v>
      </c>
      <c r="G400" s="599" t="s">
        <v>144</v>
      </c>
      <c r="H400" s="961" t="s">
        <v>144</v>
      </c>
      <c r="I400" s="599" t="s">
        <v>144</v>
      </c>
      <c r="J400" s="599" t="s">
        <v>144</v>
      </c>
      <c r="K400" s="599" t="s">
        <v>144</v>
      </c>
      <c r="L400" s="599" t="s">
        <v>144</v>
      </c>
    </row>
    <row r="401" spans="3:12">
      <c r="C401" s="599" t="s">
        <v>144</v>
      </c>
      <c r="D401" s="599" t="s">
        <v>144</v>
      </c>
      <c r="E401" s="599" t="s">
        <v>144</v>
      </c>
      <c r="F401" s="599" t="s">
        <v>144</v>
      </c>
      <c r="G401" s="599" t="s">
        <v>144</v>
      </c>
      <c r="H401" s="961" t="s">
        <v>144</v>
      </c>
      <c r="I401" s="599" t="s">
        <v>144</v>
      </c>
      <c r="J401" s="599" t="s">
        <v>144</v>
      </c>
      <c r="K401" s="599" t="s">
        <v>144</v>
      </c>
      <c r="L401" s="599" t="s">
        <v>144</v>
      </c>
    </row>
    <row r="402" spans="3:12">
      <c r="C402" s="599" t="s">
        <v>144</v>
      </c>
      <c r="D402" s="599" t="s">
        <v>144</v>
      </c>
      <c r="E402" s="599" t="s">
        <v>144</v>
      </c>
      <c r="F402" s="599" t="s">
        <v>144</v>
      </c>
      <c r="G402" s="599" t="s">
        <v>144</v>
      </c>
      <c r="H402" s="961" t="s">
        <v>144</v>
      </c>
      <c r="I402" s="599" t="s">
        <v>144</v>
      </c>
      <c r="J402" s="599" t="s">
        <v>144</v>
      </c>
      <c r="K402" s="599" t="s">
        <v>144</v>
      </c>
      <c r="L402" s="599" t="s">
        <v>144</v>
      </c>
    </row>
    <row r="403" spans="3:12">
      <c r="C403" s="599" t="s">
        <v>144</v>
      </c>
      <c r="D403" s="599" t="s">
        <v>144</v>
      </c>
      <c r="E403" s="599" t="s">
        <v>144</v>
      </c>
      <c r="F403" s="599" t="s">
        <v>144</v>
      </c>
      <c r="G403" s="599" t="s">
        <v>144</v>
      </c>
      <c r="H403" s="961" t="s">
        <v>144</v>
      </c>
      <c r="I403" s="599" t="s">
        <v>144</v>
      </c>
      <c r="J403" s="599" t="s">
        <v>144</v>
      </c>
      <c r="K403" s="599" t="s">
        <v>144</v>
      </c>
      <c r="L403" s="599" t="s">
        <v>144</v>
      </c>
    </row>
    <row r="404" spans="3:12">
      <c r="C404" s="599" t="s">
        <v>144</v>
      </c>
      <c r="D404" s="599" t="s">
        <v>144</v>
      </c>
      <c r="E404" s="599" t="s">
        <v>144</v>
      </c>
      <c r="F404" s="599" t="s">
        <v>144</v>
      </c>
      <c r="G404" s="599" t="s">
        <v>144</v>
      </c>
      <c r="H404" s="961" t="s">
        <v>144</v>
      </c>
      <c r="I404" s="599" t="s">
        <v>144</v>
      </c>
      <c r="J404" s="599" t="s">
        <v>144</v>
      </c>
      <c r="K404" s="599" t="s">
        <v>144</v>
      </c>
      <c r="L404" s="599" t="s">
        <v>144</v>
      </c>
    </row>
    <row r="405" spans="3:12">
      <c r="C405" s="599" t="s">
        <v>144</v>
      </c>
      <c r="D405" s="599" t="s">
        <v>144</v>
      </c>
      <c r="E405" s="599" t="s">
        <v>144</v>
      </c>
      <c r="F405" s="599" t="s">
        <v>144</v>
      </c>
      <c r="G405" s="599" t="s">
        <v>144</v>
      </c>
      <c r="H405" s="961" t="s">
        <v>144</v>
      </c>
      <c r="I405" s="599" t="s">
        <v>144</v>
      </c>
      <c r="J405" s="599" t="s">
        <v>144</v>
      </c>
      <c r="K405" s="599" t="s">
        <v>144</v>
      </c>
      <c r="L405" s="599" t="s">
        <v>144</v>
      </c>
    </row>
    <row r="406" spans="3:12">
      <c r="C406" s="599" t="s">
        <v>144</v>
      </c>
      <c r="D406" s="599" t="s">
        <v>144</v>
      </c>
      <c r="E406" s="599" t="s">
        <v>144</v>
      </c>
      <c r="F406" s="599" t="s">
        <v>144</v>
      </c>
      <c r="G406" s="599" t="s">
        <v>144</v>
      </c>
      <c r="H406" s="961" t="s">
        <v>144</v>
      </c>
      <c r="I406" s="599" t="s">
        <v>144</v>
      </c>
      <c r="J406" s="599" t="s">
        <v>144</v>
      </c>
      <c r="K406" s="599" t="s">
        <v>144</v>
      </c>
      <c r="L406" s="599" t="s">
        <v>144</v>
      </c>
    </row>
    <row r="407" spans="3:12">
      <c r="C407" s="599" t="s">
        <v>144</v>
      </c>
      <c r="D407" s="599" t="s">
        <v>144</v>
      </c>
      <c r="E407" s="599" t="s">
        <v>144</v>
      </c>
      <c r="F407" s="599" t="s">
        <v>144</v>
      </c>
      <c r="G407" s="599" t="s">
        <v>144</v>
      </c>
      <c r="H407" s="961" t="s">
        <v>144</v>
      </c>
      <c r="I407" s="599" t="s">
        <v>144</v>
      </c>
      <c r="J407" s="599" t="s">
        <v>144</v>
      </c>
      <c r="K407" s="599" t="s">
        <v>144</v>
      </c>
      <c r="L407" s="599" t="s">
        <v>144</v>
      </c>
    </row>
    <row r="408" spans="3:12">
      <c r="C408" s="599" t="s">
        <v>144</v>
      </c>
      <c r="D408" s="599" t="s">
        <v>144</v>
      </c>
      <c r="E408" s="599" t="s">
        <v>144</v>
      </c>
      <c r="F408" s="599" t="s">
        <v>144</v>
      </c>
      <c r="G408" s="599" t="s">
        <v>144</v>
      </c>
      <c r="H408" s="961" t="s">
        <v>144</v>
      </c>
      <c r="I408" s="599" t="s">
        <v>144</v>
      </c>
      <c r="J408" s="599" t="s">
        <v>144</v>
      </c>
      <c r="K408" s="599" t="s">
        <v>144</v>
      </c>
      <c r="L408" s="599" t="s">
        <v>144</v>
      </c>
    </row>
    <row r="409" spans="3:12">
      <c r="C409" s="599" t="s">
        <v>144</v>
      </c>
      <c r="D409" s="599" t="s">
        <v>144</v>
      </c>
      <c r="E409" s="599" t="s">
        <v>144</v>
      </c>
      <c r="F409" s="599" t="s">
        <v>144</v>
      </c>
      <c r="G409" s="599" t="s">
        <v>144</v>
      </c>
      <c r="H409" s="961" t="s">
        <v>144</v>
      </c>
      <c r="I409" s="599" t="s">
        <v>144</v>
      </c>
      <c r="J409" s="599" t="s">
        <v>144</v>
      </c>
      <c r="K409" s="599" t="s">
        <v>144</v>
      </c>
      <c r="L409" s="599" t="s">
        <v>144</v>
      </c>
    </row>
    <row r="410" spans="3:12">
      <c r="C410" s="599" t="s">
        <v>144</v>
      </c>
      <c r="D410" s="599" t="s">
        <v>144</v>
      </c>
      <c r="E410" s="599" t="s">
        <v>144</v>
      </c>
      <c r="F410" s="599" t="s">
        <v>144</v>
      </c>
      <c r="G410" s="599" t="s">
        <v>144</v>
      </c>
      <c r="H410" s="961" t="s">
        <v>144</v>
      </c>
      <c r="I410" s="599" t="s">
        <v>144</v>
      </c>
      <c r="J410" s="599" t="s">
        <v>144</v>
      </c>
      <c r="K410" s="599" t="s">
        <v>144</v>
      </c>
      <c r="L410" s="599" t="s">
        <v>144</v>
      </c>
    </row>
    <row r="411" spans="3:12">
      <c r="C411" s="599" t="s">
        <v>144</v>
      </c>
      <c r="D411" s="599" t="s">
        <v>144</v>
      </c>
      <c r="E411" s="599" t="s">
        <v>144</v>
      </c>
      <c r="F411" s="599" t="s">
        <v>144</v>
      </c>
      <c r="G411" s="599" t="s">
        <v>144</v>
      </c>
      <c r="H411" s="961" t="s">
        <v>144</v>
      </c>
      <c r="I411" s="599" t="s">
        <v>144</v>
      </c>
      <c r="J411" s="599" t="s">
        <v>144</v>
      </c>
      <c r="K411" s="599" t="s">
        <v>144</v>
      </c>
      <c r="L411" s="599" t="s">
        <v>144</v>
      </c>
    </row>
    <row r="412" spans="3:12">
      <c r="C412" s="599" t="s">
        <v>144</v>
      </c>
      <c r="D412" s="599" t="s">
        <v>144</v>
      </c>
      <c r="E412" s="599" t="s">
        <v>144</v>
      </c>
      <c r="F412" s="599" t="s">
        <v>144</v>
      </c>
      <c r="G412" s="599" t="s">
        <v>144</v>
      </c>
      <c r="H412" s="961" t="s">
        <v>144</v>
      </c>
      <c r="I412" s="599" t="s">
        <v>144</v>
      </c>
      <c r="J412" s="599" t="s">
        <v>144</v>
      </c>
      <c r="K412" s="599" t="s">
        <v>144</v>
      </c>
      <c r="L412" s="599" t="s">
        <v>144</v>
      </c>
    </row>
    <row r="413" spans="3:12">
      <c r="C413" s="599" t="s">
        <v>144</v>
      </c>
      <c r="D413" s="599" t="s">
        <v>144</v>
      </c>
      <c r="E413" s="599" t="s">
        <v>144</v>
      </c>
      <c r="F413" s="599" t="s">
        <v>144</v>
      </c>
      <c r="G413" s="599" t="s">
        <v>144</v>
      </c>
      <c r="H413" s="961" t="s">
        <v>144</v>
      </c>
      <c r="I413" s="599" t="s">
        <v>144</v>
      </c>
      <c r="J413" s="599" t="s">
        <v>144</v>
      </c>
      <c r="K413" s="599" t="s">
        <v>144</v>
      </c>
      <c r="L413" s="599" t="s">
        <v>144</v>
      </c>
    </row>
    <row r="414" spans="3:12">
      <c r="C414" s="599" t="s">
        <v>144</v>
      </c>
      <c r="D414" s="599" t="s">
        <v>144</v>
      </c>
      <c r="E414" s="599" t="s">
        <v>144</v>
      </c>
      <c r="F414" s="599" t="s">
        <v>144</v>
      </c>
      <c r="G414" s="599" t="s">
        <v>144</v>
      </c>
      <c r="H414" s="961" t="s">
        <v>144</v>
      </c>
      <c r="I414" s="599" t="s">
        <v>144</v>
      </c>
      <c r="J414" s="599" t="s">
        <v>144</v>
      </c>
      <c r="K414" s="599" t="s">
        <v>144</v>
      </c>
      <c r="L414" s="599" t="s">
        <v>144</v>
      </c>
    </row>
    <row r="415" spans="3:12">
      <c r="C415" s="599" t="s">
        <v>144</v>
      </c>
      <c r="D415" s="599" t="s">
        <v>144</v>
      </c>
      <c r="E415" s="599" t="s">
        <v>144</v>
      </c>
      <c r="F415" s="599" t="s">
        <v>144</v>
      </c>
      <c r="G415" s="599" t="s">
        <v>144</v>
      </c>
      <c r="H415" s="961" t="s">
        <v>144</v>
      </c>
      <c r="I415" s="599" t="s">
        <v>144</v>
      </c>
      <c r="J415" s="599" t="s">
        <v>144</v>
      </c>
      <c r="K415" s="599" t="s">
        <v>144</v>
      </c>
      <c r="L415" s="599" t="s">
        <v>144</v>
      </c>
    </row>
    <row r="416" spans="3:12">
      <c r="C416" s="599" t="s">
        <v>144</v>
      </c>
      <c r="D416" s="599" t="s">
        <v>144</v>
      </c>
      <c r="E416" s="599" t="s">
        <v>144</v>
      </c>
      <c r="F416" s="599" t="s">
        <v>144</v>
      </c>
      <c r="G416" s="599" t="s">
        <v>144</v>
      </c>
      <c r="H416" s="961" t="s">
        <v>144</v>
      </c>
      <c r="I416" s="599" t="s">
        <v>144</v>
      </c>
      <c r="J416" s="599" t="s">
        <v>144</v>
      </c>
      <c r="K416" s="599" t="s">
        <v>144</v>
      </c>
      <c r="L416" s="599" t="s">
        <v>144</v>
      </c>
    </row>
    <row r="417" spans="3:12">
      <c r="C417" s="599" t="s">
        <v>144</v>
      </c>
      <c r="D417" s="599" t="s">
        <v>144</v>
      </c>
      <c r="E417" s="599" t="s">
        <v>144</v>
      </c>
      <c r="F417" s="599" t="s">
        <v>144</v>
      </c>
      <c r="G417" s="599" t="s">
        <v>144</v>
      </c>
      <c r="H417" s="961" t="s">
        <v>144</v>
      </c>
      <c r="I417" s="599" t="s">
        <v>144</v>
      </c>
      <c r="J417" s="599" t="s">
        <v>144</v>
      </c>
      <c r="K417" s="599" t="s">
        <v>144</v>
      </c>
      <c r="L417" s="599" t="s">
        <v>144</v>
      </c>
    </row>
    <row r="418" spans="3:12">
      <c r="C418" s="599" t="s">
        <v>144</v>
      </c>
      <c r="D418" s="599" t="s">
        <v>144</v>
      </c>
      <c r="E418" s="599" t="s">
        <v>144</v>
      </c>
      <c r="F418" s="599" t="s">
        <v>144</v>
      </c>
      <c r="G418" s="599" t="s">
        <v>144</v>
      </c>
      <c r="H418" s="961" t="s">
        <v>144</v>
      </c>
      <c r="I418" s="599" t="s">
        <v>144</v>
      </c>
      <c r="J418" s="599" t="s">
        <v>144</v>
      </c>
      <c r="K418" s="599" t="s">
        <v>144</v>
      </c>
      <c r="L418" s="599" t="s">
        <v>144</v>
      </c>
    </row>
    <row r="419" spans="3:12">
      <c r="C419" s="599" t="s">
        <v>144</v>
      </c>
      <c r="D419" s="599" t="s">
        <v>144</v>
      </c>
      <c r="E419" s="599" t="s">
        <v>144</v>
      </c>
      <c r="F419" s="599" t="s">
        <v>144</v>
      </c>
      <c r="G419" s="599" t="s">
        <v>144</v>
      </c>
      <c r="H419" s="961" t="s">
        <v>144</v>
      </c>
      <c r="I419" s="599" t="s">
        <v>144</v>
      </c>
      <c r="J419" s="599" t="s">
        <v>144</v>
      </c>
      <c r="K419" s="599" t="s">
        <v>144</v>
      </c>
      <c r="L419" s="599" t="s">
        <v>144</v>
      </c>
    </row>
    <row r="420" spans="3:12">
      <c r="C420" s="599" t="s">
        <v>144</v>
      </c>
      <c r="D420" s="599" t="s">
        <v>144</v>
      </c>
      <c r="E420" s="599" t="s">
        <v>144</v>
      </c>
      <c r="F420" s="599" t="s">
        <v>144</v>
      </c>
      <c r="G420" s="599" t="s">
        <v>144</v>
      </c>
      <c r="H420" s="961" t="s">
        <v>144</v>
      </c>
      <c r="I420" s="599" t="s">
        <v>144</v>
      </c>
      <c r="J420" s="599" t="s">
        <v>144</v>
      </c>
      <c r="K420" s="599" t="s">
        <v>144</v>
      </c>
      <c r="L420" s="599" t="s">
        <v>144</v>
      </c>
    </row>
    <row r="421" spans="3:12">
      <c r="C421" s="599" t="s">
        <v>144</v>
      </c>
      <c r="D421" s="599" t="s">
        <v>144</v>
      </c>
      <c r="E421" s="599" t="s">
        <v>144</v>
      </c>
      <c r="F421" s="599" t="s">
        <v>144</v>
      </c>
      <c r="G421" s="599" t="s">
        <v>144</v>
      </c>
      <c r="H421" s="961" t="s">
        <v>144</v>
      </c>
      <c r="I421" s="599" t="s">
        <v>144</v>
      </c>
      <c r="J421" s="599" t="s">
        <v>144</v>
      </c>
      <c r="K421" s="599" t="s">
        <v>144</v>
      </c>
      <c r="L421" s="599" t="s">
        <v>144</v>
      </c>
    </row>
    <row r="422" spans="3:12">
      <c r="C422" s="599" t="s">
        <v>144</v>
      </c>
      <c r="D422" s="599" t="s">
        <v>144</v>
      </c>
      <c r="E422" s="599" t="s">
        <v>144</v>
      </c>
      <c r="F422" s="599" t="s">
        <v>144</v>
      </c>
      <c r="G422" s="599" t="s">
        <v>144</v>
      </c>
      <c r="H422" s="961" t="s">
        <v>144</v>
      </c>
      <c r="I422" s="599" t="s">
        <v>144</v>
      </c>
      <c r="J422" s="599" t="s">
        <v>144</v>
      </c>
      <c r="K422" s="599" t="s">
        <v>144</v>
      </c>
      <c r="L422" s="599" t="s">
        <v>144</v>
      </c>
    </row>
    <row r="423" spans="3:12">
      <c r="C423" s="599" t="s">
        <v>144</v>
      </c>
      <c r="D423" s="599" t="s">
        <v>144</v>
      </c>
      <c r="E423" s="599" t="s">
        <v>144</v>
      </c>
      <c r="F423" s="599" t="s">
        <v>144</v>
      </c>
      <c r="G423" s="599" t="s">
        <v>144</v>
      </c>
      <c r="H423" s="961" t="s">
        <v>144</v>
      </c>
      <c r="I423" s="599" t="s">
        <v>144</v>
      </c>
      <c r="J423" s="599" t="s">
        <v>144</v>
      </c>
      <c r="K423" s="599" t="s">
        <v>144</v>
      </c>
      <c r="L423" s="599" t="s">
        <v>144</v>
      </c>
    </row>
    <row r="424" spans="3:12">
      <c r="C424" s="599" t="s">
        <v>144</v>
      </c>
      <c r="D424" s="599" t="s">
        <v>144</v>
      </c>
      <c r="E424" s="599" t="s">
        <v>144</v>
      </c>
      <c r="F424" s="599" t="s">
        <v>144</v>
      </c>
      <c r="G424" s="599" t="s">
        <v>144</v>
      </c>
      <c r="H424" s="961" t="s">
        <v>144</v>
      </c>
      <c r="I424" s="599" t="s">
        <v>144</v>
      </c>
      <c r="J424" s="599" t="s">
        <v>144</v>
      </c>
      <c r="K424" s="599" t="s">
        <v>144</v>
      </c>
      <c r="L424" s="599" t="s">
        <v>144</v>
      </c>
    </row>
    <row r="425" spans="3:12">
      <c r="C425" s="599" t="s">
        <v>144</v>
      </c>
      <c r="D425" s="599" t="s">
        <v>144</v>
      </c>
      <c r="E425" s="599" t="s">
        <v>144</v>
      </c>
      <c r="F425" s="599" t="s">
        <v>144</v>
      </c>
      <c r="G425" s="599" t="s">
        <v>144</v>
      </c>
      <c r="H425" s="961" t="s">
        <v>144</v>
      </c>
      <c r="I425" s="599" t="s">
        <v>144</v>
      </c>
      <c r="J425" s="599" t="s">
        <v>144</v>
      </c>
      <c r="K425" s="599" t="s">
        <v>144</v>
      </c>
      <c r="L425" s="599" t="s">
        <v>144</v>
      </c>
    </row>
    <row r="426" spans="3:12">
      <c r="C426" s="599" t="s">
        <v>144</v>
      </c>
      <c r="D426" s="599" t="s">
        <v>144</v>
      </c>
      <c r="E426" s="599" t="s">
        <v>144</v>
      </c>
      <c r="F426" s="599" t="s">
        <v>144</v>
      </c>
      <c r="G426" s="599" t="s">
        <v>144</v>
      </c>
      <c r="H426" s="961" t="s">
        <v>144</v>
      </c>
      <c r="I426" s="599" t="s">
        <v>144</v>
      </c>
      <c r="J426" s="599" t="s">
        <v>144</v>
      </c>
      <c r="K426" s="599" t="s">
        <v>144</v>
      </c>
      <c r="L426" s="599" t="s">
        <v>144</v>
      </c>
    </row>
    <row r="427" spans="3:12">
      <c r="C427" s="599" t="s">
        <v>144</v>
      </c>
      <c r="D427" s="599" t="s">
        <v>144</v>
      </c>
      <c r="E427" s="599" t="s">
        <v>144</v>
      </c>
      <c r="F427" s="599" t="s">
        <v>144</v>
      </c>
      <c r="G427" s="599" t="s">
        <v>144</v>
      </c>
      <c r="H427" s="961" t="s">
        <v>144</v>
      </c>
      <c r="I427" s="599" t="s">
        <v>144</v>
      </c>
      <c r="J427" s="599" t="s">
        <v>144</v>
      </c>
      <c r="K427" s="599" t="s">
        <v>144</v>
      </c>
      <c r="L427" s="599" t="s">
        <v>144</v>
      </c>
    </row>
    <row r="428" spans="3:12">
      <c r="C428" s="599" t="s">
        <v>144</v>
      </c>
      <c r="D428" s="599" t="s">
        <v>144</v>
      </c>
      <c r="E428" s="599" t="s">
        <v>144</v>
      </c>
      <c r="F428" s="599" t="s">
        <v>144</v>
      </c>
      <c r="G428" s="599" t="s">
        <v>144</v>
      </c>
      <c r="H428" s="961" t="s">
        <v>144</v>
      </c>
      <c r="I428" s="599" t="s">
        <v>144</v>
      </c>
      <c r="J428" s="599" t="s">
        <v>144</v>
      </c>
      <c r="K428" s="599" t="s">
        <v>144</v>
      </c>
      <c r="L428" s="599" t="s">
        <v>144</v>
      </c>
    </row>
    <row r="429" spans="3:12">
      <c r="C429" s="599" t="s">
        <v>144</v>
      </c>
      <c r="D429" s="599" t="s">
        <v>144</v>
      </c>
      <c r="E429" s="599" t="s">
        <v>144</v>
      </c>
      <c r="F429" s="599" t="s">
        <v>144</v>
      </c>
      <c r="G429" s="599" t="s">
        <v>144</v>
      </c>
      <c r="H429" s="961" t="s">
        <v>144</v>
      </c>
      <c r="I429" s="599" t="s">
        <v>144</v>
      </c>
      <c r="J429" s="599" t="s">
        <v>144</v>
      </c>
      <c r="K429" s="599" t="s">
        <v>144</v>
      </c>
      <c r="L429" s="599" t="s">
        <v>144</v>
      </c>
    </row>
    <row r="430" spans="3:12">
      <c r="C430" s="599" t="s">
        <v>144</v>
      </c>
      <c r="D430" s="599" t="s">
        <v>144</v>
      </c>
      <c r="E430" s="599" t="s">
        <v>144</v>
      </c>
      <c r="F430" s="599" t="s">
        <v>144</v>
      </c>
      <c r="G430" s="599" t="s">
        <v>144</v>
      </c>
      <c r="H430" s="961" t="s">
        <v>144</v>
      </c>
      <c r="I430" s="599" t="s">
        <v>144</v>
      </c>
      <c r="J430" s="599" t="s">
        <v>144</v>
      </c>
      <c r="K430" s="599" t="s">
        <v>144</v>
      </c>
      <c r="L430" s="599" t="s">
        <v>144</v>
      </c>
    </row>
    <row r="431" spans="3:12">
      <c r="C431" s="599" t="s">
        <v>144</v>
      </c>
      <c r="D431" s="599" t="s">
        <v>144</v>
      </c>
      <c r="E431" s="599" t="s">
        <v>144</v>
      </c>
      <c r="F431" s="599" t="s">
        <v>144</v>
      </c>
      <c r="G431" s="599" t="s">
        <v>144</v>
      </c>
      <c r="H431" s="961" t="s">
        <v>144</v>
      </c>
      <c r="I431" s="599" t="s">
        <v>144</v>
      </c>
      <c r="J431" s="599" t="s">
        <v>144</v>
      </c>
      <c r="K431" s="599" t="s">
        <v>144</v>
      </c>
      <c r="L431" s="599" t="s">
        <v>144</v>
      </c>
    </row>
    <row r="432" spans="3:12">
      <c r="C432" s="599" t="s">
        <v>144</v>
      </c>
      <c r="D432" s="599" t="s">
        <v>144</v>
      </c>
      <c r="E432" s="599" t="s">
        <v>144</v>
      </c>
      <c r="F432" s="599" t="s">
        <v>144</v>
      </c>
      <c r="G432" s="599" t="s">
        <v>144</v>
      </c>
      <c r="H432" s="961" t="s">
        <v>144</v>
      </c>
      <c r="I432" s="599" t="s">
        <v>144</v>
      </c>
      <c r="J432" s="599" t="s">
        <v>144</v>
      </c>
      <c r="K432" s="599" t="s">
        <v>144</v>
      </c>
      <c r="L432" s="599" t="s">
        <v>144</v>
      </c>
    </row>
    <row r="433" spans="3:12">
      <c r="C433" s="599" t="s">
        <v>144</v>
      </c>
      <c r="D433" s="599" t="s">
        <v>144</v>
      </c>
      <c r="E433" s="599" t="s">
        <v>144</v>
      </c>
      <c r="F433" s="599" t="s">
        <v>144</v>
      </c>
      <c r="G433" s="599" t="s">
        <v>144</v>
      </c>
      <c r="H433" s="961" t="s">
        <v>144</v>
      </c>
      <c r="I433" s="599" t="s">
        <v>144</v>
      </c>
      <c r="J433" s="599" t="s">
        <v>144</v>
      </c>
      <c r="K433" s="599" t="s">
        <v>144</v>
      </c>
      <c r="L433" s="599" t="s">
        <v>144</v>
      </c>
    </row>
    <row r="434" spans="3:12">
      <c r="C434" s="599" t="s">
        <v>144</v>
      </c>
      <c r="D434" s="599" t="s">
        <v>144</v>
      </c>
      <c r="E434" s="599" t="s">
        <v>144</v>
      </c>
      <c r="F434" s="599" t="s">
        <v>144</v>
      </c>
      <c r="G434" s="599" t="s">
        <v>144</v>
      </c>
      <c r="H434" s="961" t="s">
        <v>144</v>
      </c>
      <c r="I434" s="599" t="s">
        <v>144</v>
      </c>
      <c r="J434" s="599" t="s">
        <v>144</v>
      </c>
      <c r="K434" s="599" t="s">
        <v>144</v>
      </c>
      <c r="L434" s="599" t="s">
        <v>144</v>
      </c>
    </row>
    <row r="435" spans="3:12">
      <c r="C435" s="599" t="s">
        <v>144</v>
      </c>
      <c r="D435" s="599" t="s">
        <v>144</v>
      </c>
      <c r="E435" s="599" t="s">
        <v>144</v>
      </c>
      <c r="F435" s="599" t="s">
        <v>144</v>
      </c>
      <c r="G435" s="599" t="s">
        <v>144</v>
      </c>
      <c r="H435" s="961" t="s">
        <v>144</v>
      </c>
      <c r="I435" s="599" t="s">
        <v>144</v>
      </c>
      <c r="J435" s="599" t="s">
        <v>144</v>
      </c>
      <c r="K435" s="599" t="s">
        <v>144</v>
      </c>
      <c r="L435" s="599" t="s">
        <v>144</v>
      </c>
    </row>
    <row r="436" spans="3:12">
      <c r="C436" s="599" t="s">
        <v>144</v>
      </c>
      <c r="D436" s="599" t="s">
        <v>144</v>
      </c>
      <c r="E436" s="599" t="s">
        <v>144</v>
      </c>
      <c r="F436" s="599" t="s">
        <v>144</v>
      </c>
      <c r="G436" s="599" t="s">
        <v>144</v>
      </c>
      <c r="H436" s="961" t="s">
        <v>144</v>
      </c>
      <c r="I436" s="599" t="s">
        <v>144</v>
      </c>
      <c r="J436" s="599" t="s">
        <v>144</v>
      </c>
      <c r="K436" s="599" t="s">
        <v>144</v>
      </c>
      <c r="L436" s="599" t="s">
        <v>144</v>
      </c>
    </row>
    <row r="437" spans="3:12">
      <c r="C437" s="599" t="s">
        <v>144</v>
      </c>
      <c r="D437" s="599" t="s">
        <v>144</v>
      </c>
      <c r="E437" s="599" t="s">
        <v>144</v>
      </c>
      <c r="F437" s="599" t="s">
        <v>144</v>
      </c>
      <c r="G437" s="599" t="s">
        <v>144</v>
      </c>
      <c r="H437" s="961" t="s">
        <v>144</v>
      </c>
      <c r="I437" s="599" t="s">
        <v>144</v>
      </c>
      <c r="J437" s="599" t="s">
        <v>144</v>
      </c>
      <c r="K437" s="599" t="s">
        <v>144</v>
      </c>
      <c r="L437" s="599" t="s">
        <v>144</v>
      </c>
    </row>
    <row r="438" spans="3:12">
      <c r="C438" s="599" t="s">
        <v>144</v>
      </c>
      <c r="D438" s="599" t="s">
        <v>144</v>
      </c>
      <c r="E438" s="599" t="s">
        <v>144</v>
      </c>
      <c r="F438" s="599" t="s">
        <v>144</v>
      </c>
      <c r="G438" s="599" t="s">
        <v>144</v>
      </c>
      <c r="H438" s="961" t="s">
        <v>144</v>
      </c>
      <c r="I438" s="599" t="s">
        <v>144</v>
      </c>
      <c r="J438" s="599" t="s">
        <v>144</v>
      </c>
      <c r="K438" s="599" t="s">
        <v>144</v>
      </c>
      <c r="L438" s="599" t="s">
        <v>144</v>
      </c>
    </row>
    <row r="439" spans="3:12">
      <c r="C439" s="599" t="s">
        <v>144</v>
      </c>
      <c r="D439" s="599" t="s">
        <v>144</v>
      </c>
      <c r="E439" s="599" t="s">
        <v>144</v>
      </c>
      <c r="F439" s="599" t="s">
        <v>144</v>
      </c>
      <c r="G439" s="599" t="s">
        <v>144</v>
      </c>
      <c r="H439" s="961" t="s">
        <v>144</v>
      </c>
      <c r="I439" s="599" t="s">
        <v>144</v>
      </c>
      <c r="J439" s="599" t="s">
        <v>144</v>
      </c>
      <c r="K439" s="599" t="s">
        <v>144</v>
      </c>
      <c r="L439" s="599" t="s">
        <v>144</v>
      </c>
    </row>
    <row r="440" spans="3:12">
      <c r="C440" s="599" t="s">
        <v>144</v>
      </c>
      <c r="D440" s="599" t="s">
        <v>144</v>
      </c>
      <c r="E440" s="599" t="s">
        <v>144</v>
      </c>
      <c r="F440" s="599" t="s">
        <v>144</v>
      </c>
      <c r="G440" s="599" t="s">
        <v>144</v>
      </c>
      <c r="H440" s="961" t="s">
        <v>144</v>
      </c>
      <c r="I440" s="599" t="s">
        <v>144</v>
      </c>
      <c r="J440" s="599" t="s">
        <v>144</v>
      </c>
      <c r="K440" s="599" t="s">
        <v>144</v>
      </c>
      <c r="L440" s="599" t="s">
        <v>144</v>
      </c>
    </row>
    <row r="441" spans="3:12">
      <c r="C441" s="599" t="s">
        <v>144</v>
      </c>
      <c r="D441" s="599" t="s">
        <v>144</v>
      </c>
      <c r="E441" s="599" t="s">
        <v>144</v>
      </c>
      <c r="F441" s="599" t="s">
        <v>144</v>
      </c>
      <c r="G441" s="599" t="s">
        <v>144</v>
      </c>
      <c r="H441" s="961" t="s">
        <v>144</v>
      </c>
      <c r="I441" s="599" t="s">
        <v>144</v>
      </c>
      <c r="J441" s="599" t="s">
        <v>144</v>
      </c>
      <c r="K441" s="599" t="s">
        <v>144</v>
      </c>
      <c r="L441" s="599" t="s">
        <v>144</v>
      </c>
    </row>
    <row r="442" spans="3:12">
      <c r="C442" s="599" t="s">
        <v>144</v>
      </c>
      <c r="D442" s="599" t="s">
        <v>144</v>
      </c>
      <c r="E442" s="599" t="s">
        <v>144</v>
      </c>
      <c r="F442" s="599" t="s">
        <v>144</v>
      </c>
      <c r="G442" s="599" t="s">
        <v>144</v>
      </c>
      <c r="H442" s="961" t="s">
        <v>144</v>
      </c>
      <c r="I442" s="599" t="s">
        <v>144</v>
      </c>
      <c r="J442" s="599" t="s">
        <v>144</v>
      </c>
      <c r="K442" s="599" t="s">
        <v>144</v>
      </c>
      <c r="L442" s="599" t="s">
        <v>144</v>
      </c>
    </row>
    <row r="443" spans="3:12">
      <c r="C443" s="599" t="s">
        <v>144</v>
      </c>
      <c r="D443" s="599" t="s">
        <v>144</v>
      </c>
      <c r="E443" s="599" t="s">
        <v>144</v>
      </c>
      <c r="F443" s="599" t="s">
        <v>144</v>
      </c>
      <c r="G443" s="599" t="s">
        <v>144</v>
      </c>
      <c r="H443" s="961" t="s">
        <v>144</v>
      </c>
      <c r="I443" s="599" t="s">
        <v>144</v>
      </c>
      <c r="J443" s="599" t="s">
        <v>144</v>
      </c>
      <c r="K443" s="599" t="s">
        <v>144</v>
      </c>
      <c r="L443" s="599" t="s">
        <v>144</v>
      </c>
    </row>
    <row r="444" spans="3:12">
      <c r="C444" s="599" t="s">
        <v>144</v>
      </c>
      <c r="D444" s="599" t="s">
        <v>144</v>
      </c>
      <c r="E444" s="599" t="s">
        <v>144</v>
      </c>
      <c r="F444" s="599" t="s">
        <v>144</v>
      </c>
      <c r="G444" s="599" t="s">
        <v>144</v>
      </c>
      <c r="H444" s="961" t="s">
        <v>144</v>
      </c>
      <c r="I444" s="599" t="s">
        <v>144</v>
      </c>
      <c r="J444" s="599" t="s">
        <v>144</v>
      </c>
      <c r="K444" s="599" t="s">
        <v>144</v>
      </c>
      <c r="L444" s="599" t="s">
        <v>144</v>
      </c>
    </row>
    <row r="445" spans="3:12">
      <c r="C445" s="599" t="s">
        <v>144</v>
      </c>
      <c r="D445" s="599" t="s">
        <v>144</v>
      </c>
      <c r="E445" s="599" t="s">
        <v>144</v>
      </c>
      <c r="F445" s="599" t="s">
        <v>144</v>
      </c>
      <c r="G445" s="599" t="s">
        <v>144</v>
      </c>
      <c r="H445" s="961" t="s">
        <v>144</v>
      </c>
      <c r="I445" s="599" t="s">
        <v>144</v>
      </c>
      <c r="J445" s="599" t="s">
        <v>144</v>
      </c>
      <c r="K445" s="599" t="s">
        <v>144</v>
      </c>
      <c r="L445" s="599" t="s">
        <v>144</v>
      </c>
    </row>
    <row r="446" spans="3:12">
      <c r="C446" s="599" t="s">
        <v>144</v>
      </c>
      <c r="D446" s="599" t="s">
        <v>144</v>
      </c>
      <c r="E446" s="599" t="s">
        <v>144</v>
      </c>
      <c r="F446" s="599" t="s">
        <v>144</v>
      </c>
      <c r="G446" s="599" t="s">
        <v>144</v>
      </c>
      <c r="H446" s="961" t="s">
        <v>144</v>
      </c>
      <c r="I446" s="599" t="s">
        <v>144</v>
      </c>
      <c r="J446" s="599" t="s">
        <v>144</v>
      </c>
      <c r="K446" s="599" t="s">
        <v>144</v>
      </c>
      <c r="L446" s="599" t="s">
        <v>144</v>
      </c>
    </row>
    <row r="447" spans="3:12">
      <c r="C447" s="599" t="s">
        <v>144</v>
      </c>
      <c r="D447" s="599" t="s">
        <v>144</v>
      </c>
      <c r="E447" s="599" t="s">
        <v>144</v>
      </c>
      <c r="F447" s="599" t="s">
        <v>144</v>
      </c>
      <c r="G447" s="599" t="s">
        <v>144</v>
      </c>
      <c r="H447" s="961" t="s">
        <v>144</v>
      </c>
      <c r="I447" s="599" t="s">
        <v>144</v>
      </c>
      <c r="J447" s="599" t="s">
        <v>144</v>
      </c>
      <c r="K447" s="599" t="s">
        <v>144</v>
      </c>
      <c r="L447" s="599" t="s">
        <v>144</v>
      </c>
    </row>
    <row r="448" spans="3:12">
      <c r="C448" s="599" t="s">
        <v>144</v>
      </c>
      <c r="D448" s="599" t="s">
        <v>144</v>
      </c>
      <c r="E448" s="599" t="s">
        <v>144</v>
      </c>
      <c r="F448" s="599" t="s">
        <v>144</v>
      </c>
      <c r="G448" s="599" t="s">
        <v>144</v>
      </c>
      <c r="H448" s="961" t="s">
        <v>144</v>
      </c>
      <c r="I448" s="599" t="s">
        <v>144</v>
      </c>
      <c r="J448" s="599" t="s">
        <v>144</v>
      </c>
      <c r="K448" s="599" t="s">
        <v>144</v>
      </c>
      <c r="L448" s="599" t="s">
        <v>144</v>
      </c>
    </row>
    <row r="449" spans="3:12">
      <c r="C449" s="599" t="s">
        <v>144</v>
      </c>
      <c r="D449" s="599" t="s">
        <v>144</v>
      </c>
      <c r="E449" s="599" t="s">
        <v>144</v>
      </c>
      <c r="F449" s="599" t="s">
        <v>144</v>
      </c>
      <c r="G449" s="599" t="s">
        <v>144</v>
      </c>
      <c r="H449" s="961" t="s">
        <v>144</v>
      </c>
      <c r="I449" s="599" t="s">
        <v>144</v>
      </c>
      <c r="J449" s="599" t="s">
        <v>144</v>
      </c>
      <c r="K449" s="599" t="s">
        <v>144</v>
      </c>
      <c r="L449" s="599" t="s">
        <v>144</v>
      </c>
    </row>
    <row r="450" spans="3:12">
      <c r="C450" s="599" t="s">
        <v>144</v>
      </c>
      <c r="D450" s="599" t="s">
        <v>144</v>
      </c>
      <c r="E450" s="599" t="s">
        <v>144</v>
      </c>
      <c r="F450" s="599" t="s">
        <v>144</v>
      </c>
      <c r="G450" s="599" t="s">
        <v>144</v>
      </c>
      <c r="H450" s="961" t="s">
        <v>144</v>
      </c>
      <c r="I450" s="599" t="s">
        <v>144</v>
      </c>
      <c r="J450" s="599" t="s">
        <v>144</v>
      </c>
      <c r="K450" s="599" t="s">
        <v>144</v>
      </c>
      <c r="L450" s="599" t="s">
        <v>144</v>
      </c>
    </row>
    <row r="451" spans="3:12">
      <c r="C451" s="599" t="s">
        <v>144</v>
      </c>
      <c r="D451" s="599" t="s">
        <v>144</v>
      </c>
      <c r="E451" s="599" t="s">
        <v>144</v>
      </c>
      <c r="F451" s="599" t="s">
        <v>144</v>
      </c>
      <c r="G451" s="599" t="s">
        <v>144</v>
      </c>
      <c r="H451" s="961" t="s">
        <v>144</v>
      </c>
      <c r="I451" s="599" t="s">
        <v>144</v>
      </c>
      <c r="J451" s="599" t="s">
        <v>144</v>
      </c>
      <c r="K451" s="599" t="s">
        <v>144</v>
      </c>
      <c r="L451" s="599" t="s">
        <v>144</v>
      </c>
    </row>
    <row r="452" spans="3:12">
      <c r="D452" s="599" t="s">
        <v>144</v>
      </c>
      <c r="E452" s="599" t="s">
        <v>144</v>
      </c>
      <c r="F452" s="599" t="s">
        <v>144</v>
      </c>
      <c r="G452" s="599" t="s">
        <v>144</v>
      </c>
      <c r="H452" s="961" t="s">
        <v>144</v>
      </c>
      <c r="I452" s="599" t="s">
        <v>144</v>
      </c>
      <c r="J452" s="599" t="s">
        <v>144</v>
      </c>
      <c r="K452" s="599" t="s">
        <v>144</v>
      </c>
      <c r="L452" s="599" t="s">
        <v>144</v>
      </c>
    </row>
  </sheetData>
  <mergeCells count="2">
    <mergeCell ref="B4:D5"/>
    <mergeCell ref="E4:J5"/>
  </mergeCells>
  <conditionalFormatting sqref="C11:C5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codeName="Sheet38">
    <tabColor theme="3" tint="-0.249977111117893"/>
  </sheetPr>
  <dimension ref="B1:I1135"/>
  <sheetViews>
    <sheetView showGridLines="0" view="pageBreakPreview" zoomScale="80" zoomScaleNormal="80" zoomScaleSheetLayoutView="80" workbookViewId="0">
      <selection activeCell="H26" sqref="H26"/>
    </sheetView>
  </sheetViews>
  <sheetFormatPr defaultColWidth="11.453125" defaultRowHeight="12.5"/>
  <cols>
    <col min="1" max="1" width="2.7265625" style="599" customWidth="1"/>
    <col min="2" max="2" width="6.26953125" style="599" customWidth="1"/>
    <col min="3" max="8" width="28.54296875" style="599" customWidth="1"/>
    <col min="9" max="9" width="13.7265625" style="599" customWidth="1"/>
    <col min="10" max="10" width="7.453125" style="599" customWidth="1"/>
    <col min="11" max="16384" width="11.453125" style="599"/>
  </cols>
  <sheetData>
    <row r="1" spans="2:9" ht="13" thickBot="1"/>
    <row r="2" spans="2:9" ht="28.5" thickTop="1">
      <c r="B2" s="1199"/>
      <c r="C2" s="1073"/>
      <c r="D2" s="1073"/>
      <c r="E2" s="764"/>
      <c r="F2" s="764"/>
      <c r="G2" s="764"/>
      <c r="H2" s="541" t="s">
        <v>233</v>
      </c>
      <c r="I2" s="542">
        <f>'Default &amp; Recovery Analysis'!L2</f>
        <v>45900</v>
      </c>
    </row>
    <row r="3" spans="2:9" ht="14">
      <c r="B3" s="630"/>
      <c r="C3" s="768"/>
      <c r="D3" s="768"/>
      <c r="E3" s="603"/>
      <c r="F3" s="603"/>
      <c r="G3" s="603"/>
      <c r="H3" s="547" t="s">
        <v>234</v>
      </c>
      <c r="I3" s="548">
        <f>'Default &amp; Recovery Analysis'!L3</f>
        <v>45912</v>
      </c>
    </row>
    <row r="4" spans="2:9" ht="23">
      <c r="B4" s="2051"/>
      <c r="C4" s="2052"/>
      <c r="D4" s="2052"/>
      <c r="E4" s="2101" t="s">
        <v>600</v>
      </c>
      <c r="F4" s="2101"/>
      <c r="G4" s="1050"/>
      <c r="H4" s="547" t="s">
        <v>235</v>
      </c>
      <c r="I4" s="548">
        <f>'Default &amp; Recovery Analysis'!L4</f>
        <v>45922</v>
      </c>
    </row>
    <row r="5" spans="2:9" ht="23">
      <c r="B5" s="2051"/>
      <c r="C5" s="2052"/>
      <c r="D5" s="2052"/>
      <c r="E5" s="2101"/>
      <c r="F5" s="2101"/>
      <c r="G5" s="1050"/>
      <c r="H5" s="547" t="s">
        <v>236</v>
      </c>
      <c r="I5" s="548">
        <f>'Default &amp; Recovery Analysis'!L5</f>
        <v>45929</v>
      </c>
    </row>
    <row r="6" spans="2:9" ht="14">
      <c r="B6" s="766"/>
      <c r="C6" s="603"/>
      <c r="D6" s="603"/>
      <c r="E6" s="603"/>
      <c r="F6" s="603"/>
      <c r="G6" s="603"/>
      <c r="H6" s="547" t="s">
        <v>237</v>
      </c>
      <c r="I6" s="550">
        <f>'Default &amp; Recovery Analysis'!L6</f>
        <v>11</v>
      </c>
    </row>
    <row r="7" spans="2:9" ht="14">
      <c r="B7" s="766"/>
      <c r="C7" s="603"/>
      <c r="D7" s="603"/>
      <c r="E7" s="603"/>
      <c r="F7" s="603"/>
      <c r="G7" s="603"/>
      <c r="H7" s="603"/>
      <c r="I7" s="773"/>
    </row>
    <row r="8" spans="2:9">
      <c r="B8" s="1074"/>
      <c r="C8" s="1075"/>
      <c r="D8" s="1076"/>
      <c r="E8" s="1076"/>
      <c r="F8" s="1076"/>
      <c r="G8" s="1076"/>
      <c r="H8" s="1076"/>
      <c r="I8" s="1077"/>
    </row>
    <row r="9" spans="2:9" ht="37.5">
      <c r="B9" s="774"/>
      <c r="C9" s="1186" t="s">
        <v>575</v>
      </c>
      <c r="D9" s="1186" t="s">
        <v>601</v>
      </c>
      <c r="E9" s="1186" t="s">
        <v>602</v>
      </c>
      <c r="F9" s="1186" t="s">
        <v>603</v>
      </c>
      <c r="G9" s="1186" t="s">
        <v>604</v>
      </c>
      <c r="H9" s="1186" t="s">
        <v>605</v>
      </c>
      <c r="I9" s="779"/>
    </row>
    <row r="10" spans="2:9" ht="13">
      <c r="B10" s="1340">
        <f>I6</f>
        <v>11</v>
      </c>
      <c r="C10" s="1770">
        <f>'05 - Prepayment Rate'!B12</f>
        <v>45900</v>
      </c>
      <c r="D10" s="1067">
        <f>'Default &amp; Recovery Analysis'!D10</f>
        <v>7501402080.4799995</v>
      </c>
      <c r="E10" s="1067">
        <f>IF($C10=0,"",'05 - Prepayment Rate'!E12)</f>
        <v>24368146.75</v>
      </c>
      <c r="F10" s="1071">
        <f>'05 - Prepayment Rate'!D12</f>
        <v>3.2484789494766999E-3</v>
      </c>
      <c r="G10" s="1078">
        <f>IF(C11=0,"",F10*12)</f>
        <v>3.8981747393720401E-2</v>
      </c>
      <c r="H10" s="1078">
        <f t="shared" ref="H10:H15" si="0">IF(C12=0,"",((1+E10/D10)^12)-1)</f>
        <v>3.9685817014228908E-2</v>
      </c>
      <c r="I10" s="779"/>
    </row>
    <row r="11" spans="2:9" ht="13">
      <c r="B11" s="774"/>
      <c r="C11" s="1771">
        <f>'05 - Prepayment Rate'!B13</f>
        <v>45869</v>
      </c>
      <c r="D11" s="1067">
        <f>'Default &amp; Recovery Analysis'!D11</f>
        <v>7570005186.9899998</v>
      </c>
      <c r="E11" s="1067">
        <f>IF($C11=0,"",'05 - Prepayment Rate'!E13)</f>
        <v>23530806</v>
      </c>
      <c r="F11" s="1071">
        <f>'05 - Prepayment Rate'!D13</f>
        <v>3.1084266679817646E-3</v>
      </c>
      <c r="G11" s="1078">
        <f>IF(C12=0,"",F11*12)</f>
        <v>3.7301120015781175E-2</v>
      </c>
      <c r="H11" s="1078">
        <f t="shared" si="0"/>
        <v>3.7945486951348251E-2</v>
      </c>
      <c r="I11" s="779"/>
    </row>
    <row r="12" spans="2:9" ht="13">
      <c r="B12" s="774"/>
      <c r="C12" s="1771">
        <f>'05 - Prepayment Rate'!B14</f>
        <v>45838</v>
      </c>
      <c r="D12" s="1067">
        <f>'Default &amp; Recovery Analysis'!D12</f>
        <v>7635175945.3199997</v>
      </c>
      <c r="E12" s="1067">
        <f>IF($C12=0,"",'05 - Prepayment Rate'!E14)</f>
        <v>17402933.100000001</v>
      </c>
      <c r="F12" s="1071">
        <f>'05 - Prepayment Rate'!D14</f>
        <v>2.2793100282996323E-3</v>
      </c>
      <c r="G12" s="1078">
        <f t="shared" ref="G12:G34" si="1">IF(C13=0,"",F12*12)</f>
        <v>2.7351720339595587E-2</v>
      </c>
      <c r="H12" s="1078">
        <f t="shared" si="0"/>
        <v>2.7697225677268067E-2</v>
      </c>
      <c r="I12" s="779"/>
    </row>
    <row r="13" spans="2:9" ht="13">
      <c r="B13" s="774"/>
      <c r="C13" s="1771">
        <f>'05 - Prepayment Rate'!B15</f>
        <v>45808</v>
      </c>
      <c r="D13" s="1067">
        <f>'Default &amp; Recovery Analysis'!D13</f>
        <v>7700874478.6099997</v>
      </c>
      <c r="E13" s="1067">
        <f>IF($C13=0,"",'05 - Prepayment Rate'!E15)</f>
        <v>19519847.550000001</v>
      </c>
      <c r="F13" s="1071">
        <f>'05 - Prepayment Rate'!D15</f>
        <v>2.5347572674010543E-3</v>
      </c>
      <c r="G13" s="1078">
        <f t="shared" si="1"/>
        <v>3.041708720881265E-2</v>
      </c>
      <c r="H13" s="1078">
        <f t="shared" si="0"/>
        <v>3.0844740232787826E-2</v>
      </c>
      <c r="I13" s="779"/>
    </row>
    <row r="14" spans="2:9" ht="13">
      <c r="B14" s="774"/>
      <c r="C14" s="1771">
        <f>'05 - Prepayment Rate'!B16</f>
        <v>45777</v>
      </c>
      <c r="D14" s="1067">
        <f>'Default &amp; Recovery Analysis'!D14</f>
        <v>7762584280.3299999</v>
      </c>
      <c r="E14" s="1067">
        <f>IF($C14=0,"",'05 - Prepayment Rate'!E16)</f>
        <v>14842897.939999999</v>
      </c>
      <c r="F14" s="1071">
        <f>'05 - Prepayment Rate'!D16</f>
        <v>1.9121077986375182E-3</v>
      </c>
      <c r="G14" s="1078">
        <f t="shared" si="1"/>
        <v>2.2945293583650217E-2</v>
      </c>
      <c r="H14" s="1078">
        <f t="shared" si="0"/>
        <v>2.318814454452478E-2</v>
      </c>
      <c r="I14" s="779"/>
    </row>
    <row r="15" spans="2:9" ht="13">
      <c r="B15" s="774"/>
      <c r="C15" s="1771">
        <f>'05 - Prepayment Rate'!B17</f>
        <v>45747</v>
      </c>
      <c r="D15" s="1067">
        <f>IF($C16=0,"",'02 - Monthly Asset Follow up'!C22)</f>
        <v>7821840687.46</v>
      </c>
      <c r="E15" s="1067">
        <f>IF($C15=0,"",'05 - Prepayment Rate'!E17)</f>
        <v>15107591.52</v>
      </c>
      <c r="F15" s="1071">
        <f>'05 - Prepayment Rate'!D17</f>
        <v>1.9314624426217909E-3</v>
      </c>
      <c r="G15" s="1078">
        <f t="shared" si="1"/>
        <v>2.3177549311461491E-2</v>
      </c>
      <c r="H15" s="1078">
        <f t="shared" si="0"/>
        <v>2.3425357525328261E-2</v>
      </c>
      <c r="I15" s="779"/>
    </row>
    <row r="16" spans="2:9" ht="13">
      <c r="B16" s="774"/>
      <c r="C16" s="1771">
        <f>'05 - Prepayment Rate'!B18</f>
        <v>45716</v>
      </c>
      <c r="D16" s="1067">
        <f>IF($C17=0,"",'02 - Monthly Asset Follow up'!C23)</f>
        <v>7882097726.96</v>
      </c>
      <c r="E16" s="1067">
        <f>IF($C16=0,"",'05 - Prepayment Rate'!E18)</f>
        <v>13656654.539999999</v>
      </c>
      <c r="F16" s="1071">
        <f>'05 - Prepayment Rate'!D18</f>
        <v>1.7326167491286807E-3</v>
      </c>
      <c r="G16" s="1078">
        <f t="shared" si="1"/>
        <v>2.079140098954417E-2</v>
      </c>
      <c r="H16" s="1078">
        <f>IF(C17=0,"",((1+E16/D16)^12)-1)</f>
        <v>2.0990679149982094E-2</v>
      </c>
      <c r="I16" s="779"/>
    </row>
    <row r="17" spans="2:9" ht="13">
      <c r="B17" s="774"/>
      <c r="C17" s="1771">
        <f>'05 - Prepayment Rate'!B19</f>
        <v>45688</v>
      </c>
      <c r="D17" s="1067">
        <f>IF($C18=0,"",'02 - Monthly Asset Follow up'!C24)</f>
        <v>7942231678.1999998</v>
      </c>
      <c r="E17" s="1067">
        <f>IF($C17=0,"",'05 - Prepayment Rate'!E19)</f>
        <v>13800626.789999999</v>
      </c>
      <c r="F17" s="1071">
        <f>'05 - Prepayment Rate'!D19</f>
        <v>1.737625814653612E-3</v>
      </c>
      <c r="G17" s="1078">
        <f t="shared" si="1"/>
        <v>2.0851509775843345E-2</v>
      </c>
      <c r="H17" s="1078">
        <f t="shared" ref="H17:H34" si="2">IF(C18=0,"",((1+E17/D17)^12)-1)</f>
        <v>2.1051945197799293E-2</v>
      </c>
      <c r="I17" s="779"/>
    </row>
    <row r="18" spans="2:9" ht="13">
      <c r="B18" s="774"/>
      <c r="C18" s="1771">
        <f>'05 - Prepayment Rate'!B20</f>
        <v>45657</v>
      </c>
      <c r="D18" s="1067">
        <f>IF($C19=0,"",'02 - Monthly Asset Follow up'!C25)</f>
        <v>8062678431.4300003</v>
      </c>
      <c r="E18" s="1067">
        <f>IF($C18=0,"",'05 - Prepayment Rate'!E20)</f>
        <v>14770590.32</v>
      </c>
      <c r="F18" s="1071">
        <f>'05 - Prepayment Rate'!D20</f>
        <v>1.8319706590828628E-3</v>
      </c>
      <c r="G18" s="1078">
        <f t="shared" si="1"/>
        <v>2.1983647908994354E-2</v>
      </c>
      <c r="H18" s="1078">
        <f t="shared" si="2"/>
        <v>2.2206509817060294E-2</v>
      </c>
      <c r="I18" s="779"/>
    </row>
    <row r="19" spans="2:9" ht="13">
      <c r="B19" s="774"/>
      <c r="C19" s="1771">
        <f>'05 - Prepayment Rate'!B21</f>
        <v>45626</v>
      </c>
      <c r="D19" s="1067">
        <f>IF($C20=0,"",'02 - Monthly Asset Follow up'!C26)</f>
        <v>8120798931.6599998</v>
      </c>
      <c r="E19" s="1067">
        <f>IF($C19=0,"",'05 - Prepayment Rate'!E21)</f>
        <v>12780562.119999999</v>
      </c>
      <c r="F19" s="1071">
        <f>'05 - Prepayment Rate'!D21</f>
        <v>1.573806004502008E-3</v>
      </c>
      <c r="G19" s="1078">
        <f t="shared" si="1"/>
        <v>1.8885672054024097E-2</v>
      </c>
      <c r="H19" s="1078">
        <f t="shared" si="2"/>
        <v>1.9050005794088554E-2</v>
      </c>
      <c r="I19" s="779"/>
    </row>
    <row r="20" spans="2:9" ht="13">
      <c r="B20" s="774"/>
      <c r="C20" s="1771">
        <f>'05 - Prepayment Rate'!B22</f>
        <v>45596</v>
      </c>
      <c r="D20" s="1067">
        <f>IF($C21=0,"",'02 - Monthly Asset Follow up'!C27)</f>
        <v>8182368484.4700003</v>
      </c>
      <c r="E20" s="1067">
        <f>IF($C20=0,"",'05 - Prepayment Rate'!E22)</f>
        <v>12577297.26</v>
      </c>
      <c r="F20" s="1071">
        <f>'05 - Prepayment Rate'!D22</f>
        <v>1.5371218350617552E-3</v>
      </c>
      <c r="G20" s="1078">
        <f t="shared" si="1"/>
        <v>1.8445462020741064E-2</v>
      </c>
      <c r="H20" s="1078">
        <f t="shared" si="2"/>
        <v>1.8602204865709515E-2</v>
      </c>
      <c r="I20" s="779"/>
    </row>
    <row r="21" spans="2:9" ht="13">
      <c r="B21" s="774"/>
      <c r="C21" s="1771">
        <f>'05 - Prepayment Rate'!B23</f>
        <v>45565</v>
      </c>
      <c r="D21" s="1067" t="str">
        <f>IF($C22=0,"",'02 - Monthly Asset Follow up'!C28)</f>
        <v/>
      </c>
      <c r="E21" s="1067" t="str">
        <f>IF($C21=0,"",'05 - Prepayment Rate'!E23)</f>
        <v/>
      </c>
      <c r="F21" s="1071" t="str">
        <f>'05 - Prepayment Rate'!D23</f>
        <v/>
      </c>
      <c r="G21" s="1078" t="str">
        <f t="shared" si="1"/>
        <v/>
      </c>
      <c r="H21" s="1078" t="str">
        <f t="shared" si="2"/>
        <v/>
      </c>
      <c r="I21" s="779"/>
    </row>
    <row r="22" spans="2:9" ht="13">
      <c r="B22" s="774"/>
      <c r="C22" s="1771">
        <f>'05 - Prepayment Rate'!B24</f>
        <v>0</v>
      </c>
      <c r="D22" s="1067" t="str">
        <f>IF($C23=0,"",'02 - Monthly Asset Follow up'!C29)</f>
        <v/>
      </c>
      <c r="E22" s="1067" t="str">
        <f>IF($C22=0,"",'05 - Prepayment Rate'!E24)</f>
        <v/>
      </c>
      <c r="F22" s="1071" t="str">
        <f>'05 - Prepayment Rate'!D24</f>
        <v/>
      </c>
      <c r="G22" s="1078" t="str">
        <f t="shared" si="1"/>
        <v/>
      </c>
      <c r="H22" s="1078" t="str">
        <f t="shared" si="2"/>
        <v/>
      </c>
      <c r="I22" s="779"/>
    </row>
    <row r="23" spans="2:9" ht="13">
      <c r="B23" s="774"/>
      <c r="C23" s="1771">
        <f>'05 - Prepayment Rate'!B25</f>
        <v>0</v>
      </c>
      <c r="D23" s="1067" t="str">
        <f>IF($C24=0,"",'02 - Monthly Asset Follow up'!C30)</f>
        <v/>
      </c>
      <c r="E23" s="1067" t="str">
        <f>IF($C23=0,"",'05 - Prepayment Rate'!E25)</f>
        <v/>
      </c>
      <c r="F23" s="1071" t="str">
        <f>'05 - Prepayment Rate'!D25</f>
        <v/>
      </c>
      <c r="G23" s="1078" t="str">
        <f t="shared" si="1"/>
        <v/>
      </c>
      <c r="H23" s="1078" t="str">
        <f t="shared" si="2"/>
        <v/>
      </c>
      <c r="I23" s="779"/>
    </row>
    <row r="24" spans="2:9" ht="13">
      <c r="B24" s="774"/>
      <c r="C24" s="1771">
        <f>'05 - Prepayment Rate'!B26</f>
        <v>0</v>
      </c>
      <c r="D24" s="1067" t="str">
        <f>IF($C25=0,"",'02 - Monthly Asset Follow up'!C31)</f>
        <v/>
      </c>
      <c r="E24" s="1067" t="str">
        <f>IF($C24=0,"",'05 - Prepayment Rate'!E26)</f>
        <v/>
      </c>
      <c r="F24" s="1071" t="str">
        <f>'05 - Prepayment Rate'!D26</f>
        <v/>
      </c>
      <c r="G24" s="1078" t="str">
        <f t="shared" si="1"/>
        <v/>
      </c>
      <c r="H24" s="1078" t="str">
        <f t="shared" si="2"/>
        <v/>
      </c>
      <c r="I24" s="779"/>
    </row>
    <row r="25" spans="2:9" ht="13">
      <c r="B25" s="774"/>
      <c r="C25" s="1771">
        <f>'05 - Prepayment Rate'!B27</f>
        <v>0</v>
      </c>
      <c r="D25" s="1067" t="str">
        <f>IF($C26=0,"",'02 - Monthly Asset Follow up'!C32)</f>
        <v/>
      </c>
      <c r="E25" s="1067" t="str">
        <f>IF($C25=0,"",'05 - Prepayment Rate'!E27)</f>
        <v/>
      </c>
      <c r="F25" s="1071" t="str">
        <f>'05 - Prepayment Rate'!D27</f>
        <v/>
      </c>
      <c r="G25" s="1078" t="str">
        <f t="shared" si="1"/>
        <v/>
      </c>
      <c r="H25" s="1078" t="str">
        <f t="shared" si="2"/>
        <v/>
      </c>
      <c r="I25" s="779"/>
    </row>
    <row r="26" spans="2:9" ht="13">
      <c r="B26" s="774"/>
      <c r="C26" s="1771">
        <f>'05 - Prepayment Rate'!B28</f>
        <v>0</v>
      </c>
      <c r="D26" s="1067" t="str">
        <f>IF($C27=0,"",'02 - Monthly Asset Follow up'!C33)</f>
        <v/>
      </c>
      <c r="E26" s="1067" t="str">
        <f>IF($C26=0,"",'05 - Prepayment Rate'!E28)</f>
        <v/>
      </c>
      <c r="F26" s="1071" t="str">
        <f>'05 - Prepayment Rate'!D28</f>
        <v/>
      </c>
      <c r="G26" s="1078" t="str">
        <f t="shared" si="1"/>
        <v/>
      </c>
      <c r="H26" s="1078" t="str">
        <f t="shared" si="2"/>
        <v/>
      </c>
      <c r="I26" s="779"/>
    </row>
    <row r="27" spans="2:9" ht="13">
      <c r="B27" s="774"/>
      <c r="C27" s="1771">
        <f>'05 - Prepayment Rate'!B29</f>
        <v>0</v>
      </c>
      <c r="D27" s="1067" t="str">
        <f>IF($C28=0,"",'02 - Monthly Asset Follow up'!C34)</f>
        <v/>
      </c>
      <c r="E27" s="1067" t="str">
        <f>IF($C27=0,"",'05 - Prepayment Rate'!E29)</f>
        <v/>
      </c>
      <c r="F27" s="1071" t="str">
        <f>'05 - Prepayment Rate'!D29</f>
        <v/>
      </c>
      <c r="G27" s="1078" t="str">
        <f t="shared" si="1"/>
        <v/>
      </c>
      <c r="H27" s="1078" t="str">
        <f t="shared" si="2"/>
        <v/>
      </c>
      <c r="I27" s="779"/>
    </row>
    <row r="28" spans="2:9" ht="13">
      <c r="B28" s="774"/>
      <c r="C28" s="1771">
        <f>'05 - Prepayment Rate'!B30</f>
        <v>0</v>
      </c>
      <c r="D28" s="1067" t="str">
        <f>IF($C29=0,"",'02 - Monthly Asset Follow up'!C35)</f>
        <v/>
      </c>
      <c r="E28" s="1067" t="str">
        <f>IF($C28=0,"",'05 - Prepayment Rate'!E30)</f>
        <v/>
      </c>
      <c r="F28" s="1071" t="str">
        <f>'05 - Prepayment Rate'!D30</f>
        <v/>
      </c>
      <c r="G28" s="1078" t="str">
        <f t="shared" si="1"/>
        <v/>
      </c>
      <c r="H28" s="1078" t="str">
        <f t="shared" si="2"/>
        <v/>
      </c>
      <c r="I28" s="779"/>
    </row>
    <row r="29" spans="2:9" ht="13">
      <c r="B29" s="774"/>
      <c r="C29" s="1771">
        <f>'05 - Prepayment Rate'!B31</f>
        <v>0</v>
      </c>
      <c r="D29" s="1067" t="str">
        <f>IF($C30=0,"",'02 - Monthly Asset Follow up'!C36)</f>
        <v/>
      </c>
      <c r="E29" s="1067" t="str">
        <f>IF($C29=0,"",'05 - Prepayment Rate'!E31)</f>
        <v/>
      </c>
      <c r="F29" s="1071" t="str">
        <f>'05 - Prepayment Rate'!D31</f>
        <v/>
      </c>
      <c r="G29" s="1078" t="str">
        <f t="shared" si="1"/>
        <v/>
      </c>
      <c r="H29" s="1078" t="str">
        <f t="shared" si="2"/>
        <v/>
      </c>
      <c r="I29" s="779"/>
    </row>
    <row r="30" spans="2:9" ht="13">
      <c r="B30" s="774"/>
      <c r="C30" s="1771">
        <f>'05 - Prepayment Rate'!B32</f>
        <v>0</v>
      </c>
      <c r="D30" s="1067" t="str">
        <f>IF($C31=0,"",'02 - Monthly Asset Follow up'!C37)</f>
        <v/>
      </c>
      <c r="E30" s="1067" t="str">
        <f>IF($C30=0,"",'05 - Prepayment Rate'!E32)</f>
        <v/>
      </c>
      <c r="F30" s="1071" t="str">
        <f>'05 - Prepayment Rate'!D32</f>
        <v/>
      </c>
      <c r="G30" s="1078" t="str">
        <f t="shared" si="1"/>
        <v/>
      </c>
      <c r="H30" s="1078" t="str">
        <f t="shared" si="2"/>
        <v/>
      </c>
      <c r="I30" s="779"/>
    </row>
    <row r="31" spans="2:9" ht="13">
      <c r="B31" s="774"/>
      <c r="C31" s="1771">
        <f>'05 - Prepayment Rate'!B33</f>
        <v>0</v>
      </c>
      <c r="D31" s="1067" t="str">
        <f>IF($C32=0,"",'02 - Monthly Asset Follow up'!C38)</f>
        <v/>
      </c>
      <c r="E31" s="1067" t="str">
        <f>IF($C31=0,"",'05 - Prepayment Rate'!E33)</f>
        <v/>
      </c>
      <c r="F31" s="1071" t="str">
        <f>'05 - Prepayment Rate'!D33</f>
        <v/>
      </c>
      <c r="G31" s="1078" t="str">
        <f t="shared" si="1"/>
        <v/>
      </c>
      <c r="H31" s="1078" t="str">
        <f t="shared" si="2"/>
        <v/>
      </c>
      <c r="I31" s="779"/>
    </row>
    <row r="32" spans="2:9" ht="13">
      <c r="B32" s="774"/>
      <c r="C32" s="1771">
        <f>'05 - Prepayment Rate'!B34</f>
        <v>0</v>
      </c>
      <c r="D32" s="1067" t="str">
        <f>IF($C33=0,"",'02 - Monthly Asset Follow up'!C39)</f>
        <v/>
      </c>
      <c r="E32" s="1067" t="str">
        <f>IF($C32=0,"",'05 - Prepayment Rate'!E34)</f>
        <v/>
      </c>
      <c r="F32" s="1071" t="str">
        <f>'05 - Prepayment Rate'!D34</f>
        <v/>
      </c>
      <c r="G32" s="1078" t="str">
        <f t="shared" si="1"/>
        <v/>
      </c>
      <c r="H32" s="1078" t="str">
        <f t="shared" si="2"/>
        <v/>
      </c>
      <c r="I32" s="779"/>
    </row>
    <row r="33" spans="2:9" ht="13">
      <c r="B33" s="774"/>
      <c r="C33" s="1771">
        <f>'05 - Prepayment Rate'!B35</f>
        <v>0</v>
      </c>
      <c r="D33" s="1067" t="str">
        <f>IF($C34=0,"",'02 - Monthly Asset Follow up'!C40)</f>
        <v/>
      </c>
      <c r="E33" s="1067" t="str">
        <f>IF($C33=0,"",'05 - Prepayment Rate'!E35)</f>
        <v/>
      </c>
      <c r="F33" s="1071" t="str">
        <f>'05 - Prepayment Rate'!D35</f>
        <v/>
      </c>
      <c r="G33" s="1078" t="str">
        <f t="shared" si="1"/>
        <v/>
      </c>
      <c r="H33" s="1078" t="str">
        <f t="shared" si="2"/>
        <v/>
      </c>
      <c r="I33" s="779"/>
    </row>
    <row r="34" spans="2:9" ht="13">
      <c r="B34" s="774"/>
      <c r="C34" s="1771">
        <f>'05 - Prepayment Rate'!B36</f>
        <v>0</v>
      </c>
      <c r="D34" s="1067" t="str">
        <f>IF($C35=0,"",'02 - Monthly Asset Follow up'!C41)</f>
        <v/>
      </c>
      <c r="E34" s="1067" t="str">
        <f>IF($C34=0,"",'05 - Prepayment Rate'!E36)</f>
        <v/>
      </c>
      <c r="F34" s="1071" t="str">
        <f>'05 - Prepayment Rate'!D36</f>
        <v/>
      </c>
      <c r="G34" s="1078" t="str">
        <f t="shared" si="1"/>
        <v/>
      </c>
      <c r="H34" s="1078" t="str">
        <f t="shared" si="2"/>
        <v/>
      </c>
      <c r="I34" s="779"/>
    </row>
    <row r="35" spans="2:9" ht="13">
      <c r="B35" s="774"/>
      <c r="C35" s="1772">
        <f>'05 - Prepayment Rate'!B37</f>
        <v>0</v>
      </c>
      <c r="D35" s="1773" t="str">
        <f>'Default &amp; Recovery Analysis'!D35</f>
        <v/>
      </c>
      <c r="E35" s="1773" t="str">
        <f>IF($C35=0,"",'05 - Prepayment Rate'!E37)</f>
        <v/>
      </c>
      <c r="F35" s="1774" t="str">
        <f>'05 - Prepayment Rate'!D37</f>
        <v/>
      </c>
      <c r="G35" s="1775"/>
      <c r="H35" s="1775"/>
      <c r="I35" s="779"/>
    </row>
    <row r="36" spans="2:9">
      <c r="B36" s="774"/>
      <c r="C36" s="599" t="s">
        <v>144</v>
      </c>
      <c r="D36" s="599" t="s">
        <v>144</v>
      </c>
      <c r="E36" s="599" t="s">
        <v>144</v>
      </c>
      <c r="F36" s="599" t="s">
        <v>144</v>
      </c>
      <c r="I36" s="779"/>
    </row>
    <row r="37" spans="2:9" ht="13" thickBot="1">
      <c r="B37" s="787"/>
      <c r="C37" s="1045"/>
      <c r="D37" s="1045"/>
      <c r="E37" s="1045"/>
      <c r="F37" s="1045"/>
      <c r="G37" s="1045"/>
      <c r="H37" s="1045"/>
      <c r="I37" s="791"/>
    </row>
    <row r="38" spans="2:9" ht="13" thickTop="1">
      <c r="C38" s="599" t="s">
        <v>144</v>
      </c>
      <c r="D38" s="599" t="s">
        <v>144</v>
      </c>
      <c r="E38" s="599" t="s">
        <v>144</v>
      </c>
      <c r="F38" s="599" t="s">
        <v>144</v>
      </c>
    </row>
    <row r="39" spans="2:9">
      <c r="C39" s="599" t="s">
        <v>144</v>
      </c>
      <c r="D39" s="599" t="s">
        <v>144</v>
      </c>
      <c r="E39" s="599" t="s">
        <v>144</v>
      </c>
      <c r="F39" s="599" t="s">
        <v>144</v>
      </c>
    </row>
    <row r="40" spans="2:9">
      <c r="C40" s="599" t="s">
        <v>144</v>
      </c>
      <c r="D40" s="599" t="s">
        <v>144</v>
      </c>
      <c r="E40" s="599" t="s">
        <v>144</v>
      </c>
      <c r="F40" s="599" t="s">
        <v>144</v>
      </c>
    </row>
    <row r="41" spans="2:9">
      <c r="C41" s="599" t="s">
        <v>144</v>
      </c>
      <c r="D41" s="599" t="s">
        <v>144</v>
      </c>
      <c r="E41" s="599" t="s">
        <v>144</v>
      </c>
      <c r="F41" s="599" t="s">
        <v>144</v>
      </c>
    </row>
    <row r="42" spans="2:9">
      <c r="C42" s="599" t="s">
        <v>144</v>
      </c>
      <c r="D42" s="599" t="s">
        <v>144</v>
      </c>
      <c r="E42" s="599" t="s">
        <v>144</v>
      </c>
      <c r="F42" s="599" t="s">
        <v>144</v>
      </c>
    </row>
    <row r="43" spans="2:9">
      <c r="C43" s="599" t="s">
        <v>144</v>
      </c>
      <c r="D43" s="599" t="s">
        <v>144</v>
      </c>
      <c r="E43" s="599" t="s">
        <v>144</v>
      </c>
      <c r="F43" s="599" t="s">
        <v>144</v>
      </c>
    </row>
    <row r="44" spans="2:9">
      <c r="C44" s="599" t="s">
        <v>144</v>
      </c>
      <c r="D44" s="599" t="s">
        <v>144</v>
      </c>
      <c r="E44" s="599" t="s">
        <v>144</v>
      </c>
      <c r="F44" s="599" t="s">
        <v>144</v>
      </c>
    </row>
    <row r="45" spans="2:9">
      <c r="C45" s="599" t="s">
        <v>144</v>
      </c>
      <c r="D45" s="599" t="s">
        <v>144</v>
      </c>
      <c r="E45" s="599" t="s">
        <v>144</v>
      </c>
      <c r="F45" s="599" t="s">
        <v>144</v>
      </c>
    </row>
    <row r="46" spans="2:9">
      <c r="C46" s="599" t="s">
        <v>144</v>
      </c>
      <c r="D46" s="599" t="s">
        <v>144</v>
      </c>
      <c r="E46" s="599" t="s">
        <v>144</v>
      </c>
      <c r="F46" s="599" t="s">
        <v>144</v>
      </c>
    </row>
    <row r="47" spans="2:9">
      <c r="C47" s="599" t="s">
        <v>144</v>
      </c>
      <c r="D47" s="599" t="s">
        <v>144</v>
      </c>
      <c r="E47" s="599" t="s">
        <v>144</v>
      </c>
      <c r="F47" s="599" t="s">
        <v>144</v>
      </c>
    </row>
    <row r="48" spans="2:9">
      <c r="C48" s="599" t="s">
        <v>144</v>
      </c>
      <c r="D48" s="599" t="s">
        <v>144</v>
      </c>
      <c r="E48" s="599" t="s">
        <v>144</v>
      </c>
      <c r="F48" s="599" t="s">
        <v>144</v>
      </c>
    </row>
    <row r="49" spans="3:6">
      <c r="C49" s="599" t="s">
        <v>144</v>
      </c>
      <c r="D49" s="599" t="s">
        <v>144</v>
      </c>
      <c r="E49" s="599" t="s">
        <v>144</v>
      </c>
      <c r="F49" s="599" t="s">
        <v>144</v>
      </c>
    </row>
    <row r="50" spans="3:6">
      <c r="C50" s="599" t="s">
        <v>144</v>
      </c>
      <c r="D50" s="599" t="s">
        <v>144</v>
      </c>
      <c r="E50" s="599" t="s">
        <v>144</v>
      </c>
      <c r="F50" s="599" t="s">
        <v>144</v>
      </c>
    </row>
    <row r="51" spans="3:6">
      <c r="C51" s="599" t="s">
        <v>144</v>
      </c>
      <c r="D51" s="599" t="s">
        <v>144</v>
      </c>
      <c r="E51" s="599" t="s">
        <v>144</v>
      </c>
      <c r="F51" s="599" t="s">
        <v>144</v>
      </c>
    </row>
    <row r="52" spans="3:6">
      <c r="C52" s="599" t="s">
        <v>144</v>
      </c>
      <c r="D52" s="599" t="s">
        <v>144</v>
      </c>
      <c r="E52" s="599" t="s">
        <v>144</v>
      </c>
      <c r="F52" s="599" t="s">
        <v>144</v>
      </c>
    </row>
    <row r="53" spans="3:6">
      <c r="C53" s="599" t="s">
        <v>144</v>
      </c>
      <c r="D53" s="599" t="s">
        <v>144</v>
      </c>
      <c r="E53" s="599" t="s">
        <v>144</v>
      </c>
      <c r="F53" s="599" t="s">
        <v>144</v>
      </c>
    </row>
    <row r="54" spans="3:6">
      <c r="C54" s="599" t="s">
        <v>144</v>
      </c>
      <c r="D54" s="599" t="s">
        <v>144</v>
      </c>
      <c r="E54" s="599" t="s">
        <v>144</v>
      </c>
      <c r="F54" s="599" t="s">
        <v>144</v>
      </c>
    </row>
    <row r="55" spans="3:6">
      <c r="C55" s="599" t="s">
        <v>144</v>
      </c>
      <c r="D55" s="599" t="s">
        <v>144</v>
      </c>
      <c r="E55" s="599" t="s">
        <v>144</v>
      </c>
      <c r="F55" s="599" t="s">
        <v>144</v>
      </c>
    </row>
    <row r="56" spans="3:6">
      <c r="C56" s="599" t="s">
        <v>144</v>
      </c>
      <c r="D56" s="599" t="s">
        <v>144</v>
      </c>
      <c r="E56" s="599" t="s">
        <v>144</v>
      </c>
      <c r="F56" s="599" t="s">
        <v>144</v>
      </c>
    </row>
    <row r="57" spans="3:6">
      <c r="C57" s="599" t="s">
        <v>144</v>
      </c>
      <c r="D57" s="599" t="s">
        <v>144</v>
      </c>
      <c r="E57" s="599" t="s">
        <v>144</v>
      </c>
      <c r="F57" s="599" t="s">
        <v>144</v>
      </c>
    </row>
    <row r="58" spans="3:6">
      <c r="C58" s="599" t="s">
        <v>144</v>
      </c>
      <c r="D58" s="599" t="s">
        <v>144</v>
      </c>
      <c r="E58" s="599" t="s">
        <v>144</v>
      </c>
      <c r="F58" s="599" t="s">
        <v>144</v>
      </c>
    </row>
    <row r="59" spans="3:6">
      <c r="C59" s="599" t="s">
        <v>144</v>
      </c>
      <c r="D59" s="599" t="s">
        <v>144</v>
      </c>
      <c r="E59" s="599" t="s">
        <v>144</v>
      </c>
      <c r="F59" s="599" t="s">
        <v>144</v>
      </c>
    </row>
    <row r="60" spans="3:6">
      <c r="C60" s="599" t="s">
        <v>144</v>
      </c>
      <c r="D60" s="599" t="s">
        <v>144</v>
      </c>
      <c r="E60" s="599" t="s">
        <v>144</v>
      </c>
      <c r="F60" s="599" t="s">
        <v>144</v>
      </c>
    </row>
    <row r="61" spans="3:6">
      <c r="C61" s="599" t="s">
        <v>144</v>
      </c>
      <c r="D61" s="599" t="s">
        <v>144</v>
      </c>
      <c r="E61" s="599" t="s">
        <v>144</v>
      </c>
      <c r="F61" s="599" t="s">
        <v>144</v>
      </c>
    </row>
    <row r="62" spans="3:6">
      <c r="C62" s="599" t="s">
        <v>144</v>
      </c>
      <c r="D62" s="599" t="s">
        <v>144</v>
      </c>
      <c r="E62" s="599" t="s">
        <v>144</v>
      </c>
      <c r="F62" s="599" t="s">
        <v>144</v>
      </c>
    </row>
    <row r="63" spans="3:6">
      <c r="C63" s="599" t="s">
        <v>144</v>
      </c>
      <c r="D63" s="599" t="s">
        <v>144</v>
      </c>
      <c r="E63" s="599" t="s">
        <v>144</v>
      </c>
      <c r="F63" s="599" t="s">
        <v>144</v>
      </c>
    </row>
    <row r="64" spans="3:6">
      <c r="C64" s="599" t="s">
        <v>144</v>
      </c>
      <c r="D64" s="599" t="s">
        <v>144</v>
      </c>
      <c r="E64" s="599" t="s">
        <v>144</v>
      </c>
      <c r="F64" s="599" t="s">
        <v>144</v>
      </c>
    </row>
    <row r="65" spans="3:6">
      <c r="C65" s="599" t="s">
        <v>144</v>
      </c>
      <c r="D65" s="599" t="s">
        <v>144</v>
      </c>
      <c r="E65" s="599" t="s">
        <v>144</v>
      </c>
      <c r="F65" s="599" t="s">
        <v>144</v>
      </c>
    </row>
    <row r="66" spans="3:6">
      <c r="C66" s="599" t="s">
        <v>144</v>
      </c>
      <c r="D66" s="599" t="s">
        <v>144</v>
      </c>
      <c r="E66" s="599" t="s">
        <v>144</v>
      </c>
      <c r="F66" s="599" t="s">
        <v>144</v>
      </c>
    </row>
    <row r="67" spans="3:6">
      <c r="C67" s="599" t="s">
        <v>144</v>
      </c>
      <c r="D67" s="599" t="s">
        <v>144</v>
      </c>
      <c r="E67" s="599" t="s">
        <v>144</v>
      </c>
      <c r="F67" s="599" t="s">
        <v>144</v>
      </c>
    </row>
    <row r="68" spans="3:6">
      <c r="C68" s="599" t="s">
        <v>144</v>
      </c>
      <c r="D68" s="599" t="s">
        <v>144</v>
      </c>
      <c r="E68" s="599" t="s">
        <v>144</v>
      </c>
      <c r="F68" s="599" t="s">
        <v>144</v>
      </c>
    </row>
    <row r="69" spans="3:6">
      <c r="C69" s="599" t="s">
        <v>144</v>
      </c>
      <c r="D69" s="599" t="s">
        <v>144</v>
      </c>
      <c r="E69" s="599" t="s">
        <v>144</v>
      </c>
      <c r="F69" s="599" t="s">
        <v>144</v>
      </c>
    </row>
    <row r="70" spans="3:6">
      <c r="C70" s="599" t="s">
        <v>144</v>
      </c>
      <c r="D70" s="599" t="s">
        <v>144</v>
      </c>
      <c r="E70" s="599" t="s">
        <v>144</v>
      </c>
      <c r="F70" s="599" t="s">
        <v>144</v>
      </c>
    </row>
    <row r="71" spans="3:6">
      <c r="C71" s="599" t="s">
        <v>144</v>
      </c>
      <c r="D71" s="599" t="s">
        <v>144</v>
      </c>
      <c r="E71" s="599" t="s">
        <v>144</v>
      </c>
      <c r="F71" s="599" t="s">
        <v>144</v>
      </c>
    </row>
    <row r="72" spans="3:6">
      <c r="C72" s="599" t="s">
        <v>144</v>
      </c>
      <c r="D72" s="599" t="s">
        <v>144</v>
      </c>
      <c r="E72" s="599" t="s">
        <v>144</v>
      </c>
      <c r="F72" s="599" t="s">
        <v>144</v>
      </c>
    </row>
    <row r="73" spans="3:6">
      <c r="C73" s="599" t="s">
        <v>144</v>
      </c>
      <c r="D73" s="599" t="s">
        <v>144</v>
      </c>
      <c r="E73" s="599" t="s">
        <v>144</v>
      </c>
      <c r="F73" s="599" t="s">
        <v>144</v>
      </c>
    </row>
    <row r="74" spans="3:6">
      <c r="C74" s="599" t="s">
        <v>144</v>
      </c>
      <c r="D74" s="599" t="s">
        <v>144</v>
      </c>
      <c r="E74" s="599" t="s">
        <v>144</v>
      </c>
      <c r="F74" s="599" t="s">
        <v>144</v>
      </c>
    </row>
    <row r="75" spans="3:6">
      <c r="C75" s="599" t="s">
        <v>144</v>
      </c>
      <c r="D75" s="599" t="s">
        <v>144</v>
      </c>
      <c r="E75" s="599" t="s">
        <v>144</v>
      </c>
      <c r="F75" s="599" t="s">
        <v>144</v>
      </c>
    </row>
    <row r="76" spans="3:6">
      <c r="C76" s="599" t="s">
        <v>144</v>
      </c>
      <c r="D76" s="599" t="s">
        <v>144</v>
      </c>
      <c r="E76" s="599" t="s">
        <v>144</v>
      </c>
      <c r="F76" s="599" t="s">
        <v>144</v>
      </c>
    </row>
    <row r="77" spans="3:6">
      <c r="C77" s="599" t="s">
        <v>144</v>
      </c>
      <c r="D77" s="599" t="s">
        <v>144</v>
      </c>
      <c r="E77" s="599" t="s">
        <v>144</v>
      </c>
      <c r="F77" s="599" t="s">
        <v>144</v>
      </c>
    </row>
    <row r="78" spans="3:6">
      <c r="C78" s="599" t="s">
        <v>144</v>
      </c>
      <c r="D78" s="599" t="s">
        <v>144</v>
      </c>
      <c r="E78" s="599" t="s">
        <v>144</v>
      </c>
      <c r="F78" s="599" t="s">
        <v>144</v>
      </c>
    </row>
    <row r="79" spans="3:6">
      <c r="C79" s="599" t="s">
        <v>144</v>
      </c>
      <c r="D79" s="599" t="s">
        <v>144</v>
      </c>
      <c r="E79" s="599" t="s">
        <v>144</v>
      </c>
      <c r="F79" s="599" t="s">
        <v>144</v>
      </c>
    </row>
    <row r="80" spans="3:6">
      <c r="C80" s="599" t="s">
        <v>144</v>
      </c>
      <c r="D80" s="599" t="s">
        <v>144</v>
      </c>
      <c r="E80" s="599" t="s">
        <v>144</v>
      </c>
      <c r="F80" s="599" t="s">
        <v>144</v>
      </c>
    </row>
    <row r="81" spans="3:6">
      <c r="C81" s="599" t="s">
        <v>144</v>
      </c>
      <c r="D81" s="599" t="s">
        <v>144</v>
      </c>
      <c r="E81" s="599" t="s">
        <v>144</v>
      </c>
      <c r="F81" s="599" t="s">
        <v>144</v>
      </c>
    </row>
    <row r="82" spans="3:6">
      <c r="C82" s="599" t="s">
        <v>144</v>
      </c>
      <c r="D82" s="599" t="s">
        <v>144</v>
      </c>
      <c r="E82" s="599" t="s">
        <v>144</v>
      </c>
      <c r="F82" s="599" t="s">
        <v>144</v>
      </c>
    </row>
    <row r="83" spans="3:6">
      <c r="C83" s="599" t="s">
        <v>144</v>
      </c>
      <c r="D83" s="599" t="s">
        <v>144</v>
      </c>
      <c r="E83" s="599" t="s">
        <v>144</v>
      </c>
      <c r="F83" s="599" t="s">
        <v>144</v>
      </c>
    </row>
    <row r="84" spans="3:6">
      <c r="C84" s="599" t="s">
        <v>144</v>
      </c>
      <c r="D84" s="599" t="s">
        <v>144</v>
      </c>
      <c r="E84" s="599" t="s">
        <v>144</v>
      </c>
      <c r="F84" s="599" t="s">
        <v>144</v>
      </c>
    </row>
    <row r="85" spans="3:6">
      <c r="C85" s="599" t="s">
        <v>144</v>
      </c>
      <c r="D85" s="599" t="s">
        <v>144</v>
      </c>
      <c r="E85" s="599" t="s">
        <v>144</v>
      </c>
      <c r="F85" s="599" t="s">
        <v>144</v>
      </c>
    </row>
    <row r="86" spans="3:6">
      <c r="C86" s="599" t="s">
        <v>144</v>
      </c>
      <c r="D86" s="599" t="s">
        <v>144</v>
      </c>
      <c r="E86" s="599" t="s">
        <v>144</v>
      </c>
      <c r="F86" s="599" t="s">
        <v>144</v>
      </c>
    </row>
    <row r="87" spans="3:6">
      <c r="C87" s="599" t="s">
        <v>144</v>
      </c>
      <c r="D87" s="599" t="s">
        <v>144</v>
      </c>
      <c r="E87" s="599" t="s">
        <v>144</v>
      </c>
      <c r="F87" s="599" t="s">
        <v>144</v>
      </c>
    </row>
    <row r="88" spans="3:6">
      <c r="C88" s="599" t="s">
        <v>144</v>
      </c>
      <c r="D88" s="599" t="s">
        <v>144</v>
      </c>
      <c r="E88" s="599" t="s">
        <v>144</v>
      </c>
      <c r="F88" s="599" t="s">
        <v>144</v>
      </c>
    </row>
    <row r="89" spans="3:6">
      <c r="C89" s="599" t="s">
        <v>144</v>
      </c>
      <c r="D89" s="599" t="s">
        <v>144</v>
      </c>
      <c r="E89" s="599" t="s">
        <v>144</v>
      </c>
      <c r="F89" s="599" t="s">
        <v>144</v>
      </c>
    </row>
    <row r="90" spans="3:6">
      <c r="C90" s="599" t="s">
        <v>144</v>
      </c>
      <c r="D90" s="599" t="s">
        <v>144</v>
      </c>
      <c r="E90" s="599" t="s">
        <v>144</v>
      </c>
      <c r="F90" s="599" t="s">
        <v>144</v>
      </c>
    </row>
    <row r="91" spans="3:6">
      <c r="C91" s="599" t="s">
        <v>144</v>
      </c>
      <c r="D91" s="599" t="s">
        <v>144</v>
      </c>
      <c r="E91" s="599" t="s">
        <v>144</v>
      </c>
      <c r="F91" s="599" t="s">
        <v>144</v>
      </c>
    </row>
    <row r="92" spans="3:6">
      <c r="C92" s="599" t="s">
        <v>144</v>
      </c>
      <c r="D92" s="599" t="s">
        <v>144</v>
      </c>
      <c r="E92" s="599" t="s">
        <v>144</v>
      </c>
      <c r="F92" s="599" t="s">
        <v>144</v>
      </c>
    </row>
    <row r="93" spans="3:6">
      <c r="C93" s="599" t="s">
        <v>144</v>
      </c>
      <c r="D93" s="599" t="s">
        <v>144</v>
      </c>
      <c r="E93" s="599" t="s">
        <v>144</v>
      </c>
      <c r="F93" s="599" t="s">
        <v>144</v>
      </c>
    </row>
    <row r="94" spans="3:6">
      <c r="C94" s="599" t="s">
        <v>144</v>
      </c>
      <c r="D94" s="599" t="s">
        <v>144</v>
      </c>
      <c r="E94" s="599" t="s">
        <v>144</v>
      </c>
      <c r="F94" s="599" t="s">
        <v>144</v>
      </c>
    </row>
    <row r="95" spans="3:6">
      <c r="C95" s="599" t="s">
        <v>144</v>
      </c>
      <c r="D95" s="599" t="s">
        <v>144</v>
      </c>
      <c r="E95" s="599" t="s">
        <v>144</v>
      </c>
      <c r="F95" s="599" t="s">
        <v>144</v>
      </c>
    </row>
    <row r="96" spans="3:6">
      <c r="C96" s="599" t="s">
        <v>144</v>
      </c>
      <c r="D96" s="599" t="s">
        <v>144</v>
      </c>
      <c r="E96" s="599" t="s">
        <v>144</v>
      </c>
      <c r="F96" s="599" t="s">
        <v>144</v>
      </c>
    </row>
    <row r="97" spans="3:6">
      <c r="C97" s="599" t="s">
        <v>144</v>
      </c>
      <c r="D97" s="599" t="s">
        <v>144</v>
      </c>
      <c r="E97" s="599" t="s">
        <v>144</v>
      </c>
      <c r="F97" s="599" t="s">
        <v>144</v>
      </c>
    </row>
    <row r="98" spans="3:6">
      <c r="C98" s="599" t="s">
        <v>144</v>
      </c>
      <c r="D98" s="599" t="s">
        <v>144</v>
      </c>
      <c r="E98" s="599" t="s">
        <v>144</v>
      </c>
      <c r="F98" s="599" t="s">
        <v>144</v>
      </c>
    </row>
    <row r="99" spans="3:6">
      <c r="C99" s="599" t="s">
        <v>144</v>
      </c>
      <c r="D99" s="599" t="s">
        <v>144</v>
      </c>
      <c r="E99" s="599" t="s">
        <v>144</v>
      </c>
      <c r="F99" s="599" t="s">
        <v>144</v>
      </c>
    </row>
    <row r="100" spans="3:6">
      <c r="C100" s="599" t="s">
        <v>144</v>
      </c>
      <c r="D100" s="599" t="s">
        <v>144</v>
      </c>
      <c r="E100" s="599" t="s">
        <v>144</v>
      </c>
      <c r="F100" s="599" t="s">
        <v>144</v>
      </c>
    </row>
    <row r="101" spans="3:6">
      <c r="C101" s="599" t="s">
        <v>144</v>
      </c>
      <c r="D101" s="599" t="s">
        <v>144</v>
      </c>
      <c r="E101" s="599" t="s">
        <v>144</v>
      </c>
      <c r="F101" s="599" t="s">
        <v>144</v>
      </c>
    </row>
    <row r="102" spans="3:6">
      <c r="C102" s="599" t="s">
        <v>144</v>
      </c>
      <c r="D102" s="599" t="s">
        <v>144</v>
      </c>
      <c r="E102" s="599" t="s">
        <v>144</v>
      </c>
      <c r="F102" s="599" t="s">
        <v>144</v>
      </c>
    </row>
    <row r="103" spans="3:6">
      <c r="C103" s="599" t="s">
        <v>144</v>
      </c>
      <c r="D103" s="599" t="s">
        <v>144</v>
      </c>
      <c r="E103" s="599" t="s">
        <v>144</v>
      </c>
      <c r="F103" s="599" t="s">
        <v>144</v>
      </c>
    </row>
    <row r="104" spans="3:6">
      <c r="C104" s="599" t="s">
        <v>144</v>
      </c>
      <c r="D104" s="599" t="s">
        <v>144</v>
      </c>
      <c r="E104" s="599" t="s">
        <v>144</v>
      </c>
      <c r="F104" s="599" t="s">
        <v>144</v>
      </c>
    </row>
    <row r="105" spans="3:6">
      <c r="C105" s="599" t="s">
        <v>144</v>
      </c>
      <c r="D105" s="599" t="s">
        <v>144</v>
      </c>
      <c r="E105" s="599" t="s">
        <v>144</v>
      </c>
      <c r="F105" s="599" t="s">
        <v>144</v>
      </c>
    </row>
    <row r="106" spans="3:6">
      <c r="C106" s="599" t="s">
        <v>144</v>
      </c>
      <c r="D106" s="599" t="s">
        <v>144</v>
      </c>
      <c r="E106" s="599" t="s">
        <v>144</v>
      </c>
      <c r="F106" s="599" t="s">
        <v>144</v>
      </c>
    </row>
    <row r="107" spans="3:6">
      <c r="C107" s="599" t="s">
        <v>144</v>
      </c>
      <c r="D107" s="599" t="s">
        <v>144</v>
      </c>
      <c r="E107" s="599" t="s">
        <v>144</v>
      </c>
      <c r="F107" s="599" t="s">
        <v>144</v>
      </c>
    </row>
    <row r="108" spans="3:6">
      <c r="C108" s="599" t="s">
        <v>144</v>
      </c>
      <c r="D108" s="599" t="s">
        <v>144</v>
      </c>
      <c r="E108" s="599" t="s">
        <v>144</v>
      </c>
      <c r="F108" s="599" t="s">
        <v>144</v>
      </c>
    </row>
    <row r="109" spans="3:6">
      <c r="C109" s="599" t="s">
        <v>144</v>
      </c>
      <c r="D109" s="599" t="s">
        <v>144</v>
      </c>
      <c r="E109" s="599" t="s">
        <v>144</v>
      </c>
      <c r="F109" s="599" t="s">
        <v>144</v>
      </c>
    </row>
    <row r="110" spans="3:6">
      <c r="C110" s="599" t="s">
        <v>144</v>
      </c>
      <c r="D110" s="599" t="s">
        <v>144</v>
      </c>
      <c r="E110" s="599" t="s">
        <v>144</v>
      </c>
      <c r="F110" s="599" t="s">
        <v>144</v>
      </c>
    </row>
    <row r="111" spans="3:6">
      <c r="C111" s="599" t="s">
        <v>144</v>
      </c>
      <c r="D111" s="599" t="s">
        <v>144</v>
      </c>
      <c r="E111" s="599" t="s">
        <v>144</v>
      </c>
      <c r="F111" s="599" t="s">
        <v>144</v>
      </c>
    </row>
    <row r="112" spans="3:6">
      <c r="C112" s="599" t="s">
        <v>144</v>
      </c>
      <c r="D112" s="599" t="s">
        <v>144</v>
      </c>
      <c r="E112" s="599" t="s">
        <v>144</v>
      </c>
      <c r="F112" s="599" t="s">
        <v>144</v>
      </c>
    </row>
    <row r="113" spans="3:6">
      <c r="C113" s="599" t="s">
        <v>144</v>
      </c>
      <c r="D113" s="599" t="s">
        <v>144</v>
      </c>
      <c r="E113" s="599" t="s">
        <v>144</v>
      </c>
      <c r="F113" s="599" t="s">
        <v>144</v>
      </c>
    </row>
    <row r="114" spans="3:6">
      <c r="C114" s="599" t="s">
        <v>144</v>
      </c>
      <c r="D114" s="599" t="s">
        <v>144</v>
      </c>
      <c r="E114" s="599" t="s">
        <v>144</v>
      </c>
      <c r="F114" s="599" t="s">
        <v>144</v>
      </c>
    </row>
    <row r="115" spans="3:6">
      <c r="C115" s="599" t="s">
        <v>144</v>
      </c>
      <c r="D115" s="599" t="s">
        <v>144</v>
      </c>
      <c r="E115" s="599" t="s">
        <v>144</v>
      </c>
      <c r="F115" s="599" t="s">
        <v>144</v>
      </c>
    </row>
    <row r="116" spans="3:6">
      <c r="C116" s="599" t="s">
        <v>144</v>
      </c>
      <c r="D116" s="599" t="s">
        <v>144</v>
      </c>
      <c r="E116" s="599" t="s">
        <v>144</v>
      </c>
      <c r="F116" s="599" t="s">
        <v>144</v>
      </c>
    </row>
    <row r="117" spans="3:6">
      <c r="C117" s="599" t="s">
        <v>144</v>
      </c>
      <c r="D117" s="599" t="s">
        <v>144</v>
      </c>
      <c r="E117" s="599" t="s">
        <v>144</v>
      </c>
      <c r="F117" s="599" t="s">
        <v>144</v>
      </c>
    </row>
    <row r="118" spans="3:6">
      <c r="C118" s="599" t="s">
        <v>144</v>
      </c>
      <c r="D118" s="599" t="s">
        <v>144</v>
      </c>
      <c r="E118" s="599" t="s">
        <v>144</v>
      </c>
      <c r="F118" s="599" t="s">
        <v>144</v>
      </c>
    </row>
    <row r="119" spans="3:6">
      <c r="C119" s="599" t="s">
        <v>144</v>
      </c>
      <c r="D119" s="599" t="s">
        <v>144</v>
      </c>
      <c r="E119" s="599" t="s">
        <v>144</v>
      </c>
      <c r="F119" s="599" t="s">
        <v>144</v>
      </c>
    </row>
    <row r="120" spans="3:6">
      <c r="C120" s="599" t="s">
        <v>144</v>
      </c>
      <c r="D120" s="599" t="s">
        <v>144</v>
      </c>
      <c r="E120" s="599" t="s">
        <v>144</v>
      </c>
      <c r="F120" s="599" t="s">
        <v>144</v>
      </c>
    </row>
    <row r="121" spans="3:6">
      <c r="C121" s="599" t="s">
        <v>144</v>
      </c>
      <c r="D121" s="599" t="s">
        <v>144</v>
      </c>
      <c r="E121" s="599" t="s">
        <v>144</v>
      </c>
      <c r="F121" s="599" t="s">
        <v>144</v>
      </c>
    </row>
    <row r="122" spans="3:6">
      <c r="C122" s="599" t="s">
        <v>144</v>
      </c>
      <c r="D122" s="599" t="s">
        <v>144</v>
      </c>
      <c r="E122" s="599" t="s">
        <v>144</v>
      </c>
      <c r="F122" s="599" t="s">
        <v>144</v>
      </c>
    </row>
    <row r="123" spans="3:6">
      <c r="C123" s="599" t="s">
        <v>144</v>
      </c>
      <c r="D123" s="599" t="s">
        <v>144</v>
      </c>
      <c r="E123" s="599" t="s">
        <v>144</v>
      </c>
      <c r="F123" s="599" t="s">
        <v>144</v>
      </c>
    </row>
    <row r="124" spans="3:6">
      <c r="C124" s="599" t="s">
        <v>144</v>
      </c>
      <c r="D124" s="599" t="s">
        <v>144</v>
      </c>
      <c r="E124" s="599" t="s">
        <v>144</v>
      </c>
      <c r="F124" s="599" t="s">
        <v>144</v>
      </c>
    </row>
    <row r="125" spans="3:6">
      <c r="C125" s="599" t="s">
        <v>144</v>
      </c>
      <c r="D125" s="599" t="s">
        <v>144</v>
      </c>
      <c r="E125" s="599" t="s">
        <v>144</v>
      </c>
      <c r="F125" s="599" t="s">
        <v>144</v>
      </c>
    </row>
    <row r="126" spans="3:6">
      <c r="C126" s="599" t="s">
        <v>144</v>
      </c>
      <c r="D126" s="599" t="s">
        <v>144</v>
      </c>
      <c r="E126" s="599" t="s">
        <v>144</v>
      </c>
      <c r="F126" s="599" t="s">
        <v>144</v>
      </c>
    </row>
    <row r="127" spans="3:6">
      <c r="C127" s="599" t="s">
        <v>144</v>
      </c>
      <c r="D127" s="599" t="s">
        <v>144</v>
      </c>
      <c r="E127" s="599" t="s">
        <v>144</v>
      </c>
      <c r="F127" s="599" t="s">
        <v>144</v>
      </c>
    </row>
    <row r="128" spans="3:6">
      <c r="C128" s="599" t="s">
        <v>144</v>
      </c>
      <c r="D128" s="599" t="s">
        <v>144</v>
      </c>
      <c r="E128" s="599" t="s">
        <v>144</v>
      </c>
      <c r="F128" s="599" t="s">
        <v>144</v>
      </c>
    </row>
    <row r="129" spans="3:6">
      <c r="C129" s="599" t="s">
        <v>144</v>
      </c>
      <c r="D129" s="599" t="s">
        <v>144</v>
      </c>
      <c r="E129" s="599" t="s">
        <v>144</v>
      </c>
      <c r="F129" s="599" t="s">
        <v>144</v>
      </c>
    </row>
    <row r="130" spans="3:6">
      <c r="C130" s="599" t="s">
        <v>144</v>
      </c>
      <c r="D130" s="599" t="s">
        <v>144</v>
      </c>
      <c r="E130" s="599" t="s">
        <v>144</v>
      </c>
      <c r="F130" s="599" t="s">
        <v>144</v>
      </c>
    </row>
    <row r="131" spans="3:6">
      <c r="C131" s="599" t="s">
        <v>144</v>
      </c>
      <c r="D131" s="599" t="s">
        <v>144</v>
      </c>
      <c r="E131" s="599" t="s">
        <v>144</v>
      </c>
      <c r="F131" s="599" t="s">
        <v>144</v>
      </c>
    </row>
    <row r="132" spans="3:6">
      <c r="C132" s="599" t="s">
        <v>144</v>
      </c>
      <c r="D132" s="599" t="s">
        <v>144</v>
      </c>
      <c r="E132" s="599" t="s">
        <v>144</v>
      </c>
      <c r="F132" s="599" t="s">
        <v>144</v>
      </c>
    </row>
    <row r="133" spans="3:6">
      <c r="C133" s="599" t="s">
        <v>144</v>
      </c>
      <c r="D133" s="599" t="s">
        <v>144</v>
      </c>
      <c r="E133" s="599" t="s">
        <v>144</v>
      </c>
      <c r="F133" s="599" t="s">
        <v>144</v>
      </c>
    </row>
    <row r="134" spans="3:6">
      <c r="C134" s="599" t="s">
        <v>144</v>
      </c>
      <c r="D134" s="599" t="s">
        <v>144</v>
      </c>
      <c r="E134" s="599" t="s">
        <v>144</v>
      </c>
      <c r="F134" s="599" t="s">
        <v>144</v>
      </c>
    </row>
    <row r="135" spans="3:6">
      <c r="C135" s="599" t="s">
        <v>144</v>
      </c>
      <c r="D135" s="599" t="s">
        <v>144</v>
      </c>
      <c r="E135" s="599" t="s">
        <v>144</v>
      </c>
      <c r="F135" s="599" t="s">
        <v>144</v>
      </c>
    </row>
    <row r="136" spans="3:6">
      <c r="C136" s="599" t="s">
        <v>144</v>
      </c>
      <c r="D136" s="599" t="s">
        <v>144</v>
      </c>
      <c r="E136" s="599" t="s">
        <v>144</v>
      </c>
      <c r="F136" s="599" t="s">
        <v>144</v>
      </c>
    </row>
    <row r="137" spans="3:6">
      <c r="C137" s="599" t="s">
        <v>144</v>
      </c>
      <c r="D137" s="599" t="s">
        <v>144</v>
      </c>
      <c r="E137" s="599" t="s">
        <v>144</v>
      </c>
      <c r="F137" s="599" t="s">
        <v>144</v>
      </c>
    </row>
    <row r="138" spans="3:6">
      <c r="C138" s="599" t="s">
        <v>144</v>
      </c>
      <c r="D138" s="599" t="s">
        <v>144</v>
      </c>
      <c r="E138" s="599" t="s">
        <v>144</v>
      </c>
      <c r="F138" s="599" t="s">
        <v>144</v>
      </c>
    </row>
    <row r="139" spans="3:6">
      <c r="C139" s="599" t="s">
        <v>144</v>
      </c>
      <c r="D139" s="599" t="s">
        <v>144</v>
      </c>
      <c r="E139" s="599" t="s">
        <v>144</v>
      </c>
      <c r="F139" s="599" t="s">
        <v>144</v>
      </c>
    </row>
    <row r="140" spans="3:6">
      <c r="C140" s="599" t="s">
        <v>144</v>
      </c>
      <c r="D140" s="599" t="s">
        <v>144</v>
      </c>
      <c r="E140" s="599" t="s">
        <v>144</v>
      </c>
      <c r="F140" s="599" t="s">
        <v>144</v>
      </c>
    </row>
    <row r="141" spans="3:6">
      <c r="C141" s="599" t="s">
        <v>144</v>
      </c>
      <c r="D141" s="599" t="s">
        <v>144</v>
      </c>
      <c r="E141" s="599" t="s">
        <v>144</v>
      </c>
      <c r="F141" s="599" t="s">
        <v>144</v>
      </c>
    </row>
    <row r="142" spans="3:6">
      <c r="C142" s="599" t="s">
        <v>144</v>
      </c>
      <c r="D142" s="599" t="s">
        <v>144</v>
      </c>
      <c r="E142" s="599" t="s">
        <v>144</v>
      </c>
      <c r="F142" s="599" t="s">
        <v>144</v>
      </c>
    </row>
    <row r="143" spans="3:6">
      <c r="C143" s="599" t="s">
        <v>144</v>
      </c>
      <c r="D143" s="599" t="s">
        <v>144</v>
      </c>
      <c r="E143" s="599" t="s">
        <v>144</v>
      </c>
      <c r="F143" s="599" t="s">
        <v>144</v>
      </c>
    </row>
    <row r="144" spans="3:6">
      <c r="C144" s="599" t="s">
        <v>144</v>
      </c>
      <c r="D144" s="599" t="s">
        <v>144</v>
      </c>
      <c r="E144" s="599" t="s">
        <v>144</v>
      </c>
      <c r="F144" s="599" t="s">
        <v>144</v>
      </c>
    </row>
    <row r="145" spans="3:6">
      <c r="C145" s="599" t="s">
        <v>144</v>
      </c>
      <c r="D145" s="599" t="s">
        <v>144</v>
      </c>
      <c r="E145" s="599" t="s">
        <v>144</v>
      </c>
      <c r="F145" s="599" t="s">
        <v>144</v>
      </c>
    </row>
    <row r="146" spans="3:6">
      <c r="C146" s="599" t="s">
        <v>144</v>
      </c>
      <c r="D146" s="599" t="s">
        <v>144</v>
      </c>
      <c r="E146" s="599" t="s">
        <v>144</v>
      </c>
      <c r="F146" s="599" t="s">
        <v>144</v>
      </c>
    </row>
    <row r="147" spans="3:6">
      <c r="C147" s="599" t="s">
        <v>144</v>
      </c>
      <c r="D147" s="599" t="s">
        <v>144</v>
      </c>
      <c r="E147" s="599" t="s">
        <v>144</v>
      </c>
      <c r="F147" s="599" t="s">
        <v>144</v>
      </c>
    </row>
    <row r="148" spans="3:6">
      <c r="C148" s="599" t="s">
        <v>144</v>
      </c>
      <c r="D148" s="599" t="s">
        <v>144</v>
      </c>
      <c r="E148" s="599" t="s">
        <v>144</v>
      </c>
      <c r="F148" s="599" t="s">
        <v>144</v>
      </c>
    </row>
    <row r="149" spans="3:6">
      <c r="C149" s="599" t="s">
        <v>144</v>
      </c>
      <c r="D149" s="599" t="s">
        <v>144</v>
      </c>
      <c r="E149" s="599" t="s">
        <v>144</v>
      </c>
      <c r="F149" s="599" t="s">
        <v>144</v>
      </c>
    </row>
    <row r="150" spans="3:6">
      <c r="C150" s="599" t="s">
        <v>144</v>
      </c>
      <c r="D150" s="599" t="s">
        <v>144</v>
      </c>
      <c r="E150" s="599" t="s">
        <v>144</v>
      </c>
      <c r="F150" s="599" t="s">
        <v>144</v>
      </c>
    </row>
    <row r="151" spans="3:6">
      <c r="C151" s="599" t="s">
        <v>144</v>
      </c>
      <c r="D151" s="599" t="s">
        <v>144</v>
      </c>
      <c r="E151" s="599" t="s">
        <v>144</v>
      </c>
      <c r="F151" s="599" t="s">
        <v>144</v>
      </c>
    </row>
    <row r="152" spans="3:6">
      <c r="C152" s="599" t="s">
        <v>144</v>
      </c>
      <c r="D152" s="599" t="s">
        <v>144</v>
      </c>
      <c r="E152" s="599" t="s">
        <v>144</v>
      </c>
      <c r="F152" s="599" t="s">
        <v>144</v>
      </c>
    </row>
    <row r="153" spans="3:6">
      <c r="C153" s="599" t="s">
        <v>144</v>
      </c>
      <c r="D153" s="599" t="s">
        <v>144</v>
      </c>
      <c r="E153" s="599" t="s">
        <v>144</v>
      </c>
      <c r="F153" s="599" t="s">
        <v>144</v>
      </c>
    </row>
    <row r="154" spans="3:6">
      <c r="C154" s="599" t="s">
        <v>144</v>
      </c>
      <c r="D154" s="599" t="s">
        <v>144</v>
      </c>
      <c r="E154" s="599" t="s">
        <v>144</v>
      </c>
      <c r="F154" s="599" t="s">
        <v>144</v>
      </c>
    </row>
    <row r="155" spans="3:6">
      <c r="C155" s="599" t="s">
        <v>144</v>
      </c>
      <c r="D155" s="599" t="s">
        <v>144</v>
      </c>
      <c r="E155" s="599" t="s">
        <v>144</v>
      </c>
      <c r="F155" s="599" t="s">
        <v>144</v>
      </c>
    </row>
    <row r="156" spans="3:6">
      <c r="C156" s="599" t="s">
        <v>144</v>
      </c>
      <c r="D156" s="599" t="s">
        <v>144</v>
      </c>
      <c r="E156" s="599" t="s">
        <v>144</v>
      </c>
      <c r="F156" s="599" t="s">
        <v>144</v>
      </c>
    </row>
    <row r="157" spans="3:6">
      <c r="C157" s="599" t="s">
        <v>144</v>
      </c>
      <c r="D157" s="599" t="s">
        <v>144</v>
      </c>
      <c r="E157" s="599" t="s">
        <v>144</v>
      </c>
      <c r="F157" s="599" t="s">
        <v>144</v>
      </c>
    </row>
    <row r="158" spans="3:6">
      <c r="C158" s="599" t="s">
        <v>144</v>
      </c>
      <c r="D158" s="599" t="s">
        <v>144</v>
      </c>
      <c r="E158" s="599" t="s">
        <v>144</v>
      </c>
      <c r="F158" s="599" t="s">
        <v>144</v>
      </c>
    </row>
    <row r="159" spans="3:6">
      <c r="C159" s="599" t="s">
        <v>144</v>
      </c>
      <c r="D159" s="599" t="s">
        <v>144</v>
      </c>
      <c r="E159" s="599" t="s">
        <v>144</v>
      </c>
      <c r="F159" s="599" t="s">
        <v>144</v>
      </c>
    </row>
    <row r="160" spans="3:6">
      <c r="C160" s="599" t="s">
        <v>144</v>
      </c>
      <c r="D160" s="599" t="s">
        <v>144</v>
      </c>
      <c r="E160" s="599" t="s">
        <v>144</v>
      </c>
      <c r="F160" s="599" t="s">
        <v>144</v>
      </c>
    </row>
    <row r="161" spans="3:6">
      <c r="C161" s="599" t="s">
        <v>144</v>
      </c>
      <c r="D161" s="599" t="s">
        <v>144</v>
      </c>
      <c r="E161" s="599" t="s">
        <v>144</v>
      </c>
      <c r="F161" s="599" t="s">
        <v>144</v>
      </c>
    </row>
    <row r="162" spans="3:6">
      <c r="C162" s="599" t="s">
        <v>144</v>
      </c>
      <c r="D162" s="599" t="s">
        <v>144</v>
      </c>
      <c r="E162" s="599" t="s">
        <v>144</v>
      </c>
      <c r="F162" s="599" t="s">
        <v>144</v>
      </c>
    </row>
    <row r="163" spans="3:6">
      <c r="C163" s="599" t="s">
        <v>144</v>
      </c>
      <c r="D163" s="599" t="s">
        <v>144</v>
      </c>
      <c r="E163" s="599" t="s">
        <v>144</v>
      </c>
      <c r="F163" s="599" t="s">
        <v>144</v>
      </c>
    </row>
    <row r="164" spans="3:6">
      <c r="C164" s="599" t="s">
        <v>144</v>
      </c>
      <c r="D164" s="599" t="s">
        <v>144</v>
      </c>
      <c r="E164" s="599" t="s">
        <v>144</v>
      </c>
      <c r="F164" s="599" t="s">
        <v>144</v>
      </c>
    </row>
    <row r="165" spans="3:6">
      <c r="C165" s="599" t="s">
        <v>144</v>
      </c>
      <c r="D165" s="599" t="s">
        <v>144</v>
      </c>
      <c r="E165" s="599" t="s">
        <v>144</v>
      </c>
      <c r="F165" s="599" t="s">
        <v>144</v>
      </c>
    </row>
    <row r="166" spans="3:6">
      <c r="C166" s="599" t="s">
        <v>144</v>
      </c>
      <c r="D166" s="599" t="s">
        <v>144</v>
      </c>
      <c r="E166" s="599" t="s">
        <v>144</v>
      </c>
      <c r="F166" s="599" t="s">
        <v>144</v>
      </c>
    </row>
    <row r="167" spans="3:6">
      <c r="C167" s="599" t="s">
        <v>144</v>
      </c>
      <c r="D167" s="599" t="s">
        <v>144</v>
      </c>
      <c r="E167" s="599" t="s">
        <v>144</v>
      </c>
      <c r="F167" s="599" t="s">
        <v>144</v>
      </c>
    </row>
    <row r="168" spans="3:6">
      <c r="C168" s="599" t="s">
        <v>144</v>
      </c>
      <c r="D168" s="599" t="s">
        <v>144</v>
      </c>
      <c r="E168" s="599" t="s">
        <v>144</v>
      </c>
      <c r="F168" s="599" t="s">
        <v>144</v>
      </c>
    </row>
    <row r="169" spans="3:6">
      <c r="C169" s="599" t="s">
        <v>144</v>
      </c>
      <c r="D169" s="599" t="s">
        <v>144</v>
      </c>
      <c r="E169" s="599" t="s">
        <v>144</v>
      </c>
      <c r="F169" s="599" t="s">
        <v>144</v>
      </c>
    </row>
    <row r="170" spans="3:6">
      <c r="C170" s="599" t="s">
        <v>144</v>
      </c>
      <c r="D170" s="599" t="s">
        <v>144</v>
      </c>
      <c r="E170" s="599" t="s">
        <v>144</v>
      </c>
      <c r="F170" s="599" t="s">
        <v>144</v>
      </c>
    </row>
    <row r="171" spans="3:6">
      <c r="C171" s="599" t="s">
        <v>144</v>
      </c>
      <c r="D171" s="599" t="s">
        <v>144</v>
      </c>
      <c r="E171" s="599" t="s">
        <v>144</v>
      </c>
      <c r="F171" s="599" t="s">
        <v>144</v>
      </c>
    </row>
    <row r="172" spans="3:6">
      <c r="C172" s="599" t="s">
        <v>144</v>
      </c>
      <c r="D172" s="599" t="s">
        <v>144</v>
      </c>
      <c r="E172" s="599" t="s">
        <v>144</v>
      </c>
      <c r="F172" s="599" t="s">
        <v>144</v>
      </c>
    </row>
    <row r="173" spans="3:6">
      <c r="C173" s="599" t="s">
        <v>144</v>
      </c>
      <c r="D173" s="599" t="s">
        <v>144</v>
      </c>
      <c r="E173" s="599" t="s">
        <v>144</v>
      </c>
      <c r="F173" s="599" t="s">
        <v>144</v>
      </c>
    </row>
    <row r="174" spans="3:6">
      <c r="C174" s="599" t="s">
        <v>144</v>
      </c>
      <c r="D174" s="599" t="s">
        <v>144</v>
      </c>
      <c r="E174" s="599" t="s">
        <v>144</v>
      </c>
      <c r="F174" s="599" t="s">
        <v>144</v>
      </c>
    </row>
    <row r="175" spans="3:6">
      <c r="C175" s="599" t="s">
        <v>144</v>
      </c>
      <c r="D175" s="599" t="s">
        <v>144</v>
      </c>
      <c r="E175" s="599" t="s">
        <v>144</v>
      </c>
      <c r="F175" s="599" t="s">
        <v>144</v>
      </c>
    </row>
    <row r="176" spans="3:6">
      <c r="C176" s="599" t="s">
        <v>144</v>
      </c>
      <c r="D176" s="599" t="s">
        <v>144</v>
      </c>
      <c r="E176" s="599" t="s">
        <v>144</v>
      </c>
      <c r="F176" s="599" t="s">
        <v>144</v>
      </c>
    </row>
    <row r="177" spans="3:6">
      <c r="C177" s="599" t="s">
        <v>144</v>
      </c>
      <c r="D177" s="599" t="s">
        <v>144</v>
      </c>
      <c r="E177" s="599" t="s">
        <v>144</v>
      </c>
      <c r="F177" s="599" t="s">
        <v>144</v>
      </c>
    </row>
    <row r="178" spans="3:6">
      <c r="C178" s="599" t="s">
        <v>144</v>
      </c>
      <c r="D178" s="599" t="s">
        <v>144</v>
      </c>
      <c r="E178" s="599" t="s">
        <v>144</v>
      </c>
      <c r="F178" s="599" t="s">
        <v>144</v>
      </c>
    </row>
    <row r="179" spans="3:6">
      <c r="C179" s="599" t="s">
        <v>144</v>
      </c>
      <c r="D179" s="599" t="s">
        <v>144</v>
      </c>
      <c r="E179" s="599" t="s">
        <v>144</v>
      </c>
      <c r="F179" s="599" t="s">
        <v>144</v>
      </c>
    </row>
    <row r="180" spans="3:6">
      <c r="C180" s="599" t="s">
        <v>144</v>
      </c>
      <c r="D180" s="599" t="s">
        <v>144</v>
      </c>
      <c r="E180" s="599" t="s">
        <v>144</v>
      </c>
      <c r="F180" s="599" t="s">
        <v>144</v>
      </c>
    </row>
    <row r="181" spans="3:6">
      <c r="C181" s="599" t="s">
        <v>144</v>
      </c>
      <c r="D181" s="599" t="s">
        <v>144</v>
      </c>
      <c r="E181" s="599" t="s">
        <v>144</v>
      </c>
      <c r="F181" s="599" t="s">
        <v>144</v>
      </c>
    </row>
    <row r="182" spans="3:6">
      <c r="C182" s="599" t="s">
        <v>144</v>
      </c>
      <c r="D182" s="599" t="s">
        <v>144</v>
      </c>
      <c r="E182" s="599" t="s">
        <v>144</v>
      </c>
      <c r="F182" s="599" t="s">
        <v>144</v>
      </c>
    </row>
    <row r="183" spans="3:6">
      <c r="C183" s="599" t="s">
        <v>144</v>
      </c>
      <c r="D183" s="599" t="s">
        <v>144</v>
      </c>
      <c r="E183" s="599" t="s">
        <v>144</v>
      </c>
      <c r="F183" s="599" t="s">
        <v>144</v>
      </c>
    </row>
    <row r="184" spans="3:6">
      <c r="C184" s="599" t="s">
        <v>144</v>
      </c>
      <c r="D184" s="599" t="s">
        <v>144</v>
      </c>
      <c r="E184" s="599" t="s">
        <v>144</v>
      </c>
      <c r="F184" s="599" t="s">
        <v>144</v>
      </c>
    </row>
    <row r="185" spans="3:6">
      <c r="C185" s="599" t="s">
        <v>144</v>
      </c>
      <c r="D185" s="599" t="s">
        <v>144</v>
      </c>
      <c r="E185" s="599" t="s">
        <v>144</v>
      </c>
      <c r="F185" s="599" t="s">
        <v>144</v>
      </c>
    </row>
    <row r="186" spans="3:6">
      <c r="C186" s="599" t="s">
        <v>144</v>
      </c>
      <c r="D186" s="599" t="s">
        <v>144</v>
      </c>
      <c r="E186" s="599" t="s">
        <v>144</v>
      </c>
      <c r="F186" s="599" t="s">
        <v>144</v>
      </c>
    </row>
    <row r="187" spans="3:6">
      <c r="C187" s="599" t="s">
        <v>144</v>
      </c>
      <c r="D187" s="599" t="s">
        <v>144</v>
      </c>
      <c r="E187" s="599" t="s">
        <v>144</v>
      </c>
      <c r="F187" s="599" t="s">
        <v>144</v>
      </c>
    </row>
    <row r="188" spans="3:6">
      <c r="C188" s="599" t="s">
        <v>144</v>
      </c>
      <c r="D188" s="599" t="s">
        <v>144</v>
      </c>
      <c r="E188" s="599" t="s">
        <v>144</v>
      </c>
      <c r="F188" s="599" t="s">
        <v>144</v>
      </c>
    </row>
    <row r="189" spans="3:6">
      <c r="C189" s="599" t="s">
        <v>144</v>
      </c>
      <c r="D189" s="599" t="s">
        <v>144</v>
      </c>
      <c r="E189" s="599" t="s">
        <v>144</v>
      </c>
      <c r="F189" s="599" t="s">
        <v>144</v>
      </c>
    </row>
    <row r="190" spans="3:6">
      <c r="C190" s="599" t="s">
        <v>144</v>
      </c>
      <c r="D190" s="599" t="s">
        <v>144</v>
      </c>
      <c r="E190" s="599" t="s">
        <v>144</v>
      </c>
      <c r="F190" s="599" t="s">
        <v>144</v>
      </c>
    </row>
    <row r="191" spans="3:6">
      <c r="C191" s="599" t="s">
        <v>144</v>
      </c>
      <c r="D191" s="599" t="s">
        <v>144</v>
      </c>
      <c r="E191" s="599" t="s">
        <v>144</v>
      </c>
      <c r="F191" s="599" t="s">
        <v>144</v>
      </c>
    </row>
    <row r="192" spans="3:6">
      <c r="C192" s="599" t="s">
        <v>144</v>
      </c>
      <c r="D192" s="599" t="s">
        <v>144</v>
      </c>
      <c r="E192" s="599" t="s">
        <v>144</v>
      </c>
      <c r="F192" s="599" t="s">
        <v>144</v>
      </c>
    </row>
    <row r="193" spans="3:6">
      <c r="C193" s="599" t="s">
        <v>144</v>
      </c>
      <c r="D193" s="599" t="s">
        <v>144</v>
      </c>
      <c r="E193" s="599" t="s">
        <v>144</v>
      </c>
      <c r="F193" s="599" t="s">
        <v>144</v>
      </c>
    </row>
    <row r="194" spans="3:6">
      <c r="C194" s="599" t="s">
        <v>144</v>
      </c>
      <c r="D194" s="599" t="s">
        <v>144</v>
      </c>
      <c r="E194" s="599" t="s">
        <v>144</v>
      </c>
      <c r="F194" s="599" t="s">
        <v>144</v>
      </c>
    </row>
    <row r="195" spans="3:6">
      <c r="C195" s="599" t="s">
        <v>144</v>
      </c>
      <c r="D195" s="599" t="s">
        <v>144</v>
      </c>
      <c r="E195" s="599" t="s">
        <v>144</v>
      </c>
      <c r="F195" s="599" t="s">
        <v>144</v>
      </c>
    </row>
    <row r="196" spans="3:6">
      <c r="C196" s="599" t="s">
        <v>144</v>
      </c>
      <c r="D196" s="599" t="s">
        <v>144</v>
      </c>
      <c r="E196" s="599" t="s">
        <v>144</v>
      </c>
      <c r="F196" s="599" t="s">
        <v>144</v>
      </c>
    </row>
    <row r="197" spans="3:6">
      <c r="C197" s="599" t="s">
        <v>144</v>
      </c>
      <c r="D197" s="599" t="s">
        <v>144</v>
      </c>
      <c r="E197" s="599" t="s">
        <v>144</v>
      </c>
      <c r="F197" s="599" t="s">
        <v>144</v>
      </c>
    </row>
    <row r="198" spans="3:6">
      <c r="C198" s="599" t="s">
        <v>144</v>
      </c>
      <c r="D198" s="599" t="s">
        <v>144</v>
      </c>
      <c r="E198" s="599" t="s">
        <v>144</v>
      </c>
      <c r="F198" s="599" t="s">
        <v>144</v>
      </c>
    </row>
    <row r="199" spans="3:6">
      <c r="C199" s="599" t="s">
        <v>144</v>
      </c>
      <c r="D199" s="599" t="s">
        <v>144</v>
      </c>
      <c r="E199" s="599" t="s">
        <v>144</v>
      </c>
      <c r="F199" s="599" t="s">
        <v>144</v>
      </c>
    </row>
    <row r="200" spans="3:6">
      <c r="C200" s="599" t="s">
        <v>144</v>
      </c>
      <c r="D200" s="599" t="s">
        <v>144</v>
      </c>
      <c r="E200" s="599" t="s">
        <v>144</v>
      </c>
      <c r="F200" s="599" t="s">
        <v>144</v>
      </c>
    </row>
    <row r="201" spans="3:6">
      <c r="C201" s="599" t="s">
        <v>144</v>
      </c>
      <c r="D201" s="599" t="s">
        <v>144</v>
      </c>
      <c r="E201" s="599" t="s">
        <v>144</v>
      </c>
      <c r="F201" s="599" t="s">
        <v>144</v>
      </c>
    </row>
    <row r="202" spans="3:6">
      <c r="C202" s="599" t="s">
        <v>144</v>
      </c>
      <c r="D202" s="599" t="s">
        <v>144</v>
      </c>
      <c r="E202" s="599" t="s">
        <v>144</v>
      </c>
      <c r="F202" s="599" t="s">
        <v>144</v>
      </c>
    </row>
    <row r="203" spans="3:6">
      <c r="C203" s="599" t="s">
        <v>144</v>
      </c>
      <c r="D203" s="599" t="s">
        <v>144</v>
      </c>
      <c r="E203" s="599" t="s">
        <v>144</v>
      </c>
      <c r="F203" s="599" t="s">
        <v>144</v>
      </c>
    </row>
    <row r="204" spans="3:6">
      <c r="C204" s="599" t="s">
        <v>144</v>
      </c>
      <c r="D204" s="599" t="s">
        <v>144</v>
      </c>
      <c r="E204" s="599" t="s">
        <v>144</v>
      </c>
      <c r="F204" s="599" t="s">
        <v>144</v>
      </c>
    </row>
    <row r="205" spans="3:6">
      <c r="C205" s="599" t="s">
        <v>144</v>
      </c>
      <c r="D205" s="599" t="s">
        <v>144</v>
      </c>
      <c r="E205" s="599" t="s">
        <v>144</v>
      </c>
      <c r="F205" s="599" t="s">
        <v>144</v>
      </c>
    </row>
    <row r="206" spans="3:6">
      <c r="C206" s="599" t="s">
        <v>144</v>
      </c>
      <c r="D206" s="599" t="s">
        <v>144</v>
      </c>
      <c r="E206" s="599" t="s">
        <v>144</v>
      </c>
      <c r="F206" s="599" t="s">
        <v>144</v>
      </c>
    </row>
    <row r="207" spans="3:6">
      <c r="C207" s="599" t="s">
        <v>144</v>
      </c>
      <c r="D207" s="599" t="s">
        <v>144</v>
      </c>
      <c r="E207" s="599" t="s">
        <v>144</v>
      </c>
      <c r="F207" s="599" t="s">
        <v>144</v>
      </c>
    </row>
    <row r="208" spans="3:6">
      <c r="C208" s="599" t="s">
        <v>144</v>
      </c>
      <c r="D208" s="599" t="s">
        <v>144</v>
      </c>
      <c r="E208" s="599" t="s">
        <v>144</v>
      </c>
      <c r="F208" s="599" t="s">
        <v>144</v>
      </c>
    </row>
    <row r="209" spans="3:6">
      <c r="C209" s="599" t="s">
        <v>144</v>
      </c>
      <c r="D209" s="599" t="s">
        <v>144</v>
      </c>
      <c r="E209" s="599" t="s">
        <v>144</v>
      </c>
      <c r="F209" s="599" t="s">
        <v>144</v>
      </c>
    </row>
    <row r="210" spans="3:6">
      <c r="C210" s="599" t="s">
        <v>144</v>
      </c>
      <c r="D210" s="599" t="s">
        <v>144</v>
      </c>
      <c r="E210" s="599" t="s">
        <v>144</v>
      </c>
      <c r="F210" s="599" t="s">
        <v>144</v>
      </c>
    </row>
    <row r="211" spans="3:6">
      <c r="C211" s="599" t="s">
        <v>144</v>
      </c>
      <c r="D211" s="599" t="s">
        <v>144</v>
      </c>
      <c r="E211" s="599" t="s">
        <v>144</v>
      </c>
      <c r="F211" s="599" t="s">
        <v>144</v>
      </c>
    </row>
    <row r="212" spans="3:6">
      <c r="C212" s="599" t="s">
        <v>144</v>
      </c>
      <c r="D212" s="599" t="s">
        <v>144</v>
      </c>
      <c r="E212" s="599" t="s">
        <v>144</v>
      </c>
      <c r="F212" s="599" t="s">
        <v>144</v>
      </c>
    </row>
    <row r="213" spans="3:6">
      <c r="C213" s="599" t="s">
        <v>144</v>
      </c>
      <c r="D213" s="599" t="s">
        <v>144</v>
      </c>
      <c r="E213" s="599" t="s">
        <v>144</v>
      </c>
      <c r="F213" s="599" t="s">
        <v>144</v>
      </c>
    </row>
    <row r="214" spans="3:6">
      <c r="C214" s="599" t="s">
        <v>144</v>
      </c>
      <c r="D214" s="599" t="s">
        <v>144</v>
      </c>
      <c r="E214" s="599" t="s">
        <v>144</v>
      </c>
      <c r="F214" s="599" t="s">
        <v>144</v>
      </c>
    </row>
    <row r="215" spans="3:6">
      <c r="C215" s="599" t="s">
        <v>144</v>
      </c>
      <c r="D215" s="599" t="s">
        <v>144</v>
      </c>
      <c r="E215" s="599" t="s">
        <v>144</v>
      </c>
      <c r="F215" s="599" t="s">
        <v>144</v>
      </c>
    </row>
    <row r="216" spans="3:6">
      <c r="C216" s="599" t="s">
        <v>144</v>
      </c>
      <c r="D216" s="599" t="s">
        <v>144</v>
      </c>
      <c r="E216" s="599" t="s">
        <v>144</v>
      </c>
      <c r="F216" s="599" t="s">
        <v>144</v>
      </c>
    </row>
    <row r="217" spans="3:6">
      <c r="C217" s="599" t="s">
        <v>144</v>
      </c>
      <c r="D217" s="599" t="s">
        <v>144</v>
      </c>
      <c r="E217" s="599" t="s">
        <v>144</v>
      </c>
      <c r="F217" s="599" t="s">
        <v>144</v>
      </c>
    </row>
    <row r="218" spans="3:6">
      <c r="C218" s="599" t="s">
        <v>144</v>
      </c>
      <c r="D218" s="599" t="s">
        <v>144</v>
      </c>
      <c r="E218" s="599" t="s">
        <v>144</v>
      </c>
      <c r="F218" s="599" t="s">
        <v>144</v>
      </c>
    </row>
    <row r="219" spans="3:6">
      <c r="C219" s="599" t="s">
        <v>144</v>
      </c>
      <c r="D219" s="599" t="s">
        <v>144</v>
      </c>
      <c r="E219" s="599" t="s">
        <v>144</v>
      </c>
      <c r="F219" s="599" t="s">
        <v>144</v>
      </c>
    </row>
    <row r="220" spans="3:6">
      <c r="C220" s="599" t="s">
        <v>144</v>
      </c>
      <c r="D220" s="599" t="s">
        <v>144</v>
      </c>
      <c r="E220" s="599" t="s">
        <v>144</v>
      </c>
      <c r="F220" s="599" t="s">
        <v>144</v>
      </c>
    </row>
    <row r="221" spans="3:6">
      <c r="C221" s="599" t="s">
        <v>144</v>
      </c>
      <c r="D221" s="599" t="s">
        <v>144</v>
      </c>
      <c r="E221" s="599" t="s">
        <v>144</v>
      </c>
      <c r="F221" s="599" t="s">
        <v>144</v>
      </c>
    </row>
    <row r="222" spans="3:6">
      <c r="C222" s="599" t="s">
        <v>144</v>
      </c>
      <c r="D222" s="599" t="s">
        <v>144</v>
      </c>
      <c r="E222" s="599" t="s">
        <v>144</v>
      </c>
      <c r="F222" s="599" t="s">
        <v>144</v>
      </c>
    </row>
    <row r="223" spans="3:6">
      <c r="C223" s="599" t="s">
        <v>144</v>
      </c>
      <c r="D223" s="599" t="s">
        <v>144</v>
      </c>
      <c r="E223" s="599" t="s">
        <v>144</v>
      </c>
      <c r="F223" s="599" t="s">
        <v>144</v>
      </c>
    </row>
    <row r="224" spans="3:6">
      <c r="C224" s="599" t="s">
        <v>144</v>
      </c>
      <c r="D224" s="599" t="s">
        <v>144</v>
      </c>
      <c r="E224" s="599" t="s">
        <v>144</v>
      </c>
      <c r="F224" s="599" t="s">
        <v>144</v>
      </c>
    </row>
    <row r="225" spans="3:6">
      <c r="C225" s="599" t="s">
        <v>144</v>
      </c>
      <c r="D225" s="599" t="s">
        <v>144</v>
      </c>
      <c r="E225" s="599" t="s">
        <v>144</v>
      </c>
      <c r="F225" s="599" t="s">
        <v>144</v>
      </c>
    </row>
    <row r="226" spans="3:6">
      <c r="C226" s="599" t="s">
        <v>144</v>
      </c>
      <c r="D226" s="599" t="s">
        <v>144</v>
      </c>
      <c r="E226" s="599" t="s">
        <v>144</v>
      </c>
      <c r="F226" s="599" t="s">
        <v>144</v>
      </c>
    </row>
    <row r="227" spans="3:6">
      <c r="C227" s="599" t="s">
        <v>144</v>
      </c>
      <c r="D227" s="599" t="s">
        <v>144</v>
      </c>
      <c r="E227" s="599" t="s">
        <v>144</v>
      </c>
      <c r="F227" s="599" t="s">
        <v>144</v>
      </c>
    </row>
    <row r="228" spans="3:6">
      <c r="C228" s="599" t="s">
        <v>144</v>
      </c>
      <c r="D228" s="599" t="s">
        <v>144</v>
      </c>
      <c r="E228" s="599" t="s">
        <v>144</v>
      </c>
      <c r="F228" s="599" t="s">
        <v>144</v>
      </c>
    </row>
    <row r="229" spans="3:6">
      <c r="C229" s="599" t="s">
        <v>144</v>
      </c>
      <c r="D229" s="599" t="s">
        <v>144</v>
      </c>
      <c r="E229" s="599" t="s">
        <v>144</v>
      </c>
      <c r="F229" s="599" t="s">
        <v>144</v>
      </c>
    </row>
    <row r="230" spans="3:6">
      <c r="C230" s="599" t="s">
        <v>144</v>
      </c>
      <c r="D230" s="599" t="s">
        <v>144</v>
      </c>
      <c r="E230" s="599" t="s">
        <v>144</v>
      </c>
      <c r="F230" s="599" t="s">
        <v>144</v>
      </c>
    </row>
    <row r="231" spans="3:6">
      <c r="C231" s="599" t="s">
        <v>144</v>
      </c>
      <c r="D231" s="599" t="s">
        <v>144</v>
      </c>
      <c r="E231" s="599" t="s">
        <v>144</v>
      </c>
      <c r="F231" s="599" t="s">
        <v>144</v>
      </c>
    </row>
    <row r="232" spans="3:6">
      <c r="C232" s="599" t="s">
        <v>144</v>
      </c>
      <c r="D232" s="599" t="s">
        <v>144</v>
      </c>
      <c r="E232" s="599" t="s">
        <v>144</v>
      </c>
      <c r="F232" s="599" t="s">
        <v>144</v>
      </c>
    </row>
    <row r="233" spans="3:6">
      <c r="C233" s="599" t="s">
        <v>144</v>
      </c>
      <c r="D233" s="599" t="s">
        <v>144</v>
      </c>
      <c r="E233" s="599" t="s">
        <v>144</v>
      </c>
      <c r="F233" s="599" t="s">
        <v>144</v>
      </c>
    </row>
    <row r="234" spans="3:6">
      <c r="C234" s="599" t="s">
        <v>144</v>
      </c>
      <c r="D234" s="599" t="s">
        <v>144</v>
      </c>
      <c r="E234" s="599" t="s">
        <v>144</v>
      </c>
      <c r="F234" s="599" t="s">
        <v>144</v>
      </c>
    </row>
    <row r="235" spans="3:6">
      <c r="C235" s="599" t="s">
        <v>144</v>
      </c>
      <c r="D235" s="599" t="s">
        <v>144</v>
      </c>
      <c r="E235" s="599" t="s">
        <v>144</v>
      </c>
      <c r="F235" s="599" t="s">
        <v>144</v>
      </c>
    </row>
    <row r="236" spans="3:6">
      <c r="C236" s="599" t="s">
        <v>144</v>
      </c>
      <c r="D236" s="599" t="s">
        <v>144</v>
      </c>
      <c r="E236" s="599" t="s">
        <v>144</v>
      </c>
      <c r="F236" s="599" t="s">
        <v>144</v>
      </c>
    </row>
    <row r="237" spans="3:6">
      <c r="C237" s="599" t="s">
        <v>144</v>
      </c>
      <c r="D237" s="599" t="s">
        <v>144</v>
      </c>
      <c r="E237" s="599" t="s">
        <v>144</v>
      </c>
      <c r="F237" s="599" t="s">
        <v>144</v>
      </c>
    </row>
    <row r="238" spans="3:6">
      <c r="C238" s="599" t="s">
        <v>144</v>
      </c>
      <c r="D238" s="599" t="s">
        <v>144</v>
      </c>
      <c r="E238" s="599" t="s">
        <v>144</v>
      </c>
      <c r="F238" s="599" t="s">
        <v>144</v>
      </c>
    </row>
    <row r="239" spans="3:6">
      <c r="C239" s="599" t="s">
        <v>144</v>
      </c>
      <c r="D239" s="599" t="s">
        <v>144</v>
      </c>
      <c r="E239" s="599" t="s">
        <v>144</v>
      </c>
      <c r="F239" s="599" t="s">
        <v>144</v>
      </c>
    </row>
    <row r="240" spans="3:6">
      <c r="C240" s="599" t="s">
        <v>144</v>
      </c>
      <c r="D240" s="599" t="s">
        <v>144</v>
      </c>
      <c r="E240" s="599" t="s">
        <v>144</v>
      </c>
      <c r="F240" s="599" t="s">
        <v>144</v>
      </c>
    </row>
    <row r="241" spans="3:6">
      <c r="C241" s="599" t="s">
        <v>144</v>
      </c>
      <c r="D241" s="599" t="s">
        <v>144</v>
      </c>
      <c r="E241" s="599" t="s">
        <v>144</v>
      </c>
      <c r="F241" s="599" t="s">
        <v>144</v>
      </c>
    </row>
    <row r="242" spans="3:6">
      <c r="C242" s="599" t="s">
        <v>144</v>
      </c>
      <c r="D242" s="599" t="s">
        <v>144</v>
      </c>
      <c r="E242" s="599" t="s">
        <v>144</v>
      </c>
      <c r="F242" s="599" t="s">
        <v>144</v>
      </c>
    </row>
    <row r="243" spans="3:6">
      <c r="C243" s="599" t="s">
        <v>144</v>
      </c>
      <c r="D243" s="599" t="s">
        <v>144</v>
      </c>
      <c r="E243" s="599" t="s">
        <v>144</v>
      </c>
      <c r="F243" s="599" t="s">
        <v>144</v>
      </c>
    </row>
    <row r="244" spans="3:6">
      <c r="C244" s="599" t="s">
        <v>144</v>
      </c>
      <c r="D244" s="599" t="s">
        <v>144</v>
      </c>
      <c r="E244" s="599" t="s">
        <v>144</v>
      </c>
      <c r="F244" s="599" t="s">
        <v>144</v>
      </c>
    </row>
    <row r="245" spans="3:6">
      <c r="C245" s="599" t="s">
        <v>144</v>
      </c>
      <c r="D245" s="599" t="s">
        <v>144</v>
      </c>
      <c r="E245" s="599" t="s">
        <v>144</v>
      </c>
      <c r="F245" s="599" t="s">
        <v>144</v>
      </c>
    </row>
    <row r="246" spans="3:6">
      <c r="C246" s="599" t="s">
        <v>144</v>
      </c>
      <c r="D246" s="599" t="s">
        <v>144</v>
      </c>
      <c r="E246" s="599" t="s">
        <v>144</v>
      </c>
      <c r="F246" s="599" t="s">
        <v>144</v>
      </c>
    </row>
    <row r="247" spans="3:6">
      <c r="C247" s="599" t="s">
        <v>144</v>
      </c>
      <c r="D247" s="599" t="s">
        <v>144</v>
      </c>
      <c r="E247" s="599" t="s">
        <v>144</v>
      </c>
      <c r="F247" s="599" t="s">
        <v>144</v>
      </c>
    </row>
    <row r="248" spans="3:6">
      <c r="C248" s="599" t="s">
        <v>144</v>
      </c>
      <c r="D248" s="599" t="s">
        <v>144</v>
      </c>
      <c r="E248" s="599" t="s">
        <v>144</v>
      </c>
      <c r="F248" s="599" t="s">
        <v>144</v>
      </c>
    </row>
    <row r="249" spans="3:6">
      <c r="C249" s="599" t="s">
        <v>144</v>
      </c>
      <c r="D249" s="599" t="s">
        <v>144</v>
      </c>
      <c r="E249" s="599" t="s">
        <v>144</v>
      </c>
      <c r="F249" s="599" t="s">
        <v>144</v>
      </c>
    </row>
    <row r="250" spans="3:6">
      <c r="C250" s="599" t="s">
        <v>144</v>
      </c>
      <c r="D250" s="599" t="s">
        <v>144</v>
      </c>
      <c r="E250" s="599" t="s">
        <v>144</v>
      </c>
      <c r="F250" s="599" t="s">
        <v>144</v>
      </c>
    </row>
    <row r="251" spans="3:6">
      <c r="C251" s="599" t="s">
        <v>144</v>
      </c>
      <c r="D251" s="599" t="s">
        <v>144</v>
      </c>
      <c r="E251" s="599" t="s">
        <v>144</v>
      </c>
      <c r="F251" s="599" t="s">
        <v>144</v>
      </c>
    </row>
    <row r="252" spans="3:6">
      <c r="C252" s="599" t="s">
        <v>144</v>
      </c>
      <c r="D252" s="599" t="s">
        <v>144</v>
      </c>
      <c r="E252" s="599" t="s">
        <v>144</v>
      </c>
      <c r="F252" s="599" t="s">
        <v>144</v>
      </c>
    </row>
    <row r="253" spans="3:6">
      <c r="C253" s="599" t="s">
        <v>144</v>
      </c>
      <c r="D253" s="599" t="s">
        <v>144</v>
      </c>
      <c r="E253" s="599" t="s">
        <v>144</v>
      </c>
      <c r="F253" s="599" t="s">
        <v>144</v>
      </c>
    </row>
    <row r="254" spans="3:6">
      <c r="C254" s="599" t="s">
        <v>144</v>
      </c>
      <c r="D254" s="599" t="s">
        <v>144</v>
      </c>
      <c r="E254" s="599" t="s">
        <v>144</v>
      </c>
      <c r="F254" s="599" t="s">
        <v>144</v>
      </c>
    </row>
    <row r="255" spans="3:6">
      <c r="C255" s="599" t="s">
        <v>144</v>
      </c>
      <c r="D255" s="599" t="s">
        <v>144</v>
      </c>
      <c r="E255" s="599" t="s">
        <v>144</v>
      </c>
      <c r="F255" s="599" t="s">
        <v>144</v>
      </c>
    </row>
    <row r="256" spans="3:6">
      <c r="C256" s="599" t="s">
        <v>144</v>
      </c>
      <c r="D256" s="599" t="s">
        <v>144</v>
      </c>
      <c r="E256" s="599" t="s">
        <v>144</v>
      </c>
      <c r="F256" s="599" t="s">
        <v>144</v>
      </c>
    </row>
    <row r="257" spans="3:6">
      <c r="C257" s="599" t="s">
        <v>144</v>
      </c>
      <c r="D257" s="599" t="s">
        <v>144</v>
      </c>
      <c r="E257" s="599" t="s">
        <v>144</v>
      </c>
      <c r="F257" s="599" t="s">
        <v>144</v>
      </c>
    </row>
    <row r="258" spans="3:6">
      <c r="C258" s="599" t="s">
        <v>144</v>
      </c>
      <c r="D258" s="599" t="s">
        <v>144</v>
      </c>
      <c r="E258" s="599" t="s">
        <v>144</v>
      </c>
      <c r="F258" s="599" t="s">
        <v>144</v>
      </c>
    </row>
    <row r="259" spans="3:6">
      <c r="C259" s="599" t="s">
        <v>144</v>
      </c>
      <c r="D259" s="599" t="s">
        <v>144</v>
      </c>
      <c r="E259" s="599" t="s">
        <v>144</v>
      </c>
      <c r="F259" s="599" t="s">
        <v>144</v>
      </c>
    </row>
    <row r="260" spans="3:6">
      <c r="C260" s="599" t="s">
        <v>144</v>
      </c>
      <c r="D260" s="599" t="s">
        <v>144</v>
      </c>
      <c r="E260" s="599" t="s">
        <v>144</v>
      </c>
      <c r="F260" s="599" t="s">
        <v>144</v>
      </c>
    </row>
    <row r="261" spans="3:6">
      <c r="C261" s="599" t="s">
        <v>144</v>
      </c>
      <c r="D261" s="599" t="s">
        <v>144</v>
      </c>
      <c r="E261" s="599" t="s">
        <v>144</v>
      </c>
      <c r="F261" s="599" t="s">
        <v>144</v>
      </c>
    </row>
    <row r="262" spans="3:6">
      <c r="C262" s="599" t="s">
        <v>144</v>
      </c>
      <c r="D262" s="599" t="s">
        <v>144</v>
      </c>
      <c r="E262" s="599" t="s">
        <v>144</v>
      </c>
      <c r="F262" s="599" t="s">
        <v>144</v>
      </c>
    </row>
    <row r="263" spans="3:6">
      <c r="C263" s="599" t="s">
        <v>144</v>
      </c>
      <c r="D263" s="599" t="s">
        <v>144</v>
      </c>
      <c r="E263" s="599" t="s">
        <v>144</v>
      </c>
      <c r="F263" s="599" t="s">
        <v>144</v>
      </c>
    </row>
    <row r="264" spans="3:6">
      <c r="C264" s="599" t="s">
        <v>144</v>
      </c>
      <c r="D264" s="599" t="s">
        <v>144</v>
      </c>
      <c r="E264" s="599" t="s">
        <v>144</v>
      </c>
      <c r="F264" s="599" t="s">
        <v>144</v>
      </c>
    </row>
    <row r="265" spans="3:6">
      <c r="C265" s="599" t="s">
        <v>144</v>
      </c>
      <c r="D265" s="599" t="s">
        <v>144</v>
      </c>
      <c r="E265" s="599" t="s">
        <v>144</v>
      </c>
      <c r="F265" s="599" t="s">
        <v>144</v>
      </c>
    </row>
    <row r="266" spans="3:6">
      <c r="C266" s="599" t="s">
        <v>144</v>
      </c>
      <c r="D266" s="599" t="s">
        <v>144</v>
      </c>
      <c r="E266" s="599" t="s">
        <v>144</v>
      </c>
      <c r="F266" s="599" t="s">
        <v>144</v>
      </c>
    </row>
    <row r="267" spans="3:6">
      <c r="C267" s="599" t="s">
        <v>144</v>
      </c>
      <c r="D267" s="599" t="s">
        <v>144</v>
      </c>
      <c r="E267" s="599" t="s">
        <v>144</v>
      </c>
      <c r="F267" s="599" t="s">
        <v>144</v>
      </c>
    </row>
    <row r="268" spans="3:6">
      <c r="C268" s="599" t="s">
        <v>144</v>
      </c>
      <c r="D268" s="599" t="s">
        <v>144</v>
      </c>
      <c r="E268" s="599" t="s">
        <v>144</v>
      </c>
      <c r="F268" s="599" t="s">
        <v>144</v>
      </c>
    </row>
    <row r="269" spans="3:6">
      <c r="C269" s="599" t="s">
        <v>144</v>
      </c>
      <c r="D269" s="599" t="s">
        <v>144</v>
      </c>
      <c r="E269" s="599" t="s">
        <v>144</v>
      </c>
      <c r="F269" s="599" t="s">
        <v>144</v>
      </c>
    </row>
    <row r="270" spans="3:6">
      <c r="C270" s="599" t="s">
        <v>144</v>
      </c>
      <c r="D270" s="599" t="s">
        <v>144</v>
      </c>
      <c r="E270" s="599" t="s">
        <v>144</v>
      </c>
      <c r="F270" s="599" t="s">
        <v>144</v>
      </c>
    </row>
    <row r="271" spans="3:6">
      <c r="C271" s="599" t="s">
        <v>144</v>
      </c>
      <c r="D271" s="599" t="s">
        <v>144</v>
      </c>
      <c r="E271" s="599" t="s">
        <v>144</v>
      </c>
      <c r="F271" s="599" t="s">
        <v>144</v>
      </c>
    </row>
    <row r="272" spans="3:6">
      <c r="C272" s="599" t="s">
        <v>144</v>
      </c>
      <c r="D272" s="599" t="s">
        <v>144</v>
      </c>
      <c r="E272" s="599" t="s">
        <v>144</v>
      </c>
      <c r="F272" s="599" t="s">
        <v>144</v>
      </c>
    </row>
    <row r="273" spans="3:6">
      <c r="C273" s="599" t="s">
        <v>144</v>
      </c>
      <c r="D273" s="599" t="s">
        <v>144</v>
      </c>
      <c r="E273" s="599" t="s">
        <v>144</v>
      </c>
      <c r="F273" s="599" t="s">
        <v>144</v>
      </c>
    </row>
    <row r="274" spans="3:6">
      <c r="C274" s="599" t="s">
        <v>144</v>
      </c>
      <c r="D274" s="599" t="s">
        <v>144</v>
      </c>
      <c r="E274" s="599" t="s">
        <v>144</v>
      </c>
      <c r="F274" s="599" t="s">
        <v>144</v>
      </c>
    </row>
    <row r="275" spans="3:6">
      <c r="C275" s="599" t="s">
        <v>144</v>
      </c>
      <c r="D275" s="599" t="s">
        <v>144</v>
      </c>
      <c r="E275" s="599" t="s">
        <v>144</v>
      </c>
      <c r="F275" s="599" t="s">
        <v>144</v>
      </c>
    </row>
    <row r="276" spans="3:6">
      <c r="C276" s="599" t="s">
        <v>144</v>
      </c>
      <c r="D276" s="599" t="s">
        <v>144</v>
      </c>
      <c r="E276" s="599" t="s">
        <v>144</v>
      </c>
      <c r="F276" s="599" t="s">
        <v>144</v>
      </c>
    </row>
    <row r="277" spans="3:6">
      <c r="C277" s="599" t="s">
        <v>144</v>
      </c>
      <c r="D277" s="599" t="s">
        <v>144</v>
      </c>
      <c r="E277" s="599" t="s">
        <v>144</v>
      </c>
      <c r="F277" s="599" t="s">
        <v>144</v>
      </c>
    </row>
    <row r="278" spans="3:6">
      <c r="C278" s="599" t="s">
        <v>144</v>
      </c>
      <c r="D278" s="599" t="s">
        <v>144</v>
      </c>
      <c r="E278" s="599" t="s">
        <v>144</v>
      </c>
      <c r="F278" s="599" t="s">
        <v>144</v>
      </c>
    </row>
    <row r="279" spans="3:6">
      <c r="C279" s="599" t="s">
        <v>144</v>
      </c>
      <c r="D279" s="599" t="s">
        <v>144</v>
      </c>
      <c r="E279" s="599" t="s">
        <v>144</v>
      </c>
      <c r="F279" s="599" t="s">
        <v>144</v>
      </c>
    </row>
    <row r="280" spans="3:6">
      <c r="C280" s="599" t="s">
        <v>144</v>
      </c>
      <c r="D280" s="599" t="s">
        <v>144</v>
      </c>
      <c r="E280" s="599" t="s">
        <v>144</v>
      </c>
      <c r="F280" s="599" t="s">
        <v>144</v>
      </c>
    </row>
    <row r="281" spans="3:6">
      <c r="C281" s="599" t="s">
        <v>144</v>
      </c>
      <c r="D281" s="599" t="s">
        <v>144</v>
      </c>
      <c r="E281" s="599" t="s">
        <v>144</v>
      </c>
      <c r="F281" s="599" t="s">
        <v>144</v>
      </c>
    </row>
    <row r="282" spans="3:6">
      <c r="C282" s="599" t="s">
        <v>144</v>
      </c>
      <c r="D282" s="599" t="s">
        <v>144</v>
      </c>
      <c r="E282" s="599" t="s">
        <v>144</v>
      </c>
      <c r="F282" s="599" t="s">
        <v>144</v>
      </c>
    </row>
    <row r="283" spans="3:6">
      <c r="C283" s="599" t="s">
        <v>144</v>
      </c>
      <c r="D283" s="599" t="s">
        <v>144</v>
      </c>
      <c r="E283" s="599" t="s">
        <v>144</v>
      </c>
      <c r="F283" s="599" t="s">
        <v>144</v>
      </c>
    </row>
    <row r="284" spans="3:6">
      <c r="C284" s="599" t="s">
        <v>144</v>
      </c>
      <c r="D284" s="599" t="s">
        <v>144</v>
      </c>
      <c r="E284" s="599" t="s">
        <v>144</v>
      </c>
      <c r="F284" s="599" t="s">
        <v>144</v>
      </c>
    </row>
    <row r="285" spans="3:6">
      <c r="C285" s="599" t="s">
        <v>144</v>
      </c>
      <c r="D285" s="599" t="s">
        <v>144</v>
      </c>
      <c r="E285" s="599" t="s">
        <v>144</v>
      </c>
      <c r="F285" s="599" t="s">
        <v>144</v>
      </c>
    </row>
    <row r="286" spans="3:6">
      <c r="C286" s="599" t="s">
        <v>144</v>
      </c>
      <c r="D286" s="599" t="s">
        <v>144</v>
      </c>
      <c r="E286" s="599" t="s">
        <v>144</v>
      </c>
      <c r="F286" s="599" t="s">
        <v>144</v>
      </c>
    </row>
    <row r="287" spans="3:6">
      <c r="C287" s="599" t="s">
        <v>144</v>
      </c>
      <c r="D287" s="599" t="s">
        <v>144</v>
      </c>
      <c r="E287" s="599" t="s">
        <v>144</v>
      </c>
      <c r="F287" s="599" t="s">
        <v>144</v>
      </c>
    </row>
    <row r="288" spans="3:6">
      <c r="C288" s="599" t="s">
        <v>144</v>
      </c>
      <c r="D288" s="599" t="s">
        <v>144</v>
      </c>
      <c r="E288" s="599" t="s">
        <v>144</v>
      </c>
      <c r="F288" s="599" t="s">
        <v>144</v>
      </c>
    </row>
    <row r="289" spans="3:6">
      <c r="C289" s="599" t="s">
        <v>144</v>
      </c>
      <c r="D289" s="599" t="s">
        <v>144</v>
      </c>
      <c r="E289" s="599" t="s">
        <v>144</v>
      </c>
      <c r="F289" s="599" t="s">
        <v>144</v>
      </c>
    </row>
    <row r="290" spans="3:6">
      <c r="C290" s="599" t="s">
        <v>144</v>
      </c>
      <c r="D290" s="599" t="s">
        <v>144</v>
      </c>
      <c r="E290" s="599" t="s">
        <v>144</v>
      </c>
      <c r="F290" s="599" t="s">
        <v>144</v>
      </c>
    </row>
    <row r="291" spans="3:6">
      <c r="C291" s="599" t="s">
        <v>144</v>
      </c>
      <c r="D291" s="599" t="s">
        <v>144</v>
      </c>
      <c r="E291" s="599" t="s">
        <v>144</v>
      </c>
      <c r="F291" s="599" t="s">
        <v>144</v>
      </c>
    </row>
    <row r="292" spans="3:6">
      <c r="C292" s="599" t="s">
        <v>144</v>
      </c>
      <c r="D292" s="599" t="s">
        <v>144</v>
      </c>
      <c r="E292" s="599" t="s">
        <v>144</v>
      </c>
      <c r="F292" s="599" t="s">
        <v>144</v>
      </c>
    </row>
    <row r="293" spans="3:6">
      <c r="C293" s="599" t="s">
        <v>144</v>
      </c>
      <c r="D293" s="599" t="s">
        <v>144</v>
      </c>
      <c r="E293" s="599" t="s">
        <v>144</v>
      </c>
      <c r="F293" s="599" t="s">
        <v>144</v>
      </c>
    </row>
    <row r="294" spans="3:6">
      <c r="C294" s="599" t="s">
        <v>144</v>
      </c>
      <c r="D294" s="599" t="s">
        <v>144</v>
      </c>
      <c r="E294" s="599" t="s">
        <v>144</v>
      </c>
      <c r="F294" s="599" t="s">
        <v>144</v>
      </c>
    </row>
    <row r="295" spans="3:6">
      <c r="C295" s="599" t="s">
        <v>144</v>
      </c>
      <c r="D295" s="599" t="s">
        <v>144</v>
      </c>
      <c r="E295" s="599" t="s">
        <v>144</v>
      </c>
      <c r="F295" s="599" t="s">
        <v>144</v>
      </c>
    </row>
    <row r="296" spans="3:6">
      <c r="C296" s="599" t="s">
        <v>144</v>
      </c>
      <c r="D296" s="599" t="s">
        <v>144</v>
      </c>
      <c r="E296" s="599" t="s">
        <v>144</v>
      </c>
      <c r="F296" s="599" t="s">
        <v>144</v>
      </c>
    </row>
    <row r="297" spans="3:6">
      <c r="C297" s="599" t="s">
        <v>144</v>
      </c>
      <c r="D297" s="599" t="s">
        <v>144</v>
      </c>
      <c r="E297" s="599" t="s">
        <v>144</v>
      </c>
      <c r="F297" s="599" t="s">
        <v>144</v>
      </c>
    </row>
    <row r="298" spans="3:6">
      <c r="C298" s="599" t="s">
        <v>144</v>
      </c>
      <c r="D298" s="599" t="s">
        <v>144</v>
      </c>
      <c r="E298" s="599" t="s">
        <v>144</v>
      </c>
      <c r="F298" s="599" t="s">
        <v>144</v>
      </c>
    </row>
    <row r="299" spans="3:6">
      <c r="C299" s="599" t="s">
        <v>144</v>
      </c>
      <c r="D299" s="599" t="s">
        <v>144</v>
      </c>
      <c r="E299" s="599" t="s">
        <v>144</v>
      </c>
      <c r="F299" s="599" t="s">
        <v>144</v>
      </c>
    </row>
    <row r="300" spans="3:6">
      <c r="C300" s="599" t="s">
        <v>144</v>
      </c>
      <c r="D300" s="599" t="s">
        <v>144</v>
      </c>
      <c r="E300" s="599" t="s">
        <v>144</v>
      </c>
      <c r="F300" s="599" t="s">
        <v>144</v>
      </c>
    </row>
    <row r="301" spans="3:6">
      <c r="C301" s="599" t="s">
        <v>144</v>
      </c>
      <c r="D301" s="599" t="s">
        <v>144</v>
      </c>
      <c r="E301" s="599" t="s">
        <v>144</v>
      </c>
      <c r="F301" s="599" t="s">
        <v>144</v>
      </c>
    </row>
    <row r="302" spans="3:6">
      <c r="C302" s="599" t="s">
        <v>144</v>
      </c>
      <c r="D302" s="599" t="s">
        <v>144</v>
      </c>
      <c r="E302" s="599" t="s">
        <v>144</v>
      </c>
      <c r="F302" s="599" t="s">
        <v>144</v>
      </c>
    </row>
    <row r="303" spans="3:6">
      <c r="C303" s="599" t="s">
        <v>144</v>
      </c>
      <c r="D303" s="599" t="s">
        <v>144</v>
      </c>
      <c r="E303" s="599" t="s">
        <v>144</v>
      </c>
      <c r="F303" s="599" t="s">
        <v>144</v>
      </c>
    </row>
    <row r="304" spans="3:6">
      <c r="C304" s="599" t="s">
        <v>144</v>
      </c>
      <c r="D304" s="599" t="s">
        <v>144</v>
      </c>
      <c r="E304" s="599" t="s">
        <v>144</v>
      </c>
      <c r="F304" s="599" t="s">
        <v>144</v>
      </c>
    </row>
    <row r="305" spans="3:6">
      <c r="C305" s="599" t="s">
        <v>144</v>
      </c>
      <c r="D305" s="599" t="s">
        <v>144</v>
      </c>
      <c r="E305" s="599" t="s">
        <v>144</v>
      </c>
      <c r="F305" s="599" t="s">
        <v>144</v>
      </c>
    </row>
    <row r="306" spans="3:6">
      <c r="C306" s="599" t="s">
        <v>144</v>
      </c>
      <c r="D306" s="599" t="s">
        <v>144</v>
      </c>
      <c r="E306" s="599" t="s">
        <v>144</v>
      </c>
      <c r="F306" s="599" t="s">
        <v>144</v>
      </c>
    </row>
    <row r="307" spans="3:6">
      <c r="C307" s="599" t="s">
        <v>144</v>
      </c>
      <c r="D307" s="599" t="s">
        <v>144</v>
      </c>
      <c r="E307" s="599" t="s">
        <v>144</v>
      </c>
      <c r="F307" s="599" t="s">
        <v>144</v>
      </c>
    </row>
    <row r="308" spans="3:6">
      <c r="C308" s="599" t="s">
        <v>144</v>
      </c>
      <c r="D308" s="599" t="s">
        <v>144</v>
      </c>
      <c r="E308" s="599" t="s">
        <v>144</v>
      </c>
      <c r="F308" s="599" t="s">
        <v>144</v>
      </c>
    </row>
    <row r="309" spans="3:6">
      <c r="C309" s="599" t="s">
        <v>144</v>
      </c>
      <c r="D309" s="599" t="s">
        <v>144</v>
      </c>
      <c r="E309" s="599" t="s">
        <v>144</v>
      </c>
      <c r="F309" s="599" t="s">
        <v>144</v>
      </c>
    </row>
    <row r="310" spans="3:6">
      <c r="C310" s="599" t="s">
        <v>144</v>
      </c>
      <c r="D310" s="599" t="s">
        <v>144</v>
      </c>
      <c r="E310" s="599" t="s">
        <v>144</v>
      </c>
      <c r="F310" s="599" t="s">
        <v>144</v>
      </c>
    </row>
    <row r="311" spans="3:6">
      <c r="C311" s="599" t="s">
        <v>144</v>
      </c>
      <c r="D311" s="599" t="s">
        <v>144</v>
      </c>
      <c r="E311" s="599" t="s">
        <v>144</v>
      </c>
      <c r="F311" s="599" t="s">
        <v>144</v>
      </c>
    </row>
    <row r="312" spans="3:6">
      <c r="C312" s="599" t="s">
        <v>144</v>
      </c>
      <c r="D312" s="599" t="s">
        <v>144</v>
      </c>
      <c r="E312" s="599" t="s">
        <v>144</v>
      </c>
      <c r="F312" s="599" t="s">
        <v>144</v>
      </c>
    </row>
    <row r="313" spans="3:6">
      <c r="C313" s="599" t="s">
        <v>144</v>
      </c>
      <c r="D313" s="599" t="s">
        <v>144</v>
      </c>
      <c r="E313" s="599" t="s">
        <v>144</v>
      </c>
      <c r="F313" s="599" t="s">
        <v>144</v>
      </c>
    </row>
    <row r="314" spans="3:6">
      <c r="C314" s="599" t="s">
        <v>144</v>
      </c>
      <c r="D314" s="599" t="s">
        <v>144</v>
      </c>
      <c r="E314" s="599" t="s">
        <v>144</v>
      </c>
      <c r="F314" s="599" t="s">
        <v>144</v>
      </c>
    </row>
    <row r="315" spans="3:6">
      <c r="C315" s="599" t="s">
        <v>144</v>
      </c>
      <c r="D315" s="599" t="s">
        <v>144</v>
      </c>
      <c r="E315" s="599" t="s">
        <v>144</v>
      </c>
      <c r="F315" s="599" t="s">
        <v>144</v>
      </c>
    </row>
    <row r="316" spans="3:6">
      <c r="C316" s="599" t="s">
        <v>144</v>
      </c>
      <c r="D316" s="599" t="s">
        <v>144</v>
      </c>
      <c r="E316" s="599" t="s">
        <v>144</v>
      </c>
      <c r="F316" s="599" t="s">
        <v>144</v>
      </c>
    </row>
    <row r="317" spans="3:6">
      <c r="C317" s="599" t="s">
        <v>144</v>
      </c>
      <c r="D317" s="599" t="s">
        <v>144</v>
      </c>
      <c r="E317" s="599" t="s">
        <v>144</v>
      </c>
      <c r="F317" s="599" t="s">
        <v>144</v>
      </c>
    </row>
    <row r="318" spans="3:6">
      <c r="C318" s="599" t="s">
        <v>144</v>
      </c>
      <c r="D318" s="599" t="s">
        <v>144</v>
      </c>
      <c r="E318" s="599" t="s">
        <v>144</v>
      </c>
      <c r="F318" s="599" t="s">
        <v>144</v>
      </c>
    </row>
    <row r="319" spans="3:6">
      <c r="C319" s="599" t="s">
        <v>144</v>
      </c>
      <c r="D319" s="599" t="s">
        <v>144</v>
      </c>
      <c r="E319" s="599" t="s">
        <v>144</v>
      </c>
      <c r="F319" s="599" t="s">
        <v>144</v>
      </c>
    </row>
    <row r="320" spans="3:6">
      <c r="C320" s="599" t="s">
        <v>144</v>
      </c>
      <c r="D320" s="599" t="s">
        <v>144</v>
      </c>
      <c r="E320" s="599" t="s">
        <v>144</v>
      </c>
      <c r="F320" s="599" t="s">
        <v>144</v>
      </c>
    </row>
    <row r="321" spans="3:6">
      <c r="C321" s="599" t="s">
        <v>144</v>
      </c>
      <c r="D321" s="599" t="s">
        <v>144</v>
      </c>
      <c r="E321" s="599" t="s">
        <v>144</v>
      </c>
      <c r="F321" s="599" t="s">
        <v>144</v>
      </c>
    </row>
    <row r="322" spans="3:6">
      <c r="C322" s="599" t="s">
        <v>144</v>
      </c>
      <c r="D322" s="599" t="s">
        <v>144</v>
      </c>
      <c r="E322" s="599" t="s">
        <v>144</v>
      </c>
      <c r="F322" s="599" t="s">
        <v>144</v>
      </c>
    </row>
    <row r="323" spans="3:6">
      <c r="C323" s="599" t="s">
        <v>144</v>
      </c>
      <c r="D323" s="599" t="s">
        <v>144</v>
      </c>
      <c r="E323" s="599" t="s">
        <v>144</v>
      </c>
      <c r="F323" s="599" t="s">
        <v>144</v>
      </c>
    </row>
    <row r="324" spans="3:6">
      <c r="C324" s="599" t="s">
        <v>144</v>
      </c>
      <c r="D324" s="599" t="s">
        <v>144</v>
      </c>
      <c r="E324" s="599" t="s">
        <v>144</v>
      </c>
      <c r="F324" s="599" t="s">
        <v>144</v>
      </c>
    </row>
    <row r="325" spans="3:6">
      <c r="C325" s="599" t="s">
        <v>144</v>
      </c>
      <c r="D325" s="599" t="s">
        <v>144</v>
      </c>
      <c r="E325" s="599" t="s">
        <v>144</v>
      </c>
      <c r="F325" s="599" t="s">
        <v>144</v>
      </c>
    </row>
    <row r="326" spans="3:6">
      <c r="C326" s="599" t="s">
        <v>144</v>
      </c>
      <c r="D326" s="599" t="s">
        <v>144</v>
      </c>
      <c r="E326" s="599" t="s">
        <v>144</v>
      </c>
      <c r="F326" s="599" t="s">
        <v>144</v>
      </c>
    </row>
    <row r="327" spans="3:6">
      <c r="C327" s="599" t="s">
        <v>144</v>
      </c>
      <c r="D327" s="599" t="s">
        <v>144</v>
      </c>
      <c r="E327" s="599" t="s">
        <v>144</v>
      </c>
      <c r="F327" s="599" t="s">
        <v>144</v>
      </c>
    </row>
    <row r="328" spans="3:6">
      <c r="C328" s="599" t="s">
        <v>144</v>
      </c>
      <c r="D328" s="599" t="s">
        <v>144</v>
      </c>
      <c r="E328" s="599" t="s">
        <v>144</v>
      </c>
      <c r="F328" s="599" t="s">
        <v>144</v>
      </c>
    </row>
    <row r="329" spans="3:6">
      <c r="C329" s="599" t="s">
        <v>144</v>
      </c>
      <c r="D329" s="599" t="s">
        <v>144</v>
      </c>
      <c r="E329" s="599" t="s">
        <v>144</v>
      </c>
      <c r="F329" s="599" t="s">
        <v>144</v>
      </c>
    </row>
    <row r="330" spans="3:6">
      <c r="C330" s="599" t="s">
        <v>144</v>
      </c>
      <c r="D330" s="599" t="s">
        <v>144</v>
      </c>
      <c r="E330" s="599" t="s">
        <v>144</v>
      </c>
      <c r="F330" s="599" t="s">
        <v>144</v>
      </c>
    </row>
    <row r="331" spans="3:6">
      <c r="C331" s="599" t="s">
        <v>144</v>
      </c>
      <c r="D331" s="599" t="s">
        <v>144</v>
      </c>
      <c r="E331" s="599" t="s">
        <v>144</v>
      </c>
      <c r="F331" s="599" t="s">
        <v>144</v>
      </c>
    </row>
    <row r="332" spans="3:6">
      <c r="C332" s="599" t="s">
        <v>144</v>
      </c>
      <c r="D332" s="599" t="s">
        <v>144</v>
      </c>
      <c r="E332" s="599" t="s">
        <v>144</v>
      </c>
      <c r="F332" s="599" t="s">
        <v>144</v>
      </c>
    </row>
    <row r="333" spans="3:6">
      <c r="C333" s="599" t="s">
        <v>144</v>
      </c>
      <c r="D333" s="599" t="s">
        <v>144</v>
      </c>
      <c r="E333" s="599" t="s">
        <v>144</v>
      </c>
      <c r="F333" s="599" t="s">
        <v>144</v>
      </c>
    </row>
    <row r="334" spans="3:6">
      <c r="C334" s="599" t="s">
        <v>144</v>
      </c>
      <c r="D334" s="599" t="s">
        <v>144</v>
      </c>
      <c r="E334" s="599" t="s">
        <v>144</v>
      </c>
      <c r="F334" s="599" t="s">
        <v>144</v>
      </c>
    </row>
    <row r="335" spans="3:6">
      <c r="C335" s="599" t="s">
        <v>144</v>
      </c>
      <c r="D335" s="599" t="s">
        <v>144</v>
      </c>
      <c r="E335" s="599" t="s">
        <v>144</v>
      </c>
      <c r="F335" s="599" t="s">
        <v>144</v>
      </c>
    </row>
    <row r="336" spans="3:6">
      <c r="C336" s="599" t="s">
        <v>144</v>
      </c>
      <c r="D336" s="599" t="s">
        <v>144</v>
      </c>
      <c r="E336" s="599" t="s">
        <v>144</v>
      </c>
      <c r="F336" s="599" t="s">
        <v>144</v>
      </c>
    </row>
    <row r="337" spans="3:6">
      <c r="C337" s="599" t="s">
        <v>144</v>
      </c>
      <c r="D337" s="599" t="s">
        <v>144</v>
      </c>
      <c r="E337" s="599" t="s">
        <v>144</v>
      </c>
      <c r="F337" s="599" t="s">
        <v>144</v>
      </c>
    </row>
    <row r="338" spans="3:6">
      <c r="C338" s="599" t="s">
        <v>144</v>
      </c>
      <c r="D338" s="599" t="s">
        <v>144</v>
      </c>
      <c r="E338" s="599" t="s">
        <v>144</v>
      </c>
      <c r="F338" s="599" t="s">
        <v>144</v>
      </c>
    </row>
    <row r="339" spans="3:6">
      <c r="C339" s="599" t="s">
        <v>144</v>
      </c>
      <c r="D339" s="599" t="s">
        <v>144</v>
      </c>
      <c r="E339" s="599" t="s">
        <v>144</v>
      </c>
      <c r="F339" s="599" t="s">
        <v>144</v>
      </c>
    </row>
    <row r="340" spans="3:6">
      <c r="C340" s="599" t="s">
        <v>144</v>
      </c>
      <c r="D340" s="599" t="s">
        <v>144</v>
      </c>
      <c r="E340" s="599" t="s">
        <v>144</v>
      </c>
      <c r="F340" s="599" t="s">
        <v>144</v>
      </c>
    </row>
    <row r="341" spans="3:6">
      <c r="C341" s="599" t="s">
        <v>144</v>
      </c>
      <c r="D341" s="599" t="s">
        <v>144</v>
      </c>
      <c r="E341" s="599" t="s">
        <v>144</v>
      </c>
      <c r="F341" s="599" t="s">
        <v>144</v>
      </c>
    </row>
    <row r="342" spans="3:6">
      <c r="C342" s="599" t="s">
        <v>144</v>
      </c>
      <c r="D342" s="599" t="s">
        <v>144</v>
      </c>
      <c r="E342" s="599" t="s">
        <v>144</v>
      </c>
      <c r="F342" s="599" t="s">
        <v>144</v>
      </c>
    </row>
    <row r="343" spans="3:6">
      <c r="C343" s="599" t="s">
        <v>144</v>
      </c>
      <c r="D343" s="599" t="s">
        <v>144</v>
      </c>
      <c r="E343" s="599" t="s">
        <v>144</v>
      </c>
      <c r="F343" s="599" t="s">
        <v>144</v>
      </c>
    </row>
    <row r="344" spans="3:6">
      <c r="C344" s="599" t="s">
        <v>144</v>
      </c>
      <c r="D344" s="599" t="s">
        <v>144</v>
      </c>
      <c r="E344" s="599" t="s">
        <v>144</v>
      </c>
      <c r="F344" s="599" t="s">
        <v>144</v>
      </c>
    </row>
    <row r="345" spans="3:6">
      <c r="C345" s="599" t="s">
        <v>144</v>
      </c>
      <c r="D345" s="599" t="s">
        <v>144</v>
      </c>
      <c r="E345" s="599" t="s">
        <v>144</v>
      </c>
      <c r="F345" s="599" t="s">
        <v>144</v>
      </c>
    </row>
    <row r="346" spans="3:6">
      <c r="C346" s="599" t="s">
        <v>144</v>
      </c>
      <c r="D346" s="599" t="s">
        <v>144</v>
      </c>
      <c r="E346" s="599" t="s">
        <v>144</v>
      </c>
      <c r="F346" s="599" t="s">
        <v>144</v>
      </c>
    </row>
    <row r="347" spans="3:6">
      <c r="C347" s="599" t="s">
        <v>144</v>
      </c>
      <c r="D347" s="599" t="s">
        <v>144</v>
      </c>
      <c r="E347" s="599" t="s">
        <v>144</v>
      </c>
      <c r="F347" s="599" t="s">
        <v>144</v>
      </c>
    </row>
    <row r="348" spans="3:6">
      <c r="C348" s="599" t="s">
        <v>144</v>
      </c>
      <c r="D348" s="599" t="s">
        <v>144</v>
      </c>
      <c r="E348" s="599" t="s">
        <v>144</v>
      </c>
      <c r="F348" s="599" t="s">
        <v>144</v>
      </c>
    </row>
    <row r="349" spans="3:6">
      <c r="C349" s="599" t="s">
        <v>144</v>
      </c>
      <c r="D349" s="599" t="s">
        <v>144</v>
      </c>
      <c r="E349" s="599" t="s">
        <v>144</v>
      </c>
      <c r="F349" s="599" t="s">
        <v>144</v>
      </c>
    </row>
    <row r="350" spans="3:6">
      <c r="C350" s="599" t="s">
        <v>144</v>
      </c>
      <c r="D350" s="599" t="s">
        <v>144</v>
      </c>
      <c r="E350" s="599" t="s">
        <v>144</v>
      </c>
      <c r="F350" s="599" t="s">
        <v>144</v>
      </c>
    </row>
    <row r="351" spans="3:6">
      <c r="C351" s="599" t="s">
        <v>144</v>
      </c>
      <c r="D351" s="599" t="s">
        <v>144</v>
      </c>
      <c r="E351" s="599" t="s">
        <v>144</v>
      </c>
      <c r="F351" s="599" t="s">
        <v>144</v>
      </c>
    </row>
    <row r="352" spans="3:6">
      <c r="C352" s="599" t="s">
        <v>144</v>
      </c>
      <c r="D352" s="599" t="s">
        <v>144</v>
      </c>
      <c r="E352" s="599" t="s">
        <v>144</v>
      </c>
      <c r="F352" s="599" t="s">
        <v>144</v>
      </c>
    </row>
    <row r="353" spans="3:6">
      <c r="C353" s="599" t="s">
        <v>144</v>
      </c>
      <c r="D353" s="599" t="s">
        <v>144</v>
      </c>
      <c r="E353" s="599" t="s">
        <v>144</v>
      </c>
      <c r="F353" s="599" t="s">
        <v>144</v>
      </c>
    </row>
    <row r="354" spans="3:6">
      <c r="C354" s="599" t="s">
        <v>144</v>
      </c>
      <c r="D354" s="599" t="s">
        <v>144</v>
      </c>
      <c r="E354" s="599" t="s">
        <v>144</v>
      </c>
      <c r="F354" s="599" t="s">
        <v>144</v>
      </c>
    </row>
    <row r="355" spans="3:6">
      <c r="C355" s="599" t="s">
        <v>144</v>
      </c>
      <c r="D355" s="599" t="s">
        <v>144</v>
      </c>
      <c r="E355" s="599" t="s">
        <v>144</v>
      </c>
      <c r="F355" s="599" t="s">
        <v>144</v>
      </c>
    </row>
    <row r="356" spans="3:6">
      <c r="C356" s="599" t="s">
        <v>144</v>
      </c>
      <c r="D356" s="599" t="s">
        <v>144</v>
      </c>
      <c r="E356" s="599" t="s">
        <v>144</v>
      </c>
      <c r="F356" s="599" t="s">
        <v>144</v>
      </c>
    </row>
    <row r="357" spans="3:6">
      <c r="C357" s="599" t="s">
        <v>144</v>
      </c>
      <c r="D357" s="599" t="s">
        <v>144</v>
      </c>
      <c r="E357" s="599" t="s">
        <v>144</v>
      </c>
      <c r="F357" s="599" t="s">
        <v>144</v>
      </c>
    </row>
    <row r="358" spans="3:6">
      <c r="C358" s="599" t="s">
        <v>144</v>
      </c>
      <c r="D358" s="599" t="s">
        <v>144</v>
      </c>
      <c r="E358" s="599" t="s">
        <v>144</v>
      </c>
      <c r="F358" s="599" t="s">
        <v>144</v>
      </c>
    </row>
    <row r="359" spans="3:6">
      <c r="C359" s="599" t="s">
        <v>144</v>
      </c>
      <c r="D359" s="599" t="s">
        <v>144</v>
      </c>
      <c r="E359" s="599" t="s">
        <v>144</v>
      </c>
      <c r="F359" s="599" t="s">
        <v>144</v>
      </c>
    </row>
    <row r="360" spans="3:6">
      <c r="C360" s="599" t="s">
        <v>144</v>
      </c>
      <c r="D360" s="599" t="s">
        <v>144</v>
      </c>
      <c r="E360" s="599" t="s">
        <v>144</v>
      </c>
      <c r="F360" s="599" t="s">
        <v>144</v>
      </c>
    </row>
    <row r="361" spans="3:6">
      <c r="C361" s="599" t="s">
        <v>144</v>
      </c>
      <c r="D361" s="599" t="s">
        <v>144</v>
      </c>
      <c r="E361" s="599" t="s">
        <v>144</v>
      </c>
      <c r="F361" s="599" t="s">
        <v>144</v>
      </c>
    </row>
    <row r="362" spans="3:6">
      <c r="C362" s="599" t="s">
        <v>144</v>
      </c>
      <c r="D362" s="599" t="s">
        <v>144</v>
      </c>
      <c r="E362" s="599" t="s">
        <v>144</v>
      </c>
      <c r="F362" s="599" t="s">
        <v>144</v>
      </c>
    </row>
    <row r="363" spans="3:6">
      <c r="C363" s="599" t="s">
        <v>144</v>
      </c>
      <c r="D363" s="599" t="s">
        <v>144</v>
      </c>
      <c r="E363" s="599" t="s">
        <v>144</v>
      </c>
      <c r="F363" s="599" t="s">
        <v>144</v>
      </c>
    </row>
    <row r="364" spans="3:6">
      <c r="C364" s="599" t="s">
        <v>144</v>
      </c>
      <c r="D364" s="599" t="s">
        <v>144</v>
      </c>
      <c r="E364" s="599" t="s">
        <v>144</v>
      </c>
      <c r="F364" s="599" t="s">
        <v>144</v>
      </c>
    </row>
    <row r="365" spans="3:6">
      <c r="C365" s="599" t="s">
        <v>144</v>
      </c>
      <c r="D365" s="599" t="s">
        <v>144</v>
      </c>
      <c r="E365" s="599" t="s">
        <v>144</v>
      </c>
      <c r="F365" s="599" t="s">
        <v>144</v>
      </c>
    </row>
    <row r="366" spans="3:6">
      <c r="C366" s="599" t="s">
        <v>144</v>
      </c>
      <c r="D366" s="599" t="s">
        <v>144</v>
      </c>
      <c r="E366" s="599" t="s">
        <v>144</v>
      </c>
      <c r="F366" s="599" t="s">
        <v>144</v>
      </c>
    </row>
    <row r="367" spans="3:6">
      <c r="C367" s="599" t="s">
        <v>144</v>
      </c>
      <c r="D367" s="599" t="s">
        <v>144</v>
      </c>
      <c r="E367" s="599" t="s">
        <v>144</v>
      </c>
      <c r="F367" s="599" t="s">
        <v>144</v>
      </c>
    </row>
    <row r="368" spans="3:6">
      <c r="C368" s="599" t="s">
        <v>144</v>
      </c>
      <c r="D368" s="599" t="s">
        <v>144</v>
      </c>
      <c r="E368" s="599" t="s">
        <v>144</v>
      </c>
      <c r="F368" s="599" t="s">
        <v>144</v>
      </c>
    </row>
    <row r="369" spans="3:6">
      <c r="C369" s="599" t="s">
        <v>144</v>
      </c>
      <c r="D369" s="599" t="s">
        <v>144</v>
      </c>
      <c r="E369" s="599" t="s">
        <v>144</v>
      </c>
      <c r="F369" s="599" t="s">
        <v>144</v>
      </c>
    </row>
    <row r="370" spans="3:6">
      <c r="C370" s="599" t="s">
        <v>144</v>
      </c>
      <c r="D370" s="599" t="s">
        <v>144</v>
      </c>
      <c r="E370" s="599" t="s">
        <v>144</v>
      </c>
      <c r="F370" s="599" t="s">
        <v>144</v>
      </c>
    </row>
    <row r="371" spans="3:6">
      <c r="C371" s="599" t="s">
        <v>144</v>
      </c>
      <c r="D371" s="599" t="s">
        <v>144</v>
      </c>
      <c r="E371" s="599" t="s">
        <v>144</v>
      </c>
      <c r="F371" s="599" t="s">
        <v>144</v>
      </c>
    </row>
    <row r="372" spans="3:6">
      <c r="C372" s="599" t="s">
        <v>144</v>
      </c>
      <c r="D372" s="599" t="s">
        <v>144</v>
      </c>
      <c r="E372" s="599" t="s">
        <v>144</v>
      </c>
      <c r="F372" s="599" t="s">
        <v>144</v>
      </c>
    </row>
    <row r="373" spans="3:6">
      <c r="C373" s="599" t="s">
        <v>144</v>
      </c>
      <c r="D373" s="599" t="s">
        <v>144</v>
      </c>
      <c r="E373" s="599" t="s">
        <v>144</v>
      </c>
      <c r="F373" s="599" t="s">
        <v>144</v>
      </c>
    </row>
    <row r="374" spans="3:6">
      <c r="C374" s="599" t="s">
        <v>144</v>
      </c>
      <c r="D374" s="599" t="s">
        <v>144</v>
      </c>
      <c r="E374" s="599" t="s">
        <v>144</v>
      </c>
      <c r="F374" s="599" t="s">
        <v>144</v>
      </c>
    </row>
    <row r="375" spans="3:6">
      <c r="C375" s="599" t="s">
        <v>144</v>
      </c>
      <c r="D375" s="599" t="s">
        <v>144</v>
      </c>
      <c r="E375" s="599" t="s">
        <v>144</v>
      </c>
      <c r="F375" s="599" t="s">
        <v>144</v>
      </c>
    </row>
    <row r="376" spans="3:6">
      <c r="C376" s="599" t="s">
        <v>144</v>
      </c>
      <c r="D376" s="599" t="s">
        <v>144</v>
      </c>
      <c r="E376" s="599" t="s">
        <v>144</v>
      </c>
      <c r="F376" s="599" t="s">
        <v>144</v>
      </c>
    </row>
    <row r="377" spans="3:6">
      <c r="C377" s="599" t="s">
        <v>144</v>
      </c>
      <c r="D377" s="599" t="s">
        <v>144</v>
      </c>
      <c r="E377" s="599" t="s">
        <v>144</v>
      </c>
      <c r="F377" s="599" t="s">
        <v>144</v>
      </c>
    </row>
    <row r="378" spans="3:6">
      <c r="C378" s="599" t="s">
        <v>144</v>
      </c>
      <c r="D378" s="599" t="s">
        <v>144</v>
      </c>
      <c r="E378" s="599" t="s">
        <v>144</v>
      </c>
      <c r="F378" s="599" t="s">
        <v>144</v>
      </c>
    </row>
    <row r="379" spans="3:6">
      <c r="C379" s="599" t="s">
        <v>144</v>
      </c>
      <c r="D379" s="599" t="s">
        <v>144</v>
      </c>
      <c r="E379" s="599" t="s">
        <v>144</v>
      </c>
      <c r="F379" s="599" t="s">
        <v>144</v>
      </c>
    </row>
    <row r="380" spans="3:6">
      <c r="C380" s="599" t="s">
        <v>144</v>
      </c>
      <c r="D380" s="599" t="s">
        <v>144</v>
      </c>
      <c r="E380" s="599" t="s">
        <v>144</v>
      </c>
      <c r="F380" s="599" t="s">
        <v>144</v>
      </c>
    </row>
    <row r="381" spans="3:6">
      <c r="C381" s="599" t="s">
        <v>144</v>
      </c>
      <c r="D381" s="599" t="s">
        <v>144</v>
      </c>
      <c r="E381" s="599" t="s">
        <v>144</v>
      </c>
      <c r="F381" s="599" t="s">
        <v>144</v>
      </c>
    </row>
    <row r="382" spans="3:6">
      <c r="C382" s="599" t="s">
        <v>144</v>
      </c>
      <c r="D382" s="599" t="s">
        <v>144</v>
      </c>
      <c r="E382" s="599" t="s">
        <v>144</v>
      </c>
      <c r="F382" s="599" t="s">
        <v>144</v>
      </c>
    </row>
    <row r="383" spans="3:6">
      <c r="C383" s="599" t="s">
        <v>144</v>
      </c>
      <c r="D383" s="599" t="s">
        <v>144</v>
      </c>
      <c r="E383" s="599" t="s">
        <v>144</v>
      </c>
      <c r="F383" s="599" t="s">
        <v>144</v>
      </c>
    </row>
    <row r="384" spans="3:6">
      <c r="C384" s="599" t="s">
        <v>144</v>
      </c>
      <c r="D384" s="599" t="s">
        <v>144</v>
      </c>
      <c r="E384" s="599" t="s">
        <v>144</v>
      </c>
      <c r="F384" s="599" t="s">
        <v>144</v>
      </c>
    </row>
    <row r="385" spans="3:6">
      <c r="C385" s="599" t="s">
        <v>144</v>
      </c>
      <c r="D385" s="599" t="s">
        <v>144</v>
      </c>
      <c r="E385" s="599" t="s">
        <v>144</v>
      </c>
      <c r="F385" s="599" t="s">
        <v>144</v>
      </c>
    </row>
    <row r="386" spans="3:6">
      <c r="C386" s="599" t="s">
        <v>144</v>
      </c>
      <c r="D386" s="599" t="s">
        <v>144</v>
      </c>
      <c r="E386" s="599" t="s">
        <v>144</v>
      </c>
      <c r="F386" s="599" t="s">
        <v>144</v>
      </c>
    </row>
    <row r="387" spans="3:6">
      <c r="C387" s="599" t="s">
        <v>144</v>
      </c>
      <c r="D387" s="599" t="s">
        <v>144</v>
      </c>
      <c r="E387" s="599" t="s">
        <v>144</v>
      </c>
      <c r="F387" s="599" t="s">
        <v>144</v>
      </c>
    </row>
    <row r="388" spans="3:6">
      <c r="C388" s="599" t="s">
        <v>144</v>
      </c>
      <c r="D388" s="599" t="s">
        <v>144</v>
      </c>
      <c r="E388" s="599" t="s">
        <v>144</v>
      </c>
      <c r="F388" s="599" t="s">
        <v>144</v>
      </c>
    </row>
    <row r="389" spans="3:6">
      <c r="C389" s="599" t="s">
        <v>144</v>
      </c>
      <c r="D389" s="599" t="s">
        <v>144</v>
      </c>
      <c r="E389" s="599" t="s">
        <v>144</v>
      </c>
      <c r="F389" s="599" t="s">
        <v>144</v>
      </c>
    </row>
    <row r="390" spans="3:6">
      <c r="C390" s="599" t="s">
        <v>144</v>
      </c>
      <c r="D390" s="599" t="s">
        <v>144</v>
      </c>
      <c r="E390" s="599" t="s">
        <v>144</v>
      </c>
      <c r="F390" s="599" t="s">
        <v>144</v>
      </c>
    </row>
    <row r="391" spans="3:6">
      <c r="C391" s="599" t="s">
        <v>144</v>
      </c>
      <c r="D391" s="599" t="s">
        <v>144</v>
      </c>
      <c r="E391" s="599" t="s">
        <v>144</v>
      </c>
      <c r="F391" s="599" t="s">
        <v>144</v>
      </c>
    </row>
    <row r="392" spans="3:6">
      <c r="C392" s="599" t="s">
        <v>144</v>
      </c>
      <c r="D392" s="599" t="s">
        <v>144</v>
      </c>
      <c r="E392" s="599" t="s">
        <v>144</v>
      </c>
      <c r="F392" s="599" t="s">
        <v>144</v>
      </c>
    </row>
    <row r="393" spans="3:6">
      <c r="C393" s="599" t="s">
        <v>144</v>
      </c>
      <c r="D393" s="599" t="s">
        <v>144</v>
      </c>
      <c r="E393" s="599" t="s">
        <v>144</v>
      </c>
      <c r="F393" s="599" t="s">
        <v>144</v>
      </c>
    </row>
    <row r="394" spans="3:6">
      <c r="C394" s="599" t="s">
        <v>144</v>
      </c>
      <c r="D394" s="599" t="s">
        <v>144</v>
      </c>
      <c r="E394" s="599" t="s">
        <v>144</v>
      </c>
      <c r="F394" s="599" t="s">
        <v>144</v>
      </c>
    </row>
    <row r="395" spans="3:6">
      <c r="C395" s="599" t="s">
        <v>144</v>
      </c>
      <c r="D395" s="599" t="s">
        <v>144</v>
      </c>
      <c r="E395" s="599" t="s">
        <v>144</v>
      </c>
      <c r="F395" s="599" t="s">
        <v>144</v>
      </c>
    </row>
    <row r="396" spans="3:6">
      <c r="C396" s="599" t="s">
        <v>144</v>
      </c>
      <c r="D396" s="599" t="s">
        <v>144</v>
      </c>
      <c r="E396" s="599" t="s">
        <v>144</v>
      </c>
      <c r="F396" s="599" t="s">
        <v>144</v>
      </c>
    </row>
    <row r="397" spans="3:6">
      <c r="C397" s="599" t="s">
        <v>144</v>
      </c>
      <c r="D397" s="599" t="s">
        <v>144</v>
      </c>
      <c r="E397" s="599" t="s">
        <v>144</v>
      </c>
      <c r="F397" s="599" t="s">
        <v>144</v>
      </c>
    </row>
    <row r="398" spans="3:6">
      <c r="C398" s="599" t="s">
        <v>144</v>
      </c>
      <c r="D398" s="599" t="s">
        <v>144</v>
      </c>
      <c r="E398" s="599" t="s">
        <v>144</v>
      </c>
      <c r="F398" s="599" t="s">
        <v>144</v>
      </c>
    </row>
    <row r="399" spans="3:6">
      <c r="C399" s="599" t="s">
        <v>144</v>
      </c>
      <c r="D399" s="599" t="s">
        <v>144</v>
      </c>
      <c r="E399" s="599" t="s">
        <v>144</v>
      </c>
      <c r="F399" s="599" t="s">
        <v>144</v>
      </c>
    </row>
    <row r="400" spans="3:6">
      <c r="C400" s="599" t="s">
        <v>144</v>
      </c>
      <c r="D400" s="599" t="s">
        <v>144</v>
      </c>
      <c r="E400" s="599" t="s">
        <v>144</v>
      </c>
      <c r="F400" s="599" t="s">
        <v>144</v>
      </c>
    </row>
    <row r="401" spans="3:6">
      <c r="C401" s="599" t="s">
        <v>144</v>
      </c>
      <c r="D401" s="599" t="s">
        <v>144</v>
      </c>
      <c r="E401" s="599" t="s">
        <v>144</v>
      </c>
      <c r="F401" s="599" t="s">
        <v>144</v>
      </c>
    </row>
    <row r="402" spans="3:6">
      <c r="C402" s="599" t="s">
        <v>144</v>
      </c>
      <c r="D402" s="599" t="s">
        <v>144</v>
      </c>
      <c r="E402" s="599" t="s">
        <v>144</v>
      </c>
      <c r="F402" s="599" t="s">
        <v>144</v>
      </c>
    </row>
    <row r="403" spans="3:6">
      <c r="C403" s="599" t="s">
        <v>144</v>
      </c>
      <c r="D403" s="599" t="s">
        <v>144</v>
      </c>
      <c r="E403" s="599" t="s">
        <v>144</v>
      </c>
      <c r="F403" s="599" t="s">
        <v>144</v>
      </c>
    </row>
    <row r="404" spans="3:6">
      <c r="C404" s="599" t="s">
        <v>144</v>
      </c>
      <c r="D404" s="599" t="s">
        <v>144</v>
      </c>
      <c r="E404" s="599" t="s">
        <v>144</v>
      </c>
      <c r="F404" s="599" t="s">
        <v>144</v>
      </c>
    </row>
    <row r="405" spans="3:6">
      <c r="C405" s="599" t="s">
        <v>144</v>
      </c>
      <c r="D405" s="599" t="s">
        <v>144</v>
      </c>
      <c r="E405" s="599" t="s">
        <v>144</v>
      </c>
      <c r="F405" s="599" t="s">
        <v>144</v>
      </c>
    </row>
    <row r="406" spans="3:6">
      <c r="C406" s="599" t="s">
        <v>144</v>
      </c>
      <c r="D406" s="599" t="s">
        <v>144</v>
      </c>
      <c r="E406" s="599" t="s">
        <v>144</v>
      </c>
      <c r="F406" s="599" t="s">
        <v>144</v>
      </c>
    </row>
    <row r="407" spans="3:6">
      <c r="C407" s="599" t="s">
        <v>144</v>
      </c>
      <c r="D407" s="599" t="s">
        <v>144</v>
      </c>
      <c r="E407" s="599" t="s">
        <v>144</v>
      </c>
      <c r="F407" s="599" t="s">
        <v>144</v>
      </c>
    </row>
    <row r="408" spans="3:6">
      <c r="C408" s="599" t="s">
        <v>144</v>
      </c>
      <c r="D408" s="599" t="s">
        <v>144</v>
      </c>
      <c r="E408" s="599" t="s">
        <v>144</v>
      </c>
      <c r="F408" s="599" t="s">
        <v>144</v>
      </c>
    </row>
    <row r="409" spans="3:6">
      <c r="C409" s="599" t="s">
        <v>144</v>
      </c>
      <c r="D409" s="599" t="s">
        <v>144</v>
      </c>
      <c r="E409" s="599" t="s">
        <v>144</v>
      </c>
      <c r="F409" s="599" t="s">
        <v>144</v>
      </c>
    </row>
    <row r="410" spans="3:6">
      <c r="C410" s="599" t="s">
        <v>144</v>
      </c>
      <c r="D410" s="599" t="s">
        <v>144</v>
      </c>
      <c r="E410" s="599" t="s">
        <v>144</v>
      </c>
      <c r="F410" s="599" t="s">
        <v>144</v>
      </c>
    </row>
    <row r="411" spans="3:6">
      <c r="C411" s="599" t="s">
        <v>144</v>
      </c>
      <c r="D411" s="599" t="s">
        <v>144</v>
      </c>
      <c r="E411" s="599" t="s">
        <v>144</v>
      </c>
      <c r="F411" s="599" t="s">
        <v>144</v>
      </c>
    </row>
    <row r="412" spans="3:6">
      <c r="C412" s="599" t="s">
        <v>144</v>
      </c>
      <c r="D412" s="599" t="s">
        <v>144</v>
      </c>
      <c r="E412" s="599" t="s">
        <v>144</v>
      </c>
      <c r="F412" s="599" t="s">
        <v>144</v>
      </c>
    </row>
    <row r="413" spans="3:6">
      <c r="C413" s="599" t="s">
        <v>144</v>
      </c>
      <c r="D413" s="599" t="s">
        <v>144</v>
      </c>
      <c r="E413" s="599" t="s">
        <v>144</v>
      </c>
      <c r="F413" s="599" t="s">
        <v>144</v>
      </c>
    </row>
    <row r="414" spans="3:6">
      <c r="C414" s="599" t="s">
        <v>144</v>
      </c>
      <c r="D414" s="599" t="s">
        <v>144</v>
      </c>
      <c r="E414" s="599" t="s">
        <v>144</v>
      </c>
      <c r="F414" s="599" t="s">
        <v>144</v>
      </c>
    </row>
    <row r="415" spans="3:6">
      <c r="C415" s="599" t="s">
        <v>144</v>
      </c>
      <c r="D415" s="599" t="s">
        <v>144</v>
      </c>
      <c r="E415" s="599" t="s">
        <v>144</v>
      </c>
      <c r="F415" s="599" t="s">
        <v>144</v>
      </c>
    </row>
    <row r="416" spans="3:6">
      <c r="C416" s="599" t="s">
        <v>144</v>
      </c>
      <c r="D416" s="599" t="s">
        <v>144</v>
      </c>
      <c r="E416" s="599" t="s">
        <v>144</v>
      </c>
      <c r="F416" s="599" t="s">
        <v>144</v>
      </c>
    </row>
    <row r="417" spans="3:6">
      <c r="C417" s="599" t="s">
        <v>144</v>
      </c>
      <c r="D417" s="599" t="s">
        <v>144</v>
      </c>
      <c r="E417" s="599" t="s">
        <v>144</v>
      </c>
      <c r="F417" s="599" t="s">
        <v>144</v>
      </c>
    </row>
    <row r="418" spans="3:6">
      <c r="C418" s="599" t="s">
        <v>144</v>
      </c>
      <c r="D418" s="599" t="s">
        <v>144</v>
      </c>
      <c r="E418" s="599" t="s">
        <v>144</v>
      </c>
      <c r="F418" s="599" t="s">
        <v>144</v>
      </c>
    </row>
    <row r="419" spans="3:6">
      <c r="C419" s="599" t="s">
        <v>144</v>
      </c>
      <c r="D419" s="599" t="s">
        <v>144</v>
      </c>
      <c r="E419" s="599" t="s">
        <v>144</v>
      </c>
      <c r="F419" s="599" t="s">
        <v>144</v>
      </c>
    </row>
    <row r="420" spans="3:6">
      <c r="C420" s="599" t="s">
        <v>144</v>
      </c>
      <c r="D420" s="599" t="s">
        <v>144</v>
      </c>
      <c r="E420" s="599" t="s">
        <v>144</v>
      </c>
      <c r="F420" s="599" t="s">
        <v>144</v>
      </c>
    </row>
    <row r="421" spans="3:6">
      <c r="C421" s="599" t="s">
        <v>144</v>
      </c>
      <c r="D421" s="599" t="s">
        <v>144</v>
      </c>
      <c r="E421" s="599" t="s">
        <v>144</v>
      </c>
      <c r="F421" s="599" t="s">
        <v>144</v>
      </c>
    </row>
    <row r="422" spans="3:6">
      <c r="C422" s="599" t="s">
        <v>144</v>
      </c>
      <c r="D422" s="599" t="s">
        <v>144</v>
      </c>
      <c r="E422" s="599" t="s">
        <v>144</v>
      </c>
      <c r="F422" s="599" t="s">
        <v>144</v>
      </c>
    </row>
    <row r="423" spans="3:6">
      <c r="C423" s="599" t="s">
        <v>144</v>
      </c>
      <c r="D423" s="599" t="s">
        <v>144</v>
      </c>
      <c r="E423" s="599" t="s">
        <v>144</v>
      </c>
      <c r="F423" s="599" t="s">
        <v>144</v>
      </c>
    </row>
    <row r="424" spans="3:6">
      <c r="C424" s="599" t="s">
        <v>144</v>
      </c>
      <c r="D424" s="599" t="s">
        <v>144</v>
      </c>
      <c r="E424" s="599" t="s">
        <v>144</v>
      </c>
      <c r="F424" s="599" t="s">
        <v>144</v>
      </c>
    </row>
    <row r="425" spans="3:6">
      <c r="C425" s="599" t="s">
        <v>144</v>
      </c>
      <c r="D425" s="599" t="s">
        <v>144</v>
      </c>
      <c r="E425" s="599" t="s">
        <v>144</v>
      </c>
      <c r="F425" s="599" t="s">
        <v>144</v>
      </c>
    </row>
    <row r="426" spans="3:6">
      <c r="C426" s="599" t="s">
        <v>144</v>
      </c>
      <c r="D426" s="599" t="s">
        <v>144</v>
      </c>
      <c r="E426" s="599" t="s">
        <v>144</v>
      </c>
      <c r="F426" s="599" t="s">
        <v>144</v>
      </c>
    </row>
    <row r="427" spans="3:6">
      <c r="C427" s="599" t="s">
        <v>144</v>
      </c>
      <c r="D427" s="599" t="s">
        <v>144</v>
      </c>
      <c r="E427" s="599" t="s">
        <v>144</v>
      </c>
      <c r="F427" s="599" t="s">
        <v>144</v>
      </c>
    </row>
    <row r="428" spans="3:6">
      <c r="C428" s="599" t="s">
        <v>144</v>
      </c>
      <c r="D428" s="599" t="s">
        <v>144</v>
      </c>
      <c r="E428" s="599" t="s">
        <v>144</v>
      </c>
      <c r="F428" s="599" t="s">
        <v>144</v>
      </c>
    </row>
    <row r="429" spans="3:6">
      <c r="C429" s="599" t="s">
        <v>144</v>
      </c>
      <c r="D429" s="599" t="s">
        <v>144</v>
      </c>
      <c r="E429" s="599" t="s">
        <v>144</v>
      </c>
      <c r="F429" s="599" t="s">
        <v>144</v>
      </c>
    </row>
    <row r="430" spans="3:6">
      <c r="C430" s="599" t="s">
        <v>144</v>
      </c>
      <c r="D430" s="599" t="s">
        <v>144</v>
      </c>
      <c r="E430" s="599" t="s">
        <v>144</v>
      </c>
      <c r="F430" s="599" t="s">
        <v>144</v>
      </c>
    </row>
    <row r="431" spans="3:6">
      <c r="C431" s="599" t="s">
        <v>144</v>
      </c>
      <c r="D431" s="599" t="s">
        <v>144</v>
      </c>
      <c r="E431" s="599" t="s">
        <v>144</v>
      </c>
      <c r="F431" s="599" t="s">
        <v>144</v>
      </c>
    </row>
    <row r="432" spans="3:6">
      <c r="C432" s="599" t="s">
        <v>144</v>
      </c>
      <c r="D432" s="599" t="s">
        <v>144</v>
      </c>
      <c r="E432" s="599" t="s">
        <v>144</v>
      </c>
      <c r="F432" s="599" t="s">
        <v>144</v>
      </c>
    </row>
    <row r="433" spans="3:6">
      <c r="C433" s="599" t="s">
        <v>144</v>
      </c>
      <c r="D433" s="599" t="s">
        <v>144</v>
      </c>
      <c r="E433" s="599" t="s">
        <v>144</v>
      </c>
      <c r="F433" s="599" t="s">
        <v>144</v>
      </c>
    </row>
    <row r="434" spans="3:6">
      <c r="C434" s="599" t="s">
        <v>144</v>
      </c>
      <c r="D434" s="599" t="s">
        <v>144</v>
      </c>
      <c r="E434" s="599" t="s">
        <v>144</v>
      </c>
      <c r="F434" s="599" t="s">
        <v>144</v>
      </c>
    </row>
    <row r="435" spans="3:6">
      <c r="C435" s="599" t="s">
        <v>144</v>
      </c>
      <c r="D435" s="599" t="s">
        <v>144</v>
      </c>
      <c r="E435" s="599" t="s">
        <v>144</v>
      </c>
      <c r="F435" s="599" t="s">
        <v>144</v>
      </c>
    </row>
    <row r="436" spans="3:6">
      <c r="C436" s="599" t="s">
        <v>144</v>
      </c>
      <c r="D436" s="599" t="s">
        <v>144</v>
      </c>
      <c r="E436" s="599" t="s">
        <v>144</v>
      </c>
      <c r="F436" s="599" t="s">
        <v>144</v>
      </c>
    </row>
    <row r="437" spans="3:6">
      <c r="C437" s="599" t="s">
        <v>144</v>
      </c>
      <c r="D437" s="599" t="s">
        <v>144</v>
      </c>
      <c r="E437" s="599" t="s">
        <v>144</v>
      </c>
      <c r="F437" s="599" t="s">
        <v>144</v>
      </c>
    </row>
    <row r="438" spans="3:6">
      <c r="C438" s="599" t="s">
        <v>144</v>
      </c>
      <c r="D438" s="599" t="s">
        <v>144</v>
      </c>
      <c r="E438" s="599" t="s">
        <v>144</v>
      </c>
      <c r="F438" s="599" t="s">
        <v>144</v>
      </c>
    </row>
    <row r="439" spans="3:6">
      <c r="C439" s="599" t="s">
        <v>144</v>
      </c>
      <c r="D439" s="599" t="s">
        <v>144</v>
      </c>
      <c r="E439" s="599" t="s">
        <v>144</v>
      </c>
      <c r="F439" s="599" t="s">
        <v>144</v>
      </c>
    </row>
    <row r="440" spans="3:6">
      <c r="C440" s="599" t="s">
        <v>144</v>
      </c>
      <c r="D440" s="599" t="s">
        <v>144</v>
      </c>
      <c r="E440" s="599" t="s">
        <v>144</v>
      </c>
      <c r="F440" s="599" t="s">
        <v>144</v>
      </c>
    </row>
    <row r="441" spans="3:6">
      <c r="C441" s="599" t="s">
        <v>144</v>
      </c>
      <c r="D441" s="599" t="s">
        <v>144</v>
      </c>
      <c r="E441" s="599" t="s">
        <v>144</v>
      </c>
      <c r="F441" s="599" t="s">
        <v>144</v>
      </c>
    </row>
    <row r="442" spans="3:6">
      <c r="C442" s="599" t="s">
        <v>144</v>
      </c>
      <c r="D442" s="599" t="s">
        <v>144</v>
      </c>
      <c r="E442" s="599" t="s">
        <v>144</v>
      </c>
      <c r="F442" s="599" t="s">
        <v>144</v>
      </c>
    </row>
    <row r="443" spans="3:6">
      <c r="C443" s="599" t="s">
        <v>144</v>
      </c>
      <c r="D443" s="599" t="s">
        <v>144</v>
      </c>
      <c r="E443" s="599" t="s">
        <v>144</v>
      </c>
      <c r="F443" s="599" t="s">
        <v>144</v>
      </c>
    </row>
    <row r="444" spans="3:6">
      <c r="C444" s="599" t="s">
        <v>144</v>
      </c>
      <c r="D444" s="599" t="s">
        <v>144</v>
      </c>
      <c r="E444" s="599" t="s">
        <v>144</v>
      </c>
      <c r="F444" s="599" t="s">
        <v>144</v>
      </c>
    </row>
    <row r="445" spans="3:6">
      <c r="C445" s="599" t="s">
        <v>144</v>
      </c>
      <c r="D445" s="599" t="s">
        <v>144</v>
      </c>
      <c r="E445" s="599" t="s">
        <v>144</v>
      </c>
      <c r="F445" s="599" t="s">
        <v>144</v>
      </c>
    </row>
    <row r="446" spans="3:6">
      <c r="C446" s="599" t="s">
        <v>144</v>
      </c>
      <c r="D446" s="599" t="s">
        <v>144</v>
      </c>
      <c r="E446" s="599" t="s">
        <v>144</v>
      </c>
      <c r="F446" s="599" t="s">
        <v>144</v>
      </c>
    </row>
    <row r="447" spans="3:6">
      <c r="C447" s="599" t="s">
        <v>144</v>
      </c>
      <c r="D447" s="599" t="s">
        <v>144</v>
      </c>
      <c r="E447" s="599" t="s">
        <v>144</v>
      </c>
      <c r="F447" s="599" t="s">
        <v>144</v>
      </c>
    </row>
    <row r="448" spans="3:6">
      <c r="C448" s="599" t="s">
        <v>144</v>
      </c>
      <c r="D448" s="599" t="s">
        <v>144</v>
      </c>
      <c r="E448" s="599" t="s">
        <v>144</v>
      </c>
      <c r="F448" s="599" t="s">
        <v>144</v>
      </c>
    </row>
    <row r="449" spans="3:6">
      <c r="C449" s="599" t="s">
        <v>144</v>
      </c>
      <c r="D449" s="599" t="s">
        <v>144</v>
      </c>
      <c r="E449" s="599" t="s">
        <v>144</v>
      </c>
      <c r="F449" s="599" t="s">
        <v>144</v>
      </c>
    </row>
    <row r="450" spans="3:6">
      <c r="C450" s="599" t="s">
        <v>144</v>
      </c>
      <c r="D450" s="599" t="s">
        <v>144</v>
      </c>
      <c r="E450" s="599" t="s">
        <v>144</v>
      </c>
      <c r="F450" s="599" t="s">
        <v>144</v>
      </c>
    </row>
    <row r="451" spans="3:6">
      <c r="C451" s="599" t="s">
        <v>144</v>
      </c>
      <c r="D451" s="599" t="s">
        <v>144</v>
      </c>
      <c r="E451" s="599" t="s">
        <v>144</v>
      </c>
      <c r="F451" s="599" t="s">
        <v>144</v>
      </c>
    </row>
    <row r="452" spans="3:6">
      <c r="C452" s="599" t="s">
        <v>144</v>
      </c>
      <c r="D452" s="599" t="s">
        <v>144</v>
      </c>
      <c r="E452" s="599" t="s">
        <v>144</v>
      </c>
      <c r="F452" s="599" t="s">
        <v>144</v>
      </c>
    </row>
    <row r="453" spans="3:6">
      <c r="C453" s="599" t="s">
        <v>144</v>
      </c>
      <c r="D453" s="599" t="s">
        <v>144</v>
      </c>
      <c r="E453" s="599" t="s">
        <v>144</v>
      </c>
      <c r="F453" s="599" t="s">
        <v>144</v>
      </c>
    </row>
    <row r="454" spans="3:6">
      <c r="C454" s="599" t="s">
        <v>144</v>
      </c>
      <c r="D454" s="599" t="s">
        <v>144</v>
      </c>
      <c r="E454" s="599" t="s">
        <v>144</v>
      </c>
      <c r="F454" s="599" t="s">
        <v>144</v>
      </c>
    </row>
    <row r="455" spans="3:6">
      <c r="C455" s="599" t="s">
        <v>144</v>
      </c>
      <c r="D455" s="599" t="s">
        <v>144</v>
      </c>
      <c r="E455" s="599" t="s">
        <v>144</v>
      </c>
      <c r="F455" s="599" t="s">
        <v>144</v>
      </c>
    </row>
    <row r="456" spans="3:6">
      <c r="C456" s="599" t="s">
        <v>144</v>
      </c>
      <c r="D456" s="599" t="s">
        <v>144</v>
      </c>
      <c r="E456" s="599" t="s">
        <v>144</v>
      </c>
      <c r="F456" s="599" t="s">
        <v>144</v>
      </c>
    </row>
    <row r="457" spans="3:6">
      <c r="C457" s="599" t="s">
        <v>144</v>
      </c>
      <c r="D457" s="599" t="s">
        <v>144</v>
      </c>
      <c r="E457" s="599" t="s">
        <v>144</v>
      </c>
      <c r="F457" s="599" t="s">
        <v>144</v>
      </c>
    </row>
    <row r="458" spans="3:6">
      <c r="C458" s="599" t="s">
        <v>144</v>
      </c>
      <c r="D458" s="599" t="s">
        <v>144</v>
      </c>
      <c r="E458" s="599" t="s">
        <v>144</v>
      </c>
      <c r="F458" s="599" t="s">
        <v>144</v>
      </c>
    </row>
    <row r="459" spans="3:6">
      <c r="C459" s="599" t="s">
        <v>144</v>
      </c>
      <c r="D459" s="599" t="s">
        <v>144</v>
      </c>
      <c r="E459" s="599" t="s">
        <v>144</v>
      </c>
      <c r="F459" s="599" t="s">
        <v>144</v>
      </c>
    </row>
    <row r="460" spans="3:6">
      <c r="C460" s="599" t="s">
        <v>144</v>
      </c>
      <c r="D460" s="599" t="s">
        <v>144</v>
      </c>
      <c r="E460" s="599" t="s">
        <v>144</v>
      </c>
      <c r="F460" s="599" t="s">
        <v>144</v>
      </c>
    </row>
    <row r="461" spans="3:6">
      <c r="C461" s="599" t="s">
        <v>144</v>
      </c>
      <c r="D461" s="599" t="s">
        <v>144</v>
      </c>
      <c r="E461" s="599" t="s">
        <v>144</v>
      </c>
      <c r="F461" s="599" t="s">
        <v>144</v>
      </c>
    </row>
    <row r="462" spans="3:6">
      <c r="C462" s="599" t="s">
        <v>144</v>
      </c>
      <c r="D462" s="599" t="s">
        <v>144</v>
      </c>
      <c r="E462" s="599" t="s">
        <v>144</v>
      </c>
      <c r="F462" s="599" t="s">
        <v>144</v>
      </c>
    </row>
    <row r="463" spans="3:6">
      <c r="C463" s="599" t="s">
        <v>144</v>
      </c>
      <c r="D463" s="599" t="s">
        <v>144</v>
      </c>
      <c r="E463" s="599" t="s">
        <v>144</v>
      </c>
      <c r="F463" s="599" t="s">
        <v>144</v>
      </c>
    </row>
    <row r="464" spans="3:6">
      <c r="C464" s="599" t="s">
        <v>144</v>
      </c>
      <c r="D464" s="599" t="s">
        <v>144</v>
      </c>
      <c r="E464" s="599" t="s">
        <v>144</v>
      </c>
      <c r="F464" s="599" t="s">
        <v>144</v>
      </c>
    </row>
    <row r="465" spans="3:6">
      <c r="C465" s="599" t="s">
        <v>144</v>
      </c>
      <c r="D465" s="599" t="s">
        <v>144</v>
      </c>
      <c r="E465" s="599" t="s">
        <v>144</v>
      </c>
      <c r="F465" s="599" t="s">
        <v>144</v>
      </c>
    </row>
    <row r="466" spans="3:6">
      <c r="C466" s="599" t="s">
        <v>144</v>
      </c>
      <c r="D466" s="599" t="s">
        <v>144</v>
      </c>
      <c r="E466" s="599" t="s">
        <v>144</v>
      </c>
      <c r="F466" s="599" t="s">
        <v>144</v>
      </c>
    </row>
    <row r="467" spans="3:6">
      <c r="C467" s="599" t="s">
        <v>144</v>
      </c>
      <c r="D467" s="599" t="s">
        <v>144</v>
      </c>
      <c r="E467" s="599" t="s">
        <v>144</v>
      </c>
      <c r="F467" s="599" t="s">
        <v>144</v>
      </c>
    </row>
    <row r="468" spans="3:6">
      <c r="C468" s="599" t="s">
        <v>144</v>
      </c>
      <c r="D468" s="599" t="s">
        <v>144</v>
      </c>
      <c r="E468" s="599" t="s">
        <v>144</v>
      </c>
      <c r="F468" s="599" t="s">
        <v>144</v>
      </c>
    </row>
    <row r="469" spans="3:6">
      <c r="C469" s="599" t="s">
        <v>144</v>
      </c>
      <c r="D469" s="599" t="s">
        <v>144</v>
      </c>
      <c r="E469" s="599" t="s">
        <v>144</v>
      </c>
      <c r="F469" s="599" t="s">
        <v>144</v>
      </c>
    </row>
    <row r="470" spans="3:6">
      <c r="C470" s="599" t="s">
        <v>144</v>
      </c>
      <c r="D470" s="599" t="s">
        <v>144</v>
      </c>
      <c r="E470" s="599" t="s">
        <v>144</v>
      </c>
      <c r="F470" s="599" t="s">
        <v>144</v>
      </c>
    </row>
    <row r="471" spans="3:6">
      <c r="C471" s="599" t="s">
        <v>144</v>
      </c>
      <c r="D471" s="599" t="s">
        <v>144</v>
      </c>
      <c r="E471" s="599" t="s">
        <v>144</v>
      </c>
      <c r="F471" s="599" t="s">
        <v>144</v>
      </c>
    </row>
    <row r="472" spans="3:6">
      <c r="C472" s="599" t="s">
        <v>144</v>
      </c>
      <c r="D472" s="599" t="s">
        <v>144</v>
      </c>
      <c r="E472" s="599" t="s">
        <v>144</v>
      </c>
      <c r="F472" s="599" t="s">
        <v>144</v>
      </c>
    </row>
    <row r="473" spans="3:6">
      <c r="C473" s="599" t="s">
        <v>144</v>
      </c>
      <c r="D473" s="599" t="s">
        <v>144</v>
      </c>
      <c r="E473" s="599" t="s">
        <v>144</v>
      </c>
      <c r="F473" s="599" t="s">
        <v>144</v>
      </c>
    </row>
    <row r="474" spans="3:6">
      <c r="C474" s="599" t="s">
        <v>144</v>
      </c>
      <c r="D474" s="599" t="s">
        <v>144</v>
      </c>
      <c r="E474" s="599" t="s">
        <v>144</v>
      </c>
      <c r="F474" s="599" t="s">
        <v>144</v>
      </c>
    </row>
    <row r="475" spans="3:6">
      <c r="C475" s="599" t="s">
        <v>144</v>
      </c>
      <c r="D475" s="599" t="s">
        <v>144</v>
      </c>
      <c r="E475" s="599" t="s">
        <v>144</v>
      </c>
      <c r="F475" s="599" t="s">
        <v>144</v>
      </c>
    </row>
    <row r="476" spans="3:6">
      <c r="C476" s="599" t="s">
        <v>144</v>
      </c>
      <c r="D476" s="599" t="s">
        <v>144</v>
      </c>
      <c r="E476" s="599" t="s">
        <v>144</v>
      </c>
      <c r="F476" s="599" t="s">
        <v>144</v>
      </c>
    </row>
    <row r="477" spans="3:6">
      <c r="C477" s="599" t="s">
        <v>144</v>
      </c>
      <c r="D477" s="599" t="s">
        <v>144</v>
      </c>
      <c r="E477" s="599" t="s">
        <v>144</v>
      </c>
      <c r="F477" s="599" t="s">
        <v>144</v>
      </c>
    </row>
    <row r="478" spans="3:6">
      <c r="C478" s="599" t="s">
        <v>144</v>
      </c>
      <c r="D478" s="599" t="s">
        <v>144</v>
      </c>
      <c r="E478" s="599" t="s">
        <v>144</v>
      </c>
      <c r="F478" s="599" t="s">
        <v>144</v>
      </c>
    </row>
    <row r="479" spans="3:6">
      <c r="C479" s="599" t="s">
        <v>144</v>
      </c>
      <c r="D479" s="599" t="s">
        <v>144</v>
      </c>
      <c r="E479" s="599" t="s">
        <v>144</v>
      </c>
      <c r="F479" s="599" t="s">
        <v>144</v>
      </c>
    </row>
    <row r="480" spans="3:6">
      <c r="C480" s="599" t="s">
        <v>144</v>
      </c>
      <c r="D480" s="599" t="s">
        <v>144</v>
      </c>
      <c r="E480" s="599" t="s">
        <v>144</v>
      </c>
      <c r="F480" s="599" t="s">
        <v>144</v>
      </c>
    </row>
    <row r="481" spans="3:6">
      <c r="C481" s="599" t="s">
        <v>144</v>
      </c>
      <c r="D481" s="599" t="s">
        <v>144</v>
      </c>
      <c r="E481" s="599" t="s">
        <v>144</v>
      </c>
      <c r="F481" s="599" t="s">
        <v>144</v>
      </c>
    </row>
    <row r="482" spans="3:6">
      <c r="C482" s="599" t="s">
        <v>144</v>
      </c>
      <c r="D482" s="599" t="s">
        <v>144</v>
      </c>
      <c r="E482" s="599" t="s">
        <v>144</v>
      </c>
      <c r="F482" s="599" t="s">
        <v>144</v>
      </c>
    </row>
    <row r="483" spans="3:6">
      <c r="C483" s="599" t="s">
        <v>144</v>
      </c>
      <c r="D483" s="599" t="s">
        <v>144</v>
      </c>
      <c r="E483" s="599" t="s">
        <v>144</v>
      </c>
      <c r="F483" s="599" t="s">
        <v>144</v>
      </c>
    </row>
    <row r="484" spans="3:6">
      <c r="C484" s="599" t="s">
        <v>144</v>
      </c>
      <c r="D484" s="599" t="s">
        <v>144</v>
      </c>
      <c r="E484" s="599" t="s">
        <v>144</v>
      </c>
      <c r="F484" s="599" t="s">
        <v>144</v>
      </c>
    </row>
    <row r="485" spans="3:6">
      <c r="C485" s="599" t="s">
        <v>144</v>
      </c>
      <c r="D485" s="599" t="s">
        <v>144</v>
      </c>
      <c r="E485" s="599" t="s">
        <v>144</v>
      </c>
      <c r="F485" s="599" t="s">
        <v>144</v>
      </c>
    </row>
    <row r="486" spans="3:6">
      <c r="C486" s="599" t="s">
        <v>144</v>
      </c>
      <c r="D486" s="599" t="s">
        <v>144</v>
      </c>
      <c r="E486" s="599" t="s">
        <v>144</v>
      </c>
      <c r="F486" s="599" t="s">
        <v>144</v>
      </c>
    </row>
    <row r="487" spans="3:6">
      <c r="C487" s="599" t="s">
        <v>144</v>
      </c>
      <c r="D487" s="599" t="s">
        <v>144</v>
      </c>
      <c r="E487" s="599" t="s">
        <v>144</v>
      </c>
      <c r="F487" s="599" t="s">
        <v>144</v>
      </c>
    </row>
    <row r="488" spans="3:6">
      <c r="C488" s="599" t="s">
        <v>144</v>
      </c>
      <c r="D488" s="599" t="s">
        <v>144</v>
      </c>
      <c r="E488" s="599" t="s">
        <v>144</v>
      </c>
      <c r="F488" s="599" t="s">
        <v>144</v>
      </c>
    </row>
    <row r="489" spans="3:6">
      <c r="C489" s="599" t="s">
        <v>144</v>
      </c>
      <c r="D489" s="599" t="s">
        <v>144</v>
      </c>
      <c r="E489" s="599" t="s">
        <v>144</v>
      </c>
      <c r="F489" s="599" t="s">
        <v>144</v>
      </c>
    </row>
    <row r="490" spans="3:6">
      <c r="C490" s="599" t="s">
        <v>144</v>
      </c>
      <c r="D490" s="599" t="s">
        <v>144</v>
      </c>
      <c r="E490" s="599" t="s">
        <v>144</v>
      </c>
      <c r="F490" s="599" t="s">
        <v>144</v>
      </c>
    </row>
    <row r="491" spans="3:6">
      <c r="C491" s="599" t="s">
        <v>144</v>
      </c>
      <c r="D491" s="599" t="s">
        <v>144</v>
      </c>
      <c r="E491" s="599" t="s">
        <v>144</v>
      </c>
      <c r="F491" s="599" t="s">
        <v>144</v>
      </c>
    </row>
    <row r="492" spans="3:6">
      <c r="C492" s="599" t="s">
        <v>144</v>
      </c>
      <c r="D492" s="599" t="s">
        <v>144</v>
      </c>
      <c r="E492" s="599" t="s">
        <v>144</v>
      </c>
      <c r="F492" s="599" t="s">
        <v>144</v>
      </c>
    </row>
    <row r="493" spans="3:6">
      <c r="C493" s="599" t="s">
        <v>144</v>
      </c>
      <c r="D493" s="599" t="s">
        <v>144</v>
      </c>
      <c r="E493" s="599" t="s">
        <v>144</v>
      </c>
      <c r="F493" s="599" t="s">
        <v>144</v>
      </c>
    </row>
    <row r="494" spans="3:6">
      <c r="C494" s="599" t="s">
        <v>144</v>
      </c>
      <c r="D494" s="599" t="s">
        <v>144</v>
      </c>
      <c r="E494" s="599" t="s">
        <v>144</v>
      </c>
      <c r="F494" s="599" t="s">
        <v>144</v>
      </c>
    </row>
    <row r="495" spans="3:6">
      <c r="C495" s="599" t="s">
        <v>144</v>
      </c>
      <c r="D495" s="599" t="s">
        <v>144</v>
      </c>
      <c r="E495" s="599" t="s">
        <v>144</v>
      </c>
      <c r="F495" s="599" t="s">
        <v>144</v>
      </c>
    </row>
    <row r="496" spans="3:6">
      <c r="C496" s="599" t="s">
        <v>144</v>
      </c>
      <c r="D496" s="599" t="s">
        <v>144</v>
      </c>
      <c r="E496" s="599" t="s">
        <v>144</v>
      </c>
      <c r="F496" s="599" t="s">
        <v>144</v>
      </c>
    </row>
    <row r="497" spans="3:6">
      <c r="C497" s="599" t="s">
        <v>144</v>
      </c>
      <c r="D497" s="599" t="s">
        <v>144</v>
      </c>
      <c r="E497" s="599" t="s">
        <v>144</v>
      </c>
      <c r="F497" s="599" t="s">
        <v>144</v>
      </c>
    </row>
    <row r="498" spans="3:6">
      <c r="C498" s="599" t="s">
        <v>144</v>
      </c>
      <c r="D498" s="599" t="s">
        <v>144</v>
      </c>
      <c r="E498" s="599" t="s">
        <v>144</v>
      </c>
      <c r="F498" s="599" t="s">
        <v>144</v>
      </c>
    </row>
    <row r="499" spans="3:6">
      <c r="C499" s="599" t="s">
        <v>144</v>
      </c>
      <c r="D499" s="599" t="s">
        <v>144</v>
      </c>
      <c r="E499" s="599" t="s">
        <v>144</v>
      </c>
      <c r="F499" s="599" t="s">
        <v>144</v>
      </c>
    </row>
    <row r="500" spans="3:6">
      <c r="C500" s="599" t="s">
        <v>144</v>
      </c>
      <c r="D500" s="599" t="s">
        <v>144</v>
      </c>
      <c r="E500" s="599" t="s">
        <v>144</v>
      </c>
      <c r="F500" s="599" t="s">
        <v>144</v>
      </c>
    </row>
    <row r="501" spans="3:6">
      <c r="C501" s="599" t="s">
        <v>144</v>
      </c>
      <c r="D501" s="599" t="s">
        <v>144</v>
      </c>
      <c r="E501" s="599" t="s">
        <v>144</v>
      </c>
      <c r="F501" s="599" t="s">
        <v>144</v>
      </c>
    </row>
    <row r="502" spans="3:6">
      <c r="C502" s="599" t="s">
        <v>144</v>
      </c>
      <c r="D502" s="599" t="s">
        <v>144</v>
      </c>
      <c r="E502" s="599" t="s">
        <v>144</v>
      </c>
      <c r="F502" s="599" t="s">
        <v>144</v>
      </c>
    </row>
    <row r="503" spans="3:6">
      <c r="C503" s="599" t="s">
        <v>144</v>
      </c>
      <c r="D503" s="599" t="s">
        <v>144</v>
      </c>
      <c r="E503" s="599" t="s">
        <v>144</v>
      </c>
      <c r="F503" s="599" t="s">
        <v>144</v>
      </c>
    </row>
    <row r="504" spans="3:6">
      <c r="C504" s="599" t="s">
        <v>144</v>
      </c>
      <c r="D504" s="599" t="s">
        <v>144</v>
      </c>
      <c r="E504" s="599" t="s">
        <v>144</v>
      </c>
      <c r="F504" s="599" t="s">
        <v>144</v>
      </c>
    </row>
    <row r="505" spans="3:6">
      <c r="C505" s="599" t="s">
        <v>144</v>
      </c>
      <c r="D505" s="599" t="s">
        <v>144</v>
      </c>
      <c r="E505" s="599" t="s">
        <v>144</v>
      </c>
      <c r="F505" s="599" t="s">
        <v>144</v>
      </c>
    </row>
    <row r="506" spans="3:6">
      <c r="C506" s="599" t="s">
        <v>144</v>
      </c>
      <c r="D506" s="599" t="s">
        <v>144</v>
      </c>
      <c r="E506" s="599" t="s">
        <v>144</v>
      </c>
      <c r="F506" s="599" t="s">
        <v>144</v>
      </c>
    </row>
    <row r="507" spans="3:6">
      <c r="C507" s="599" t="s">
        <v>144</v>
      </c>
      <c r="D507" s="599" t="s">
        <v>144</v>
      </c>
      <c r="E507" s="599" t="s">
        <v>144</v>
      </c>
      <c r="F507" s="599" t="s">
        <v>144</v>
      </c>
    </row>
    <row r="508" spans="3:6">
      <c r="C508" s="599" t="s">
        <v>144</v>
      </c>
      <c r="D508" s="599" t="s">
        <v>144</v>
      </c>
      <c r="E508" s="599" t="s">
        <v>144</v>
      </c>
      <c r="F508" s="599" t="s">
        <v>144</v>
      </c>
    </row>
    <row r="509" spans="3:6">
      <c r="C509" s="599" t="s">
        <v>144</v>
      </c>
      <c r="D509" s="599" t="s">
        <v>144</v>
      </c>
      <c r="E509" s="599" t="s">
        <v>144</v>
      </c>
      <c r="F509" s="599" t="s">
        <v>144</v>
      </c>
    </row>
    <row r="510" spans="3:6">
      <c r="C510" s="599" t="s">
        <v>144</v>
      </c>
      <c r="D510" s="599" t="s">
        <v>144</v>
      </c>
      <c r="E510" s="599" t="s">
        <v>144</v>
      </c>
      <c r="F510" s="599" t="s">
        <v>144</v>
      </c>
    </row>
    <row r="511" spans="3:6">
      <c r="C511" s="599" t="s">
        <v>144</v>
      </c>
      <c r="D511" s="599" t="s">
        <v>144</v>
      </c>
      <c r="E511" s="599" t="s">
        <v>144</v>
      </c>
      <c r="F511" s="599" t="s">
        <v>144</v>
      </c>
    </row>
    <row r="512" spans="3:6">
      <c r="C512" s="599" t="s">
        <v>144</v>
      </c>
      <c r="D512" s="599" t="s">
        <v>144</v>
      </c>
      <c r="E512" s="599" t="s">
        <v>144</v>
      </c>
      <c r="F512" s="599" t="s">
        <v>144</v>
      </c>
    </row>
    <row r="513" spans="3:6">
      <c r="C513" s="599" t="s">
        <v>144</v>
      </c>
      <c r="D513" s="599" t="s">
        <v>144</v>
      </c>
      <c r="E513" s="599" t="s">
        <v>144</v>
      </c>
      <c r="F513" s="599" t="s">
        <v>144</v>
      </c>
    </row>
    <row r="514" spans="3:6">
      <c r="C514" s="599" t="s">
        <v>144</v>
      </c>
      <c r="D514" s="599" t="s">
        <v>144</v>
      </c>
      <c r="E514" s="599" t="s">
        <v>144</v>
      </c>
      <c r="F514" s="599" t="s">
        <v>144</v>
      </c>
    </row>
    <row r="515" spans="3:6">
      <c r="C515" s="599" t="s">
        <v>144</v>
      </c>
      <c r="D515" s="599" t="s">
        <v>144</v>
      </c>
      <c r="E515" s="599" t="s">
        <v>144</v>
      </c>
      <c r="F515" s="599" t="s">
        <v>144</v>
      </c>
    </row>
    <row r="516" spans="3:6">
      <c r="C516" s="599" t="s">
        <v>144</v>
      </c>
      <c r="D516" s="599" t="s">
        <v>144</v>
      </c>
      <c r="E516" s="599" t="s">
        <v>144</v>
      </c>
      <c r="F516" s="599" t="s">
        <v>144</v>
      </c>
    </row>
    <row r="517" spans="3:6">
      <c r="C517" s="599" t="s">
        <v>144</v>
      </c>
      <c r="D517" s="599" t="s">
        <v>144</v>
      </c>
      <c r="E517" s="599" t="s">
        <v>144</v>
      </c>
      <c r="F517" s="599" t="s">
        <v>144</v>
      </c>
    </row>
    <row r="518" spans="3:6">
      <c r="C518" s="599" t="s">
        <v>144</v>
      </c>
      <c r="D518" s="599" t="s">
        <v>144</v>
      </c>
      <c r="E518" s="599" t="s">
        <v>144</v>
      </c>
      <c r="F518" s="599" t="s">
        <v>144</v>
      </c>
    </row>
    <row r="519" spans="3:6">
      <c r="C519" s="599" t="s">
        <v>144</v>
      </c>
      <c r="D519" s="599" t="s">
        <v>144</v>
      </c>
      <c r="E519" s="599" t="s">
        <v>144</v>
      </c>
      <c r="F519" s="599" t="s">
        <v>144</v>
      </c>
    </row>
    <row r="520" spans="3:6">
      <c r="C520" s="599" t="s">
        <v>144</v>
      </c>
      <c r="D520" s="599" t="s">
        <v>144</v>
      </c>
      <c r="E520" s="599" t="s">
        <v>144</v>
      </c>
      <c r="F520" s="599" t="s">
        <v>144</v>
      </c>
    </row>
    <row r="521" spans="3:6">
      <c r="C521" s="599" t="s">
        <v>144</v>
      </c>
      <c r="D521" s="599" t="s">
        <v>144</v>
      </c>
      <c r="E521" s="599" t="s">
        <v>144</v>
      </c>
      <c r="F521" s="599" t="s">
        <v>144</v>
      </c>
    </row>
    <row r="522" spans="3:6">
      <c r="C522" s="599" t="s">
        <v>144</v>
      </c>
      <c r="D522" s="599" t="s">
        <v>144</v>
      </c>
      <c r="E522" s="599" t="s">
        <v>144</v>
      </c>
      <c r="F522" s="599" t="s">
        <v>144</v>
      </c>
    </row>
    <row r="523" spans="3:6">
      <c r="C523" s="599" t="s">
        <v>144</v>
      </c>
      <c r="D523" s="599" t="s">
        <v>144</v>
      </c>
      <c r="E523" s="599" t="s">
        <v>144</v>
      </c>
      <c r="F523" s="599" t="s">
        <v>144</v>
      </c>
    </row>
    <row r="524" spans="3:6">
      <c r="C524" s="599" t="s">
        <v>144</v>
      </c>
      <c r="D524" s="599" t="s">
        <v>144</v>
      </c>
      <c r="E524" s="599" t="s">
        <v>144</v>
      </c>
      <c r="F524" s="599" t="s">
        <v>144</v>
      </c>
    </row>
    <row r="525" spans="3:6">
      <c r="C525" s="599" t="s">
        <v>144</v>
      </c>
      <c r="D525" s="599" t="s">
        <v>144</v>
      </c>
      <c r="E525" s="599" t="s">
        <v>144</v>
      </c>
      <c r="F525" s="599" t="s">
        <v>144</v>
      </c>
    </row>
    <row r="526" spans="3:6">
      <c r="C526" s="599" t="s">
        <v>144</v>
      </c>
      <c r="D526" s="599" t="s">
        <v>144</v>
      </c>
      <c r="E526" s="599" t="s">
        <v>144</v>
      </c>
      <c r="F526" s="599" t="s">
        <v>144</v>
      </c>
    </row>
    <row r="527" spans="3:6">
      <c r="C527" s="599" t="s">
        <v>144</v>
      </c>
      <c r="D527" s="599" t="s">
        <v>144</v>
      </c>
      <c r="E527" s="599" t="s">
        <v>144</v>
      </c>
      <c r="F527" s="599" t="s">
        <v>144</v>
      </c>
    </row>
    <row r="528" spans="3:6">
      <c r="C528" s="599" t="s">
        <v>144</v>
      </c>
      <c r="D528" s="599" t="s">
        <v>144</v>
      </c>
      <c r="E528" s="599" t="s">
        <v>144</v>
      </c>
      <c r="F528" s="599" t="s">
        <v>144</v>
      </c>
    </row>
    <row r="529" spans="3:6">
      <c r="C529" s="599" t="s">
        <v>144</v>
      </c>
      <c r="D529" s="599" t="s">
        <v>144</v>
      </c>
      <c r="E529" s="599" t="s">
        <v>144</v>
      </c>
      <c r="F529" s="599" t="s">
        <v>144</v>
      </c>
    </row>
    <row r="530" spans="3:6">
      <c r="C530" s="599" t="s">
        <v>144</v>
      </c>
      <c r="D530" s="599" t="s">
        <v>144</v>
      </c>
      <c r="E530" s="599" t="s">
        <v>144</v>
      </c>
      <c r="F530" s="599" t="s">
        <v>144</v>
      </c>
    </row>
    <row r="531" spans="3:6">
      <c r="C531" s="599" t="s">
        <v>144</v>
      </c>
      <c r="D531" s="599" t="s">
        <v>144</v>
      </c>
      <c r="E531" s="599" t="s">
        <v>144</v>
      </c>
      <c r="F531" s="599" t="s">
        <v>144</v>
      </c>
    </row>
    <row r="532" spans="3:6">
      <c r="C532" s="599" t="s">
        <v>144</v>
      </c>
      <c r="D532" s="599" t="s">
        <v>144</v>
      </c>
      <c r="E532" s="599" t="s">
        <v>144</v>
      </c>
      <c r="F532" s="599" t="s">
        <v>144</v>
      </c>
    </row>
    <row r="533" spans="3:6">
      <c r="C533" s="599" t="s">
        <v>144</v>
      </c>
      <c r="D533" s="599" t="s">
        <v>144</v>
      </c>
      <c r="E533" s="599" t="s">
        <v>144</v>
      </c>
      <c r="F533" s="599" t="s">
        <v>144</v>
      </c>
    </row>
    <row r="534" spans="3:6">
      <c r="C534" s="599" t="s">
        <v>144</v>
      </c>
      <c r="D534" s="599" t="s">
        <v>144</v>
      </c>
      <c r="E534" s="599" t="s">
        <v>144</v>
      </c>
      <c r="F534" s="599" t="s">
        <v>144</v>
      </c>
    </row>
    <row r="535" spans="3:6">
      <c r="C535" s="599" t="s">
        <v>144</v>
      </c>
      <c r="D535" s="599" t="s">
        <v>144</v>
      </c>
      <c r="E535" s="599" t="s">
        <v>144</v>
      </c>
      <c r="F535" s="599" t="s">
        <v>144</v>
      </c>
    </row>
    <row r="536" spans="3:6">
      <c r="C536" s="599" t="s">
        <v>144</v>
      </c>
      <c r="D536" s="599" t="s">
        <v>144</v>
      </c>
      <c r="E536" s="599" t="s">
        <v>144</v>
      </c>
      <c r="F536" s="599" t="s">
        <v>144</v>
      </c>
    </row>
    <row r="537" spans="3:6">
      <c r="C537" s="599" t="s">
        <v>144</v>
      </c>
      <c r="D537" s="599" t="s">
        <v>144</v>
      </c>
      <c r="E537" s="599" t="s">
        <v>144</v>
      </c>
      <c r="F537" s="599" t="s">
        <v>144</v>
      </c>
    </row>
    <row r="538" spans="3:6">
      <c r="C538" s="599" t="s">
        <v>144</v>
      </c>
      <c r="D538" s="599" t="s">
        <v>144</v>
      </c>
      <c r="E538" s="599" t="s">
        <v>144</v>
      </c>
      <c r="F538" s="599" t="s">
        <v>144</v>
      </c>
    </row>
    <row r="539" spans="3:6">
      <c r="C539" s="599" t="s">
        <v>144</v>
      </c>
      <c r="D539" s="599" t="s">
        <v>144</v>
      </c>
      <c r="E539" s="599" t="s">
        <v>144</v>
      </c>
      <c r="F539" s="599" t="s">
        <v>144</v>
      </c>
    </row>
    <row r="540" spans="3:6">
      <c r="C540" s="599" t="s">
        <v>144</v>
      </c>
      <c r="D540" s="599" t="s">
        <v>144</v>
      </c>
      <c r="E540" s="599" t="s">
        <v>144</v>
      </c>
      <c r="F540" s="599" t="s">
        <v>144</v>
      </c>
    </row>
    <row r="541" spans="3:6">
      <c r="C541" s="599" t="s">
        <v>144</v>
      </c>
      <c r="D541" s="599" t="s">
        <v>144</v>
      </c>
      <c r="E541" s="599" t="s">
        <v>144</v>
      </c>
      <c r="F541" s="599" t="s">
        <v>144</v>
      </c>
    </row>
    <row r="542" spans="3:6">
      <c r="C542" s="599" t="s">
        <v>144</v>
      </c>
      <c r="D542" s="599" t="s">
        <v>144</v>
      </c>
      <c r="E542" s="599" t="s">
        <v>144</v>
      </c>
      <c r="F542" s="599" t="s">
        <v>144</v>
      </c>
    </row>
    <row r="543" spans="3:6">
      <c r="C543" s="599" t="s">
        <v>144</v>
      </c>
      <c r="D543" s="599" t="s">
        <v>144</v>
      </c>
      <c r="E543" s="599" t="s">
        <v>144</v>
      </c>
      <c r="F543" s="599" t="s">
        <v>144</v>
      </c>
    </row>
    <row r="544" spans="3:6">
      <c r="C544" s="599" t="s">
        <v>144</v>
      </c>
      <c r="D544" s="599" t="s">
        <v>144</v>
      </c>
      <c r="E544" s="599" t="s">
        <v>144</v>
      </c>
      <c r="F544" s="599" t="s">
        <v>144</v>
      </c>
    </row>
    <row r="545" spans="3:6">
      <c r="C545" s="599" t="s">
        <v>144</v>
      </c>
      <c r="D545" s="599" t="s">
        <v>144</v>
      </c>
      <c r="E545" s="599" t="s">
        <v>144</v>
      </c>
      <c r="F545" s="599" t="s">
        <v>144</v>
      </c>
    </row>
    <row r="546" spans="3:6">
      <c r="C546" s="599" t="s">
        <v>144</v>
      </c>
      <c r="D546" s="599" t="s">
        <v>144</v>
      </c>
      <c r="E546" s="599" t="s">
        <v>144</v>
      </c>
      <c r="F546" s="599" t="s">
        <v>144</v>
      </c>
    </row>
    <row r="547" spans="3:6">
      <c r="C547" s="599" t="s">
        <v>144</v>
      </c>
      <c r="D547" s="599" t="s">
        <v>144</v>
      </c>
      <c r="E547" s="599" t="s">
        <v>144</v>
      </c>
      <c r="F547" s="599" t="s">
        <v>144</v>
      </c>
    </row>
    <row r="548" spans="3:6">
      <c r="C548" s="599" t="s">
        <v>144</v>
      </c>
      <c r="D548" s="599" t="s">
        <v>144</v>
      </c>
      <c r="E548" s="599" t="s">
        <v>144</v>
      </c>
      <c r="F548" s="599" t="s">
        <v>144</v>
      </c>
    </row>
    <row r="549" spans="3:6">
      <c r="C549" s="599" t="s">
        <v>144</v>
      </c>
      <c r="D549" s="599" t="s">
        <v>144</v>
      </c>
      <c r="E549" s="599" t="s">
        <v>144</v>
      </c>
      <c r="F549" s="599" t="s">
        <v>144</v>
      </c>
    </row>
    <row r="550" spans="3:6">
      <c r="C550" s="599" t="s">
        <v>144</v>
      </c>
      <c r="D550" s="599" t="s">
        <v>144</v>
      </c>
      <c r="E550" s="599" t="s">
        <v>144</v>
      </c>
      <c r="F550" s="599" t="s">
        <v>144</v>
      </c>
    </row>
    <row r="551" spans="3:6">
      <c r="C551" s="599" t="s">
        <v>144</v>
      </c>
      <c r="D551" s="599" t="s">
        <v>144</v>
      </c>
      <c r="E551" s="599" t="s">
        <v>144</v>
      </c>
      <c r="F551" s="599" t="s">
        <v>144</v>
      </c>
    </row>
    <row r="552" spans="3:6">
      <c r="C552" s="599" t="s">
        <v>144</v>
      </c>
      <c r="D552" s="599" t="s">
        <v>144</v>
      </c>
      <c r="E552" s="599" t="s">
        <v>144</v>
      </c>
      <c r="F552" s="599" t="s">
        <v>144</v>
      </c>
    </row>
    <row r="553" spans="3:6">
      <c r="C553" s="599" t="s">
        <v>144</v>
      </c>
      <c r="D553" s="599" t="s">
        <v>144</v>
      </c>
      <c r="E553" s="599" t="s">
        <v>144</v>
      </c>
      <c r="F553" s="599" t="s">
        <v>144</v>
      </c>
    </row>
    <row r="554" spans="3:6">
      <c r="C554" s="599" t="s">
        <v>144</v>
      </c>
      <c r="D554" s="599" t="s">
        <v>144</v>
      </c>
      <c r="E554" s="599" t="s">
        <v>144</v>
      </c>
      <c r="F554" s="599" t="s">
        <v>144</v>
      </c>
    </row>
    <row r="555" spans="3:6">
      <c r="C555" s="599" t="s">
        <v>144</v>
      </c>
      <c r="D555" s="599" t="s">
        <v>144</v>
      </c>
      <c r="E555" s="599" t="s">
        <v>144</v>
      </c>
      <c r="F555" s="599" t="s">
        <v>144</v>
      </c>
    </row>
    <row r="556" spans="3:6">
      <c r="C556" s="599" t="s">
        <v>144</v>
      </c>
      <c r="D556" s="599" t="s">
        <v>144</v>
      </c>
      <c r="E556" s="599" t="s">
        <v>144</v>
      </c>
      <c r="F556" s="599" t="s">
        <v>144</v>
      </c>
    </row>
    <row r="557" spans="3:6">
      <c r="C557" s="599" t="s">
        <v>144</v>
      </c>
      <c r="D557" s="599" t="s">
        <v>144</v>
      </c>
      <c r="E557" s="599" t="s">
        <v>144</v>
      </c>
      <c r="F557" s="599" t="s">
        <v>144</v>
      </c>
    </row>
    <row r="558" spans="3:6">
      <c r="C558" s="599" t="s">
        <v>144</v>
      </c>
      <c r="D558" s="599" t="s">
        <v>144</v>
      </c>
      <c r="E558" s="599" t="s">
        <v>144</v>
      </c>
      <c r="F558" s="599" t="s">
        <v>144</v>
      </c>
    </row>
    <row r="559" spans="3:6">
      <c r="C559" s="599" t="s">
        <v>144</v>
      </c>
      <c r="D559" s="599" t="s">
        <v>144</v>
      </c>
      <c r="E559" s="599" t="s">
        <v>144</v>
      </c>
      <c r="F559" s="599" t="s">
        <v>144</v>
      </c>
    </row>
    <row r="560" spans="3:6">
      <c r="C560" s="599" t="s">
        <v>144</v>
      </c>
      <c r="D560" s="599" t="s">
        <v>144</v>
      </c>
      <c r="E560" s="599" t="s">
        <v>144</v>
      </c>
      <c r="F560" s="599" t="s">
        <v>144</v>
      </c>
    </row>
    <row r="561" spans="3:6">
      <c r="C561" s="599" t="s">
        <v>144</v>
      </c>
      <c r="D561" s="599" t="s">
        <v>144</v>
      </c>
      <c r="E561" s="599" t="s">
        <v>144</v>
      </c>
      <c r="F561" s="599" t="s">
        <v>144</v>
      </c>
    </row>
    <row r="562" spans="3:6">
      <c r="C562" s="599" t="s">
        <v>144</v>
      </c>
      <c r="D562" s="599" t="s">
        <v>144</v>
      </c>
      <c r="E562" s="599" t="s">
        <v>144</v>
      </c>
      <c r="F562" s="599" t="s">
        <v>144</v>
      </c>
    </row>
    <row r="563" spans="3:6">
      <c r="C563" s="599" t="s">
        <v>144</v>
      </c>
      <c r="D563" s="599" t="s">
        <v>144</v>
      </c>
      <c r="E563" s="599" t="s">
        <v>144</v>
      </c>
      <c r="F563" s="599" t="s">
        <v>144</v>
      </c>
    </row>
    <row r="564" spans="3:6">
      <c r="C564" s="599" t="s">
        <v>144</v>
      </c>
      <c r="D564" s="599" t="s">
        <v>144</v>
      </c>
      <c r="E564" s="599" t="s">
        <v>144</v>
      </c>
      <c r="F564" s="599" t="s">
        <v>144</v>
      </c>
    </row>
    <row r="565" spans="3:6">
      <c r="C565" s="599" t="s">
        <v>144</v>
      </c>
      <c r="D565" s="599" t="s">
        <v>144</v>
      </c>
      <c r="E565" s="599" t="s">
        <v>144</v>
      </c>
      <c r="F565" s="599" t="s">
        <v>144</v>
      </c>
    </row>
    <row r="566" spans="3:6">
      <c r="C566" s="599" t="s">
        <v>144</v>
      </c>
      <c r="D566" s="599" t="s">
        <v>144</v>
      </c>
      <c r="E566" s="599" t="s">
        <v>144</v>
      </c>
      <c r="F566" s="599" t="s">
        <v>144</v>
      </c>
    </row>
    <row r="567" spans="3:6">
      <c r="C567" s="599" t="s">
        <v>144</v>
      </c>
      <c r="D567" s="599" t="s">
        <v>144</v>
      </c>
      <c r="E567" s="599" t="s">
        <v>144</v>
      </c>
      <c r="F567" s="599" t="s">
        <v>144</v>
      </c>
    </row>
    <row r="568" spans="3:6">
      <c r="C568" s="599" t="s">
        <v>144</v>
      </c>
      <c r="D568" s="599" t="s">
        <v>144</v>
      </c>
      <c r="E568" s="599" t="s">
        <v>144</v>
      </c>
      <c r="F568" s="599" t="s">
        <v>144</v>
      </c>
    </row>
    <row r="569" spans="3:6">
      <c r="C569" s="599" t="s">
        <v>144</v>
      </c>
      <c r="D569" s="599" t="s">
        <v>144</v>
      </c>
      <c r="E569" s="599" t="s">
        <v>144</v>
      </c>
      <c r="F569" s="599" t="s">
        <v>144</v>
      </c>
    </row>
    <row r="570" spans="3:6">
      <c r="C570" s="599" t="s">
        <v>144</v>
      </c>
      <c r="D570" s="599" t="s">
        <v>144</v>
      </c>
      <c r="E570" s="599" t="s">
        <v>144</v>
      </c>
      <c r="F570" s="599" t="s">
        <v>144</v>
      </c>
    </row>
    <row r="571" spans="3:6">
      <c r="C571" s="599" t="s">
        <v>144</v>
      </c>
      <c r="D571" s="599" t="s">
        <v>144</v>
      </c>
      <c r="E571" s="599" t="s">
        <v>144</v>
      </c>
      <c r="F571" s="599" t="s">
        <v>144</v>
      </c>
    </row>
    <row r="572" spans="3:6">
      <c r="C572" s="599" t="s">
        <v>144</v>
      </c>
      <c r="D572" s="599" t="s">
        <v>144</v>
      </c>
      <c r="E572" s="599" t="s">
        <v>144</v>
      </c>
      <c r="F572" s="599" t="s">
        <v>144</v>
      </c>
    </row>
    <row r="573" spans="3:6">
      <c r="C573" s="599" t="s">
        <v>144</v>
      </c>
      <c r="D573" s="599" t="s">
        <v>144</v>
      </c>
      <c r="E573" s="599" t="s">
        <v>144</v>
      </c>
      <c r="F573" s="599" t="s">
        <v>144</v>
      </c>
    </row>
    <row r="574" spans="3:6">
      <c r="C574" s="599" t="s">
        <v>144</v>
      </c>
      <c r="D574" s="599" t="s">
        <v>144</v>
      </c>
      <c r="E574" s="599" t="s">
        <v>144</v>
      </c>
      <c r="F574" s="599" t="s">
        <v>144</v>
      </c>
    </row>
    <row r="575" spans="3:6">
      <c r="C575" s="599" t="s">
        <v>144</v>
      </c>
      <c r="D575" s="599" t="s">
        <v>144</v>
      </c>
      <c r="E575" s="599" t="s">
        <v>144</v>
      </c>
      <c r="F575" s="599" t="s">
        <v>144</v>
      </c>
    </row>
    <row r="576" spans="3:6">
      <c r="C576" s="599" t="s">
        <v>144</v>
      </c>
      <c r="D576" s="599" t="s">
        <v>144</v>
      </c>
      <c r="E576" s="599" t="s">
        <v>144</v>
      </c>
      <c r="F576" s="599" t="s">
        <v>144</v>
      </c>
    </row>
    <row r="577" spans="3:6">
      <c r="C577" s="599" t="s">
        <v>144</v>
      </c>
      <c r="D577" s="599" t="s">
        <v>144</v>
      </c>
      <c r="E577" s="599" t="s">
        <v>144</v>
      </c>
      <c r="F577" s="599" t="s">
        <v>144</v>
      </c>
    </row>
    <row r="578" spans="3:6">
      <c r="C578" s="599" t="s">
        <v>144</v>
      </c>
      <c r="D578" s="599" t="s">
        <v>144</v>
      </c>
      <c r="E578" s="599" t="s">
        <v>144</v>
      </c>
      <c r="F578" s="599" t="s">
        <v>144</v>
      </c>
    </row>
    <row r="579" spans="3:6">
      <c r="C579" s="599" t="s">
        <v>144</v>
      </c>
      <c r="D579" s="599" t="s">
        <v>144</v>
      </c>
      <c r="E579" s="599" t="s">
        <v>144</v>
      </c>
      <c r="F579" s="599" t="s">
        <v>144</v>
      </c>
    </row>
    <row r="580" spans="3:6">
      <c r="C580" s="599" t="s">
        <v>144</v>
      </c>
      <c r="D580" s="599" t="s">
        <v>144</v>
      </c>
      <c r="E580" s="599" t="s">
        <v>144</v>
      </c>
      <c r="F580" s="599" t="s">
        <v>144</v>
      </c>
    </row>
    <row r="581" spans="3:6">
      <c r="C581" s="599" t="s">
        <v>144</v>
      </c>
      <c r="D581" s="599" t="s">
        <v>144</v>
      </c>
      <c r="E581" s="599" t="s">
        <v>144</v>
      </c>
      <c r="F581" s="599" t="s">
        <v>144</v>
      </c>
    </row>
    <row r="582" spans="3:6">
      <c r="C582" s="599" t="s">
        <v>144</v>
      </c>
      <c r="D582" s="599" t="s">
        <v>144</v>
      </c>
      <c r="E582" s="599" t="s">
        <v>144</v>
      </c>
      <c r="F582" s="599" t="s">
        <v>144</v>
      </c>
    </row>
    <row r="583" spans="3:6">
      <c r="C583" s="599" t="s">
        <v>144</v>
      </c>
      <c r="D583" s="599" t="s">
        <v>144</v>
      </c>
      <c r="E583" s="599" t="s">
        <v>144</v>
      </c>
      <c r="F583" s="599" t="s">
        <v>144</v>
      </c>
    </row>
    <row r="584" spans="3:6">
      <c r="C584" s="599" t="s">
        <v>144</v>
      </c>
      <c r="D584" s="599" t="s">
        <v>144</v>
      </c>
      <c r="E584" s="599" t="s">
        <v>144</v>
      </c>
      <c r="F584" s="599" t="s">
        <v>144</v>
      </c>
    </row>
    <row r="585" spans="3:6">
      <c r="C585" s="599" t="s">
        <v>144</v>
      </c>
      <c r="D585" s="599" t="s">
        <v>144</v>
      </c>
      <c r="E585" s="599" t="s">
        <v>144</v>
      </c>
      <c r="F585" s="599" t="s">
        <v>144</v>
      </c>
    </row>
    <row r="586" spans="3:6">
      <c r="C586" s="599" t="s">
        <v>144</v>
      </c>
      <c r="D586" s="599" t="s">
        <v>144</v>
      </c>
      <c r="E586" s="599" t="s">
        <v>144</v>
      </c>
      <c r="F586" s="599" t="s">
        <v>144</v>
      </c>
    </row>
    <row r="587" spans="3:6">
      <c r="C587" s="599" t="s">
        <v>144</v>
      </c>
      <c r="D587" s="599" t="s">
        <v>144</v>
      </c>
      <c r="E587" s="599" t="s">
        <v>144</v>
      </c>
      <c r="F587" s="599" t="s">
        <v>144</v>
      </c>
    </row>
    <row r="588" spans="3:6">
      <c r="C588" s="599" t="s">
        <v>144</v>
      </c>
      <c r="D588" s="599" t="s">
        <v>144</v>
      </c>
      <c r="E588" s="599" t="s">
        <v>144</v>
      </c>
      <c r="F588" s="599" t="s">
        <v>144</v>
      </c>
    </row>
    <row r="589" spans="3:6">
      <c r="C589" s="599" t="s">
        <v>144</v>
      </c>
      <c r="D589" s="599" t="s">
        <v>144</v>
      </c>
      <c r="E589" s="599" t="s">
        <v>144</v>
      </c>
      <c r="F589" s="599" t="s">
        <v>144</v>
      </c>
    </row>
    <row r="590" spans="3:6">
      <c r="C590" s="599" t="s">
        <v>144</v>
      </c>
      <c r="D590" s="599" t="s">
        <v>144</v>
      </c>
      <c r="E590" s="599" t="s">
        <v>144</v>
      </c>
      <c r="F590" s="599" t="s">
        <v>144</v>
      </c>
    </row>
    <row r="591" spans="3:6">
      <c r="C591" s="599" t="s">
        <v>144</v>
      </c>
      <c r="D591" s="599" t="s">
        <v>144</v>
      </c>
      <c r="E591" s="599" t="s">
        <v>144</v>
      </c>
      <c r="F591" s="599" t="s">
        <v>144</v>
      </c>
    </row>
    <row r="592" spans="3:6">
      <c r="C592" s="599" t="s">
        <v>144</v>
      </c>
      <c r="D592" s="599" t="s">
        <v>144</v>
      </c>
      <c r="E592" s="599" t="s">
        <v>144</v>
      </c>
      <c r="F592" s="599" t="s">
        <v>144</v>
      </c>
    </row>
    <row r="593" spans="3:6">
      <c r="C593" s="599" t="s">
        <v>144</v>
      </c>
      <c r="D593" s="599" t="s">
        <v>144</v>
      </c>
      <c r="E593" s="599" t="s">
        <v>144</v>
      </c>
      <c r="F593" s="599" t="s">
        <v>144</v>
      </c>
    </row>
    <row r="594" spans="3:6">
      <c r="C594" s="599" t="s">
        <v>144</v>
      </c>
      <c r="D594" s="599" t="s">
        <v>144</v>
      </c>
      <c r="E594" s="599" t="s">
        <v>144</v>
      </c>
      <c r="F594" s="599" t="s">
        <v>144</v>
      </c>
    </row>
    <row r="595" spans="3:6">
      <c r="C595" s="599" t="s">
        <v>144</v>
      </c>
      <c r="D595" s="599" t="s">
        <v>144</v>
      </c>
      <c r="E595" s="599" t="s">
        <v>144</v>
      </c>
      <c r="F595" s="599" t="s">
        <v>144</v>
      </c>
    </row>
    <row r="596" spans="3:6">
      <c r="C596" s="599" t="s">
        <v>144</v>
      </c>
      <c r="D596" s="599" t="s">
        <v>144</v>
      </c>
      <c r="E596" s="599" t="s">
        <v>144</v>
      </c>
      <c r="F596" s="599" t="s">
        <v>144</v>
      </c>
    </row>
    <row r="597" spans="3:6">
      <c r="C597" s="599" t="s">
        <v>144</v>
      </c>
      <c r="D597" s="599" t="s">
        <v>144</v>
      </c>
      <c r="E597" s="599" t="s">
        <v>144</v>
      </c>
      <c r="F597" s="599" t="s">
        <v>144</v>
      </c>
    </row>
    <row r="598" spans="3:6">
      <c r="C598" s="599" t="s">
        <v>144</v>
      </c>
      <c r="D598" s="599" t="s">
        <v>144</v>
      </c>
      <c r="E598" s="599" t="s">
        <v>144</v>
      </c>
      <c r="F598" s="599" t="s">
        <v>144</v>
      </c>
    </row>
    <row r="599" spans="3:6">
      <c r="C599" s="599" t="s">
        <v>144</v>
      </c>
      <c r="D599" s="599" t="s">
        <v>144</v>
      </c>
      <c r="E599" s="599" t="s">
        <v>144</v>
      </c>
      <c r="F599" s="599" t="s">
        <v>144</v>
      </c>
    </row>
    <row r="600" spans="3:6">
      <c r="C600" s="599" t="s">
        <v>144</v>
      </c>
      <c r="D600" s="599" t="s">
        <v>144</v>
      </c>
      <c r="E600" s="599" t="s">
        <v>144</v>
      </c>
      <c r="F600" s="599" t="s">
        <v>144</v>
      </c>
    </row>
    <row r="601" spans="3:6">
      <c r="C601" s="599" t="s">
        <v>144</v>
      </c>
      <c r="D601" s="599" t="s">
        <v>144</v>
      </c>
      <c r="E601" s="599" t="s">
        <v>144</v>
      </c>
      <c r="F601" s="599" t="s">
        <v>144</v>
      </c>
    </row>
    <row r="602" spans="3:6">
      <c r="C602" s="599" t="s">
        <v>144</v>
      </c>
      <c r="D602" s="599" t="s">
        <v>144</v>
      </c>
      <c r="E602" s="599" t="s">
        <v>144</v>
      </c>
      <c r="F602" s="599" t="s">
        <v>144</v>
      </c>
    </row>
    <row r="603" spans="3:6">
      <c r="C603" s="599" t="s">
        <v>144</v>
      </c>
      <c r="D603" s="599" t="s">
        <v>144</v>
      </c>
      <c r="E603" s="599" t="s">
        <v>144</v>
      </c>
      <c r="F603" s="599" t="s">
        <v>144</v>
      </c>
    </row>
    <row r="604" spans="3:6">
      <c r="C604" s="599" t="s">
        <v>144</v>
      </c>
      <c r="D604" s="599" t="s">
        <v>144</v>
      </c>
      <c r="E604" s="599" t="s">
        <v>144</v>
      </c>
      <c r="F604" s="599" t="s">
        <v>144</v>
      </c>
    </row>
    <row r="605" spans="3:6">
      <c r="C605" s="599" t="s">
        <v>144</v>
      </c>
      <c r="D605" s="599" t="s">
        <v>144</v>
      </c>
      <c r="E605" s="599" t="s">
        <v>144</v>
      </c>
      <c r="F605" s="599" t="s">
        <v>144</v>
      </c>
    </row>
    <row r="606" spans="3:6">
      <c r="C606" s="599" t="s">
        <v>144</v>
      </c>
      <c r="D606" s="599" t="s">
        <v>144</v>
      </c>
      <c r="E606" s="599" t="s">
        <v>144</v>
      </c>
      <c r="F606" s="599" t="s">
        <v>144</v>
      </c>
    </row>
    <row r="607" spans="3:6">
      <c r="C607" s="599" t="s">
        <v>144</v>
      </c>
      <c r="D607" s="599" t="s">
        <v>144</v>
      </c>
      <c r="E607" s="599" t="s">
        <v>144</v>
      </c>
      <c r="F607" s="599" t="s">
        <v>144</v>
      </c>
    </row>
    <row r="608" spans="3:6">
      <c r="C608" s="599" t="s">
        <v>144</v>
      </c>
      <c r="D608" s="599" t="s">
        <v>144</v>
      </c>
      <c r="E608" s="599" t="s">
        <v>144</v>
      </c>
      <c r="F608" s="599" t="s">
        <v>144</v>
      </c>
    </row>
    <row r="609" spans="3:6">
      <c r="C609" s="599" t="s">
        <v>144</v>
      </c>
      <c r="D609" s="599" t="s">
        <v>144</v>
      </c>
      <c r="E609" s="599" t="s">
        <v>144</v>
      </c>
      <c r="F609" s="599" t="s">
        <v>144</v>
      </c>
    </row>
    <row r="610" spans="3:6">
      <c r="C610" s="599" t="s">
        <v>144</v>
      </c>
      <c r="D610" s="599" t="s">
        <v>144</v>
      </c>
      <c r="E610" s="599" t="s">
        <v>144</v>
      </c>
      <c r="F610" s="599" t="s">
        <v>144</v>
      </c>
    </row>
    <row r="611" spans="3:6">
      <c r="C611" s="599" t="s">
        <v>144</v>
      </c>
      <c r="D611" s="599" t="s">
        <v>144</v>
      </c>
      <c r="E611" s="599" t="s">
        <v>144</v>
      </c>
      <c r="F611" s="599" t="s">
        <v>144</v>
      </c>
    </row>
    <row r="612" spans="3:6">
      <c r="C612" s="599" t="s">
        <v>144</v>
      </c>
      <c r="D612" s="599" t="s">
        <v>144</v>
      </c>
      <c r="E612" s="599" t="s">
        <v>144</v>
      </c>
      <c r="F612" s="599" t="s">
        <v>144</v>
      </c>
    </row>
    <row r="613" spans="3:6">
      <c r="C613" s="599" t="s">
        <v>144</v>
      </c>
      <c r="D613" s="599" t="s">
        <v>144</v>
      </c>
      <c r="E613" s="599" t="s">
        <v>144</v>
      </c>
      <c r="F613" s="599" t="s">
        <v>144</v>
      </c>
    </row>
    <row r="614" spans="3:6">
      <c r="C614" s="599" t="s">
        <v>144</v>
      </c>
      <c r="D614" s="599" t="s">
        <v>144</v>
      </c>
      <c r="E614" s="599" t="s">
        <v>144</v>
      </c>
      <c r="F614" s="599" t="s">
        <v>144</v>
      </c>
    </row>
    <row r="615" spans="3:6">
      <c r="C615" s="599" t="s">
        <v>144</v>
      </c>
      <c r="D615" s="599" t="s">
        <v>144</v>
      </c>
      <c r="E615" s="599" t="s">
        <v>144</v>
      </c>
      <c r="F615" s="599" t="s">
        <v>144</v>
      </c>
    </row>
    <row r="616" spans="3:6">
      <c r="C616" s="599" t="s">
        <v>144</v>
      </c>
      <c r="D616" s="599" t="s">
        <v>144</v>
      </c>
      <c r="E616" s="599" t="s">
        <v>144</v>
      </c>
      <c r="F616" s="599" t="s">
        <v>144</v>
      </c>
    </row>
    <row r="617" spans="3:6">
      <c r="C617" s="599" t="s">
        <v>144</v>
      </c>
      <c r="D617" s="599" t="s">
        <v>144</v>
      </c>
      <c r="E617" s="599" t="s">
        <v>144</v>
      </c>
      <c r="F617" s="599" t="s">
        <v>144</v>
      </c>
    </row>
    <row r="618" spans="3:6">
      <c r="C618" s="599" t="s">
        <v>144</v>
      </c>
      <c r="D618" s="599" t="s">
        <v>144</v>
      </c>
      <c r="E618" s="599" t="s">
        <v>144</v>
      </c>
      <c r="F618" s="599" t="s">
        <v>144</v>
      </c>
    </row>
    <row r="619" spans="3:6">
      <c r="C619" s="599" t="s">
        <v>144</v>
      </c>
      <c r="D619" s="599" t="s">
        <v>144</v>
      </c>
      <c r="E619" s="599" t="s">
        <v>144</v>
      </c>
      <c r="F619" s="599" t="s">
        <v>144</v>
      </c>
    </row>
    <row r="620" spans="3:6">
      <c r="C620" s="599" t="s">
        <v>144</v>
      </c>
      <c r="D620" s="599" t="s">
        <v>144</v>
      </c>
      <c r="E620" s="599" t="s">
        <v>144</v>
      </c>
      <c r="F620" s="599" t="s">
        <v>144</v>
      </c>
    </row>
    <row r="621" spans="3:6">
      <c r="C621" s="599" t="s">
        <v>144</v>
      </c>
      <c r="D621" s="599" t="s">
        <v>144</v>
      </c>
      <c r="E621" s="599" t="s">
        <v>144</v>
      </c>
      <c r="F621" s="599" t="s">
        <v>144</v>
      </c>
    </row>
    <row r="622" spans="3:6">
      <c r="C622" s="599" t="s">
        <v>144</v>
      </c>
      <c r="D622" s="599" t="s">
        <v>144</v>
      </c>
      <c r="E622" s="599" t="s">
        <v>144</v>
      </c>
      <c r="F622" s="599" t="s">
        <v>144</v>
      </c>
    </row>
    <row r="623" spans="3:6">
      <c r="C623" s="599" t="s">
        <v>144</v>
      </c>
      <c r="D623" s="599" t="s">
        <v>144</v>
      </c>
      <c r="E623" s="599" t="s">
        <v>144</v>
      </c>
      <c r="F623" s="599" t="s">
        <v>144</v>
      </c>
    </row>
    <row r="624" spans="3:6">
      <c r="C624" s="599" t="s">
        <v>144</v>
      </c>
      <c r="D624" s="599" t="s">
        <v>144</v>
      </c>
      <c r="E624" s="599" t="s">
        <v>144</v>
      </c>
      <c r="F624" s="599" t="s">
        <v>144</v>
      </c>
    </row>
    <row r="625" spans="3:6">
      <c r="C625" s="599" t="s">
        <v>144</v>
      </c>
      <c r="D625" s="599" t="s">
        <v>144</v>
      </c>
      <c r="E625" s="599" t="s">
        <v>144</v>
      </c>
      <c r="F625" s="599" t="s">
        <v>144</v>
      </c>
    </row>
    <row r="626" spans="3:6">
      <c r="C626" s="599" t="s">
        <v>144</v>
      </c>
      <c r="D626" s="599" t="s">
        <v>144</v>
      </c>
      <c r="E626" s="599" t="s">
        <v>144</v>
      </c>
      <c r="F626" s="599" t="s">
        <v>144</v>
      </c>
    </row>
    <row r="627" spans="3:6">
      <c r="C627" s="599" t="s">
        <v>144</v>
      </c>
      <c r="D627" s="599" t="s">
        <v>144</v>
      </c>
      <c r="E627" s="599" t="s">
        <v>144</v>
      </c>
      <c r="F627" s="599" t="s">
        <v>144</v>
      </c>
    </row>
    <row r="628" spans="3:6">
      <c r="C628" s="599" t="s">
        <v>144</v>
      </c>
      <c r="D628" s="599" t="s">
        <v>144</v>
      </c>
      <c r="E628" s="599" t="s">
        <v>144</v>
      </c>
      <c r="F628" s="599" t="s">
        <v>144</v>
      </c>
    </row>
    <row r="629" spans="3:6">
      <c r="C629" s="599" t="s">
        <v>144</v>
      </c>
      <c r="D629" s="599" t="s">
        <v>144</v>
      </c>
      <c r="E629" s="599" t="s">
        <v>144</v>
      </c>
      <c r="F629" s="599" t="s">
        <v>144</v>
      </c>
    </row>
    <row r="630" spans="3:6">
      <c r="C630" s="599" t="s">
        <v>144</v>
      </c>
      <c r="D630" s="599" t="s">
        <v>144</v>
      </c>
      <c r="E630" s="599" t="s">
        <v>144</v>
      </c>
      <c r="F630" s="599" t="s">
        <v>144</v>
      </c>
    </row>
    <row r="631" spans="3:6">
      <c r="C631" s="599" t="s">
        <v>144</v>
      </c>
      <c r="D631" s="599" t="s">
        <v>144</v>
      </c>
      <c r="E631" s="599" t="s">
        <v>144</v>
      </c>
      <c r="F631" s="599" t="s">
        <v>144</v>
      </c>
    </row>
    <row r="632" spans="3:6">
      <c r="C632" s="599" t="s">
        <v>144</v>
      </c>
      <c r="D632" s="599" t="s">
        <v>144</v>
      </c>
      <c r="E632" s="599" t="s">
        <v>144</v>
      </c>
      <c r="F632" s="599" t="s">
        <v>144</v>
      </c>
    </row>
    <row r="633" spans="3:6">
      <c r="C633" s="599" t="s">
        <v>144</v>
      </c>
      <c r="D633" s="599" t="s">
        <v>144</v>
      </c>
      <c r="E633" s="599" t="s">
        <v>144</v>
      </c>
      <c r="F633" s="599" t="s">
        <v>144</v>
      </c>
    </row>
    <row r="634" spans="3:6">
      <c r="C634" s="599" t="s">
        <v>144</v>
      </c>
      <c r="D634" s="599" t="s">
        <v>144</v>
      </c>
      <c r="E634" s="599" t="s">
        <v>144</v>
      </c>
      <c r="F634" s="599" t="s">
        <v>144</v>
      </c>
    </row>
    <row r="635" spans="3:6">
      <c r="C635" s="599" t="s">
        <v>144</v>
      </c>
      <c r="D635" s="599" t="s">
        <v>144</v>
      </c>
      <c r="E635" s="599" t="s">
        <v>144</v>
      </c>
      <c r="F635" s="599" t="s">
        <v>144</v>
      </c>
    </row>
    <row r="636" spans="3:6">
      <c r="C636" s="599" t="s">
        <v>144</v>
      </c>
      <c r="D636" s="599" t="s">
        <v>144</v>
      </c>
      <c r="E636" s="599" t="s">
        <v>144</v>
      </c>
      <c r="F636" s="599" t="s">
        <v>144</v>
      </c>
    </row>
    <row r="637" spans="3:6">
      <c r="C637" s="599" t="s">
        <v>144</v>
      </c>
      <c r="D637" s="599" t="s">
        <v>144</v>
      </c>
      <c r="E637" s="599" t="s">
        <v>144</v>
      </c>
      <c r="F637" s="599" t="s">
        <v>144</v>
      </c>
    </row>
    <row r="638" spans="3:6">
      <c r="C638" s="599" t="s">
        <v>144</v>
      </c>
      <c r="D638" s="599" t="s">
        <v>144</v>
      </c>
      <c r="E638" s="599" t="s">
        <v>144</v>
      </c>
      <c r="F638" s="599" t="s">
        <v>144</v>
      </c>
    </row>
    <row r="639" spans="3:6">
      <c r="C639" s="599" t="s">
        <v>144</v>
      </c>
      <c r="D639" s="599" t="s">
        <v>144</v>
      </c>
      <c r="E639" s="599" t="s">
        <v>144</v>
      </c>
      <c r="F639" s="599" t="s">
        <v>144</v>
      </c>
    </row>
    <row r="640" spans="3:6">
      <c r="C640" s="599" t="s">
        <v>144</v>
      </c>
      <c r="D640" s="599" t="s">
        <v>144</v>
      </c>
      <c r="E640" s="599" t="s">
        <v>144</v>
      </c>
      <c r="F640" s="599" t="s">
        <v>144</v>
      </c>
    </row>
    <row r="641" spans="3:6">
      <c r="C641" s="599" t="s">
        <v>144</v>
      </c>
      <c r="D641" s="599" t="s">
        <v>144</v>
      </c>
      <c r="E641" s="599" t="s">
        <v>144</v>
      </c>
      <c r="F641" s="599" t="s">
        <v>144</v>
      </c>
    </row>
    <row r="642" spans="3:6">
      <c r="C642" s="599" t="s">
        <v>144</v>
      </c>
      <c r="D642" s="599" t="s">
        <v>144</v>
      </c>
      <c r="E642" s="599" t="s">
        <v>144</v>
      </c>
      <c r="F642" s="599" t="s">
        <v>144</v>
      </c>
    </row>
    <row r="643" spans="3:6">
      <c r="C643" s="599" t="s">
        <v>144</v>
      </c>
      <c r="D643" s="599" t="s">
        <v>144</v>
      </c>
      <c r="E643" s="599" t="s">
        <v>144</v>
      </c>
      <c r="F643" s="599" t="s">
        <v>144</v>
      </c>
    </row>
    <row r="644" spans="3:6">
      <c r="C644" s="599" t="s">
        <v>144</v>
      </c>
      <c r="D644" s="599" t="s">
        <v>144</v>
      </c>
      <c r="E644" s="599" t="s">
        <v>144</v>
      </c>
      <c r="F644" s="599" t="s">
        <v>144</v>
      </c>
    </row>
    <row r="645" spans="3:6">
      <c r="C645" s="599" t="s">
        <v>144</v>
      </c>
      <c r="D645" s="599" t="s">
        <v>144</v>
      </c>
      <c r="E645" s="599" t="s">
        <v>144</v>
      </c>
      <c r="F645" s="599" t="s">
        <v>144</v>
      </c>
    </row>
    <row r="646" spans="3:6">
      <c r="C646" s="599" t="s">
        <v>144</v>
      </c>
      <c r="D646" s="599" t="s">
        <v>144</v>
      </c>
      <c r="E646" s="599" t="s">
        <v>144</v>
      </c>
      <c r="F646" s="599" t="s">
        <v>144</v>
      </c>
    </row>
    <row r="647" spans="3:6">
      <c r="C647" s="599" t="s">
        <v>144</v>
      </c>
      <c r="D647" s="599" t="s">
        <v>144</v>
      </c>
      <c r="E647" s="599" t="s">
        <v>144</v>
      </c>
      <c r="F647" s="599" t="s">
        <v>144</v>
      </c>
    </row>
    <row r="648" spans="3:6">
      <c r="C648" s="599" t="s">
        <v>144</v>
      </c>
      <c r="D648" s="599" t="s">
        <v>144</v>
      </c>
      <c r="E648" s="599" t="s">
        <v>144</v>
      </c>
      <c r="F648" s="599" t="s">
        <v>144</v>
      </c>
    </row>
    <row r="649" spans="3:6">
      <c r="C649" s="599" t="s">
        <v>144</v>
      </c>
      <c r="D649" s="599" t="s">
        <v>144</v>
      </c>
      <c r="E649" s="599" t="s">
        <v>144</v>
      </c>
      <c r="F649" s="599" t="s">
        <v>144</v>
      </c>
    </row>
    <row r="650" spans="3:6">
      <c r="C650" s="599" t="s">
        <v>144</v>
      </c>
      <c r="D650" s="599" t="s">
        <v>144</v>
      </c>
      <c r="E650" s="599" t="s">
        <v>144</v>
      </c>
      <c r="F650" s="599" t="s">
        <v>144</v>
      </c>
    </row>
    <row r="651" spans="3:6">
      <c r="C651" s="599" t="s">
        <v>144</v>
      </c>
      <c r="D651" s="599" t="s">
        <v>144</v>
      </c>
      <c r="E651" s="599" t="s">
        <v>144</v>
      </c>
      <c r="F651" s="599" t="s">
        <v>144</v>
      </c>
    </row>
    <row r="652" spans="3:6">
      <c r="C652" s="599" t="s">
        <v>144</v>
      </c>
      <c r="D652" s="599" t="s">
        <v>144</v>
      </c>
      <c r="E652" s="599" t="s">
        <v>144</v>
      </c>
      <c r="F652" s="599" t="s">
        <v>144</v>
      </c>
    </row>
    <row r="653" spans="3:6">
      <c r="C653" s="599" t="s">
        <v>144</v>
      </c>
      <c r="D653" s="599" t="s">
        <v>144</v>
      </c>
      <c r="E653" s="599" t="s">
        <v>144</v>
      </c>
      <c r="F653" s="599" t="s">
        <v>144</v>
      </c>
    </row>
    <row r="654" spans="3:6">
      <c r="C654" s="599" t="s">
        <v>144</v>
      </c>
      <c r="D654" s="599" t="s">
        <v>144</v>
      </c>
      <c r="E654" s="599" t="s">
        <v>144</v>
      </c>
      <c r="F654" s="599" t="s">
        <v>144</v>
      </c>
    </row>
    <row r="655" spans="3:6">
      <c r="C655" s="599" t="s">
        <v>144</v>
      </c>
      <c r="D655" s="599" t="s">
        <v>144</v>
      </c>
      <c r="E655" s="599" t="s">
        <v>144</v>
      </c>
      <c r="F655" s="599" t="s">
        <v>144</v>
      </c>
    </row>
    <row r="656" spans="3:6">
      <c r="C656" s="599" t="s">
        <v>144</v>
      </c>
      <c r="D656" s="599" t="s">
        <v>144</v>
      </c>
      <c r="E656" s="599" t="s">
        <v>144</v>
      </c>
      <c r="F656" s="599" t="s">
        <v>144</v>
      </c>
    </row>
    <row r="657" spans="3:6">
      <c r="C657" s="599" t="s">
        <v>144</v>
      </c>
      <c r="D657" s="599" t="s">
        <v>144</v>
      </c>
      <c r="E657" s="599" t="s">
        <v>144</v>
      </c>
      <c r="F657" s="599" t="s">
        <v>144</v>
      </c>
    </row>
    <row r="658" spans="3:6">
      <c r="C658" s="599" t="s">
        <v>144</v>
      </c>
      <c r="D658" s="599" t="s">
        <v>144</v>
      </c>
      <c r="E658" s="599" t="s">
        <v>144</v>
      </c>
      <c r="F658" s="599" t="s">
        <v>144</v>
      </c>
    </row>
    <row r="659" spans="3:6">
      <c r="C659" s="599" t="s">
        <v>144</v>
      </c>
      <c r="D659" s="599" t="s">
        <v>144</v>
      </c>
      <c r="E659" s="599" t="s">
        <v>144</v>
      </c>
      <c r="F659" s="599" t="s">
        <v>144</v>
      </c>
    </row>
    <row r="660" spans="3:6">
      <c r="C660" s="599" t="s">
        <v>144</v>
      </c>
      <c r="D660" s="599" t="s">
        <v>144</v>
      </c>
      <c r="E660" s="599" t="s">
        <v>144</v>
      </c>
      <c r="F660" s="599" t="s">
        <v>144</v>
      </c>
    </row>
    <row r="661" spans="3:6">
      <c r="C661" s="599" t="s">
        <v>144</v>
      </c>
      <c r="D661" s="599" t="s">
        <v>144</v>
      </c>
      <c r="E661" s="599" t="s">
        <v>144</v>
      </c>
      <c r="F661" s="599" t="s">
        <v>144</v>
      </c>
    </row>
    <row r="662" spans="3:6">
      <c r="C662" s="599" t="s">
        <v>144</v>
      </c>
      <c r="D662" s="599" t="s">
        <v>144</v>
      </c>
      <c r="E662" s="599" t="s">
        <v>144</v>
      </c>
      <c r="F662" s="599" t="s">
        <v>144</v>
      </c>
    </row>
    <row r="663" spans="3:6">
      <c r="C663" s="599" t="s">
        <v>144</v>
      </c>
      <c r="D663" s="599" t="s">
        <v>144</v>
      </c>
      <c r="E663" s="599" t="s">
        <v>144</v>
      </c>
      <c r="F663" s="599" t="s">
        <v>144</v>
      </c>
    </row>
    <row r="664" spans="3:6">
      <c r="C664" s="599" t="s">
        <v>144</v>
      </c>
      <c r="D664" s="599" t="s">
        <v>144</v>
      </c>
      <c r="E664" s="599" t="s">
        <v>144</v>
      </c>
      <c r="F664" s="599" t="s">
        <v>144</v>
      </c>
    </row>
    <row r="665" spans="3:6">
      <c r="C665" s="599" t="s">
        <v>144</v>
      </c>
      <c r="D665" s="599" t="s">
        <v>144</v>
      </c>
      <c r="E665" s="599" t="s">
        <v>144</v>
      </c>
      <c r="F665" s="599" t="s">
        <v>144</v>
      </c>
    </row>
    <row r="666" spans="3:6">
      <c r="C666" s="599" t="s">
        <v>144</v>
      </c>
      <c r="D666" s="599" t="s">
        <v>144</v>
      </c>
      <c r="E666" s="599" t="s">
        <v>144</v>
      </c>
      <c r="F666" s="599" t="s">
        <v>144</v>
      </c>
    </row>
    <row r="667" spans="3:6">
      <c r="C667" s="599" t="s">
        <v>144</v>
      </c>
      <c r="D667" s="599" t="s">
        <v>144</v>
      </c>
      <c r="E667" s="599" t="s">
        <v>144</v>
      </c>
      <c r="F667" s="599" t="s">
        <v>144</v>
      </c>
    </row>
    <row r="668" spans="3:6">
      <c r="C668" s="599" t="s">
        <v>144</v>
      </c>
      <c r="D668" s="599" t="s">
        <v>144</v>
      </c>
      <c r="E668" s="599" t="s">
        <v>144</v>
      </c>
      <c r="F668" s="599" t="s">
        <v>144</v>
      </c>
    </row>
    <row r="669" spans="3:6">
      <c r="C669" s="599" t="s">
        <v>144</v>
      </c>
      <c r="D669" s="599" t="s">
        <v>144</v>
      </c>
      <c r="E669" s="599" t="s">
        <v>144</v>
      </c>
      <c r="F669" s="599" t="s">
        <v>144</v>
      </c>
    </row>
    <row r="670" spans="3:6">
      <c r="C670" s="599" t="s">
        <v>144</v>
      </c>
      <c r="D670" s="599" t="s">
        <v>144</v>
      </c>
      <c r="E670" s="599" t="s">
        <v>144</v>
      </c>
      <c r="F670" s="599" t="s">
        <v>144</v>
      </c>
    </row>
    <row r="671" spans="3:6">
      <c r="C671" s="599" t="s">
        <v>144</v>
      </c>
      <c r="D671" s="599" t="s">
        <v>144</v>
      </c>
      <c r="E671" s="599" t="s">
        <v>144</v>
      </c>
      <c r="F671" s="599" t="s">
        <v>144</v>
      </c>
    </row>
    <row r="672" spans="3:6">
      <c r="C672" s="599" t="s">
        <v>144</v>
      </c>
      <c r="D672" s="599" t="s">
        <v>144</v>
      </c>
      <c r="E672" s="599" t="s">
        <v>144</v>
      </c>
      <c r="F672" s="599" t="s">
        <v>144</v>
      </c>
    </row>
    <row r="673" spans="3:6">
      <c r="C673" s="599" t="s">
        <v>144</v>
      </c>
      <c r="D673" s="599" t="s">
        <v>144</v>
      </c>
      <c r="E673" s="599" t="s">
        <v>144</v>
      </c>
      <c r="F673" s="599" t="s">
        <v>144</v>
      </c>
    </row>
    <row r="674" spans="3:6">
      <c r="C674" s="599" t="s">
        <v>144</v>
      </c>
      <c r="D674" s="599" t="s">
        <v>144</v>
      </c>
      <c r="E674" s="599" t="s">
        <v>144</v>
      </c>
      <c r="F674" s="599" t="s">
        <v>144</v>
      </c>
    </row>
    <row r="675" spans="3:6">
      <c r="C675" s="599" t="s">
        <v>144</v>
      </c>
      <c r="D675" s="599" t="s">
        <v>144</v>
      </c>
      <c r="E675" s="599" t="s">
        <v>144</v>
      </c>
      <c r="F675" s="599" t="s">
        <v>144</v>
      </c>
    </row>
    <row r="676" spans="3:6">
      <c r="C676" s="599" t="s">
        <v>144</v>
      </c>
      <c r="D676" s="599" t="s">
        <v>144</v>
      </c>
      <c r="E676" s="599" t="s">
        <v>144</v>
      </c>
      <c r="F676" s="599" t="s">
        <v>144</v>
      </c>
    </row>
    <row r="677" spans="3:6">
      <c r="C677" s="599" t="s">
        <v>144</v>
      </c>
      <c r="D677" s="599" t="s">
        <v>144</v>
      </c>
      <c r="E677" s="599" t="s">
        <v>144</v>
      </c>
      <c r="F677" s="599" t="s">
        <v>144</v>
      </c>
    </row>
    <row r="678" spans="3:6">
      <c r="C678" s="599" t="s">
        <v>144</v>
      </c>
      <c r="D678" s="599" t="s">
        <v>144</v>
      </c>
      <c r="E678" s="599" t="s">
        <v>144</v>
      </c>
      <c r="F678" s="599" t="s">
        <v>144</v>
      </c>
    </row>
    <row r="679" spans="3:6">
      <c r="C679" s="599" t="s">
        <v>144</v>
      </c>
      <c r="D679" s="599" t="s">
        <v>144</v>
      </c>
      <c r="E679" s="599" t="s">
        <v>144</v>
      </c>
      <c r="F679" s="599" t="s">
        <v>144</v>
      </c>
    </row>
    <row r="680" spans="3:6">
      <c r="C680" s="599" t="s">
        <v>144</v>
      </c>
      <c r="D680" s="599" t="s">
        <v>144</v>
      </c>
      <c r="E680" s="599" t="s">
        <v>144</v>
      </c>
      <c r="F680" s="599" t="s">
        <v>144</v>
      </c>
    </row>
    <row r="681" spans="3:6">
      <c r="C681" s="599" t="s">
        <v>144</v>
      </c>
      <c r="D681" s="599" t="s">
        <v>144</v>
      </c>
      <c r="E681" s="599" t="s">
        <v>144</v>
      </c>
      <c r="F681" s="599" t="s">
        <v>144</v>
      </c>
    </row>
    <row r="682" spans="3:6">
      <c r="C682" s="599" t="s">
        <v>144</v>
      </c>
      <c r="D682" s="599" t="s">
        <v>144</v>
      </c>
      <c r="E682" s="599" t="s">
        <v>144</v>
      </c>
      <c r="F682" s="599" t="s">
        <v>144</v>
      </c>
    </row>
    <row r="683" spans="3:6">
      <c r="C683" s="599" t="s">
        <v>144</v>
      </c>
      <c r="D683" s="599" t="s">
        <v>144</v>
      </c>
      <c r="E683" s="599" t="s">
        <v>144</v>
      </c>
      <c r="F683" s="599" t="s">
        <v>144</v>
      </c>
    </row>
    <row r="684" spans="3:6">
      <c r="C684" s="599" t="s">
        <v>144</v>
      </c>
      <c r="D684" s="599" t="s">
        <v>144</v>
      </c>
      <c r="E684" s="599" t="s">
        <v>144</v>
      </c>
      <c r="F684" s="599" t="s">
        <v>144</v>
      </c>
    </row>
    <row r="685" spans="3:6">
      <c r="C685" s="599" t="s">
        <v>144</v>
      </c>
      <c r="D685" s="599" t="s">
        <v>144</v>
      </c>
      <c r="E685" s="599" t="s">
        <v>144</v>
      </c>
      <c r="F685" s="599" t="s">
        <v>144</v>
      </c>
    </row>
    <row r="686" spans="3:6">
      <c r="C686" s="599" t="s">
        <v>144</v>
      </c>
      <c r="D686" s="599" t="s">
        <v>144</v>
      </c>
      <c r="E686" s="599" t="s">
        <v>144</v>
      </c>
      <c r="F686" s="599" t="s">
        <v>144</v>
      </c>
    </row>
    <row r="687" spans="3:6">
      <c r="C687" s="599" t="s">
        <v>144</v>
      </c>
      <c r="D687" s="599" t="s">
        <v>144</v>
      </c>
      <c r="E687" s="599" t="s">
        <v>144</v>
      </c>
      <c r="F687" s="599" t="s">
        <v>144</v>
      </c>
    </row>
    <row r="688" spans="3:6">
      <c r="C688" s="599" t="s">
        <v>144</v>
      </c>
      <c r="D688" s="599" t="s">
        <v>144</v>
      </c>
      <c r="E688" s="599" t="s">
        <v>144</v>
      </c>
      <c r="F688" s="599" t="s">
        <v>144</v>
      </c>
    </row>
    <row r="689" spans="3:6">
      <c r="C689" s="599" t="s">
        <v>144</v>
      </c>
      <c r="D689" s="599" t="s">
        <v>144</v>
      </c>
      <c r="E689" s="599" t="s">
        <v>144</v>
      </c>
      <c r="F689" s="599" t="s">
        <v>144</v>
      </c>
    </row>
    <row r="690" spans="3:6">
      <c r="C690" s="599" t="s">
        <v>144</v>
      </c>
      <c r="D690" s="599" t="s">
        <v>144</v>
      </c>
      <c r="E690" s="599" t="s">
        <v>144</v>
      </c>
      <c r="F690" s="599" t="s">
        <v>144</v>
      </c>
    </row>
    <row r="691" spans="3:6">
      <c r="C691" s="599" t="s">
        <v>144</v>
      </c>
      <c r="D691" s="599" t="s">
        <v>144</v>
      </c>
      <c r="E691" s="599" t="s">
        <v>144</v>
      </c>
      <c r="F691" s="599" t="s">
        <v>144</v>
      </c>
    </row>
    <row r="692" spans="3:6">
      <c r="C692" s="599" t="s">
        <v>144</v>
      </c>
      <c r="D692" s="599" t="s">
        <v>144</v>
      </c>
      <c r="E692" s="599" t="s">
        <v>144</v>
      </c>
      <c r="F692" s="599" t="s">
        <v>144</v>
      </c>
    </row>
    <row r="693" spans="3:6">
      <c r="C693" s="599" t="s">
        <v>144</v>
      </c>
      <c r="D693" s="599" t="s">
        <v>144</v>
      </c>
      <c r="E693" s="599" t="s">
        <v>144</v>
      </c>
      <c r="F693" s="599" t="s">
        <v>144</v>
      </c>
    </row>
    <row r="694" spans="3:6">
      <c r="C694" s="599" t="s">
        <v>144</v>
      </c>
      <c r="D694" s="599" t="s">
        <v>144</v>
      </c>
      <c r="E694" s="599" t="s">
        <v>144</v>
      </c>
      <c r="F694" s="599" t="s">
        <v>144</v>
      </c>
    </row>
    <row r="695" spans="3:6">
      <c r="C695" s="599" t="s">
        <v>144</v>
      </c>
      <c r="D695" s="599" t="s">
        <v>144</v>
      </c>
      <c r="E695" s="599" t="s">
        <v>144</v>
      </c>
      <c r="F695" s="599" t="s">
        <v>144</v>
      </c>
    </row>
    <row r="696" spans="3:6">
      <c r="C696" s="599" t="s">
        <v>144</v>
      </c>
      <c r="D696" s="599" t="s">
        <v>144</v>
      </c>
      <c r="E696" s="599" t="s">
        <v>144</v>
      </c>
      <c r="F696" s="599" t="s">
        <v>144</v>
      </c>
    </row>
    <row r="697" spans="3:6">
      <c r="C697" s="599" t="s">
        <v>144</v>
      </c>
      <c r="D697" s="599" t="s">
        <v>144</v>
      </c>
      <c r="E697" s="599" t="s">
        <v>144</v>
      </c>
      <c r="F697" s="599" t="s">
        <v>144</v>
      </c>
    </row>
    <row r="698" spans="3:6">
      <c r="C698" s="599" t="s">
        <v>144</v>
      </c>
      <c r="D698" s="599" t="s">
        <v>144</v>
      </c>
      <c r="E698" s="599" t="s">
        <v>144</v>
      </c>
      <c r="F698" s="599" t="s">
        <v>144</v>
      </c>
    </row>
    <row r="699" spans="3:6">
      <c r="C699" s="599" t="s">
        <v>144</v>
      </c>
      <c r="D699" s="599" t="s">
        <v>144</v>
      </c>
      <c r="E699" s="599" t="s">
        <v>144</v>
      </c>
      <c r="F699" s="599" t="s">
        <v>144</v>
      </c>
    </row>
    <row r="700" spans="3:6">
      <c r="C700" s="599" t="s">
        <v>144</v>
      </c>
      <c r="D700" s="599" t="s">
        <v>144</v>
      </c>
      <c r="E700" s="599" t="s">
        <v>144</v>
      </c>
      <c r="F700" s="599" t="s">
        <v>144</v>
      </c>
    </row>
    <row r="701" spans="3:6">
      <c r="C701" s="599" t="s">
        <v>144</v>
      </c>
      <c r="D701" s="599" t="s">
        <v>144</v>
      </c>
      <c r="E701" s="599" t="s">
        <v>144</v>
      </c>
      <c r="F701" s="599" t="s">
        <v>144</v>
      </c>
    </row>
    <row r="702" spans="3:6">
      <c r="C702" s="599" t="s">
        <v>144</v>
      </c>
      <c r="D702" s="599" t="s">
        <v>144</v>
      </c>
      <c r="E702" s="599" t="s">
        <v>144</v>
      </c>
      <c r="F702" s="599" t="s">
        <v>144</v>
      </c>
    </row>
    <row r="703" spans="3:6">
      <c r="C703" s="599" t="s">
        <v>144</v>
      </c>
      <c r="D703" s="599" t="s">
        <v>144</v>
      </c>
      <c r="E703" s="599" t="s">
        <v>144</v>
      </c>
      <c r="F703" s="599" t="s">
        <v>144</v>
      </c>
    </row>
    <row r="704" spans="3:6">
      <c r="C704" s="599" t="s">
        <v>144</v>
      </c>
      <c r="D704" s="599" t="s">
        <v>144</v>
      </c>
      <c r="E704" s="599" t="s">
        <v>144</v>
      </c>
      <c r="F704" s="599" t="s">
        <v>144</v>
      </c>
    </row>
    <row r="705" spans="3:6">
      <c r="C705" s="599" t="s">
        <v>144</v>
      </c>
      <c r="D705" s="599" t="s">
        <v>144</v>
      </c>
      <c r="E705" s="599" t="s">
        <v>144</v>
      </c>
      <c r="F705" s="599" t="s">
        <v>144</v>
      </c>
    </row>
    <row r="706" spans="3:6">
      <c r="C706" s="599" t="s">
        <v>144</v>
      </c>
      <c r="D706" s="599" t="s">
        <v>144</v>
      </c>
      <c r="E706" s="599" t="s">
        <v>144</v>
      </c>
      <c r="F706" s="599" t="s">
        <v>144</v>
      </c>
    </row>
    <row r="707" spans="3:6">
      <c r="C707" s="599" t="s">
        <v>144</v>
      </c>
      <c r="D707" s="599" t="s">
        <v>144</v>
      </c>
      <c r="E707" s="599" t="s">
        <v>144</v>
      </c>
      <c r="F707" s="599" t="s">
        <v>144</v>
      </c>
    </row>
    <row r="708" spans="3:6">
      <c r="C708" s="599" t="s">
        <v>144</v>
      </c>
      <c r="D708" s="599" t="s">
        <v>144</v>
      </c>
      <c r="E708" s="599" t="s">
        <v>144</v>
      </c>
      <c r="F708" s="599" t="s">
        <v>144</v>
      </c>
    </row>
    <row r="709" spans="3:6">
      <c r="C709" s="599" t="s">
        <v>144</v>
      </c>
      <c r="D709" s="599" t="s">
        <v>144</v>
      </c>
      <c r="E709" s="599" t="s">
        <v>144</v>
      </c>
      <c r="F709" s="599" t="s">
        <v>144</v>
      </c>
    </row>
    <row r="710" spans="3:6">
      <c r="C710" s="599" t="s">
        <v>144</v>
      </c>
      <c r="D710" s="599" t="s">
        <v>144</v>
      </c>
      <c r="E710" s="599" t="s">
        <v>144</v>
      </c>
      <c r="F710" s="599" t="s">
        <v>144</v>
      </c>
    </row>
    <row r="711" spans="3:6">
      <c r="C711" s="599" t="s">
        <v>144</v>
      </c>
      <c r="D711" s="599" t="s">
        <v>144</v>
      </c>
      <c r="E711" s="599" t="s">
        <v>144</v>
      </c>
      <c r="F711" s="599" t="s">
        <v>144</v>
      </c>
    </row>
    <row r="712" spans="3:6">
      <c r="C712" s="599" t="s">
        <v>144</v>
      </c>
      <c r="D712" s="599" t="s">
        <v>144</v>
      </c>
      <c r="E712" s="599" t="s">
        <v>144</v>
      </c>
      <c r="F712" s="599" t="s">
        <v>144</v>
      </c>
    </row>
    <row r="713" spans="3:6">
      <c r="C713" s="599" t="s">
        <v>144</v>
      </c>
      <c r="D713" s="599" t="s">
        <v>144</v>
      </c>
      <c r="E713" s="599" t="s">
        <v>144</v>
      </c>
      <c r="F713" s="599" t="s">
        <v>144</v>
      </c>
    </row>
    <row r="714" spans="3:6">
      <c r="C714" s="599" t="s">
        <v>144</v>
      </c>
      <c r="D714" s="599" t="s">
        <v>144</v>
      </c>
      <c r="E714" s="599" t="s">
        <v>144</v>
      </c>
      <c r="F714" s="599" t="s">
        <v>144</v>
      </c>
    </row>
    <row r="715" spans="3:6">
      <c r="C715" s="599" t="s">
        <v>144</v>
      </c>
      <c r="D715" s="599" t="s">
        <v>144</v>
      </c>
      <c r="E715" s="599" t="s">
        <v>144</v>
      </c>
      <c r="F715" s="599" t="s">
        <v>144</v>
      </c>
    </row>
    <row r="716" spans="3:6">
      <c r="C716" s="599" t="s">
        <v>144</v>
      </c>
      <c r="D716" s="599" t="s">
        <v>144</v>
      </c>
      <c r="E716" s="599" t="s">
        <v>144</v>
      </c>
      <c r="F716" s="599" t="s">
        <v>144</v>
      </c>
    </row>
    <row r="717" spans="3:6">
      <c r="C717" s="599" t="s">
        <v>144</v>
      </c>
      <c r="D717" s="599" t="s">
        <v>144</v>
      </c>
      <c r="E717" s="599" t="s">
        <v>144</v>
      </c>
      <c r="F717" s="599" t="s">
        <v>144</v>
      </c>
    </row>
    <row r="718" spans="3:6">
      <c r="C718" s="599" t="s">
        <v>144</v>
      </c>
      <c r="D718" s="599" t="s">
        <v>144</v>
      </c>
      <c r="E718" s="599" t="s">
        <v>144</v>
      </c>
      <c r="F718" s="599" t="s">
        <v>144</v>
      </c>
    </row>
    <row r="719" spans="3:6">
      <c r="C719" s="599" t="s">
        <v>144</v>
      </c>
      <c r="D719" s="599" t="s">
        <v>144</v>
      </c>
      <c r="E719" s="599" t="s">
        <v>144</v>
      </c>
      <c r="F719" s="599" t="s">
        <v>144</v>
      </c>
    </row>
    <row r="720" spans="3:6">
      <c r="C720" s="599" t="s">
        <v>144</v>
      </c>
      <c r="D720" s="599" t="s">
        <v>144</v>
      </c>
      <c r="E720" s="599" t="s">
        <v>144</v>
      </c>
      <c r="F720" s="599" t="s">
        <v>144</v>
      </c>
    </row>
    <row r="721" spans="3:6">
      <c r="C721" s="599" t="s">
        <v>144</v>
      </c>
      <c r="D721" s="599" t="s">
        <v>144</v>
      </c>
      <c r="E721" s="599" t="s">
        <v>144</v>
      </c>
      <c r="F721" s="599" t="s">
        <v>144</v>
      </c>
    </row>
    <row r="722" spans="3:6">
      <c r="C722" s="599" t="s">
        <v>144</v>
      </c>
      <c r="D722" s="599" t="s">
        <v>144</v>
      </c>
      <c r="E722" s="599" t="s">
        <v>144</v>
      </c>
      <c r="F722" s="599" t="s">
        <v>144</v>
      </c>
    </row>
    <row r="723" spans="3:6">
      <c r="C723" s="599" t="s">
        <v>144</v>
      </c>
      <c r="D723" s="599" t="s">
        <v>144</v>
      </c>
      <c r="E723" s="599" t="s">
        <v>144</v>
      </c>
      <c r="F723" s="599" t="s">
        <v>144</v>
      </c>
    </row>
    <row r="724" spans="3:6">
      <c r="C724" s="599" t="s">
        <v>144</v>
      </c>
      <c r="D724" s="599" t="s">
        <v>144</v>
      </c>
      <c r="E724" s="599" t="s">
        <v>144</v>
      </c>
      <c r="F724" s="599" t="s">
        <v>144</v>
      </c>
    </row>
    <row r="725" spans="3:6">
      <c r="C725" s="599" t="s">
        <v>144</v>
      </c>
      <c r="D725" s="599" t="s">
        <v>144</v>
      </c>
      <c r="E725" s="599" t="s">
        <v>144</v>
      </c>
      <c r="F725" s="599" t="s">
        <v>144</v>
      </c>
    </row>
    <row r="726" spans="3:6">
      <c r="C726" s="599" t="s">
        <v>144</v>
      </c>
      <c r="D726" s="599" t="s">
        <v>144</v>
      </c>
      <c r="E726" s="599" t="s">
        <v>144</v>
      </c>
      <c r="F726" s="599" t="s">
        <v>144</v>
      </c>
    </row>
    <row r="727" spans="3:6">
      <c r="C727" s="599" t="s">
        <v>144</v>
      </c>
      <c r="D727" s="599" t="s">
        <v>144</v>
      </c>
      <c r="E727" s="599" t="s">
        <v>144</v>
      </c>
      <c r="F727" s="599" t="s">
        <v>144</v>
      </c>
    </row>
    <row r="728" spans="3:6">
      <c r="C728" s="599" t="s">
        <v>144</v>
      </c>
      <c r="D728" s="599" t="s">
        <v>144</v>
      </c>
      <c r="E728" s="599" t="s">
        <v>144</v>
      </c>
      <c r="F728" s="599" t="s">
        <v>144</v>
      </c>
    </row>
    <row r="729" spans="3:6">
      <c r="C729" s="599" t="s">
        <v>144</v>
      </c>
      <c r="D729" s="599" t="s">
        <v>144</v>
      </c>
      <c r="E729" s="599" t="s">
        <v>144</v>
      </c>
      <c r="F729" s="599" t="s">
        <v>144</v>
      </c>
    </row>
    <row r="730" spans="3:6">
      <c r="C730" s="599" t="s">
        <v>144</v>
      </c>
      <c r="D730" s="599" t="s">
        <v>144</v>
      </c>
      <c r="E730" s="599" t="s">
        <v>144</v>
      </c>
      <c r="F730" s="599" t="s">
        <v>144</v>
      </c>
    </row>
    <row r="731" spans="3:6">
      <c r="C731" s="599" t="s">
        <v>144</v>
      </c>
      <c r="D731" s="599" t="s">
        <v>144</v>
      </c>
      <c r="E731" s="599" t="s">
        <v>144</v>
      </c>
      <c r="F731" s="599" t="s">
        <v>144</v>
      </c>
    </row>
    <row r="732" spans="3:6">
      <c r="C732" s="599" t="s">
        <v>144</v>
      </c>
      <c r="D732" s="599" t="s">
        <v>144</v>
      </c>
      <c r="E732" s="599" t="s">
        <v>144</v>
      </c>
      <c r="F732" s="599" t="s">
        <v>144</v>
      </c>
    </row>
    <row r="733" spans="3:6">
      <c r="C733" s="599" t="s">
        <v>144</v>
      </c>
      <c r="D733" s="599" t="s">
        <v>144</v>
      </c>
      <c r="E733" s="599" t="s">
        <v>144</v>
      </c>
      <c r="F733" s="599" t="s">
        <v>144</v>
      </c>
    </row>
    <row r="734" spans="3:6">
      <c r="C734" s="599" t="s">
        <v>144</v>
      </c>
      <c r="D734" s="599" t="s">
        <v>144</v>
      </c>
      <c r="E734" s="599" t="s">
        <v>144</v>
      </c>
      <c r="F734" s="599" t="s">
        <v>144</v>
      </c>
    </row>
    <row r="735" spans="3:6">
      <c r="C735" s="599" t="s">
        <v>144</v>
      </c>
      <c r="D735" s="599" t="s">
        <v>144</v>
      </c>
      <c r="E735" s="599" t="s">
        <v>144</v>
      </c>
      <c r="F735" s="599" t="s">
        <v>144</v>
      </c>
    </row>
    <row r="736" spans="3:6">
      <c r="C736" s="599" t="s">
        <v>144</v>
      </c>
      <c r="D736" s="599" t="s">
        <v>144</v>
      </c>
      <c r="E736" s="599" t="s">
        <v>144</v>
      </c>
      <c r="F736" s="599" t="s">
        <v>144</v>
      </c>
    </row>
    <row r="737" spans="3:6">
      <c r="C737" s="599" t="s">
        <v>144</v>
      </c>
      <c r="D737" s="599" t="s">
        <v>144</v>
      </c>
      <c r="E737" s="599" t="s">
        <v>144</v>
      </c>
      <c r="F737" s="599" t="s">
        <v>144</v>
      </c>
    </row>
    <row r="738" spans="3:6">
      <c r="C738" s="599" t="s">
        <v>144</v>
      </c>
      <c r="D738" s="599" t="s">
        <v>144</v>
      </c>
      <c r="E738" s="599" t="s">
        <v>144</v>
      </c>
      <c r="F738" s="599" t="s">
        <v>144</v>
      </c>
    </row>
    <row r="739" spans="3:6">
      <c r="C739" s="599" t="s">
        <v>144</v>
      </c>
      <c r="D739" s="599" t="s">
        <v>144</v>
      </c>
      <c r="E739" s="599" t="s">
        <v>144</v>
      </c>
      <c r="F739" s="599" t="s">
        <v>144</v>
      </c>
    </row>
    <row r="740" spans="3:6">
      <c r="C740" s="599" t="s">
        <v>144</v>
      </c>
      <c r="D740" s="599" t="s">
        <v>144</v>
      </c>
      <c r="E740" s="599" t="s">
        <v>144</v>
      </c>
      <c r="F740" s="599" t="s">
        <v>144</v>
      </c>
    </row>
    <row r="741" spans="3:6">
      <c r="C741" s="599" t="s">
        <v>144</v>
      </c>
      <c r="D741" s="599" t="s">
        <v>144</v>
      </c>
      <c r="E741" s="599" t="s">
        <v>144</v>
      </c>
      <c r="F741" s="599" t="s">
        <v>144</v>
      </c>
    </row>
    <row r="742" spans="3:6">
      <c r="C742" s="599" t="s">
        <v>144</v>
      </c>
      <c r="D742" s="599" t="s">
        <v>144</v>
      </c>
      <c r="E742" s="599" t="s">
        <v>144</v>
      </c>
      <c r="F742" s="599" t="s">
        <v>144</v>
      </c>
    </row>
    <row r="743" spans="3:6">
      <c r="C743" s="599" t="s">
        <v>144</v>
      </c>
      <c r="D743" s="599" t="s">
        <v>144</v>
      </c>
      <c r="E743" s="599" t="s">
        <v>144</v>
      </c>
      <c r="F743" s="599" t="s">
        <v>144</v>
      </c>
    </row>
    <row r="744" spans="3:6">
      <c r="C744" s="599" t="s">
        <v>144</v>
      </c>
      <c r="D744" s="599" t="s">
        <v>144</v>
      </c>
      <c r="E744" s="599" t="s">
        <v>144</v>
      </c>
      <c r="F744" s="599" t="s">
        <v>144</v>
      </c>
    </row>
    <row r="745" spans="3:6">
      <c r="C745" s="599" t="s">
        <v>144</v>
      </c>
      <c r="D745" s="599" t="s">
        <v>144</v>
      </c>
      <c r="E745" s="599" t="s">
        <v>144</v>
      </c>
      <c r="F745" s="599" t="s">
        <v>144</v>
      </c>
    </row>
    <row r="746" spans="3:6">
      <c r="C746" s="599" t="s">
        <v>144</v>
      </c>
      <c r="D746" s="599" t="s">
        <v>144</v>
      </c>
      <c r="E746" s="599" t="s">
        <v>144</v>
      </c>
      <c r="F746" s="599" t="s">
        <v>144</v>
      </c>
    </row>
    <row r="747" spans="3:6">
      <c r="C747" s="599" t="s">
        <v>144</v>
      </c>
      <c r="D747" s="599" t="s">
        <v>144</v>
      </c>
      <c r="E747" s="599" t="s">
        <v>144</v>
      </c>
      <c r="F747" s="599" t="s">
        <v>144</v>
      </c>
    </row>
    <row r="748" spans="3:6">
      <c r="C748" s="599" t="s">
        <v>144</v>
      </c>
      <c r="D748" s="599" t="s">
        <v>144</v>
      </c>
      <c r="E748" s="599" t="s">
        <v>144</v>
      </c>
      <c r="F748" s="599" t="s">
        <v>144</v>
      </c>
    </row>
    <row r="749" spans="3:6">
      <c r="C749" s="599" t="s">
        <v>144</v>
      </c>
      <c r="D749" s="599" t="s">
        <v>144</v>
      </c>
      <c r="E749" s="599" t="s">
        <v>144</v>
      </c>
      <c r="F749" s="599" t="s">
        <v>144</v>
      </c>
    </row>
    <row r="750" spans="3:6">
      <c r="C750" s="599" t="s">
        <v>144</v>
      </c>
      <c r="D750" s="599" t="s">
        <v>144</v>
      </c>
      <c r="E750" s="599" t="s">
        <v>144</v>
      </c>
      <c r="F750" s="599" t="s">
        <v>144</v>
      </c>
    </row>
    <row r="751" spans="3:6">
      <c r="C751" s="599" t="s">
        <v>144</v>
      </c>
      <c r="D751" s="599" t="s">
        <v>144</v>
      </c>
      <c r="E751" s="599" t="s">
        <v>144</v>
      </c>
      <c r="F751" s="599" t="s">
        <v>144</v>
      </c>
    </row>
    <row r="752" spans="3:6">
      <c r="C752" s="599" t="s">
        <v>144</v>
      </c>
      <c r="D752" s="599" t="s">
        <v>144</v>
      </c>
      <c r="E752" s="599" t="s">
        <v>144</v>
      </c>
      <c r="F752" s="599" t="s">
        <v>144</v>
      </c>
    </row>
    <row r="753" spans="3:6">
      <c r="C753" s="599" t="s">
        <v>144</v>
      </c>
      <c r="D753" s="599" t="s">
        <v>144</v>
      </c>
      <c r="E753" s="599" t="s">
        <v>144</v>
      </c>
      <c r="F753" s="599" t="s">
        <v>144</v>
      </c>
    </row>
    <row r="754" spans="3:6">
      <c r="C754" s="599" t="s">
        <v>144</v>
      </c>
      <c r="D754" s="599" t="s">
        <v>144</v>
      </c>
      <c r="E754" s="599" t="s">
        <v>144</v>
      </c>
      <c r="F754" s="599" t="s">
        <v>144</v>
      </c>
    </row>
    <row r="755" spans="3:6">
      <c r="C755" s="599" t="s">
        <v>144</v>
      </c>
      <c r="D755" s="599" t="s">
        <v>144</v>
      </c>
      <c r="E755" s="599" t="s">
        <v>144</v>
      </c>
      <c r="F755" s="599" t="s">
        <v>144</v>
      </c>
    </row>
    <row r="756" spans="3:6">
      <c r="C756" s="599" t="s">
        <v>144</v>
      </c>
      <c r="D756" s="599" t="s">
        <v>144</v>
      </c>
      <c r="E756" s="599" t="s">
        <v>144</v>
      </c>
      <c r="F756" s="599" t="s">
        <v>144</v>
      </c>
    </row>
    <row r="757" spans="3:6">
      <c r="C757" s="599" t="s">
        <v>144</v>
      </c>
      <c r="D757" s="599" t="s">
        <v>144</v>
      </c>
      <c r="E757" s="599" t="s">
        <v>144</v>
      </c>
      <c r="F757" s="599" t="s">
        <v>144</v>
      </c>
    </row>
    <row r="758" spans="3:6">
      <c r="C758" s="599" t="s">
        <v>144</v>
      </c>
      <c r="D758" s="599" t="s">
        <v>144</v>
      </c>
      <c r="E758" s="599" t="s">
        <v>144</v>
      </c>
      <c r="F758" s="599" t="s">
        <v>144</v>
      </c>
    </row>
    <row r="759" spans="3:6">
      <c r="C759" s="599" t="s">
        <v>144</v>
      </c>
      <c r="D759" s="599" t="s">
        <v>144</v>
      </c>
      <c r="E759" s="599" t="s">
        <v>144</v>
      </c>
      <c r="F759" s="599" t="s">
        <v>144</v>
      </c>
    </row>
    <row r="760" spans="3:6">
      <c r="C760" s="599" t="s">
        <v>144</v>
      </c>
      <c r="D760" s="599" t="s">
        <v>144</v>
      </c>
      <c r="E760" s="599" t="s">
        <v>144</v>
      </c>
      <c r="F760" s="599" t="s">
        <v>144</v>
      </c>
    </row>
    <row r="761" spans="3:6">
      <c r="C761" s="599" t="s">
        <v>144</v>
      </c>
      <c r="D761" s="599" t="s">
        <v>144</v>
      </c>
      <c r="E761" s="599" t="s">
        <v>144</v>
      </c>
      <c r="F761" s="599" t="s">
        <v>144</v>
      </c>
    </row>
    <row r="762" spans="3:6">
      <c r="C762" s="599" t="s">
        <v>144</v>
      </c>
      <c r="D762" s="599" t="s">
        <v>144</v>
      </c>
      <c r="E762" s="599" t="s">
        <v>144</v>
      </c>
      <c r="F762" s="599" t="s">
        <v>144</v>
      </c>
    </row>
    <row r="763" spans="3:6">
      <c r="C763" s="599" t="s">
        <v>144</v>
      </c>
      <c r="D763" s="599" t="s">
        <v>144</v>
      </c>
      <c r="E763" s="599" t="s">
        <v>144</v>
      </c>
      <c r="F763" s="599" t="s">
        <v>144</v>
      </c>
    </row>
    <row r="764" spans="3:6">
      <c r="C764" s="599" t="s">
        <v>144</v>
      </c>
      <c r="D764" s="599" t="s">
        <v>144</v>
      </c>
      <c r="E764" s="599" t="s">
        <v>144</v>
      </c>
      <c r="F764" s="599" t="s">
        <v>144</v>
      </c>
    </row>
    <row r="765" spans="3:6">
      <c r="C765" s="599" t="s">
        <v>144</v>
      </c>
      <c r="D765" s="599" t="s">
        <v>144</v>
      </c>
      <c r="E765" s="599" t="s">
        <v>144</v>
      </c>
      <c r="F765" s="599" t="s">
        <v>144</v>
      </c>
    </row>
    <row r="766" spans="3:6">
      <c r="C766" s="599" t="s">
        <v>144</v>
      </c>
      <c r="D766" s="599" t="s">
        <v>144</v>
      </c>
      <c r="E766" s="599" t="s">
        <v>144</v>
      </c>
      <c r="F766" s="599" t="s">
        <v>144</v>
      </c>
    </row>
    <row r="767" spans="3:6">
      <c r="C767" s="599" t="s">
        <v>144</v>
      </c>
      <c r="D767" s="599" t="s">
        <v>144</v>
      </c>
      <c r="E767" s="599" t="s">
        <v>144</v>
      </c>
      <c r="F767" s="599" t="s">
        <v>144</v>
      </c>
    </row>
    <row r="768" spans="3:6">
      <c r="C768" s="599" t="s">
        <v>144</v>
      </c>
      <c r="D768" s="599" t="s">
        <v>144</v>
      </c>
      <c r="E768" s="599" t="s">
        <v>144</v>
      </c>
      <c r="F768" s="599" t="s">
        <v>144</v>
      </c>
    </row>
    <row r="769" spans="3:6">
      <c r="C769" s="599" t="s">
        <v>144</v>
      </c>
      <c r="D769" s="599" t="s">
        <v>144</v>
      </c>
      <c r="E769" s="599" t="s">
        <v>144</v>
      </c>
      <c r="F769" s="599" t="s">
        <v>144</v>
      </c>
    </row>
    <row r="770" spans="3:6">
      <c r="C770" s="599" t="s">
        <v>144</v>
      </c>
      <c r="D770" s="599" t="s">
        <v>144</v>
      </c>
      <c r="E770" s="599" t="s">
        <v>144</v>
      </c>
      <c r="F770" s="599" t="s">
        <v>144</v>
      </c>
    </row>
    <row r="771" spans="3:6">
      <c r="C771" s="599" t="s">
        <v>144</v>
      </c>
      <c r="D771" s="599" t="s">
        <v>144</v>
      </c>
      <c r="E771" s="599" t="s">
        <v>144</v>
      </c>
      <c r="F771" s="599" t="s">
        <v>144</v>
      </c>
    </row>
    <row r="772" spans="3:6">
      <c r="C772" s="599" t="s">
        <v>144</v>
      </c>
      <c r="D772" s="599" t="s">
        <v>144</v>
      </c>
      <c r="E772" s="599" t="s">
        <v>144</v>
      </c>
      <c r="F772" s="599" t="s">
        <v>144</v>
      </c>
    </row>
    <row r="773" spans="3:6">
      <c r="C773" s="599" t="s">
        <v>144</v>
      </c>
      <c r="D773" s="599" t="s">
        <v>144</v>
      </c>
      <c r="E773" s="599" t="s">
        <v>144</v>
      </c>
      <c r="F773" s="599" t="s">
        <v>144</v>
      </c>
    </row>
    <row r="774" spans="3:6">
      <c r="C774" s="599" t="s">
        <v>144</v>
      </c>
      <c r="D774" s="599" t="s">
        <v>144</v>
      </c>
      <c r="E774" s="599" t="s">
        <v>144</v>
      </c>
      <c r="F774" s="599" t="s">
        <v>144</v>
      </c>
    </row>
    <row r="775" spans="3:6">
      <c r="C775" s="599" t="s">
        <v>144</v>
      </c>
      <c r="D775" s="599" t="s">
        <v>144</v>
      </c>
      <c r="E775" s="599" t="s">
        <v>144</v>
      </c>
      <c r="F775" s="599" t="s">
        <v>144</v>
      </c>
    </row>
    <row r="776" spans="3:6">
      <c r="C776" s="599" t="s">
        <v>144</v>
      </c>
      <c r="D776" s="599" t="s">
        <v>144</v>
      </c>
      <c r="E776" s="599" t="s">
        <v>144</v>
      </c>
      <c r="F776" s="599" t="s">
        <v>144</v>
      </c>
    </row>
    <row r="777" spans="3:6">
      <c r="C777" s="599" t="s">
        <v>144</v>
      </c>
      <c r="D777" s="599" t="s">
        <v>144</v>
      </c>
      <c r="E777" s="599" t="s">
        <v>144</v>
      </c>
      <c r="F777" s="599" t="s">
        <v>144</v>
      </c>
    </row>
    <row r="778" spans="3:6">
      <c r="C778" s="599" t="s">
        <v>144</v>
      </c>
      <c r="D778" s="599" t="s">
        <v>144</v>
      </c>
      <c r="E778" s="599" t="s">
        <v>144</v>
      </c>
      <c r="F778" s="599" t="s">
        <v>144</v>
      </c>
    </row>
    <row r="779" spans="3:6">
      <c r="C779" s="599" t="s">
        <v>144</v>
      </c>
      <c r="D779" s="599" t="s">
        <v>144</v>
      </c>
      <c r="E779" s="599" t="s">
        <v>144</v>
      </c>
      <c r="F779" s="599" t="s">
        <v>144</v>
      </c>
    </row>
    <row r="780" spans="3:6">
      <c r="C780" s="599" t="s">
        <v>144</v>
      </c>
      <c r="D780" s="599" t="s">
        <v>144</v>
      </c>
      <c r="E780" s="599" t="s">
        <v>144</v>
      </c>
      <c r="F780" s="599" t="s">
        <v>144</v>
      </c>
    </row>
    <row r="781" spans="3:6">
      <c r="C781" s="599" t="s">
        <v>144</v>
      </c>
      <c r="D781" s="599" t="s">
        <v>144</v>
      </c>
      <c r="E781" s="599" t="s">
        <v>144</v>
      </c>
      <c r="F781" s="599" t="s">
        <v>144</v>
      </c>
    </row>
    <row r="782" spans="3:6">
      <c r="C782" s="599" t="s">
        <v>144</v>
      </c>
      <c r="D782" s="599" t="s">
        <v>144</v>
      </c>
      <c r="E782" s="599" t="s">
        <v>144</v>
      </c>
      <c r="F782" s="599" t="s">
        <v>144</v>
      </c>
    </row>
    <row r="783" spans="3:6">
      <c r="C783" s="599" t="s">
        <v>144</v>
      </c>
      <c r="D783" s="599" t="s">
        <v>144</v>
      </c>
      <c r="E783" s="599" t="s">
        <v>144</v>
      </c>
      <c r="F783" s="599" t="s">
        <v>144</v>
      </c>
    </row>
    <row r="784" spans="3:6">
      <c r="C784" s="599" t="s">
        <v>144</v>
      </c>
      <c r="D784" s="599" t="s">
        <v>144</v>
      </c>
      <c r="E784" s="599" t="s">
        <v>144</v>
      </c>
      <c r="F784" s="599" t="s">
        <v>144</v>
      </c>
    </row>
    <row r="785" spans="3:6">
      <c r="C785" s="599" t="s">
        <v>144</v>
      </c>
      <c r="D785" s="599" t="s">
        <v>144</v>
      </c>
      <c r="E785" s="599" t="s">
        <v>144</v>
      </c>
      <c r="F785" s="599" t="s">
        <v>144</v>
      </c>
    </row>
    <row r="786" spans="3:6">
      <c r="C786" s="599" t="s">
        <v>144</v>
      </c>
      <c r="D786" s="599" t="s">
        <v>144</v>
      </c>
      <c r="E786" s="599" t="s">
        <v>144</v>
      </c>
      <c r="F786" s="599" t="s">
        <v>144</v>
      </c>
    </row>
    <row r="787" spans="3:6">
      <c r="C787" s="599" t="s">
        <v>144</v>
      </c>
      <c r="D787" s="599" t="s">
        <v>144</v>
      </c>
      <c r="E787" s="599" t="s">
        <v>144</v>
      </c>
      <c r="F787" s="599" t="s">
        <v>144</v>
      </c>
    </row>
    <row r="788" spans="3:6">
      <c r="C788" s="599" t="s">
        <v>144</v>
      </c>
      <c r="D788" s="599" t="s">
        <v>144</v>
      </c>
      <c r="E788" s="599" t="s">
        <v>144</v>
      </c>
      <c r="F788" s="599" t="s">
        <v>144</v>
      </c>
    </row>
    <row r="789" spans="3:6">
      <c r="C789" s="599" t="s">
        <v>144</v>
      </c>
      <c r="D789" s="599" t="s">
        <v>144</v>
      </c>
      <c r="E789" s="599" t="s">
        <v>144</v>
      </c>
      <c r="F789" s="599" t="s">
        <v>144</v>
      </c>
    </row>
    <row r="790" spans="3:6">
      <c r="C790" s="599" t="s">
        <v>144</v>
      </c>
      <c r="D790" s="599" t="s">
        <v>144</v>
      </c>
      <c r="E790" s="599" t="s">
        <v>144</v>
      </c>
      <c r="F790" s="599" t="s">
        <v>144</v>
      </c>
    </row>
    <row r="791" spans="3:6">
      <c r="C791" s="599" t="s">
        <v>144</v>
      </c>
      <c r="D791" s="599" t="s">
        <v>144</v>
      </c>
      <c r="E791" s="599" t="s">
        <v>144</v>
      </c>
      <c r="F791" s="599" t="s">
        <v>144</v>
      </c>
    </row>
    <row r="792" spans="3:6">
      <c r="C792" s="599" t="s">
        <v>144</v>
      </c>
      <c r="D792" s="599" t="s">
        <v>144</v>
      </c>
      <c r="E792" s="599" t="s">
        <v>144</v>
      </c>
      <c r="F792" s="599" t="s">
        <v>144</v>
      </c>
    </row>
    <row r="793" spans="3:6">
      <c r="C793" s="599" t="s">
        <v>144</v>
      </c>
      <c r="D793" s="599" t="s">
        <v>144</v>
      </c>
      <c r="E793" s="599" t="s">
        <v>144</v>
      </c>
      <c r="F793" s="599" t="s">
        <v>144</v>
      </c>
    </row>
    <row r="794" spans="3:6">
      <c r="C794" s="599" t="s">
        <v>144</v>
      </c>
      <c r="D794" s="599" t="s">
        <v>144</v>
      </c>
      <c r="E794" s="599" t="s">
        <v>144</v>
      </c>
      <c r="F794" s="599" t="s">
        <v>144</v>
      </c>
    </row>
    <row r="795" spans="3:6">
      <c r="C795" s="599" t="s">
        <v>144</v>
      </c>
      <c r="D795" s="599" t="s">
        <v>144</v>
      </c>
      <c r="E795" s="599" t="s">
        <v>144</v>
      </c>
      <c r="F795" s="599" t="s">
        <v>144</v>
      </c>
    </row>
    <row r="796" spans="3:6">
      <c r="D796" s="599" t="s">
        <v>144</v>
      </c>
      <c r="E796" s="599" t="s">
        <v>144</v>
      </c>
      <c r="F796" s="599" t="s">
        <v>144</v>
      </c>
    </row>
    <row r="797" spans="3:6">
      <c r="D797" s="599" t="s">
        <v>144</v>
      </c>
      <c r="E797" s="599" t="s">
        <v>144</v>
      </c>
      <c r="F797" s="599" t="s">
        <v>144</v>
      </c>
    </row>
    <row r="798" spans="3:6">
      <c r="D798" s="599" t="s">
        <v>144</v>
      </c>
      <c r="E798" s="599" t="s">
        <v>144</v>
      </c>
      <c r="F798" s="599" t="s">
        <v>144</v>
      </c>
    </row>
    <row r="799" spans="3:6">
      <c r="D799" s="599" t="s">
        <v>144</v>
      </c>
      <c r="E799" s="599" t="s">
        <v>144</v>
      </c>
      <c r="F799" s="599" t="s">
        <v>144</v>
      </c>
    </row>
    <row r="800" spans="3:6">
      <c r="D800" s="599" t="s">
        <v>144</v>
      </c>
      <c r="E800" s="599" t="s">
        <v>144</v>
      </c>
      <c r="F800" s="599" t="s">
        <v>144</v>
      </c>
    </row>
    <row r="801" spans="4:6">
      <c r="D801" s="599" t="s">
        <v>144</v>
      </c>
      <c r="E801" s="599" t="s">
        <v>144</v>
      </c>
      <c r="F801" s="599" t="s">
        <v>144</v>
      </c>
    </row>
    <row r="802" spans="4:6">
      <c r="D802" s="599" t="s">
        <v>144</v>
      </c>
      <c r="E802" s="599" t="s">
        <v>144</v>
      </c>
      <c r="F802" s="599" t="s">
        <v>144</v>
      </c>
    </row>
    <row r="803" spans="4:6">
      <c r="D803" s="599" t="s">
        <v>144</v>
      </c>
      <c r="E803" s="599" t="s">
        <v>144</v>
      </c>
      <c r="F803" s="599" t="s">
        <v>144</v>
      </c>
    </row>
    <row r="804" spans="4:6">
      <c r="D804" s="599" t="s">
        <v>144</v>
      </c>
      <c r="E804" s="599" t="s">
        <v>144</v>
      </c>
      <c r="F804" s="599" t="s">
        <v>144</v>
      </c>
    </row>
    <row r="805" spans="4:6">
      <c r="D805" s="599" t="s">
        <v>144</v>
      </c>
      <c r="E805" s="599" t="s">
        <v>144</v>
      </c>
      <c r="F805" s="599" t="s">
        <v>144</v>
      </c>
    </row>
    <row r="806" spans="4:6">
      <c r="D806" s="599" t="s">
        <v>144</v>
      </c>
      <c r="E806" s="599" t="s">
        <v>144</v>
      </c>
      <c r="F806" s="599" t="s">
        <v>144</v>
      </c>
    </row>
    <row r="807" spans="4:6">
      <c r="D807" s="599" t="s">
        <v>144</v>
      </c>
      <c r="E807" s="599" t="s">
        <v>144</v>
      </c>
      <c r="F807" s="599" t="s">
        <v>144</v>
      </c>
    </row>
    <row r="808" spans="4:6">
      <c r="D808" s="599" t="s">
        <v>144</v>
      </c>
      <c r="E808" s="599" t="s">
        <v>144</v>
      </c>
      <c r="F808" s="599" t="s">
        <v>144</v>
      </c>
    </row>
    <row r="809" spans="4:6">
      <c r="D809" s="599" t="s">
        <v>144</v>
      </c>
      <c r="E809" s="599" t="s">
        <v>144</v>
      </c>
      <c r="F809" s="599" t="s">
        <v>144</v>
      </c>
    </row>
    <row r="810" spans="4:6">
      <c r="D810" s="599" t="s">
        <v>144</v>
      </c>
      <c r="E810" s="599" t="s">
        <v>144</v>
      </c>
      <c r="F810" s="599" t="s">
        <v>144</v>
      </c>
    </row>
    <row r="811" spans="4:6">
      <c r="D811" s="599" t="s">
        <v>144</v>
      </c>
      <c r="E811" s="599" t="s">
        <v>144</v>
      </c>
      <c r="F811" s="599" t="s">
        <v>144</v>
      </c>
    </row>
    <row r="812" spans="4:6">
      <c r="D812" s="599" t="s">
        <v>144</v>
      </c>
      <c r="E812" s="599" t="s">
        <v>144</v>
      </c>
      <c r="F812" s="599" t="s">
        <v>144</v>
      </c>
    </row>
    <row r="813" spans="4:6">
      <c r="D813" s="599" t="s">
        <v>144</v>
      </c>
      <c r="E813" s="599" t="s">
        <v>144</v>
      </c>
      <c r="F813" s="599" t="s">
        <v>144</v>
      </c>
    </row>
    <row r="814" spans="4:6">
      <c r="D814" s="599" t="s">
        <v>144</v>
      </c>
      <c r="E814" s="599" t="s">
        <v>144</v>
      </c>
      <c r="F814" s="599" t="s">
        <v>144</v>
      </c>
    </row>
    <row r="815" spans="4:6">
      <c r="D815" s="599" t="s">
        <v>144</v>
      </c>
      <c r="E815" s="599" t="s">
        <v>144</v>
      </c>
      <c r="F815" s="599" t="s">
        <v>144</v>
      </c>
    </row>
    <row r="816" spans="4:6">
      <c r="D816" s="599" t="s">
        <v>144</v>
      </c>
      <c r="E816" s="599" t="s">
        <v>144</v>
      </c>
      <c r="F816" s="599" t="s">
        <v>144</v>
      </c>
    </row>
    <row r="817" spans="4:6">
      <c r="D817" s="599" t="s">
        <v>144</v>
      </c>
      <c r="E817" s="599" t="s">
        <v>144</v>
      </c>
      <c r="F817" s="599" t="s">
        <v>144</v>
      </c>
    </row>
    <row r="818" spans="4:6">
      <c r="D818" s="599" t="s">
        <v>144</v>
      </c>
      <c r="E818" s="599" t="s">
        <v>144</v>
      </c>
      <c r="F818" s="599" t="s">
        <v>144</v>
      </c>
    </row>
    <row r="819" spans="4:6">
      <c r="D819" s="599" t="s">
        <v>144</v>
      </c>
      <c r="E819" s="599" t="s">
        <v>144</v>
      </c>
      <c r="F819" s="599" t="s">
        <v>144</v>
      </c>
    </row>
    <row r="820" spans="4:6">
      <c r="D820" s="599" t="s">
        <v>144</v>
      </c>
      <c r="E820" s="599" t="s">
        <v>144</v>
      </c>
      <c r="F820" s="599" t="s">
        <v>144</v>
      </c>
    </row>
    <row r="821" spans="4:6">
      <c r="D821" s="599" t="s">
        <v>144</v>
      </c>
      <c r="E821" s="599" t="s">
        <v>144</v>
      </c>
      <c r="F821" s="599" t="s">
        <v>144</v>
      </c>
    </row>
    <row r="822" spans="4:6">
      <c r="D822" s="599" t="s">
        <v>144</v>
      </c>
      <c r="E822" s="599" t="s">
        <v>144</v>
      </c>
      <c r="F822" s="599" t="s">
        <v>144</v>
      </c>
    </row>
    <row r="823" spans="4:6">
      <c r="D823" s="599" t="s">
        <v>144</v>
      </c>
      <c r="E823" s="599" t="s">
        <v>144</v>
      </c>
      <c r="F823" s="599" t="s">
        <v>144</v>
      </c>
    </row>
    <row r="824" spans="4:6">
      <c r="D824" s="599" t="s">
        <v>144</v>
      </c>
      <c r="E824" s="599" t="s">
        <v>144</v>
      </c>
      <c r="F824" s="599" t="s">
        <v>144</v>
      </c>
    </row>
    <row r="825" spans="4:6">
      <c r="D825" s="599" t="s">
        <v>144</v>
      </c>
      <c r="E825" s="599" t="s">
        <v>144</v>
      </c>
      <c r="F825" s="599" t="s">
        <v>144</v>
      </c>
    </row>
    <row r="826" spans="4:6">
      <c r="D826" s="599" t="s">
        <v>144</v>
      </c>
      <c r="E826" s="599" t="s">
        <v>144</v>
      </c>
      <c r="F826" s="599" t="s">
        <v>144</v>
      </c>
    </row>
    <row r="827" spans="4:6">
      <c r="D827" s="599" t="s">
        <v>144</v>
      </c>
      <c r="E827" s="599" t="s">
        <v>144</v>
      </c>
      <c r="F827" s="599" t="s">
        <v>144</v>
      </c>
    </row>
    <row r="828" spans="4:6">
      <c r="D828" s="599" t="s">
        <v>144</v>
      </c>
      <c r="E828" s="599" t="s">
        <v>144</v>
      </c>
      <c r="F828" s="599" t="s">
        <v>144</v>
      </c>
    </row>
    <row r="829" spans="4:6">
      <c r="D829" s="599" t="s">
        <v>144</v>
      </c>
      <c r="E829" s="599" t="s">
        <v>144</v>
      </c>
      <c r="F829" s="599" t="s">
        <v>144</v>
      </c>
    </row>
    <row r="830" spans="4:6">
      <c r="D830" s="599" t="s">
        <v>144</v>
      </c>
      <c r="E830" s="599" t="s">
        <v>144</v>
      </c>
      <c r="F830" s="599" t="s">
        <v>144</v>
      </c>
    </row>
    <row r="831" spans="4:6">
      <c r="D831" s="599" t="s">
        <v>144</v>
      </c>
      <c r="E831" s="599" t="s">
        <v>144</v>
      </c>
      <c r="F831" s="599" t="s">
        <v>144</v>
      </c>
    </row>
    <row r="832" spans="4:6">
      <c r="D832" s="599" t="s">
        <v>144</v>
      </c>
      <c r="E832" s="599" t="s">
        <v>144</v>
      </c>
      <c r="F832" s="599" t="s">
        <v>144</v>
      </c>
    </row>
    <row r="833" spans="4:6">
      <c r="D833" s="599" t="s">
        <v>144</v>
      </c>
      <c r="E833" s="599" t="s">
        <v>144</v>
      </c>
      <c r="F833" s="599" t="s">
        <v>144</v>
      </c>
    </row>
    <row r="834" spans="4:6">
      <c r="D834" s="599" t="s">
        <v>144</v>
      </c>
      <c r="E834" s="599" t="s">
        <v>144</v>
      </c>
      <c r="F834" s="599" t="s">
        <v>144</v>
      </c>
    </row>
    <row r="835" spans="4:6">
      <c r="D835" s="599" t="s">
        <v>144</v>
      </c>
      <c r="E835" s="599" t="s">
        <v>144</v>
      </c>
      <c r="F835" s="599" t="s">
        <v>144</v>
      </c>
    </row>
    <row r="836" spans="4:6">
      <c r="D836" s="599" t="s">
        <v>144</v>
      </c>
      <c r="E836" s="599" t="s">
        <v>144</v>
      </c>
      <c r="F836" s="599" t="s">
        <v>144</v>
      </c>
    </row>
    <row r="837" spans="4:6">
      <c r="D837" s="599" t="s">
        <v>144</v>
      </c>
      <c r="E837" s="599" t="s">
        <v>144</v>
      </c>
      <c r="F837" s="599" t="s">
        <v>144</v>
      </c>
    </row>
    <row r="838" spans="4:6">
      <c r="D838" s="599" t="s">
        <v>144</v>
      </c>
      <c r="E838" s="599" t="s">
        <v>144</v>
      </c>
      <c r="F838" s="599" t="s">
        <v>144</v>
      </c>
    </row>
    <row r="839" spans="4:6">
      <c r="D839" s="599" t="s">
        <v>144</v>
      </c>
      <c r="E839" s="599" t="s">
        <v>144</v>
      </c>
      <c r="F839" s="599" t="s">
        <v>144</v>
      </c>
    </row>
    <row r="840" spans="4:6">
      <c r="D840" s="599" t="s">
        <v>144</v>
      </c>
      <c r="E840" s="599" t="s">
        <v>144</v>
      </c>
      <c r="F840" s="599" t="s">
        <v>144</v>
      </c>
    </row>
    <row r="841" spans="4:6">
      <c r="D841" s="599" t="s">
        <v>144</v>
      </c>
      <c r="E841" s="599" t="s">
        <v>144</v>
      </c>
      <c r="F841" s="599" t="s">
        <v>144</v>
      </c>
    </row>
    <row r="842" spans="4:6">
      <c r="D842" s="599" t="s">
        <v>144</v>
      </c>
      <c r="E842" s="599" t="s">
        <v>144</v>
      </c>
      <c r="F842" s="599" t="s">
        <v>144</v>
      </c>
    </row>
    <row r="843" spans="4:6">
      <c r="D843" s="599" t="s">
        <v>144</v>
      </c>
      <c r="E843" s="599" t="s">
        <v>144</v>
      </c>
      <c r="F843" s="599" t="s">
        <v>144</v>
      </c>
    </row>
    <row r="844" spans="4:6">
      <c r="D844" s="599" t="s">
        <v>144</v>
      </c>
      <c r="E844" s="599" t="s">
        <v>144</v>
      </c>
      <c r="F844" s="599" t="s">
        <v>144</v>
      </c>
    </row>
    <row r="845" spans="4:6">
      <c r="D845" s="599" t="s">
        <v>144</v>
      </c>
      <c r="E845" s="599" t="s">
        <v>144</v>
      </c>
      <c r="F845" s="599" t="s">
        <v>144</v>
      </c>
    </row>
    <row r="846" spans="4:6">
      <c r="D846" s="599" t="s">
        <v>144</v>
      </c>
      <c r="E846" s="599" t="s">
        <v>144</v>
      </c>
      <c r="F846" s="599" t="s">
        <v>144</v>
      </c>
    </row>
    <row r="847" spans="4:6">
      <c r="D847" s="599" t="s">
        <v>144</v>
      </c>
      <c r="E847" s="599" t="s">
        <v>144</v>
      </c>
      <c r="F847" s="599" t="s">
        <v>144</v>
      </c>
    </row>
    <row r="848" spans="4:6">
      <c r="D848" s="599" t="s">
        <v>144</v>
      </c>
      <c r="E848" s="599" t="s">
        <v>144</v>
      </c>
      <c r="F848" s="599" t="s">
        <v>144</v>
      </c>
    </row>
    <row r="849" spans="4:6">
      <c r="D849" s="599" t="s">
        <v>144</v>
      </c>
      <c r="E849" s="599" t="s">
        <v>144</v>
      </c>
      <c r="F849" s="599" t="s">
        <v>144</v>
      </c>
    </row>
    <row r="850" spans="4:6">
      <c r="D850" s="599" t="s">
        <v>144</v>
      </c>
      <c r="E850" s="599" t="s">
        <v>144</v>
      </c>
      <c r="F850" s="599" t="s">
        <v>144</v>
      </c>
    </row>
    <row r="851" spans="4:6">
      <c r="D851" s="599" t="s">
        <v>144</v>
      </c>
      <c r="E851" s="599" t="s">
        <v>144</v>
      </c>
      <c r="F851" s="599" t="s">
        <v>144</v>
      </c>
    </row>
    <row r="852" spans="4:6">
      <c r="D852" s="599" t="s">
        <v>144</v>
      </c>
      <c r="E852" s="599" t="s">
        <v>144</v>
      </c>
      <c r="F852" s="599" t="s">
        <v>144</v>
      </c>
    </row>
    <row r="853" spans="4:6">
      <c r="D853" s="599" t="s">
        <v>144</v>
      </c>
      <c r="E853" s="599" t="s">
        <v>144</v>
      </c>
      <c r="F853" s="599" t="s">
        <v>144</v>
      </c>
    </row>
    <row r="854" spans="4:6">
      <c r="D854" s="599" t="s">
        <v>144</v>
      </c>
      <c r="E854" s="599" t="s">
        <v>144</v>
      </c>
      <c r="F854" s="599" t="s">
        <v>144</v>
      </c>
    </row>
    <row r="855" spans="4:6">
      <c r="D855" s="599" t="s">
        <v>144</v>
      </c>
      <c r="E855" s="599" t="s">
        <v>144</v>
      </c>
      <c r="F855" s="599" t="s">
        <v>144</v>
      </c>
    </row>
    <row r="856" spans="4:6">
      <c r="D856" s="599" t="s">
        <v>144</v>
      </c>
      <c r="E856" s="599" t="s">
        <v>144</v>
      </c>
      <c r="F856" s="599" t="s">
        <v>144</v>
      </c>
    </row>
    <row r="857" spans="4:6">
      <c r="D857" s="599" t="s">
        <v>144</v>
      </c>
      <c r="E857" s="599" t="s">
        <v>144</v>
      </c>
      <c r="F857" s="599" t="s">
        <v>144</v>
      </c>
    </row>
    <row r="858" spans="4:6">
      <c r="D858" s="599" t="s">
        <v>144</v>
      </c>
      <c r="E858" s="599" t="s">
        <v>144</v>
      </c>
      <c r="F858" s="599" t="s">
        <v>144</v>
      </c>
    </row>
    <row r="859" spans="4:6">
      <c r="D859" s="599" t="s">
        <v>144</v>
      </c>
      <c r="E859" s="599" t="s">
        <v>144</v>
      </c>
      <c r="F859" s="599" t="s">
        <v>144</v>
      </c>
    </row>
    <row r="860" spans="4:6">
      <c r="D860" s="599" t="s">
        <v>144</v>
      </c>
      <c r="E860" s="599" t="s">
        <v>144</v>
      </c>
      <c r="F860" s="599" t="s">
        <v>144</v>
      </c>
    </row>
    <row r="861" spans="4:6">
      <c r="D861" s="599" t="s">
        <v>144</v>
      </c>
      <c r="E861" s="599" t="s">
        <v>144</v>
      </c>
      <c r="F861" s="599" t="s">
        <v>144</v>
      </c>
    </row>
    <row r="862" spans="4:6">
      <c r="D862" s="599" t="s">
        <v>144</v>
      </c>
      <c r="E862" s="599" t="s">
        <v>144</v>
      </c>
      <c r="F862" s="599" t="s">
        <v>144</v>
      </c>
    </row>
    <row r="863" spans="4:6">
      <c r="D863" s="599" t="s">
        <v>144</v>
      </c>
      <c r="E863" s="599" t="s">
        <v>144</v>
      </c>
      <c r="F863" s="599" t="s">
        <v>144</v>
      </c>
    </row>
    <row r="864" spans="4:6">
      <c r="D864" s="599" t="s">
        <v>144</v>
      </c>
      <c r="E864" s="599" t="s">
        <v>144</v>
      </c>
      <c r="F864" s="599" t="s">
        <v>144</v>
      </c>
    </row>
    <row r="865" spans="4:6">
      <c r="D865" s="599" t="s">
        <v>144</v>
      </c>
      <c r="E865" s="599" t="s">
        <v>144</v>
      </c>
      <c r="F865" s="599" t="s">
        <v>144</v>
      </c>
    </row>
    <row r="866" spans="4:6">
      <c r="D866" s="599" t="s">
        <v>144</v>
      </c>
      <c r="E866" s="599" t="s">
        <v>144</v>
      </c>
      <c r="F866" s="599" t="s">
        <v>144</v>
      </c>
    </row>
    <row r="867" spans="4:6">
      <c r="D867" s="599" t="s">
        <v>144</v>
      </c>
      <c r="E867" s="599" t="s">
        <v>144</v>
      </c>
      <c r="F867" s="599" t="s">
        <v>144</v>
      </c>
    </row>
    <row r="868" spans="4:6">
      <c r="D868" s="599" t="s">
        <v>144</v>
      </c>
      <c r="E868" s="599" t="s">
        <v>144</v>
      </c>
      <c r="F868" s="599" t="s">
        <v>144</v>
      </c>
    </row>
    <row r="869" spans="4:6">
      <c r="D869" s="599" t="s">
        <v>144</v>
      </c>
      <c r="E869" s="599" t="s">
        <v>144</v>
      </c>
      <c r="F869" s="599" t="s">
        <v>144</v>
      </c>
    </row>
    <row r="870" spans="4:6">
      <c r="D870" s="599" t="s">
        <v>144</v>
      </c>
      <c r="E870" s="599" t="s">
        <v>144</v>
      </c>
      <c r="F870" s="599" t="s">
        <v>144</v>
      </c>
    </row>
    <row r="871" spans="4:6">
      <c r="D871" s="599" t="s">
        <v>144</v>
      </c>
      <c r="E871" s="599" t="s">
        <v>144</v>
      </c>
      <c r="F871" s="599" t="s">
        <v>144</v>
      </c>
    </row>
    <row r="872" spans="4:6">
      <c r="D872" s="599" t="s">
        <v>144</v>
      </c>
      <c r="E872" s="599" t="s">
        <v>144</v>
      </c>
      <c r="F872" s="599" t="s">
        <v>144</v>
      </c>
    </row>
    <row r="873" spans="4:6">
      <c r="D873" s="599" t="s">
        <v>144</v>
      </c>
      <c r="E873" s="599" t="s">
        <v>144</v>
      </c>
      <c r="F873" s="599" t="s">
        <v>144</v>
      </c>
    </row>
    <row r="874" spans="4:6">
      <c r="D874" s="599" t="s">
        <v>144</v>
      </c>
      <c r="E874" s="599" t="s">
        <v>144</v>
      </c>
      <c r="F874" s="599" t="s">
        <v>144</v>
      </c>
    </row>
    <row r="875" spans="4:6">
      <c r="D875" s="599" t="s">
        <v>144</v>
      </c>
      <c r="E875" s="599" t="s">
        <v>144</v>
      </c>
      <c r="F875" s="599" t="s">
        <v>144</v>
      </c>
    </row>
    <row r="876" spans="4:6">
      <c r="D876" s="599" t="s">
        <v>144</v>
      </c>
      <c r="E876" s="599" t="s">
        <v>144</v>
      </c>
      <c r="F876" s="599" t="s">
        <v>144</v>
      </c>
    </row>
    <row r="877" spans="4:6">
      <c r="D877" s="599" t="s">
        <v>144</v>
      </c>
      <c r="E877" s="599" t="s">
        <v>144</v>
      </c>
      <c r="F877" s="599" t="s">
        <v>144</v>
      </c>
    </row>
    <row r="878" spans="4:6">
      <c r="D878" s="599" t="s">
        <v>144</v>
      </c>
      <c r="E878" s="599" t="s">
        <v>144</v>
      </c>
      <c r="F878" s="599" t="s">
        <v>144</v>
      </c>
    </row>
    <row r="879" spans="4:6">
      <c r="D879" s="599" t="s">
        <v>144</v>
      </c>
      <c r="E879" s="599" t="s">
        <v>144</v>
      </c>
      <c r="F879" s="599" t="s">
        <v>144</v>
      </c>
    </row>
    <row r="880" spans="4:6">
      <c r="D880" s="599" t="s">
        <v>144</v>
      </c>
      <c r="E880" s="599" t="s">
        <v>144</v>
      </c>
      <c r="F880" s="599" t="s">
        <v>144</v>
      </c>
    </row>
    <row r="881" spans="4:6">
      <c r="D881" s="599" t="s">
        <v>144</v>
      </c>
      <c r="E881" s="599" t="s">
        <v>144</v>
      </c>
      <c r="F881" s="599" t="s">
        <v>144</v>
      </c>
    </row>
    <row r="882" spans="4:6">
      <c r="D882" s="599" t="s">
        <v>144</v>
      </c>
      <c r="E882" s="599" t="s">
        <v>144</v>
      </c>
      <c r="F882" s="599" t="s">
        <v>144</v>
      </c>
    </row>
    <row r="883" spans="4:6">
      <c r="D883" s="599" t="s">
        <v>144</v>
      </c>
      <c r="E883" s="599" t="s">
        <v>144</v>
      </c>
      <c r="F883" s="599" t="s">
        <v>144</v>
      </c>
    </row>
    <row r="884" spans="4:6">
      <c r="D884" s="599" t="s">
        <v>144</v>
      </c>
      <c r="E884" s="599" t="s">
        <v>144</v>
      </c>
      <c r="F884" s="599" t="s">
        <v>144</v>
      </c>
    </row>
    <row r="885" spans="4:6">
      <c r="D885" s="599" t="s">
        <v>144</v>
      </c>
      <c r="E885" s="599" t="s">
        <v>144</v>
      </c>
      <c r="F885" s="599" t="s">
        <v>144</v>
      </c>
    </row>
    <row r="886" spans="4:6">
      <c r="D886" s="599" t="s">
        <v>144</v>
      </c>
      <c r="E886" s="599" t="s">
        <v>144</v>
      </c>
      <c r="F886" s="599" t="s">
        <v>144</v>
      </c>
    </row>
    <row r="887" spans="4:6">
      <c r="D887" s="599" t="s">
        <v>144</v>
      </c>
      <c r="E887" s="599" t="s">
        <v>144</v>
      </c>
      <c r="F887" s="599" t="s">
        <v>144</v>
      </c>
    </row>
    <row r="888" spans="4:6">
      <c r="D888" s="599" t="s">
        <v>144</v>
      </c>
      <c r="E888" s="599" t="s">
        <v>144</v>
      </c>
      <c r="F888" s="599" t="s">
        <v>144</v>
      </c>
    </row>
    <row r="889" spans="4:6">
      <c r="D889" s="599" t="s">
        <v>144</v>
      </c>
      <c r="E889" s="599" t="s">
        <v>144</v>
      </c>
      <c r="F889" s="599" t="s">
        <v>144</v>
      </c>
    </row>
    <row r="890" spans="4:6">
      <c r="D890" s="599" t="s">
        <v>144</v>
      </c>
      <c r="E890" s="599" t="s">
        <v>144</v>
      </c>
      <c r="F890" s="599" t="s">
        <v>144</v>
      </c>
    </row>
    <row r="891" spans="4:6">
      <c r="D891" s="599" t="s">
        <v>144</v>
      </c>
      <c r="E891" s="599" t="s">
        <v>144</v>
      </c>
      <c r="F891" s="599" t="s">
        <v>144</v>
      </c>
    </row>
    <row r="892" spans="4:6">
      <c r="D892" s="599" t="s">
        <v>144</v>
      </c>
      <c r="E892" s="599" t="s">
        <v>144</v>
      </c>
      <c r="F892" s="599" t="s">
        <v>144</v>
      </c>
    </row>
    <row r="893" spans="4:6">
      <c r="D893" s="599" t="s">
        <v>144</v>
      </c>
      <c r="E893" s="599" t="s">
        <v>144</v>
      </c>
      <c r="F893" s="599" t="s">
        <v>144</v>
      </c>
    </row>
    <row r="894" spans="4:6">
      <c r="D894" s="599" t="s">
        <v>144</v>
      </c>
      <c r="E894" s="599" t="s">
        <v>144</v>
      </c>
      <c r="F894" s="599" t="s">
        <v>144</v>
      </c>
    </row>
    <row r="895" spans="4:6">
      <c r="D895" s="599" t="s">
        <v>144</v>
      </c>
      <c r="E895" s="599" t="s">
        <v>144</v>
      </c>
      <c r="F895" s="599" t="s">
        <v>144</v>
      </c>
    </row>
    <row r="896" spans="4:6">
      <c r="D896" s="599" t="s">
        <v>144</v>
      </c>
      <c r="E896" s="599" t="s">
        <v>144</v>
      </c>
      <c r="F896" s="599" t="s">
        <v>144</v>
      </c>
    </row>
    <row r="897" spans="4:6">
      <c r="D897" s="599" t="s">
        <v>144</v>
      </c>
      <c r="E897" s="599" t="s">
        <v>144</v>
      </c>
      <c r="F897" s="599" t="s">
        <v>144</v>
      </c>
    </row>
    <row r="898" spans="4:6">
      <c r="D898" s="599" t="s">
        <v>144</v>
      </c>
      <c r="E898" s="599" t="s">
        <v>144</v>
      </c>
      <c r="F898" s="599" t="s">
        <v>144</v>
      </c>
    </row>
    <row r="899" spans="4:6">
      <c r="D899" s="599" t="s">
        <v>144</v>
      </c>
      <c r="E899" s="599" t="s">
        <v>144</v>
      </c>
      <c r="F899" s="599" t="s">
        <v>144</v>
      </c>
    </row>
    <row r="900" spans="4:6">
      <c r="D900" s="599" t="s">
        <v>144</v>
      </c>
      <c r="E900" s="599" t="s">
        <v>144</v>
      </c>
      <c r="F900" s="599" t="s">
        <v>144</v>
      </c>
    </row>
    <row r="901" spans="4:6">
      <c r="D901" s="599" t="s">
        <v>144</v>
      </c>
      <c r="E901" s="599" t="s">
        <v>144</v>
      </c>
      <c r="F901" s="599" t="s">
        <v>144</v>
      </c>
    </row>
    <row r="902" spans="4:6">
      <c r="D902" s="599" t="s">
        <v>144</v>
      </c>
      <c r="E902" s="599" t="s">
        <v>144</v>
      </c>
      <c r="F902" s="599" t="s">
        <v>144</v>
      </c>
    </row>
    <row r="903" spans="4:6">
      <c r="D903" s="599" t="s">
        <v>144</v>
      </c>
      <c r="E903" s="599" t="s">
        <v>144</v>
      </c>
      <c r="F903" s="599" t="s">
        <v>144</v>
      </c>
    </row>
    <row r="904" spans="4:6">
      <c r="D904" s="599" t="s">
        <v>144</v>
      </c>
      <c r="E904" s="599" t="s">
        <v>144</v>
      </c>
      <c r="F904" s="599" t="s">
        <v>144</v>
      </c>
    </row>
    <row r="905" spans="4:6">
      <c r="D905" s="599" t="s">
        <v>144</v>
      </c>
      <c r="E905" s="599" t="s">
        <v>144</v>
      </c>
      <c r="F905" s="599" t="s">
        <v>144</v>
      </c>
    </row>
    <row r="906" spans="4:6">
      <c r="D906" s="599" t="s">
        <v>144</v>
      </c>
      <c r="E906" s="599" t="s">
        <v>144</v>
      </c>
      <c r="F906" s="599" t="s">
        <v>144</v>
      </c>
    </row>
    <row r="907" spans="4:6">
      <c r="D907" s="599" t="s">
        <v>144</v>
      </c>
      <c r="E907" s="599" t="s">
        <v>144</v>
      </c>
      <c r="F907" s="599" t="s">
        <v>144</v>
      </c>
    </row>
    <row r="908" spans="4:6">
      <c r="D908" s="599" t="s">
        <v>144</v>
      </c>
      <c r="E908" s="599" t="s">
        <v>144</v>
      </c>
      <c r="F908" s="599" t="s">
        <v>144</v>
      </c>
    </row>
    <row r="909" spans="4:6">
      <c r="D909" s="599" t="s">
        <v>144</v>
      </c>
      <c r="E909" s="599" t="s">
        <v>144</v>
      </c>
      <c r="F909" s="599" t="s">
        <v>144</v>
      </c>
    </row>
    <row r="910" spans="4:6">
      <c r="D910" s="599" t="s">
        <v>144</v>
      </c>
      <c r="E910" s="599" t="s">
        <v>144</v>
      </c>
      <c r="F910" s="599" t="s">
        <v>144</v>
      </c>
    </row>
    <row r="911" spans="4:6">
      <c r="D911" s="599" t="s">
        <v>144</v>
      </c>
      <c r="E911" s="599" t="s">
        <v>144</v>
      </c>
      <c r="F911" s="599" t="s">
        <v>144</v>
      </c>
    </row>
    <row r="912" spans="4:6">
      <c r="D912" s="599" t="s">
        <v>144</v>
      </c>
      <c r="E912" s="599" t="s">
        <v>144</v>
      </c>
      <c r="F912" s="599" t="s">
        <v>144</v>
      </c>
    </row>
    <row r="913" spans="4:6">
      <c r="D913" s="599" t="s">
        <v>144</v>
      </c>
      <c r="E913" s="599" t="s">
        <v>144</v>
      </c>
      <c r="F913" s="599" t="s">
        <v>144</v>
      </c>
    </row>
    <row r="914" spans="4:6">
      <c r="D914" s="599" t="s">
        <v>144</v>
      </c>
      <c r="E914" s="599" t="s">
        <v>144</v>
      </c>
      <c r="F914" s="599" t="s">
        <v>144</v>
      </c>
    </row>
    <row r="915" spans="4:6">
      <c r="D915" s="599" t="s">
        <v>144</v>
      </c>
      <c r="E915" s="599" t="s">
        <v>144</v>
      </c>
      <c r="F915" s="599" t="s">
        <v>144</v>
      </c>
    </row>
    <row r="916" spans="4:6">
      <c r="D916" s="599" t="s">
        <v>144</v>
      </c>
      <c r="E916" s="599" t="s">
        <v>144</v>
      </c>
      <c r="F916" s="599" t="s">
        <v>144</v>
      </c>
    </row>
    <row r="917" spans="4:6">
      <c r="D917" s="599" t="s">
        <v>144</v>
      </c>
      <c r="E917" s="599" t="s">
        <v>144</v>
      </c>
      <c r="F917" s="599" t="s">
        <v>144</v>
      </c>
    </row>
    <row r="918" spans="4:6">
      <c r="D918" s="599" t="s">
        <v>144</v>
      </c>
      <c r="E918" s="599" t="s">
        <v>144</v>
      </c>
      <c r="F918" s="599" t="s">
        <v>144</v>
      </c>
    </row>
    <row r="919" spans="4:6">
      <c r="D919" s="599" t="s">
        <v>144</v>
      </c>
      <c r="E919" s="599" t="s">
        <v>144</v>
      </c>
      <c r="F919" s="599" t="s">
        <v>144</v>
      </c>
    </row>
    <row r="920" spans="4:6">
      <c r="D920" s="599" t="s">
        <v>144</v>
      </c>
      <c r="E920" s="599" t="s">
        <v>144</v>
      </c>
      <c r="F920" s="599" t="s">
        <v>144</v>
      </c>
    </row>
    <row r="921" spans="4:6">
      <c r="D921" s="599" t="s">
        <v>144</v>
      </c>
      <c r="E921" s="599" t="s">
        <v>144</v>
      </c>
      <c r="F921" s="599" t="s">
        <v>144</v>
      </c>
    </row>
    <row r="922" spans="4:6">
      <c r="D922" s="599" t="s">
        <v>144</v>
      </c>
      <c r="E922" s="599" t="s">
        <v>144</v>
      </c>
      <c r="F922" s="599" t="s">
        <v>144</v>
      </c>
    </row>
    <row r="923" spans="4:6">
      <c r="D923" s="599" t="s">
        <v>144</v>
      </c>
      <c r="E923" s="599" t="s">
        <v>144</v>
      </c>
      <c r="F923" s="599" t="s">
        <v>144</v>
      </c>
    </row>
    <row r="924" spans="4:6">
      <c r="D924" s="599" t="s">
        <v>144</v>
      </c>
      <c r="E924" s="599" t="s">
        <v>144</v>
      </c>
      <c r="F924" s="599" t="s">
        <v>144</v>
      </c>
    </row>
    <row r="925" spans="4:6">
      <c r="D925" s="599" t="s">
        <v>144</v>
      </c>
      <c r="E925" s="599" t="s">
        <v>144</v>
      </c>
      <c r="F925" s="599" t="s">
        <v>144</v>
      </c>
    </row>
    <row r="926" spans="4:6">
      <c r="D926" s="599" t="s">
        <v>144</v>
      </c>
      <c r="E926" s="599" t="s">
        <v>144</v>
      </c>
      <c r="F926" s="599" t="s">
        <v>144</v>
      </c>
    </row>
    <row r="927" spans="4:6">
      <c r="D927" s="599" t="s">
        <v>144</v>
      </c>
      <c r="E927" s="599" t="s">
        <v>144</v>
      </c>
      <c r="F927" s="599" t="s">
        <v>144</v>
      </c>
    </row>
    <row r="928" spans="4:6">
      <c r="D928" s="599" t="s">
        <v>144</v>
      </c>
      <c r="E928" s="599" t="s">
        <v>144</v>
      </c>
      <c r="F928" s="599" t="s">
        <v>144</v>
      </c>
    </row>
    <row r="929" spans="4:6">
      <c r="D929" s="599" t="s">
        <v>144</v>
      </c>
      <c r="E929" s="599" t="s">
        <v>144</v>
      </c>
      <c r="F929" s="599" t="s">
        <v>144</v>
      </c>
    </row>
    <row r="930" spans="4:6">
      <c r="D930" s="599" t="s">
        <v>144</v>
      </c>
      <c r="E930" s="599" t="s">
        <v>144</v>
      </c>
      <c r="F930" s="599" t="s">
        <v>144</v>
      </c>
    </row>
    <row r="931" spans="4:6">
      <c r="D931" s="599" t="s">
        <v>144</v>
      </c>
      <c r="E931" s="599" t="s">
        <v>144</v>
      </c>
      <c r="F931" s="599" t="s">
        <v>144</v>
      </c>
    </row>
    <row r="932" spans="4:6">
      <c r="D932" s="599" t="s">
        <v>144</v>
      </c>
      <c r="E932" s="599" t="s">
        <v>144</v>
      </c>
      <c r="F932" s="599" t="s">
        <v>144</v>
      </c>
    </row>
    <row r="933" spans="4:6">
      <c r="D933" s="599" t="s">
        <v>144</v>
      </c>
      <c r="E933" s="599" t="s">
        <v>144</v>
      </c>
      <c r="F933" s="599" t="s">
        <v>144</v>
      </c>
    </row>
    <row r="934" spans="4:6">
      <c r="D934" s="599" t="s">
        <v>144</v>
      </c>
      <c r="E934" s="599" t="s">
        <v>144</v>
      </c>
      <c r="F934" s="599" t="s">
        <v>144</v>
      </c>
    </row>
    <row r="935" spans="4:6">
      <c r="D935" s="599" t="s">
        <v>144</v>
      </c>
      <c r="E935" s="599" t="s">
        <v>144</v>
      </c>
      <c r="F935" s="599" t="s">
        <v>144</v>
      </c>
    </row>
    <row r="936" spans="4:6">
      <c r="D936" s="599" t="s">
        <v>144</v>
      </c>
      <c r="E936" s="599" t="s">
        <v>144</v>
      </c>
      <c r="F936" s="599" t="s">
        <v>144</v>
      </c>
    </row>
    <row r="937" spans="4:6">
      <c r="D937" s="599" t="s">
        <v>144</v>
      </c>
      <c r="E937" s="599" t="s">
        <v>144</v>
      </c>
      <c r="F937" s="599" t="s">
        <v>144</v>
      </c>
    </row>
    <row r="938" spans="4:6">
      <c r="D938" s="599" t="s">
        <v>144</v>
      </c>
      <c r="E938" s="599" t="s">
        <v>144</v>
      </c>
      <c r="F938" s="599" t="s">
        <v>144</v>
      </c>
    </row>
    <row r="939" spans="4:6">
      <c r="D939" s="599" t="s">
        <v>144</v>
      </c>
      <c r="E939" s="599" t="s">
        <v>144</v>
      </c>
      <c r="F939" s="599" t="s">
        <v>144</v>
      </c>
    </row>
    <row r="940" spans="4:6">
      <c r="D940" s="599" t="s">
        <v>144</v>
      </c>
      <c r="E940" s="599" t="s">
        <v>144</v>
      </c>
      <c r="F940" s="599" t="s">
        <v>144</v>
      </c>
    </row>
    <row r="941" spans="4:6">
      <c r="D941" s="599" t="s">
        <v>144</v>
      </c>
      <c r="E941" s="599" t="s">
        <v>144</v>
      </c>
      <c r="F941" s="599" t="s">
        <v>144</v>
      </c>
    </row>
    <row r="942" spans="4:6">
      <c r="D942" s="599" t="s">
        <v>144</v>
      </c>
      <c r="E942" s="599" t="s">
        <v>144</v>
      </c>
      <c r="F942" s="599" t="s">
        <v>144</v>
      </c>
    </row>
    <row r="943" spans="4:6">
      <c r="D943" s="599" t="s">
        <v>144</v>
      </c>
      <c r="E943" s="599" t="s">
        <v>144</v>
      </c>
      <c r="F943" s="599" t="s">
        <v>144</v>
      </c>
    </row>
    <row r="944" spans="4:6">
      <c r="D944" s="599" t="s">
        <v>144</v>
      </c>
      <c r="E944" s="599" t="s">
        <v>144</v>
      </c>
      <c r="F944" s="599" t="s">
        <v>144</v>
      </c>
    </row>
    <row r="945" spans="4:6">
      <c r="D945" s="599" t="s">
        <v>144</v>
      </c>
      <c r="E945" s="599" t="s">
        <v>144</v>
      </c>
      <c r="F945" s="599" t="s">
        <v>144</v>
      </c>
    </row>
    <row r="946" spans="4:6">
      <c r="D946" s="599" t="s">
        <v>144</v>
      </c>
      <c r="E946" s="599" t="s">
        <v>144</v>
      </c>
      <c r="F946" s="599" t="s">
        <v>144</v>
      </c>
    </row>
    <row r="947" spans="4:6">
      <c r="D947" s="599" t="s">
        <v>144</v>
      </c>
      <c r="E947" s="599" t="s">
        <v>144</v>
      </c>
      <c r="F947" s="599" t="s">
        <v>144</v>
      </c>
    </row>
    <row r="948" spans="4:6">
      <c r="D948" s="599" t="s">
        <v>144</v>
      </c>
      <c r="E948" s="599" t="s">
        <v>144</v>
      </c>
      <c r="F948" s="599" t="s">
        <v>144</v>
      </c>
    </row>
    <row r="949" spans="4:6">
      <c r="D949" s="599" t="s">
        <v>144</v>
      </c>
      <c r="E949" s="599" t="s">
        <v>144</v>
      </c>
      <c r="F949" s="599" t="s">
        <v>144</v>
      </c>
    </row>
    <row r="950" spans="4:6">
      <c r="D950" s="599" t="s">
        <v>144</v>
      </c>
      <c r="E950" s="599" t="s">
        <v>144</v>
      </c>
      <c r="F950" s="599" t="s">
        <v>144</v>
      </c>
    </row>
    <row r="951" spans="4:6">
      <c r="D951" s="599" t="s">
        <v>144</v>
      </c>
      <c r="E951" s="599" t="s">
        <v>144</v>
      </c>
      <c r="F951" s="599" t="s">
        <v>144</v>
      </c>
    </row>
    <row r="952" spans="4:6">
      <c r="D952" s="599" t="s">
        <v>144</v>
      </c>
      <c r="E952" s="599" t="s">
        <v>144</v>
      </c>
      <c r="F952" s="599" t="s">
        <v>144</v>
      </c>
    </row>
    <row r="953" spans="4:6">
      <c r="D953" s="599" t="s">
        <v>144</v>
      </c>
      <c r="E953" s="599" t="s">
        <v>144</v>
      </c>
      <c r="F953" s="599" t="s">
        <v>144</v>
      </c>
    </row>
    <row r="954" spans="4:6">
      <c r="D954" s="599" t="s">
        <v>144</v>
      </c>
      <c r="E954" s="599" t="s">
        <v>144</v>
      </c>
      <c r="F954" s="599" t="s">
        <v>144</v>
      </c>
    </row>
    <row r="955" spans="4:6">
      <c r="D955" s="599" t="s">
        <v>144</v>
      </c>
      <c r="E955" s="599" t="s">
        <v>144</v>
      </c>
      <c r="F955" s="599" t="s">
        <v>144</v>
      </c>
    </row>
    <row r="956" spans="4:6">
      <c r="D956" s="599" t="s">
        <v>144</v>
      </c>
      <c r="E956" s="599" t="s">
        <v>144</v>
      </c>
      <c r="F956" s="599" t="s">
        <v>144</v>
      </c>
    </row>
    <row r="957" spans="4:6">
      <c r="D957" s="599" t="s">
        <v>144</v>
      </c>
      <c r="E957" s="599" t="s">
        <v>144</v>
      </c>
      <c r="F957" s="599" t="s">
        <v>144</v>
      </c>
    </row>
    <row r="958" spans="4:6">
      <c r="D958" s="599" t="s">
        <v>144</v>
      </c>
      <c r="E958" s="599" t="s">
        <v>144</v>
      </c>
      <c r="F958" s="599" t="s">
        <v>144</v>
      </c>
    </row>
    <row r="959" spans="4:6">
      <c r="D959" s="599" t="s">
        <v>144</v>
      </c>
      <c r="E959" s="599" t="s">
        <v>144</v>
      </c>
      <c r="F959" s="599" t="s">
        <v>144</v>
      </c>
    </row>
    <row r="960" spans="4:6">
      <c r="D960" s="599" t="s">
        <v>144</v>
      </c>
      <c r="E960" s="599" t="s">
        <v>144</v>
      </c>
      <c r="F960" s="599" t="s">
        <v>144</v>
      </c>
    </row>
    <row r="961" spans="4:6">
      <c r="D961" s="599" t="s">
        <v>144</v>
      </c>
      <c r="E961" s="599" t="s">
        <v>144</v>
      </c>
      <c r="F961" s="599" t="s">
        <v>144</v>
      </c>
    </row>
    <row r="962" spans="4:6">
      <c r="D962" s="599" t="s">
        <v>144</v>
      </c>
      <c r="E962" s="599" t="s">
        <v>144</v>
      </c>
      <c r="F962" s="599" t="s">
        <v>144</v>
      </c>
    </row>
    <row r="963" spans="4:6">
      <c r="D963" s="599" t="s">
        <v>144</v>
      </c>
      <c r="E963" s="599" t="s">
        <v>144</v>
      </c>
      <c r="F963" s="599" t="s">
        <v>144</v>
      </c>
    </row>
    <row r="964" spans="4:6">
      <c r="D964" s="599" t="s">
        <v>144</v>
      </c>
      <c r="E964" s="599" t="s">
        <v>144</v>
      </c>
      <c r="F964" s="599" t="s">
        <v>144</v>
      </c>
    </row>
    <row r="965" spans="4:6">
      <c r="D965" s="599" t="s">
        <v>144</v>
      </c>
      <c r="E965" s="599" t="s">
        <v>144</v>
      </c>
      <c r="F965" s="599" t="s">
        <v>144</v>
      </c>
    </row>
    <row r="966" spans="4:6">
      <c r="D966" s="599" t="s">
        <v>144</v>
      </c>
      <c r="E966" s="599" t="s">
        <v>144</v>
      </c>
      <c r="F966" s="599" t="s">
        <v>144</v>
      </c>
    </row>
    <row r="967" spans="4:6">
      <c r="D967" s="599" t="s">
        <v>144</v>
      </c>
      <c r="E967" s="599" t="s">
        <v>144</v>
      </c>
      <c r="F967" s="599" t="s">
        <v>144</v>
      </c>
    </row>
    <row r="968" spans="4:6">
      <c r="D968" s="599" t="s">
        <v>144</v>
      </c>
      <c r="E968" s="599" t="s">
        <v>144</v>
      </c>
      <c r="F968" s="599" t="s">
        <v>144</v>
      </c>
    </row>
    <row r="969" spans="4:6">
      <c r="D969" s="599" t="s">
        <v>144</v>
      </c>
      <c r="E969" s="599" t="s">
        <v>144</v>
      </c>
      <c r="F969" s="599" t="s">
        <v>144</v>
      </c>
    </row>
    <row r="970" spans="4:6">
      <c r="D970" s="599" t="s">
        <v>144</v>
      </c>
      <c r="E970" s="599" t="s">
        <v>144</v>
      </c>
      <c r="F970" s="599" t="s">
        <v>144</v>
      </c>
    </row>
    <row r="971" spans="4:6">
      <c r="D971" s="599" t="s">
        <v>144</v>
      </c>
      <c r="E971" s="599" t="s">
        <v>144</v>
      </c>
      <c r="F971" s="599" t="s">
        <v>144</v>
      </c>
    </row>
    <row r="972" spans="4:6">
      <c r="D972" s="599" t="s">
        <v>144</v>
      </c>
      <c r="E972" s="599" t="s">
        <v>144</v>
      </c>
      <c r="F972" s="599" t="s">
        <v>144</v>
      </c>
    </row>
    <row r="973" spans="4:6">
      <c r="D973" s="599" t="s">
        <v>144</v>
      </c>
      <c r="E973" s="599" t="s">
        <v>144</v>
      </c>
      <c r="F973" s="599" t="s">
        <v>144</v>
      </c>
    </row>
    <row r="974" spans="4:6">
      <c r="D974" s="599" t="s">
        <v>144</v>
      </c>
      <c r="E974" s="599" t="s">
        <v>144</v>
      </c>
      <c r="F974" s="599" t="s">
        <v>144</v>
      </c>
    </row>
    <row r="975" spans="4:6">
      <c r="D975" s="599" t="s">
        <v>144</v>
      </c>
      <c r="E975" s="599" t="s">
        <v>144</v>
      </c>
      <c r="F975" s="599" t="s">
        <v>144</v>
      </c>
    </row>
    <row r="976" spans="4:6">
      <c r="D976" s="599" t="s">
        <v>144</v>
      </c>
      <c r="E976" s="599" t="s">
        <v>144</v>
      </c>
      <c r="F976" s="599" t="s">
        <v>144</v>
      </c>
    </row>
    <row r="977" spans="4:8">
      <c r="D977" s="599" t="s">
        <v>144</v>
      </c>
      <c r="E977" s="599" t="s">
        <v>144</v>
      </c>
      <c r="F977" s="599" t="s">
        <v>144</v>
      </c>
    </row>
    <row r="978" spans="4:8">
      <c r="D978" s="599" t="s">
        <v>144</v>
      </c>
      <c r="E978" s="599" t="s">
        <v>144</v>
      </c>
      <c r="F978" s="599" t="s">
        <v>144</v>
      </c>
    </row>
    <row r="979" spans="4:8">
      <c r="D979" s="599" t="s">
        <v>144</v>
      </c>
      <c r="E979" s="599" t="s">
        <v>144</v>
      </c>
      <c r="F979" s="599" t="s">
        <v>144</v>
      </c>
    </row>
    <row r="980" spans="4:8">
      <c r="D980" s="599" t="s">
        <v>144</v>
      </c>
      <c r="E980" s="599" t="s">
        <v>144</v>
      </c>
      <c r="F980" s="599" t="s">
        <v>144</v>
      </c>
    </row>
    <row r="981" spans="4:8">
      <c r="D981" s="599" t="s">
        <v>144</v>
      </c>
      <c r="E981" s="599" t="s">
        <v>144</v>
      </c>
      <c r="F981" s="599" t="s">
        <v>144</v>
      </c>
    </row>
    <row r="982" spans="4:8">
      <c r="D982" s="599" t="s">
        <v>144</v>
      </c>
      <c r="E982" s="599" t="s">
        <v>144</v>
      </c>
      <c r="F982" s="599" t="s">
        <v>144</v>
      </c>
    </row>
    <row r="983" spans="4:8">
      <c r="D983" s="599" t="s">
        <v>144</v>
      </c>
      <c r="E983" s="599" t="s">
        <v>144</v>
      </c>
      <c r="F983" s="599" t="s">
        <v>144</v>
      </c>
    </row>
    <row r="984" spans="4:8">
      <c r="D984" s="599" t="s">
        <v>144</v>
      </c>
      <c r="E984" s="599" t="s">
        <v>144</v>
      </c>
      <c r="F984" s="599" t="s">
        <v>144</v>
      </c>
    </row>
    <row r="985" spans="4:8">
      <c r="D985" s="599" t="s">
        <v>144</v>
      </c>
      <c r="E985" s="599" t="s">
        <v>144</v>
      </c>
      <c r="F985" s="599" t="s">
        <v>144</v>
      </c>
    </row>
    <row r="986" spans="4:8">
      <c r="D986" s="599" t="s">
        <v>144</v>
      </c>
      <c r="E986" s="599" t="s">
        <v>144</v>
      </c>
      <c r="F986" s="599" t="s">
        <v>144</v>
      </c>
    </row>
    <row r="987" spans="4:8">
      <c r="D987" s="599" t="s">
        <v>144</v>
      </c>
      <c r="E987" s="599" t="s">
        <v>144</v>
      </c>
      <c r="F987" s="599" t="s">
        <v>144</v>
      </c>
    </row>
    <row r="988" spans="4:8">
      <c r="D988" s="599" t="s">
        <v>144</v>
      </c>
      <c r="E988" s="599" t="s">
        <v>144</v>
      </c>
      <c r="F988" s="599" t="s">
        <v>144</v>
      </c>
    </row>
    <row r="989" spans="4:8">
      <c r="D989" s="599" t="s">
        <v>144</v>
      </c>
      <c r="E989" s="599" t="s">
        <v>144</v>
      </c>
      <c r="F989" s="599" t="s">
        <v>144</v>
      </c>
    </row>
    <row r="990" spans="4:8">
      <c r="D990" s="599" t="s">
        <v>144</v>
      </c>
      <c r="E990" s="599" t="s">
        <v>144</v>
      </c>
      <c r="F990" s="599" t="s">
        <v>144</v>
      </c>
    </row>
    <row r="991" spans="4:8">
      <c r="D991" s="599" t="s">
        <v>144</v>
      </c>
      <c r="E991" s="599" t="s">
        <v>144</v>
      </c>
      <c r="F991" s="599" t="s">
        <v>144</v>
      </c>
      <c r="H991" s="599" t="str">
        <f t="shared" ref="H991:H1040" si="3">IF(C993=0,"",((1+E991/D991)^12)-1)</f>
        <v/>
      </c>
    </row>
    <row r="992" spans="4:8">
      <c r="D992" s="599" t="s">
        <v>144</v>
      </c>
      <c r="E992" s="599" t="s">
        <v>144</v>
      </c>
      <c r="F992" s="599" t="s">
        <v>144</v>
      </c>
      <c r="H992" s="599" t="str">
        <f t="shared" si="3"/>
        <v/>
      </c>
    </row>
    <row r="993" spans="4:8">
      <c r="D993" s="599" t="s">
        <v>144</v>
      </c>
      <c r="E993" s="599" t="s">
        <v>144</v>
      </c>
      <c r="F993" s="599" t="s">
        <v>144</v>
      </c>
      <c r="H993" s="599" t="str">
        <f t="shared" si="3"/>
        <v/>
      </c>
    </row>
    <row r="994" spans="4:8">
      <c r="D994" s="599" t="s">
        <v>144</v>
      </c>
      <c r="E994" s="599" t="s">
        <v>144</v>
      </c>
      <c r="F994" s="599" t="s">
        <v>144</v>
      </c>
      <c r="H994" s="599" t="str">
        <f t="shared" si="3"/>
        <v/>
      </c>
    </row>
    <row r="995" spans="4:8">
      <c r="D995" s="599" t="s">
        <v>144</v>
      </c>
      <c r="E995" s="599" t="s">
        <v>144</v>
      </c>
      <c r="F995" s="599" t="s">
        <v>144</v>
      </c>
      <c r="H995" s="599" t="str">
        <f t="shared" si="3"/>
        <v/>
      </c>
    </row>
    <row r="996" spans="4:8">
      <c r="D996" s="599" t="s">
        <v>144</v>
      </c>
      <c r="E996" s="599" t="s">
        <v>144</v>
      </c>
      <c r="F996" s="599" t="s">
        <v>144</v>
      </c>
      <c r="H996" s="599" t="str">
        <f t="shared" si="3"/>
        <v/>
      </c>
    </row>
    <row r="997" spans="4:8">
      <c r="D997" s="599" t="s">
        <v>144</v>
      </c>
      <c r="E997" s="599" t="s">
        <v>144</v>
      </c>
      <c r="F997" s="599" t="s">
        <v>144</v>
      </c>
      <c r="H997" s="599" t="str">
        <f t="shared" si="3"/>
        <v/>
      </c>
    </row>
    <row r="998" spans="4:8">
      <c r="D998" s="599" t="s">
        <v>144</v>
      </c>
      <c r="E998" s="599" t="s">
        <v>144</v>
      </c>
      <c r="F998" s="599" t="s">
        <v>144</v>
      </c>
      <c r="H998" s="599" t="str">
        <f t="shared" si="3"/>
        <v/>
      </c>
    </row>
    <row r="999" spans="4:8">
      <c r="D999" s="599" t="s">
        <v>144</v>
      </c>
      <c r="E999" s="599" t="s">
        <v>144</v>
      </c>
      <c r="F999" s="599" t="s">
        <v>144</v>
      </c>
      <c r="H999" s="599" t="str">
        <f t="shared" si="3"/>
        <v/>
      </c>
    </row>
    <row r="1000" spans="4:8">
      <c r="D1000" s="599" t="s">
        <v>144</v>
      </c>
      <c r="E1000" s="599" t="s">
        <v>144</v>
      </c>
      <c r="F1000" s="599" t="s">
        <v>144</v>
      </c>
      <c r="H1000" s="599" t="str">
        <f t="shared" si="3"/>
        <v/>
      </c>
    </row>
    <row r="1001" spans="4:8">
      <c r="D1001" s="599" t="s">
        <v>144</v>
      </c>
      <c r="E1001" s="599" t="s">
        <v>144</v>
      </c>
      <c r="F1001" s="599" t="s">
        <v>144</v>
      </c>
      <c r="H1001" s="599" t="str">
        <f t="shared" si="3"/>
        <v/>
      </c>
    </row>
    <row r="1002" spans="4:8">
      <c r="D1002" s="599" t="s">
        <v>144</v>
      </c>
      <c r="E1002" s="599" t="s">
        <v>144</v>
      </c>
      <c r="F1002" s="599" t="s">
        <v>144</v>
      </c>
      <c r="H1002" s="599" t="str">
        <f t="shared" si="3"/>
        <v/>
      </c>
    </row>
    <row r="1003" spans="4:8">
      <c r="D1003" s="599" t="s">
        <v>144</v>
      </c>
      <c r="E1003" s="599" t="s">
        <v>144</v>
      </c>
      <c r="F1003" s="599" t="s">
        <v>144</v>
      </c>
      <c r="H1003" s="599" t="str">
        <f t="shared" si="3"/>
        <v/>
      </c>
    </row>
    <row r="1004" spans="4:8">
      <c r="D1004" s="599" t="s">
        <v>144</v>
      </c>
      <c r="E1004" s="599" t="s">
        <v>144</v>
      </c>
      <c r="F1004" s="599" t="s">
        <v>144</v>
      </c>
      <c r="H1004" s="599" t="str">
        <f t="shared" si="3"/>
        <v/>
      </c>
    </row>
    <row r="1005" spans="4:8">
      <c r="D1005" s="599" t="s">
        <v>144</v>
      </c>
      <c r="E1005" s="599" t="s">
        <v>144</v>
      </c>
      <c r="F1005" s="599" t="s">
        <v>144</v>
      </c>
      <c r="H1005" s="599" t="str">
        <f t="shared" si="3"/>
        <v/>
      </c>
    </row>
    <row r="1006" spans="4:8">
      <c r="D1006" s="599" t="s">
        <v>144</v>
      </c>
      <c r="E1006" s="599" t="s">
        <v>144</v>
      </c>
      <c r="F1006" s="599" t="s">
        <v>144</v>
      </c>
      <c r="H1006" s="599" t="str">
        <f t="shared" si="3"/>
        <v/>
      </c>
    </row>
    <row r="1007" spans="4:8">
      <c r="D1007" s="599" t="s">
        <v>144</v>
      </c>
      <c r="E1007" s="599" t="s">
        <v>144</v>
      </c>
      <c r="F1007" s="599" t="s">
        <v>144</v>
      </c>
      <c r="H1007" s="599" t="str">
        <f t="shared" si="3"/>
        <v/>
      </c>
    </row>
    <row r="1008" spans="4:8">
      <c r="D1008" s="599" t="s">
        <v>144</v>
      </c>
      <c r="E1008" s="599" t="s">
        <v>144</v>
      </c>
      <c r="F1008" s="599" t="s">
        <v>144</v>
      </c>
      <c r="H1008" s="599" t="str">
        <f t="shared" si="3"/>
        <v/>
      </c>
    </row>
    <row r="1009" spans="4:8">
      <c r="D1009" s="599" t="s">
        <v>144</v>
      </c>
      <c r="E1009" s="599" t="s">
        <v>144</v>
      </c>
      <c r="F1009" s="599" t="s">
        <v>144</v>
      </c>
      <c r="H1009" s="599" t="str">
        <f t="shared" si="3"/>
        <v/>
      </c>
    </row>
    <row r="1010" spans="4:8">
      <c r="D1010" s="599" t="s">
        <v>144</v>
      </c>
      <c r="E1010" s="599" t="s">
        <v>144</v>
      </c>
      <c r="F1010" s="599" t="s">
        <v>144</v>
      </c>
      <c r="H1010" s="599" t="str">
        <f t="shared" si="3"/>
        <v/>
      </c>
    </row>
    <row r="1011" spans="4:8">
      <c r="D1011" s="599" t="s">
        <v>144</v>
      </c>
      <c r="E1011" s="599" t="s">
        <v>144</v>
      </c>
      <c r="F1011" s="599" t="s">
        <v>144</v>
      </c>
      <c r="H1011" s="599" t="str">
        <f t="shared" si="3"/>
        <v/>
      </c>
    </row>
    <row r="1012" spans="4:8">
      <c r="D1012" s="599" t="s">
        <v>144</v>
      </c>
      <c r="E1012" s="599" t="s">
        <v>144</v>
      </c>
      <c r="F1012" s="599" t="s">
        <v>144</v>
      </c>
      <c r="H1012" s="599" t="str">
        <f t="shared" si="3"/>
        <v/>
      </c>
    </row>
    <row r="1013" spans="4:8">
      <c r="D1013" s="599" t="s">
        <v>144</v>
      </c>
      <c r="E1013" s="599" t="s">
        <v>144</v>
      </c>
      <c r="F1013" s="599" t="s">
        <v>144</v>
      </c>
      <c r="H1013" s="599" t="str">
        <f t="shared" si="3"/>
        <v/>
      </c>
    </row>
    <row r="1014" spans="4:8">
      <c r="D1014" s="599" t="s">
        <v>144</v>
      </c>
      <c r="E1014" s="599" t="s">
        <v>144</v>
      </c>
      <c r="F1014" s="599" t="s">
        <v>144</v>
      </c>
      <c r="H1014" s="599" t="str">
        <f t="shared" si="3"/>
        <v/>
      </c>
    </row>
    <row r="1015" spans="4:8">
      <c r="D1015" s="599" t="s">
        <v>144</v>
      </c>
      <c r="E1015" s="599" t="s">
        <v>144</v>
      </c>
      <c r="F1015" s="599" t="s">
        <v>144</v>
      </c>
      <c r="H1015" s="599" t="str">
        <f t="shared" si="3"/>
        <v/>
      </c>
    </row>
    <row r="1016" spans="4:8">
      <c r="D1016" s="599" t="s">
        <v>144</v>
      </c>
      <c r="E1016" s="599" t="s">
        <v>144</v>
      </c>
      <c r="F1016" s="599" t="s">
        <v>144</v>
      </c>
      <c r="H1016" s="599" t="str">
        <f t="shared" si="3"/>
        <v/>
      </c>
    </row>
    <row r="1017" spans="4:8">
      <c r="D1017" s="599" t="s">
        <v>144</v>
      </c>
      <c r="E1017" s="599" t="s">
        <v>144</v>
      </c>
      <c r="F1017" s="599" t="s">
        <v>144</v>
      </c>
      <c r="H1017" s="599" t="str">
        <f t="shared" si="3"/>
        <v/>
      </c>
    </row>
    <row r="1018" spans="4:8">
      <c r="D1018" s="599" t="s">
        <v>144</v>
      </c>
      <c r="E1018" s="599" t="s">
        <v>144</v>
      </c>
      <c r="F1018" s="599" t="s">
        <v>144</v>
      </c>
      <c r="H1018" s="599" t="str">
        <f t="shared" si="3"/>
        <v/>
      </c>
    </row>
    <row r="1019" spans="4:8">
      <c r="D1019" s="599" t="s">
        <v>144</v>
      </c>
      <c r="E1019" s="599" t="s">
        <v>144</v>
      </c>
      <c r="F1019" s="599" t="s">
        <v>144</v>
      </c>
      <c r="H1019" s="599" t="str">
        <f t="shared" si="3"/>
        <v/>
      </c>
    </row>
    <row r="1020" spans="4:8">
      <c r="D1020" s="599" t="s">
        <v>144</v>
      </c>
      <c r="E1020" s="599" t="s">
        <v>144</v>
      </c>
      <c r="F1020" s="599" t="s">
        <v>144</v>
      </c>
      <c r="H1020" s="599" t="str">
        <f t="shared" si="3"/>
        <v/>
      </c>
    </row>
    <row r="1021" spans="4:8">
      <c r="D1021" s="599" t="s">
        <v>144</v>
      </c>
      <c r="E1021" s="599" t="s">
        <v>144</v>
      </c>
      <c r="F1021" s="599" t="s">
        <v>144</v>
      </c>
      <c r="H1021" s="599" t="str">
        <f t="shared" si="3"/>
        <v/>
      </c>
    </row>
    <row r="1022" spans="4:8">
      <c r="D1022" s="599" t="s">
        <v>144</v>
      </c>
      <c r="E1022" s="599" t="s">
        <v>144</v>
      </c>
      <c r="F1022" s="599" t="s">
        <v>144</v>
      </c>
      <c r="H1022" s="599" t="str">
        <f t="shared" si="3"/>
        <v/>
      </c>
    </row>
    <row r="1023" spans="4:8">
      <c r="D1023" s="599" t="s">
        <v>144</v>
      </c>
      <c r="E1023" s="599" t="s">
        <v>144</v>
      </c>
      <c r="F1023" s="599" t="s">
        <v>144</v>
      </c>
      <c r="H1023" s="599" t="str">
        <f t="shared" si="3"/>
        <v/>
      </c>
    </row>
    <row r="1024" spans="4:8">
      <c r="D1024" s="599" t="s">
        <v>144</v>
      </c>
      <c r="E1024" s="599" t="s">
        <v>144</v>
      </c>
      <c r="F1024" s="599" t="s">
        <v>144</v>
      </c>
      <c r="H1024" s="599" t="str">
        <f t="shared" si="3"/>
        <v/>
      </c>
    </row>
    <row r="1025" spans="4:8">
      <c r="D1025" s="599" t="s">
        <v>144</v>
      </c>
      <c r="E1025" s="599" t="s">
        <v>144</v>
      </c>
      <c r="F1025" s="599" t="s">
        <v>144</v>
      </c>
      <c r="H1025" s="599" t="str">
        <f t="shared" si="3"/>
        <v/>
      </c>
    </row>
    <row r="1026" spans="4:8">
      <c r="D1026" s="599" t="s">
        <v>144</v>
      </c>
      <c r="E1026" s="599" t="s">
        <v>144</v>
      </c>
      <c r="F1026" s="599" t="s">
        <v>144</v>
      </c>
      <c r="H1026" s="599" t="str">
        <f t="shared" si="3"/>
        <v/>
      </c>
    </row>
    <row r="1027" spans="4:8">
      <c r="D1027" s="599" t="s">
        <v>144</v>
      </c>
      <c r="E1027" s="599" t="s">
        <v>144</v>
      </c>
      <c r="F1027" s="599" t="s">
        <v>144</v>
      </c>
      <c r="H1027" s="599" t="str">
        <f t="shared" si="3"/>
        <v/>
      </c>
    </row>
    <row r="1028" spans="4:8">
      <c r="D1028" s="599" t="s">
        <v>144</v>
      </c>
      <c r="E1028" s="599" t="s">
        <v>144</v>
      </c>
      <c r="F1028" s="599" t="s">
        <v>144</v>
      </c>
      <c r="H1028" s="599" t="str">
        <f t="shared" si="3"/>
        <v/>
      </c>
    </row>
    <row r="1029" spans="4:8">
      <c r="D1029" s="599" t="s">
        <v>144</v>
      </c>
      <c r="E1029" s="599" t="s">
        <v>144</v>
      </c>
      <c r="F1029" s="599" t="s">
        <v>144</v>
      </c>
      <c r="H1029" s="599" t="str">
        <f t="shared" si="3"/>
        <v/>
      </c>
    </row>
    <row r="1030" spans="4:8">
      <c r="D1030" s="599" t="s">
        <v>144</v>
      </c>
      <c r="E1030" s="599" t="s">
        <v>144</v>
      </c>
      <c r="F1030" s="599" t="s">
        <v>144</v>
      </c>
      <c r="H1030" s="599" t="str">
        <f t="shared" si="3"/>
        <v/>
      </c>
    </row>
    <row r="1031" spans="4:8">
      <c r="D1031" s="599" t="s">
        <v>144</v>
      </c>
      <c r="E1031" s="599" t="s">
        <v>144</v>
      </c>
      <c r="F1031" s="599" t="s">
        <v>144</v>
      </c>
      <c r="H1031" s="599" t="str">
        <f t="shared" si="3"/>
        <v/>
      </c>
    </row>
    <row r="1032" spans="4:8">
      <c r="D1032" s="599" t="s">
        <v>144</v>
      </c>
      <c r="E1032" s="599" t="s">
        <v>144</v>
      </c>
      <c r="F1032" s="599" t="s">
        <v>144</v>
      </c>
      <c r="H1032" s="599" t="str">
        <f t="shared" si="3"/>
        <v/>
      </c>
    </row>
    <row r="1033" spans="4:8">
      <c r="D1033" s="599" t="s">
        <v>144</v>
      </c>
      <c r="E1033" s="599" t="s">
        <v>144</v>
      </c>
      <c r="F1033" s="599" t="s">
        <v>144</v>
      </c>
      <c r="H1033" s="599" t="str">
        <f t="shared" si="3"/>
        <v/>
      </c>
    </row>
    <row r="1034" spans="4:8">
      <c r="D1034" s="599" t="s">
        <v>144</v>
      </c>
      <c r="E1034" s="599" t="s">
        <v>144</v>
      </c>
      <c r="F1034" s="599" t="s">
        <v>144</v>
      </c>
      <c r="H1034" s="599" t="str">
        <f t="shared" si="3"/>
        <v/>
      </c>
    </row>
    <row r="1035" spans="4:8">
      <c r="D1035" s="599" t="s">
        <v>144</v>
      </c>
      <c r="E1035" s="599" t="s">
        <v>144</v>
      </c>
      <c r="F1035" s="599" t="s">
        <v>144</v>
      </c>
      <c r="H1035" s="599" t="str">
        <f t="shared" si="3"/>
        <v/>
      </c>
    </row>
    <row r="1036" spans="4:8">
      <c r="D1036" s="599" t="s">
        <v>144</v>
      </c>
      <c r="E1036" s="599" t="s">
        <v>144</v>
      </c>
      <c r="F1036" s="599" t="s">
        <v>144</v>
      </c>
      <c r="H1036" s="599" t="str">
        <f t="shared" si="3"/>
        <v/>
      </c>
    </row>
    <row r="1037" spans="4:8">
      <c r="D1037" s="599" t="s">
        <v>144</v>
      </c>
      <c r="E1037" s="599" t="s">
        <v>144</v>
      </c>
      <c r="F1037" s="599" t="s">
        <v>144</v>
      </c>
      <c r="H1037" s="599" t="str">
        <f t="shared" si="3"/>
        <v/>
      </c>
    </row>
    <row r="1038" spans="4:8">
      <c r="D1038" s="599" t="s">
        <v>144</v>
      </c>
      <c r="E1038" s="599" t="s">
        <v>144</v>
      </c>
      <c r="F1038" s="599" t="s">
        <v>144</v>
      </c>
      <c r="H1038" s="599" t="str">
        <f t="shared" si="3"/>
        <v/>
      </c>
    </row>
    <row r="1039" spans="4:8">
      <c r="D1039" s="599" t="s">
        <v>144</v>
      </c>
      <c r="E1039" s="599" t="s">
        <v>144</v>
      </c>
      <c r="F1039" s="599" t="s">
        <v>144</v>
      </c>
      <c r="H1039" s="599" t="str">
        <f t="shared" si="3"/>
        <v/>
      </c>
    </row>
    <row r="1040" spans="4:8">
      <c r="D1040" s="599" t="s">
        <v>144</v>
      </c>
      <c r="E1040" s="599" t="s">
        <v>144</v>
      </c>
      <c r="F1040" s="599" t="s">
        <v>144</v>
      </c>
      <c r="H1040" s="599" t="str">
        <f t="shared" si="3"/>
        <v/>
      </c>
    </row>
    <row r="1041" spans="4:8">
      <c r="D1041" s="599" t="s">
        <v>144</v>
      </c>
      <c r="E1041" s="599" t="s">
        <v>144</v>
      </c>
      <c r="F1041" s="599" t="s">
        <v>144</v>
      </c>
      <c r="H1041" s="599" t="str">
        <f t="shared" ref="H1041:H1104" si="4">IF(C1043=0,"",((1+E1041/D1041)^12)-1)</f>
        <v/>
      </c>
    </row>
    <row r="1042" spans="4:8">
      <c r="D1042" s="599" t="s">
        <v>144</v>
      </c>
      <c r="E1042" s="599" t="s">
        <v>144</v>
      </c>
      <c r="F1042" s="599" t="s">
        <v>144</v>
      </c>
      <c r="H1042" s="599" t="str">
        <f t="shared" si="4"/>
        <v/>
      </c>
    </row>
    <row r="1043" spans="4:8">
      <c r="D1043" s="599" t="s">
        <v>144</v>
      </c>
      <c r="E1043" s="599" t="s">
        <v>144</v>
      </c>
      <c r="F1043" s="599" t="s">
        <v>144</v>
      </c>
      <c r="H1043" s="599" t="str">
        <f t="shared" si="4"/>
        <v/>
      </c>
    </row>
    <row r="1044" spans="4:8">
      <c r="D1044" s="599" t="s">
        <v>144</v>
      </c>
      <c r="E1044" s="599" t="s">
        <v>144</v>
      </c>
      <c r="F1044" s="599" t="s">
        <v>144</v>
      </c>
      <c r="H1044" s="599" t="str">
        <f t="shared" si="4"/>
        <v/>
      </c>
    </row>
    <row r="1045" spans="4:8">
      <c r="D1045" s="599" t="s">
        <v>144</v>
      </c>
      <c r="E1045" s="599" t="s">
        <v>144</v>
      </c>
      <c r="F1045" s="599" t="s">
        <v>144</v>
      </c>
      <c r="H1045" s="599" t="str">
        <f t="shared" si="4"/>
        <v/>
      </c>
    </row>
    <row r="1046" spans="4:8">
      <c r="D1046" s="599" t="s">
        <v>144</v>
      </c>
      <c r="E1046" s="599" t="s">
        <v>144</v>
      </c>
      <c r="F1046" s="599" t="s">
        <v>144</v>
      </c>
      <c r="H1046" s="599" t="str">
        <f t="shared" si="4"/>
        <v/>
      </c>
    </row>
    <row r="1047" spans="4:8">
      <c r="D1047" s="599" t="s">
        <v>144</v>
      </c>
      <c r="E1047" s="599" t="s">
        <v>144</v>
      </c>
      <c r="F1047" s="599" t="s">
        <v>144</v>
      </c>
      <c r="H1047" s="599" t="str">
        <f t="shared" si="4"/>
        <v/>
      </c>
    </row>
    <row r="1048" spans="4:8">
      <c r="D1048" s="599" t="s">
        <v>144</v>
      </c>
      <c r="E1048" s="599" t="s">
        <v>144</v>
      </c>
      <c r="F1048" s="599" t="s">
        <v>144</v>
      </c>
      <c r="H1048" s="599" t="str">
        <f t="shared" si="4"/>
        <v/>
      </c>
    </row>
    <row r="1049" spans="4:8">
      <c r="D1049" s="599" t="s">
        <v>144</v>
      </c>
      <c r="E1049" s="599" t="s">
        <v>144</v>
      </c>
      <c r="F1049" s="599" t="s">
        <v>144</v>
      </c>
      <c r="H1049" s="599" t="str">
        <f t="shared" si="4"/>
        <v/>
      </c>
    </row>
    <row r="1050" spans="4:8">
      <c r="D1050" s="599" t="s">
        <v>144</v>
      </c>
      <c r="E1050" s="599" t="s">
        <v>144</v>
      </c>
      <c r="F1050" s="599" t="s">
        <v>144</v>
      </c>
      <c r="H1050" s="599" t="str">
        <f t="shared" si="4"/>
        <v/>
      </c>
    </row>
    <row r="1051" spans="4:8">
      <c r="D1051" s="599" t="s">
        <v>144</v>
      </c>
      <c r="E1051" s="599" t="s">
        <v>144</v>
      </c>
      <c r="F1051" s="599" t="s">
        <v>144</v>
      </c>
      <c r="H1051" s="599" t="str">
        <f t="shared" si="4"/>
        <v/>
      </c>
    </row>
    <row r="1052" spans="4:8">
      <c r="D1052" s="599" t="s">
        <v>144</v>
      </c>
      <c r="E1052" s="599" t="s">
        <v>144</v>
      </c>
      <c r="F1052" s="599" t="s">
        <v>144</v>
      </c>
      <c r="H1052" s="599" t="str">
        <f t="shared" si="4"/>
        <v/>
      </c>
    </row>
    <row r="1053" spans="4:8">
      <c r="D1053" s="599" t="s">
        <v>144</v>
      </c>
      <c r="E1053" s="599" t="s">
        <v>144</v>
      </c>
      <c r="F1053" s="599" t="s">
        <v>144</v>
      </c>
      <c r="H1053" s="599" t="str">
        <f t="shared" si="4"/>
        <v/>
      </c>
    </row>
    <row r="1054" spans="4:8">
      <c r="D1054" s="599" t="s">
        <v>144</v>
      </c>
      <c r="E1054" s="599" t="s">
        <v>144</v>
      </c>
      <c r="F1054" s="599" t="s">
        <v>144</v>
      </c>
      <c r="H1054" s="599" t="str">
        <f t="shared" si="4"/>
        <v/>
      </c>
    </row>
    <row r="1055" spans="4:8">
      <c r="D1055" s="599" t="s">
        <v>144</v>
      </c>
      <c r="E1055" s="599" t="s">
        <v>144</v>
      </c>
      <c r="F1055" s="599" t="s">
        <v>144</v>
      </c>
      <c r="H1055" s="599" t="str">
        <f t="shared" si="4"/>
        <v/>
      </c>
    </row>
    <row r="1056" spans="4:8">
      <c r="D1056" s="599" t="s">
        <v>144</v>
      </c>
      <c r="E1056" s="599" t="s">
        <v>144</v>
      </c>
      <c r="F1056" s="599" t="s">
        <v>144</v>
      </c>
      <c r="H1056" s="599" t="str">
        <f t="shared" si="4"/>
        <v/>
      </c>
    </row>
    <row r="1057" spans="4:8">
      <c r="D1057" s="599" t="s">
        <v>144</v>
      </c>
      <c r="E1057" s="599" t="s">
        <v>144</v>
      </c>
      <c r="F1057" s="599" t="s">
        <v>144</v>
      </c>
      <c r="H1057" s="599" t="str">
        <f t="shared" si="4"/>
        <v/>
      </c>
    </row>
    <row r="1058" spans="4:8">
      <c r="D1058" s="599" t="s">
        <v>144</v>
      </c>
      <c r="E1058" s="599" t="s">
        <v>144</v>
      </c>
      <c r="F1058" s="599" t="s">
        <v>144</v>
      </c>
      <c r="H1058" s="599" t="str">
        <f t="shared" si="4"/>
        <v/>
      </c>
    </row>
    <row r="1059" spans="4:8">
      <c r="D1059" s="599" t="s">
        <v>144</v>
      </c>
      <c r="E1059" s="599" t="s">
        <v>144</v>
      </c>
      <c r="F1059" s="599" t="s">
        <v>144</v>
      </c>
      <c r="H1059" s="599" t="str">
        <f t="shared" si="4"/>
        <v/>
      </c>
    </row>
    <row r="1060" spans="4:8">
      <c r="D1060" s="599" t="s">
        <v>144</v>
      </c>
      <c r="E1060" s="599" t="s">
        <v>144</v>
      </c>
      <c r="F1060" s="599" t="s">
        <v>144</v>
      </c>
      <c r="H1060" s="599" t="str">
        <f t="shared" si="4"/>
        <v/>
      </c>
    </row>
    <row r="1061" spans="4:8">
      <c r="D1061" s="599" t="s">
        <v>144</v>
      </c>
      <c r="E1061" s="599" t="s">
        <v>144</v>
      </c>
      <c r="F1061" s="599" t="s">
        <v>144</v>
      </c>
      <c r="H1061" s="599" t="str">
        <f t="shared" si="4"/>
        <v/>
      </c>
    </row>
    <row r="1062" spans="4:8">
      <c r="D1062" s="599" t="s">
        <v>144</v>
      </c>
      <c r="E1062" s="599" t="s">
        <v>144</v>
      </c>
      <c r="F1062" s="599" t="s">
        <v>144</v>
      </c>
      <c r="H1062" s="599" t="str">
        <f t="shared" si="4"/>
        <v/>
      </c>
    </row>
    <row r="1063" spans="4:8">
      <c r="D1063" s="599" t="s">
        <v>144</v>
      </c>
      <c r="E1063" s="599" t="s">
        <v>144</v>
      </c>
      <c r="F1063" s="599" t="s">
        <v>144</v>
      </c>
      <c r="H1063" s="599" t="str">
        <f t="shared" si="4"/>
        <v/>
      </c>
    </row>
    <row r="1064" spans="4:8">
      <c r="D1064" s="599" t="s">
        <v>144</v>
      </c>
      <c r="E1064" s="599" t="s">
        <v>144</v>
      </c>
      <c r="F1064" s="599" t="s">
        <v>144</v>
      </c>
      <c r="H1064" s="599" t="str">
        <f t="shared" si="4"/>
        <v/>
      </c>
    </row>
    <row r="1065" spans="4:8">
      <c r="D1065" s="599" t="s">
        <v>144</v>
      </c>
      <c r="E1065" s="599" t="s">
        <v>144</v>
      </c>
      <c r="F1065" s="599" t="s">
        <v>144</v>
      </c>
      <c r="H1065" s="599" t="str">
        <f t="shared" si="4"/>
        <v/>
      </c>
    </row>
    <row r="1066" spans="4:8">
      <c r="D1066" s="599" t="s">
        <v>144</v>
      </c>
      <c r="E1066" s="599" t="s">
        <v>144</v>
      </c>
      <c r="F1066" s="599" t="s">
        <v>144</v>
      </c>
      <c r="H1066" s="599" t="str">
        <f t="shared" si="4"/>
        <v/>
      </c>
    </row>
    <row r="1067" spans="4:8">
      <c r="D1067" s="599" t="s">
        <v>144</v>
      </c>
      <c r="E1067" s="599" t="s">
        <v>144</v>
      </c>
      <c r="F1067" s="599" t="s">
        <v>144</v>
      </c>
      <c r="H1067" s="599" t="str">
        <f t="shared" si="4"/>
        <v/>
      </c>
    </row>
    <row r="1068" spans="4:8">
      <c r="D1068" s="599" t="s">
        <v>144</v>
      </c>
      <c r="E1068" s="599" t="s">
        <v>144</v>
      </c>
      <c r="F1068" s="599" t="s">
        <v>144</v>
      </c>
      <c r="H1068" s="599" t="str">
        <f t="shared" si="4"/>
        <v/>
      </c>
    </row>
    <row r="1069" spans="4:8">
      <c r="D1069" s="599" t="s">
        <v>144</v>
      </c>
      <c r="E1069" s="599" t="s">
        <v>144</v>
      </c>
      <c r="F1069" s="599" t="s">
        <v>144</v>
      </c>
      <c r="H1069" s="599" t="str">
        <f t="shared" si="4"/>
        <v/>
      </c>
    </row>
    <row r="1070" spans="4:8">
      <c r="D1070" s="599" t="s">
        <v>144</v>
      </c>
      <c r="E1070" s="599" t="s">
        <v>144</v>
      </c>
      <c r="F1070" s="599" t="s">
        <v>144</v>
      </c>
      <c r="H1070" s="599" t="str">
        <f t="shared" si="4"/>
        <v/>
      </c>
    </row>
    <row r="1071" spans="4:8">
      <c r="D1071" s="599" t="s">
        <v>144</v>
      </c>
      <c r="E1071" s="599" t="s">
        <v>144</v>
      </c>
      <c r="F1071" s="599" t="s">
        <v>144</v>
      </c>
      <c r="H1071" s="599" t="str">
        <f t="shared" si="4"/>
        <v/>
      </c>
    </row>
    <row r="1072" spans="4:8">
      <c r="D1072" s="599" t="s">
        <v>144</v>
      </c>
      <c r="E1072" s="599" t="s">
        <v>144</v>
      </c>
      <c r="F1072" s="599" t="s">
        <v>144</v>
      </c>
      <c r="H1072" s="599" t="str">
        <f t="shared" si="4"/>
        <v/>
      </c>
    </row>
    <row r="1073" spans="4:8">
      <c r="D1073" s="599" t="s">
        <v>144</v>
      </c>
      <c r="E1073" s="599" t="s">
        <v>144</v>
      </c>
      <c r="F1073" s="599" t="s">
        <v>144</v>
      </c>
      <c r="H1073" s="599" t="str">
        <f t="shared" si="4"/>
        <v/>
      </c>
    </row>
    <row r="1074" spans="4:8">
      <c r="D1074" s="599" t="s">
        <v>144</v>
      </c>
      <c r="E1074" s="599" t="s">
        <v>144</v>
      </c>
      <c r="F1074" s="599" t="s">
        <v>144</v>
      </c>
      <c r="H1074" s="599" t="str">
        <f t="shared" si="4"/>
        <v/>
      </c>
    </row>
    <row r="1075" spans="4:8">
      <c r="D1075" s="599" t="s">
        <v>144</v>
      </c>
      <c r="E1075" s="599" t="s">
        <v>144</v>
      </c>
      <c r="F1075" s="599" t="s">
        <v>144</v>
      </c>
      <c r="H1075" s="599" t="str">
        <f t="shared" si="4"/>
        <v/>
      </c>
    </row>
    <row r="1076" spans="4:8">
      <c r="D1076" s="599" t="s">
        <v>144</v>
      </c>
      <c r="E1076" s="599" t="s">
        <v>144</v>
      </c>
      <c r="F1076" s="599" t="s">
        <v>144</v>
      </c>
      <c r="H1076" s="599" t="str">
        <f t="shared" si="4"/>
        <v/>
      </c>
    </row>
    <row r="1077" spans="4:8">
      <c r="D1077" s="599" t="s">
        <v>144</v>
      </c>
      <c r="E1077" s="599" t="s">
        <v>144</v>
      </c>
      <c r="F1077" s="599" t="s">
        <v>144</v>
      </c>
      <c r="H1077" s="599" t="str">
        <f t="shared" si="4"/>
        <v/>
      </c>
    </row>
    <row r="1078" spans="4:8">
      <c r="D1078" s="599" t="s">
        <v>144</v>
      </c>
      <c r="E1078" s="599" t="s">
        <v>144</v>
      </c>
      <c r="F1078" s="599" t="s">
        <v>144</v>
      </c>
      <c r="H1078" s="599" t="str">
        <f t="shared" si="4"/>
        <v/>
      </c>
    </row>
    <row r="1079" spans="4:8">
      <c r="D1079" s="599" t="s">
        <v>144</v>
      </c>
      <c r="E1079" s="599" t="s">
        <v>144</v>
      </c>
      <c r="F1079" s="599" t="s">
        <v>144</v>
      </c>
      <c r="H1079" s="599" t="str">
        <f t="shared" si="4"/>
        <v/>
      </c>
    </row>
    <row r="1080" spans="4:8">
      <c r="D1080" s="599" t="s">
        <v>144</v>
      </c>
      <c r="E1080" s="599" t="s">
        <v>144</v>
      </c>
      <c r="F1080" s="599" t="s">
        <v>144</v>
      </c>
      <c r="H1080" s="599" t="str">
        <f t="shared" si="4"/>
        <v/>
      </c>
    </row>
    <row r="1081" spans="4:8">
      <c r="D1081" s="599" t="s">
        <v>144</v>
      </c>
      <c r="E1081" s="599" t="s">
        <v>144</v>
      </c>
      <c r="F1081" s="599" t="s">
        <v>144</v>
      </c>
      <c r="H1081" s="599" t="str">
        <f t="shared" si="4"/>
        <v/>
      </c>
    </row>
    <row r="1082" spans="4:8">
      <c r="D1082" s="599" t="s">
        <v>144</v>
      </c>
      <c r="E1082" s="599" t="s">
        <v>144</v>
      </c>
      <c r="F1082" s="599" t="s">
        <v>144</v>
      </c>
      <c r="H1082" s="599" t="str">
        <f t="shared" si="4"/>
        <v/>
      </c>
    </row>
    <row r="1083" spans="4:8">
      <c r="D1083" s="599" t="s">
        <v>144</v>
      </c>
      <c r="E1083" s="599" t="s">
        <v>144</v>
      </c>
      <c r="F1083" s="599" t="s">
        <v>144</v>
      </c>
      <c r="H1083" s="599" t="str">
        <f t="shared" si="4"/>
        <v/>
      </c>
    </row>
    <row r="1084" spans="4:8">
      <c r="D1084" s="599" t="s">
        <v>144</v>
      </c>
      <c r="E1084" s="599" t="s">
        <v>144</v>
      </c>
      <c r="F1084" s="599" t="s">
        <v>144</v>
      </c>
      <c r="H1084" s="599" t="str">
        <f t="shared" si="4"/>
        <v/>
      </c>
    </row>
    <row r="1085" spans="4:8">
      <c r="D1085" s="599" t="s">
        <v>144</v>
      </c>
      <c r="E1085" s="599" t="s">
        <v>144</v>
      </c>
      <c r="F1085" s="599" t="s">
        <v>144</v>
      </c>
      <c r="H1085" s="599" t="str">
        <f t="shared" si="4"/>
        <v/>
      </c>
    </row>
    <row r="1086" spans="4:8">
      <c r="D1086" s="599" t="s">
        <v>144</v>
      </c>
      <c r="E1086" s="599" t="s">
        <v>144</v>
      </c>
      <c r="F1086" s="599" t="s">
        <v>144</v>
      </c>
      <c r="H1086" s="599" t="str">
        <f t="shared" si="4"/>
        <v/>
      </c>
    </row>
    <row r="1087" spans="4:8">
      <c r="D1087" s="599" t="s">
        <v>144</v>
      </c>
      <c r="E1087" s="599" t="s">
        <v>144</v>
      </c>
      <c r="F1087" s="599" t="s">
        <v>144</v>
      </c>
      <c r="H1087" s="599" t="str">
        <f t="shared" si="4"/>
        <v/>
      </c>
    </row>
    <row r="1088" spans="4:8">
      <c r="D1088" s="599" t="s">
        <v>144</v>
      </c>
      <c r="E1088" s="599" t="s">
        <v>144</v>
      </c>
      <c r="F1088" s="599" t="s">
        <v>144</v>
      </c>
      <c r="H1088" s="599" t="str">
        <f t="shared" si="4"/>
        <v/>
      </c>
    </row>
    <row r="1089" spans="4:8">
      <c r="D1089" s="599" t="s">
        <v>144</v>
      </c>
      <c r="E1089" s="599" t="s">
        <v>144</v>
      </c>
      <c r="F1089" s="599" t="s">
        <v>144</v>
      </c>
      <c r="H1089" s="599" t="str">
        <f t="shared" si="4"/>
        <v/>
      </c>
    </row>
    <row r="1090" spans="4:8">
      <c r="D1090" s="599" t="s">
        <v>144</v>
      </c>
      <c r="E1090" s="599" t="s">
        <v>144</v>
      </c>
      <c r="F1090" s="599" t="s">
        <v>144</v>
      </c>
      <c r="H1090" s="599" t="str">
        <f t="shared" si="4"/>
        <v/>
      </c>
    </row>
    <row r="1091" spans="4:8">
      <c r="D1091" s="599" t="s">
        <v>144</v>
      </c>
      <c r="E1091" s="599" t="s">
        <v>144</v>
      </c>
      <c r="F1091" s="599" t="s">
        <v>144</v>
      </c>
      <c r="H1091" s="599" t="str">
        <f t="shared" si="4"/>
        <v/>
      </c>
    </row>
    <row r="1092" spans="4:8">
      <c r="D1092" s="599" t="s">
        <v>144</v>
      </c>
      <c r="E1092" s="599" t="s">
        <v>144</v>
      </c>
      <c r="F1092" s="599" t="s">
        <v>144</v>
      </c>
      <c r="H1092" s="599" t="str">
        <f t="shared" si="4"/>
        <v/>
      </c>
    </row>
    <row r="1093" spans="4:8">
      <c r="D1093" s="599" t="s">
        <v>144</v>
      </c>
      <c r="E1093" s="599" t="s">
        <v>144</v>
      </c>
      <c r="F1093" s="599" t="s">
        <v>144</v>
      </c>
      <c r="H1093" s="599" t="str">
        <f t="shared" si="4"/>
        <v/>
      </c>
    </row>
    <row r="1094" spans="4:8">
      <c r="D1094" s="599" t="s">
        <v>144</v>
      </c>
      <c r="E1094" s="599" t="s">
        <v>144</v>
      </c>
      <c r="F1094" s="599" t="s">
        <v>144</v>
      </c>
      <c r="H1094" s="599" t="str">
        <f t="shared" si="4"/>
        <v/>
      </c>
    </row>
    <row r="1095" spans="4:8">
      <c r="D1095" s="599" t="s">
        <v>144</v>
      </c>
      <c r="E1095" s="599" t="s">
        <v>144</v>
      </c>
      <c r="F1095" s="599" t="s">
        <v>144</v>
      </c>
      <c r="H1095" s="599" t="str">
        <f t="shared" si="4"/>
        <v/>
      </c>
    </row>
    <row r="1096" spans="4:8">
      <c r="D1096" s="599" t="s">
        <v>144</v>
      </c>
      <c r="E1096" s="599" t="s">
        <v>144</v>
      </c>
      <c r="F1096" s="599" t="s">
        <v>144</v>
      </c>
      <c r="H1096" s="599" t="str">
        <f t="shared" si="4"/>
        <v/>
      </c>
    </row>
    <row r="1097" spans="4:8">
      <c r="D1097" s="599" t="s">
        <v>144</v>
      </c>
      <c r="E1097" s="599" t="s">
        <v>144</v>
      </c>
      <c r="F1097" s="599" t="s">
        <v>144</v>
      </c>
      <c r="H1097" s="599" t="str">
        <f t="shared" si="4"/>
        <v/>
      </c>
    </row>
    <row r="1098" spans="4:8">
      <c r="D1098" s="599" t="s">
        <v>144</v>
      </c>
      <c r="E1098" s="599" t="s">
        <v>144</v>
      </c>
      <c r="F1098" s="599" t="s">
        <v>144</v>
      </c>
      <c r="H1098" s="599" t="str">
        <f t="shared" si="4"/>
        <v/>
      </c>
    </row>
    <row r="1099" spans="4:8">
      <c r="D1099" s="599" t="s">
        <v>144</v>
      </c>
      <c r="E1099" s="599" t="s">
        <v>144</v>
      </c>
      <c r="F1099" s="599" t="s">
        <v>144</v>
      </c>
      <c r="H1099" s="599" t="str">
        <f t="shared" si="4"/>
        <v/>
      </c>
    </row>
    <row r="1100" spans="4:8">
      <c r="D1100" s="599" t="s">
        <v>144</v>
      </c>
      <c r="E1100" s="599" t="s">
        <v>144</v>
      </c>
      <c r="F1100" s="599" t="s">
        <v>144</v>
      </c>
      <c r="H1100" s="599" t="str">
        <f t="shared" si="4"/>
        <v/>
      </c>
    </row>
    <row r="1101" spans="4:8">
      <c r="D1101" s="599" t="s">
        <v>144</v>
      </c>
      <c r="E1101" s="599" t="s">
        <v>144</v>
      </c>
      <c r="F1101" s="599" t="s">
        <v>144</v>
      </c>
      <c r="H1101" s="599" t="str">
        <f t="shared" si="4"/>
        <v/>
      </c>
    </row>
    <row r="1102" spans="4:8">
      <c r="D1102" s="599" t="s">
        <v>144</v>
      </c>
      <c r="E1102" s="599" t="s">
        <v>144</v>
      </c>
      <c r="F1102" s="599" t="s">
        <v>144</v>
      </c>
      <c r="H1102" s="599" t="str">
        <f t="shared" si="4"/>
        <v/>
      </c>
    </row>
    <row r="1103" spans="4:8">
      <c r="D1103" s="599" t="s">
        <v>144</v>
      </c>
      <c r="E1103" s="599" t="s">
        <v>144</v>
      </c>
      <c r="F1103" s="599" t="s">
        <v>144</v>
      </c>
      <c r="H1103" s="599" t="str">
        <f t="shared" si="4"/>
        <v/>
      </c>
    </row>
    <row r="1104" spans="4:8">
      <c r="D1104" s="599" t="s">
        <v>144</v>
      </c>
      <c r="E1104" s="599" t="s">
        <v>144</v>
      </c>
      <c r="F1104" s="599" t="s">
        <v>144</v>
      </c>
      <c r="H1104" s="599" t="str">
        <f t="shared" si="4"/>
        <v/>
      </c>
    </row>
    <row r="1105" spans="4:8">
      <c r="D1105" s="599" t="s">
        <v>144</v>
      </c>
      <c r="E1105" s="599" t="s">
        <v>144</v>
      </c>
      <c r="F1105" s="599" t="s">
        <v>144</v>
      </c>
      <c r="H1105" s="599" t="str">
        <f t="shared" ref="H1105:H1135" si="5">IF(C1107=0,"",((1+E1105/D1105)^12)-1)</f>
        <v/>
      </c>
    </row>
    <row r="1106" spans="4:8">
      <c r="D1106" s="599" t="s">
        <v>144</v>
      </c>
      <c r="E1106" s="599" t="s">
        <v>144</v>
      </c>
      <c r="F1106" s="599" t="s">
        <v>144</v>
      </c>
      <c r="H1106" s="599" t="str">
        <f t="shared" si="5"/>
        <v/>
      </c>
    </row>
    <row r="1107" spans="4:8">
      <c r="D1107" s="599" t="s">
        <v>144</v>
      </c>
      <c r="E1107" s="599" t="s">
        <v>144</v>
      </c>
      <c r="F1107" s="599" t="s">
        <v>144</v>
      </c>
      <c r="H1107" s="599" t="str">
        <f t="shared" si="5"/>
        <v/>
      </c>
    </row>
    <row r="1108" spans="4:8">
      <c r="D1108" s="599" t="s">
        <v>144</v>
      </c>
      <c r="E1108" s="599" t="s">
        <v>144</v>
      </c>
      <c r="F1108" s="599" t="s">
        <v>144</v>
      </c>
      <c r="H1108" s="599" t="str">
        <f t="shared" si="5"/>
        <v/>
      </c>
    </row>
    <row r="1109" spans="4:8">
      <c r="D1109" s="599" t="s">
        <v>144</v>
      </c>
      <c r="E1109" s="599" t="s">
        <v>144</v>
      </c>
      <c r="F1109" s="599" t="s">
        <v>144</v>
      </c>
      <c r="H1109" s="599" t="str">
        <f t="shared" si="5"/>
        <v/>
      </c>
    </row>
    <row r="1110" spans="4:8">
      <c r="D1110" s="599" t="s">
        <v>144</v>
      </c>
      <c r="E1110" s="599" t="s">
        <v>144</v>
      </c>
      <c r="F1110" s="599" t="s">
        <v>144</v>
      </c>
      <c r="H1110" s="599" t="str">
        <f t="shared" si="5"/>
        <v/>
      </c>
    </row>
    <row r="1111" spans="4:8">
      <c r="D1111" s="599" t="s">
        <v>144</v>
      </c>
      <c r="E1111" s="599" t="s">
        <v>144</v>
      </c>
      <c r="F1111" s="599" t="s">
        <v>144</v>
      </c>
      <c r="H1111" s="599" t="str">
        <f t="shared" si="5"/>
        <v/>
      </c>
    </row>
    <row r="1112" spans="4:8">
      <c r="D1112" s="599" t="s">
        <v>144</v>
      </c>
      <c r="E1112" s="599" t="s">
        <v>144</v>
      </c>
      <c r="F1112" s="599" t="s">
        <v>144</v>
      </c>
      <c r="H1112" s="599" t="str">
        <f t="shared" si="5"/>
        <v/>
      </c>
    </row>
    <row r="1113" spans="4:8">
      <c r="D1113" s="599" t="s">
        <v>144</v>
      </c>
      <c r="E1113" s="599" t="s">
        <v>144</v>
      </c>
      <c r="F1113" s="599" t="s">
        <v>144</v>
      </c>
      <c r="H1113" s="599" t="str">
        <f t="shared" si="5"/>
        <v/>
      </c>
    </row>
    <row r="1114" spans="4:8">
      <c r="D1114" s="599" t="s">
        <v>144</v>
      </c>
      <c r="E1114" s="599" t="s">
        <v>144</v>
      </c>
      <c r="F1114" s="599" t="s">
        <v>144</v>
      </c>
      <c r="H1114" s="599" t="str">
        <f t="shared" si="5"/>
        <v/>
      </c>
    </row>
    <row r="1115" spans="4:8">
      <c r="D1115" s="599" t="s">
        <v>144</v>
      </c>
      <c r="E1115" s="599" t="s">
        <v>144</v>
      </c>
      <c r="F1115" s="599" t="s">
        <v>144</v>
      </c>
      <c r="H1115" s="599" t="str">
        <f t="shared" si="5"/>
        <v/>
      </c>
    </row>
    <row r="1116" spans="4:8">
      <c r="D1116" s="599" t="s">
        <v>144</v>
      </c>
      <c r="E1116" s="599" t="s">
        <v>144</v>
      </c>
      <c r="F1116" s="599" t="s">
        <v>144</v>
      </c>
      <c r="H1116" s="599" t="str">
        <f t="shared" si="5"/>
        <v/>
      </c>
    </row>
    <row r="1117" spans="4:8">
      <c r="D1117" s="599" t="s">
        <v>144</v>
      </c>
      <c r="E1117" s="599" t="s">
        <v>144</v>
      </c>
      <c r="F1117" s="599" t="s">
        <v>144</v>
      </c>
      <c r="H1117" s="599" t="str">
        <f t="shared" si="5"/>
        <v/>
      </c>
    </row>
    <row r="1118" spans="4:8">
      <c r="D1118" s="599" t="s">
        <v>144</v>
      </c>
      <c r="E1118" s="599" t="s">
        <v>144</v>
      </c>
      <c r="F1118" s="599" t="s">
        <v>144</v>
      </c>
      <c r="H1118" s="599" t="str">
        <f t="shared" si="5"/>
        <v/>
      </c>
    </row>
    <row r="1119" spans="4:8">
      <c r="D1119" s="599" t="s">
        <v>144</v>
      </c>
      <c r="E1119" s="599" t="s">
        <v>144</v>
      </c>
      <c r="F1119" s="599" t="s">
        <v>144</v>
      </c>
      <c r="H1119" s="599" t="str">
        <f t="shared" si="5"/>
        <v/>
      </c>
    </row>
    <row r="1120" spans="4:8">
      <c r="D1120" s="599" t="s">
        <v>144</v>
      </c>
      <c r="E1120" s="599" t="s">
        <v>144</v>
      </c>
      <c r="F1120" s="599" t="s">
        <v>144</v>
      </c>
      <c r="H1120" s="599" t="str">
        <f t="shared" si="5"/>
        <v/>
      </c>
    </row>
    <row r="1121" spans="4:8">
      <c r="D1121" s="599" t="s">
        <v>144</v>
      </c>
      <c r="E1121" s="599" t="s">
        <v>144</v>
      </c>
      <c r="F1121" s="599" t="s">
        <v>144</v>
      </c>
      <c r="H1121" s="599" t="str">
        <f t="shared" si="5"/>
        <v/>
      </c>
    </row>
    <row r="1122" spans="4:8">
      <c r="D1122" s="599" t="s">
        <v>144</v>
      </c>
      <c r="E1122" s="599" t="s">
        <v>144</v>
      </c>
      <c r="F1122" s="599" t="s">
        <v>144</v>
      </c>
      <c r="H1122" s="599" t="str">
        <f t="shared" si="5"/>
        <v/>
      </c>
    </row>
    <row r="1123" spans="4:8">
      <c r="D1123" s="599" t="s">
        <v>144</v>
      </c>
      <c r="E1123" s="599" t="s">
        <v>144</v>
      </c>
      <c r="F1123" s="599" t="s">
        <v>144</v>
      </c>
      <c r="H1123" s="599" t="str">
        <f t="shared" si="5"/>
        <v/>
      </c>
    </row>
    <row r="1124" spans="4:8">
      <c r="D1124" s="599" t="s">
        <v>144</v>
      </c>
      <c r="E1124" s="599" t="s">
        <v>144</v>
      </c>
      <c r="F1124" s="599" t="s">
        <v>144</v>
      </c>
      <c r="H1124" s="599" t="str">
        <f t="shared" si="5"/>
        <v/>
      </c>
    </row>
    <row r="1125" spans="4:8">
      <c r="D1125" s="599" t="s">
        <v>144</v>
      </c>
      <c r="E1125" s="599" t="s">
        <v>144</v>
      </c>
      <c r="F1125" s="599" t="s">
        <v>144</v>
      </c>
      <c r="H1125" s="599" t="str">
        <f t="shared" si="5"/>
        <v/>
      </c>
    </row>
    <row r="1126" spans="4:8">
      <c r="D1126" s="599" t="s">
        <v>144</v>
      </c>
      <c r="E1126" s="599" t="s">
        <v>144</v>
      </c>
      <c r="F1126" s="599" t="s">
        <v>144</v>
      </c>
      <c r="H1126" s="599" t="str">
        <f t="shared" si="5"/>
        <v/>
      </c>
    </row>
    <row r="1127" spans="4:8">
      <c r="D1127" s="599" t="s">
        <v>144</v>
      </c>
      <c r="E1127" s="599" t="s">
        <v>144</v>
      </c>
      <c r="F1127" s="599" t="s">
        <v>144</v>
      </c>
      <c r="H1127" s="599" t="str">
        <f t="shared" si="5"/>
        <v/>
      </c>
    </row>
    <row r="1128" spans="4:8">
      <c r="D1128" s="599" t="s">
        <v>144</v>
      </c>
      <c r="E1128" s="599" t="s">
        <v>144</v>
      </c>
      <c r="F1128" s="599" t="s">
        <v>144</v>
      </c>
      <c r="H1128" s="599" t="str">
        <f t="shared" si="5"/>
        <v/>
      </c>
    </row>
    <row r="1129" spans="4:8">
      <c r="D1129" s="599" t="s">
        <v>144</v>
      </c>
      <c r="E1129" s="599" t="s">
        <v>144</v>
      </c>
      <c r="F1129" s="599" t="s">
        <v>144</v>
      </c>
      <c r="H1129" s="599" t="str">
        <f t="shared" si="5"/>
        <v/>
      </c>
    </row>
    <row r="1130" spans="4:8">
      <c r="D1130" s="599" t="s">
        <v>144</v>
      </c>
      <c r="E1130" s="599" t="s">
        <v>144</v>
      </c>
      <c r="F1130" s="599" t="s">
        <v>144</v>
      </c>
      <c r="H1130" s="599" t="str">
        <f t="shared" si="5"/>
        <v/>
      </c>
    </row>
    <row r="1131" spans="4:8">
      <c r="D1131" s="599" t="s">
        <v>144</v>
      </c>
      <c r="E1131" s="599" t="s">
        <v>144</v>
      </c>
      <c r="F1131" s="599" t="s">
        <v>144</v>
      </c>
      <c r="H1131" s="599" t="str">
        <f t="shared" si="5"/>
        <v/>
      </c>
    </row>
    <row r="1132" spans="4:8">
      <c r="D1132" s="599" t="s">
        <v>144</v>
      </c>
      <c r="E1132" s="599" t="s">
        <v>144</v>
      </c>
      <c r="F1132" s="599" t="s">
        <v>144</v>
      </c>
      <c r="H1132" s="599" t="str">
        <f t="shared" si="5"/>
        <v/>
      </c>
    </row>
    <row r="1133" spans="4:8">
      <c r="D1133" s="599" t="s">
        <v>144</v>
      </c>
      <c r="E1133" s="599" t="s">
        <v>144</v>
      </c>
      <c r="F1133" s="599" t="s">
        <v>144</v>
      </c>
      <c r="H1133" s="599" t="str">
        <f t="shared" si="5"/>
        <v/>
      </c>
    </row>
    <row r="1134" spans="4:8">
      <c r="D1134" s="599" t="s">
        <v>144</v>
      </c>
      <c r="E1134" s="599" t="s">
        <v>144</v>
      </c>
      <c r="F1134" s="599" t="s">
        <v>144</v>
      </c>
      <c r="H1134" s="599" t="str">
        <f t="shared" si="5"/>
        <v/>
      </c>
    </row>
    <row r="1135" spans="4:8">
      <c r="D1135" s="599" t="s">
        <v>144</v>
      </c>
      <c r="E1135" s="599" t="s">
        <v>144</v>
      </c>
      <c r="F1135" s="599" t="s">
        <v>144</v>
      </c>
      <c r="H1135" s="599" t="str">
        <f t="shared" si="5"/>
        <v/>
      </c>
    </row>
  </sheetData>
  <mergeCells count="2">
    <mergeCell ref="B4:D5"/>
    <mergeCell ref="E4:F5"/>
  </mergeCells>
  <conditionalFormatting sqref="C10:C35">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codeName="Sheet39">
    <tabColor theme="3" tint="-0.249977111117893"/>
    <pageSetUpPr fitToPage="1"/>
  </sheetPr>
  <dimension ref="A1:AC491"/>
  <sheetViews>
    <sheetView showGridLines="0" zoomScale="82" zoomScaleNormal="82" workbookViewId="0">
      <selection activeCell="A31" sqref="A31"/>
    </sheetView>
  </sheetViews>
  <sheetFormatPr defaultColWidth="9.1796875" defaultRowHeight="14.5"/>
  <cols>
    <col min="1" max="1" width="59.81640625" style="1079" customWidth="1"/>
    <col min="2" max="2" width="2.7265625" style="1080" customWidth="1"/>
    <col min="3" max="3" width="1.26953125" style="1080" customWidth="1"/>
    <col min="4" max="4" width="16.453125" style="1081" bestFit="1" customWidth="1"/>
    <col min="5" max="5" width="13.54296875" style="1081" bestFit="1" customWidth="1"/>
    <col min="6" max="6" width="15.26953125" style="1082" bestFit="1" customWidth="1"/>
    <col min="7" max="7" width="8.453125" style="1083" bestFit="1" customWidth="1"/>
    <col min="8" max="8" width="22.1796875" style="1084" bestFit="1" customWidth="1"/>
    <col min="9" max="9" width="2.7265625" style="1081" customWidth="1"/>
    <col min="10" max="10" width="17.54296875" style="1081" bestFit="1" customWidth="1"/>
    <col min="11" max="11" width="14.81640625" style="1085" bestFit="1" customWidth="1"/>
    <col min="12" max="12" width="14.81640625" style="1081" bestFit="1" customWidth="1"/>
    <col min="13" max="13" width="15.453125" style="1081" bestFit="1" customWidth="1"/>
    <col min="14" max="14" width="16.453125" style="1081" bestFit="1" customWidth="1"/>
    <col min="15" max="15" width="2.453125" style="1081" customWidth="1"/>
    <col min="16" max="17" width="29.54296875" style="1081" customWidth="1"/>
    <col min="18" max="18" width="16.453125" style="1081" bestFit="1" customWidth="1"/>
    <col min="19" max="19" width="20.453125" style="1081" bestFit="1" customWidth="1"/>
    <col min="20" max="20" width="16.453125" style="1081" bestFit="1" customWidth="1"/>
    <col min="21" max="21" width="8.54296875" style="1081" bestFit="1" customWidth="1"/>
    <col min="22" max="22" width="7.7265625" style="1086" bestFit="1" customWidth="1"/>
    <col min="23" max="23" width="4.26953125" style="1081" customWidth="1"/>
    <col min="24" max="24" width="15.453125" style="1081" bestFit="1" customWidth="1"/>
    <col min="25" max="25" width="20.453125" style="1081" bestFit="1" customWidth="1"/>
    <col min="26" max="26" width="15.453125" style="1081" bestFit="1" customWidth="1"/>
    <col min="27" max="27" width="11.81640625" style="1081" bestFit="1" customWidth="1"/>
    <col min="28" max="28" width="4.26953125" style="1081" customWidth="1"/>
    <col min="29" max="16384" width="9.1796875" style="1081"/>
  </cols>
  <sheetData>
    <row r="1" spans="1:28" ht="15" customHeight="1" thickBot="1"/>
    <row r="2" spans="1:28" s="1100" customFormat="1" ht="40"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5">
      <c r="A3" s="1101" t="s">
        <v>607</v>
      </c>
      <c r="B3" s="1088"/>
      <c r="C3" s="1102"/>
      <c r="F3" s="1103"/>
      <c r="G3" s="1104"/>
      <c r="H3" s="1105"/>
      <c r="K3" s="1106"/>
      <c r="V3" s="1107"/>
      <c r="Y3" s="1108"/>
      <c r="Z3" s="547"/>
      <c r="AA3" s="628"/>
      <c r="AB3" s="1109"/>
    </row>
    <row r="4" spans="1:28" s="1100" customFormat="1">
      <c r="A4" s="1110" t="s">
        <v>608</v>
      </c>
      <c r="B4" s="1088"/>
      <c r="C4" s="1102"/>
      <c r="D4" s="2108"/>
      <c r="E4" s="2108"/>
      <c r="F4" s="2108"/>
      <c r="G4" s="1104"/>
      <c r="H4" s="2109" t="s">
        <v>609</v>
      </c>
      <c r="I4" s="2109"/>
      <c r="J4" s="2109"/>
      <c r="K4" s="2109"/>
      <c r="L4" s="2109"/>
      <c r="M4" s="2109"/>
      <c r="N4" s="2109"/>
      <c r="O4" s="2109"/>
      <c r="P4" s="2109"/>
      <c r="Q4" s="2109"/>
      <c r="R4" s="2109"/>
      <c r="S4" s="2109"/>
      <c r="T4" s="2109"/>
      <c r="U4" s="2109"/>
      <c r="V4" s="2109"/>
      <c r="W4" s="2109"/>
      <c r="X4" s="2109"/>
      <c r="Y4" s="1108"/>
      <c r="Z4" s="547"/>
      <c r="AA4" s="628"/>
      <c r="AB4" s="1109"/>
    </row>
    <row r="5" spans="1:28" s="1100" customFormat="1">
      <c r="A5" s="1204">
        <v>8182368484.4700003</v>
      </c>
      <c r="B5" s="1088"/>
      <c r="C5" s="1102"/>
      <c r="D5" s="2108"/>
      <c r="E5" s="2108"/>
      <c r="F5" s="2108"/>
      <c r="G5" s="1104"/>
      <c r="H5" s="2109"/>
      <c r="I5" s="2109"/>
      <c r="J5" s="2109"/>
      <c r="K5" s="2109"/>
      <c r="L5" s="2109"/>
      <c r="M5" s="2109"/>
      <c r="N5" s="2109"/>
      <c r="O5" s="2109"/>
      <c r="P5" s="2109"/>
      <c r="Q5" s="2109"/>
      <c r="R5" s="2109"/>
      <c r="S5" s="2109"/>
      <c r="T5" s="2109"/>
      <c r="U5" s="2109"/>
      <c r="V5" s="2109"/>
      <c r="W5" s="2109"/>
      <c r="X5" s="2109"/>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'02 - Monthly Asset Follow up'!P17</f>
        <v>7430770897.8500004</v>
      </c>
      <c r="C7" s="1111"/>
      <c r="H7" s="1584" t="s">
        <v>1317</v>
      </c>
      <c r="AB7" s="1112"/>
    </row>
    <row r="8" spans="1:28" s="1113" customFormat="1">
      <c r="B8" s="1114"/>
      <c r="C8" s="1115"/>
      <c r="D8" s="1116"/>
      <c r="E8" s="1116"/>
      <c r="F8" s="1117"/>
      <c r="G8" s="1118"/>
      <c r="H8" s="1583" t="s">
        <v>611</v>
      </c>
      <c r="I8" s="1118"/>
      <c r="J8" s="2110" t="s">
        <v>612</v>
      </c>
      <c r="K8" s="2110"/>
      <c r="L8" s="2110"/>
      <c r="M8" s="2110"/>
      <c r="N8" s="2110"/>
      <c r="O8" s="1118"/>
      <c r="P8" s="2110" t="s">
        <v>119</v>
      </c>
      <c r="Q8" s="2110"/>
      <c r="R8" s="2110"/>
      <c r="S8" s="2110"/>
      <c r="T8" s="2110"/>
      <c r="U8" s="2110"/>
      <c r="V8" s="2110"/>
      <c r="X8" s="2110" t="s">
        <v>120</v>
      </c>
      <c r="Y8" s="2110"/>
      <c r="Z8" s="2110"/>
      <c r="AA8" s="2110"/>
      <c r="AB8" s="1119"/>
    </row>
    <row r="9" spans="1:28" ht="15.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1"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v>7773200000</v>
      </c>
      <c r="B11" s="1130"/>
      <c r="C11" s="1131"/>
      <c r="D11" s="1132">
        <f>IF(E11&lt;&gt;"",EOMONTH(E11,-1),"")</f>
        <v>45930</v>
      </c>
      <c r="E11" s="1133">
        <f>'00 - Cover'!F21</f>
        <v>45957</v>
      </c>
      <c r="F11" s="1134">
        <f>IF(E11&lt;&gt;"",E11-$A$31,"")</f>
        <v>28</v>
      </c>
      <c r="G11" s="1135">
        <f>IF(F11&lt;&gt;"",COUNTIF($F$11:F11,"&gt;0"),"")</f>
        <v>1</v>
      </c>
      <c r="H11" s="1136">
        <v>5.7045189783785418E-3</v>
      </c>
      <c r="I11" s="1135"/>
      <c r="J11" s="1137">
        <f>IF(G11=1,$A$7,N10)</f>
        <v>7430770897.8500004</v>
      </c>
      <c r="K11" s="1138">
        <f>H11*J11</f>
        <v>42388973.610768281</v>
      </c>
      <c r="L11" s="1137">
        <f>IF(E11&lt;&gt;"",(1-(1-$A$25)^(1/12))*(J11-K11),"")</f>
        <v>0</v>
      </c>
      <c r="M11" s="1137">
        <f>IF(J11-K11-L11&lt;$A$27*$A$5,J11-K11-L11,0)</f>
        <v>0</v>
      </c>
      <c r="N11" s="1137">
        <f>IF(E11&lt;&gt;"",J11-K11-L11-M11,"")</f>
        <v>7388381924.2392321</v>
      </c>
      <c r="O11" s="1080"/>
      <c r="P11" s="1137">
        <f>IF(G11&lt;&gt; "", R11+X11-N11, "")</f>
        <v>42389015.440768242</v>
      </c>
      <c r="Q11" s="1137">
        <f>IF(E11&lt;&gt;"", N11*(1-$A$15), "")</f>
        <v>7018962828.0272703</v>
      </c>
      <c r="R11" s="1137">
        <f>$A$13</f>
        <v>7059232357.3200006</v>
      </c>
      <c r="S11" s="1137">
        <f>IF(E11&lt;&gt;"", MIN(P11,MAX(R11-Q11,0)), "")</f>
        <v>40269529.292730331</v>
      </c>
      <c r="T11" s="1137">
        <f>IF(E11&lt;&gt;"", R11-S11, "")</f>
        <v>7018962828.0272703</v>
      </c>
      <c r="U11" s="1139">
        <f>IF(E11&lt;&gt;"", R11/$A$11, "")</f>
        <v>0.90815010000000007</v>
      </c>
      <c r="V11" s="1140">
        <f>IF(E11&lt;&gt;"", IFERROR(1-T11/N11, "n.a."), "")</f>
        <v>5.0000000000000044E-2</v>
      </c>
      <c r="X11" s="1141">
        <f>$A$21</f>
        <v>371538582.36000001</v>
      </c>
      <c r="Y11" s="1141">
        <f>IF(E11&lt;&gt;"", P11-S11, "")</f>
        <v>2119486.1480379105</v>
      </c>
      <c r="Z11" s="1141">
        <f>IF(E11&lt;&gt;"", X11-Y11, "")</f>
        <v>369419096.2119621</v>
      </c>
      <c r="AA11" s="1139">
        <f>IF(E11&lt;&gt;"", X11/$A$19, "")</f>
        <v>0.90796330000000003</v>
      </c>
      <c r="AB11" s="1112"/>
    </row>
    <row r="12" spans="1:28">
      <c r="A12" s="1110" t="s">
        <v>610</v>
      </c>
      <c r="B12" s="1142"/>
      <c r="C12" s="1131"/>
      <c r="D12" s="1132">
        <f t="shared" ref="D12:D75" ca="1" si="0">IF(E12&lt;&gt;"",EOMONTH(E12,-1),"")</f>
        <v>45961</v>
      </c>
      <c r="E12" s="1133">
        <f t="shared" ref="E12:E75" ca="1" si="1">IF(INDIRECT("A"&amp;(IFERROR(MATCH(E11,A:A),999)+1))&gt;0,INDIRECT("A"&amp;(IFERROR(MATCH(E11,A:A),999)+1)),"")</f>
        <v>45988</v>
      </c>
      <c r="F12" s="1134">
        <f t="shared" ref="F12:F75" ca="1" si="2">IF(E12&lt;&gt;"",E12-$A$31,"")</f>
        <v>59</v>
      </c>
      <c r="G12" s="1135">
        <f ca="1">IF(F12&lt;&gt;"",COUNTIF($F$11:F12,"&gt;0"),"")</f>
        <v>2</v>
      </c>
      <c r="H12" s="1136">
        <v>5.7662737037847715E-3</v>
      </c>
      <c r="I12" s="1135"/>
      <c r="J12" s="1137">
        <f t="shared" ref="J12:J75" ca="1" si="3">IF(G12=1,$A$7,N11)</f>
        <v>7388381924.2392321</v>
      </c>
      <c r="K12" s="1138">
        <f t="shared" ref="K12:K75" ca="1" si="4">H12*J12</f>
        <v>42603432.403259411</v>
      </c>
      <c r="L12" s="1137">
        <f t="shared" ref="L12:L75" ca="1" si="5">IF(E12&lt;&gt;"",(1-(1-$A$25)^(1/12))*(J12-K12),"")</f>
        <v>0</v>
      </c>
      <c r="M12" s="1137">
        <f t="shared" ref="M12:M75" ca="1" si="6">IF(J12-K12-L12&lt;$A$27*$A$5,J12-K12-L12,0)</f>
        <v>0</v>
      </c>
      <c r="N12" s="1137">
        <f ca="1">IF(E12&lt;&gt;"",J12-K12-L12-M12,"")</f>
        <v>7345778491.8359728</v>
      </c>
      <c r="O12" s="1080"/>
      <c r="P12" s="1137">
        <f t="shared" ref="P12:P75" ca="1" si="7">IF(G12&lt;&gt; "", R12+X12-N12, "")</f>
        <v>42603432.403259277</v>
      </c>
      <c r="Q12" s="1137">
        <f t="shared" ref="Q12:Q75" ca="1" si="8">IF(E12&lt;&gt;"", N12*(1-$A$15), "")</f>
        <v>6978489567.244174</v>
      </c>
      <c r="R12" s="1137">
        <f ca="1">IF(E12&lt;&gt;"", T11, "")</f>
        <v>7018962828.0272703</v>
      </c>
      <c r="S12" s="1137">
        <f ca="1">IF(E12&lt;&gt;"", MIN(P12,MAX(R12-Q12,0)), "")</f>
        <v>40473260.783096313</v>
      </c>
      <c r="T12" s="1137">
        <f t="shared" ref="T12:T75" ca="1" si="9">IF(E12&lt;&gt;"", R12-S12, "")</f>
        <v>6978489567.244174</v>
      </c>
      <c r="U12" s="1139">
        <f t="shared" ref="U12:U75" ca="1" si="10">IF(E12&lt;&gt;"", R12/$A$11, "")</f>
        <v>0.90296953996131202</v>
      </c>
      <c r="V12" s="1140">
        <f t="shared" ref="V12:V75" ca="1" si="11">IF(E12&lt;&gt;"", IFERROR(1-T12/N12, "n.a."), "")</f>
        <v>5.0000000000000044E-2</v>
      </c>
      <c r="X12" s="1141">
        <f ca="1">IF(E12&lt;&gt;"", Z11, "")</f>
        <v>369419096.2119621</v>
      </c>
      <c r="Y12" s="1141">
        <f t="shared" ref="Y12:Y75" ca="1" si="12">IF(E12&lt;&gt;"", P12-S12, "")</f>
        <v>2130171.6201629639</v>
      </c>
      <c r="Z12" s="1141">
        <f t="shared" ref="Z12:Z75" ca="1" si="13">IF(E12&lt;&gt;"", X12-Y12, "")</f>
        <v>367288924.59179914</v>
      </c>
      <c r="AA12" s="1139">
        <f t="shared" ref="AA12:AA75" ca="1" si="14">IF(E12&lt;&gt;"", X12/$A$19, "")</f>
        <v>0.90278371508299637</v>
      </c>
      <c r="AB12" s="1112"/>
    </row>
    <row r="13" spans="1:28">
      <c r="A13" s="1204">
        <f>'11 - Notes Follow-up'!G25</f>
        <v>7059232357.3200006</v>
      </c>
      <c r="B13" s="1143"/>
      <c r="C13" s="1144"/>
      <c r="D13" s="1132">
        <f t="shared" ca="1" si="0"/>
        <v>45991</v>
      </c>
      <c r="E13" s="1133">
        <f t="shared" ca="1" si="1"/>
        <v>46020</v>
      </c>
      <c r="F13" s="1134">
        <f t="shared" ca="1" si="2"/>
        <v>91</v>
      </c>
      <c r="G13" s="1135">
        <f ca="1">IF(F13&lt;&gt;"",COUNTIF($F$11:F13,"&gt;0"),"")</f>
        <v>3</v>
      </c>
      <c r="H13" s="1136">
        <v>5.7983312736019704E-3</v>
      </c>
      <c r="I13" s="1135"/>
      <c r="J13" s="1137">
        <f t="shared" ca="1" si="3"/>
        <v>7345778491.8359728</v>
      </c>
      <c r="K13" s="1138">
        <f t="shared" ca="1" si="4"/>
        <v>42593257.158165239</v>
      </c>
      <c r="L13" s="1137">
        <f t="shared" ca="1" si="5"/>
        <v>0</v>
      </c>
      <c r="M13" s="1137">
        <f t="shared" ca="1" si="6"/>
        <v>0</v>
      </c>
      <c r="N13" s="1137">
        <f t="shared" ref="N13:N76" ca="1" si="15">IF(E13&lt;&gt;"",J13-K13-L13-M13,"")</f>
        <v>7303185234.6778078</v>
      </c>
      <c r="O13" s="1080"/>
      <c r="P13" s="1137">
        <f t="shared" ca="1" si="7"/>
        <v>42593257.158164978</v>
      </c>
      <c r="Q13" s="1137">
        <f t="shared" ca="1" si="8"/>
        <v>6938025972.9439173</v>
      </c>
      <c r="R13" s="1137">
        <f t="shared" ref="R13:R76" ca="1" si="16">IF(E13&lt;&gt;"", T12, "")</f>
        <v>6978489567.244174</v>
      </c>
      <c r="S13" s="1137">
        <f t="shared" ref="S13:S76" ca="1" si="17">IF(E13&lt;&gt;"", MIN(P13,MAX(R13-Q13,0)), "")</f>
        <v>40463594.300256729</v>
      </c>
      <c r="T13" s="1137">
        <f t="shared" ca="1" si="9"/>
        <v>6938025972.9439173</v>
      </c>
      <c r="U13" s="1139">
        <f t="shared" ca="1" si="10"/>
        <v>0.89776277044771446</v>
      </c>
      <c r="V13" s="1140">
        <f t="shared" ca="1" si="11"/>
        <v>5.0000000000000044E-2</v>
      </c>
      <c r="X13" s="1141">
        <f t="shared" ref="X13:X76" ca="1" si="18">IF(E13&lt;&gt;"", Z12, "")</f>
        <v>367288924.59179914</v>
      </c>
      <c r="Y13" s="1141">
        <f t="shared" ca="1" si="12"/>
        <v>2129662.8579082489</v>
      </c>
      <c r="Z13" s="1141">
        <f t="shared" ca="1" si="13"/>
        <v>365159261.73389089</v>
      </c>
      <c r="AA13" s="1139">
        <f t="shared" ca="1" si="14"/>
        <v>0.8975780170865082</v>
      </c>
      <c r="AB13" s="1112"/>
    </row>
    <row r="14" spans="1:28">
      <c r="A14" s="1110" t="s">
        <v>626</v>
      </c>
      <c r="B14" s="1145"/>
      <c r="C14" s="1146"/>
      <c r="D14" s="1132">
        <f t="shared" ca="1" si="0"/>
        <v>46022</v>
      </c>
      <c r="E14" s="1133">
        <f t="shared" ca="1" si="1"/>
        <v>46049</v>
      </c>
      <c r="F14" s="1134">
        <f t="shared" ca="1" si="2"/>
        <v>120</v>
      </c>
      <c r="G14" s="1135">
        <f ca="1">IF(F14&lt;&gt;"",COUNTIF($F$11:F14,"&gt;0"),"")</f>
        <v>4</v>
      </c>
      <c r="H14" s="1136">
        <v>5.8450978549635232E-3</v>
      </c>
      <c r="I14" s="1135"/>
      <c r="J14" s="1137">
        <f t="shared" ca="1" si="3"/>
        <v>7303185234.6778078</v>
      </c>
      <c r="K14" s="1138">
        <f t="shared" ca="1" si="4"/>
        <v>42687832.349616528</v>
      </c>
      <c r="L14" s="1137">
        <f t="shared" ca="1" si="5"/>
        <v>0</v>
      </c>
      <c r="M14" s="1137">
        <f t="shared" ca="1" si="6"/>
        <v>0</v>
      </c>
      <c r="N14" s="1137">
        <f t="shared" ca="1" si="15"/>
        <v>7260497402.3281918</v>
      </c>
      <c r="O14" s="1080"/>
      <c r="P14" s="1137">
        <f t="shared" ca="1" si="7"/>
        <v>42687832.349616051</v>
      </c>
      <c r="Q14" s="1137">
        <f t="shared" ca="1" si="8"/>
        <v>6897472532.2117815</v>
      </c>
      <c r="R14" s="1137">
        <f t="shared" ca="1" si="16"/>
        <v>6938025972.9439173</v>
      </c>
      <c r="S14" s="1137">
        <f t="shared" ca="1" si="17"/>
        <v>40553440.732135773</v>
      </c>
      <c r="T14" s="1137">
        <f t="shared" ca="1" si="9"/>
        <v>6897472532.2117815</v>
      </c>
      <c r="U14" s="1139">
        <f t="shared" ca="1" si="10"/>
        <v>0.89255724449955198</v>
      </c>
      <c r="V14" s="1140">
        <f t="shared" ca="1" si="11"/>
        <v>5.0000000000000044E-2</v>
      </c>
      <c r="X14" s="1141">
        <f t="shared" ca="1" si="18"/>
        <v>365159261.73389089</v>
      </c>
      <c r="Y14" s="1141">
        <f t="shared" ca="1" si="12"/>
        <v>2134391.617480278</v>
      </c>
      <c r="Z14" s="1141">
        <f t="shared" ca="1" si="13"/>
        <v>363024870.11641061</v>
      </c>
      <c r="AA14" s="1139">
        <f t="shared" ca="1" si="14"/>
        <v>0.89237356239953791</v>
      </c>
      <c r="AB14" s="1112"/>
    </row>
    <row r="15" spans="1:28">
      <c r="A15" s="1205">
        <f>'11bis - Notes Calculation'!N17</f>
        <v>0.05</v>
      </c>
      <c r="B15" s="1143"/>
      <c r="C15" s="1147"/>
      <c r="D15" s="1132">
        <f t="shared" ca="1" si="0"/>
        <v>46053</v>
      </c>
      <c r="E15" s="1133">
        <f t="shared" ca="1" si="1"/>
        <v>46080</v>
      </c>
      <c r="F15" s="1134">
        <f t="shared" ca="1" si="2"/>
        <v>151</v>
      </c>
      <c r="G15" s="1135">
        <f ca="1">IF(F15&lt;&gt;"",COUNTIF($F$11:F15,"&gt;0"),"")</f>
        <v>5</v>
      </c>
      <c r="H15" s="1136">
        <v>5.8812501649786412E-3</v>
      </c>
      <c r="I15" s="1135"/>
      <c r="J15" s="1137">
        <f t="shared" ca="1" si="3"/>
        <v>7260497402.3281918</v>
      </c>
      <c r="K15" s="1138">
        <f t="shared" ca="1" si="4"/>
        <v>42700801.545269676</v>
      </c>
      <c r="L15" s="1137">
        <f t="shared" ca="1" si="5"/>
        <v>0</v>
      </c>
      <c r="M15" s="1137">
        <f t="shared" ca="1" si="6"/>
        <v>0</v>
      </c>
      <c r="N15" s="1137">
        <f t="shared" ca="1" si="15"/>
        <v>7217796600.7829218</v>
      </c>
      <c r="O15" s="1080"/>
      <c r="P15" s="1137">
        <f t="shared" ca="1" si="7"/>
        <v>42700801.545269966</v>
      </c>
      <c r="Q15" s="1137">
        <f t="shared" ca="1" si="8"/>
        <v>6856906770.7437754</v>
      </c>
      <c r="R15" s="1137">
        <f t="shared" ca="1" si="16"/>
        <v>6897472532.2117815</v>
      </c>
      <c r="S15" s="1137">
        <f t="shared" ca="1" si="17"/>
        <v>40565761.468006134</v>
      </c>
      <c r="T15" s="1137">
        <f t="shared" ca="1" si="9"/>
        <v>6856906770.7437754</v>
      </c>
      <c r="U15" s="1139">
        <f t="shared" ca="1" si="10"/>
        <v>0.8873401600642955</v>
      </c>
      <c r="V15" s="1140">
        <f t="shared" ca="1" si="11"/>
        <v>5.0000000000000044E-2</v>
      </c>
      <c r="X15" s="1141">
        <f t="shared" ca="1" si="18"/>
        <v>363024870.11641061</v>
      </c>
      <c r="Y15" s="1141">
        <f t="shared" ca="1" si="12"/>
        <v>2135040.0772638321</v>
      </c>
      <c r="Z15" s="1141">
        <f t="shared" ca="1" si="13"/>
        <v>360889830.03914678</v>
      </c>
      <c r="AA15" s="1139">
        <f t="shared" ca="1" si="14"/>
        <v>0.88715755160413146</v>
      </c>
      <c r="AB15" s="1112"/>
    </row>
    <row r="16" spans="1:28">
      <c r="C16" s="1146"/>
      <c r="D16" s="1132">
        <f t="shared" ca="1" si="0"/>
        <v>46081</v>
      </c>
      <c r="E16" s="1133">
        <f t="shared" ca="1" si="1"/>
        <v>46108</v>
      </c>
      <c r="F16" s="1134">
        <f t="shared" ca="1" si="2"/>
        <v>179</v>
      </c>
      <c r="G16" s="1135">
        <f ca="1">IF(F16&lt;&gt;"",COUNTIF($F$11:F16,"&gt;0"),"")</f>
        <v>6</v>
      </c>
      <c r="H16" s="1136">
        <v>5.9276766132720128E-3</v>
      </c>
      <c r="I16" s="1135"/>
      <c r="J16" s="1137">
        <f t="shared" ca="1" si="3"/>
        <v>7217796600.7829218</v>
      </c>
      <c r="K16" s="1138">
        <f t="shared" ca="1" si="4"/>
        <v>42784764.109815158</v>
      </c>
      <c r="L16" s="1137">
        <f t="shared" ca="1" si="5"/>
        <v>0</v>
      </c>
      <c r="M16" s="1137">
        <f t="shared" ca="1" si="6"/>
        <v>0</v>
      </c>
      <c r="N16" s="1137">
        <f t="shared" ca="1" si="15"/>
        <v>7175011836.6731062</v>
      </c>
      <c r="O16" s="1080"/>
      <c r="P16" s="1137">
        <f t="shared" ca="1" si="7"/>
        <v>42784764.109815598</v>
      </c>
      <c r="Q16" s="1137">
        <f t="shared" ca="1" si="8"/>
        <v>6816261244.8394508</v>
      </c>
      <c r="R16" s="1137">
        <f t="shared" ca="1" si="16"/>
        <v>6856906770.7437754</v>
      </c>
      <c r="S16" s="1137">
        <f t="shared" ca="1" si="17"/>
        <v>40645525.904324532</v>
      </c>
      <c r="T16" s="1137">
        <f t="shared" ca="1" si="9"/>
        <v>6816261244.8394508</v>
      </c>
      <c r="U16" s="1139">
        <f t="shared" ca="1" si="10"/>
        <v>0.88212149060152512</v>
      </c>
      <c r="V16" s="1140">
        <f t="shared" ca="1" si="11"/>
        <v>5.0000000000000044E-2</v>
      </c>
      <c r="X16" s="1141">
        <f t="shared" ca="1" si="18"/>
        <v>360889830.03914678</v>
      </c>
      <c r="Y16" s="1141">
        <f t="shared" ca="1" si="12"/>
        <v>2139238.205491066</v>
      </c>
      <c r="Z16" s="1141">
        <f t="shared" ca="1" si="13"/>
        <v>358750591.83365571</v>
      </c>
      <c r="AA16" s="1139">
        <f t="shared" ca="1" si="14"/>
        <v>0.88193995610739684</v>
      </c>
      <c r="AB16" s="1112"/>
    </row>
    <row r="17" spans="1:28" ht="15.5">
      <c r="A17" s="1101" t="s">
        <v>627</v>
      </c>
      <c r="C17" s="1111"/>
      <c r="D17" s="1132">
        <f t="shared" ca="1" si="0"/>
        <v>46112</v>
      </c>
      <c r="E17" s="1133">
        <f t="shared" ca="1" si="1"/>
        <v>46139</v>
      </c>
      <c r="F17" s="1134">
        <f t="shared" ca="1" si="2"/>
        <v>210</v>
      </c>
      <c r="G17" s="1135">
        <f ca="1">IF(F17&lt;&gt;"",COUNTIF($F$11:F17,"&gt;0"),"")</f>
        <v>7</v>
      </c>
      <c r="H17" s="1136">
        <v>5.9647273934845015E-3</v>
      </c>
      <c r="I17" s="1135"/>
      <c r="J17" s="1137">
        <f t="shared" ca="1" si="3"/>
        <v>7175011836.6731062</v>
      </c>
      <c r="K17" s="1138">
        <f t="shared" ca="1" si="4"/>
        <v>42796989.65077962</v>
      </c>
      <c r="L17" s="1137">
        <f t="shared" ca="1" si="5"/>
        <v>0</v>
      </c>
      <c r="M17" s="1137">
        <f t="shared" ca="1" si="6"/>
        <v>0</v>
      </c>
      <c r="N17" s="1137">
        <f t="shared" ca="1" si="15"/>
        <v>7132214847.0223265</v>
      </c>
      <c r="O17" s="1080"/>
      <c r="P17" s="1137">
        <f t="shared" ca="1" si="7"/>
        <v>42796989.650779724</v>
      </c>
      <c r="Q17" s="1137">
        <f t="shared" ca="1" si="8"/>
        <v>6775604104.6712103</v>
      </c>
      <c r="R17" s="1137">
        <f t="shared" ca="1" si="16"/>
        <v>6816261244.8394508</v>
      </c>
      <c r="S17" s="1137">
        <f t="shared" ca="1" si="17"/>
        <v>40657140.168240547</v>
      </c>
      <c r="T17" s="1137">
        <f t="shared" ca="1" si="9"/>
        <v>6775604104.6712103</v>
      </c>
      <c r="U17" s="1139">
        <f t="shared" ca="1" si="10"/>
        <v>0.87689255967162183</v>
      </c>
      <c r="V17" s="1140">
        <f t="shared" ca="1" si="11"/>
        <v>4.9999999999999933E-2</v>
      </c>
      <c r="X17" s="1141">
        <f t="shared" ca="1" si="18"/>
        <v>358750591.83365571</v>
      </c>
      <c r="Y17" s="1141">
        <f t="shared" ca="1" si="12"/>
        <v>2139849.4825391769</v>
      </c>
      <c r="Z17" s="1141">
        <f t="shared" ca="1" si="13"/>
        <v>356610742.35111654</v>
      </c>
      <c r="AA17" s="1139">
        <f t="shared" ca="1" si="14"/>
        <v>0.87671210125526811</v>
      </c>
      <c r="AB17" s="1112"/>
    </row>
    <row r="18" spans="1:28">
      <c r="A18" s="1110" t="s">
        <v>608</v>
      </c>
      <c r="C18" s="1111"/>
      <c r="D18" s="1132">
        <f t="shared" ca="1" si="0"/>
        <v>46142</v>
      </c>
      <c r="E18" s="1133">
        <f t="shared" ca="1" si="1"/>
        <v>46169</v>
      </c>
      <c r="F18" s="1134">
        <f t="shared" ca="1" si="2"/>
        <v>240</v>
      </c>
      <c r="G18" s="1135">
        <f ca="1">IF(F18&lt;&gt;"",COUNTIF($F$11:F18,"&gt;0"),"")</f>
        <v>8</v>
      </c>
      <c r="H18" s="1136">
        <v>6.0052876992465311E-3</v>
      </c>
      <c r="I18" s="1135"/>
      <c r="J18" s="1137">
        <f t="shared" ca="1" si="3"/>
        <v>7132214847.0223265</v>
      </c>
      <c r="K18" s="1138">
        <f t="shared" ca="1" si="4"/>
        <v>42831002.089206658</v>
      </c>
      <c r="L18" s="1137">
        <f t="shared" ca="1" si="5"/>
        <v>0</v>
      </c>
      <c r="M18" s="1137">
        <f t="shared" ca="1" si="6"/>
        <v>0</v>
      </c>
      <c r="N18" s="1137">
        <f t="shared" ca="1" si="15"/>
        <v>7089383844.9331198</v>
      </c>
      <c r="O18" s="1080"/>
      <c r="P18" s="1137">
        <f t="shared" ca="1" si="7"/>
        <v>42831002.089206696</v>
      </c>
      <c r="Q18" s="1137">
        <f t="shared" ca="1" si="8"/>
        <v>6734914652.6864634</v>
      </c>
      <c r="R18" s="1137">
        <f t="shared" ca="1" si="16"/>
        <v>6775604104.6712103</v>
      </c>
      <c r="S18" s="1137">
        <f t="shared" ca="1" si="17"/>
        <v>40689451.984746933</v>
      </c>
      <c r="T18" s="1137">
        <f t="shared" ca="1" si="9"/>
        <v>6734914652.6864634</v>
      </c>
      <c r="U18" s="1139">
        <f t="shared" ca="1" si="10"/>
        <v>0.87166213459980579</v>
      </c>
      <c r="V18" s="1140">
        <f t="shared" ca="1" si="11"/>
        <v>5.0000000000000044E-2</v>
      </c>
      <c r="X18" s="1141">
        <f t="shared" ca="1" si="18"/>
        <v>356610742.35111654</v>
      </c>
      <c r="Y18" s="1141">
        <f t="shared" ca="1" si="12"/>
        <v>2141550.1044597626</v>
      </c>
      <c r="Z18" s="1141">
        <f t="shared" ca="1" si="13"/>
        <v>354469192.24665678</v>
      </c>
      <c r="AA18" s="1139">
        <f t="shared" ca="1" si="14"/>
        <v>0.87148275256871099</v>
      </c>
      <c r="AB18" s="1112"/>
    </row>
    <row r="19" spans="1:28">
      <c r="A19" s="1204">
        <v>409200000</v>
      </c>
      <c r="C19" s="1111"/>
      <c r="D19" s="1132">
        <f t="shared" ca="1" si="0"/>
        <v>46173</v>
      </c>
      <c r="E19" s="1133">
        <f t="shared" ca="1" si="1"/>
        <v>46202</v>
      </c>
      <c r="F19" s="1134">
        <f t="shared" ca="1" si="2"/>
        <v>273</v>
      </c>
      <c r="G19" s="1135">
        <f ca="1">IF(F19&lt;&gt;"",COUNTIF($F$11:F19,"&gt;0"),"")</f>
        <v>9</v>
      </c>
      <c r="H19" s="1136">
        <v>6.0525303175296792E-3</v>
      </c>
      <c r="I19" s="1135"/>
      <c r="J19" s="1137">
        <f t="shared" ca="1" si="3"/>
        <v>7089383844.9331198</v>
      </c>
      <c r="K19" s="1138">
        <f t="shared" ca="1" si="4"/>
        <v>42908710.65406283</v>
      </c>
      <c r="L19" s="1137">
        <f t="shared" ca="1" si="5"/>
        <v>0</v>
      </c>
      <c r="M19" s="1137">
        <f t="shared" ca="1" si="6"/>
        <v>0</v>
      </c>
      <c r="N19" s="1137">
        <f t="shared" ca="1" si="15"/>
        <v>7046475134.2790565</v>
      </c>
      <c r="O19" s="1080"/>
      <c r="P19" s="1137">
        <f t="shared" ca="1" si="7"/>
        <v>42908710.654063225</v>
      </c>
      <c r="Q19" s="1137">
        <f t="shared" ca="1" si="8"/>
        <v>6694151377.5651035</v>
      </c>
      <c r="R19" s="1137">
        <f t="shared" ca="1" si="16"/>
        <v>6734914652.6864634</v>
      </c>
      <c r="S19" s="1137">
        <f t="shared" ca="1" si="17"/>
        <v>40763275.121359825</v>
      </c>
      <c r="T19" s="1137">
        <f t="shared" ca="1" si="9"/>
        <v>6694151377.5651035</v>
      </c>
      <c r="U19" s="1139">
        <f t="shared" ca="1" si="10"/>
        <v>0.8664275527049945</v>
      </c>
      <c r="V19" s="1140">
        <f t="shared" ca="1" si="11"/>
        <v>5.0000000000000044E-2</v>
      </c>
      <c r="X19" s="1141">
        <f t="shared" ca="1" si="18"/>
        <v>354469192.24665678</v>
      </c>
      <c r="Y19" s="1141">
        <f t="shared" ca="1" si="12"/>
        <v>2145435.5327033997</v>
      </c>
      <c r="Z19" s="1141">
        <f t="shared" ca="1" si="13"/>
        <v>352323756.71395338</v>
      </c>
      <c r="AA19" s="1139">
        <f t="shared" ca="1" si="14"/>
        <v>0.866249247914606</v>
      </c>
      <c r="AB19" s="1112"/>
    </row>
    <row r="20" spans="1:28">
      <c r="A20" s="1110" t="s">
        <v>610</v>
      </c>
      <c r="C20" s="1111"/>
      <c r="D20" s="1132">
        <f t="shared" ca="1" si="0"/>
        <v>46203</v>
      </c>
      <c r="E20" s="1133">
        <f t="shared" ca="1" si="1"/>
        <v>46230</v>
      </c>
      <c r="F20" s="1134">
        <f t="shared" ca="1" si="2"/>
        <v>301</v>
      </c>
      <c r="G20" s="1135">
        <f ca="1">IF(F20&lt;&gt;"",COUNTIF($F$11:F20,"&gt;0"),"")</f>
        <v>10</v>
      </c>
      <c r="H20" s="1136">
        <v>6.088585956135875E-3</v>
      </c>
      <c r="I20" s="1135"/>
      <c r="J20" s="1137">
        <f t="shared" ca="1" si="3"/>
        <v>7046475134.2790565</v>
      </c>
      <c r="K20" s="1138">
        <f t="shared" ca="1" si="4"/>
        <v>42903069.542832121</v>
      </c>
      <c r="L20" s="1137">
        <f t="shared" ca="1" si="5"/>
        <v>0</v>
      </c>
      <c r="M20" s="1137">
        <f t="shared" ca="1" si="6"/>
        <v>0</v>
      </c>
      <c r="N20" s="1137">
        <f t="shared" ca="1" si="15"/>
        <v>7003572064.7362242</v>
      </c>
      <c r="O20" s="1080"/>
      <c r="P20" s="1137">
        <f t="shared" ca="1" si="7"/>
        <v>42903069.542832375</v>
      </c>
      <c r="Q20" s="1137">
        <f t="shared" ca="1" si="8"/>
        <v>6653393461.4994125</v>
      </c>
      <c r="R20" s="1137">
        <f t="shared" ca="1" si="16"/>
        <v>6694151377.5651035</v>
      </c>
      <c r="S20" s="1137">
        <f t="shared" ca="1" si="17"/>
        <v>40757916.065690994</v>
      </c>
      <c r="T20" s="1137">
        <f t="shared" ca="1" si="9"/>
        <v>6653393461.4994125</v>
      </c>
      <c r="U20" s="1139">
        <f t="shared" ca="1" si="10"/>
        <v>0.86118347367430448</v>
      </c>
      <c r="V20" s="1140">
        <f t="shared" ca="1" si="11"/>
        <v>5.0000000000000044E-2</v>
      </c>
      <c r="X20" s="1141">
        <f t="shared" ca="1" si="18"/>
        <v>352323756.71395338</v>
      </c>
      <c r="Y20" s="1141">
        <f t="shared" ca="1" si="12"/>
        <v>2145153.4771413803</v>
      </c>
      <c r="Z20" s="1141">
        <f t="shared" ca="1" si="13"/>
        <v>350178603.236812</v>
      </c>
      <c r="AA20" s="1139">
        <f t="shared" ca="1" si="14"/>
        <v>0.8610062480790649</v>
      </c>
      <c r="AB20" s="1112"/>
    </row>
    <row r="21" spans="1:28">
      <c r="A21" s="1204">
        <f>'11 - Notes Follow-up'!O25</f>
        <v>371538582.36000001</v>
      </c>
      <c r="C21" s="1111"/>
      <c r="D21" s="1132">
        <f t="shared" ca="1" si="0"/>
        <v>46234</v>
      </c>
      <c r="E21" s="1133">
        <f t="shared" ca="1" si="1"/>
        <v>46261</v>
      </c>
      <c r="F21" s="1134">
        <f t="shared" ca="1" si="2"/>
        <v>332</v>
      </c>
      <c r="G21" s="1135">
        <f ca="1">IF(F21&lt;&gt;"",COUNTIF($F$11:F21,"&gt;0"),"")</f>
        <v>11</v>
      </c>
      <c r="H21" s="1148">
        <v>6.133374550511099E-3</v>
      </c>
      <c r="I21" s="1135"/>
      <c r="J21" s="1137">
        <f t="shared" ca="1" si="3"/>
        <v>7003572064.7362242</v>
      </c>
      <c r="K21" s="1138">
        <f t="shared" ca="1" si="4"/>
        <v>42955530.664523631</v>
      </c>
      <c r="L21" s="1137">
        <f t="shared" ca="1" si="5"/>
        <v>0</v>
      </c>
      <c r="M21" s="1137">
        <f t="shared" ca="1" si="6"/>
        <v>0</v>
      </c>
      <c r="N21" s="1137">
        <f t="shared" ca="1" si="15"/>
        <v>6960616534.0717001</v>
      </c>
      <c r="O21" s="1080"/>
      <c r="P21" s="1137">
        <f t="shared" ca="1" si="7"/>
        <v>42955530.664524078</v>
      </c>
      <c r="Q21" s="1137">
        <f t="shared" ca="1" si="8"/>
        <v>6612585707.3681145</v>
      </c>
      <c r="R21" s="1137">
        <f t="shared" ca="1" si="16"/>
        <v>6653393461.4994125</v>
      </c>
      <c r="S21" s="1137">
        <f t="shared" ca="1" si="17"/>
        <v>40807754.131298065</v>
      </c>
      <c r="T21" s="1137">
        <f t="shared" ca="1" si="9"/>
        <v>6612585707.3681145</v>
      </c>
      <c r="U21" s="1139">
        <f t="shared" ca="1" si="10"/>
        <v>0.85594008407083477</v>
      </c>
      <c r="V21" s="1140">
        <f t="shared" ca="1" si="11"/>
        <v>5.0000000000000044E-2</v>
      </c>
      <c r="X21" s="1141">
        <f t="shared" ca="1" si="18"/>
        <v>350178603.236812</v>
      </c>
      <c r="Y21" s="1141">
        <f t="shared" ca="1" si="12"/>
        <v>2147776.5332260132</v>
      </c>
      <c r="Z21" s="1141">
        <f t="shared" ca="1" si="13"/>
        <v>348030826.70358598</v>
      </c>
      <c r="AA21" s="1139">
        <f t="shared" ca="1" si="14"/>
        <v>0.85576393752886604</v>
      </c>
      <c r="AB21" s="1112"/>
    </row>
    <row r="22" spans="1:28">
      <c r="A22" s="1149"/>
      <c r="C22" s="1111"/>
      <c r="D22" s="1132">
        <f t="shared" ca="1" si="0"/>
        <v>46265</v>
      </c>
      <c r="E22" s="1133">
        <f t="shared" ca="1" si="1"/>
        <v>46293</v>
      </c>
      <c r="F22" s="1134">
        <f t="shared" ca="1" si="2"/>
        <v>364</v>
      </c>
      <c r="G22" s="1135">
        <f ca="1">IF(F22&lt;&gt;"",COUNTIF($F$11:F22,"&gt;0"),"")</f>
        <v>12</v>
      </c>
      <c r="H22" s="1136">
        <v>6.1692309126794949E-3</v>
      </c>
      <c r="I22" s="1135"/>
      <c r="J22" s="1137">
        <f t="shared" ca="1" si="3"/>
        <v>6960616534.0717001</v>
      </c>
      <c r="K22" s="1138">
        <f t="shared" ca="1" si="4"/>
        <v>42941650.693303138</v>
      </c>
      <c r="L22" s="1137">
        <f t="shared" ca="1" si="5"/>
        <v>0</v>
      </c>
      <c r="M22" s="1137">
        <f t="shared" ca="1" si="6"/>
        <v>0</v>
      </c>
      <c r="N22" s="1137">
        <f t="shared" ca="1" si="15"/>
        <v>6917674883.378397</v>
      </c>
      <c r="O22" s="1080"/>
      <c r="P22" s="1137">
        <f t="shared" ca="1" si="7"/>
        <v>42941650.693303108</v>
      </c>
      <c r="Q22" s="1137">
        <f t="shared" ca="1" si="8"/>
        <v>6571791139.2094765</v>
      </c>
      <c r="R22" s="1137">
        <f t="shared" ca="1" si="16"/>
        <v>6612585707.3681145</v>
      </c>
      <c r="S22" s="1137">
        <f t="shared" ca="1" si="17"/>
        <v>40794568.158638</v>
      </c>
      <c r="T22" s="1137">
        <f t="shared" ca="1" si="9"/>
        <v>6571791139.2094765</v>
      </c>
      <c r="U22" s="1139">
        <f t="shared" ca="1" si="10"/>
        <v>0.85069028294243232</v>
      </c>
      <c r="V22" s="1140">
        <f t="shared" ca="1" si="11"/>
        <v>5.0000000000000044E-2</v>
      </c>
      <c r="X22" s="1141">
        <f t="shared" ca="1" si="18"/>
        <v>348030826.70358598</v>
      </c>
      <c r="Y22" s="1141">
        <f t="shared" ca="1" si="12"/>
        <v>2147082.5346651077</v>
      </c>
      <c r="Z22" s="1141">
        <f t="shared" ca="1" si="13"/>
        <v>345883744.16892087</v>
      </c>
      <c r="AA22" s="1139">
        <f t="shared" ca="1" si="14"/>
        <v>0.85051521677318176</v>
      </c>
      <c r="AB22" s="1112"/>
    </row>
    <row r="23" spans="1:28" ht="15.5">
      <c r="A23" s="1101" t="s">
        <v>628</v>
      </c>
      <c r="C23" s="1111"/>
      <c r="D23" s="1132">
        <f t="shared" ca="1" si="0"/>
        <v>46295</v>
      </c>
      <c r="E23" s="1133">
        <f t="shared" ca="1" si="1"/>
        <v>46322</v>
      </c>
      <c r="F23" s="1134">
        <f t="shared" ca="1" si="2"/>
        <v>393</v>
      </c>
      <c r="G23" s="1135">
        <f ca="1">IF(F23&lt;&gt;"",COUNTIF($F$11:F23,"&gt;0"),"")</f>
        <v>13</v>
      </c>
      <c r="H23" s="1136">
        <v>6.211379484955426E-3</v>
      </c>
      <c r="I23" s="1135"/>
      <c r="J23" s="1137">
        <f t="shared" ca="1" si="3"/>
        <v>6917674883.378397</v>
      </c>
      <c r="K23" s="1138">
        <f t="shared" ca="1" si="4"/>
        <v>42968303.854207993</v>
      </c>
      <c r="L23" s="1137">
        <f t="shared" ca="1" si="5"/>
        <v>0</v>
      </c>
      <c r="M23" s="1137">
        <f t="shared" ca="1" si="6"/>
        <v>0</v>
      </c>
      <c r="N23" s="1137">
        <f t="shared" ca="1" si="15"/>
        <v>6874706579.524189</v>
      </c>
      <c r="O23" s="1080"/>
      <c r="P23" s="1137">
        <f t="shared" ca="1" si="7"/>
        <v>42968303.854207993</v>
      </c>
      <c r="Q23" s="1137">
        <f t="shared" ca="1" si="8"/>
        <v>6530971250.5479794</v>
      </c>
      <c r="R23" s="1137">
        <f t="shared" ca="1" si="16"/>
        <v>6571791139.2094765</v>
      </c>
      <c r="S23" s="1137">
        <f t="shared" ca="1" si="17"/>
        <v>40819888.661497116</v>
      </c>
      <c r="T23" s="1137">
        <f t="shared" ca="1" si="9"/>
        <v>6530971250.5479794</v>
      </c>
      <c r="U23" s="1139">
        <f t="shared" ca="1" si="10"/>
        <v>0.84544217815178779</v>
      </c>
      <c r="V23" s="1140">
        <f t="shared" ca="1" si="11"/>
        <v>5.0000000000000044E-2</v>
      </c>
      <c r="X23" s="1141">
        <f t="shared" ca="1" si="18"/>
        <v>345883744.16892087</v>
      </c>
      <c r="Y23" s="1141">
        <f t="shared" ca="1" si="12"/>
        <v>2148415.1927108765</v>
      </c>
      <c r="Z23" s="1141">
        <f t="shared" ca="1" si="13"/>
        <v>343735328.97621</v>
      </c>
      <c r="AA23" s="1139">
        <f t="shared" ca="1" si="14"/>
        <v>0.84526819200616055</v>
      </c>
      <c r="AB23" s="1112"/>
    </row>
    <row r="24" spans="1:28">
      <c r="A24" s="1110" t="s">
        <v>260</v>
      </c>
      <c r="C24" s="1111"/>
      <c r="D24" s="1132">
        <f t="shared" ca="1" si="0"/>
        <v>46326</v>
      </c>
      <c r="E24" s="1133">
        <f t="shared" ca="1" si="1"/>
        <v>46353</v>
      </c>
      <c r="F24" s="1134">
        <f t="shared" ca="1" si="2"/>
        <v>424</v>
      </c>
      <c r="G24" s="1135">
        <f ca="1">IF(F24&lt;&gt;"",COUNTIF($F$11:F24,"&gt;0"),"")</f>
        <v>14</v>
      </c>
      <c r="H24" s="1136">
        <v>6.2630015066440572E-3</v>
      </c>
      <c r="I24" s="1135"/>
      <c r="J24" s="1137">
        <f t="shared" ca="1" si="3"/>
        <v>6874706579.524189</v>
      </c>
      <c r="K24" s="1138">
        <f t="shared" ca="1" si="4"/>
        <v>43056297.66529581</v>
      </c>
      <c r="L24" s="1137">
        <f t="shared" ca="1" si="5"/>
        <v>0</v>
      </c>
      <c r="M24" s="1137">
        <f t="shared" ca="1" si="6"/>
        <v>0</v>
      </c>
      <c r="N24" s="1137">
        <f t="shared" ca="1" si="15"/>
        <v>6831650281.8588934</v>
      </c>
      <c r="O24" s="1080"/>
      <c r="P24" s="1137">
        <f t="shared" ca="1" si="7"/>
        <v>43056297.665295601</v>
      </c>
      <c r="Q24" s="1137">
        <f t="shared" ca="1" si="8"/>
        <v>6490067767.7659483</v>
      </c>
      <c r="R24" s="1137">
        <f t="shared" ca="1" si="16"/>
        <v>6530971250.5479794</v>
      </c>
      <c r="S24" s="1137">
        <f t="shared" ca="1" si="17"/>
        <v>40903482.782031059</v>
      </c>
      <c r="T24" s="1137">
        <f t="shared" ca="1" si="9"/>
        <v>6490067767.7659483</v>
      </c>
      <c r="U24" s="1139">
        <f t="shared" ca="1" si="10"/>
        <v>0.84019081595069978</v>
      </c>
      <c r="V24" s="1140">
        <f t="shared" ca="1" si="11"/>
        <v>5.0000000000000044E-2</v>
      </c>
      <c r="X24" s="1141">
        <f t="shared" ca="1" si="18"/>
        <v>343735328.97621</v>
      </c>
      <c r="Y24" s="1141">
        <f t="shared" ca="1" si="12"/>
        <v>2152814.8832645416</v>
      </c>
      <c r="Z24" s="1141">
        <f t="shared" ca="1" si="13"/>
        <v>341582514.09294546</v>
      </c>
      <c r="AA24" s="1139">
        <f t="shared" ca="1" si="14"/>
        <v>0.84001791049904695</v>
      </c>
      <c r="AB24" s="1112"/>
    </row>
    <row r="25" spans="1:28">
      <c r="A25" s="1205">
        <v>0</v>
      </c>
      <c r="C25" s="1111"/>
      <c r="D25" s="1132">
        <f t="shared" ca="1" si="0"/>
        <v>46356</v>
      </c>
      <c r="E25" s="1133">
        <f t="shared" ca="1" si="1"/>
        <v>46384</v>
      </c>
      <c r="F25" s="1134">
        <f t="shared" ca="1" si="2"/>
        <v>455</v>
      </c>
      <c r="G25" s="1135">
        <f ca="1">IF(F25&lt;&gt;"",COUNTIF($F$11:F25,"&gt;0"),"")</f>
        <v>15</v>
      </c>
      <c r="H25" s="1136">
        <v>6.292677908475707E-3</v>
      </c>
      <c r="I25" s="1135"/>
      <c r="J25" s="1137">
        <f t="shared" ca="1" si="3"/>
        <v>6831650281.8588934</v>
      </c>
      <c r="K25" s="1138">
        <f t="shared" ca="1" si="4"/>
        <v>42989374.807085298</v>
      </c>
      <c r="L25" s="1137">
        <f t="shared" ca="1" si="5"/>
        <v>0</v>
      </c>
      <c r="M25" s="1137">
        <f t="shared" ca="1" si="6"/>
        <v>0</v>
      </c>
      <c r="N25" s="1137">
        <f t="shared" ca="1" si="15"/>
        <v>6788660907.0518084</v>
      </c>
      <c r="O25" s="1080"/>
      <c r="P25" s="1137">
        <f t="shared" ca="1" si="7"/>
        <v>42989374.807085037</v>
      </c>
      <c r="Q25" s="1137">
        <f t="shared" ca="1" si="8"/>
        <v>6449227861.6992178</v>
      </c>
      <c r="R25" s="1137">
        <f t="shared" ca="1" si="16"/>
        <v>6490067767.7659483</v>
      </c>
      <c r="S25" s="1137">
        <f t="shared" ca="1" si="17"/>
        <v>40839906.066730499</v>
      </c>
      <c r="T25" s="1137">
        <f t="shared" ca="1" si="9"/>
        <v>6449227861.6992178</v>
      </c>
      <c r="U25" s="1139">
        <f t="shared" ca="1" si="10"/>
        <v>0.83492869960453198</v>
      </c>
      <c r="V25" s="1140">
        <f t="shared" ca="1" si="11"/>
        <v>5.0000000000000044E-2</v>
      </c>
      <c r="X25" s="1141">
        <f t="shared" ca="1" si="18"/>
        <v>341582514.09294546</v>
      </c>
      <c r="Y25" s="1141">
        <f t="shared" ca="1" si="12"/>
        <v>2149468.740354538</v>
      </c>
      <c r="Z25" s="1141">
        <f t="shared" ca="1" si="13"/>
        <v>339433045.35259092</v>
      </c>
      <c r="AA25" s="1139">
        <f t="shared" ca="1" si="14"/>
        <v>0.83475687705998403</v>
      </c>
      <c r="AB25" s="1112"/>
    </row>
    <row r="26" spans="1:28">
      <c r="A26" s="1110" t="s">
        <v>629</v>
      </c>
      <c r="C26" s="1111"/>
      <c r="D26" s="1132">
        <f t="shared" ca="1" si="0"/>
        <v>46387</v>
      </c>
      <c r="E26" s="1133">
        <f t="shared" ca="1" si="1"/>
        <v>46414</v>
      </c>
      <c r="F26" s="1134">
        <f t="shared" ca="1" si="2"/>
        <v>485</v>
      </c>
      <c r="G26" s="1135">
        <f ca="1">IF(F26&lt;&gt;"",COUNTIF($F$11:F26,"&gt;0"),"")</f>
        <v>16</v>
      </c>
      <c r="H26" s="1136">
        <v>6.3358665088783829E-3</v>
      </c>
      <c r="I26" s="1135"/>
      <c r="J26" s="1137">
        <f t="shared" ca="1" si="3"/>
        <v>6788660907.0518084</v>
      </c>
      <c r="K26" s="1138">
        <f t="shared" ca="1" si="4"/>
        <v>43012049.2811215</v>
      </c>
      <c r="L26" s="1137">
        <f t="shared" ca="1" si="5"/>
        <v>0</v>
      </c>
      <c r="M26" s="1137">
        <f t="shared" ca="1" si="6"/>
        <v>0</v>
      </c>
      <c r="N26" s="1137">
        <f t="shared" ca="1" si="15"/>
        <v>6745648857.7706871</v>
      </c>
      <c r="O26" s="1080"/>
      <c r="P26" s="1137">
        <f t="shared" ca="1" si="7"/>
        <v>43012049.281121254</v>
      </c>
      <c r="Q26" s="1137">
        <f t="shared" ca="1" si="8"/>
        <v>6408366414.8821526</v>
      </c>
      <c r="R26" s="1137">
        <f t="shared" ca="1" si="16"/>
        <v>6449227861.6992178</v>
      </c>
      <c r="S26" s="1137">
        <f t="shared" ca="1" si="17"/>
        <v>40861446.817065239</v>
      </c>
      <c r="T26" s="1137">
        <f t="shared" ca="1" si="9"/>
        <v>6408366414.8821526</v>
      </c>
      <c r="U26" s="1139">
        <f t="shared" ca="1" si="10"/>
        <v>0.82967476222137826</v>
      </c>
      <c r="V26" s="1140">
        <f t="shared" ca="1" si="11"/>
        <v>5.0000000000000044E-2</v>
      </c>
      <c r="X26" s="1141">
        <f t="shared" ca="1" si="18"/>
        <v>339433045.35259092</v>
      </c>
      <c r="Y26" s="1141">
        <f t="shared" ca="1" si="12"/>
        <v>2150602.464056015</v>
      </c>
      <c r="Z26" s="1141">
        <f t="shared" ca="1" si="13"/>
        <v>337282442.8885349</v>
      </c>
      <c r="AA26" s="1139">
        <f t="shared" ca="1" si="14"/>
        <v>0.82950402090075981</v>
      </c>
      <c r="AB26" s="1112"/>
    </row>
    <row r="27" spans="1:28">
      <c r="A27" s="1205">
        <v>0</v>
      </c>
      <c r="C27" s="1111"/>
      <c r="D27" s="1132">
        <f t="shared" ca="1" si="0"/>
        <v>46418</v>
      </c>
      <c r="E27" s="1133">
        <f t="shared" ca="1" si="1"/>
        <v>46444</v>
      </c>
      <c r="F27" s="1134">
        <f t="shared" ca="1" si="2"/>
        <v>515</v>
      </c>
      <c r="G27" s="1135">
        <f ca="1">IF(F27&lt;&gt;"",COUNTIF($F$11:F27,"&gt;0"),"")</f>
        <v>17</v>
      </c>
      <c r="H27" s="1136">
        <v>6.3739095470263527E-3</v>
      </c>
      <c r="I27" s="1135"/>
      <c r="J27" s="1137">
        <f t="shared" ca="1" si="3"/>
        <v>6745648857.7706871</v>
      </c>
      <c r="K27" s="1138">
        <f t="shared" ca="1" si="4"/>
        <v>42996155.655431993</v>
      </c>
      <c r="L27" s="1137">
        <f t="shared" ca="1" si="5"/>
        <v>0</v>
      </c>
      <c r="M27" s="1137">
        <f t="shared" ca="1" si="6"/>
        <v>0</v>
      </c>
      <c r="N27" s="1137">
        <f t="shared" ca="1" si="15"/>
        <v>6702652702.1152554</v>
      </c>
      <c r="O27" s="1080"/>
      <c r="P27" s="1137">
        <f t="shared" ca="1" si="7"/>
        <v>42996155.655431747</v>
      </c>
      <c r="Q27" s="1137">
        <f t="shared" ca="1" si="8"/>
        <v>6367520067.0094919</v>
      </c>
      <c r="R27" s="1137">
        <f t="shared" ca="1" si="16"/>
        <v>6408366414.8821526</v>
      </c>
      <c r="S27" s="1137">
        <f t="shared" ca="1" si="17"/>
        <v>40846347.872660637</v>
      </c>
      <c r="T27" s="1137">
        <f t="shared" ca="1" si="9"/>
        <v>6367520067.0094919</v>
      </c>
      <c r="U27" s="1139">
        <f t="shared" ca="1" si="10"/>
        <v>0.82441805368215826</v>
      </c>
      <c r="V27" s="1140">
        <f t="shared" ca="1" si="11"/>
        <v>5.0000000000000044E-2</v>
      </c>
      <c r="X27" s="1141">
        <f t="shared" ca="1" si="18"/>
        <v>337282442.8885349</v>
      </c>
      <c r="Y27" s="1141">
        <f t="shared" ca="1" si="12"/>
        <v>2149807.7827711105</v>
      </c>
      <c r="Z27" s="1141">
        <f t="shared" ca="1" si="13"/>
        <v>335132635.10576379</v>
      </c>
      <c r="AA27" s="1139">
        <f t="shared" ca="1" si="14"/>
        <v>0.8242483941557549</v>
      </c>
      <c r="AB27" s="1112"/>
    </row>
    <row r="28" spans="1:28">
      <c r="C28" s="1111"/>
      <c r="D28" s="1132">
        <f t="shared" ca="1" si="0"/>
        <v>46446</v>
      </c>
      <c r="E28" s="1133">
        <f t="shared" ca="1" si="1"/>
        <v>46476</v>
      </c>
      <c r="F28" s="1134">
        <f t="shared" ca="1" si="2"/>
        <v>547</v>
      </c>
      <c r="G28" s="1135">
        <f ca="1">IF(F28&lt;&gt;"",COUNTIF($F$11:F28,"&gt;0"),"")</f>
        <v>18</v>
      </c>
      <c r="H28" s="1136">
        <v>6.4206566612116898E-3</v>
      </c>
      <c r="I28" s="1135"/>
      <c r="J28" s="1137">
        <f t="shared" ca="1" si="3"/>
        <v>6702652702.1152554</v>
      </c>
      <c r="K28" s="1138">
        <f t="shared" ca="1" si="4"/>
        <v>43035431.719624847</v>
      </c>
      <c r="L28" s="1137">
        <f t="shared" ca="1" si="5"/>
        <v>0</v>
      </c>
      <c r="M28" s="1137">
        <f t="shared" ca="1" si="6"/>
        <v>0</v>
      </c>
      <c r="N28" s="1137">
        <f t="shared" ca="1" si="15"/>
        <v>6659617270.3956308</v>
      </c>
      <c r="O28" s="1080"/>
      <c r="P28" s="1137">
        <f t="shared" ca="1" si="7"/>
        <v>43035431.719624519</v>
      </c>
      <c r="Q28" s="1137">
        <f t="shared" ca="1" si="8"/>
        <v>6326636406.8758488</v>
      </c>
      <c r="R28" s="1137">
        <f t="shared" ca="1" si="16"/>
        <v>6367520067.0094919</v>
      </c>
      <c r="S28" s="1137">
        <f t="shared" ca="1" si="17"/>
        <v>40883660.13364315</v>
      </c>
      <c r="T28" s="1137">
        <f t="shared" ca="1" si="9"/>
        <v>6326636406.8758488</v>
      </c>
      <c r="U28" s="1139">
        <f t="shared" ca="1" si="10"/>
        <v>0.81916328757905266</v>
      </c>
      <c r="V28" s="1140">
        <f t="shared" ca="1" si="11"/>
        <v>5.0000000000000044E-2</v>
      </c>
      <c r="X28" s="1141">
        <f t="shared" ca="1" si="18"/>
        <v>335132635.10576379</v>
      </c>
      <c r="Y28" s="1141">
        <f t="shared" ca="1" si="12"/>
        <v>2151771.585981369</v>
      </c>
      <c r="Z28" s="1141">
        <f t="shared" ca="1" si="13"/>
        <v>332980863.51978242</v>
      </c>
      <c r="AA28" s="1139">
        <f t="shared" ca="1" si="14"/>
        <v>0.8189947094471256</v>
      </c>
      <c r="AB28" s="1112"/>
    </row>
    <row r="29" spans="1:28" ht="15.5">
      <c r="A29" s="1101" t="s">
        <v>630</v>
      </c>
      <c r="C29" s="1111"/>
      <c r="D29" s="1132">
        <f t="shared" ca="1" si="0"/>
        <v>46477</v>
      </c>
      <c r="E29" s="1133">
        <f t="shared" ca="1" si="1"/>
        <v>46504</v>
      </c>
      <c r="F29" s="1134">
        <f t="shared" ca="1" si="2"/>
        <v>575</v>
      </c>
      <c r="G29" s="1135">
        <f ca="1">IF(F29&lt;&gt;"",COUNTIF($F$11:F29,"&gt;0"),"")</f>
        <v>19</v>
      </c>
      <c r="H29" s="1136">
        <v>6.457233226186688E-3</v>
      </c>
      <c r="I29" s="1135"/>
      <c r="J29" s="1137">
        <f t="shared" ca="1" si="3"/>
        <v>6659617270.3956308</v>
      </c>
      <c r="K29" s="1138">
        <f t="shared" ca="1" si="4"/>
        <v>43002701.912085362</v>
      </c>
      <c r="L29" s="1137">
        <f t="shared" ca="1" si="5"/>
        <v>0</v>
      </c>
      <c r="M29" s="1137">
        <f t="shared" ca="1" si="6"/>
        <v>0</v>
      </c>
      <c r="N29" s="1137">
        <f t="shared" ca="1" si="15"/>
        <v>6616614568.4835453</v>
      </c>
      <c r="O29" s="1080"/>
      <c r="P29" s="1137">
        <f t="shared" ca="1" si="7"/>
        <v>43002701.912085533</v>
      </c>
      <c r="Q29" s="1137">
        <f t="shared" ca="1" si="8"/>
        <v>6285783840.0593681</v>
      </c>
      <c r="R29" s="1137">
        <f t="shared" ca="1" si="16"/>
        <v>6326636406.8758488</v>
      </c>
      <c r="S29" s="1137">
        <f t="shared" ca="1" si="17"/>
        <v>40852566.816480637</v>
      </c>
      <c r="T29" s="1137">
        <f t="shared" ca="1" si="9"/>
        <v>6285783840.0593681</v>
      </c>
      <c r="U29" s="1139">
        <f t="shared" ca="1" si="10"/>
        <v>0.81390372136003819</v>
      </c>
      <c r="V29" s="1140">
        <f t="shared" ca="1" si="11"/>
        <v>4.9999999999999933E-2</v>
      </c>
      <c r="X29" s="1141">
        <f t="shared" ca="1" si="18"/>
        <v>332980863.51978242</v>
      </c>
      <c r="Y29" s="1141">
        <f t="shared" ca="1" si="12"/>
        <v>2150135.0956048965</v>
      </c>
      <c r="Z29" s="1141">
        <f t="shared" ca="1" si="13"/>
        <v>330830728.42417753</v>
      </c>
      <c r="AA29" s="1139">
        <f t="shared" ca="1" si="14"/>
        <v>0.81373622561041647</v>
      </c>
      <c r="AB29" s="1112"/>
    </row>
    <row r="30" spans="1:28">
      <c r="A30" s="1110" t="s">
        <v>631</v>
      </c>
      <c r="C30" s="1111"/>
      <c r="D30" s="1132">
        <f t="shared" ca="1" si="0"/>
        <v>46507</v>
      </c>
      <c r="E30" s="1133">
        <f t="shared" ca="1" si="1"/>
        <v>46534</v>
      </c>
      <c r="F30" s="1134">
        <f t="shared" ca="1" si="2"/>
        <v>605</v>
      </c>
      <c r="G30" s="1135">
        <f ca="1">IF(F30&lt;&gt;"",COUNTIF($F$11:F30,"&gt;0"),"")</f>
        <v>20</v>
      </c>
      <c r="H30" s="1136">
        <v>6.4969380648127462E-3</v>
      </c>
      <c r="I30" s="1135"/>
      <c r="J30" s="1137">
        <f t="shared" ca="1" si="3"/>
        <v>6616614568.4835453</v>
      </c>
      <c r="K30" s="1138">
        <f t="shared" ca="1" si="4"/>
        <v>42987735.050175309</v>
      </c>
      <c r="L30" s="1137">
        <f t="shared" ca="1" si="5"/>
        <v>0</v>
      </c>
      <c r="M30" s="1137">
        <f t="shared" ca="1" si="6"/>
        <v>0</v>
      </c>
      <c r="N30" s="1137">
        <f t="shared" ca="1" si="15"/>
        <v>6573626833.4333696</v>
      </c>
      <c r="O30" s="1080"/>
      <c r="P30" s="1137">
        <f t="shared" ca="1" si="7"/>
        <v>42987735.050175667</v>
      </c>
      <c r="Q30" s="1137">
        <f t="shared" ca="1" si="8"/>
        <v>6244945491.7617006</v>
      </c>
      <c r="R30" s="1137">
        <f t="shared" ca="1" si="16"/>
        <v>6285783840.0593681</v>
      </c>
      <c r="S30" s="1137">
        <f t="shared" ca="1" si="17"/>
        <v>40838348.297667503</v>
      </c>
      <c r="T30" s="1137">
        <f t="shared" ca="1" si="9"/>
        <v>6244945491.7617006</v>
      </c>
      <c r="U30" s="1139">
        <f t="shared" ca="1" si="10"/>
        <v>0.80864815520755517</v>
      </c>
      <c r="V30" s="1140">
        <f t="shared" ca="1" si="11"/>
        <v>5.0000000000000044E-2</v>
      </c>
      <c r="X30" s="1141">
        <f t="shared" ca="1" si="18"/>
        <v>330830728.42417753</v>
      </c>
      <c r="Y30" s="1141">
        <f t="shared" ca="1" si="12"/>
        <v>2149386.7525081635</v>
      </c>
      <c r="Z30" s="1141">
        <f t="shared" ca="1" si="13"/>
        <v>328681341.67166936</v>
      </c>
      <c r="AA30" s="1139">
        <f t="shared" ca="1" si="14"/>
        <v>0.80848174101705161</v>
      </c>
      <c r="AB30" s="1112"/>
    </row>
    <row r="31" spans="1:28">
      <c r="A31" s="1546">
        <f>'00 - Cover'!F20</f>
        <v>45929</v>
      </c>
      <c r="C31" s="1111"/>
      <c r="D31" s="1132">
        <f t="shared" ca="1" si="0"/>
        <v>46538</v>
      </c>
      <c r="E31" s="1133">
        <f t="shared" ca="1" si="1"/>
        <v>46566</v>
      </c>
      <c r="F31" s="1134">
        <f t="shared" ca="1" si="2"/>
        <v>637</v>
      </c>
      <c r="G31" s="1135">
        <f ca="1">IF(F31&lt;&gt;"",COUNTIF($F$11:F31,"&gt;0"),"")</f>
        <v>21</v>
      </c>
      <c r="H31" s="1136">
        <v>6.5436261874657333E-3</v>
      </c>
      <c r="I31" s="1135"/>
      <c r="J31" s="1137">
        <f t="shared" ca="1" si="3"/>
        <v>6573626833.4333696</v>
      </c>
      <c r="K31" s="1138">
        <f t="shared" ca="1" si="4"/>
        <v>43015356.693882041</v>
      </c>
      <c r="L31" s="1137">
        <f t="shared" ca="1" si="5"/>
        <v>0</v>
      </c>
      <c r="M31" s="1137">
        <f t="shared" ca="1" si="6"/>
        <v>0</v>
      </c>
      <c r="N31" s="1137">
        <f t="shared" ca="1" si="15"/>
        <v>6530611476.7394876</v>
      </c>
      <c r="O31" s="1080"/>
      <c r="P31" s="1137">
        <f t="shared" ca="1" si="7"/>
        <v>43015356.693881989</v>
      </c>
      <c r="Q31" s="1137">
        <f t="shared" ca="1" si="8"/>
        <v>6204080902.9025126</v>
      </c>
      <c r="R31" s="1137">
        <f t="shared" ca="1" si="16"/>
        <v>6244945491.7617006</v>
      </c>
      <c r="S31" s="1137">
        <f t="shared" ca="1" si="17"/>
        <v>40864588.85918808</v>
      </c>
      <c r="T31" s="1137">
        <f t="shared" ca="1" si="9"/>
        <v>6204080902.9025126</v>
      </c>
      <c r="U31" s="1139">
        <f t="shared" ca="1" si="10"/>
        <v>0.80339441822694646</v>
      </c>
      <c r="V31" s="1140">
        <f t="shared" ca="1" si="11"/>
        <v>5.0000000000000155E-2</v>
      </c>
      <c r="X31" s="1141">
        <f t="shared" ca="1" si="18"/>
        <v>328681341.67166936</v>
      </c>
      <c r="Y31" s="1141">
        <f t="shared" ca="1" si="12"/>
        <v>2150767.8346939087</v>
      </c>
      <c r="Z31" s="1141">
        <f t="shared" ca="1" si="13"/>
        <v>326530573.83697546</v>
      </c>
      <c r="AA31" s="1139">
        <f t="shared" ca="1" si="14"/>
        <v>0.80322908521913339</v>
      </c>
      <c r="AB31" s="1112"/>
    </row>
    <row r="32" spans="1:28">
      <c r="A32" s="1110" t="s">
        <v>632</v>
      </c>
      <c r="C32" s="1111"/>
      <c r="D32" s="1132">
        <f t="shared" ca="1" si="0"/>
        <v>46568</v>
      </c>
      <c r="E32" s="1133">
        <f t="shared" ca="1" si="1"/>
        <v>46595</v>
      </c>
      <c r="F32" s="1134">
        <f t="shared" ca="1" si="2"/>
        <v>666</v>
      </c>
      <c r="G32" s="1135">
        <f ca="1">IF(F32&lt;&gt;"",COUNTIF($F$11:F32,"&gt;0"),"")</f>
        <v>22</v>
      </c>
      <c r="H32" s="1136">
        <v>6.5780392457232386E-3</v>
      </c>
      <c r="I32" s="1135"/>
      <c r="J32" s="1137">
        <f t="shared" ca="1" si="3"/>
        <v>6530611476.7394876</v>
      </c>
      <c r="K32" s="1138">
        <f t="shared" ca="1" si="4"/>
        <v>42958618.592562944</v>
      </c>
      <c r="L32" s="1137">
        <f t="shared" ca="1" si="5"/>
        <v>0</v>
      </c>
      <c r="M32" s="1137">
        <f t="shared" ca="1" si="6"/>
        <v>0</v>
      </c>
      <c r="N32" s="1137">
        <f t="shared" ca="1" si="15"/>
        <v>6487652858.146925</v>
      </c>
      <c r="O32" s="1080"/>
      <c r="P32" s="1137">
        <f t="shared" ca="1" si="7"/>
        <v>42958618.592562675</v>
      </c>
      <c r="Q32" s="1137">
        <f t="shared" ca="1" si="8"/>
        <v>6163270215.2395782</v>
      </c>
      <c r="R32" s="1137">
        <f t="shared" ca="1" si="16"/>
        <v>6204080902.9025126</v>
      </c>
      <c r="S32" s="1137">
        <f t="shared" ca="1" si="17"/>
        <v>40810687.662934303</v>
      </c>
      <c r="T32" s="1137">
        <f t="shared" ca="1" si="9"/>
        <v>6163270215.2395782</v>
      </c>
      <c r="U32" s="1139">
        <f t="shared" ca="1" si="10"/>
        <v>0.7981373054729729</v>
      </c>
      <c r="V32" s="1140">
        <f t="shared" ca="1" si="11"/>
        <v>5.0000000000000044E-2</v>
      </c>
      <c r="X32" s="1141">
        <f t="shared" ca="1" si="18"/>
        <v>326530573.83697546</v>
      </c>
      <c r="Y32" s="1141">
        <f t="shared" ca="1" si="12"/>
        <v>2147930.9296283722</v>
      </c>
      <c r="Z32" s="1141">
        <f t="shared" ca="1" si="13"/>
        <v>324382642.90734708</v>
      </c>
      <c r="AA32" s="1139">
        <f t="shared" ca="1" si="14"/>
        <v>0.79797305434255972</v>
      </c>
      <c r="AB32" s="1112"/>
    </row>
    <row r="33" spans="1:28">
      <c r="A33" s="1150">
        <f>A31</f>
        <v>45929</v>
      </c>
      <c r="C33" s="1111"/>
      <c r="D33" s="1132">
        <f t="shared" ca="1" si="0"/>
        <v>46599</v>
      </c>
      <c r="E33" s="1133">
        <f t="shared" ca="1" si="1"/>
        <v>46626</v>
      </c>
      <c r="F33" s="1134">
        <f t="shared" ca="1" si="2"/>
        <v>697</v>
      </c>
      <c r="G33" s="1135">
        <f ca="1">IF(F33&lt;&gt;"",COUNTIF($F$11:F33,"&gt;0"),"")</f>
        <v>23</v>
      </c>
      <c r="H33" s="1136">
        <v>6.6273728883381152E-3</v>
      </c>
      <c r="I33" s="1135"/>
      <c r="J33" s="1137">
        <f t="shared" ca="1" si="3"/>
        <v>6487652858.146925</v>
      </c>
      <c r="K33" s="1138">
        <f t="shared" ca="1" si="4"/>
        <v>42996094.661032215</v>
      </c>
      <c r="L33" s="1137">
        <f t="shared" ca="1" si="5"/>
        <v>0</v>
      </c>
      <c r="M33" s="1137">
        <f t="shared" ca="1" si="6"/>
        <v>0</v>
      </c>
      <c r="N33" s="1137">
        <f t="shared" ca="1" si="15"/>
        <v>6444656763.4858923</v>
      </c>
      <c r="O33" s="1080"/>
      <c r="P33" s="1137">
        <f t="shared" ca="1" si="7"/>
        <v>42996094.661032677</v>
      </c>
      <c r="Q33" s="1137">
        <f t="shared" ca="1" si="8"/>
        <v>6122423925.3115978</v>
      </c>
      <c r="R33" s="1137">
        <f t="shared" ca="1" si="16"/>
        <v>6163270215.2395782</v>
      </c>
      <c r="S33" s="1137">
        <f t="shared" ca="1" si="17"/>
        <v>40846289.927980423</v>
      </c>
      <c r="T33" s="1137">
        <f t="shared" ca="1" si="9"/>
        <v>6122423925.3115978</v>
      </c>
      <c r="U33" s="1139">
        <f t="shared" ca="1" si="10"/>
        <v>0.79288712695409591</v>
      </c>
      <c r="V33" s="1140">
        <f t="shared" ca="1" si="11"/>
        <v>4.9999999999999933E-2</v>
      </c>
      <c r="X33" s="1141">
        <f t="shared" ca="1" si="18"/>
        <v>324382642.90734708</v>
      </c>
      <c r="Y33" s="1141">
        <f t="shared" ca="1" si="12"/>
        <v>2149804.7330522537</v>
      </c>
      <c r="Z33" s="1141">
        <f t="shared" ca="1" si="13"/>
        <v>322232838.17429483</v>
      </c>
      <c r="AA33" s="1139">
        <f t="shared" ca="1" si="14"/>
        <v>0.79272395627406422</v>
      </c>
      <c r="AB33" s="1112"/>
    </row>
    <row r="34" spans="1:28">
      <c r="A34" s="1151">
        <f>Calendar!J26</f>
        <v>45715</v>
      </c>
      <c r="C34" s="1111"/>
      <c r="D34" s="1132">
        <f t="shared" ca="1" si="0"/>
        <v>46630</v>
      </c>
      <c r="E34" s="1133">
        <f t="shared" ca="1" si="1"/>
        <v>46657</v>
      </c>
      <c r="F34" s="1134">
        <f t="shared" ca="1" si="2"/>
        <v>728</v>
      </c>
      <c r="G34" s="1135">
        <f ca="1">IF(F34&lt;&gt;"",COUNTIF($F$11:F34,"&gt;0"),"")</f>
        <v>24</v>
      </c>
      <c r="H34" s="1136">
        <v>6.6642395070978582E-3</v>
      </c>
      <c r="I34" s="1135"/>
      <c r="J34" s="1137">
        <f t="shared" ca="1" si="3"/>
        <v>6444656763.4858923</v>
      </c>
      <c r="K34" s="1138">
        <f t="shared" ca="1" si="4"/>
        <v>42948736.212908104</v>
      </c>
      <c r="L34" s="1137">
        <f t="shared" ca="1" si="5"/>
        <v>0</v>
      </c>
      <c r="M34" s="1137">
        <f t="shared" ca="1" si="6"/>
        <v>0</v>
      </c>
      <c r="N34" s="1137">
        <f t="shared" ca="1" si="15"/>
        <v>6401708027.2729845</v>
      </c>
      <c r="O34" s="1080"/>
      <c r="P34" s="1137">
        <f t="shared" ca="1" si="7"/>
        <v>42948736.212907791</v>
      </c>
      <c r="Q34" s="1137">
        <f t="shared" ca="1" si="8"/>
        <v>6081622625.9093351</v>
      </c>
      <c r="R34" s="1137">
        <f t="shared" ca="1" si="16"/>
        <v>6122423925.3115978</v>
      </c>
      <c r="S34" s="1137">
        <f t="shared" ca="1" si="17"/>
        <v>40801299.402262688</v>
      </c>
      <c r="T34" s="1137">
        <f t="shared" ca="1" si="9"/>
        <v>6081622625.9093351</v>
      </c>
      <c r="U34" s="1139">
        <f t="shared" ca="1" si="10"/>
        <v>0.78763236830540806</v>
      </c>
      <c r="V34" s="1140">
        <f t="shared" ca="1" si="11"/>
        <v>5.0000000000000044E-2</v>
      </c>
      <c r="X34" s="1141">
        <f t="shared" ca="1" si="18"/>
        <v>322232838.17429483</v>
      </c>
      <c r="Y34" s="1141">
        <f t="shared" ca="1" si="12"/>
        <v>2147436.8106451035</v>
      </c>
      <c r="Z34" s="1141">
        <f t="shared" ca="1" si="13"/>
        <v>320085401.36364973</v>
      </c>
      <c r="AA34" s="1139">
        <f t="shared" ca="1" si="14"/>
        <v>0.78747027901831579</v>
      </c>
      <c r="AB34" s="1112"/>
    </row>
    <row r="35" spans="1:28">
      <c r="A35" s="1151">
        <f>Calendar!J27</f>
        <v>45743</v>
      </c>
      <c r="C35" s="1111"/>
      <c r="D35" s="1132">
        <f t="shared" ca="1" si="0"/>
        <v>46660</v>
      </c>
      <c r="E35" s="1133">
        <f t="shared" ca="1" si="1"/>
        <v>46687</v>
      </c>
      <c r="F35" s="1134">
        <f t="shared" ca="1" si="2"/>
        <v>758</v>
      </c>
      <c r="G35" s="1135">
        <f ca="1">IF(F35&lt;&gt;"",COUNTIF($F$11:F35,"&gt;0"),"")</f>
        <v>25</v>
      </c>
      <c r="H35" s="1136">
        <v>6.7086781094206106E-3</v>
      </c>
      <c r="I35" s="1135"/>
      <c r="J35" s="1137">
        <f t="shared" ca="1" si="3"/>
        <v>6401708027.2729845</v>
      </c>
      <c r="K35" s="1138">
        <f t="shared" ca="1" si="4"/>
        <v>42946998.505468473</v>
      </c>
      <c r="L35" s="1137">
        <f t="shared" ca="1" si="5"/>
        <v>0</v>
      </c>
      <c r="M35" s="1137">
        <f t="shared" ca="1" si="6"/>
        <v>0</v>
      </c>
      <c r="N35" s="1137">
        <f t="shared" ca="1" si="15"/>
        <v>6358761028.7675161</v>
      </c>
      <c r="O35" s="1080"/>
      <c r="P35" s="1137">
        <f t="shared" ca="1" si="7"/>
        <v>42946998.505468369</v>
      </c>
      <c r="Q35" s="1137">
        <f t="shared" ca="1" si="8"/>
        <v>6040822977.3291397</v>
      </c>
      <c r="R35" s="1137">
        <f t="shared" ca="1" si="16"/>
        <v>6081622625.9093351</v>
      </c>
      <c r="S35" s="1137">
        <f t="shared" ca="1" si="17"/>
        <v>40799648.580195427</v>
      </c>
      <c r="T35" s="1137">
        <f t="shared" ca="1" si="9"/>
        <v>6040822977.3291397</v>
      </c>
      <c r="U35" s="1139">
        <f t="shared" ca="1" si="10"/>
        <v>0.78238339755947806</v>
      </c>
      <c r="V35" s="1140">
        <f t="shared" ca="1" si="11"/>
        <v>5.0000000000000044E-2</v>
      </c>
      <c r="X35" s="1141">
        <f t="shared" ca="1" si="18"/>
        <v>320085401.36364973</v>
      </c>
      <c r="Y35" s="1141">
        <f t="shared" ca="1" si="12"/>
        <v>2147349.9252729416</v>
      </c>
      <c r="Z35" s="1141">
        <f t="shared" ca="1" si="13"/>
        <v>317938051.43837678</v>
      </c>
      <c r="AA35" s="1139">
        <f t="shared" ca="1" si="14"/>
        <v>0.78222238847421732</v>
      </c>
      <c r="AB35" s="1112"/>
    </row>
    <row r="36" spans="1:28">
      <c r="A36" s="1151">
        <f>Calendar!J28</f>
        <v>45775</v>
      </c>
      <c r="C36" s="1111"/>
      <c r="D36" s="1132">
        <f t="shared" ca="1" si="0"/>
        <v>46691</v>
      </c>
      <c r="E36" s="1133">
        <f t="shared" ca="1" si="1"/>
        <v>46720</v>
      </c>
      <c r="F36" s="1134">
        <f t="shared" ca="1" si="2"/>
        <v>791</v>
      </c>
      <c r="G36" s="1135">
        <f ca="1">IF(F36&lt;&gt;"",COUNTIF($F$11:F36,"&gt;0"),"")</f>
        <v>26</v>
      </c>
      <c r="H36" s="1136">
        <v>6.757731939292801E-3</v>
      </c>
      <c r="I36" s="1135"/>
      <c r="J36" s="1137">
        <f t="shared" ca="1" si="3"/>
        <v>6358761028.7675161</v>
      </c>
      <c r="K36" s="1138">
        <f t="shared" ca="1" si="4"/>
        <v>42970802.498432592</v>
      </c>
      <c r="L36" s="1137">
        <f t="shared" ca="1" si="5"/>
        <v>0</v>
      </c>
      <c r="M36" s="1137">
        <f t="shared" ca="1" si="6"/>
        <v>0</v>
      </c>
      <c r="N36" s="1137">
        <f t="shared" ca="1" si="15"/>
        <v>6315790226.269084</v>
      </c>
      <c r="O36" s="1080"/>
      <c r="P36" s="1137">
        <f t="shared" ca="1" si="7"/>
        <v>42970802.498432159</v>
      </c>
      <c r="Q36" s="1137">
        <f t="shared" ca="1" si="8"/>
        <v>6000000714.9556293</v>
      </c>
      <c r="R36" s="1137">
        <f t="shared" ca="1" si="16"/>
        <v>6040822977.3291397</v>
      </c>
      <c r="S36" s="1137">
        <f t="shared" ca="1" si="17"/>
        <v>40822262.373510361</v>
      </c>
      <c r="T36" s="1137">
        <f t="shared" ca="1" si="9"/>
        <v>6000000714.9556293</v>
      </c>
      <c r="U36" s="1139">
        <f t="shared" ca="1" si="10"/>
        <v>0.77713463918709669</v>
      </c>
      <c r="V36" s="1140">
        <f t="shared" ca="1" si="11"/>
        <v>5.0000000000000044E-2</v>
      </c>
      <c r="X36" s="1141">
        <f t="shared" ca="1" si="18"/>
        <v>317938051.43837678</v>
      </c>
      <c r="Y36" s="1141">
        <f t="shared" ca="1" si="12"/>
        <v>2148540.1249217987</v>
      </c>
      <c r="Z36" s="1141">
        <f t="shared" ca="1" si="13"/>
        <v>315789511.31345499</v>
      </c>
      <c r="AA36" s="1139">
        <f t="shared" ca="1" si="14"/>
        <v>0.77697471025996279</v>
      </c>
      <c r="AB36" s="1112"/>
    </row>
    <row r="37" spans="1:28">
      <c r="A37" s="1151">
        <f>Calendar!J29</f>
        <v>45804</v>
      </c>
      <c r="C37" s="1111"/>
      <c r="D37" s="1132">
        <f t="shared" ca="1" si="0"/>
        <v>46721</v>
      </c>
      <c r="E37" s="1133">
        <f t="shared" ca="1" si="1"/>
        <v>46748</v>
      </c>
      <c r="F37" s="1134">
        <f t="shared" ca="1" si="2"/>
        <v>819</v>
      </c>
      <c r="G37" s="1135">
        <f ca="1">IF(F37&lt;&gt;"",COUNTIF($F$11:F37,"&gt;0"),"")</f>
        <v>27</v>
      </c>
      <c r="H37" s="1136">
        <v>6.7922906992823944E-3</v>
      </c>
      <c r="I37" s="1135"/>
      <c r="J37" s="1137">
        <f t="shared" ca="1" si="3"/>
        <v>6315790226.269084</v>
      </c>
      <c r="K37" s="1138">
        <f t="shared" ca="1" si="4"/>
        <v>42898683.212506145</v>
      </c>
      <c r="L37" s="1137">
        <f t="shared" ca="1" si="5"/>
        <v>0</v>
      </c>
      <c r="M37" s="1137">
        <f t="shared" ca="1" si="6"/>
        <v>0</v>
      </c>
      <c r="N37" s="1137">
        <f t="shared" ca="1" si="15"/>
        <v>6272891543.0565777</v>
      </c>
      <c r="O37" s="1080"/>
      <c r="P37" s="1137">
        <f t="shared" ca="1" si="7"/>
        <v>42898683.212506294</v>
      </c>
      <c r="Q37" s="1137">
        <f t="shared" ca="1" si="8"/>
        <v>5959246965.9037485</v>
      </c>
      <c r="R37" s="1137">
        <f t="shared" ca="1" si="16"/>
        <v>6000000714.9556293</v>
      </c>
      <c r="S37" s="1137">
        <f t="shared" ca="1" si="17"/>
        <v>40753749.051880836</v>
      </c>
      <c r="T37" s="1137">
        <f t="shared" ca="1" si="9"/>
        <v>5959246965.9037485</v>
      </c>
      <c r="U37" s="1139">
        <f t="shared" ca="1" si="10"/>
        <v>0.77188297161473129</v>
      </c>
      <c r="V37" s="1140">
        <f t="shared" ca="1" si="11"/>
        <v>5.0000000000000044E-2</v>
      </c>
      <c r="X37" s="1141">
        <f t="shared" ca="1" si="18"/>
        <v>315789511.31345499</v>
      </c>
      <c r="Y37" s="1141">
        <f t="shared" ca="1" si="12"/>
        <v>2144934.1606254578</v>
      </c>
      <c r="Z37" s="1141">
        <f t="shared" ca="1" si="13"/>
        <v>313644577.15282953</v>
      </c>
      <c r="AA37" s="1139">
        <f t="shared" ca="1" si="14"/>
        <v>0.77172412344441588</v>
      </c>
      <c r="AB37" s="1112"/>
    </row>
    <row r="38" spans="1:28">
      <c r="A38" s="1151">
        <f>Calendar!J30</f>
        <v>45835</v>
      </c>
      <c r="C38" s="1111"/>
      <c r="D38" s="1132">
        <f t="shared" ca="1" si="0"/>
        <v>46752</v>
      </c>
      <c r="E38" s="1133">
        <f t="shared" ca="1" si="1"/>
        <v>46779</v>
      </c>
      <c r="F38" s="1134">
        <f t="shared" ca="1" si="2"/>
        <v>850</v>
      </c>
      <c r="G38" s="1135">
        <f ca="1">IF(F38&lt;&gt;"",COUNTIF($F$11:F38,"&gt;0"),"")</f>
        <v>28</v>
      </c>
      <c r="H38" s="1136">
        <v>6.8390234381432852E-3</v>
      </c>
      <c r="I38" s="1135"/>
      <c r="J38" s="1137">
        <f t="shared" ca="1" si="3"/>
        <v>6272891543.0565777</v>
      </c>
      <c r="K38" s="1138">
        <f t="shared" ca="1" si="4"/>
        <v>42900452.287894733</v>
      </c>
      <c r="L38" s="1137">
        <f t="shared" ca="1" si="5"/>
        <v>0</v>
      </c>
      <c r="M38" s="1137">
        <f t="shared" ca="1" si="6"/>
        <v>0</v>
      </c>
      <c r="N38" s="1137">
        <f t="shared" ca="1" si="15"/>
        <v>6229991090.7686825</v>
      </c>
      <c r="O38" s="1080"/>
      <c r="P38" s="1137">
        <f t="shared" ca="1" si="7"/>
        <v>42900452.287895203</v>
      </c>
      <c r="Q38" s="1137">
        <f t="shared" ca="1" si="8"/>
        <v>5918491536.2302485</v>
      </c>
      <c r="R38" s="1137">
        <f t="shared" ca="1" si="16"/>
        <v>5959246965.9037485</v>
      </c>
      <c r="S38" s="1137">
        <f t="shared" ca="1" si="17"/>
        <v>40755429.673500061</v>
      </c>
      <c r="T38" s="1137">
        <f t="shared" ca="1" si="9"/>
        <v>5918491536.2302485</v>
      </c>
      <c r="U38" s="1139">
        <f t="shared" ca="1" si="10"/>
        <v>0.7666401180856981</v>
      </c>
      <c r="V38" s="1140">
        <f t="shared" ca="1" si="11"/>
        <v>4.9999999999999933E-2</v>
      </c>
      <c r="X38" s="1141">
        <f t="shared" ca="1" si="18"/>
        <v>313644577.15282953</v>
      </c>
      <c r="Y38" s="1141">
        <f t="shared" ca="1" si="12"/>
        <v>2145022.6143951416</v>
      </c>
      <c r="Z38" s="1141">
        <f t="shared" ca="1" si="13"/>
        <v>311499554.53843439</v>
      </c>
      <c r="AA38" s="1139">
        <f t="shared" ca="1" si="14"/>
        <v>0.76648234885833222</v>
      </c>
      <c r="AB38" s="1112"/>
    </row>
    <row r="39" spans="1:28">
      <c r="A39" s="1151">
        <f>Calendar!J31</f>
        <v>45866</v>
      </c>
      <c r="C39" s="1111"/>
      <c r="D39" s="1132">
        <f t="shared" ca="1" si="0"/>
        <v>46783</v>
      </c>
      <c r="E39" s="1133">
        <f t="shared" ca="1" si="1"/>
        <v>46811</v>
      </c>
      <c r="F39" s="1134">
        <f t="shared" ca="1" si="2"/>
        <v>882</v>
      </c>
      <c r="G39" s="1135">
        <f ca="1">IF(F39&lt;&gt;"",COUNTIF($F$11:F39,"&gt;0"),"")</f>
        <v>29</v>
      </c>
      <c r="H39" s="1136">
        <v>6.8759064053799078E-3</v>
      </c>
      <c r="I39" s="1135"/>
      <c r="J39" s="1137">
        <f t="shared" ca="1" si="3"/>
        <v>6229991090.7686825</v>
      </c>
      <c r="K39" s="1138">
        <f t="shared" ca="1" si="4"/>
        <v>42836835.646476142</v>
      </c>
      <c r="L39" s="1137">
        <f t="shared" ca="1" si="5"/>
        <v>0</v>
      </c>
      <c r="M39" s="1137">
        <f t="shared" ca="1" si="6"/>
        <v>0</v>
      </c>
      <c r="N39" s="1137">
        <f t="shared" ca="1" si="15"/>
        <v>6187154255.1222067</v>
      </c>
      <c r="O39" s="1080"/>
      <c r="P39" s="1137">
        <f t="shared" ca="1" si="7"/>
        <v>42836835.646475792</v>
      </c>
      <c r="Q39" s="1137">
        <f t="shared" ca="1" si="8"/>
        <v>5877796542.3660965</v>
      </c>
      <c r="R39" s="1137">
        <f t="shared" ca="1" si="16"/>
        <v>5918491536.2302485</v>
      </c>
      <c r="S39" s="1137">
        <f t="shared" ca="1" si="17"/>
        <v>40694993.864151955</v>
      </c>
      <c r="T39" s="1137">
        <f t="shared" ca="1" si="9"/>
        <v>5877796542.3660965</v>
      </c>
      <c r="U39" s="1139">
        <f t="shared" ca="1" si="10"/>
        <v>0.76139704834948907</v>
      </c>
      <c r="V39" s="1140">
        <f t="shared" ca="1" si="11"/>
        <v>4.9999999999999933E-2</v>
      </c>
      <c r="X39" s="1141">
        <f t="shared" ca="1" si="18"/>
        <v>311499554.53843439</v>
      </c>
      <c r="Y39" s="1141">
        <f t="shared" ca="1" si="12"/>
        <v>2141841.7823238373</v>
      </c>
      <c r="Z39" s="1141">
        <f t="shared" ca="1" si="13"/>
        <v>309357712.75611055</v>
      </c>
      <c r="AA39" s="1139">
        <f t="shared" ca="1" si="14"/>
        <v>0.76124035810956592</v>
      </c>
      <c r="AB39" s="1112"/>
    </row>
    <row r="40" spans="1:28">
      <c r="A40" s="1151">
        <f>Calendar!J32</f>
        <v>45896</v>
      </c>
      <c r="C40" s="1111"/>
      <c r="D40" s="1132">
        <f t="shared" ca="1" si="0"/>
        <v>46812</v>
      </c>
      <c r="E40" s="1133">
        <f t="shared" ca="1" si="1"/>
        <v>46839</v>
      </c>
      <c r="F40" s="1134">
        <f t="shared" ca="1" si="2"/>
        <v>910</v>
      </c>
      <c r="G40" s="1135">
        <f ca="1">IF(F40&lt;&gt;"",COUNTIF($F$11:F40,"&gt;0"),"")</f>
        <v>30</v>
      </c>
      <c r="H40" s="1136">
        <v>6.9259289520733781E-3</v>
      </c>
      <c r="I40" s="1135"/>
      <c r="J40" s="1137">
        <f t="shared" ca="1" si="3"/>
        <v>6187154255.1222067</v>
      </c>
      <c r="K40" s="1138">
        <f t="shared" ca="1" si="4"/>
        <v>42851790.786494888</v>
      </c>
      <c r="L40" s="1137">
        <f t="shared" ca="1" si="5"/>
        <v>0</v>
      </c>
      <c r="M40" s="1137">
        <f t="shared" ca="1" si="6"/>
        <v>0</v>
      </c>
      <c r="N40" s="1137">
        <f t="shared" ca="1" si="15"/>
        <v>6144302464.3357115</v>
      </c>
      <c r="O40" s="1080"/>
      <c r="P40" s="1137">
        <f t="shared" ca="1" si="7"/>
        <v>42851790.786495209</v>
      </c>
      <c r="Q40" s="1137">
        <f t="shared" ca="1" si="8"/>
        <v>5837087341.118926</v>
      </c>
      <c r="R40" s="1137">
        <f t="shared" ca="1" si="16"/>
        <v>5877796542.3660965</v>
      </c>
      <c r="S40" s="1137">
        <f t="shared" ca="1" si="17"/>
        <v>40709201.247170448</v>
      </c>
      <c r="T40" s="1137">
        <f t="shared" ca="1" si="9"/>
        <v>5837087341.118926</v>
      </c>
      <c r="U40" s="1139">
        <f t="shared" ca="1" si="10"/>
        <v>0.75616175350770554</v>
      </c>
      <c r="V40" s="1140">
        <f t="shared" ca="1" si="11"/>
        <v>4.9999999999999933E-2</v>
      </c>
      <c r="X40" s="1141">
        <f t="shared" ca="1" si="18"/>
        <v>309357712.75611055</v>
      </c>
      <c r="Y40" s="1141">
        <f t="shared" ca="1" si="12"/>
        <v>2142589.5393247604</v>
      </c>
      <c r="Z40" s="1141">
        <f t="shared" ca="1" si="13"/>
        <v>307215123.21678579</v>
      </c>
      <c r="AA40" s="1139">
        <f t="shared" ca="1" si="14"/>
        <v>0.75600614065520666</v>
      </c>
      <c r="AB40" s="1112"/>
    </row>
    <row r="41" spans="1:28">
      <c r="A41" s="1151">
        <f>Calendar!J33</f>
        <v>45929</v>
      </c>
      <c r="C41" s="1111"/>
      <c r="D41" s="1132">
        <f t="shared" ca="1" si="0"/>
        <v>46843</v>
      </c>
      <c r="E41" s="1133">
        <f t="shared" ca="1" si="1"/>
        <v>46870</v>
      </c>
      <c r="F41" s="1134">
        <f t="shared" ca="1" si="2"/>
        <v>941</v>
      </c>
      <c r="G41" s="1135">
        <f ca="1">IF(F41&lt;&gt;"",COUNTIF($F$11:F41,"&gt;0"),"")</f>
        <v>31</v>
      </c>
      <c r="H41" s="1136">
        <v>6.968380032368336E-3</v>
      </c>
      <c r="I41" s="1135"/>
      <c r="J41" s="1137">
        <f t="shared" ca="1" si="3"/>
        <v>6144302464.3357115</v>
      </c>
      <c r="K41" s="1138">
        <f t="shared" ca="1" si="4"/>
        <v>42815834.605308533</v>
      </c>
      <c r="L41" s="1137">
        <f t="shared" ca="1" si="5"/>
        <v>0</v>
      </c>
      <c r="M41" s="1137">
        <f t="shared" ca="1" si="6"/>
        <v>0</v>
      </c>
      <c r="N41" s="1137">
        <f t="shared" ca="1" si="15"/>
        <v>6101486629.7304029</v>
      </c>
      <c r="O41" s="1080"/>
      <c r="P41" s="1137">
        <f t="shared" ca="1" si="7"/>
        <v>42815834.605308533</v>
      </c>
      <c r="Q41" s="1137">
        <f t="shared" ca="1" si="8"/>
        <v>5796412298.2438822</v>
      </c>
      <c r="R41" s="1137">
        <f t="shared" ca="1" si="16"/>
        <v>5837087341.118926</v>
      </c>
      <c r="S41" s="1137">
        <f t="shared" ca="1" si="17"/>
        <v>40675042.875043869</v>
      </c>
      <c r="T41" s="1137">
        <f t="shared" ca="1" si="9"/>
        <v>5796412298.2438822</v>
      </c>
      <c r="U41" s="1139">
        <f t="shared" ca="1" si="10"/>
        <v>0.75092463092663586</v>
      </c>
      <c r="V41" s="1140">
        <f t="shared" ca="1" si="11"/>
        <v>5.0000000000000155E-2</v>
      </c>
      <c r="X41" s="1141">
        <f t="shared" ca="1" si="18"/>
        <v>307215123.21678579</v>
      </c>
      <c r="Y41" s="1141">
        <f t="shared" ca="1" si="12"/>
        <v>2140791.7302646637</v>
      </c>
      <c r="Z41" s="1141">
        <f t="shared" ca="1" si="13"/>
        <v>305074331.48652112</v>
      </c>
      <c r="AA41" s="1139">
        <f t="shared" ca="1" si="14"/>
        <v>0.75077009583769738</v>
      </c>
      <c r="AB41" s="1112"/>
    </row>
    <row r="42" spans="1:28">
      <c r="A42" s="1151">
        <f>Calendar!J34</f>
        <v>45957</v>
      </c>
      <c r="C42" s="1111"/>
      <c r="D42" s="1132">
        <f t="shared" ca="1" si="0"/>
        <v>46873</v>
      </c>
      <c r="E42" s="1133">
        <f t="shared" ca="1" si="1"/>
        <v>46902</v>
      </c>
      <c r="F42" s="1134">
        <f t="shared" ca="1" si="2"/>
        <v>973</v>
      </c>
      <c r="G42" s="1135">
        <f ca="1">IF(F42&lt;&gt;"",COUNTIF($F$11:F42,"&gt;0"),"")</f>
        <v>32</v>
      </c>
      <c r="H42" s="1136">
        <v>7.012340494481766E-3</v>
      </c>
      <c r="I42" s="1135"/>
      <c r="J42" s="1137">
        <f t="shared" ca="1" si="3"/>
        <v>6101486629.7304029</v>
      </c>
      <c r="K42" s="1138">
        <f t="shared" ca="1" si="4"/>
        <v>42785701.770197578</v>
      </c>
      <c r="L42" s="1137">
        <f t="shared" ca="1" si="5"/>
        <v>0</v>
      </c>
      <c r="M42" s="1137">
        <f t="shared" ca="1" si="6"/>
        <v>0</v>
      </c>
      <c r="N42" s="1137">
        <f t="shared" ca="1" si="15"/>
        <v>6058700927.9602051</v>
      </c>
      <c r="O42" s="1080"/>
      <c r="P42" s="1137">
        <f t="shared" ca="1" si="7"/>
        <v>42785701.770197868</v>
      </c>
      <c r="Q42" s="1137">
        <f t="shared" ca="1" si="8"/>
        <v>5755765881.5621948</v>
      </c>
      <c r="R42" s="1137">
        <f t="shared" ca="1" si="16"/>
        <v>5796412298.2438822</v>
      </c>
      <c r="S42" s="1137">
        <f t="shared" ca="1" si="17"/>
        <v>40646416.681687355</v>
      </c>
      <c r="T42" s="1137">
        <f t="shared" ca="1" si="9"/>
        <v>5755765881.5621948</v>
      </c>
      <c r="U42" s="1139">
        <f t="shared" ca="1" si="10"/>
        <v>0.74569190272267305</v>
      </c>
      <c r="V42" s="1140">
        <f t="shared" ca="1" si="11"/>
        <v>5.0000000000000044E-2</v>
      </c>
      <c r="X42" s="1141">
        <f t="shared" ca="1" si="18"/>
        <v>305074331.48652112</v>
      </c>
      <c r="Y42" s="1141">
        <f t="shared" ca="1" si="12"/>
        <v>2139285.0885105133</v>
      </c>
      <c r="Z42" s="1141">
        <f t="shared" ca="1" si="13"/>
        <v>302935046.39801061</v>
      </c>
      <c r="AA42" s="1139">
        <f t="shared" ca="1" si="14"/>
        <v>0.74553844449296458</v>
      </c>
      <c r="AB42" s="1112"/>
    </row>
    <row r="43" spans="1:28">
      <c r="A43" s="1151">
        <f>Calendar!J35</f>
        <v>45988</v>
      </c>
      <c r="C43" s="1111"/>
      <c r="D43" s="1132">
        <f t="shared" ca="1" si="0"/>
        <v>46904</v>
      </c>
      <c r="E43" s="1133">
        <f t="shared" ca="1" si="1"/>
        <v>46931</v>
      </c>
      <c r="F43" s="1134">
        <f t="shared" ca="1" si="2"/>
        <v>1002</v>
      </c>
      <c r="G43" s="1135">
        <f ca="1">IF(F43&lt;&gt;"",COUNTIF($F$11:F43,"&gt;0"),"")</f>
        <v>33</v>
      </c>
      <c r="H43" s="1136">
        <v>7.0620336687723436E-3</v>
      </c>
      <c r="I43" s="1135"/>
      <c r="J43" s="1137">
        <f t="shared" ca="1" si="3"/>
        <v>6058700927.9602051</v>
      </c>
      <c r="K43" s="1138">
        <f t="shared" ca="1" si="4"/>
        <v>42786749.942277208</v>
      </c>
      <c r="L43" s="1137">
        <f t="shared" ca="1" si="5"/>
        <v>0</v>
      </c>
      <c r="M43" s="1137">
        <f t="shared" ca="1" si="6"/>
        <v>0</v>
      </c>
      <c r="N43" s="1137">
        <f t="shared" ca="1" si="15"/>
        <v>6015914178.0179281</v>
      </c>
      <c r="O43" s="1080"/>
      <c r="P43" s="1137">
        <f t="shared" ca="1" si="7"/>
        <v>42786749.942276955</v>
      </c>
      <c r="Q43" s="1137">
        <f t="shared" ca="1" si="8"/>
        <v>5715118469.1170311</v>
      </c>
      <c r="R43" s="1137">
        <f t="shared" ca="1" si="16"/>
        <v>5755765881.5621948</v>
      </c>
      <c r="S43" s="1137">
        <f t="shared" ca="1" si="17"/>
        <v>40647412.445163727</v>
      </c>
      <c r="T43" s="1137">
        <f t="shared" ca="1" si="9"/>
        <v>5715118469.1170311</v>
      </c>
      <c r="U43" s="1139">
        <f t="shared" ca="1" si="10"/>
        <v>0.74046285719680371</v>
      </c>
      <c r="V43" s="1140">
        <f t="shared" ca="1" si="11"/>
        <v>5.0000000000000155E-2</v>
      </c>
      <c r="X43" s="1141">
        <f t="shared" ca="1" si="18"/>
        <v>302935046.39801061</v>
      </c>
      <c r="Y43" s="1141">
        <f t="shared" ca="1" si="12"/>
        <v>2139337.4971132278</v>
      </c>
      <c r="Z43" s="1141">
        <f t="shared" ca="1" si="13"/>
        <v>300795708.90089738</v>
      </c>
      <c r="AA43" s="1139">
        <f t="shared" ca="1" si="14"/>
        <v>0.74031047506845216</v>
      </c>
      <c r="AB43" s="1112"/>
    </row>
    <row r="44" spans="1:28">
      <c r="A44" s="1151">
        <f>Calendar!J36</f>
        <v>46020</v>
      </c>
      <c r="C44" s="1111"/>
      <c r="D44" s="1132">
        <f t="shared" ca="1" si="0"/>
        <v>46934</v>
      </c>
      <c r="E44" s="1133">
        <f t="shared" ca="1" si="1"/>
        <v>46961</v>
      </c>
      <c r="F44" s="1134">
        <f t="shared" ca="1" si="2"/>
        <v>1032</v>
      </c>
      <c r="G44" s="1135">
        <f ca="1">IF(F44&lt;&gt;"",COUNTIF($F$11:F44,"&gt;0"),"")</f>
        <v>34</v>
      </c>
      <c r="H44" s="1136">
        <v>7.1038307982606843E-3</v>
      </c>
      <c r="I44" s="1135"/>
      <c r="J44" s="1137">
        <f t="shared" ca="1" si="3"/>
        <v>6015914178.0179281</v>
      </c>
      <c r="K44" s="1138">
        <f t="shared" ca="1" si="4"/>
        <v>42736036.417496867</v>
      </c>
      <c r="L44" s="1137">
        <f t="shared" ca="1" si="5"/>
        <v>0</v>
      </c>
      <c r="M44" s="1137">
        <f t="shared" ca="1" si="6"/>
        <v>0</v>
      </c>
      <c r="N44" s="1137">
        <f t="shared" ca="1" si="15"/>
        <v>5973178141.6004314</v>
      </c>
      <c r="O44" s="1080"/>
      <c r="P44" s="1137">
        <f t="shared" ca="1" si="7"/>
        <v>42736036.417496681</v>
      </c>
      <c r="Q44" s="1137">
        <f t="shared" ca="1" si="8"/>
        <v>5674519234.5204096</v>
      </c>
      <c r="R44" s="1137">
        <f t="shared" ca="1" si="16"/>
        <v>5715118469.1170311</v>
      </c>
      <c r="S44" s="1137">
        <f t="shared" ca="1" si="17"/>
        <v>40599234.596621513</v>
      </c>
      <c r="T44" s="1137">
        <f t="shared" ca="1" si="9"/>
        <v>5674519234.5204096</v>
      </c>
      <c r="U44" s="1139">
        <f t="shared" ca="1" si="10"/>
        <v>0.73523368356880447</v>
      </c>
      <c r="V44" s="1140">
        <f t="shared" ca="1" si="11"/>
        <v>5.0000000000000044E-2</v>
      </c>
      <c r="X44" s="1141">
        <f t="shared" ca="1" si="18"/>
        <v>300795708.90089738</v>
      </c>
      <c r="Y44" s="1141">
        <f t="shared" ca="1" si="12"/>
        <v>2136801.8208751678</v>
      </c>
      <c r="Z44" s="1141">
        <f t="shared" ca="1" si="13"/>
        <v>298658907.08002222</v>
      </c>
      <c r="AA44" s="1139">
        <f t="shared" ca="1" si="14"/>
        <v>0.7350823775681754</v>
      </c>
      <c r="AB44" s="1112"/>
    </row>
    <row r="45" spans="1:28">
      <c r="A45" s="1151">
        <f>Calendar!J37</f>
        <v>46049</v>
      </c>
      <c r="C45" s="1111"/>
      <c r="D45" s="1132">
        <f t="shared" ca="1" si="0"/>
        <v>46965</v>
      </c>
      <c r="E45" s="1133">
        <f t="shared" ca="1" si="1"/>
        <v>46993</v>
      </c>
      <c r="F45" s="1134">
        <f t="shared" ca="1" si="2"/>
        <v>1064</v>
      </c>
      <c r="G45" s="1135">
        <f ca="1">IF(F45&lt;&gt;"",COUNTIF($F$11:F45,"&gt;0"),"")</f>
        <v>35</v>
      </c>
      <c r="H45" s="1136">
        <v>7.1527899564139772E-3</v>
      </c>
      <c r="I45" s="1135"/>
      <c r="J45" s="1137">
        <f t="shared" ca="1" si="3"/>
        <v>5973178141.6004314</v>
      </c>
      <c r="K45" s="1138">
        <f t="shared" ca="1" si="4"/>
        <v>42724888.619111069</v>
      </c>
      <c r="L45" s="1137">
        <f t="shared" ca="1" si="5"/>
        <v>0</v>
      </c>
      <c r="M45" s="1137">
        <f t="shared" ca="1" si="6"/>
        <v>0</v>
      </c>
      <c r="N45" s="1137">
        <f t="shared" ca="1" si="15"/>
        <v>5930453252.9813204</v>
      </c>
      <c r="O45" s="1080"/>
      <c r="P45" s="1137">
        <f t="shared" ca="1" si="7"/>
        <v>42724888.619111061</v>
      </c>
      <c r="Q45" s="1137">
        <f t="shared" ca="1" si="8"/>
        <v>5633930590.3322544</v>
      </c>
      <c r="R45" s="1137">
        <f t="shared" ca="1" si="16"/>
        <v>5674519234.5204096</v>
      </c>
      <c r="S45" s="1137">
        <f t="shared" ca="1" si="17"/>
        <v>40588644.188155174</v>
      </c>
      <c r="T45" s="1137">
        <f t="shared" ca="1" si="9"/>
        <v>5633930590.3322544</v>
      </c>
      <c r="U45" s="1139">
        <f t="shared" ca="1" si="10"/>
        <v>0.73001070788354983</v>
      </c>
      <c r="V45" s="1140">
        <f t="shared" ca="1" si="11"/>
        <v>5.0000000000000044E-2</v>
      </c>
      <c r="X45" s="1141">
        <f t="shared" ca="1" si="18"/>
        <v>298658907.08002222</v>
      </c>
      <c r="Y45" s="1141">
        <f t="shared" ca="1" si="12"/>
        <v>2136244.4309558868</v>
      </c>
      <c r="Z45" s="1141">
        <f t="shared" ca="1" si="13"/>
        <v>296522662.64906633</v>
      </c>
      <c r="AA45" s="1139">
        <f t="shared" ca="1" si="14"/>
        <v>0.7298604767351472</v>
      </c>
      <c r="AB45" s="1112"/>
    </row>
    <row r="46" spans="1:28">
      <c r="A46" s="1151">
        <f>Calendar!J38</f>
        <v>46080</v>
      </c>
      <c r="C46" s="1111"/>
      <c r="D46" s="1132">
        <f t="shared" ca="1" si="0"/>
        <v>46996</v>
      </c>
      <c r="E46" s="1133">
        <f t="shared" ca="1" si="1"/>
        <v>47023</v>
      </c>
      <c r="F46" s="1134">
        <f t="shared" ca="1" si="2"/>
        <v>1094</v>
      </c>
      <c r="G46" s="1135">
        <f ca="1">IF(F46&lt;&gt;"",COUNTIF($F$11:F46,"&gt;0"),"")</f>
        <v>36</v>
      </c>
      <c r="H46" s="1136">
        <v>7.1967674030143786E-3</v>
      </c>
      <c r="I46" s="1135"/>
      <c r="J46" s="1137">
        <f t="shared" ca="1" si="3"/>
        <v>5930453252.9813204</v>
      </c>
      <c r="K46" s="1138">
        <f t="shared" ca="1" si="4"/>
        <v>42680092.656156547</v>
      </c>
      <c r="L46" s="1137">
        <f t="shared" ca="1" si="5"/>
        <v>0</v>
      </c>
      <c r="M46" s="1137">
        <f t="shared" ca="1" si="6"/>
        <v>0</v>
      </c>
      <c r="N46" s="1137">
        <f t="shared" ca="1" si="15"/>
        <v>5887773160.3251638</v>
      </c>
      <c r="O46" s="1080"/>
      <c r="P46" s="1137">
        <f t="shared" ca="1" si="7"/>
        <v>42680092.65615654</v>
      </c>
      <c r="Q46" s="1137">
        <f t="shared" ca="1" si="8"/>
        <v>5593384502.3089056</v>
      </c>
      <c r="R46" s="1137">
        <f t="shared" ca="1" si="16"/>
        <v>5633930590.3322544</v>
      </c>
      <c r="S46" s="1137">
        <f t="shared" ca="1" si="17"/>
        <v>40546088.023348808</v>
      </c>
      <c r="T46" s="1137">
        <f t="shared" ca="1" si="9"/>
        <v>5593384502.3089056</v>
      </c>
      <c r="U46" s="1139">
        <f t="shared" ca="1" si="10"/>
        <v>0.72478909462412577</v>
      </c>
      <c r="V46" s="1140">
        <f t="shared" ca="1" si="11"/>
        <v>5.0000000000000044E-2</v>
      </c>
      <c r="X46" s="1141">
        <f t="shared" ca="1" si="18"/>
        <v>296522662.64906633</v>
      </c>
      <c r="Y46" s="1141">
        <f t="shared" ca="1" si="12"/>
        <v>2134004.6328077316</v>
      </c>
      <c r="Z46" s="1141">
        <f t="shared" ca="1" si="13"/>
        <v>294388658.0162586</v>
      </c>
      <c r="AA46" s="1139">
        <f t="shared" ca="1" si="14"/>
        <v>0.72463993804757165</v>
      </c>
      <c r="AB46" s="1112"/>
    </row>
    <row r="47" spans="1:28">
      <c r="A47" s="1151">
        <f>Calendar!J39</f>
        <v>46108</v>
      </c>
      <c r="C47" s="1111"/>
      <c r="D47" s="1132">
        <f t="shared" ca="1" si="0"/>
        <v>47026</v>
      </c>
      <c r="E47" s="1133">
        <f t="shared" ca="1" si="1"/>
        <v>47053</v>
      </c>
      <c r="F47" s="1134">
        <f t="shared" ca="1" si="2"/>
        <v>1124</v>
      </c>
      <c r="G47" s="1135">
        <f ca="1">IF(F47&lt;&gt;"",COUNTIF($F$11:F47,"&gt;0"),"")</f>
        <v>37</v>
      </c>
      <c r="H47" s="1136">
        <v>7.241597406579146E-3</v>
      </c>
      <c r="I47" s="1135"/>
      <c r="J47" s="1137">
        <f t="shared" ca="1" si="3"/>
        <v>5887773160.3251638</v>
      </c>
      <c r="K47" s="1138">
        <f t="shared" ca="1" si="4"/>
        <v>42636882.84833701</v>
      </c>
      <c r="L47" s="1137">
        <f t="shared" ca="1" si="5"/>
        <v>0</v>
      </c>
      <c r="M47" s="1137">
        <f t="shared" ca="1" si="6"/>
        <v>0</v>
      </c>
      <c r="N47" s="1137">
        <f t="shared" ca="1" si="15"/>
        <v>5845136277.4768267</v>
      </c>
      <c r="O47" s="1080"/>
      <c r="P47" s="1137">
        <f t="shared" ca="1" si="7"/>
        <v>42636882.848337173</v>
      </c>
      <c r="Q47" s="1137">
        <f t="shared" ca="1" si="8"/>
        <v>5552879463.6029854</v>
      </c>
      <c r="R47" s="1137">
        <f t="shared" ca="1" si="16"/>
        <v>5593384502.3089056</v>
      </c>
      <c r="S47" s="1137">
        <f t="shared" ca="1" si="17"/>
        <v>40505038.705920219</v>
      </c>
      <c r="T47" s="1137">
        <f t="shared" ca="1" si="9"/>
        <v>5552879463.6029854</v>
      </c>
      <c r="U47" s="1139">
        <f t="shared" ca="1" si="10"/>
        <v>0.71957295609387451</v>
      </c>
      <c r="V47" s="1140">
        <f t="shared" ca="1" si="11"/>
        <v>5.0000000000000044E-2</v>
      </c>
      <c r="X47" s="1141">
        <f t="shared" ca="1" si="18"/>
        <v>294388658.0162586</v>
      </c>
      <c r="Y47" s="1141">
        <f t="shared" ca="1" si="12"/>
        <v>2131844.142416954</v>
      </c>
      <c r="Z47" s="1141">
        <f t="shared" ca="1" si="13"/>
        <v>292256813.87384164</v>
      </c>
      <c r="AA47" s="1139">
        <f t="shared" ca="1" si="14"/>
        <v>0.71942487296250879</v>
      </c>
      <c r="AB47" s="1112"/>
    </row>
    <row r="48" spans="1:28">
      <c r="A48" s="1151">
        <f>Calendar!J40</f>
        <v>46139</v>
      </c>
      <c r="C48" s="1111"/>
      <c r="D48" s="1132">
        <f t="shared" ca="1" si="0"/>
        <v>47057</v>
      </c>
      <c r="E48" s="1133">
        <f t="shared" ca="1" si="1"/>
        <v>47084</v>
      </c>
      <c r="F48" s="1134">
        <f t="shared" ca="1" si="2"/>
        <v>1155</v>
      </c>
      <c r="G48" s="1135">
        <f ca="1">IF(F48&lt;&gt;"",COUNTIF($F$11:F48,"&gt;0"),"")</f>
        <v>38</v>
      </c>
      <c r="H48" s="1136">
        <v>7.301176100127843E-3</v>
      </c>
      <c r="I48" s="1135"/>
      <c r="J48" s="1137">
        <f t="shared" ca="1" si="3"/>
        <v>5845136277.4768267</v>
      </c>
      <c r="K48" s="1138">
        <f t="shared" ca="1" si="4"/>
        <v>42676369.291104034</v>
      </c>
      <c r="L48" s="1137">
        <f t="shared" ca="1" si="5"/>
        <v>0</v>
      </c>
      <c r="M48" s="1137">
        <f t="shared" ca="1" si="6"/>
        <v>0</v>
      </c>
      <c r="N48" s="1137">
        <f t="shared" ca="1" si="15"/>
        <v>5802459908.1857224</v>
      </c>
      <c r="O48" s="1080"/>
      <c r="P48" s="1137">
        <f t="shared" ca="1" si="7"/>
        <v>42676369.291104317</v>
      </c>
      <c r="Q48" s="1137">
        <f t="shared" ca="1" si="8"/>
        <v>5512336912.7764359</v>
      </c>
      <c r="R48" s="1137">
        <f t="shared" ca="1" si="16"/>
        <v>5552879463.6029854</v>
      </c>
      <c r="S48" s="1137">
        <f t="shared" ca="1" si="17"/>
        <v>40542550.82654953</v>
      </c>
      <c r="T48" s="1137">
        <f t="shared" ca="1" si="9"/>
        <v>5512336912.7764359</v>
      </c>
      <c r="U48" s="1139">
        <f t="shared" ca="1" si="10"/>
        <v>0.71436209844118059</v>
      </c>
      <c r="V48" s="1140">
        <f t="shared" ca="1" si="11"/>
        <v>5.0000000000000044E-2</v>
      </c>
      <c r="X48" s="1141">
        <f t="shared" ca="1" si="18"/>
        <v>292256813.87384164</v>
      </c>
      <c r="Y48" s="1141">
        <f t="shared" ca="1" si="12"/>
        <v>2133818.4645547867</v>
      </c>
      <c r="Z48" s="1141">
        <f t="shared" ca="1" si="13"/>
        <v>290122995.40928686</v>
      </c>
      <c r="AA48" s="1139">
        <f t="shared" ca="1" si="14"/>
        <v>0.71421508766823472</v>
      </c>
      <c r="AB48" s="1112"/>
    </row>
    <row r="49" spans="1:28">
      <c r="A49" s="1151">
        <f>Calendar!J41</f>
        <v>46169</v>
      </c>
      <c r="C49" s="1111"/>
      <c r="D49" s="1132">
        <f t="shared" ca="1" si="0"/>
        <v>47087</v>
      </c>
      <c r="E49" s="1133">
        <f t="shared" ca="1" si="1"/>
        <v>47114</v>
      </c>
      <c r="F49" s="1134">
        <f t="shared" ca="1" si="2"/>
        <v>1185</v>
      </c>
      <c r="G49" s="1135">
        <f ca="1">IF(F49&lt;&gt;"",COUNTIF($F$11:F49,"&gt;0"),"")</f>
        <v>39</v>
      </c>
      <c r="H49" s="1136">
        <v>7.3377156243270942E-3</v>
      </c>
      <c r="I49" s="1135"/>
      <c r="J49" s="1137">
        <f t="shared" ca="1" si="3"/>
        <v>5802459908.1857224</v>
      </c>
      <c r="K49" s="1138">
        <f t="shared" ca="1" si="4"/>
        <v>42576800.727825932</v>
      </c>
      <c r="L49" s="1137">
        <f t="shared" ca="1" si="5"/>
        <v>0</v>
      </c>
      <c r="M49" s="1137">
        <f t="shared" ca="1" si="6"/>
        <v>0</v>
      </c>
      <c r="N49" s="1137">
        <f t="shared" ca="1" si="15"/>
        <v>5759883107.4578962</v>
      </c>
      <c r="O49" s="1080"/>
      <c r="P49" s="1137">
        <f t="shared" ca="1" si="7"/>
        <v>42576800.727826118</v>
      </c>
      <c r="Q49" s="1137">
        <f t="shared" ca="1" si="8"/>
        <v>5471888952.085001</v>
      </c>
      <c r="R49" s="1137">
        <f t="shared" ca="1" si="16"/>
        <v>5512336912.7764359</v>
      </c>
      <c r="S49" s="1137">
        <f t="shared" ca="1" si="17"/>
        <v>40447960.69143486</v>
      </c>
      <c r="T49" s="1137">
        <f t="shared" ca="1" si="9"/>
        <v>5471888952.085001</v>
      </c>
      <c r="U49" s="1139">
        <f t="shared" ca="1" si="10"/>
        <v>0.70914641496120467</v>
      </c>
      <c r="V49" s="1140">
        <f t="shared" ca="1" si="11"/>
        <v>5.0000000000000044E-2</v>
      </c>
      <c r="X49" s="1141">
        <f t="shared" ca="1" si="18"/>
        <v>290122995.40928686</v>
      </c>
      <c r="Y49" s="1141">
        <f t="shared" ca="1" si="12"/>
        <v>2128840.0363912582</v>
      </c>
      <c r="Z49" s="1141">
        <f t="shared" ca="1" si="13"/>
        <v>287994155.3728956</v>
      </c>
      <c r="AA49" s="1139">
        <f t="shared" ca="1" si="14"/>
        <v>0.70900047753980167</v>
      </c>
      <c r="AB49" s="1112"/>
    </row>
    <row r="50" spans="1:28">
      <c r="A50" s="1151">
        <f>Calendar!J42</f>
        <v>46202</v>
      </c>
      <c r="C50" s="1111"/>
      <c r="D50" s="1132">
        <f t="shared" ca="1" si="0"/>
        <v>47118</v>
      </c>
      <c r="E50" s="1133">
        <f t="shared" ca="1" si="1"/>
        <v>47147</v>
      </c>
      <c r="F50" s="1134">
        <f t="shared" ca="1" si="2"/>
        <v>1218</v>
      </c>
      <c r="G50" s="1135">
        <f ca="1">IF(F50&lt;&gt;"",COUNTIF($F$11:F50,"&gt;0"),"")</f>
        <v>40</v>
      </c>
      <c r="H50" s="1136">
        <v>7.3869780053145723E-3</v>
      </c>
      <c r="I50" s="1135"/>
      <c r="J50" s="1137">
        <f t="shared" ca="1" si="3"/>
        <v>5759883107.4578962</v>
      </c>
      <c r="K50" s="1138">
        <f t="shared" ca="1" si="4"/>
        <v>42548129.827974431</v>
      </c>
      <c r="L50" s="1137">
        <f t="shared" ca="1" si="5"/>
        <v>0</v>
      </c>
      <c r="M50" s="1137">
        <f t="shared" ca="1" si="6"/>
        <v>0</v>
      </c>
      <c r="N50" s="1137">
        <f t="shared" ca="1" si="15"/>
        <v>5717334977.6299219</v>
      </c>
      <c r="O50" s="1080"/>
      <c r="P50" s="1137">
        <f t="shared" ca="1" si="7"/>
        <v>42548129.827974319</v>
      </c>
      <c r="Q50" s="1137">
        <f t="shared" ca="1" si="8"/>
        <v>5431468228.7484255</v>
      </c>
      <c r="R50" s="1137">
        <f t="shared" ca="1" si="16"/>
        <v>5471888952.085001</v>
      </c>
      <c r="S50" s="1137">
        <f t="shared" ca="1" si="17"/>
        <v>40420723.336575508</v>
      </c>
      <c r="T50" s="1137">
        <f t="shared" ca="1" si="9"/>
        <v>5431468228.7484255</v>
      </c>
      <c r="U50" s="1139">
        <f t="shared" ca="1" si="10"/>
        <v>0.70394290023220818</v>
      </c>
      <c r="V50" s="1140">
        <f t="shared" ca="1" si="11"/>
        <v>5.0000000000000044E-2</v>
      </c>
      <c r="X50" s="1141">
        <f t="shared" ca="1" si="18"/>
        <v>287994155.3728956</v>
      </c>
      <c r="Y50" s="1141">
        <f t="shared" ca="1" si="12"/>
        <v>2127406.4913988113</v>
      </c>
      <c r="Z50" s="1141">
        <f t="shared" ca="1" si="13"/>
        <v>285866748.88149679</v>
      </c>
      <c r="AA50" s="1139">
        <f t="shared" ca="1" si="14"/>
        <v>0.70379803365810267</v>
      </c>
      <c r="AB50" s="1112"/>
    </row>
    <row r="51" spans="1:28">
      <c r="A51" s="1151">
        <f>Calendar!J43</f>
        <v>46230</v>
      </c>
      <c r="C51" s="1111"/>
      <c r="D51" s="1132">
        <f t="shared" ca="1" si="0"/>
        <v>47149</v>
      </c>
      <c r="E51" s="1133">
        <f t="shared" ca="1" si="1"/>
        <v>47176</v>
      </c>
      <c r="F51" s="1134">
        <f t="shared" ca="1" si="2"/>
        <v>1247</v>
      </c>
      <c r="G51" s="1135">
        <f ca="1">IF(F51&lt;&gt;"",COUNTIF($F$11:F51,"&gt;0"),"")</f>
        <v>41</v>
      </c>
      <c r="H51" s="1136">
        <v>7.4268595772451918E-3</v>
      </c>
      <c r="I51" s="1135"/>
      <c r="J51" s="1137">
        <f t="shared" ca="1" si="3"/>
        <v>5717334977.6299219</v>
      </c>
      <c r="K51" s="1138">
        <f t="shared" ca="1" si="4"/>
        <v>42461844.034929708</v>
      </c>
      <c r="L51" s="1137">
        <f t="shared" ca="1" si="5"/>
        <v>0</v>
      </c>
      <c r="M51" s="1137">
        <f t="shared" ca="1" si="6"/>
        <v>0</v>
      </c>
      <c r="N51" s="1137">
        <f t="shared" ca="1" si="15"/>
        <v>5674873133.5949926</v>
      </c>
      <c r="O51" s="1080"/>
      <c r="P51" s="1137">
        <f t="shared" ca="1" si="7"/>
        <v>42461844.034929276</v>
      </c>
      <c r="Q51" s="1137">
        <f t="shared" ca="1" si="8"/>
        <v>5391129476.9152431</v>
      </c>
      <c r="R51" s="1137">
        <f t="shared" ca="1" si="16"/>
        <v>5431468228.7484255</v>
      </c>
      <c r="S51" s="1137">
        <f t="shared" ca="1" si="17"/>
        <v>40338751.833182335</v>
      </c>
      <c r="T51" s="1137">
        <f t="shared" ca="1" si="9"/>
        <v>5391129476.9152431</v>
      </c>
      <c r="U51" s="1139">
        <f t="shared" ca="1" si="10"/>
        <v>0.69874288951119556</v>
      </c>
      <c r="V51" s="1140">
        <f t="shared" ca="1" si="11"/>
        <v>4.9999999999999933E-2</v>
      </c>
      <c r="X51" s="1141">
        <f t="shared" ca="1" si="18"/>
        <v>285866748.88149679</v>
      </c>
      <c r="Y51" s="1141">
        <f t="shared" ca="1" si="12"/>
        <v>2123092.2017469406</v>
      </c>
      <c r="Z51" s="1141">
        <f t="shared" ca="1" si="13"/>
        <v>283743656.67974985</v>
      </c>
      <c r="AA51" s="1139">
        <f t="shared" ca="1" si="14"/>
        <v>0.69859909306328638</v>
      </c>
      <c r="AB51" s="1112"/>
    </row>
    <row r="52" spans="1:28">
      <c r="A52" s="1151">
        <f>Calendar!J44</f>
        <v>46261</v>
      </c>
      <c r="C52" s="1111"/>
      <c r="D52" s="1132">
        <f t="shared" ca="1" si="0"/>
        <v>47177</v>
      </c>
      <c r="E52" s="1133">
        <f t="shared" ca="1" si="1"/>
        <v>47204</v>
      </c>
      <c r="F52" s="1134">
        <f t="shared" ca="1" si="2"/>
        <v>1275</v>
      </c>
      <c r="G52" s="1135">
        <f ca="1">IF(F52&lt;&gt;"",COUNTIF($F$11:F52,"&gt;0"),"")</f>
        <v>42</v>
      </c>
      <c r="H52" s="1136">
        <v>7.4774122960432118E-3</v>
      </c>
      <c r="I52" s="1135"/>
      <c r="J52" s="1137">
        <f t="shared" ca="1" si="3"/>
        <v>5674873133.5949926</v>
      </c>
      <c r="K52" s="1138">
        <f t="shared" ca="1" si="4"/>
        <v>42433366.147628471</v>
      </c>
      <c r="L52" s="1137">
        <f t="shared" ca="1" si="5"/>
        <v>0</v>
      </c>
      <c r="M52" s="1137">
        <f t="shared" ca="1" si="6"/>
        <v>0</v>
      </c>
      <c r="N52" s="1137">
        <f t="shared" ca="1" si="15"/>
        <v>5632439767.4473639</v>
      </c>
      <c r="O52" s="1080"/>
      <c r="P52" s="1137">
        <f t="shared" ca="1" si="7"/>
        <v>42433366.147628784</v>
      </c>
      <c r="Q52" s="1137">
        <f t="shared" ca="1" si="8"/>
        <v>5350817779.074995</v>
      </c>
      <c r="R52" s="1137">
        <f t="shared" ca="1" si="16"/>
        <v>5391129476.9152431</v>
      </c>
      <c r="S52" s="1137">
        <f t="shared" ca="1" si="17"/>
        <v>40311697.840248108</v>
      </c>
      <c r="T52" s="1137">
        <f t="shared" ca="1" si="9"/>
        <v>5350817779.074995</v>
      </c>
      <c r="U52" s="1139">
        <f t="shared" ca="1" si="10"/>
        <v>0.6935534241901975</v>
      </c>
      <c r="V52" s="1140">
        <f t="shared" ca="1" si="11"/>
        <v>5.0000000000000155E-2</v>
      </c>
      <c r="X52" s="1141">
        <f t="shared" ca="1" si="18"/>
        <v>283743656.67974985</v>
      </c>
      <c r="Y52" s="1141">
        <f t="shared" ca="1" si="12"/>
        <v>2121668.3073806763</v>
      </c>
      <c r="Z52" s="1141">
        <f t="shared" ca="1" si="13"/>
        <v>281621988.37236917</v>
      </c>
      <c r="AA52" s="1139">
        <f t="shared" ca="1" si="14"/>
        <v>0.69341069569831337</v>
      </c>
      <c r="AB52" s="1112"/>
    </row>
    <row r="53" spans="1:28">
      <c r="A53" s="1151">
        <f>Calendar!J45</f>
        <v>46293</v>
      </c>
      <c r="C53" s="1111"/>
      <c r="D53" s="1132">
        <f t="shared" ca="1" si="0"/>
        <v>47208</v>
      </c>
      <c r="E53" s="1133">
        <f t="shared" ca="1" si="1"/>
        <v>47235</v>
      </c>
      <c r="F53" s="1134">
        <f t="shared" ca="1" si="2"/>
        <v>1306</v>
      </c>
      <c r="G53" s="1135">
        <f ca="1">IF(F53&lt;&gt;"",COUNTIF($F$11:F53,"&gt;0"),"")</f>
        <v>43</v>
      </c>
      <c r="H53" s="1136">
        <v>7.5155713887695976E-3</v>
      </c>
      <c r="I53" s="1135"/>
      <c r="J53" s="1137">
        <f t="shared" ca="1" si="3"/>
        <v>5632439767.4473639</v>
      </c>
      <c r="K53" s="1138">
        <f t="shared" ca="1" si="4"/>
        <v>42331003.165195495</v>
      </c>
      <c r="L53" s="1137">
        <f t="shared" ca="1" si="5"/>
        <v>0</v>
      </c>
      <c r="M53" s="1137">
        <f t="shared" ca="1" si="6"/>
        <v>0</v>
      </c>
      <c r="N53" s="1137">
        <f t="shared" ca="1" si="15"/>
        <v>5590108764.2821684</v>
      </c>
      <c r="O53" s="1080"/>
      <c r="P53" s="1137">
        <f t="shared" ca="1" si="7"/>
        <v>42331003.165195465</v>
      </c>
      <c r="Q53" s="1137">
        <f t="shared" ca="1" si="8"/>
        <v>5310603326.0680599</v>
      </c>
      <c r="R53" s="1137">
        <f t="shared" ca="1" si="16"/>
        <v>5350817779.074995</v>
      </c>
      <c r="S53" s="1137">
        <f t="shared" ca="1" si="17"/>
        <v>40214453.00693512</v>
      </c>
      <c r="T53" s="1137">
        <f t="shared" ca="1" si="9"/>
        <v>5310603326.0680599</v>
      </c>
      <c r="U53" s="1139">
        <f t="shared" ca="1" si="10"/>
        <v>0.68836743928819466</v>
      </c>
      <c r="V53" s="1140">
        <f t="shared" ca="1" si="11"/>
        <v>5.0000000000000044E-2</v>
      </c>
      <c r="X53" s="1141">
        <f t="shared" ca="1" si="18"/>
        <v>281621988.37236917</v>
      </c>
      <c r="Y53" s="1141">
        <f t="shared" ca="1" si="12"/>
        <v>2116550.1582603455</v>
      </c>
      <c r="Z53" s="1141">
        <f t="shared" ca="1" si="13"/>
        <v>279505438.21410882</v>
      </c>
      <c r="AA53" s="1139">
        <f t="shared" ca="1" si="14"/>
        <v>0.68822577803609275</v>
      </c>
      <c r="AB53" s="1112"/>
    </row>
    <row r="54" spans="1:28">
      <c r="A54" s="1151">
        <f>Calendar!J46</f>
        <v>46322</v>
      </c>
      <c r="C54" s="1111"/>
      <c r="D54" s="1132">
        <f t="shared" ca="1" si="0"/>
        <v>47238</v>
      </c>
      <c r="E54" s="1133">
        <f t="shared" ca="1" si="1"/>
        <v>47266</v>
      </c>
      <c r="F54" s="1134">
        <f t="shared" ca="1" si="2"/>
        <v>1337</v>
      </c>
      <c r="G54" s="1135">
        <f ca="1">IF(F54&lt;&gt;"",COUNTIF($F$11:F54,"&gt;0"),"")</f>
        <v>44</v>
      </c>
      <c r="H54" s="1136">
        <v>7.5564666893313251E-3</v>
      </c>
      <c r="I54" s="1135"/>
      <c r="J54" s="1137">
        <f t="shared" ca="1" si="3"/>
        <v>5590108764.2821684</v>
      </c>
      <c r="K54" s="1138">
        <f t="shared" ca="1" si="4"/>
        <v>42241470.667037301</v>
      </c>
      <c r="L54" s="1137">
        <f t="shared" ca="1" si="5"/>
        <v>0</v>
      </c>
      <c r="M54" s="1137">
        <f t="shared" ca="1" si="6"/>
        <v>0</v>
      </c>
      <c r="N54" s="1137">
        <f t="shared" ca="1" si="15"/>
        <v>5547867293.6151314</v>
      </c>
      <c r="O54" s="1080"/>
      <c r="P54" s="1137">
        <f t="shared" ca="1" si="7"/>
        <v>42241470.66703701</v>
      </c>
      <c r="Q54" s="1137">
        <f t="shared" ca="1" si="8"/>
        <v>5270473928.9343748</v>
      </c>
      <c r="R54" s="1137">
        <f t="shared" ca="1" si="16"/>
        <v>5310603326.0680599</v>
      </c>
      <c r="S54" s="1137">
        <f t="shared" ca="1" si="17"/>
        <v>40129397.133685112</v>
      </c>
      <c r="T54" s="1137">
        <f t="shared" ca="1" si="9"/>
        <v>5270473928.9343748</v>
      </c>
      <c r="U54" s="1139">
        <f t="shared" ca="1" si="10"/>
        <v>0.68319396465651983</v>
      </c>
      <c r="V54" s="1140">
        <f t="shared" ca="1" si="11"/>
        <v>5.0000000000000044E-2</v>
      </c>
      <c r="X54" s="1141">
        <f t="shared" ca="1" si="18"/>
        <v>279505438.21410882</v>
      </c>
      <c r="Y54" s="1141">
        <f t="shared" ca="1" si="12"/>
        <v>2112073.5333518982</v>
      </c>
      <c r="Z54" s="1141">
        <f t="shared" ca="1" si="13"/>
        <v>277393364.68075693</v>
      </c>
      <c r="AA54" s="1139">
        <f t="shared" ca="1" si="14"/>
        <v>0.68305336806966965</v>
      </c>
      <c r="AB54" s="1112"/>
    </row>
    <row r="55" spans="1:28">
      <c r="A55" s="1151">
        <f>Calendar!J47</f>
        <v>46353</v>
      </c>
      <c r="C55" s="1111"/>
      <c r="D55" s="1132">
        <f t="shared" ca="1" si="0"/>
        <v>47269</v>
      </c>
      <c r="E55" s="1133">
        <f t="shared" ca="1" si="1"/>
        <v>47296</v>
      </c>
      <c r="F55" s="1134">
        <f t="shared" ca="1" si="2"/>
        <v>1367</v>
      </c>
      <c r="G55" s="1135">
        <f ca="1">IF(F55&lt;&gt;"",COUNTIF($F$11:F55,"&gt;0"),"")</f>
        <v>45</v>
      </c>
      <c r="H55" s="1136">
        <v>7.6021845839023836E-3</v>
      </c>
      <c r="I55" s="1135"/>
      <c r="J55" s="1137">
        <f t="shared" ca="1" si="3"/>
        <v>5547867293.6151314</v>
      </c>
      <c r="K55" s="1138">
        <f t="shared" ca="1" si="4"/>
        <v>42175911.21305719</v>
      </c>
      <c r="L55" s="1137">
        <f t="shared" ca="1" si="5"/>
        <v>0</v>
      </c>
      <c r="M55" s="1137">
        <f t="shared" ca="1" si="6"/>
        <v>0</v>
      </c>
      <c r="N55" s="1137">
        <f t="shared" ca="1" si="15"/>
        <v>5505691382.4020739</v>
      </c>
      <c r="O55" s="1080"/>
      <c r="P55" s="1137">
        <f t="shared" ca="1" si="7"/>
        <v>42175911.213057518</v>
      </c>
      <c r="Q55" s="1137">
        <f t="shared" ca="1" si="8"/>
        <v>5230406813.28197</v>
      </c>
      <c r="R55" s="1137">
        <f t="shared" ca="1" si="16"/>
        <v>5270473928.9343748</v>
      </c>
      <c r="S55" s="1137">
        <f t="shared" ca="1" si="17"/>
        <v>40067115.652404785</v>
      </c>
      <c r="T55" s="1137">
        <f t="shared" ca="1" si="9"/>
        <v>5230406813.28197</v>
      </c>
      <c r="U55" s="1139">
        <f t="shared" ca="1" si="10"/>
        <v>0.67803143222024065</v>
      </c>
      <c r="V55" s="1140">
        <f t="shared" ca="1" si="11"/>
        <v>5.0000000000000044E-2</v>
      </c>
      <c r="X55" s="1141">
        <f t="shared" ca="1" si="18"/>
        <v>277393364.68075693</v>
      </c>
      <c r="Y55" s="1141">
        <f t="shared" ca="1" si="12"/>
        <v>2108795.5606527328</v>
      </c>
      <c r="Z55" s="1141">
        <f t="shared" ca="1" si="13"/>
        <v>275284569.12010419</v>
      </c>
      <c r="AA55" s="1139">
        <f t="shared" ca="1" si="14"/>
        <v>0.6778918980468156</v>
      </c>
      <c r="AB55" s="1112"/>
    </row>
    <row r="56" spans="1:28">
      <c r="A56" s="1151">
        <f>Calendar!J48</f>
        <v>46384</v>
      </c>
      <c r="C56" s="1111"/>
      <c r="D56" s="1132">
        <f t="shared" ca="1" si="0"/>
        <v>47299</v>
      </c>
      <c r="E56" s="1133">
        <f t="shared" ca="1" si="1"/>
        <v>47326</v>
      </c>
      <c r="F56" s="1134">
        <f t="shared" ca="1" si="2"/>
        <v>1397</v>
      </c>
      <c r="G56" s="1135">
        <f ca="1">IF(F56&lt;&gt;"",COUNTIF($F$11:F56,"&gt;0"),"")</f>
        <v>46</v>
      </c>
      <c r="H56" s="1136">
        <v>7.6384267972855018E-3</v>
      </c>
      <c r="I56" s="1135"/>
      <c r="J56" s="1137">
        <f t="shared" ca="1" si="3"/>
        <v>5505691382.4020739</v>
      </c>
      <c r="K56" s="1138">
        <f t="shared" ca="1" si="4"/>
        <v>42054820.592923857</v>
      </c>
      <c r="L56" s="1137">
        <f t="shared" ca="1" si="5"/>
        <v>0</v>
      </c>
      <c r="M56" s="1137">
        <f t="shared" ca="1" si="6"/>
        <v>0</v>
      </c>
      <c r="N56" s="1137">
        <f t="shared" ca="1" si="15"/>
        <v>5463636561.8091497</v>
      </c>
      <c r="O56" s="1080"/>
      <c r="P56" s="1137">
        <f t="shared" ca="1" si="7"/>
        <v>42054820.592924118</v>
      </c>
      <c r="Q56" s="1137">
        <f t="shared" ca="1" si="8"/>
        <v>5190454733.7186918</v>
      </c>
      <c r="R56" s="1137">
        <f t="shared" ca="1" si="16"/>
        <v>5230406813.28197</v>
      </c>
      <c r="S56" s="1137">
        <f t="shared" ca="1" si="17"/>
        <v>39952079.563278198</v>
      </c>
      <c r="T56" s="1137">
        <f t="shared" ca="1" si="9"/>
        <v>5190454733.7186918</v>
      </c>
      <c r="U56" s="1139">
        <f t="shared" ca="1" si="10"/>
        <v>0.67287691211881462</v>
      </c>
      <c r="V56" s="1140">
        <f t="shared" ca="1" si="11"/>
        <v>5.0000000000000044E-2</v>
      </c>
      <c r="X56" s="1141">
        <f t="shared" ca="1" si="18"/>
        <v>275284569.12010419</v>
      </c>
      <c r="Y56" s="1141">
        <f t="shared" ca="1" si="12"/>
        <v>2102741.0296459198</v>
      </c>
      <c r="Z56" s="1141">
        <f t="shared" ca="1" si="13"/>
        <v>273181828.09045827</v>
      </c>
      <c r="AA56" s="1139">
        <f t="shared" ca="1" si="14"/>
        <v>0.672738438709932</v>
      </c>
      <c r="AB56" s="1112"/>
    </row>
    <row r="57" spans="1:28">
      <c r="A57" s="1151">
        <f>Calendar!J49</f>
        <v>46414</v>
      </c>
      <c r="C57" s="1111"/>
      <c r="D57" s="1132">
        <f t="shared" ca="1" si="0"/>
        <v>47330</v>
      </c>
      <c r="E57" s="1133">
        <f t="shared" ca="1" si="1"/>
        <v>47357</v>
      </c>
      <c r="F57" s="1134">
        <f t="shared" ca="1" si="2"/>
        <v>1428</v>
      </c>
      <c r="G57" s="1135">
        <f ca="1">IF(F57&lt;&gt;"",COUNTIF($F$11:F57,"&gt;0"),"")</f>
        <v>47</v>
      </c>
      <c r="H57" s="1136">
        <v>7.6781378872437739E-3</v>
      </c>
      <c r="I57" s="1135"/>
      <c r="J57" s="1137">
        <f t="shared" ca="1" si="3"/>
        <v>5463636561.8091497</v>
      </c>
      <c r="K57" s="1138">
        <f t="shared" ca="1" si="4"/>
        <v>41950554.887357146</v>
      </c>
      <c r="L57" s="1137">
        <f t="shared" ca="1" si="5"/>
        <v>0</v>
      </c>
      <c r="M57" s="1137">
        <f t="shared" ca="1" si="6"/>
        <v>0</v>
      </c>
      <c r="N57" s="1137">
        <f t="shared" ca="1" si="15"/>
        <v>5421686006.921793</v>
      </c>
      <c r="O57" s="1080"/>
      <c r="P57" s="1137">
        <f t="shared" ca="1" si="7"/>
        <v>41950554.887356758</v>
      </c>
      <c r="Q57" s="1137">
        <f t="shared" ca="1" si="8"/>
        <v>5150601706.5757027</v>
      </c>
      <c r="R57" s="1137">
        <f t="shared" ca="1" si="16"/>
        <v>5190454733.7186918</v>
      </c>
      <c r="S57" s="1137">
        <f t="shared" ca="1" si="17"/>
        <v>39853027.142989159</v>
      </c>
      <c r="T57" s="1137">
        <f t="shared" ca="1" si="9"/>
        <v>5150601706.5757027</v>
      </c>
      <c r="U57" s="1139">
        <f t="shared" ca="1" si="10"/>
        <v>0.66773719108201146</v>
      </c>
      <c r="V57" s="1140">
        <f t="shared" ca="1" si="11"/>
        <v>5.0000000000000155E-2</v>
      </c>
      <c r="X57" s="1141">
        <f t="shared" ca="1" si="18"/>
        <v>273181828.09045827</v>
      </c>
      <c r="Y57" s="1141">
        <f t="shared" ca="1" si="12"/>
        <v>2097527.7443675995</v>
      </c>
      <c r="Z57" s="1141">
        <f t="shared" ca="1" si="13"/>
        <v>271084300.34609067</v>
      </c>
      <c r="AA57" s="1139">
        <f t="shared" ca="1" si="14"/>
        <v>0.66759977539212678</v>
      </c>
      <c r="AB57" s="1112"/>
    </row>
    <row r="58" spans="1:28">
      <c r="A58" s="1151">
        <f>Calendar!J50</f>
        <v>46444</v>
      </c>
      <c r="C58" s="1111"/>
      <c r="D58" s="1132">
        <f t="shared" ca="1" si="0"/>
        <v>47361</v>
      </c>
      <c r="E58" s="1133">
        <f t="shared" ca="1" si="1"/>
        <v>47388</v>
      </c>
      <c r="F58" s="1134">
        <f t="shared" ca="1" si="2"/>
        <v>1459</v>
      </c>
      <c r="G58" s="1135">
        <f ca="1">IF(F58&lt;&gt;"",COUNTIF($F$11:F58,"&gt;0"),"")</f>
        <v>48</v>
      </c>
      <c r="H58" s="1136">
        <v>7.7188372572796829E-3</v>
      </c>
      <c r="I58" s="1135"/>
      <c r="J58" s="1137">
        <f t="shared" ca="1" si="3"/>
        <v>5421686006.921793</v>
      </c>
      <c r="K58" s="1138">
        <f t="shared" ca="1" si="4"/>
        <v>41849111.947499849</v>
      </c>
      <c r="L58" s="1137">
        <f t="shared" ca="1" si="5"/>
        <v>0</v>
      </c>
      <c r="M58" s="1137">
        <f t="shared" ca="1" si="6"/>
        <v>0</v>
      </c>
      <c r="N58" s="1137">
        <f t="shared" ca="1" si="15"/>
        <v>5379836894.9742928</v>
      </c>
      <c r="O58" s="1080"/>
      <c r="P58" s="1137">
        <f t="shared" ca="1" si="7"/>
        <v>41849111.947500229</v>
      </c>
      <c r="Q58" s="1137">
        <f t="shared" ca="1" si="8"/>
        <v>5110845050.2255783</v>
      </c>
      <c r="R58" s="1137">
        <f t="shared" ca="1" si="16"/>
        <v>5150601706.5757027</v>
      </c>
      <c r="S58" s="1137">
        <f t="shared" ca="1" si="17"/>
        <v>39756656.350124359</v>
      </c>
      <c r="T58" s="1137">
        <f t="shared" ca="1" si="9"/>
        <v>5110845050.2255783</v>
      </c>
      <c r="U58" s="1139">
        <f t="shared" ca="1" si="10"/>
        <v>0.66261021285644295</v>
      </c>
      <c r="V58" s="1140">
        <f t="shared" ca="1" si="11"/>
        <v>4.9999999999999933E-2</v>
      </c>
      <c r="X58" s="1141">
        <f t="shared" ca="1" si="18"/>
        <v>271084300.34609067</v>
      </c>
      <c r="Y58" s="1141">
        <f t="shared" ca="1" si="12"/>
        <v>2092455.5973758698</v>
      </c>
      <c r="Z58" s="1141">
        <f t="shared" ca="1" si="13"/>
        <v>268991844.7487148</v>
      </c>
      <c r="AA58" s="1139">
        <f t="shared" ca="1" si="14"/>
        <v>0.66247385226317368</v>
      </c>
      <c r="AB58" s="1112"/>
    </row>
    <row r="59" spans="1:28">
      <c r="A59" s="1151">
        <f>Calendar!J51</f>
        <v>46476</v>
      </c>
      <c r="C59" s="1111"/>
      <c r="D59" s="1132">
        <f t="shared" ca="1" si="0"/>
        <v>47391</v>
      </c>
      <c r="E59" s="1133">
        <f t="shared" ca="1" si="1"/>
        <v>47420</v>
      </c>
      <c r="F59" s="1134">
        <f t="shared" ca="1" si="2"/>
        <v>1491</v>
      </c>
      <c r="G59" s="1135">
        <f ca="1">IF(F59&lt;&gt;"",COUNTIF($F$11:F59,"&gt;0"),"")</f>
        <v>49</v>
      </c>
      <c r="H59" s="1136">
        <v>7.7639577829733165E-3</v>
      </c>
      <c r="I59" s="1135"/>
      <c r="J59" s="1137">
        <f t="shared" ca="1" si="3"/>
        <v>5379836894.9742928</v>
      </c>
      <c r="K59" s="1138">
        <f t="shared" ca="1" si="4"/>
        <v>41768826.531862661</v>
      </c>
      <c r="L59" s="1137">
        <f t="shared" ca="1" si="5"/>
        <v>0</v>
      </c>
      <c r="M59" s="1137">
        <f t="shared" ca="1" si="6"/>
        <v>0</v>
      </c>
      <c r="N59" s="1137">
        <f t="shared" ca="1" si="15"/>
        <v>5338068068.4424305</v>
      </c>
      <c r="O59" s="1080"/>
      <c r="P59" s="1137">
        <f t="shared" ca="1" si="7"/>
        <v>41768826.531862259</v>
      </c>
      <c r="Q59" s="1137">
        <f t="shared" ca="1" si="8"/>
        <v>5071164665.0203085</v>
      </c>
      <c r="R59" s="1137">
        <f t="shared" ca="1" si="16"/>
        <v>5110845050.2255783</v>
      </c>
      <c r="S59" s="1137">
        <f t="shared" ca="1" si="17"/>
        <v>39680385.205269814</v>
      </c>
      <c r="T59" s="1137">
        <f t="shared" ca="1" si="9"/>
        <v>5071164665.0203085</v>
      </c>
      <c r="U59" s="1139">
        <f t="shared" ca="1" si="10"/>
        <v>0.65749563245839271</v>
      </c>
      <c r="V59" s="1140">
        <f t="shared" ca="1" si="11"/>
        <v>5.0000000000000044E-2</v>
      </c>
      <c r="X59" s="1141">
        <f t="shared" ca="1" si="18"/>
        <v>268991844.7487148</v>
      </c>
      <c r="Y59" s="1141">
        <f t="shared" ca="1" si="12"/>
        <v>2088441.3265924454</v>
      </c>
      <c r="Z59" s="1141">
        <f t="shared" ca="1" si="13"/>
        <v>266903403.42212236</v>
      </c>
      <c r="AA59" s="1139">
        <f t="shared" ca="1" si="14"/>
        <v>0.65736032441034897</v>
      </c>
      <c r="AB59" s="1112"/>
    </row>
    <row r="60" spans="1:28">
      <c r="A60" s="1151">
        <f>Calendar!J52</f>
        <v>46504</v>
      </c>
      <c r="C60" s="1111"/>
      <c r="D60" s="1132">
        <f t="shared" ca="1" si="0"/>
        <v>47422</v>
      </c>
      <c r="E60" s="1133">
        <f t="shared" ca="1" si="1"/>
        <v>47449</v>
      </c>
      <c r="F60" s="1134">
        <f t="shared" ca="1" si="2"/>
        <v>1520</v>
      </c>
      <c r="G60" s="1135">
        <f ca="1">IF(F60&lt;&gt;"",COUNTIF($F$11:F60,"&gt;0"),"")</f>
        <v>50</v>
      </c>
      <c r="H60" s="1136">
        <v>7.8246363860947302E-3</v>
      </c>
      <c r="I60" s="1135"/>
      <c r="J60" s="1137">
        <f t="shared" ca="1" si="3"/>
        <v>5338068068.4424305</v>
      </c>
      <c r="K60" s="1138">
        <f t="shared" ca="1" si="4"/>
        <v>41768441.639785059</v>
      </c>
      <c r="L60" s="1137">
        <f t="shared" ca="1" si="5"/>
        <v>0</v>
      </c>
      <c r="M60" s="1137">
        <f t="shared" ca="1" si="6"/>
        <v>0</v>
      </c>
      <c r="N60" s="1137">
        <f t="shared" ca="1" si="15"/>
        <v>5296299626.8026457</v>
      </c>
      <c r="O60" s="1080"/>
      <c r="P60" s="1137">
        <f t="shared" ca="1" si="7"/>
        <v>41768441.639784813</v>
      </c>
      <c r="Q60" s="1137">
        <f t="shared" ca="1" si="8"/>
        <v>5031484645.462513</v>
      </c>
      <c r="R60" s="1137">
        <f t="shared" ca="1" si="16"/>
        <v>5071164665.0203085</v>
      </c>
      <c r="S60" s="1137">
        <f t="shared" ca="1" si="17"/>
        <v>39680019.557795525</v>
      </c>
      <c r="T60" s="1137">
        <f t="shared" ca="1" si="9"/>
        <v>5031484645.462513</v>
      </c>
      <c r="U60" s="1139">
        <f t="shared" ca="1" si="10"/>
        <v>0.65239086412549641</v>
      </c>
      <c r="V60" s="1140">
        <f t="shared" ca="1" si="11"/>
        <v>5.0000000000000044E-2</v>
      </c>
      <c r="X60" s="1141">
        <f t="shared" ca="1" si="18"/>
        <v>266903403.42212236</v>
      </c>
      <c r="Y60" s="1141">
        <f t="shared" ca="1" si="12"/>
        <v>2088422.0819892883</v>
      </c>
      <c r="Z60" s="1141">
        <f t="shared" ca="1" si="13"/>
        <v>264814981.34013307</v>
      </c>
      <c r="AA60" s="1139">
        <f t="shared" ca="1" si="14"/>
        <v>0.6522566066034271</v>
      </c>
      <c r="AB60" s="1112"/>
    </row>
    <row r="61" spans="1:28">
      <c r="A61" s="1151">
        <f>Calendar!J53</f>
        <v>46534</v>
      </c>
      <c r="C61" s="1111"/>
      <c r="D61" s="1132">
        <f t="shared" ca="1" si="0"/>
        <v>47452</v>
      </c>
      <c r="E61" s="1133">
        <f t="shared" ca="1" si="1"/>
        <v>47479</v>
      </c>
      <c r="F61" s="1134">
        <f t="shared" ca="1" si="2"/>
        <v>1550</v>
      </c>
      <c r="G61" s="1135">
        <f ca="1">IF(F61&lt;&gt;"",COUNTIF($F$11:F61,"&gt;0"),"")</f>
        <v>51</v>
      </c>
      <c r="H61" s="1136">
        <v>7.86624215048249E-3</v>
      </c>
      <c r="I61" s="1135"/>
      <c r="J61" s="1137">
        <f t="shared" ca="1" si="3"/>
        <v>5296299626.8026457</v>
      </c>
      <c r="K61" s="1138">
        <f t="shared" ca="1" si="4"/>
        <v>41661975.365939654</v>
      </c>
      <c r="L61" s="1137">
        <f t="shared" ca="1" si="5"/>
        <v>0</v>
      </c>
      <c r="M61" s="1137">
        <f t="shared" ca="1" si="6"/>
        <v>0</v>
      </c>
      <c r="N61" s="1137">
        <f t="shared" ca="1" si="15"/>
        <v>5254637651.4367056</v>
      </c>
      <c r="O61" s="1080"/>
      <c r="P61" s="1137">
        <f t="shared" ca="1" si="7"/>
        <v>41661975.365940094</v>
      </c>
      <c r="Q61" s="1137">
        <f t="shared" ca="1" si="8"/>
        <v>4991905768.8648701</v>
      </c>
      <c r="R61" s="1137">
        <f t="shared" ca="1" si="16"/>
        <v>5031484645.462513</v>
      </c>
      <c r="S61" s="1137">
        <f t="shared" ca="1" si="17"/>
        <v>39578876.597642899</v>
      </c>
      <c r="T61" s="1137">
        <f t="shared" ca="1" si="9"/>
        <v>4991905768.8648701</v>
      </c>
      <c r="U61" s="1139">
        <f t="shared" ca="1" si="10"/>
        <v>0.64728614283210428</v>
      </c>
      <c r="V61" s="1140">
        <f t="shared" ca="1" si="11"/>
        <v>5.0000000000000044E-2</v>
      </c>
      <c r="X61" s="1141">
        <f t="shared" ca="1" si="18"/>
        <v>264814981.34013307</v>
      </c>
      <c r="Y61" s="1141">
        <f t="shared" ca="1" si="12"/>
        <v>2083098.7682971954</v>
      </c>
      <c r="Z61" s="1141">
        <f t="shared" ca="1" si="13"/>
        <v>262731882.57183588</v>
      </c>
      <c r="AA61" s="1139">
        <f t="shared" ca="1" si="14"/>
        <v>0.64715293582632716</v>
      </c>
      <c r="AB61" s="1112"/>
    </row>
    <row r="62" spans="1:28">
      <c r="A62" s="1151">
        <f>Calendar!J54</f>
        <v>46566</v>
      </c>
      <c r="C62" s="1111"/>
      <c r="D62" s="1132">
        <f t="shared" ca="1" si="0"/>
        <v>47483</v>
      </c>
      <c r="E62" s="1133">
        <f t="shared" ca="1" si="1"/>
        <v>47511</v>
      </c>
      <c r="F62" s="1134">
        <f t="shared" ca="1" si="2"/>
        <v>1582</v>
      </c>
      <c r="G62" s="1135">
        <f ca="1">IF(F62&lt;&gt;"",COUNTIF($F$11:F62,"&gt;0"),"")</f>
        <v>52</v>
      </c>
      <c r="H62" s="1136">
        <v>7.9181245132533048E-3</v>
      </c>
      <c r="I62" s="1135"/>
      <c r="J62" s="1137">
        <f t="shared" ca="1" si="3"/>
        <v>5254637651.4367056</v>
      </c>
      <c r="K62" s="1138">
        <f t="shared" ca="1" si="4"/>
        <v>41606875.19610475</v>
      </c>
      <c r="L62" s="1137">
        <f t="shared" ca="1" si="5"/>
        <v>0</v>
      </c>
      <c r="M62" s="1137">
        <f t="shared" ca="1" si="6"/>
        <v>0</v>
      </c>
      <c r="N62" s="1137">
        <f t="shared" ca="1" si="15"/>
        <v>5213030776.2406006</v>
      </c>
      <c r="O62" s="1080"/>
      <c r="P62" s="1137">
        <f t="shared" ca="1" si="7"/>
        <v>41606875.196105003</v>
      </c>
      <c r="Q62" s="1137">
        <f t="shared" ca="1" si="8"/>
        <v>4952379237.4285707</v>
      </c>
      <c r="R62" s="1137">
        <f t="shared" ca="1" si="16"/>
        <v>4991905768.8648701</v>
      </c>
      <c r="S62" s="1137">
        <f t="shared" ca="1" si="17"/>
        <v>39526531.436299324</v>
      </c>
      <c r="T62" s="1137">
        <f t="shared" ca="1" si="9"/>
        <v>4952379237.4285707</v>
      </c>
      <c r="U62" s="1139">
        <f t="shared" ca="1" si="10"/>
        <v>0.64219443329193515</v>
      </c>
      <c r="V62" s="1140">
        <f t="shared" ca="1" si="11"/>
        <v>4.9999999999999933E-2</v>
      </c>
      <c r="X62" s="1141">
        <f t="shared" ca="1" si="18"/>
        <v>262731882.57183588</v>
      </c>
      <c r="Y62" s="1141">
        <f t="shared" ca="1" si="12"/>
        <v>2080343.7598056793</v>
      </c>
      <c r="Z62" s="1141">
        <f t="shared" ca="1" si="13"/>
        <v>260651538.8120302</v>
      </c>
      <c r="AA62" s="1139">
        <f t="shared" ca="1" si="14"/>
        <v>0.64206227412472106</v>
      </c>
      <c r="AB62" s="1112"/>
    </row>
    <row r="63" spans="1:28">
      <c r="A63" s="1151">
        <f>Calendar!J55</f>
        <v>46595</v>
      </c>
      <c r="C63" s="1111"/>
      <c r="D63" s="1132">
        <f t="shared" ca="1" si="0"/>
        <v>47514</v>
      </c>
      <c r="E63" s="1133">
        <f t="shared" ca="1" si="1"/>
        <v>47541</v>
      </c>
      <c r="F63" s="1134">
        <f t="shared" ca="1" si="2"/>
        <v>1612</v>
      </c>
      <c r="G63" s="1135">
        <f ca="1">IF(F63&lt;&gt;"",COUNTIF($F$11:F63,"&gt;0"),"")</f>
        <v>53</v>
      </c>
      <c r="H63" s="1136">
        <v>7.9633707574121373E-3</v>
      </c>
      <c r="I63" s="1135"/>
      <c r="J63" s="1137">
        <f t="shared" ca="1" si="3"/>
        <v>5213030776.2406006</v>
      </c>
      <c r="K63" s="1138">
        <f t="shared" ca="1" si="4"/>
        <v>41513296.841003895</v>
      </c>
      <c r="L63" s="1137">
        <f t="shared" ca="1" si="5"/>
        <v>0</v>
      </c>
      <c r="M63" s="1137">
        <f t="shared" ca="1" si="6"/>
        <v>0</v>
      </c>
      <c r="N63" s="1137">
        <f t="shared" ca="1" si="15"/>
        <v>5171517479.3995972</v>
      </c>
      <c r="O63" s="1080"/>
      <c r="P63" s="1137">
        <f t="shared" ca="1" si="7"/>
        <v>41513296.841003418</v>
      </c>
      <c r="Q63" s="1137">
        <f t="shared" ca="1" si="8"/>
        <v>4912941605.4296169</v>
      </c>
      <c r="R63" s="1137">
        <f t="shared" ca="1" si="16"/>
        <v>4952379237.4285707</v>
      </c>
      <c r="S63" s="1137">
        <f t="shared" ca="1" si="17"/>
        <v>39437631.998953819</v>
      </c>
      <c r="T63" s="1137">
        <f t="shared" ca="1" si="9"/>
        <v>4912941605.4296169</v>
      </c>
      <c r="U63" s="1139">
        <f t="shared" ca="1" si="10"/>
        <v>0.63710945780741146</v>
      </c>
      <c r="V63" s="1140">
        <f t="shared" ca="1" si="11"/>
        <v>5.0000000000000044E-2</v>
      </c>
      <c r="X63" s="1141">
        <f t="shared" ca="1" si="18"/>
        <v>260651538.8120302</v>
      </c>
      <c r="Y63" s="1141">
        <f t="shared" ca="1" si="12"/>
        <v>2075664.8420495987</v>
      </c>
      <c r="Z63" s="1141">
        <f t="shared" ca="1" si="13"/>
        <v>258575873.9699806</v>
      </c>
      <c r="AA63" s="1139">
        <f t="shared" ca="1" si="14"/>
        <v>0.63697834509293794</v>
      </c>
      <c r="AB63" s="1112"/>
    </row>
    <row r="64" spans="1:28">
      <c r="A64" s="1151">
        <f>Calendar!J56</f>
        <v>46626</v>
      </c>
      <c r="C64" s="1111"/>
      <c r="D64" s="1132">
        <f t="shared" ca="1" si="0"/>
        <v>47542</v>
      </c>
      <c r="E64" s="1133">
        <f t="shared" ca="1" si="1"/>
        <v>47569</v>
      </c>
      <c r="F64" s="1134">
        <f t="shared" ca="1" si="2"/>
        <v>1640</v>
      </c>
      <c r="G64" s="1135">
        <f ca="1">IF(F64&lt;&gt;"",COUNTIF($F$11:F64,"&gt;0"),"")</f>
        <v>54</v>
      </c>
      <c r="H64" s="1136">
        <v>8.0161210986723595E-3</v>
      </c>
      <c r="I64" s="1135"/>
      <c r="J64" s="1137">
        <f t="shared" ca="1" si="3"/>
        <v>5171517479.3995972</v>
      </c>
      <c r="K64" s="1138">
        <f t="shared" ca="1" si="4"/>
        <v>41455510.378768012</v>
      </c>
      <c r="L64" s="1137">
        <f t="shared" ca="1" si="5"/>
        <v>0</v>
      </c>
      <c r="M64" s="1137">
        <f t="shared" ca="1" si="6"/>
        <v>0</v>
      </c>
      <c r="N64" s="1137">
        <f t="shared" ca="1" si="15"/>
        <v>5130061969.0208292</v>
      </c>
      <c r="O64" s="1080"/>
      <c r="P64" s="1137">
        <f t="shared" ca="1" si="7"/>
        <v>41455510.378767967</v>
      </c>
      <c r="Q64" s="1137">
        <f t="shared" ca="1" si="8"/>
        <v>4873558870.569788</v>
      </c>
      <c r="R64" s="1137">
        <f t="shared" ca="1" si="16"/>
        <v>4912941605.4296169</v>
      </c>
      <c r="S64" s="1137">
        <f t="shared" ca="1" si="17"/>
        <v>39382734.859828949</v>
      </c>
      <c r="T64" s="1137">
        <f t="shared" ca="1" si="9"/>
        <v>4873558870.569788</v>
      </c>
      <c r="U64" s="1139">
        <f t="shared" ca="1" si="10"/>
        <v>0.6320359189818372</v>
      </c>
      <c r="V64" s="1140">
        <f t="shared" ca="1" si="11"/>
        <v>4.9999999999999933E-2</v>
      </c>
      <c r="X64" s="1141">
        <f t="shared" ca="1" si="18"/>
        <v>258575873.9699806</v>
      </c>
      <c r="Y64" s="1141">
        <f t="shared" ca="1" si="12"/>
        <v>2072775.5189390182</v>
      </c>
      <c r="Z64" s="1141">
        <f t="shared" ca="1" si="13"/>
        <v>256503098.45104158</v>
      </c>
      <c r="AA64" s="1139">
        <f t="shared" ca="1" si="14"/>
        <v>0.63190585036652147</v>
      </c>
      <c r="AB64" s="1112"/>
    </row>
    <row r="65" spans="1:29">
      <c r="A65" s="1151">
        <f>Calendar!J57</f>
        <v>46657</v>
      </c>
      <c r="C65" s="1111"/>
      <c r="D65" s="1132">
        <f t="shared" ca="1" si="0"/>
        <v>47573</v>
      </c>
      <c r="E65" s="1133">
        <f t="shared" ca="1" si="1"/>
        <v>47602</v>
      </c>
      <c r="F65" s="1134">
        <f t="shared" ca="1" si="2"/>
        <v>1673</v>
      </c>
      <c r="G65" s="1135">
        <f ca="1">IF(F65&lt;&gt;"",COUNTIF($F$11:F65,"&gt;0"),"")</f>
        <v>55</v>
      </c>
      <c r="H65" s="1136">
        <v>8.0604177340755125E-3</v>
      </c>
      <c r="I65" s="1135"/>
      <c r="J65" s="1137">
        <f t="shared" ca="1" si="3"/>
        <v>5130061969.0208292</v>
      </c>
      <c r="K65" s="1138">
        <f t="shared" ca="1" si="4"/>
        <v>41350442.472001836</v>
      </c>
      <c r="L65" s="1137">
        <f t="shared" ca="1" si="5"/>
        <v>0</v>
      </c>
      <c r="M65" s="1137">
        <f t="shared" ca="1" si="6"/>
        <v>0</v>
      </c>
      <c r="N65" s="1137">
        <f t="shared" ca="1" si="15"/>
        <v>5088711526.5488272</v>
      </c>
      <c r="O65" s="1080"/>
      <c r="P65" s="1137">
        <f t="shared" ca="1" si="7"/>
        <v>41350442.472002029</v>
      </c>
      <c r="Q65" s="1137">
        <f t="shared" ca="1" si="8"/>
        <v>4834275950.221386</v>
      </c>
      <c r="R65" s="1137">
        <f t="shared" ca="1" si="16"/>
        <v>4873558870.569788</v>
      </c>
      <c r="S65" s="1137">
        <f t="shared" ca="1" si="17"/>
        <v>39282920.348402023</v>
      </c>
      <c r="T65" s="1137">
        <f t="shared" ca="1" si="9"/>
        <v>4834275950.221386</v>
      </c>
      <c r="U65" s="1139">
        <f t="shared" ca="1" si="10"/>
        <v>0.62696944251656817</v>
      </c>
      <c r="V65" s="1140">
        <f t="shared" ca="1" si="11"/>
        <v>4.9999999999999933E-2</v>
      </c>
      <c r="X65" s="1141">
        <f t="shared" ca="1" si="18"/>
        <v>256503098.45104158</v>
      </c>
      <c r="Y65" s="1141">
        <f t="shared" ca="1" si="12"/>
        <v>2067522.1236000061</v>
      </c>
      <c r="Z65" s="1141">
        <f t="shared" ca="1" si="13"/>
        <v>254435576.32744157</v>
      </c>
      <c r="AA65" s="1139">
        <f t="shared" ca="1" si="14"/>
        <v>0.62684041654702238</v>
      </c>
      <c r="AB65" s="1112"/>
    </row>
    <row r="66" spans="1:29">
      <c r="A66" s="1151">
        <f>Calendar!J58</f>
        <v>46687</v>
      </c>
      <c r="C66" s="1111"/>
      <c r="D66" s="1132">
        <f t="shared" ca="1" si="0"/>
        <v>47603</v>
      </c>
      <c r="E66" s="1133">
        <f t="shared" ca="1" si="1"/>
        <v>47630</v>
      </c>
      <c r="F66" s="1134">
        <f t="shared" ca="1" si="2"/>
        <v>1701</v>
      </c>
      <c r="G66" s="1135">
        <f ca="1">IF(F66&lt;&gt;"",COUNTIF($F$11:F66,"&gt;0"),"")</f>
        <v>56</v>
      </c>
      <c r="H66" s="1136">
        <v>8.1077891435882166E-3</v>
      </c>
      <c r="I66" s="1135"/>
      <c r="J66" s="1137">
        <f t="shared" ca="1" si="3"/>
        <v>5088711526.5488272</v>
      </c>
      <c r="K66" s="1138">
        <f t="shared" ca="1" si="4"/>
        <v>41258200.069804803</v>
      </c>
      <c r="L66" s="1137">
        <f t="shared" ca="1" si="5"/>
        <v>0</v>
      </c>
      <c r="M66" s="1137">
        <f t="shared" ca="1" si="6"/>
        <v>0</v>
      </c>
      <c r="N66" s="1137">
        <f t="shared" ca="1" si="15"/>
        <v>5047453326.479022</v>
      </c>
      <c r="O66" s="1080"/>
      <c r="P66" s="1137">
        <f t="shared" ca="1" si="7"/>
        <v>41258200.069805145</v>
      </c>
      <c r="Q66" s="1137">
        <f t="shared" ca="1" si="8"/>
        <v>4795080660.1550703</v>
      </c>
      <c r="R66" s="1137">
        <f t="shared" ca="1" si="16"/>
        <v>4834275950.221386</v>
      </c>
      <c r="S66" s="1137">
        <f t="shared" ca="1" si="17"/>
        <v>39195290.066315651</v>
      </c>
      <c r="T66" s="1137">
        <f t="shared" ca="1" si="9"/>
        <v>4795080660.1550703</v>
      </c>
      <c r="U66" s="1139">
        <f t="shared" ca="1" si="10"/>
        <v>0.62191580690338422</v>
      </c>
      <c r="V66" s="1140">
        <f t="shared" ca="1" si="11"/>
        <v>5.0000000000000155E-2</v>
      </c>
      <c r="X66" s="1141">
        <f t="shared" ca="1" si="18"/>
        <v>254435576.32744157</v>
      </c>
      <c r="Y66" s="1141">
        <f t="shared" ca="1" si="12"/>
        <v>2062910.0034894943</v>
      </c>
      <c r="Z66" s="1141">
        <f t="shared" ca="1" si="13"/>
        <v>252372666.32395208</v>
      </c>
      <c r="AA66" s="1139">
        <f t="shared" ca="1" si="14"/>
        <v>0.62178782093705176</v>
      </c>
      <c r="AB66" s="1112"/>
    </row>
    <row r="67" spans="1:29">
      <c r="A67" s="1151">
        <f>Calendar!J59</f>
        <v>46720</v>
      </c>
      <c r="C67" s="1111"/>
      <c r="D67" s="1132">
        <f t="shared" ca="1" si="0"/>
        <v>47634</v>
      </c>
      <c r="E67" s="1133">
        <f t="shared" ca="1" si="1"/>
        <v>47661</v>
      </c>
      <c r="F67" s="1134">
        <f t="shared" ca="1" si="2"/>
        <v>1732</v>
      </c>
      <c r="G67" s="1135">
        <f ca="1">IF(F67&lt;&gt;"",COUNTIF($F$11:F67,"&gt;0"),"")</f>
        <v>57</v>
      </c>
      <c r="H67" s="1136">
        <v>8.1599804012892924E-3</v>
      </c>
      <c r="I67" s="1135"/>
      <c r="J67" s="1137">
        <f t="shared" ca="1" si="3"/>
        <v>5047453326.479022</v>
      </c>
      <c r="K67" s="1138">
        <f t="shared" ca="1" si="4"/>
        <v>41187120.220491268</v>
      </c>
      <c r="L67" s="1137">
        <f t="shared" ca="1" si="5"/>
        <v>0</v>
      </c>
      <c r="M67" s="1137">
        <f t="shared" ca="1" si="6"/>
        <v>0</v>
      </c>
      <c r="N67" s="1137">
        <f t="shared" ca="1" si="15"/>
        <v>5006266206.2585306</v>
      </c>
      <c r="O67" s="1080"/>
      <c r="P67" s="1137">
        <f t="shared" ca="1" si="7"/>
        <v>41187120.220491409</v>
      </c>
      <c r="Q67" s="1137">
        <f t="shared" ca="1" si="8"/>
        <v>4755952895.9456043</v>
      </c>
      <c r="R67" s="1137">
        <f t="shared" ca="1" si="16"/>
        <v>4795080660.1550703</v>
      </c>
      <c r="S67" s="1137">
        <f t="shared" ca="1" si="17"/>
        <v>39127764.209465981</v>
      </c>
      <c r="T67" s="1137">
        <f t="shared" ca="1" si="9"/>
        <v>4755952895.9456043</v>
      </c>
      <c r="U67" s="1139">
        <f t="shared" ca="1" si="10"/>
        <v>0.61687344467594685</v>
      </c>
      <c r="V67" s="1140">
        <f t="shared" ca="1" si="11"/>
        <v>4.9999999999999933E-2</v>
      </c>
      <c r="X67" s="1141">
        <f t="shared" ca="1" si="18"/>
        <v>252372666.32395208</v>
      </c>
      <c r="Y67" s="1141">
        <f t="shared" ca="1" si="12"/>
        <v>2059356.0110254288</v>
      </c>
      <c r="Z67" s="1141">
        <f t="shared" ca="1" si="13"/>
        <v>250313310.31292665</v>
      </c>
      <c r="AA67" s="1139">
        <f t="shared" ca="1" si="14"/>
        <v>0.61674649639284473</v>
      </c>
      <c r="AB67" s="1112"/>
    </row>
    <row r="68" spans="1:29">
      <c r="A68" s="1151">
        <f>Calendar!J60</f>
        <v>46748</v>
      </c>
      <c r="C68" s="1111"/>
      <c r="D68" s="1132">
        <f t="shared" ca="1" si="0"/>
        <v>47664</v>
      </c>
      <c r="E68" s="1133">
        <f t="shared" ca="1" si="1"/>
        <v>47693</v>
      </c>
      <c r="F68" s="1134">
        <f t="shared" ca="1" si="2"/>
        <v>1764</v>
      </c>
      <c r="G68" s="1135">
        <f ca="1">IF(F68&lt;&gt;"",COUNTIF($F$11:F68,"&gt;0"),"")</f>
        <v>58</v>
      </c>
      <c r="H68" s="1136">
        <v>8.1913894371840826E-3</v>
      </c>
      <c r="I68" s="1135"/>
      <c r="J68" s="1137">
        <f t="shared" ca="1" si="3"/>
        <v>5006266206.2585306</v>
      </c>
      <c r="K68" s="1138">
        <f t="shared" ca="1" si="4"/>
        <v>41008276.121677756</v>
      </c>
      <c r="L68" s="1137">
        <f t="shared" ca="1" si="5"/>
        <v>0</v>
      </c>
      <c r="M68" s="1137">
        <f t="shared" ca="1" si="6"/>
        <v>0</v>
      </c>
      <c r="N68" s="1137">
        <f t="shared" ca="1" si="15"/>
        <v>4965257930.1368532</v>
      </c>
      <c r="O68" s="1080"/>
      <c r="P68" s="1137">
        <f t="shared" ca="1" si="7"/>
        <v>41008276.121677399</v>
      </c>
      <c r="Q68" s="1137">
        <f t="shared" ca="1" si="8"/>
        <v>4716995033.6300106</v>
      </c>
      <c r="R68" s="1137">
        <f t="shared" ca="1" si="16"/>
        <v>4755952895.9456043</v>
      </c>
      <c r="S68" s="1137">
        <f t="shared" ca="1" si="17"/>
        <v>38957862.315593719</v>
      </c>
      <c r="T68" s="1137">
        <f t="shared" ca="1" si="9"/>
        <v>4716995033.6300106</v>
      </c>
      <c r="U68" s="1139">
        <f t="shared" ca="1" si="10"/>
        <v>0.61183976945731544</v>
      </c>
      <c r="V68" s="1140">
        <f t="shared" ca="1" si="11"/>
        <v>5.0000000000000044E-2</v>
      </c>
      <c r="X68" s="1141">
        <f t="shared" ca="1" si="18"/>
        <v>250313310.31292665</v>
      </c>
      <c r="Y68" s="1141">
        <f t="shared" ca="1" si="12"/>
        <v>2050413.8060836792</v>
      </c>
      <c r="Z68" s="1141">
        <f t="shared" ca="1" si="13"/>
        <v>248262896.50684297</v>
      </c>
      <c r="AA68" s="1139">
        <f t="shared" ca="1" si="14"/>
        <v>0.61171385706971326</v>
      </c>
      <c r="AB68" s="1112"/>
    </row>
    <row r="69" spans="1:29">
      <c r="A69" s="1151">
        <f>Calendar!J61</f>
        <v>46779</v>
      </c>
      <c r="C69" s="1111"/>
      <c r="D69" s="1132">
        <f t="shared" ca="1" si="0"/>
        <v>47695</v>
      </c>
      <c r="E69" s="1133">
        <f t="shared" ca="1" si="1"/>
        <v>47722</v>
      </c>
      <c r="F69" s="1134">
        <f t="shared" ca="1" si="2"/>
        <v>1793</v>
      </c>
      <c r="G69" s="1135">
        <f ca="1">IF(F69&lt;&gt;"",COUNTIF($F$11:F69,"&gt;0"),"")</f>
        <v>59</v>
      </c>
      <c r="H69" s="1136">
        <v>8.2464933015456848E-3</v>
      </c>
      <c r="I69" s="1135"/>
      <c r="J69" s="1137">
        <f t="shared" ca="1" si="3"/>
        <v>4965257930.1368532</v>
      </c>
      <c r="K69" s="1138">
        <f t="shared" ca="1" si="4"/>
        <v>40945966.261320151</v>
      </c>
      <c r="L69" s="1137">
        <f t="shared" ca="1" si="5"/>
        <v>0</v>
      </c>
      <c r="M69" s="1137">
        <f t="shared" ca="1" si="6"/>
        <v>0</v>
      </c>
      <c r="N69" s="1137">
        <f t="shared" ca="1" si="15"/>
        <v>4924311963.8755331</v>
      </c>
      <c r="O69" s="1080"/>
      <c r="P69" s="1137">
        <f t="shared" ca="1" si="7"/>
        <v>40945966.261320114</v>
      </c>
      <c r="Q69" s="1137">
        <f t="shared" ca="1" si="8"/>
        <v>4678096365.681756</v>
      </c>
      <c r="R69" s="1137">
        <f t="shared" ca="1" si="16"/>
        <v>4716995033.6300106</v>
      </c>
      <c r="S69" s="1137">
        <f t="shared" ca="1" si="17"/>
        <v>38898667.948254585</v>
      </c>
      <c r="T69" s="1137">
        <f t="shared" ca="1" si="9"/>
        <v>4678096365.681756</v>
      </c>
      <c r="U69" s="1139">
        <f t="shared" ca="1" si="10"/>
        <v>0.60682795163253367</v>
      </c>
      <c r="V69" s="1140">
        <f t="shared" ca="1" si="11"/>
        <v>5.0000000000000044E-2</v>
      </c>
      <c r="X69" s="1141">
        <f t="shared" ca="1" si="18"/>
        <v>248262896.50684297</v>
      </c>
      <c r="Y69" s="1141">
        <f t="shared" ca="1" si="12"/>
        <v>2047298.3130655289</v>
      </c>
      <c r="Z69" s="1141">
        <f t="shared" ca="1" si="13"/>
        <v>246215598.19377744</v>
      </c>
      <c r="AA69" s="1139">
        <f t="shared" ca="1" si="14"/>
        <v>0.60670307064233375</v>
      </c>
      <c r="AB69" s="1112"/>
    </row>
    <row r="70" spans="1:29">
      <c r="A70" s="1151">
        <f>Calendar!J62</f>
        <v>46811</v>
      </c>
      <c r="C70" s="1111"/>
      <c r="D70" s="1132">
        <f t="shared" ca="1" si="0"/>
        <v>47726</v>
      </c>
      <c r="E70" s="1133">
        <f t="shared" ca="1" si="1"/>
        <v>47753</v>
      </c>
      <c r="F70" s="1134">
        <f t="shared" ca="1" si="2"/>
        <v>1824</v>
      </c>
      <c r="G70" s="1135">
        <f ca="1">IF(F70&lt;&gt;"",COUNTIF($F$11:F70,"&gt;0"),"")</f>
        <v>60</v>
      </c>
      <c r="H70" s="1136">
        <v>8.287265658053232E-3</v>
      </c>
      <c r="I70" s="1135"/>
      <c r="J70" s="1137">
        <f t="shared" ca="1" si="3"/>
        <v>4924311963.8755331</v>
      </c>
      <c r="K70" s="1138">
        <f t="shared" ca="1" si="4"/>
        <v>40809081.427766375</v>
      </c>
      <c r="L70" s="1137">
        <f t="shared" ca="1" si="5"/>
        <v>0</v>
      </c>
      <c r="M70" s="1137">
        <f t="shared" ca="1" si="6"/>
        <v>0</v>
      </c>
      <c r="N70" s="1137">
        <f t="shared" ca="1" si="15"/>
        <v>4883502882.4477663</v>
      </c>
      <c r="O70" s="1080"/>
      <c r="P70" s="1137">
        <f t="shared" ca="1" si="7"/>
        <v>40809081.4277668</v>
      </c>
      <c r="Q70" s="1137">
        <f t="shared" ca="1" si="8"/>
        <v>4639327738.3253775</v>
      </c>
      <c r="R70" s="1137">
        <f t="shared" ca="1" si="16"/>
        <v>4678096365.681756</v>
      </c>
      <c r="S70" s="1137">
        <f t="shared" ca="1" si="17"/>
        <v>38768627.356378555</v>
      </c>
      <c r="T70" s="1137">
        <f t="shared" ca="1" si="9"/>
        <v>4639327738.3253775</v>
      </c>
      <c r="U70" s="1139">
        <f t="shared" ca="1" si="10"/>
        <v>0.60182374899420521</v>
      </c>
      <c r="V70" s="1140">
        <f t="shared" ca="1" si="11"/>
        <v>5.0000000000000155E-2</v>
      </c>
      <c r="X70" s="1141">
        <f t="shared" ca="1" si="18"/>
        <v>246215598.19377744</v>
      </c>
      <c r="Y70" s="1141">
        <f t="shared" ca="1" si="12"/>
        <v>2040454.0713882446</v>
      </c>
      <c r="Z70" s="1141">
        <f t="shared" ca="1" si="13"/>
        <v>244175144.1223892</v>
      </c>
      <c r="AA70" s="1139">
        <f t="shared" ca="1" si="14"/>
        <v>0.6016998978342557</v>
      </c>
      <c r="AB70" s="1112"/>
    </row>
    <row r="71" spans="1:29">
      <c r="A71" s="1151">
        <f>Calendar!J63</f>
        <v>46839</v>
      </c>
      <c r="C71" s="1111"/>
      <c r="D71" s="1132">
        <f t="shared" ca="1" si="0"/>
        <v>47756</v>
      </c>
      <c r="E71" s="1133">
        <f t="shared" ca="1" si="1"/>
        <v>47784</v>
      </c>
      <c r="F71" s="1134">
        <f t="shared" ca="1" si="2"/>
        <v>1855</v>
      </c>
      <c r="G71" s="1135">
        <f ca="1">IF(F71&lt;&gt;"",COUNTIF($F$11:F71,"&gt;0"),"")</f>
        <v>61</v>
      </c>
      <c r="H71" s="1136">
        <v>8.3338356636277009E-3</v>
      </c>
      <c r="I71" s="1135"/>
      <c r="J71" s="1137">
        <f t="shared" ca="1" si="3"/>
        <v>4883502882.4477663</v>
      </c>
      <c r="K71" s="1138">
        <f t="shared" ca="1" si="4"/>
        <v>40698310.485171869</v>
      </c>
      <c r="L71" s="1137">
        <f t="shared" ca="1" si="5"/>
        <v>0</v>
      </c>
      <c r="M71" s="1137">
        <f t="shared" ca="1" si="6"/>
        <v>0</v>
      </c>
      <c r="N71" s="1137">
        <f t="shared" ca="1" si="15"/>
        <v>4842804571.962594</v>
      </c>
      <c r="O71" s="1080"/>
      <c r="P71" s="1137">
        <f t="shared" ca="1" si="7"/>
        <v>40698310.485172272</v>
      </c>
      <c r="Q71" s="1137">
        <f t="shared" ca="1" si="8"/>
        <v>4600664343.3644638</v>
      </c>
      <c r="R71" s="1137">
        <f t="shared" ca="1" si="16"/>
        <v>4639327738.3253775</v>
      </c>
      <c r="S71" s="1137">
        <f t="shared" ca="1" si="17"/>
        <v>38663394.960913658</v>
      </c>
      <c r="T71" s="1137">
        <f t="shared" ca="1" si="9"/>
        <v>4600664343.3644638</v>
      </c>
      <c r="U71" s="1139">
        <f t="shared" ca="1" si="10"/>
        <v>0.59683627570696463</v>
      </c>
      <c r="V71" s="1140">
        <f t="shared" ca="1" si="11"/>
        <v>5.0000000000000155E-2</v>
      </c>
      <c r="X71" s="1141">
        <f t="shared" ca="1" si="18"/>
        <v>244175144.1223892</v>
      </c>
      <c r="Y71" s="1141">
        <f t="shared" ca="1" si="12"/>
        <v>2034915.5242586136</v>
      </c>
      <c r="Z71" s="1141">
        <f t="shared" ca="1" si="13"/>
        <v>242140228.59813058</v>
      </c>
      <c r="AA71" s="1139">
        <f t="shared" ca="1" si="14"/>
        <v>0.59671345093447992</v>
      </c>
      <c r="AB71" s="1112"/>
      <c r="AC71" s="1085"/>
    </row>
    <row r="72" spans="1:29">
      <c r="A72" s="1151">
        <f>Calendar!J64</f>
        <v>46870</v>
      </c>
      <c r="C72" s="1111"/>
      <c r="D72" s="1132">
        <f t="shared" ca="1" si="0"/>
        <v>47787</v>
      </c>
      <c r="E72" s="1133">
        <f t="shared" ca="1" si="1"/>
        <v>47814</v>
      </c>
      <c r="F72" s="1134">
        <f t="shared" ca="1" si="2"/>
        <v>1885</v>
      </c>
      <c r="G72" s="1135">
        <f ca="1">IF(F72&lt;&gt;"",COUNTIF($F$11:F72,"&gt;0"),"")</f>
        <v>62</v>
      </c>
      <c r="H72" s="1136">
        <v>8.3879594483353744E-3</v>
      </c>
      <c r="I72" s="1135"/>
      <c r="J72" s="1137">
        <f t="shared" ca="1" si="3"/>
        <v>4842804571.962594</v>
      </c>
      <c r="K72" s="1138">
        <f t="shared" ca="1" si="4"/>
        <v>40621248.365835391</v>
      </c>
      <c r="L72" s="1137">
        <f t="shared" ca="1" si="5"/>
        <v>0</v>
      </c>
      <c r="M72" s="1137">
        <f t="shared" ca="1" si="6"/>
        <v>0</v>
      </c>
      <c r="N72" s="1137">
        <f t="shared" ca="1" si="15"/>
        <v>4802183323.5967588</v>
      </c>
      <c r="O72" s="1080"/>
      <c r="P72" s="1137">
        <f t="shared" ca="1" si="7"/>
        <v>40621248.36583519</v>
      </c>
      <c r="Q72" s="1137">
        <f t="shared" ca="1" si="8"/>
        <v>4562074157.4169207</v>
      </c>
      <c r="R72" s="1137">
        <f t="shared" ca="1" si="16"/>
        <v>4600664343.3644638</v>
      </c>
      <c r="S72" s="1137">
        <f t="shared" ca="1" si="17"/>
        <v>38590185.947543144</v>
      </c>
      <c r="T72" s="1137">
        <f t="shared" ca="1" si="9"/>
        <v>4562074157.4169207</v>
      </c>
      <c r="U72" s="1139">
        <f t="shared" ca="1" si="10"/>
        <v>0.59186234026713114</v>
      </c>
      <c r="V72" s="1140">
        <f t="shared" ca="1" si="11"/>
        <v>5.0000000000000044E-2</v>
      </c>
      <c r="X72" s="1141">
        <f t="shared" ca="1" si="18"/>
        <v>242140228.59813058</v>
      </c>
      <c r="Y72" s="1141">
        <f t="shared" ca="1" si="12"/>
        <v>2031062.4182920456</v>
      </c>
      <c r="Z72" s="1141">
        <f t="shared" ca="1" si="13"/>
        <v>240109166.17983854</v>
      </c>
      <c r="AA72" s="1139">
        <f t="shared" ca="1" si="14"/>
        <v>0.59174053909611579</v>
      </c>
      <c r="AB72" s="1112"/>
      <c r="AC72" s="1085"/>
    </row>
    <row r="73" spans="1:29">
      <c r="A73" s="1151">
        <f>Calendar!J65</f>
        <v>46902</v>
      </c>
      <c r="C73" s="1111"/>
      <c r="D73" s="1132">
        <f t="shared" ca="1" si="0"/>
        <v>47817</v>
      </c>
      <c r="E73" s="1133">
        <f t="shared" ca="1" si="1"/>
        <v>47844</v>
      </c>
      <c r="F73" s="1134">
        <f t="shared" ca="1" si="2"/>
        <v>1915</v>
      </c>
      <c r="G73" s="1135">
        <f ca="1">IF(F73&lt;&gt;"",COUNTIF($F$11:F73,"&gt;0"),"")</f>
        <v>63</v>
      </c>
      <c r="H73" s="1136">
        <v>8.4259318894268839E-3</v>
      </c>
      <c r="I73" s="1135"/>
      <c r="J73" s="1137">
        <f t="shared" ca="1" si="3"/>
        <v>4802183323.5967588</v>
      </c>
      <c r="K73" s="1138">
        <f t="shared" ca="1" si="4"/>
        <v>40462869.60516791</v>
      </c>
      <c r="L73" s="1137">
        <f t="shared" ca="1" si="5"/>
        <v>0</v>
      </c>
      <c r="M73" s="1137">
        <f t="shared" ca="1" si="6"/>
        <v>0</v>
      </c>
      <c r="N73" s="1137">
        <f t="shared" ca="1" si="15"/>
        <v>4761720453.9915905</v>
      </c>
      <c r="O73" s="1080"/>
      <c r="P73" s="1137">
        <f t="shared" ca="1" si="7"/>
        <v>40462869.605168343</v>
      </c>
      <c r="Q73" s="1137">
        <f t="shared" ca="1" si="8"/>
        <v>4523634431.2920103</v>
      </c>
      <c r="R73" s="1137">
        <f t="shared" ca="1" si="16"/>
        <v>4562074157.4169207</v>
      </c>
      <c r="S73" s="1137">
        <f t="shared" ca="1" si="17"/>
        <v>38439726.124910355</v>
      </c>
      <c r="T73" s="1137">
        <f t="shared" ca="1" si="9"/>
        <v>4523634431.2920103</v>
      </c>
      <c r="U73" s="1139">
        <f t="shared" ca="1" si="10"/>
        <v>0.58689782295797366</v>
      </c>
      <c r="V73" s="1140">
        <f t="shared" ca="1" si="11"/>
        <v>5.0000000000000155E-2</v>
      </c>
      <c r="X73" s="1141">
        <f t="shared" ca="1" si="18"/>
        <v>240109166.17983854</v>
      </c>
      <c r="Y73" s="1141">
        <f t="shared" ca="1" si="12"/>
        <v>2023143.480257988</v>
      </c>
      <c r="Z73" s="1141">
        <f t="shared" ca="1" si="13"/>
        <v>238086022.69958055</v>
      </c>
      <c r="AA73" s="1139">
        <f t="shared" ca="1" si="14"/>
        <v>0.58677704345024084</v>
      </c>
      <c r="AB73" s="1112"/>
      <c r="AC73" s="1085"/>
    </row>
    <row r="74" spans="1:29">
      <c r="A74" s="1151">
        <f>Calendar!J66</f>
        <v>46931</v>
      </c>
      <c r="C74" s="1111"/>
      <c r="D74" s="1132">
        <f t="shared" ca="1" si="0"/>
        <v>47848</v>
      </c>
      <c r="E74" s="1133">
        <f t="shared" ca="1" si="1"/>
        <v>47875</v>
      </c>
      <c r="F74" s="1134">
        <f t="shared" ca="1" si="2"/>
        <v>1946</v>
      </c>
      <c r="G74" s="1135">
        <f ca="1">IF(F74&lt;&gt;"",COUNTIF($F$11:F74,"&gt;0"),"")</f>
        <v>64</v>
      </c>
      <c r="H74" s="1136">
        <v>8.4724727099141466E-3</v>
      </c>
      <c r="I74" s="1135"/>
      <c r="J74" s="1137">
        <f t="shared" ca="1" si="3"/>
        <v>4761720453.9915905</v>
      </c>
      <c r="K74" s="1138">
        <f t="shared" ca="1" si="4"/>
        <v>40343546.598683752</v>
      </c>
      <c r="L74" s="1137">
        <f t="shared" ca="1" si="5"/>
        <v>0</v>
      </c>
      <c r="M74" s="1137">
        <f t="shared" ca="1" si="6"/>
        <v>0</v>
      </c>
      <c r="N74" s="1137">
        <f t="shared" ca="1" si="15"/>
        <v>4721376907.3929071</v>
      </c>
      <c r="O74" s="1080"/>
      <c r="P74" s="1137">
        <f t="shared" ca="1" si="7"/>
        <v>40343546.598683357</v>
      </c>
      <c r="Q74" s="1137">
        <f t="shared" ca="1" si="8"/>
        <v>4485308062.023262</v>
      </c>
      <c r="R74" s="1137">
        <f t="shared" ca="1" si="16"/>
        <v>4523634431.2920103</v>
      </c>
      <c r="S74" s="1137">
        <f t="shared" ca="1" si="17"/>
        <v>38326369.268748283</v>
      </c>
      <c r="T74" s="1137">
        <f t="shared" ca="1" si="9"/>
        <v>4485308062.023262</v>
      </c>
      <c r="U74" s="1139">
        <f t="shared" ca="1" si="10"/>
        <v>0.58195266187567674</v>
      </c>
      <c r="V74" s="1140">
        <f t="shared" ca="1" si="11"/>
        <v>4.9999999999999933E-2</v>
      </c>
      <c r="X74" s="1141">
        <f t="shared" ca="1" si="18"/>
        <v>238086022.69958055</v>
      </c>
      <c r="Y74" s="1141">
        <f t="shared" ca="1" si="12"/>
        <v>2017177.3299350739</v>
      </c>
      <c r="Z74" s="1141">
        <f t="shared" ca="1" si="13"/>
        <v>236068845.36964548</v>
      </c>
      <c r="AA74" s="1139">
        <f t="shared" ca="1" si="14"/>
        <v>0.58183290004785082</v>
      </c>
      <c r="AB74" s="1112"/>
      <c r="AC74" s="1085"/>
    </row>
    <row r="75" spans="1:29">
      <c r="A75" s="1151">
        <f>Calendar!J67</f>
        <v>46961</v>
      </c>
      <c r="C75" s="1111"/>
      <c r="D75" s="1132">
        <f t="shared" ca="1" si="0"/>
        <v>47879</v>
      </c>
      <c r="E75" s="1133">
        <f t="shared" ca="1" si="1"/>
        <v>47906</v>
      </c>
      <c r="F75" s="1134">
        <f t="shared" ca="1" si="2"/>
        <v>1977</v>
      </c>
      <c r="G75" s="1135">
        <f ca="1">IF(F75&lt;&gt;"",COUNTIF($F$11:F75,"&gt;0"),"")</f>
        <v>65</v>
      </c>
      <c r="H75" s="1136">
        <v>8.5119458346093087E-3</v>
      </c>
      <c r="I75" s="1135"/>
      <c r="J75" s="1137">
        <f t="shared" ca="1" si="3"/>
        <v>4721376907.3929071</v>
      </c>
      <c r="K75" s="1138">
        <f t="shared" ca="1" si="4"/>
        <v>40188104.500503637</v>
      </c>
      <c r="L75" s="1137">
        <f t="shared" ca="1" si="5"/>
        <v>0</v>
      </c>
      <c r="M75" s="1137">
        <f t="shared" ca="1" si="6"/>
        <v>0</v>
      </c>
      <c r="N75" s="1137">
        <f t="shared" ca="1" si="15"/>
        <v>4681188802.8924036</v>
      </c>
      <c r="O75" s="1080"/>
      <c r="P75" s="1137">
        <f t="shared" ca="1" si="7"/>
        <v>40188104.50050354</v>
      </c>
      <c r="Q75" s="1137">
        <f t="shared" ca="1" si="8"/>
        <v>4447129362.7477837</v>
      </c>
      <c r="R75" s="1137">
        <f t="shared" ca="1" si="16"/>
        <v>4485308062.023262</v>
      </c>
      <c r="S75" s="1137">
        <f t="shared" ca="1" si="17"/>
        <v>38178699.275478363</v>
      </c>
      <c r="T75" s="1137">
        <f t="shared" ca="1" si="9"/>
        <v>4447129362.7477837</v>
      </c>
      <c r="U75" s="1139">
        <f t="shared" ca="1" si="10"/>
        <v>0.57702208382947329</v>
      </c>
      <c r="V75" s="1140">
        <f t="shared" ca="1" si="11"/>
        <v>4.9999999999999933E-2</v>
      </c>
      <c r="X75" s="1141">
        <f t="shared" ca="1" si="18"/>
        <v>236068845.36964548</v>
      </c>
      <c r="Y75" s="1141">
        <f t="shared" ca="1" si="12"/>
        <v>2009405.225025177</v>
      </c>
      <c r="Z75" s="1141">
        <f t="shared" ca="1" si="13"/>
        <v>234059440.1446203</v>
      </c>
      <c r="AA75" s="1139">
        <f t="shared" ca="1" si="14"/>
        <v>0.57690333668046301</v>
      </c>
      <c r="AB75" s="1112"/>
      <c r="AC75" s="1085"/>
    </row>
    <row r="76" spans="1:29">
      <c r="A76" s="1151">
        <f>Calendar!J68</f>
        <v>46993</v>
      </c>
      <c r="C76" s="1111"/>
      <c r="D76" s="1132">
        <f t="shared" ref="D76:D139" ca="1" si="19">IF(E76&lt;&gt;"",EOMONTH(E76,-1),"")</f>
        <v>47907</v>
      </c>
      <c r="E76" s="1133">
        <f t="shared" ref="E76:E139" ca="1" si="20">IF(INDIRECT("A"&amp;(IFERROR(MATCH(E75,A:A),999)+1))&gt;0,INDIRECT("A"&amp;(IFERROR(MATCH(E75,A:A),999)+1)),"")</f>
        <v>47934</v>
      </c>
      <c r="F76" s="1134">
        <f t="shared" ref="F76:F139" ca="1" si="21">IF(E76&lt;&gt;"",E76-$A$31,"")</f>
        <v>2005</v>
      </c>
      <c r="G76" s="1135">
        <f ca="1">IF(F76&lt;&gt;"",COUNTIF($F$11:F76,"&gt;0"),"")</f>
        <v>66</v>
      </c>
      <c r="H76" s="1136">
        <v>8.5598230167749263E-3</v>
      </c>
      <c r="I76" s="1135"/>
      <c r="J76" s="1137">
        <f t="shared" ref="J76:J139" ca="1" si="22">IF(G76=1,$A$7,N75)</f>
        <v>4681188802.8924036</v>
      </c>
      <c r="K76" s="1138">
        <f t="shared" ref="K76:K139" ca="1" si="23">H76*J76</f>
        <v>40070147.66086746</v>
      </c>
      <c r="L76" s="1137">
        <f t="shared" ref="L76:L139" ca="1" si="24">IF(E76&lt;&gt;"",(1-(1-$A$25)^(1/12))*(J76-K76),"")</f>
        <v>0</v>
      </c>
      <c r="M76" s="1137">
        <f t="shared" ref="M76:M139" ca="1" si="25">IF(J76-K76-L76&lt;$A$27*$A$5,J76-K76-L76,0)</f>
        <v>0</v>
      </c>
      <c r="N76" s="1137">
        <f t="shared" ca="1" si="15"/>
        <v>4641118655.2315359</v>
      </c>
      <c r="O76" s="1080"/>
      <c r="P76" s="1137">
        <f t="shared" ref="P76:P139" ca="1" si="26">IF(G76&lt;&gt; "", R76+X76-N76, "")</f>
        <v>40070147.660867691</v>
      </c>
      <c r="Q76" s="1137">
        <f t="shared" ref="Q76:Q139" ca="1" si="27">IF(E76&lt;&gt;"", N76*(1-$A$15), "")</f>
        <v>4409062722.4699593</v>
      </c>
      <c r="R76" s="1137">
        <f t="shared" ca="1" si="16"/>
        <v>4447129362.7477837</v>
      </c>
      <c r="S76" s="1137">
        <f t="shared" ca="1" si="17"/>
        <v>38066640.277824402</v>
      </c>
      <c r="T76" s="1137">
        <f t="shared" ref="T76:T139" ca="1" si="28">IF(E76&lt;&gt;"", R76-S76, "")</f>
        <v>4409062722.4699593</v>
      </c>
      <c r="U76" s="1139">
        <f t="shared" ref="U76:U139" ca="1" si="29">IF(E76&lt;&gt;"", R76/$A$11, "")</f>
        <v>0.57211050310654343</v>
      </c>
      <c r="V76" s="1140">
        <f t="shared" ref="V76:V139" ca="1" si="30">IF(E76&lt;&gt;"", IFERROR(1-T76/N76, "n.a."), "")</f>
        <v>4.9999999999999933E-2</v>
      </c>
      <c r="X76" s="1141">
        <f t="shared" ca="1" si="18"/>
        <v>234059440.1446203</v>
      </c>
      <c r="Y76" s="1141">
        <f t="shared" ref="Y76:Y139" ca="1" si="31">IF(E76&lt;&gt;"", P76-S76, "")</f>
        <v>2003507.3830432892</v>
      </c>
      <c r="Z76" s="1141">
        <f t="shared" ref="Z76:Z139" ca="1" si="32">IF(E76&lt;&gt;"", X76-Y76, "")</f>
        <v>232055932.76157701</v>
      </c>
      <c r="AA76" s="1139">
        <f t="shared" ref="AA76:AA139" ca="1" si="33">IF(E76&lt;&gt;"", X76/$A$19, "")</f>
        <v>0.57199276672683352</v>
      </c>
      <c r="AB76" s="1112"/>
      <c r="AC76" s="1085"/>
    </row>
    <row r="77" spans="1:29">
      <c r="A77" s="1151">
        <f>Calendar!J69</f>
        <v>47023</v>
      </c>
      <c r="C77" s="1111"/>
      <c r="D77" s="1132">
        <f t="shared" ca="1" si="19"/>
        <v>47938</v>
      </c>
      <c r="E77" s="1133">
        <f t="shared" ca="1" si="20"/>
        <v>47966</v>
      </c>
      <c r="F77" s="1134">
        <f t="shared" ca="1" si="21"/>
        <v>2037</v>
      </c>
      <c r="G77" s="1135">
        <f ca="1">IF(F77&lt;&gt;"",COUNTIF($F$11:F77,"&gt;0"),"")</f>
        <v>67</v>
      </c>
      <c r="H77" s="1136">
        <v>8.6017040674281117E-3</v>
      </c>
      <c r="I77" s="1135"/>
      <c r="J77" s="1137">
        <f t="shared" ca="1" si="22"/>
        <v>4641118655.2315359</v>
      </c>
      <c r="K77" s="1138">
        <f t="shared" ca="1" si="23"/>
        <v>39921529.214121588</v>
      </c>
      <c r="L77" s="1137">
        <f t="shared" ca="1" si="24"/>
        <v>0</v>
      </c>
      <c r="M77" s="1137">
        <f t="shared" ca="1" si="25"/>
        <v>0</v>
      </c>
      <c r="N77" s="1137">
        <f t="shared" ref="N77:N140" ca="1" si="34">IF(E77&lt;&gt;"",J77-K77-L77-M77,"")</f>
        <v>4601197126.0174141</v>
      </c>
      <c r="O77" s="1080"/>
      <c r="P77" s="1137">
        <f t="shared" ca="1" si="26"/>
        <v>39921529.214121819</v>
      </c>
      <c r="Q77" s="1137">
        <f t="shared" ca="1" si="27"/>
        <v>4371137269.7165432</v>
      </c>
      <c r="R77" s="1137">
        <f t="shared" ref="R77:R140" ca="1" si="35">IF(E77&lt;&gt;"", T76, "")</f>
        <v>4409062722.4699593</v>
      </c>
      <c r="S77" s="1137">
        <f t="shared" ref="S77:S140" ca="1" si="36">IF(E77&lt;&gt;"", MIN(P77,MAX(R77-Q77,0)), "")</f>
        <v>37925452.753416061</v>
      </c>
      <c r="T77" s="1137">
        <f t="shared" ca="1" si="28"/>
        <v>4371137269.7165432</v>
      </c>
      <c r="U77" s="1139">
        <f t="shared" ca="1" si="29"/>
        <v>0.56721333845391331</v>
      </c>
      <c r="V77" s="1140">
        <f t="shared" ca="1" si="30"/>
        <v>5.0000000000000044E-2</v>
      </c>
      <c r="X77" s="1141">
        <f t="shared" ref="X77:X140" ca="1" si="37">IF(E77&lt;&gt;"", Z76, "")</f>
        <v>232055932.76157701</v>
      </c>
      <c r="Y77" s="1141">
        <f t="shared" ca="1" si="31"/>
        <v>1996076.4607057571</v>
      </c>
      <c r="Z77" s="1141">
        <f t="shared" ca="1" si="32"/>
        <v>230059856.30087125</v>
      </c>
      <c r="AA77" s="1139">
        <f t="shared" ca="1" si="33"/>
        <v>0.56709660987677668</v>
      </c>
      <c r="AB77" s="1112"/>
      <c r="AC77" s="1085"/>
    </row>
    <row r="78" spans="1:29">
      <c r="A78" s="1151">
        <f>Calendar!J70</f>
        <v>47053</v>
      </c>
      <c r="C78" s="1111"/>
      <c r="D78" s="1132">
        <f t="shared" ca="1" si="19"/>
        <v>47968</v>
      </c>
      <c r="E78" s="1133">
        <f t="shared" ca="1" si="20"/>
        <v>47995</v>
      </c>
      <c r="F78" s="1134">
        <f t="shared" ca="1" si="21"/>
        <v>2066</v>
      </c>
      <c r="G78" s="1135">
        <f ca="1">IF(F78&lt;&gt;"",COUNTIF($F$11:F78,"&gt;0"),"")</f>
        <v>68</v>
      </c>
      <c r="H78" s="1136">
        <v>8.6433014396991997E-3</v>
      </c>
      <c r="I78" s="1135"/>
      <c r="J78" s="1137">
        <f t="shared" ca="1" si="22"/>
        <v>4601197126.0174141</v>
      </c>
      <c r="K78" s="1138">
        <f t="shared" ca="1" si="23"/>
        <v>39769533.743646137</v>
      </c>
      <c r="L78" s="1137">
        <f t="shared" ca="1" si="24"/>
        <v>0</v>
      </c>
      <c r="M78" s="1137">
        <f t="shared" ca="1" si="25"/>
        <v>0</v>
      </c>
      <c r="N78" s="1137">
        <f t="shared" ca="1" si="34"/>
        <v>4561427592.2737684</v>
      </c>
      <c r="O78" s="1080"/>
      <c r="P78" s="1137">
        <f t="shared" ca="1" si="26"/>
        <v>39769533.743645668</v>
      </c>
      <c r="Q78" s="1137">
        <f t="shared" ca="1" si="27"/>
        <v>4333356212.66008</v>
      </c>
      <c r="R78" s="1137">
        <f t="shared" ca="1" si="35"/>
        <v>4371137269.7165432</v>
      </c>
      <c r="S78" s="1137">
        <f t="shared" ca="1" si="36"/>
        <v>37781057.056463242</v>
      </c>
      <c r="T78" s="1137">
        <f t="shared" ca="1" si="28"/>
        <v>4333356212.66008</v>
      </c>
      <c r="U78" s="1139">
        <f t="shared" ca="1" si="29"/>
        <v>0.56233433717343473</v>
      </c>
      <c r="V78" s="1140">
        <f t="shared" ca="1" si="30"/>
        <v>5.0000000000000044E-2</v>
      </c>
      <c r="X78" s="1141">
        <f t="shared" ca="1" si="37"/>
        <v>230059856.30087125</v>
      </c>
      <c r="Y78" s="1141">
        <f t="shared" ca="1" si="31"/>
        <v>1988476.6871824265</v>
      </c>
      <c r="Z78" s="1141">
        <f t="shared" ca="1" si="32"/>
        <v>228071379.61368883</v>
      </c>
      <c r="AA78" s="1139">
        <f t="shared" ca="1" si="33"/>
        <v>0.56221861266097573</v>
      </c>
      <c r="AB78" s="1112"/>
      <c r="AC78" s="1085"/>
    </row>
    <row r="79" spans="1:29">
      <c r="A79" s="1151">
        <f>Calendar!J71</f>
        <v>47084</v>
      </c>
      <c r="C79" s="1111"/>
      <c r="D79" s="1132">
        <f t="shared" ca="1" si="19"/>
        <v>47999</v>
      </c>
      <c r="E79" s="1133">
        <f t="shared" ca="1" si="20"/>
        <v>48026</v>
      </c>
      <c r="F79" s="1134">
        <f t="shared" ca="1" si="21"/>
        <v>2097</v>
      </c>
      <c r="G79" s="1135">
        <f ca="1">IF(F79&lt;&gt;"",COUNTIF($F$11:F79,"&gt;0"),"")</f>
        <v>69</v>
      </c>
      <c r="H79" s="1136">
        <v>8.6963022323994707E-3</v>
      </c>
      <c r="I79" s="1135"/>
      <c r="J79" s="1137">
        <f t="shared" ca="1" si="22"/>
        <v>4561427592.2737684</v>
      </c>
      <c r="K79" s="1138">
        <f t="shared" ca="1" si="23"/>
        <v>39667552.953618914</v>
      </c>
      <c r="L79" s="1137">
        <f t="shared" ca="1" si="24"/>
        <v>0</v>
      </c>
      <c r="M79" s="1137">
        <f t="shared" ca="1" si="25"/>
        <v>0</v>
      </c>
      <c r="N79" s="1137">
        <f t="shared" ca="1" si="34"/>
        <v>4521760039.3201494</v>
      </c>
      <c r="O79" s="1080"/>
      <c r="P79" s="1137">
        <f t="shared" ca="1" si="26"/>
        <v>39667552.953619003</v>
      </c>
      <c r="Q79" s="1137">
        <f t="shared" ca="1" si="27"/>
        <v>4295672037.3541422</v>
      </c>
      <c r="R79" s="1137">
        <f t="shared" ca="1" si="35"/>
        <v>4333356212.66008</v>
      </c>
      <c r="S79" s="1137">
        <f t="shared" ca="1" si="36"/>
        <v>37684175.305937767</v>
      </c>
      <c r="T79" s="1137">
        <f t="shared" ca="1" si="28"/>
        <v>4295672037.3541422</v>
      </c>
      <c r="U79" s="1139">
        <f t="shared" ca="1" si="29"/>
        <v>0.55747391198735141</v>
      </c>
      <c r="V79" s="1140">
        <f t="shared" ca="1" si="30"/>
        <v>4.9999999999999933E-2</v>
      </c>
      <c r="X79" s="1141">
        <f t="shared" ca="1" si="37"/>
        <v>228071379.61368883</v>
      </c>
      <c r="Y79" s="1141">
        <f t="shared" ca="1" si="31"/>
        <v>1983377.6476812363</v>
      </c>
      <c r="Z79" s="1141">
        <f t="shared" ca="1" si="32"/>
        <v>226088001.96600759</v>
      </c>
      <c r="AA79" s="1139">
        <f t="shared" ca="1" si="33"/>
        <v>0.55735918771673709</v>
      </c>
      <c r="AB79" s="1112"/>
      <c r="AC79" s="1085"/>
    </row>
    <row r="80" spans="1:29">
      <c r="A80" s="1151">
        <f>Calendar!J72</f>
        <v>47114</v>
      </c>
      <c r="C80" s="1111"/>
      <c r="D80" s="1132">
        <f t="shared" ca="1" si="19"/>
        <v>48029</v>
      </c>
      <c r="E80" s="1133">
        <f t="shared" ca="1" si="20"/>
        <v>48057</v>
      </c>
      <c r="F80" s="1134">
        <f t="shared" ca="1" si="21"/>
        <v>2128</v>
      </c>
      <c r="G80" s="1135">
        <f ca="1">IF(F80&lt;&gt;"",COUNTIF($F$11:F80,"&gt;0"),"")</f>
        <v>70</v>
      </c>
      <c r="H80" s="1136">
        <v>8.7352661988350285E-3</v>
      </c>
      <c r="I80" s="1135"/>
      <c r="J80" s="1137">
        <f t="shared" ca="1" si="22"/>
        <v>4521760039.3201494</v>
      </c>
      <c r="K80" s="1138">
        <f t="shared" ca="1" si="23"/>
        <v>39498777.630716249</v>
      </c>
      <c r="L80" s="1137">
        <f t="shared" ca="1" si="24"/>
        <v>0</v>
      </c>
      <c r="M80" s="1137">
        <f t="shared" ca="1" si="25"/>
        <v>0</v>
      </c>
      <c r="N80" s="1137">
        <f t="shared" ca="1" si="34"/>
        <v>4482261261.6894331</v>
      </c>
      <c r="O80" s="1080"/>
      <c r="P80" s="1137">
        <f t="shared" ca="1" si="26"/>
        <v>39498777.630716324</v>
      </c>
      <c r="Q80" s="1137">
        <f t="shared" ca="1" si="27"/>
        <v>4258148198.6049614</v>
      </c>
      <c r="R80" s="1137">
        <f t="shared" ca="1" si="35"/>
        <v>4295672037.3541422</v>
      </c>
      <c r="S80" s="1137">
        <f t="shared" ca="1" si="36"/>
        <v>37523838.749180794</v>
      </c>
      <c r="T80" s="1137">
        <f t="shared" ca="1" si="28"/>
        <v>4258148198.6049614</v>
      </c>
      <c r="U80" s="1139">
        <f t="shared" ca="1" si="29"/>
        <v>0.55262595036203133</v>
      </c>
      <c r="V80" s="1140">
        <f t="shared" ca="1" si="30"/>
        <v>5.0000000000000044E-2</v>
      </c>
      <c r="X80" s="1141">
        <f t="shared" ca="1" si="37"/>
        <v>226088001.96600759</v>
      </c>
      <c r="Y80" s="1141">
        <f t="shared" ca="1" si="31"/>
        <v>1974938.8815355301</v>
      </c>
      <c r="Z80" s="1141">
        <f t="shared" ca="1" si="32"/>
        <v>224113063.08447206</v>
      </c>
      <c r="AA80" s="1139">
        <f t="shared" ca="1" si="33"/>
        <v>0.55251222376834697</v>
      </c>
      <c r="AB80" s="1112"/>
      <c r="AC80" s="1085"/>
    </row>
    <row r="81" spans="1:29">
      <c r="A81" s="1151">
        <f>Calendar!J73</f>
        <v>47147</v>
      </c>
      <c r="C81" s="1111"/>
      <c r="D81" s="1132">
        <f t="shared" ca="1" si="19"/>
        <v>48060</v>
      </c>
      <c r="E81" s="1133">
        <f t="shared" ca="1" si="20"/>
        <v>48087</v>
      </c>
      <c r="F81" s="1134">
        <f t="shared" ca="1" si="21"/>
        <v>2158</v>
      </c>
      <c r="G81" s="1135">
        <f ca="1">IF(F81&lt;&gt;"",COUNTIF($F$11:F81,"&gt;0"),"")</f>
        <v>71</v>
      </c>
      <c r="H81" s="1136">
        <v>8.7880372559361441E-3</v>
      </c>
      <c r="I81" s="1135"/>
      <c r="J81" s="1137">
        <f t="shared" ca="1" si="22"/>
        <v>4482261261.6894331</v>
      </c>
      <c r="K81" s="1138">
        <f t="shared" ca="1" si="23"/>
        <v>39390278.958566085</v>
      </c>
      <c r="L81" s="1137">
        <f t="shared" ca="1" si="24"/>
        <v>0</v>
      </c>
      <c r="M81" s="1137">
        <f t="shared" ca="1" si="25"/>
        <v>0</v>
      </c>
      <c r="N81" s="1137">
        <f t="shared" ca="1" si="34"/>
        <v>4442870982.7308674</v>
      </c>
      <c r="O81" s="1080"/>
      <c r="P81" s="1137">
        <f t="shared" ca="1" si="26"/>
        <v>39390278.958565712</v>
      </c>
      <c r="Q81" s="1137">
        <f t="shared" ca="1" si="27"/>
        <v>4220727433.5943236</v>
      </c>
      <c r="R81" s="1137">
        <f t="shared" ca="1" si="35"/>
        <v>4258148198.6049614</v>
      </c>
      <c r="S81" s="1137">
        <f t="shared" ca="1" si="36"/>
        <v>37420765.01063776</v>
      </c>
      <c r="T81" s="1137">
        <f t="shared" ca="1" si="28"/>
        <v>4220727433.5943236</v>
      </c>
      <c r="U81" s="1139">
        <f t="shared" ca="1" si="29"/>
        <v>0.54779861557723475</v>
      </c>
      <c r="V81" s="1140">
        <f t="shared" ca="1" si="30"/>
        <v>5.0000000000000044E-2</v>
      </c>
      <c r="X81" s="1141">
        <f t="shared" ca="1" si="37"/>
        <v>224113063.08447206</v>
      </c>
      <c r="Y81" s="1141">
        <f t="shared" ca="1" si="31"/>
        <v>1969513.9479279518</v>
      </c>
      <c r="Z81" s="1141">
        <f t="shared" ca="1" si="32"/>
        <v>222143549.13654411</v>
      </c>
      <c r="AA81" s="1139">
        <f t="shared" ca="1" si="33"/>
        <v>0.54768588241562088</v>
      </c>
      <c r="AB81" s="1112"/>
      <c r="AC81" s="1085"/>
    </row>
    <row r="82" spans="1:29">
      <c r="A82" s="1151">
        <f>Calendar!J74</f>
        <v>47176</v>
      </c>
      <c r="C82" s="1111"/>
      <c r="D82" s="1132">
        <f t="shared" ca="1" si="19"/>
        <v>48091</v>
      </c>
      <c r="E82" s="1133">
        <f t="shared" ca="1" si="20"/>
        <v>48120</v>
      </c>
      <c r="F82" s="1134">
        <f t="shared" ca="1" si="21"/>
        <v>2191</v>
      </c>
      <c r="G82" s="1135">
        <f ca="1">IF(F82&lt;&gt;"",COUNTIF($F$11:F82,"&gt;0"),"")</f>
        <v>72</v>
      </c>
      <c r="H82" s="1136">
        <v>8.840598743222336E-3</v>
      </c>
      <c r="I82" s="1135"/>
      <c r="J82" s="1137">
        <f t="shared" ca="1" si="22"/>
        <v>4442870982.7308674</v>
      </c>
      <c r="K82" s="1138">
        <f t="shared" ca="1" si="23"/>
        <v>39277639.626229487</v>
      </c>
      <c r="L82" s="1137">
        <f t="shared" ca="1" si="24"/>
        <v>0</v>
      </c>
      <c r="M82" s="1137">
        <f t="shared" ca="1" si="25"/>
        <v>0</v>
      </c>
      <c r="N82" s="1137">
        <f t="shared" ca="1" si="34"/>
        <v>4403593343.1046381</v>
      </c>
      <c r="O82" s="1080"/>
      <c r="P82" s="1137">
        <f t="shared" ca="1" si="26"/>
        <v>39277639.626229286</v>
      </c>
      <c r="Q82" s="1137">
        <f t="shared" ca="1" si="27"/>
        <v>4183413675.9494061</v>
      </c>
      <c r="R82" s="1137">
        <f t="shared" ca="1" si="35"/>
        <v>4220727433.5943236</v>
      </c>
      <c r="S82" s="1137">
        <f t="shared" ca="1" si="36"/>
        <v>37313757.644917488</v>
      </c>
      <c r="T82" s="1137">
        <f t="shared" ca="1" si="28"/>
        <v>4183413675.9494061</v>
      </c>
      <c r="U82" s="1139">
        <f t="shared" ca="1" si="29"/>
        <v>0.54298454093479176</v>
      </c>
      <c r="V82" s="1140">
        <f t="shared" ca="1" si="30"/>
        <v>5.0000000000000044E-2</v>
      </c>
      <c r="X82" s="1141">
        <f t="shared" ca="1" si="37"/>
        <v>222143549.13654411</v>
      </c>
      <c r="Y82" s="1141">
        <f t="shared" ca="1" si="31"/>
        <v>1963881.9813117981</v>
      </c>
      <c r="Z82" s="1141">
        <f t="shared" ca="1" si="32"/>
        <v>220179667.15523231</v>
      </c>
      <c r="AA82" s="1139">
        <f t="shared" ca="1" si="33"/>
        <v>0.54287279847640302</v>
      </c>
      <c r="AB82" s="1112"/>
      <c r="AC82" s="1085"/>
    </row>
    <row r="83" spans="1:29">
      <c r="A83" s="1151">
        <f>Calendar!J75</f>
        <v>47204</v>
      </c>
      <c r="C83" s="1111"/>
      <c r="D83" s="1132">
        <f t="shared" ca="1" si="19"/>
        <v>48121</v>
      </c>
      <c r="E83" s="1133">
        <f t="shared" ca="1" si="20"/>
        <v>48148</v>
      </c>
      <c r="F83" s="1134">
        <f t="shared" ca="1" si="21"/>
        <v>2219</v>
      </c>
      <c r="G83" s="1135">
        <f ca="1">IF(F83&lt;&gt;"",COUNTIF($F$11:F83,"&gt;0"),"")</f>
        <v>73</v>
      </c>
      <c r="H83" s="1136">
        <v>8.8999626012095639E-3</v>
      </c>
      <c r="I83" s="1135"/>
      <c r="J83" s="1137">
        <f t="shared" ca="1" si="22"/>
        <v>4403593343.1046381</v>
      </c>
      <c r="K83" s="1138">
        <f t="shared" ca="1" si="23"/>
        <v>39191816.064566672</v>
      </c>
      <c r="L83" s="1137">
        <f t="shared" ca="1" si="24"/>
        <v>0</v>
      </c>
      <c r="M83" s="1137">
        <f t="shared" ca="1" si="25"/>
        <v>0</v>
      </c>
      <c r="N83" s="1137">
        <f t="shared" ca="1" si="34"/>
        <v>4364401527.0400715</v>
      </c>
      <c r="O83" s="1080"/>
      <c r="P83" s="1137">
        <f t="shared" ca="1" si="26"/>
        <v>39191816.064566612</v>
      </c>
      <c r="Q83" s="1137">
        <f t="shared" ca="1" si="27"/>
        <v>4146181450.6880679</v>
      </c>
      <c r="R83" s="1137">
        <f t="shared" ca="1" si="35"/>
        <v>4183413675.9494061</v>
      </c>
      <c r="S83" s="1137">
        <f t="shared" ca="1" si="36"/>
        <v>37232225.261338234</v>
      </c>
      <c r="T83" s="1137">
        <f t="shared" ca="1" si="28"/>
        <v>4146181450.6880679</v>
      </c>
      <c r="U83" s="1139">
        <f t="shared" ca="1" si="29"/>
        <v>0.53818423248461456</v>
      </c>
      <c r="V83" s="1140">
        <f t="shared" ca="1" si="30"/>
        <v>5.0000000000000044E-2</v>
      </c>
      <c r="X83" s="1141">
        <f t="shared" ca="1" si="37"/>
        <v>220179667.15523231</v>
      </c>
      <c r="Y83" s="1141">
        <f t="shared" ca="1" si="31"/>
        <v>1959590.8032283783</v>
      </c>
      <c r="Z83" s="1141">
        <f t="shared" ca="1" si="32"/>
        <v>218220076.35200393</v>
      </c>
      <c r="AA83" s="1139">
        <f t="shared" ca="1" si="33"/>
        <v>0.53807347789646209</v>
      </c>
      <c r="AB83" s="1112"/>
      <c r="AC83" s="1085"/>
    </row>
    <row r="84" spans="1:29">
      <c r="A84" s="1151">
        <f>Calendar!J76</f>
        <v>47235</v>
      </c>
      <c r="C84" s="1111"/>
      <c r="D84" s="1132">
        <f t="shared" ca="1" si="19"/>
        <v>48152</v>
      </c>
      <c r="E84" s="1133">
        <f t="shared" ca="1" si="20"/>
        <v>48179</v>
      </c>
      <c r="F84" s="1134">
        <f t="shared" ca="1" si="21"/>
        <v>2250</v>
      </c>
      <c r="G84" s="1135">
        <f ca="1">IF(F84&lt;&gt;"",COUNTIF($F$11:F84,"&gt;0"),"")</f>
        <v>74</v>
      </c>
      <c r="H84" s="1136">
        <v>8.9664940180044853E-3</v>
      </c>
      <c r="I84" s="1080"/>
      <c r="J84" s="1137">
        <f t="shared" ca="1" si="22"/>
        <v>4364401527.0400715</v>
      </c>
      <c r="K84" s="1138">
        <f t="shared" ca="1" si="23"/>
        <v>39133380.184374444</v>
      </c>
      <c r="L84" s="1137">
        <f t="shared" ca="1" si="24"/>
        <v>0</v>
      </c>
      <c r="M84" s="1137">
        <f t="shared" ca="1" si="25"/>
        <v>0</v>
      </c>
      <c r="N84" s="1137">
        <f t="shared" ca="1" si="34"/>
        <v>4325268146.8556967</v>
      </c>
      <c r="O84" s="1080"/>
      <c r="P84" s="1137">
        <f t="shared" ca="1" si="26"/>
        <v>39133380.184374809</v>
      </c>
      <c r="Q84" s="1137">
        <f t="shared" ca="1" si="27"/>
        <v>4109004739.5129118</v>
      </c>
      <c r="R84" s="1137">
        <f t="shared" ca="1" si="35"/>
        <v>4146181450.6880679</v>
      </c>
      <c r="S84" s="1137">
        <f t="shared" ca="1" si="36"/>
        <v>37176711.175156116</v>
      </c>
      <c r="T84" s="1137">
        <f t="shared" ca="1" si="28"/>
        <v>4109004739.5129118</v>
      </c>
      <c r="U84" s="1139">
        <f t="shared" ca="1" si="29"/>
        <v>0.53339441294294088</v>
      </c>
      <c r="V84" s="1140">
        <f t="shared" ca="1" si="30"/>
        <v>5.0000000000000044E-2</v>
      </c>
      <c r="X84" s="1141">
        <f t="shared" ca="1" si="37"/>
        <v>218220076.35200393</v>
      </c>
      <c r="Y84" s="1141">
        <f t="shared" ca="1" si="31"/>
        <v>1956669.0092186928</v>
      </c>
      <c r="Z84" s="1141">
        <f t="shared" ca="1" si="32"/>
        <v>216263407.34278524</v>
      </c>
      <c r="AA84" s="1139">
        <f t="shared" ca="1" si="33"/>
        <v>0.5332846440664808</v>
      </c>
      <c r="AB84" s="1112"/>
      <c r="AC84" s="1085"/>
    </row>
    <row r="85" spans="1:29">
      <c r="A85" s="1151">
        <f>Calendar!J77</f>
        <v>47266</v>
      </c>
      <c r="C85" s="1111"/>
      <c r="D85" s="1132">
        <f t="shared" ca="1" si="19"/>
        <v>48182</v>
      </c>
      <c r="E85" s="1133">
        <f t="shared" ca="1" si="20"/>
        <v>48211</v>
      </c>
      <c r="F85" s="1134">
        <f t="shared" ca="1" si="21"/>
        <v>2282</v>
      </c>
      <c r="G85" s="1135">
        <f ca="1">IF(F85&lt;&gt;"",COUNTIF($F$11:F85,"&gt;0"),"")</f>
        <v>75</v>
      </c>
      <c r="H85" s="1136">
        <v>9.022483991741834E-3</v>
      </c>
      <c r="I85" s="1080"/>
      <c r="J85" s="1137">
        <f t="shared" ca="1" si="22"/>
        <v>4325268146.8556967</v>
      </c>
      <c r="K85" s="1138">
        <f t="shared" ca="1" si="23"/>
        <v>39024662.614996389</v>
      </c>
      <c r="L85" s="1137">
        <f t="shared" ca="1" si="24"/>
        <v>0</v>
      </c>
      <c r="M85" s="1137">
        <f t="shared" ca="1" si="25"/>
        <v>0</v>
      </c>
      <c r="N85" s="1137">
        <f t="shared" ca="1" si="34"/>
        <v>4286243484.2407002</v>
      </c>
      <c r="O85" s="1080"/>
      <c r="P85" s="1137">
        <f t="shared" ca="1" si="26"/>
        <v>39024662.614996433</v>
      </c>
      <c r="Q85" s="1137">
        <f t="shared" ca="1" si="27"/>
        <v>4071931310.0286651</v>
      </c>
      <c r="R85" s="1137">
        <f t="shared" ca="1" si="35"/>
        <v>4109004739.5129118</v>
      </c>
      <c r="S85" s="1137">
        <f t="shared" ca="1" si="36"/>
        <v>37073429.484246731</v>
      </c>
      <c r="T85" s="1137">
        <f t="shared" ca="1" si="28"/>
        <v>4071931310.0286651</v>
      </c>
      <c r="U85" s="1139">
        <f t="shared" ca="1" si="29"/>
        <v>0.52861173513005089</v>
      </c>
      <c r="V85" s="1140">
        <f t="shared" ca="1" si="30"/>
        <v>5.0000000000000044E-2</v>
      </c>
      <c r="X85" s="1141">
        <f t="shared" ca="1" si="37"/>
        <v>216263407.34278524</v>
      </c>
      <c r="Y85" s="1141">
        <f t="shared" ca="1" si="31"/>
        <v>1951233.1307497025</v>
      </c>
      <c r="Z85" s="1141">
        <f t="shared" ca="1" si="32"/>
        <v>214312174.21203554</v>
      </c>
      <c r="AA85" s="1139">
        <f t="shared" ca="1" si="33"/>
        <v>0.52850295049556506</v>
      </c>
      <c r="AB85" s="1112"/>
      <c r="AC85" s="1085"/>
    </row>
    <row r="86" spans="1:29">
      <c r="A86" s="1151">
        <f>Calendar!J78</f>
        <v>47296</v>
      </c>
      <c r="C86" s="1111"/>
      <c r="D86" s="1132">
        <f t="shared" ca="1" si="19"/>
        <v>48213</v>
      </c>
      <c r="E86" s="1133">
        <f t="shared" ca="1" si="20"/>
        <v>48240</v>
      </c>
      <c r="F86" s="1134">
        <f t="shared" ca="1" si="21"/>
        <v>2311</v>
      </c>
      <c r="G86" s="1135">
        <f ca="1">IF(F86&lt;&gt;"",COUNTIF($F$11:F86,"&gt;0"),"")</f>
        <v>76</v>
      </c>
      <c r="H86" s="1136">
        <v>9.0906429830009908E-3</v>
      </c>
      <c r="I86" s="1080"/>
      <c r="J86" s="1137">
        <f t="shared" ca="1" si="22"/>
        <v>4286243484.2407002</v>
      </c>
      <c r="K86" s="1138">
        <f t="shared" ca="1" si="23"/>
        <v>38964709.253446437</v>
      </c>
      <c r="L86" s="1137">
        <f t="shared" ca="1" si="24"/>
        <v>0</v>
      </c>
      <c r="M86" s="1137">
        <f t="shared" ca="1" si="25"/>
        <v>0</v>
      </c>
      <c r="N86" s="1137">
        <f t="shared" ca="1" si="34"/>
        <v>4247278774.9872537</v>
      </c>
      <c r="O86" s="1080"/>
      <c r="P86" s="1137">
        <f t="shared" ca="1" si="26"/>
        <v>38964709.253447056</v>
      </c>
      <c r="Q86" s="1137">
        <f t="shared" ca="1" si="27"/>
        <v>4034914836.2378907</v>
      </c>
      <c r="R86" s="1137">
        <f t="shared" ca="1" si="35"/>
        <v>4071931310.0286651</v>
      </c>
      <c r="S86" s="1137">
        <f t="shared" ca="1" si="36"/>
        <v>37016473.790774345</v>
      </c>
      <c r="T86" s="1137">
        <f t="shared" ca="1" si="28"/>
        <v>4034914836.2378907</v>
      </c>
      <c r="U86" s="1139">
        <f t="shared" ca="1" si="29"/>
        <v>0.52384234421199316</v>
      </c>
      <c r="V86" s="1140">
        <f t="shared" ca="1" si="30"/>
        <v>5.0000000000000044E-2</v>
      </c>
      <c r="X86" s="1141">
        <f t="shared" ca="1" si="37"/>
        <v>214312174.21203554</v>
      </c>
      <c r="Y86" s="1141">
        <f t="shared" ca="1" si="31"/>
        <v>1948235.4626727104</v>
      </c>
      <c r="Z86" s="1141">
        <f t="shared" ca="1" si="32"/>
        <v>212363938.74936283</v>
      </c>
      <c r="AA86" s="1139">
        <f t="shared" ca="1" si="33"/>
        <v>0.52373454108513084</v>
      </c>
      <c r="AB86" s="1112"/>
      <c r="AC86" s="1085"/>
    </row>
    <row r="87" spans="1:29">
      <c r="A87" s="1151">
        <f>Calendar!J79</f>
        <v>47326</v>
      </c>
      <c r="C87" s="1111"/>
      <c r="D87" s="1132">
        <f t="shared" ca="1" si="19"/>
        <v>48244</v>
      </c>
      <c r="E87" s="1133">
        <f t="shared" ca="1" si="20"/>
        <v>48271</v>
      </c>
      <c r="F87" s="1134">
        <f t="shared" ca="1" si="21"/>
        <v>2342</v>
      </c>
      <c r="G87" s="1135">
        <f ca="1">IF(F87&lt;&gt;"",COUNTIF($F$11:F87,"&gt;0"),"")</f>
        <v>77</v>
      </c>
      <c r="H87" s="1136">
        <v>9.1467158097798887E-3</v>
      </c>
      <c r="I87" s="1080"/>
      <c r="J87" s="1137">
        <f t="shared" ca="1" si="22"/>
        <v>4247278774.9872537</v>
      </c>
      <c r="K87" s="1138">
        <f t="shared" ca="1" si="23"/>
        <v>38848651.919718474</v>
      </c>
      <c r="L87" s="1137">
        <f t="shared" ca="1" si="24"/>
        <v>0</v>
      </c>
      <c r="M87" s="1137">
        <f t="shared" ca="1" si="25"/>
        <v>0</v>
      </c>
      <c r="N87" s="1137">
        <f t="shared" ca="1" si="34"/>
        <v>4208430123.0675354</v>
      </c>
      <c r="O87" s="1080"/>
      <c r="P87" s="1137">
        <f t="shared" ca="1" si="26"/>
        <v>38848651.919718266</v>
      </c>
      <c r="Q87" s="1137">
        <f t="shared" ca="1" si="27"/>
        <v>3998008616.9141583</v>
      </c>
      <c r="R87" s="1137">
        <f t="shared" ca="1" si="35"/>
        <v>4034914836.2378907</v>
      </c>
      <c r="S87" s="1137">
        <f t="shared" ca="1" si="36"/>
        <v>36906219.323732376</v>
      </c>
      <c r="T87" s="1137">
        <f t="shared" ca="1" si="28"/>
        <v>3998008616.9141583</v>
      </c>
      <c r="U87" s="1139">
        <f t="shared" ca="1" si="29"/>
        <v>0.51908028048138355</v>
      </c>
      <c r="V87" s="1140">
        <f t="shared" ca="1" si="30"/>
        <v>5.0000000000000044E-2</v>
      </c>
      <c r="X87" s="1141">
        <f t="shared" ca="1" si="37"/>
        <v>212363938.74936283</v>
      </c>
      <c r="Y87" s="1141">
        <f t="shared" ca="1" si="31"/>
        <v>1942432.5959858894</v>
      </c>
      <c r="Z87" s="1141">
        <f t="shared" ca="1" si="32"/>
        <v>210421506.15337694</v>
      </c>
      <c r="AA87" s="1139">
        <f t="shared" ca="1" si="33"/>
        <v>0.51897345735425915</v>
      </c>
      <c r="AB87" s="1112"/>
      <c r="AC87" s="1085"/>
    </row>
    <row r="88" spans="1:29">
      <c r="A88" s="1151">
        <f>Calendar!J80</f>
        <v>47357</v>
      </c>
      <c r="C88" s="1111"/>
      <c r="D88" s="1132">
        <f t="shared" ca="1" si="19"/>
        <v>48273</v>
      </c>
      <c r="E88" s="1133">
        <f t="shared" ca="1" si="20"/>
        <v>48303</v>
      </c>
      <c r="F88" s="1134">
        <f t="shared" ca="1" si="21"/>
        <v>2374</v>
      </c>
      <c r="G88" s="1135">
        <f ca="1">IF(F88&lt;&gt;"",COUNTIF($F$11:F88,"&gt;0"),"")</f>
        <v>78</v>
      </c>
      <c r="H88" s="1136">
        <v>9.2122950644957374E-3</v>
      </c>
      <c r="I88" s="1080"/>
      <c r="J88" s="1137">
        <f t="shared" ca="1" si="22"/>
        <v>4208430123.0675354</v>
      </c>
      <c r="K88" s="1138">
        <f t="shared" ca="1" si="23"/>
        <v>38769300.052010246</v>
      </c>
      <c r="L88" s="1137">
        <f t="shared" ca="1" si="24"/>
        <v>0</v>
      </c>
      <c r="M88" s="1137">
        <f t="shared" ca="1" si="25"/>
        <v>0</v>
      </c>
      <c r="N88" s="1137">
        <f t="shared" ca="1" si="34"/>
        <v>4169660823.0155253</v>
      </c>
      <c r="O88" s="1080"/>
      <c r="P88" s="1137">
        <f t="shared" ca="1" si="26"/>
        <v>38769300.052010059</v>
      </c>
      <c r="Q88" s="1137">
        <f t="shared" ca="1" si="27"/>
        <v>3961177781.864749</v>
      </c>
      <c r="R88" s="1137">
        <f t="shared" ca="1" si="35"/>
        <v>3998008616.9141583</v>
      </c>
      <c r="S88" s="1137">
        <f t="shared" ca="1" si="36"/>
        <v>36830835.049409389</v>
      </c>
      <c r="T88" s="1137">
        <f t="shared" ca="1" si="28"/>
        <v>3961177781.864749</v>
      </c>
      <c r="U88" s="1139">
        <f t="shared" ca="1" si="29"/>
        <v>0.5143324006733595</v>
      </c>
      <c r="V88" s="1140">
        <f t="shared" ca="1" si="30"/>
        <v>5.0000000000000044E-2</v>
      </c>
      <c r="X88" s="1141">
        <f t="shared" ca="1" si="37"/>
        <v>210421506.15337694</v>
      </c>
      <c r="Y88" s="1141">
        <f t="shared" ca="1" si="31"/>
        <v>1938465.0026006699</v>
      </c>
      <c r="Z88" s="1141">
        <f t="shared" ca="1" si="32"/>
        <v>208483041.15077627</v>
      </c>
      <c r="AA88" s="1139">
        <f t="shared" ca="1" si="33"/>
        <v>0.51422655462702083</v>
      </c>
      <c r="AB88" s="1112"/>
    </row>
    <row r="89" spans="1:29">
      <c r="A89" s="1151">
        <f>Calendar!J81</f>
        <v>47388</v>
      </c>
      <c r="C89" s="1111"/>
      <c r="D89" s="1132">
        <f t="shared" ca="1" si="19"/>
        <v>48304</v>
      </c>
      <c r="E89" s="1133">
        <f t="shared" ca="1" si="20"/>
        <v>48331</v>
      </c>
      <c r="F89" s="1134">
        <f t="shared" ca="1" si="21"/>
        <v>2402</v>
      </c>
      <c r="G89" s="1135">
        <f ca="1">IF(F89&lt;&gt;"",COUNTIF($F$11:F89,"&gt;0"),"")</f>
        <v>79</v>
      </c>
      <c r="H89" s="1136">
        <v>9.2730509460333659E-3</v>
      </c>
      <c r="I89" s="1080"/>
      <c r="J89" s="1137">
        <f t="shared" ca="1" si="22"/>
        <v>4169660823.0155253</v>
      </c>
      <c r="K89" s="1138">
        <f t="shared" ca="1" si="23"/>
        <v>38665477.239502378</v>
      </c>
      <c r="L89" s="1137">
        <f t="shared" ca="1" si="24"/>
        <v>0</v>
      </c>
      <c r="M89" s="1137">
        <f t="shared" ca="1" si="25"/>
        <v>0</v>
      </c>
      <c r="N89" s="1137">
        <f t="shared" ca="1" si="34"/>
        <v>4130995345.7760229</v>
      </c>
      <c r="O89" s="1080"/>
      <c r="P89" s="1137">
        <f t="shared" ca="1" si="26"/>
        <v>38665477.23950243</v>
      </c>
      <c r="Q89" s="1137">
        <f t="shared" ca="1" si="27"/>
        <v>3924445578.4872217</v>
      </c>
      <c r="R89" s="1137">
        <f t="shared" ca="1" si="35"/>
        <v>3961177781.864749</v>
      </c>
      <c r="S89" s="1137">
        <f t="shared" ca="1" si="36"/>
        <v>36732203.377527237</v>
      </c>
      <c r="T89" s="1137">
        <f t="shared" ca="1" si="28"/>
        <v>3924445578.4872217</v>
      </c>
      <c r="U89" s="1139">
        <f t="shared" ca="1" si="29"/>
        <v>0.50959421883712619</v>
      </c>
      <c r="V89" s="1140">
        <f t="shared" ca="1" si="30"/>
        <v>5.0000000000000044E-2</v>
      </c>
      <c r="X89" s="1141">
        <f t="shared" ca="1" si="37"/>
        <v>208483041.15077627</v>
      </c>
      <c r="Y89" s="1141">
        <f t="shared" ca="1" si="31"/>
        <v>1933273.861975193</v>
      </c>
      <c r="Z89" s="1141">
        <f t="shared" ca="1" si="32"/>
        <v>206549767.28880107</v>
      </c>
      <c r="AA89" s="1139">
        <f t="shared" ca="1" si="33"/>
        <v>0.50948934787579736</v>
      </c>
      <c r="AB89" s="1112"/>
    </row>
    <row r="90" spans="1:29">
      <c r="A90" s="1151">
        <f>Calendar!J82</f>
        <v>47420</v>
      </c>
      <c r="C90" s="1111"/>
      <c r="D90" s="1132">
        <f t="shared" ca="1" si="19"/>
        <v>48334</v>
      </c>
      <c r="E90" s="1133">
        <f t="shared" ca="1" si="20"/>
        <v>48361</v>
      </c>
      <c r="F90" s="1134">
        <f t="shared" ca="1" si="21"/>
        <v>2432</v>
      </c>
      <c r="G90" s="1135">
        <f ca="1">IF(F90&lt;&gt;"",COUNTIF($F$11:F90,"&gt;0"),"")</f>
        <v>80</v>
      </c>
      <c r="H90" s="1136">
        <v>9.3325615661931996E-3</v>
      </c>
      <c r="I90" s="1080"/>
      <c r="J90" s="1137">
        <f t="shared" ca="1" si="22"/>
        <v>4130995345.7760229</v>
      </c>
      <c r="K90" s="1138">
        <f t="shared" ca="1" si="23"/>
        <v>38552768.394112296</v>
      </c>
      <c r="L90" s="1137">
        <f t="shared" ca="1" si="24"/>
        <v>0</v>
      </c>
      <c r="M90" s="1137">
        <f t="shared" ca="1" si="25"/>
        <v>0</v>
      </c>
      <c r="N90" s="1137">
        <f t="shared" ca="1" si="34"/>
        <v>4092442577.3819108</v>
      </c>
      <c r="O90" s="1080"/>
      <c r="P90" s="1137">
        <f t="shared" ca="1" si="26"/>
        <v>38552768.39411211</v>
      </c>
      <c r="Q90" s="1137">
        <f t="shared" ca="1" si="27"/>
        <v>3887820448.512815</v>
      </c>
      <c r="R90" s="1137">
        <f t="shared" ca="1" si="35"/>
        <v>3924445578.4872217</v>
      </c>
      <c r="S90" s="1137">
        <f t="shared" ca="1" si="36"/>
        <v>36625129.974406719</v>
      </c>
      <c r="T90" s="1137">
        <f t="shared" ca="1" si="28"/>
        <v>3887820448.512815</v>
      </c>
      <c r="U90" s="1139">
        <f t="shared" ca="1" si="29"/>
        <v>0.50486872568404539</v>
      </c>
      <c r="V90" s="1140">
        <f t="shared" ca="1" si="30"/>
        <v>5.0000000000000044E-2</v>
      </c>
      <c r="X90" s="1141">
        <f t="shared" ca="1" si="37"/>
        <v>206549767.28880107</v>
      </c>
      <c r="Y90" s="1141">
        <f t="shared" ca="1" si="31"/>
        <v>1927638.4197053909</v>
      </c>
      <c r="Z90" s="1141">
        <f t="shared" ca="1" si="32"/>
        <v>204622128.86909568</v>
      </c>
      <c r="AA90" s="1139">
        <f t="shared" ca="1" si="33"/>
        <v>0.50476482719648352</v>
      </c>
      <c r="AB90" s="1112"/>
    </row>
    <row r="91" spans="1:29">
      <c r="A91" s="1151">
        <f>Calendar!J83</f>
        <v>47449</v>
      </c>
      <c r="C91" s="1111"/>
      <c r="D91" s="1132">
        <f t="shared" ca="1" si="19"/>
        <v>48365</v>
      </c>
      <c r="E91" s="1133">
        <f t="shared" ca="1" si="20"/>
        <v>48393</v>
      </c>
      <c r="F91" s="1134">
        <f t="shared" ca="1" si="21"/>
        <v>2464</v>
      </c>
      <c r="G91" s="1135">
        <f ca="1">IF(F91&lt;&gt;"",COUNTIF($F$11:F91,"&gt;0"),"")</f>
        <v>81</v>
      </c>
      <c r="H91" s="1136">
        <v>9.3924952872224948E-3</v>
      </c>
      <c r="I91" s="1080"/>
      <c r="J91" s="1137">
        <f t="shared" ca="1" si="22"/>
        <v>4092442577.3819108</v>
      </c>
      <c r="K91" s="1138">
        <f t="shared" ca="1" si="23"/>
        <v>38438247.621288277</v>
      </c>
      <c r="L91" s="1137">
        <f t="shared" ca="1" si="24"/>
        <v>0</v>
      </c>
      <c r="M91" s="1137">
        <f t="shared" ca="1" si="25"/>
        <v>0</v>
      </c>
      <c r="N91" s="1137">
        <f t="shared" ca="1" si="34"/>
        <v>4054004329.7606225</v>
      </c>
      <c r="O91" s="1080"/>
      <c r="P91" s="1137">
        <f t="shared" ca="1" si="26"/>
        <v>38438247.6212883</v>
      </c>
      <c r="Q91" s="1137">
        <f t="shared" ca="1" si="27"/>
        <v>3851304113.2725911</v>
      </c>
      <c r="R91" s="1137">
        <f t="shared" ca="1" si="35"/>
        <v>3887820448.512815</v>
      </c>
      <c r="S91" s="1137">
        <f t="shared" ca="1" si="36"/>
        <v>36516335.240223885</v>
      </c>
      <c r="T91" s="1137">
        <f t="shared" ca="1" si="28"/>
        <v>3851304113.2725911</v>
      </c>
      <c r="U91" s="1139">
        <f t="shared" ca="1" si="29"/>
        <v>0.50015700721875356</v>
      </c>
      <c r="V91" s="1140">
        <f t="shared" ca="1" si="30"/>
        <v>5.0000000000000044E-2</v>
      </c>
      <c r="X91" s="1141">
        <f t="shared" ca="1" si="37"/>
        <v>204622128.86909568</v>
      </c>
      <c r="Y91" s="1141">
        <f t="shared" ca="1" si="31"/>
        <v>1921912.381064415</v>
      </c>
      <c r="Z91" s="1141">
        <f t="shared" ca="1" si="32"/>
        <v>202700216.48803127</v>
      </c>
      <c r="AA91" s="1139">
        <f t="shared" ca="1" si="33"/>
        <v>0.50005407837022409</v>
      </c>
      <c r="AB91" s="1112"/>
    </row>
    <row r="92" spans="1:29">
      <c r="A92" s="1151">
        <f>Calendar!J84</f>
        <v>47479</v>
      </c>
      <c r="C92" s="1111"/>
      <c r="D92" s="1132">
        <f t="shared" ca="1" si="19"/>
        <v>48395</v>
      </c>
      <c r="E92" s="1133">
        <f t="shared" ca="1" si="20"/>
        <v>48422</v>
      </c>
      <c r="F92" s="1134">
        <f t="shared" ca="1" si="21"/>
        <v>2493</v>
      </c>
      <c r="G92" s="1135">
        <f ca="1">IF(F92&lt;&gt;"",COUNTIF($F$11:F92,"&gt;0"),"")</f>
        <v>82</v>
      </c>
      <c r="H92" s="1136">
        <v>9.4410513236365939E-3</v>
      </c>
      <c r="I92" s="1080"/>
      <c r="J92" s="1137">
        <f t="shared" ca="1" si="22"/>
        <v>4054004329.7606225</v>
      </c>
      <c r="K92" s="1138">
        <f t="shared" ca="1" si="23"/>
        <v>38274062.94351501</v>
      </c>
      <c r="L92" s="1137">
        <f t="shared" ca="1" si="24"/>
        <v>0</v>
      </c>
      <c r="M92" s="1137">
        <f t="shared" ca="1" si="25"/>
        <v>0</v>
      </c>
      <c r="N92" s="1137">
        <f t="shared" ca="1" si="34"/>
        <v>4015730266.8171077</v>
      </c>
      <c r="O92" s="1080"/>
      <c r="P92" s="1137">
        <f t="shared" ca="1" si="26"/>
        <v>38274062.943514824</v>
      </c>
      <c r="Q92" s="1137">
        <f t="shared" ca="1" si="27"/>
        <v>3814943753.4762521</v>
      </c>
      <c r="R92" s="1137">
        <f t="shared" ca="1" si="35"/>
        <v>3851304113.2725911</v>
      </c>
      <c r="S92" s="1137">
        <f t="shared" ca="1" si="36"/>
        <v>36360359.796339035</v>
      </c>
      <c r="T92" s="1137">
        <f t="shared" ca="1" si="28"/>
        <v>3814943753.4762521</v>
      </c>
      <c r="U92" s="1139">
        <f t="shared" ca="1" si="29"/>
        <v>0.49545928488558011</v>
      </c>
      <c r="V92" s="1140">
        <f t="shared" ca="1" si="30"/>
        <v>5.0000000000000044E-2</v>
      </c>
      <c r="X92" s="1141">
        <f t="shared" ca="1" si="37"/>
        <v>202700216.48803127</v>
      </c>
      <c r="Y92" s="1141">
        <f t="shared" ca="1" si="31"/>
        <v>1913703.1471757889</v>
      </c>
      <c r="Z92" s="1141">
        <f t="shared" ca="1" si="32"/>
        <v>200786513.34085548</v>
      </c>
      <c r="AA92" s="1139">
        <f t="shared" ca="1" si="33"/>
        <v>0.49535732279577532</v>
      </c>
      <c r="AB92" s="1112"/>
    </row>
    <row r="93" spans="1:29">
      <c r="A93" s="1151">
        <f>Calendar!J85</f>
        <v>47511</v>
      </c>
      <c r="C93" s="1111"/>
      <c r="D93" s="1132">
        <f t="shared" ca="1" si="19"/>
        <v>48426</v>
      </c>
      <c r="E93" s="1133">
        <f t="shared" ca="1" si="20"/>
        <v>48453</v>
      </c>
      <c r="F93" s="1134">
        <f t="shared" ca="1" si="21"/>
        <v>2524</v>
      </c>
      <c r="G93" s="1135">
        <f ca="1">IF(F93&lt;&gt;"",COUNTIF($F$11:F93,"&gt;0"),"")</f>
        <v>83</v>
      </c>
      <c r="H93" s="1136">
        <v>9.4894260607976642E-3</v>
      </c>
      <c r="I93" s="1080"/>
      <c r="J93" s="1137">
        <f t="shared" ca="1" si="22"/>
        <v>4015730266.8171077</v>
      </c>
      <c r="K93" s="1138">
        <f t="shared" ca="1" si="23"/>
        <v>38106975.447068222</v>
      </c>
      <c r="L93" s="1137">
        <f t="shared" ca="1" si="24"/>
        <v>0</v>
      </c>
      <c r="M93" s="1137">
        <f t="shared" ca="1" si="25"/>
        <v>0</v>
      </c>
      <c r="N93" s="1137">
        <f t="shared" ca="1" si="34"/>
        <v>3977623291.3700395</v>
      </c>
      <c r="O93" s="1080"/>
      <c r="P93" s="1137">
        <f t="shared" ca="1" si="26"/>
        <v>38106975.447068214</v>
      </c>
      <c r="Q93" s="1137">
        <f t="shared" ca="1" si="27"/>
        <v>3778742126.8015375</v>
      </c>
      <c r="R93" s="1137">
        <f t="shared" ca="1" si="35"/>
        <v>3814943753.4762521</v>
      </c>
      <c r="S93" s="1137">
        <f t="shared" ca="1" si="36"/>
        <v>36201626.674714565</v>
      </c>
      <c r="T93" s="1137">
        <f t="shared" ca="1" si="28"/>
        <v>3778742126.8015375</v>
      </c>
      <c r="U93" s="1139">
        <f t="shared" ca="1" si="29"/>
        <v>0.49078162834820305</v>
      </c>
      <c r="V93" s="1140">
        <f t="shared" ca="1" si="30"/>
        <v>5.0000000000000044E-2</v>
      </c>
      <c r="X93" s="1141">
        <f t="shared" ca="1" si="37"/>
        <v>200786513.34085548</v>
      </c>
      <c r="Y93" s="1141">
        <f t="shared" ca="1" si="31"/>
        <v>1905348.7723536491</v>
      </c>
      <c r="Z93" s="1141">
        <f t="shared" ca="1" si="32"/>
        <v>198881164.56850183</v>
      </c>
      <c r="AA93" s="1139">
        <f t="shared" ca="1" si="33"/>
        <v>0.49068062888772113</v>
      </c>
      <c r="AB93" s="1112"/>
    </row>
    <row r="94" spans="1:29">
      <c r="A94" s="1151">
        <f>Calendar!J86</f>
        <v>47541</v>
      </c>
      <c r="C94" s="1111"/>
      <c r="D94" s="1132">
        <f t="shared" ca="1" si="19"/>
        <v>48457</v>
      </c>
      <c r="E94" s="1133">
        <f t="shared" ca="1" si="20"/>
        <v>48484</v>
      </c>
      <c r="F94" s="1134">
        <f t="shared" ca="1" si="21"/>
        <v>2555</v>
      </c>
      <c r="G94" s="1135">
        <f ca="1">IF(F94&lt;&gt;"",COUNTIF($F$11:F94,"&gt;0"),"")</f>
        <v>84</v>
      </c>
      <c r="H94" s="1136">
        <v>9.5446780838907511E-3</v>
      </c>
      <c r="I94" s="1080"/>
      <c r="J94" s="1137">
        <f t="shared" ca="1" si="22"/>
        <v>3977623291.3700395</v>
      </c>
      <c r="K94" s="1138">
        <f t="shared" ca="1" si="23"/>
        <v>37965133.855113015</v>
      </c>
      <c r="L94" s="1137">
        <f t="shared" ca="1" si="24"/>
        <v>0</v>
      </c>
      <c r="M94" s="1137">
        <f t="shared" ca="1" si="25"/>
        <v>0</v>
      </c>
      <c r="N94" s="1137">
        <f t="shared" ca="1" si="34"/>
        <v>3939658157.5149264</v>
      </c>
      <c r="O94" s="1080"/>
      <c r="P94" s="1137">
        <f t="shared" ca="1" si="26"/>
        <v>37965133.855113029</v>
      </c>
      <c r="Q94" s="1137">
        <f t="shared" ca="1" si="27"/>
        <v>3742675249.6391797</v>
      </c>
      <c r="R94" s="1137">
        <f t="shared" ca="1" si="35"/>
        <v>3778742126.8015375</v>
      </c>
      <c r="S94" s="1137">
        <f t="shared" ca="1" si="36"/>
        <v>36066877.162357807</v>
      </c>
      <c r="T94" s="1137">
        <f t="shared" ca="1" si="28"/>
        <v>3742675249.6391797</v>
      </c>
      <c r="U94" s="1139">
        <f t="shared" ca="1" si="29"/>
        <v>0.48612439237399496</v>
      </c>
      <c r="V94" s="1140">
        <f t="shared" ca="1" si="30"/>
        <v>5.0000000000000155E-2</v>
      </c>
      <c r="X94" s="1141">
        <f t="shared" ca="1" si="37"/>
        <v>198881164.56850183</v>
      </c>
      <c r="Y94" s="1141">
        <f t="shared" ca="1" si="31"/>
        <v>1898256.6927552223</v>
      </c>
      <c r="Z94" s="1141">
        <f t="shared" ca="1" si="32"/>
        <v>196982907.87574661</v>
      </c>
      <c r="AA94" s="1139">
        <f t="shared" ca="1" si="33"/>
        <v>0.48602435134042482</v>
      </c>
      <c r="AB94" s="1112"/>
    </row>
    <row r="95" spans="1:29">
      <c r="A95" s="1151">
        <f>Calendar!J87</f>
        <v>47569</v>
      </c>
      <c r="C95" s="1111"/>
      <c r="D95" s="1132">
        <f t="shared" ca="1" si="19"/>
        <v>48487</v>
      </c>
      <c r="E95" s="1133">
        <f t="shared" ca="1" si="20"/>
        <v>48514</v>
      </c>
      <c r="F95" s="1134">
        <f t="shared" ca="1" si="21"/>
        <v>2585</v>
      </c>
      <c r="G95" s="1135">
        <f ca="1">IF(F95&lt;&gt;"",COUNTIF($F$11:F95,"&gt;0"),"")</f>
        <v>85</v>
      </c>
      <c r="H95" s="1136">
        <v>9.5921706937073109E-3</v>
      </c>
      <c r="I95" s="1080"/>
      <c r="J95" s="1137">
        <f t="shared" ca="1" si="22"/>
        <v>3939658157.5149264</v>
      </c>
      <c r="K95" s="1138">
        <f t="shared" ca="1" si="23"/>
        <v>37789873.521739617</v>
      </c>
      <c r="L95" s="1137">
        <f t="shared" ca="1" si="24"/>
        <v>0</v>
      </c>
      <c r="M95" s="1137">
        <f t="shared" ca="1" si="25"/>
        <v>0</v>
      </c>
      <c r="N95" s="1137">
        <f t="shared" ca="1" si="34"/>
        <v>3901868283.993187</v>
      </c>
      <c r="O95" s="1080"/>
      <c r="P95" s="1137">
        <f t="shared" ca="1" si="26"/>
        <v>37789873.521739483</v>
      </c>
      <c r="Q95" s="1137">
        <f t="shared" ca="1" si="27"/>
        <v>3706774869.7935276</v>
      </c>
      <c r="R95" s="1137">
        <f t="shared" ca="1" si="35"/>
        <v>3742675249.6391797</v>
      </c>
      <c r="S95" s="1137">
        <f t="shared" ca="1" si="36"/>
        <v>35900379.845652103</v>
      </c>
      <c r="T95" s="1137">
        <f t="shared" ca="1" si="28"/>
        <v>3706774869.7935276</v>
      </c>
      <c r="U95" s="1139">
        <f t="shared" ca="1" si="29"/>
        <v>0.48148449154005812</v>
      </c>
      <c r="V95" s="1140">
        <f t="shared" ca="1" si="30"/>
        <v>5.0000000000000044E-2</v>
      </c>
      <c r="X95" s="1141">
        <f t="shared" ca="1" si="37"/>
        <v>196982907.87574661</v>
      </c>
      <c r="Y95" s="1141">
        <f t="shared" ca="1" si="31"/>
        <v>1889493.6760873795</v>
      </c>
      <c r="Z95" s="1141">
        <f t="shared" ca="1" si="32"/>
        <v>195093414.19965923</v>
      </c>
      <c r="AA95" s="1139">
        <f t="shared" ca="1" si="33"/>
        <v>0.4813854053659497</v>
      </c>
      <c r="AB95" s="1112"/>
    </row>
    <row r="96" spans="1:29">
      <c r="A96" s="1151">
        <f>Calendar!J88</f>
        <v>47602</v>
      </c>
      <c r="C96" s="1111"/>
      <c r="D96" s="1132">
        <f t="shared" ca="1" si="19"/>
        <v>48518</v>
      </c>
      <c r="E96" s="1133">
        <f t="shared" ca="1" si="20"/>
        <v>48547</v>
      </c>
      <c r="F96" s="1134">
        <f t="shared" ca="1" si="21"/>
        <v>2618</v>
      </c>
      <c r="G96" s="1135">
        <f ca="1">IF(F96&lt;&gt;"",COUNTIF($F$11:F96,"&gt;0"),"")</f>
        <v>86</v>
      </c>
      <c r="H96" s="1136">
        <v>9.661662876957966E-3</v>
      </c>
      <c r="I96" s="1080"/>
      <c r="J96" s="1137">
        <f t="shared" ca="1" si="22"/>
        <v>3901868283.993187</v>
      </c>
      <c r="K96" s="1138">
        <f t="shared" ca="1" si="23"/>
        <v>37698535.950236656</v>
      </c>
      <c r="L96" s="1137">
        <f t="shared" ca="1" si="24"/>
        <v>0</v>
      </c>
      <c r="M96" s="1137">
        <f t="shared" ca="1" si="25"/>
        <v>0</v>
      </c>
      <c r="N96" s="1137">
        <f t="shared" ca="1" si="34"/>
        <v>3864169748.0429502</v>
      </c>
      <c r="O96" s="1080"/>
      <c r="P96" s="1137">
        <f t="shared" ca="1" si="26"/>
        <v>37698535.950236797</v>
      </c>
      <c r="Q96" s="1137">
        <f t="shared" ca="1" si="27"/>
        <v>3670961260.6408024</v>
      </c>
      <c r="R96" s="1137">
        <f t="shared" ca="1" si="35"/>
        <v>3706774869.7935276</v>
      </c>
      <c r="S96" s="1137">
        <f t="shared" ca="1" si="36"/>
        <v>35813609.15272522</v>
      </c>
      <c r="T96" s="1137">
        <f t="shared" ca="1" si="28"/>
        <v>3670961260.6408024</v>
      </c>
      <c r="U96" s="1139">
        <f t="shared" ca="1" si="29"/>
        <v>0.47686601011083307</v>
      </c>
      <c r="V96" s="1140">
        <f t="shared" ca="1" si="30"/>
        <v>5.0000000000000044E-2</v>
      </c>
      <c r="X96" s="1141">
        <f t="shared" ca="1" si="37"/>
        <v>195093414.19965923</v>
      </c>
      <c r="Y96" s="1141">
        <f t="shared" ca="1" si="31"/>
        <v>1884926.7975115776</v>
      </c>
      <c r="Z96" s="1141">
        <f t="shared" ca="1" si="32"/>
        <v>193208487.40214765</v>
      </c>
      <c r="AA96" s="1139">
        <f t="shared" ca="1" si="33"/>
        <v>0.47676787438821905</v>
      </c>
      <c r="AB96" s="1112"/>
    </row>
    <row r="97" spans="1:28">
      <c r="A97" s="1151">
        <f>Calendar!J89</f>
        <v>47630</v>
      </c>
      <c r="C97" s="1111"/>
      <c r="D97" s="1132">
        <f t="shared" ca="1" si="19"/>
        <v>48548</v>
      </c>
      <c r="E97" s="1133">
        <f t="shared" ca="1" si="20"/>
        <v>48575</v>
      </c>
      <c r="F97" s="1134">
        <f t="shared" ca="1" si="21"/>
        <v>2646</v>
      </c>
      <c r="G97" s="1135">
        <f ca="1">IF(F97&lt;&gt;"",COUNTIF($F$11:F97,"&gt;0"),"")</f>
        <v>87</v>
      </c>
      <c r="H97" s="1136">
        <v>9.7202625010779555E-3</v>
      </c>
      <c r="I97" s="1080"/>
      <c r="J97" s="1137">
        <f t="shared" ca="1" si="22"/>
        <v>3864169748.0429502</v>
      </c>
      <c r="K97" s="1138">
        <f t="shared" ca="1" si="23"/>
        <v>37560744.299701743</v>
      </c>
      <c r="L97" s="1137">
        <f t="shared" ca="1" si="24"/>
        <v>0</v>
      </c>
      <c r="M97" s="1137">
        <f t="shared" ca="1" si="25"/>
        <v>0</v>
      </c>
      <c r="N97" s="1137">
        <f t="shared" ca="1" si="34"/>
        <v>3826609003.7432485</v>
      </c>
      <c r="O97" s="1080"/>
      <c r="P97" s="1137">
        <f t="shared" ca="1" si="26"/>
        <v>37560744.299701691</v>
      </c>
      <c r="Q97" s="1137">
        <f t="shared" ca="1" si="27"/>
        <v>3635278553.5560861</v>
      </c>
      <c r="R97" s="1137">
        <f t="shared" ca="1" si="35"/>
        <v>3670961260.6408024</v>
      </c>
      <c r="S97" s="1137">
        <f t="shared" ca="1" si="36"/>
        <v>35682707.08471632</v>
      </c>
      <c r="T97" s="1137">
        <f t="shared" ca="1" si="28"/>
        <v>3635278553.5560861</v>
      </c>
      <c r="U97" s="1139">
        <f t="shared" ca="1" si="29"/>
        <v>0.47225869148366212</v>
      </c>
      <c r="V97" s="1140">
        <f t="shared" ca="1" si="30"/>
        <v>5.0000000000000044E-2</v>
      </c>
      <c r="X97" s="1141">
        <f t="shared" ca="1" si="37"/>
        <v>193208487.40214765</v>
      </c>
      <c r="Y97" s="1141">
        <f t="shared" ca="1" si="31"/>
        <v>1878037.2149853706</v>
      </c>
      <c r="Z97" s="1141">
        <f t="shared" ca="1" si="32"/>
        <v>191330450.18716228</v>
      </c>
      <c r="AA97" s="1139">
        <f t="shared" ca="1" si="33"/>
        <v>0.47216150391531686</v>
      </c>
      <c r="AB97" s="1112"/>
    </row>
    <row r="98" spans="1:28">
      <c r="A98" s="1151">
        <f>Calendar!J90</f>
        <v>47661</v>
      </c>
      <c r="C98" s="1111"/>
      <c r="D98" s="1132">
        <f t="shared" ca="1" si="19"/>
        <v>48579</v>
      </c>
      <c r="E98" s="1133">
        <f t="shared" ca="1" si="20"/>
        <v>48606</v>
      </c>
      <c r="F98" s="1134">
        <f t="shared" ca="1" si="21"/>
        <v>2677</v>
      </c>
      <c r="G98" s="1135">
        <f ca="1">IF(F98&lt;&gt;"",COUNTIF($F$11:F98,"&gt;0"),"")</f>
        <v>88</v>
      </c>
      <c r="H98" s="1136">
        <v>9.7800217095957136E-3</v>
      </c>
      <c r="I98" s="1080"/>
      <c r="J98" s="1137">
        <f t="shared" ca="1" si="22"/>
        <v>3826609003.7432485</v>
      </c>
      <c r="K98" s="1138">
        <f t="shared" ca="1" si="23"/>
        <v>37424319.130743392</v>
      </c>
      <c r="L98" s="1137">
        <f t="shared" ca="1" si="24"/>
        <v>0</v>
      </c>
      <c r="M98" s="1137">
        <f t="shared" ca="1" si="25"/>
        <v>0</v>
      </c>
      <c r="N98" s="1137">
        <f t="shared" ca="1" si="34"/>
        <v>3789184684.612505</v>
      </c>
      <c r="O98" s="1080"/>
      <c r="P98" s="1137">
        <f t="shared" ca="1" si="26"/>
        <v>37424319.130743504</v>
      </c>
      <c r="Q98" s="1137">
        <f t="shared" ca="1" si="27"/>
        <v>3599725450.3818793</v>
      </c>
      <c r="R98" s="1137">
        <f t="shared" ca="1" si="35"/>
        <v>3635278553.5560861</v>
      </c>
      <c r="S98" s="1137">
        <f t="shared" ca="1" si="36"/>
        <v>35553103.174206734</v>
      </c>
      <c r="T98" s="1137">
        <f t="shared" ca="1" si="28"/>
        <v>3599725450.3818793</v>
      </c>
      <c r="U98" s="1139">
        <f t="shared" ca="1" si="29"/>
        <v>0.46766821303402539</v>
      </c>
      <c r="V98" s="1140">
        <f t="shared" ca="1" si="30"/>
        <v>5.0000000000000155E-2</v>
      </c>
      <c r="X98" s="1141">
        <f t="shared" ca="1" si="37"/>
        <v>191330450.18716228</v>
      </c>
      <c r="Y98" s="1141">
        <f t="shared" ca="1" si="31"/>
        <v>1871215.9565367699</v>
      </c>
      <c r="Z98" s="1141">
        <f t="shared" ca="1" si="32"/>
        <v>189459234.23062551</v>
      </c>
      <c r="AA98" s="1139">
        <f t="shared" ca="1" si="33"/>
        <v>0.46757197015435553</v>
      </c>
      <c r="AB98" s="1112"/>
    </row>
    <row r="99" spans="1:28">
      <c r="A99" s="1151">
        <f>Calendar!J91</f>
        <v>47693</v>
      </c>
      <c r="C99" s="1111"/>
      <c r="D99" s="1132">
        <f t="shared" ca="1" si="19"/>
        <v>48610</v>
      </c>
      <c r="E99" s="1133">
        <f t="shared" ca="1" si="20"/>
        <v>48638</v>
      </c>
      <c r="F99" s="1134">
        <f t="shared" ca="1" si="21"/>
        <v>2709</v>
      </c>
      <c r="G99" s="1135">
        <f ca="1">IF(F99&lt;&gt;"",COUNTIF($F$11:F99,"&gt;0"),"")</f>
        <v>89</v>
      </c>
      <c r="H99" s="1136">
        <v>9.8395058437742034E-3</v>
      </c>
      <c r="I99" s="1080"/>
      <c r="J99" s="1137">
        <f t="shared" ca="1" si="22"/>
        <v>3789184684.612505</v>
      </c>
      <c r="K99" s="1138">
        <f t="shared" ca="1" si="23"/>
        <v>37283704.847384453</v>
      </c>
      <c r="L99" s="1137">
        <f t="shared" ca="1" si="24"/>
        <v>0</v>
      </c>
      <c r="M99" s="1137">
        <f t="shared" ca="1" si="25"/>
        <v>0</v>
      </c>
      <c r="N99" s="1137">
        <f t="shared" ca="1" si="34"/>
        <v>3751900979.7651205</v>
      </c>
      <c r="O99" s="1080"/>
      <c r="P99" s="1137">
        <f t="shared" ca="1" si="26"/>
        <v>37283704.847384453</v>
      </c>
      <c r="Q99" s="1137">
        <f t="shared" ca="1" si="27"/>
        <v>3564305930.7768645</v>
      </c>
      <c r="R99" s="1137">
        <f t="shared" ca="1" si="35"/>
        <v>3599725450.3818793</v>
      </c>
      <c r="S99" s="1137">
        <f t="shared" ca="1" si="36"/>
        <v>35419519.605014801</v>
      </c>
      <c r="T99" s="1137">
        <f t="shared" ca="1" si="28"/>
        <v>3564305930.7768645</v>
      </c>
      <c r="U99" s="1139">
        <f t="shared" ca="1" si="29"/>
        <v>0.46309440775766469</v>
      </c>
      <c r="V99" s="1140">
        <f t="shared" ca="1" si="30"/>
        <v>4.9999999999999933E-2</v>
      </c>
      <c r="X99" s="1141">
        <f t="shared" ca="1" si="37"/>
        <v>189459234.23062551</v>
      </c>
      <c r="Y99" s="1141">
        <f t="shared" ca="1" si="31"/>
        <v>1864185.2423696518</v>
      </c>
      <c r="Z99" s="1141">
        <f t="shared" ca="1" si="32"/>
        <v>187595048.98825586</v>
      </c>
      <c r="AA99" s="1139">
        <f t="shared" ca="1" si="33"/>
        <v>0.46299910613544848</v>
      </c>
      <c r="AB99" s="1112"/>
    </row>
    <row r="100" spans="1:28">
      <c r="A100" s="1151">
        <f>Calendar!J92</f>
        <v>47722</v>
      </c>
      <c r="C100" s="1111"/>
      <c r="D100" s="1132">
        <f t="shared" ca="1" si="19"/>
        <v>48638</v>
      </c>
      <c r="E100" s="1133">
        <f t="shared" ca="1" si="20"/>
        <v>48666</v>
      </c>
      <c r="F100" s="1134">
        <f t="shared" ca="1" si="21"/>
        <v>2737</v>
      </c>
      <c r="G100" s="1135">
        <f ca="1">IF(F100&lt;&gt;"",COUNTIF($F$11:F100,"&gt;0"),"")</f>
        <v>90</v>
      </c>
      <c r="H100" s="1136">
        <v>9.8993835338828818E-3</v>
      </c>
      <c r="I100" s="1080"/>
      <c r="J100" s="1137">
        <f t="shared" ca="1" si="22"/>
        <v>3751900979.7651205</v>
      </c>
      <c r="K100" s="1138">
        <f t="shared" ca="1" si="23"/>
        <v>37141506.779845886</v>
      </c>
      <c r="L100" s="1137">
        <f t="shared" ca="1" si="24"/>
        <v>0</v>
      </c>
      <c r="M100" s="1137">
        <f t="shared" ca="1" si="25"/>
        <v>0</v>
      </c>
      <c r="N100" s="1137">
        <f t="shared" ca="1" si="34"/>
        <v>3714759472.9852748</v>
      </c>
      <c r="O100" s="1080"/>
      <c r="P100" s="1137">
        <f t="shared" ca="1" si="26"/>
        <v>37141506.779845715</v>
      </c>
      <c r="Q100" s="1137">
        <f t="shared" ca="1" si="27"/>
        <v>3529021499.3360109</v>
      </c>
      <c r="R100" s="1137">
        <f t="shared" ca="1" si="35"/>
        <v>3564305930.7768645</v>
      </c>
      <c r="S100" s="1137">
        <f t="shared" ca="1" si="36"/>
        <v>35284431.440853596</v>
      </c>
      <c r="T100" s="1137">
        <f t="shared" ca="1" si="28"/>
        <v>3529021499.3360109</v>
      </c>
      <c r="U100" s="1139">
        <f t="shared" ca="1" si="29"/>
        <v>0.45853778762631409</v>
      </c>
      <c r="V100" s="1140">
        <f t="shared" ca="1" si="30"/>
        <v>5.0000000000000044E-2</v>
      </c>
      <c r="X100" s="1141">
        <f t="shared" ca="1" si="37"/>
        <v>187595048.98825586</v>
      </c>
      <c r="Y100" s="1141">
        <f t="shared" ca="1" si="31"/>
        <v>1857075.3389921188</v>
      </c>
      <c r="Z100" s="1141">
        <f t="shared" ca="1" si="32"/>
        <v>185737973.64926374</v>
      </c>
      <c r="AA100" s="1139">
        <f t="shared" ca="1" si="33"/>
        <v>0.45844342372496544</v>
      </c>
      <c r="AB100" s="1112"/>
    </row>
    <row r="101" spans="1:28">
      <c r="A101" s="1151">
        <f>Calendar!J93</f>
        <v>47753</v>
      </c>
      <c r="C101" s="1111"/>
      <c r="D101" s="1132">
        <f t="shared" ca="1" si="19"/>
        <v>48669</v>
      </c>
      <c r="E101" s="1133">
        <f t="shared" ca="1" si="20"/>
        <v>48696</v>
      </c>
      <c r="F101" s="1134">
        <f t="shared" ca="1" si="21"/>
        <v>2767</v>
      </c>
      <c r="G101" s="1135">
        <f ca="1">IF(F101&lt;&gt;"",COUNTIF($F$11:F101,"&gt;0"),"")</f>
        <v>91</v>
      </c>
      <c r="H101" s="1136">
        <v>9.9561697940096401E-3</v>
      </c>
      <c r="I101" s="1080"/>
      <c r="J101" s="1137">
        <f t="shared" ca="1" si="22"/>
        <v>3714759472.9852748</v>
      </c>
      <c r="K101" s="1138">
        <f t="shared" ca="1" si="23"/>
        <v>36984776.056947164</v>
      </c>
      <c r="L101" s="1137">
        <f t="shared" ca="1" si="24"/>
        <v>0</v>
      </c>
      <c r="M101" s="1137">
        <f t="shared" ca="1" si="25"/>
        <v>0</v>
      </c>
      <c r="N101" s="1137">
        <f t="shared" ca="1" si="34"/>
        <v>3677774696.9283276</v>
      </c>
      <c r="O101" s="1080"/>
      <c r="P101" s="1137">
        <f t="shared" ca="1" si="26"/>
        <v>36984776.056947231</v>
      </c>
      <c r="Q101" s="1137">
        <f t="shared" ca="1" si="27"/>
        <v>3493885962.0819111</v>
      </c>
      <c r="R101" s="1137">
        <f t="shared" ca="1" si="35"/>
        <v>3529021499.3360109</v>
      </c>
      <c r="S101" s="1137">
        <f t="shared" ca="1" si="36"/>
        <v>35135537.254099846</v>
      </c>
      <c r="T101" s="1137">
        <f t="shared" ca="1" si="28"/>
        <v>3493885962.0819111</v>
      </c>
      <c r="U101" s="1139">
        <f t="shared" ca="1" si="29"/>
        <v>0.45399854620182306</v>
      </c>
      <c r="V101" s="1140">
        <f t="shared" ca="1" si="30"/>
        <v>5.0000000000000044E-2</v>
      </c>
      <c r="X101" s="1141">
        <f t="shared" ca="1" si="37"/>
        <v>185737973.64926374</v>
      </c>
      <c r="Y101" s="1141">
        <f t="shared" ca="1" si="31"/>
        <v>1849238.8028473854</v>
      </c>
      <c r="Z101" s="1141">
        <f t="shared" ca="1" si="32"/>
        <v>183888734.84641635</v>
      </c>
      <c r="AA101" s="1139">
        <f t="shared" ca="1" si="33"/>
        <v>0.45390511644492604</v>
      </c>
      <c r="AB101" s="1112"/>
    </row>
    <row r="102" spans="1:28">
      <c r="A102" s="1151">
        <f>Calendar!J94</f>
        <v>47784</v>
      </c>
      <c r="C102" s="1111"/>
      <c r="D102" s="1132">
        <f t="shared" ca="1" si="19"/>
        <v>48699</v>
      </c>
      <c r="E102" s="1133">
        <f t="shared" ca="1" si="20"/>
        <v>48726</v>
      </c>
      <c r="F102" s="1134">
        <f t="shared" ca="1" si="21"/>
        <v>2797</v>
      </c>
      <c r="G102" s="1135">
        <f ca="1">IF(F102&lt;&gt;"",COUNTIF($F$11:F102,"&gt;0"),"")</f>
        <v>92</v>
      </c>
      <c r="H102" s="1136">
        <v>1.0011079015101747E-2</v>
      </c>
      <c r="I102" s="1080"/>
      <c r="J102" s="1137">
        <f t="shared" ca="1" si="22"/>
        <v>3677774696.9283276</v>
      </c>
      <c r="K102" s="1138">
        <f t="shared" ca="1" si="23"/>
        <v>36818493.090691365</v>
      </c>
      <c r="L102" s="1137">
        <f t="shared" ca="1" si="24"/>
        <v>0</v>
      </c>
      <c r="M102" s="1137">
        <f t="shared" ca="1" si="25"/>
        <v>0</v>
      </c>
      <c r="N102" s="1137">
        <f t="shared" ca="1" si="34"/>
        <v>3640956203.837636</v>
      </c>
      <c r="O102" s="1080"/>
      <c r="P102" s="1137">
        <f t="shared" ca="1" si="26"/>
        <v>36818493.090691566</v>
      </c>
      <c r="Q102" s="1137">
        <f t="shared" ca="1" si="27"/>
        <v>3458908393.6457539</v>
      </c>
      <c r="R102" s="1137">
        <f t="shared" ca="1" si="35"/>
        <v>3493885962.0819111</v>
      </c>
      <c r="S102" s="1137">
        <f t="shared" ca="1" si="36"/>
        <v>34977568.436157227</v>
      </c>
      <c r="T102" s="1137">
        <f t="shared" ca="1" si="28"/>
        <v>3458908393.6457539</v>
      </c>
      <c r="U102" s="1139">
        <f t="shared" ca="1" si="29"/>
        <v>0.44947845958960414</v>
      </c>
      <c r="V102" s="1140">
        <f t="shared" ca="1" si="30"/>
        <v>5.0000000000000044E-2</v>
      </c>
      <c r="X102" s="1141">
        <f t="shared" ca="1" si="37"/>
        <v>183888734.84641635</v>
      </c>
      <c r="Y102" s="1141">
        <f t="shared" ca="1" si="31"/>
        <v>1840924.6545343399</v>
      </c>
      <c r="Z102" s="1141">
        <f t="shared" ca="1" si="32"/>
        <v>182047810.19188201</v>
      </c>
      <c r="AA102" s="1139">
        <f t="shared" ca="1" si="33"/>
        <v>0.44938596003523057</v>
      </c>
      <c r="AB102" s="1112"/>
    </row>
    <row r="103" spans="1:28">
      <c r="A103" s="1151">
        <f>Calendar!J95</f>
        <v>47814</v>
      </c>
      <c r="C103" s="1111"/>
      <c r="D103" s="1132">
        <f t="shared" ca="1" si="19"/>
        <v>48730</v>
      </c>
      <c r="E103" s="1133">
        <f t="shared" ca="1" si="20"/>
        <v>48757</v>
      </c>
      <c r="F103" s="1134">
        <f t="shared" ca="1" si="21"/>
        <v>2828</v>
      </c>
      <c r="G103" s="1135">
        <f ca="1">IF(F103&lt;&gt;"",COUNTIF($F$11:F103,"&gt;0"),"")</f>
        <v>93</v>
      </c>
      <c r="H103" s="1136">
        <v>1.0084905084903981E-2</v>
      </c>
      <c r="I103" s="1080"/>
      <c r="J103" s="1137">
        <f t="shared" ca="1" si="22"/>
        <v>3640956203.837636</v>
      </c>
      <c r="K103" s="1138">
        <f t="shared" ca="1" si="23"/>
        <v>36718697.733994871</v>
      </c>
      <c r="L103" s="1137">
        <f t="shared" ca="1" si="24"/>
        <v>0</v>
      </c>
      <c r="M103" s="1137">
        <f t="shared" ca="1" si="25"/>
        <v>0</v>
      </c>
      <c r="N103" s="1137">
        <f t="shared" ca="1" si="34"/>
        <v>3604237506.103641</v>
      </c>
      <c r="O103" s="1080"/>
      <c r="P103" s="1137">
        <f t="shared" ca="1" si="26"/>
        <v>36718697.733994961</v>
      </c>
      <c r="Q103" s="1137">
        <f t="shared" ca="1" si="27"/>
        <v>3424025630.7984591</v>
      </c>
      <c r="R103" s="1137">
        <f t="shared" ca="1" si="35"/>
        <v>3458908393.6457539</v>
      </c>
      <c r="S103" s="1137">
        <f t="shared" ca="1" si="36"/>
        <v>34882762.847294807</v>
      </c>
      <c r="T103" s="1137">
        <f t="shared" ca="1" si="28"/>
        <v>3424025630.7984591</v>
      </c>
      <c r="U103" s="1139">
        <f t="shared" ca="1" si="29"/>
        <v>0.44497869521506639</v>
      </c>
      <c r="V103" s="1140">
        <f t="shared" ca="1" si="30"/>
        <v>4.9999999999999933E-2</v>
      </c>
      <c r="X103" s="1141">
        <f t="shared" ca="1" si="37"/>
        <v>182047810.19188201</v>
      </c>
      <c r="Y103" s="1141">
        <f t="shared" ca="1" si="31"/>
        <v>1835934.8867001534</v>
      </c>
      <c r="Z103" s="1141">
        <f t="shared" ca="1" si="32"/>
        <v>180211875.30518186</v>
      </c>
      <c r="AA103" s="1139">
        <f t="shared" ca="1" si="33"/>
        <v>0.44488712168104111</v>
      </c>
      <c r="AB103" s="1112"/>
    </row>
    <row r="104" spans="1:28">
      <c r="A104" s="1151">
        <f>Calendar!J96</f>
        <v>47844</v>
      </c>
      <c r="C104" s="1111"/>
      <c r="D104" s="1132">
        <f t="shared" ca="1" si="19"/>
        <v>48760</v>
      </c>
      <c r="E104" s="1133">
        <f t="shared" ca="1" si="20"/>
        <v>48787</v>
      </c>
      <c r="F104" s="1134">
        <f t="shared" ca="1" si="21"/>
        <v>2858</v>
      </c>
      <c r="G104" s="1135">
        <f ca="1">IF(F104&lt;&gt;"",COUNTIF($F$11:F104,"&gt;0"),"")</f>
        <v>94</v>
      </c>
      <c r="H104" s="1136">
        <v>1.0142221653639991E-2</v>
      </c>
      <c r="I104" s="1080"/>
      <c r="J104" s="1137">
        <f t="shared" ca="1" si="22"/>
        <v>3604237506.103641</v>
      </c>
      <c r="K104" s="1138">
        <f t="shared" ca="1" si="23"/>
        <v>36554975.679265745</v>
      </c>
      <c r="L104" s="1137">
        <f t="shared" ca="1" si="24"/>
        <v>0</v>
      </c>
      <c r="M104" s="1137">
        <f t="shared" ca="1" si="25"/>
        <v>0</v>
      </c>
      <c r="N104" s="1137">
        <f t="shared" ca="1" si="34"/>
        <v>3567682530.4243751</v>
      </c>
      <c r="O104" s="1080"/>
      <c r="P104" s="1137">
        <f t="shared" ca="1" si="26"/>
        <v>36554975.679265976</v>
      </c>
      <c r="Q104" s="1137">
        <f t="shared" ca="1" si="27"/>
        <v>3389298403.9031563</v>
      </c>
      <c r="R104" s="1137">
        <f t="shared" ca="1" si="35"/>
        <v>3424025630.7984591</v>
      </c>
      <c r="S104" s="1137">
        <f t="shared" ca="1" si="36"/>
        <v>34727226.895302773</v>
      </c>
      <c r="T104" s="1137">
        <f t="shared" ca="1" si="28"/>
        <v>3389298403.9031563</v>
      </c>
      <c r="U104" s="1139">
        <f t="shared" ca="1" si="29"/>
        <v>0.44049112730901802</v>
      </c>
      <c r="V104" s="1140">
        <f t="shared" ca="1" si="30"/>
        <v>5.0000000000000044E-2</v>
      </c>
      <c r="X104" s="1141">
        <f t="shared" ca="1" si="37"/>
        <v>180211875.30518186</v>
      </c>
      <c r="Y104" s="1141">
        <f t="shared" ca="1" si="31"/>
        <v>1827748.7839632034</v>
      </c>
      <c r="Z104" s="1141">
        <f t="shared" ca="1" si="32"/>
        <v>178384126.52121866</v>
      </c>
      <c r="AA104" s="1139">
        <f t="shared" ca="1" si="33"/>
        <v>0.44040047728539067</v>
      </c>
      <c r="AB104" s="1112"/>
    </row>
    <row r="105" spans="1:28">
      <c r="A105" s="1151">
        <f>Calendar!J97</f>
        <v>47875</v>
      </c>
      <c r="C105" s="1111"/>
      <c r="D105" s="1132">
        <f t="shared" ca="1" si="19"/>
        <v>48791</v>
      </c>
      <c r="E105" s="1133">
        <f t="shared" ca="1" si="20"/>
        <v>48820</v>
      </c>
      <c r="F105" s="1134">
        <f t="shared" ca="1" si="21"/>
        <v>2891</v>
      </c>
      <c r="G105" s="1135">
        <f ca="1">IF(F105&lt;&gt;"",COUNTIF($F$11:F105,"&gt;0"),"")</f>
        <v>95</v>
      </c>
      <c r="H105" s="1136">
        <v>1.0206235338456701E-2</v>
      </c>
      <c r="I105" s="1080"/>
      <c r="J105" s="1137">
        <f t="shared" ca="1" si="22"/>
        <v>3567682530.4243751</v>
      </c>
      <c r="K105" s="1138">
        <f t="shared" ca="1" si="23"/>
        <v>36412607.518411882</v>
      </c>
      <c r="L105" s="1137">
        <f t="shared" ca="1" si="24"/>
        <v>0</v>
      </c>
      <c r="M105" s="1137">
        <f t="shared" ca="1" si="25"/>
        <v>0</v>
      </c>
      <c r="N105" s="1137">
        <f t="shared" ca="1" si="34"/>
        <v>3531269922.9059629</v>
      </c>
      <c r="O105" s="1080"/>
      <c r="P105" s="1137">
        <f t="shared" ca="1" si="26"/>
        <v>36412607.518412113</v>
      </c>
      <c r="Q105" s="1137">
        <f t="shared" ca="1" si="27"/>
        <v>3354706426.7606645</v>
      </c>
      <c r="R105" s="1137">
        <f t="shared" ca="1" si="35"/>
        <v>3389298403.9031563</v>
      </c>
      <c r="S105" s="1137">
        <f t="shared" ca="1" si="36"/>
        <v>34591977.142491817</v>
      </c>
      <c r="T105" s="1137">
        <f t="shared" ca="1" si="28"/>
        <v>3354706426.7606645</v>
      </c>
      <c r="U105" s="1139">
        <f t="shared" ca="1" si="29"/>
        <v>0.43602356865938818</v>
      </c>
      <c r="V105" s="1140">
        <f t="shared" ca="1" si="30"/>
        <v>5.0000000000000044E-2</v>
      </c>
      <c r="X105" s="1141">
        <f t="shared" ca="1" si="37"/>
        <v>178384126.52121866</v>
      </c>
      <c r="Y105" s="1141">
        <f t="shared" ca="1" si="31"/>
        <v>1820630.3759202957</v>
      </c>
      <c r="Z105" s="1141">
        <f t="shared" ca="1" si="32"/>
        <v>176563496.14529836</v>
      </c>
      <c r="AA105" s="1139">
        <f t="shared" ca="1" si="33"/>
        <v>0.43593383802839358</v>
      </c>
      <c r="AB105" s="1112"/>
    </row>
    <row r="106" spans="1:28">
      <c r="A106" s="1151">
        <f>Calendar!J98</f>
        <v>47906</v>
      </c>
      <c r="C106" s="1111"/>
      <c r="D106" s="1132">
        <f t="shared" ca="1" si="19"/>
        <v>48822</v>
      </c>
      <c r="E106" s="1133">
        <f t="shared" ca="1" si="20"/>
        <v>48849</v>
      </c>
      <c r="F106" s="1134">
        <f t="shared" ca="1" si="21"/>
        <v>2920</v>
      </c>
      <c r="G106" s="1135">
        <f ca="1">IF(F106&lt;&gt;"",COUNTIF($F$11:F106,"&gt;0"),"")</f>
        <v>96</v>
      </c>
      <c r="H106" s="1136">
        <v>1.0266860205826534E-2</v>
      </c>
      <c r="I106" s="1080"/>
      <c r="J106" s="1137">
        <f t="shared" ca="1" si="22"/>
        <v>3531269922.9059629</v>
      </c>
      <c r="K106" s="1138">
        <f t="shared" ca="1" si="23"/>
        <v>36255054.647515364</v>
      </c>
      <c r="L106" s="1137">
        <f t="shared" ca="1" si="24"/>
        <v>0</v>
      </c>
      <c r="M106" s="1137">
        <f t="shared" ca="1" si="25"/>
        <v>0</v>
      </c>
      <c r="N106" s="1137">
        <f t="shared" ca="1" si="34"/>
        <v>3495014868.2584476</v>
      </c>
      <c r="O106" s="1080"/>
      <c r="P106" s="1137">
        <f t="shared" ca="1" si="26"/>
        <v>36255054.647515297</v>
      </c>
      <c r="Q106" s="1137">
        <f t="shared" ca="1" si="27"/>
        <v>3320264124.8455253</v>
      </c>
      <c r="R106" s="1137">
        <f t="shared" ca="1" si="35"/>
        <v>3354706426.7606645</v>
      </c>
      <c r="S106" s="1137">
        <f t="shared" ca="1" si="36"/>
        <v>34442301.915139198</v>
      </c>
      <c r="T106" s="1137">
        <f t="shared" ca="1" si="28"/>
        <v>3320264124.8455253</v>
      </c>
      <c r="U106" s="1139">
        <f t="shared" ca="1" si="29"/>
        <v>0.43157340950453665</v>
      </c>
      <c r="V106" s="1140">
        <f t="shared" ca="1" si="30"/>
        <v>5.0000000000000044E-2</v>
      </c>
      <c r="X106" s="1141">
        <f t="shared" ca="1" si="37"/>
        <v>176563496.14529836</v>
      </c>
      <c r="Y106" s="1141">
        <f t="shared" ca="1" si="31"/>
        <v>1812752.7323760986</v>
      </c>
      <c r="Z106" s="1141">
        <f t="shared" ca="1" si="32"/>
        <v>174750743.41292226</v>
      </c>
      <c r="AA106" s="1139">
        <f t="shared" ca="1" si="33"/>
        <v>0.43148459468547989</v>
      </c>
      <c r="AB106" s="1112"/>
    </row>
    <row r="107" spans="1:28">
      <c r="A107" s="1151">
        <f>Calendar!J99</f>
        <v>47934</v>
      </c>
      <c r="C107" s="1111"/>
      <c r="D107" s="1132">
        <f t="shared" ca="1" si="19"/>
        <v>48852</v>
      </c>
      <c r="E107" s="1133">
        <f t="shared" ca="1" si="20"/>
        <v>48879</v>
      </c>
      <c r="F107" s="1134">
        <f t="shared" ca="1" si="21"/>
        <v>2950</v>
      </c>
      <c r="G107" s="1135">
        <f ca="1">IF(F107&lt;&gt;"",COUNTIF($F$11:F107,"&gt;0"),"")</f>
        <v>97</v>
      </c>
      <c r="H107" s="1136">
        <v>1.0335059755144243E-2</v>
      </c>
      <c r="I107" s="1080"/>
      <c r="J107" s="1137">
        <f t="shared" ca="1" si="22"/>
        <v>3495014868.2584476</v>
      </c>
      <c r="K107" s="1138">
        <f t="shared" ca="1" si="23"/>
        <v>36121187.508568637</v>
      </c>
      <c r="L107" s="1137">
        <f t="shared" ca="1" si="24"/>
        <v>0</v>
      </c>
      <c r="M107" s="1137">
        <f t="shared" ca="1" si="25"/>
        <v>0</v>
      </c>
      <c r="N107" s="1137">
        <f t="shared" ca="1" si="34"/>
        <v>3458893680.7498789</v>
      </c>
      <c r="O107" s="1080"/>
      <c r="P107" s="1137">
        <f t="shared" ca="1" si="26"/>
        <v>36121187.508568764</v>
      </c>
      <c r="Q107" s="1137">
        <f t="shared" ca="1" si="27"/>
        <v>3285948996.7123847</v>
      </c>
      <c r="R107" s="1137">
        <f t="shared" ca="1" si="35"/>
        <v>3320264124.8455253</v>
      </c>
      <c r="S107" s="1137">
        <f t="shared" ca="1" si="36"/>
        <v>34315128.133140564</v>
      </c>
      <c r="T107" s="1137">
        <f t="shared" ca="1" si="28"/>
        <v>3285948996.7123847</v>
      </c>
      <c r="U107" s="1139">
        <f t="shared" ca="1" si="29"/>
        <v>0.42714250564060174</v>
      </c>
      <c r="V107" s="1140">
        <f t="shared" ca="1" si="30"/>
        <v>5.0000000000000044E-2</v>
      </c>
      <c r="X107" s="1141">
        <f t="shared" ca="1" si="37"/>
        <v>174750743.41292226</v>
      </c>
      <c r="Y107" s="1141">
        <f t="shared" ca="1" si="31"/>
        <v>1806059.3754281998</v>
      </c>
      <c r="Z107" s="1141">
        <f t="shared" ca="1" si="32"/>
        <v>172944684.03749406</v>
      </c>
      <c r="AA107" s="1139">
        <f t="shared" ca="1" si="33"/>
        <v>0.42705460267087553</v>
      </c>
      <c r="AB107" s="1112"/>
    </row>
    <row r="108" spans="1:28">
      <c r="A108" s="1151">
        <f>Calendar!J100</f>
        <v>47966</v>
      </c>
      <c r="C108" s="1111"/>
      <c r="D108" s="1132">
        <f t="shared" ca="1" si="19"/>
        <v>48883</v>
      </c>
      <c r="E108" s="1133">
        <f t="shared" ca="1" si="20"/>
        <v>48911</v>
      </c>
      <c r="F108" s="1134">
        <f t="shared" ca="1" si="21"/>
        <v>2982</v>
      </c>
      <c r="G108" s="1135">
        <f ca="1">IF(F108&lt;&gt;"",COUNTIF($F$11:F108,"&gt;0"),"")</f>
        <v>98</v>
      </c>
      <c r="H108" s="1136">
        <v>1.0408245221072806E-2</v>
      </c>
      <c r="I108" s="1080"/>
      <c r="J108" s="1137">
        <f t="shared" ca="1" si="22"/>
        <v>3458893680.7498789</v>
      </c>
      <c r="K108" s="1138">
        <f t="shared" ca="1" si="23"/>
        <v>36001013.622863851</v>
      </c>
      <c r="L108" s="1137">
        <f t="shared" ca="1" si="24"/>
        <v>0</v>
      </c>
      <c r="M108" s="1137">
        <f t="shared" ca="1" si="25"/>
        <v>0</v>
      </c>
      <c r="N108" s="1137">
        <f t="shared" ca="1" si="34"/>
        <v>3422892667.1270151</v>
      </c>
      <c r="O108" s="1080"/>
      <c r="P108" s="1137">
        <f t="shared" ca="1" si="26"/>
        <v>36001013.62286377</v>
      </c>
      <c r="Q108" s="1137">
        <f t="shared" ca="1" si="27"/>
        <v>3251748033.7706642</v>
      </c>
      <c r="R108" s="1137">
        <f t="shared" ca="1" si="35"/>
        <v>3285948996.7123847</v>
      </c>
      <c r="S108" s="1137">
        <f t="shared" ca="1" si="36"/>
        <v>34200962.941720486</v>
      </c>
      <c r="T108" s="1137">
        <f t="shared" ca="1" si="28"/>
        <v>3251748033.7706642</v>
      </c>
      <c r="U108" s="1139">
        <f t="shared" ca="1" si="29"/>
        <v>0.42272796232084403</v>
      </c>
      <c r="V108" s="1140">
        <f t="shared" ca="1" si="30"/>
        <v>5.0000000000000044E-2</v>
      </c>
      <c r="X108" s="1141">
        <f t="shared" ca="1" si="37"/>
        <v>172944684.03749406</v>
      </c>
      <c r="Y108" s="1141">
        <f t="shared" ca="1" si="31"/>
        <v>1800050.6811432838</v>
      </c>
      <c r="Z108" s="1141">
        <f t="shared" ca="1" si="32"/>
        <v>171144633.35635078</v>
      </c>
      <c r="AA108" s="1139">
        <f t="shared" ca="1" si="33"/>
        <v>0.4226409678335632</v>
      </c>
      <c r="AB108" s="1112"/>
    </row>
    <row r="109" spans="1:28">
      <c r="A109" s="1151">
        <f>Calendar!J101</f>
        <v>47995</v>
      </c>
      <c r="C109" s="1111"/>
      <c r="D109" s="1132">
        <f t="shared" ca="1" si="19"/>
        <v>48913</v>
      </c>
      <c r="E109" s="1133">
        <f t="shared" ca="1" si="20"/>
        <v>48940</v>
      </c>
      <c r="F109" s="1134">
        <f t="shared" ca="1" si="21"/>
        <v>3011</v>
      </c>
      <c r="G109" s="1135">
        <f ca="1">IF(F109&lt;&gt;"",COUNTIF($F$11:F109,"&gt;0"),"")</f>
        <v>99</v>
      </c>
      <c r="H109" s="1136">
        <v>1.0460068996684183E-2</v>
      </c>
      <c r="I109" s="1080"/>
      <c r="J109" s="1137">
        <f t="shared" ca="1" si="22"/>
        <v>3422892667.1270151</v>
      </c>
      <c r="K109" s="1138">
        <f t="shared" ca="1" si="23"/>
        <v>35803693.466392919</v>
      </c>
      <c r="L109" s="1137">
        <f t="shared" ca="1" si="24"/>
        <v>0</v>
      </c>
      <c r="M109" s="1137">
        <f t="shared" ca="1" si="25"/>
        <v>0</v>
      </c>
      <c r="N109" s="1137">
        <f t="shared" ca="1" si="34"/>
        <v>3387088973.6606221</v>
      </c>
      <c r="O109" s="1080"/>
      <c r="P109" s="1137">
        <f t="shared" ca="1" si="26"/>
        <v>35803693.466392994</v>
      </c>
      <c r="Q109" s="1137">
        <f t="shared" ca="1" si="27"/>
        <v>3217734524.977591</v>
      </c>
      <c r="R109" s="1137">
        <f t="shared" ca="1" si="35"/>
        <v>3251748033.7706642</v>
      </c>
      <c r="S109" s="1137">
        <f t="shared" ca="1" si="36"/>
        <v>34013508.793073177</v>
      </c>
      <c r="T109" s="1137">
        <f t="shared" ca="1" si="28"/>
        <v>3217734524.977591</v>
      </c>
      <c r="U109" s="1139">
        <f t="shared" ca="1" si="29"/>
        <v>0.41832810602720427</v>
      </c>
      <c r="V109" s="1140">
        <f t="shared" ca="1" si="30"/>
        <v>5.0000000000000044E-2</v>
      </c>
      <c r="X109" s="1141">
        <f t="shared" ca="1" si="37"/>
        <v>171144633.35635078</v>
      </c>
      <c r="Y109" s="1141">
        <f t="shared" ca="1" si="31"/>
        <v>1790184.6733198166</v>
      </c>
      <c r="Z109" s="1141">
        <f t="shared" ca="1" si="32"/>
        <v>169354448.68303096</v>
      </c>
      <c r="AA109" s="1139">
        <f t="shared" ca="1" si="33"/>
        <v>0.41824201699987973</v>
      </c>
      <c r="AB109" s="1112"/>
    </row>
    <row r="110" spans="1:28">
      <c r="A110" s="1151">
        <f>Calendar!J102</f>
        <v>48026</v>
      </c>
      <c r="C110" s="1111"/>
      <c r="D110" s="1132">
        <f t="shared" ca="1" si="19"/>
        <v>48944</v>
      </c>
      <c r="E110" s="1133">
        <f t="shared" ca="1" si="20"/>
        <v>48971</v>
      </c>
      <c r="F110" s="1134">
        <f t="shared" ca="1" si="21"/>
        <v>3042</v>
      </c>
      <c r="G110" s="1135">
        <f ca="1">IF(F110&lt;&gt;"",COUNTIF($F$11:F110,"&gt;0"),"")</f>
        <v>100</v>
      </c>
      <c r="H110" s="1136">
        <v>1.0528787347237506E-2</v>
      </c>
      <c r="I110" s="1080"/>
      <c r="J110" s="1137">
        <f t="shared" ca="1" si="22"/>
        <v>3387088973.6606221</v>
      </c>
      <c r="K110" s="1138">
        <f t="shared" ca="1" si="23"/>
        <v>35661939.529845625</v>
      </c>
      <c r="L110" s="1137">
        <f t="shared" ca="1" si="24"/>
        <v>0</v>
      </c>
      <c r="M110" s="1137">
        <f t="shared" ca="1" si="25"/>
        <v>0</v>
      </c>
      <c r="N110" s="1137">
        <f t="shared" ca="1" si="34"/>
        <v>3351427034.1307764</v>
      </c>
      <c r="O110" s="1080"/>
      <c r="P110" s="1137">
        <f t="shared" ca="1" si="26"/>
        <v>35661939.529845715</v>
      </c>
      <c r="Q110" s="1137">
        <f t="shared" ca="1" si="27"/>
        <v>3183855682.4242373</v>
      </c>
      <c r="R110" s="1137">
        <f t="shared" ca="1" si="35"/>
        <v>3217734524.977591</v>
      </c>
      <c r="S110" s="1137">
        <f t="shared" ca="1" si="36"/>
        <v>33878842.553353786</v>
      </c>
      <c r="T110" s="1137">
        <f t="shared" ca="1" si="28"/>
        <v>3183855682.4242373</v>
      </c>
      <c r="U110" s="1139">
        <f t="shared" ca="1" si="29"/>
        <v>0.41395236517490752</v>
      </c>
      <c r="V110" s="1140">
        <f t="shared" ca="1" si="30"/>
        <v>5.0000000000000044E-2</v>
      </c>
      <c r="X110" s="1141">
        <f t="shared" ca="1" si="37"/>
        <v>169354448.68303096</v>
      </c>
      <c r="Y110" s="1141">
        <f t="shared" ca="1" si="31"/>
        <v>1783096.9764919281</v>
      </c>
      <c r="Z110" s="1141">
        <f t="shared" ca="1" si="32"/>
        <v>167571351.70653903</v>
      </c>
      <c r="AA110" s="1139">
        <f t="shared" ca="1" si="33"/>
        <v>0.4138671766447482</v>
      </c>
      <c r="AB110" s="1112"/>
    </row>
    <row r="111" spans="1:28">
      <c r="A111" s="1151">
        <f>Calendar!J103</f>
        <v>48057</v>
      </c>
      <c r="C111" s="1111"/>
      <c r="D111" s="1132">
        <f t="shared" ca="1" si="19"/>
        <v>48975</v>
      </c>
      <c r="E111" s="1133">
        <f t="shared" ca="1" si="20"/>
        <v>49002</v>
      </c>
      <c r="F111" s="1134">
        <f t="shared" ca="1" si="21"/>
        <v>3073</v>
      </c>
      <c r="G111" s="1135">
        <f ca="1">IF(F111&lt;&gt;"",COUNTIF($F$11:F111,"&gt;0"),"")</f>
        <v>101</v>
      </c>
      <c r="H111" s="1136">
        <v>1.0586099687577125E-2</v>
      </c>
      <c r="I111" s="1080"/>
      <c r="J111" s="1137">
        <f t="shared" ca="1" si="22"/>
        <v>3351427034.1307764</v>
      </c>
      <c r="K111" s="1138">
        <f t="shared" ca="1" si="23"/>
        <v>35478540.678949341</v>
      </c>
      <c r="L111" s="1137">
        <f t="shared" ca="1" si="24"/>
        <v>0</v>
      </c>
      <c r="M111" s="1137">
        <f t="shared" ca="1" si="25"/>
        <v>0</v>
      </c>
      <c r="N111" s="1137">
        <f t="shared" ca="1" si="34"/>
        <v>3315948493.451827</v>
      </c>
      <c r="O111" s="1080"/>
      <c r="P111" s="1137">
        <f t="shared" ca="1" si="26"/>
        <v>35478540.678949356</v>
      </c>
      <c r="Q111" s="1137">
        <f t="shared" ca="1" si="27"/>
        <v>3150151068.7792354</v>
      </c>
      <c r="R111" s="1137">
        <f t="shared" ca="1" si="35"/>
        <v>3183855682.4242373</v>
      </c>
      <c r="S111" s="1137">
        <f t="shared" ca="1" si="36"/>
        <v>33704613.645001888</v>
      </c>
      <c r="T111" s="1137">
        <f t="shared" ca="1" si="28"/>
        <v>3150151068.7792354</v>
      </c>
      <c r="U111" s="1139">
        <f t="shared" ca="1" si="29"/>
        <v>0.40959394875009486</v>
      </c>
      <c r="V111" s="1140">
        <f t="shared" ca="1" si="30"/>
        <v>5.0000000000000155E-2</v>
      </c>
      <c r="X111" s="1141">
        <f t="shared" ca="1" si="37"/>
        <v>167571351.70653903</v>
      </c>
      <c r="Y111" s="1141">
        <f t="shared" ca="1" si="31"/>
        <v>1773927.0339474678</v>
      </c>
      <c r="Z111" s="1141">
        <f t="shared" ca="1" si="32"/>
        <v>165797424.67259157</v>
      </c>
      <c r="AA111" s="1139">
        <f t="shared" ca="1" si="33"/>
        <v>0.40950965715185494</v>
      </c>
      <c r="AB111" s="1112"/>
    </row>
    <row r="112" spans="1:28">
      <c r="A112" s="1151">
        <f>Calendar!J104</f>
        <v>48087</v>
      </c>
      <c r="C112" s="1111"/>
      <c r="D112" s="1132">
        <f t="shared" ca="1" si="19"/>
        <v>49003</v>
      </c>
      <c r="E112" s="1133">
        <f t="shared" ca="1" si="20"/>
        <v>49030</v>
      </c>
      <c r="F112" s="1134">
        <f t="shared" ca="1" si="21"/>
        <v>3101</v>
      </c>
      <c r="G112" s="1135">
        <f ca="1">IF(F112&lt;&gt;"",COUNTIF($F$11:F112,"&gt;0"),"")</f>
        <v>102</v>
      </c>
      <c r="H112" s="1136">
        <v>1.0648424617451045E-2</v>
      </c>
      <c r="I112" s="1080"/>
      <c r="J112" s="1137">
        <f t="shared" ca="1" si="22"/>
        <v>3315948493.451827</v>
      </c>
      <c r="K112" s="1138">
        <f t="shared" ca="1" si="23"/>
        <v>35309627.567872144</v>
      </c>
      <c r="L112" s="1137">
        <f t="shared" ca="1" si="24"/>
        <v>0</v>
      </c>
      <c r="M112" s="1137">
        <f t="shared" ca="1" si="25"/>
        <v>0</v>
      </c>
      <c r="N112" s="1137">
        <f t="shared" ca="1" si="34"/>
        <v>3280638865.883955</v>
      </c>
      <c r="O112" s="1080"/>
      <c r="P112" s="1137">
        <f t="shared" ca="1" si="26"/>
        <v>35309627.567872047</v>
      </c>
      <c r="Q112" s="1137">
        <f t="shared" ca="1" si="27"/>
        <v>3116606922.589757</v>
      </c>
      <c r="R112" s="1137">
        <f t="shared" ca="1" si="35"/>
        <v>3150151068.7792354</v>
      </c>
      <c r="S112" s="1137">
        <f t="shared" ca="1" si="36"/>
        <v>33544146.189478397</v>
      </c>
      <c r="T112" s="1137">
        <f t="shared" ca="1" si="28"/>
        <v>3116606922.589757</v>
      </c>
      <c r="U112" s="1139">
        <f t="shared" ca="1" si="29"/>
        <v>0.40525794637719798</v>
      </c>
      <c r="V112" s="1140">
        <f t="shared" ca="1" si="30"/>
        <v>5.0000000000000044E-2</v>
      </c>
      <c r="X112" s="1141">
        <f t="shared" ca="1" si="37"/>
        <v>165797424.67259157</v>
      </c>
      <c r="Y112" s="1141">
        <f t="shared" ca="1" si="31"/>
        <v>1765481.3783936501</v>
      </c>
      <c r="Z112" s="1141">
        <f t="shared" ca="1" si="32"/>
        <v>164031943.29419792</v>
      </c>
      <c r="AA112" s="1139">
        <f t="shared" ca="1" si="33"/>
        <v>0.40517454709821987</v>
      </c>
      <c r="AB112" s="1112"/>
    </row>
    <row r="113" spans="1:28">
      <c r="A113" s="1151">
        <f>Calendar!J105</f>
        <v>48120</v>
      </c>
      <c r="C113" s="1111"/>
      <c r="D113" s="1132">
        <f t="shared" ca="1" si="19"/>
        <v>49034</v>
      </c>
      <c r="E113" s="1133">
        <f t="shared" ca="1" si="20"/>
        <v>49061</v>
      </c>
      <c r="F113" s="1134">
        <f t="shared" ca="1" si="21"/>
        <v>3132</v>
      </c>
      <c r="G113" s="1135">
        <f ca="1">IF(F113&lt;&gt;"",COUNTIF($F$11:F113,"&gt;0"),"")</f>
        <v>103</v>
      </c>
      <c r="H113" s="1136">
        <v>1.0696179559403711E-2</v>
      </c>
      <c r="I113" s="1080"/>
      <c r="J113" s="1137">
        <f t="shared" ca="1" si="22"/>
        <v>3280638865.883955</v>
      </c>
      <c r="K113" s="1138">
        <f t="shared" ca="1" si="23"/>
        <v>35090302.379053332</v>
      </c>
      <c r="L113" s="1137">
        <f t="shared" ca="1" si="24"/>
        <v>0</v>
      </c>
      <c r="M113" s="1137">
        <f t="shared" ca="1" si="25"/>
        <v>0</v>
      </c>
      <c r="N113" s="1137">
        <f t="shared" ca="1" si="34"/>
        <v>3245548563.5049019</v>
      </c>
      <c r="O113" s="1080"/>
      <c r="P113" s="1137">
        <f t="shared" ca="1" si="26"/>
        <v>35090302.379053116</v>
      </c>
      <c r="Q113" s="1137">
        <f t="shared" ca="1" si="27"/>
        <v>3083271135.3296566</v>
      </c>
      <c r="R113" s="1137">
        <f t="shared" ca="1" si="35"/>
        <v>3116606922.589757</v>
      </c>
      <c r="S113" s="1137">
        <f t="shared" ca="1" si="36"/>
        <v>33335787.260100365</v>
      </c>
      <c r="T113" s="1137">
        <f t="shared" ca="1" si="28"/>
        <v>3083271135.3296566</v>
      </c>
      <c r="U113" s="1139">
        <f t="shared" ca="1" si="29"/>
        <v>0.40094258768457741</v>
      </c>
      <c r="V113" s="1140">
        <f t="shared" ca="1" si="30"/>
        <v>5.0000000000000044E-2</v>
      </c>
      <c r="X113" s="1141">
        <f t="shared" ca="1" si="37"/>
        <v>164031943.29419792</v>
      </c>
      <c r="Y113" s="1141">
        <f t="shared" ca="1" si="31"/>
        <v>1754515.1189527512</v>
      </c>
      <c r="Z113" s="1141">
        <f t="shared" ca="1" si="32"/>
        <v>162277428.17524517</v>
      </c>
      <c r="AA113" s="1139">
        <f t="shared" ca="1" si="33"/>
        <v>0.40086007647653449</v>
      </c>
      <c r="AB113" s="1112"/>
    </row>
    <row r="114" spans="1:28">
      <c r="A114" s="1151">
        <f>Calendar!J106</f>
        <v>48148</v>
      </c>
      <c r="C114" s="1111"/>
      <c r="D114" s="1132">
        <f t="shared" ca="1" si="19"/>
        <v>49064</v>
      </c>
      <c r="E114" s="1133">
        <f t="shared" ca="1" si="20"/>
        <v>49094</v>
      </c>
      <c r="F114" s="1134">
        <f t="shared" ca="1" si="21"/>
        <v>3165</v>
      </c>
      <c r="G114" s="1135">
        <f ca="1">IF(F114&lt;&gt;"",COUNTIF($F$11:F114,"&gt;0"),"")</f>
        <v>104</v>
      </c>
      <c r="H114" s="1136">
        <v>1.0740697734351535E-2</v>
      </c>
      <c r="I114" s="1080"/>
      <c r="J114" s="1137">
        <f t="shared" ca="1" si="22"/>
        <v>3245548563.5049019</v>
      </c>
      <c r="K114" s="1138">
        <f t="shared" ca="1" si="23"/>
        <v>34859456.102764979</v>
      </c>
      <c r="L114" s="1137">
        <f t="shared" ca="1" si="24"/>
        <v>0</v>
      </c>
      <c r="M114" s="1137">
        <f t="shared" ca="1" si="25"/>
        <v>0</v>
      </c>
      <c r="N114" s="1137">
        <f t="shared" ca="1" si="34"/>
        <v>3210689107.4021368</v>
      </c>
      <c r="O114" s="1080"/>
      <c r="P114" s="1137">
        <f t="shared" ca="1" si="26"/>
        <v>34859456.102765083</v>
      </c>
      <c r="Q114" s="1137">
        <f t="shared" ca="1" si="27"/>
        <v>3050154652.0320296</v>
      </c>
      <c r="R114" s="1137">
        <f t="shared" ca="1" si="35"/>
        <v>3083271135.3296566</v>
      </c>
      <c r="S114" s="1137">
        <f t="shared" ca="1" si="36"/>
        <v>33116483.297626972</v>
      </c>
      <c r="T114" s="1137">
        <f t="shared" ca="1" si="28"/>
        <v>3050154652.0320296</v>
      </c>
      <c r="U114" s="1139">
        <f t="shared" ca="1" si="29"/>
        <v>0.39665403377369124</v>
      </c>
      <c r="V114" s="1140">
        <f t="shared" ca="1" si="30"/>
        <v>5.0000000000000155E-2</v>
      </c>
      <c r="X114" s="1141">
        <f t="shared" ca="1" si="37"/>
        <v>162277428.17524517</v>
      </c>
      <c r="Y114" s="1141">
        <f t="shared" ca="1" si="31"/>
        <v>1742972.8051381111</v>
      </c>
      <c r="Z114" s="1141">
        <f t="shared" ca="1" si="32"/>
        <v>160534455.37010705</v>
      </c>
      <c r="AA114" s="1139">
        <f t="shared" ca="1" si="33"/>
        <v>0.39657240512034497</v>
      </c>
      <c r="AB114" s="1112"/>
    </row>
    <row r="115" spans="1:28">
      <c r="A115" s="1151">
        <f>Calendar!J107</f>
        <v>48179</v>
      </c>
      <c r="C115" s="1111"/>
      <c r="D115" s="1132">
        <f t="shared" ca="1" si="19"/>
        <v>49095</v>
      </c>
      <c r="E115" s="1133">
        <f t="shared" ca="1" si="20"/>
        <v>49122</v>
      </c>
      <c r="F115" s="1134">
        <f t="shared" ca="1" si="21"/>
        <v>3193</v>
      </c>
      <c r="G115" s="1135">
        <f ca="1">IF(F115&lt;&gt;"",COUNTIF($F$11:F115,"&gt;0"),"")</f>
        <v>105</v>
      </c>
      <c r="H115" s="1136">
        <v>1.078737950997598E-2</v>
      </c>
      <c r="I115" s="1080"/>
      <c r="J115" s="1137">
        <f t="shared" ca="1" si="22"/>
        <v>3210689107.4021368</v>
      </c>
      <c r="K115" s="1138">
        <f t="shared" ca="1" si="23"/>
        <v>34634921.89009288</v>
      </c>
      <c r="L115" s="1137">
        <f t="shared" ca="1" si="24"/>
        <v>0</v>
      </c>
      <c r="M115" s="1137">
        <f t="shared" ca="1" si="25"/>
        <v>0</v>
      </c>
      <c r="N115" s="1137">
        <f t="shared" ca="1" si="34"/>
        <v>3176054185.512044</v>
      </c>
      <c r="O115" s="1080"/>
      <c r="P115" s="1137">
        <f t="shared" ca="1" si="26"/>
        <v>34634921.89009285</v>
      </c>
      <c r="Q115" s="1137">
        <f t="shared" ca="1" si="27"/>
        <v>3017251476.2364416</v>
      </c>
      <c r="R115" s="1137">
        <f t="shared" ca="1" si="35"/>
        <v>3050154652.0320296</v>
      </c>
      <c r="S115" s="1137">
        <f t="shared" ca="1" si="36"/>
        <v>32903175.795588017</v>
      </c>
      <c r="T115" s="1137">
        <f t="shared" ca="1" si="28"/>
        <v>3017251476.2364416</v>
      </c>
      <c r="U115" s="1139">
        <f t="shared" ca="1" si="29"/>
        <v>0.39239369269181673</v>
      </c>
      <c r="V115" s="1140">
        <f t="shared" ca="1" si="30"/>
        <v>5.0000000000000044E-2</v>
      </c>
      <c r="X115" s="1141">
        <f t="shared" ca="1" si="37"/>
        <v>160534455.37010705</v>
      </c>
      <c r="Y115" s="1141">
        <f t="shared" ca="1" si="31"/>
        <v>1731746.0945048332</v>
      </c>
      <c r="Z115" s="1141">
        <f t="shared" ca="1" si="32"/>
        <v>158802709.27560222</v>
      </c>
      <c r="AA115" s="1139">
        <f t="shared" ca="1" si="33"/>
        <v>0.39231294078716289</v>
      </c>
      <c r="AB115" s="1112"/>
    </row>
    <row r="116" spans="1:28">
      <c r="A116" s="1151">
        <f>Calendar!J108</f>
        <v>48211</v>
      </c>
      <c r="C116" s="1111"/>
      <c r="D116" s="1132">
        <f t="shared" ca="1" si="19"/>
        <v>49125</v>
      </c>
      <c r="E116" s="1133">
        <f t="shared" ca="1" si="20"/>
        <v>49152</v>
      </c>
      <c r="F116" s="1134">
        <f t="shared" ca="1" si="21"/>
        <v>3223</v>
      </c>
      <c r="G116" s="1135">
        <f ca="1">IF(F116&lt;&gt;"",COUNTIF($F$11:F116,"&gt;0"),"")</f>
        <v>106</v>
      </c>
      <c r="H116" s="1136">
        <v>1.0813178622296924E-2</v>
      </c>
      <c r="I116" s="1080"/>
      <c r="J116" s="1137">
        <f t="shared" ca="1" si="22"/>
        <v>3176054185.512044</v>
      </c>
      <c r="K116" s="1138">
        <f t="shared" ca="1" si="23"/>
        <v>34343241.222035505</v>
      </c>
      <c r="L116" s="1137">
        <f t="shared" ca="1" si="24"/>
        <v>0</v>
      </c>
      <c r="M116" s="1137">
        <f t="shared" ca="1" si="25"/>
        <v>0</v>
      </c>
      <c r="N116" s="1137">
        <f t="shared" ca="1" si="34"/>
        <v>3141710944.2900085</v>
      </c>
      <c r="O116" s="1080"/>
      <c r="P116" s="1137">
        <f t="shared" ca="1" si="26"/>
        <v>34343241.222035408</v>
      </c>
      <c r="Q116" s="1137">
        <f t="shared" ca="1" si="27"/>
        <v>2984625397.0755081</v>
      </c>
      <c r="R116" s="1137">
        <f t="shared" ca="1" si="35"/>
        <v>3017251476.2364416</v>
      </c>
      <c r="S116" s="1137">
        <f t="shared" ca="1" si="36"/>
        <v>32626079.160933495</v>
      </c>
      <c r="T116" s="1137">
        <f t="shared" ca="1" si="28"/>
        <v>2984625397.0755081</v>
      </c>
      <c r="U116" s="1139">
        <f t="shared" ca="1" si="29"/>
        <v>0.38816079301142919</v>
      </c>
      <c r="V116" s="1140">
        <f t="shared" ca="1" si="30"/>
        <v>5.0000000000000044E-2</v>
      </c>
      <c r="X116" s="1141">
        <f t="shared" ca="1" si="37"/>
        <v>158802709.27560222</v>
      </c>
      <c r="Y116" s="1141">
        <f t="shared" ca="1" si="31"/>
        <v>1717162.0611019135</v>
      </c>
      <c r="Z116" s="1141">
        <f t="shared" ca="1" si="32"/>
        <v>157085547.21450031</v>
      </c>
      <c r="AA116" s="1139">
        <f t="shared" ca="1" si="33"/>
        <v>0.38808091220821656</v>
      </c>
      <c r="AB116" s="1112"/>
    </row>
    <row r="117" spans="1:28">
      <c r="A117" s="1151">
        <f>Calendar!J109</f>
        <v>48240</v>
      </c>
      <c r="C117" s="1111"/>
      <c r="D117" s="1132">
        <f t="shared" ca="1" si="19"/>
        <v>49156</v>
      </c>
      <c r="E117" s="1133">
        <f t="shared" ca="1" si="20"/>
        <v>49184</v>
      </c>
      <c r="F117" s="1134">
        <f t="shared" ca="1" si="21"/>
        <v>3255</v>
      </c>
      <c r="G117" s="1135">
        <f ca="1">IF(F117&lt;&gt;"",COUNTIF($F$11:F117,"&gt;0"),"")</f>
        <v>107</v>
      </c>
      <c r="H117" s="1136">
        <v>1.0863511821642956E-2</v>
      </c>
      <c r="I117" s="1080"/>
      <c r="J117" s="1137">
        <f t="shared" ca="1" si="22"/>
        <v>3141710944.2900085</v>
      </c>
      <c r="K117" s="1138">
        <f t="shared" ca="1" si="23"/>
        <v>34130013.983479559</v>
      </c>
      <c r="L117" s="1137">
        <f t="shared" ca="1" si="24"/>
        <v>0</v>
      </c>
      <c r="M117" s="1137">
        <f t="shared" ca="1" si="25"/>
        <v>0</v>
      </c>
      <c r="N117" s="1137">
        <f t="shared" ca="1" si="34"/>
        <v>3107580930.306529</v>
      </c>
      <c r="O117" s="1080"/>
      <c r="P117" s="1137">
        <f t="shared" ca="1" si="26"/>
        <v>34130013.9834795</v>
      </c>
      <c r="Q117" s="1137">
        <f t="shared" ca="1" si="27"/>
        <v>2952201883.7912025</v>
      </c>
      <c r="R117" s="1137">
        <f t="shared" ca="1" si="35"/>
        <v>2984625397.0755081</v>
      </c>
      <c r="S117" s="1137">
        <f t="shared" ca="1" si="36"/>
        <v>32423513.284305573</v>
      </c>
      <c r="T117" s="1137">
        <f t="shared" ca="1" si="28"/>
        <v>2952201883.7912025</v>
      </c>
      <c r="U117" s="1139">
        <f t="shared" ca="1" si="29"/>
        <v>0.38396354102242425</v>
      </c>
      <c r="V117" s="1140">
        <f t="shared" ca="1" si="30"/>
        <v>5.0000000000000044E-2</v>
      </c>
      <c r="X117" s="1141">
        <f t="shared" ca="1" si="37"/>
        <v>157085547.21450031</v>
      </c>
      <c r="Y117" s="1141">
        <f t="shared" ca="1" si="31"/>
        <v>1706500.6991739273</v>
      </c>
      <c r="Z117" s="1141">
        <f t="shared" ca="1" si="32"/>
        <v>155379046.51532638</v>
      </c>
      <c r="AA117" s="1139">
        <f t="shared" ca="1" si="33"/>
        <v>0.38388452398460488</v>
      </c>
      <c r="AB117" s="1112"/>
    </row>
    <row r="118" spans="1:28">
      <c r="A118" s="1151">
        <f>Calendar!J110</f>
        <v>48271</v>
      </c>
      <c r="C118" s="1111"/>
      <c r="D118" s="1132">
        <f t="shared" ca="1" si="19"/>
        <v>49187</v>
      </c>
      <c r="E118" s="1133">
        <f t="shared" ca="1" si="20"/>
        <v>49214</v>
      </c>
      <c r="F118" s="1134">
        <f t="shared" ca="1" si="21"/>
        <v>3285</v>
      </c>
      <c r="G118" s="1135">
        <f ca="1">IF(F118&lt;&gt;"",COUNTIF($F$11:F118,"&gt;0"),"")</f>
        <v>108</v>
      </c>
      <c r="H118" s="1136">
        <v>1.0910962812219724E-2</v>
      </c>
      <c r="I118" s="1080"/>
      <c r="J118" s="1137">
        <f t="shared" ca="1" si="22"/>
        <v>3107580930.306529</v>
      </c>
      <c r="K118" s="1138">
        <f t="shared" ca="1" si="23"/>
        <v>33906699.966537714</v>
      </c>
      <c r="L118" s="1137">
        <f t="shared" ca="1" si="24"/>
        <v>0</v>
      </c>
      <c r="M118" s="1137">
        <f t="shared" ca="1" si="25"/>
        <v>0</v>
      </c>
      <c r="N118" s="1137">
        <f t="shared" ca="1" si="34"/>
        <v>3073674230.3399916</v>
      </c>
      <c r="O118" s="1080"/>
      <c r="P118" s="1137">
        <f t="shared" ca="1" si="26"/>
        <v>33906699.966537476</v>
      </c>
      <c r="Q118" s="1137">
        <f t="shared" ca="1" si="27"/>
        <v>2919990518.8229918</v>
      </c>
      <c r="R118" s="1137">
        <f t="shared" ca="1" si="35"/>
        <v>2952201883.7912025</v>
      </c>
      <c r="S118" s="1137">
        <f t="shared" ca="1" si="36"/>
        <v>32211364.968210697</v>
      </c>
      <c r="T118" s="1137">
        <f t="shared" ca="1" si="28"/>
        <v>2919990518.8229918</v>
      </c>
      <c r="U118" s="1139">
        <f t="shared" ca="1" si="29"/>
        <v>0.37979234855544725</v>
      </c>
      <c r="V118" s="1140">
        <f t="shared" ca="1" si="30"/>
        <v>5.0000000000000044E-2</v>
      </c>
      <c r="X118" s="1141">
        <f t="shared" ca="1" si="37"/>
        <v>155379046.51532638</v>
      </c>
      <c r="Y118" s="1141">
        <f t="shared" ca="1" si="31"/>
        <v>1695334.9983267784</v>
      </c>
      <c r="Z118" s="1141">
        <f t="shared" ca="1" si="32"/>
        <v>153683711.5169996</v>
      </c>
      <c r="AA118" s="1139">
        <f t="shared" ca="1" si="33"/>
        <v>0.37971418992015243</v>
      </c>
      <c r="AB118" s="1112"/>
    </row>
    <row r="119" spans="1:28">
      <c r="A119" s="1151">
        <f>Calendar!J111</f>
        <v>48303</v>
      </c>
      <c r="C119" s="1111"/>
      <c r="D119" s="1132">
        <f t="shared" ca="1" si="19"/>
        <v>49217</v>
      </c>
      <c r="E119" s="1133">
        <f t="shared" ca="1" si="20"/>
        <v>49244</v>
      </c>
      <c r="F119" s="1134">
        <f t="shared" ca="1" si="21"/>
        <v>3315</v>
      </c>
      <c r="G119" s="1135">
        <f ca="1">IF(F119&lt;&gt;"",COUNTIF($F$11:F119,"&gt;0"),"")</f>
        <v>109</v>
      </c>
      <c r="H119" s="1136">
        <v>1.0970113584381817E-2</v>
      </c>
      <c r="I119" s="1080"/>
      <c r="J119" s="1137">
        <f t="shared" ca="1" si="22"/>
        <v>3073674230.3399916</v>
      </c>
      <c r="K119" s="1138">
        <f t="shared" ca="1" si="23"/>
        <v>33718555.428217068</v>
      </c>
      <c r="L119" s="1137">
        <f t="shared" ca="1" si="24"/>
        <v>0</v>
      </c>
      <c r="M119" s="1137">
        <f t="shared" ca="1" si="25"/>
        <v>0</v>
      </c>
      <c r="N119" s="1137">
        <f t="shared" ca="1" si="34"/>
        <v>3039955674.9117746</v>
      </c>
      <c r="O119" s="1080"/>
      <c r="P119" s="1137">
        <f t="shared" ca="1" si="26"/>
        <v>33718555.428216934</v>
      </c>
      <c r="Q119" s="1137">
        <f t="shared" ca="1" si="27"/>
        <v>2887957891.1661859</v>
      </c>
      <c r="R119" s="1137">
        <f t="shared" ca="1" si="35"/>
        <v>2919990518.8229918</v>
      </c>
      <c r="S119" s="1137">
        <f t="shared" ca="1" si="36"/>
        <v>32032627.656805992</v>
      </c>
      <c r="T119" s="1137">
        <f t="shared" ca="1" si="28"/>
        <v>2887957891.1661859</v>
      </c>
      <c r="U119" s="1139">
        <f t="shared" ca="1" si="29"/>
        <v>0.37564844836399319</v>
      </c>
      <c r="V119" s="1140">
        <f t="shared" ca="1" si="30"/>
        <v>5.0000000000000044E-2</v>
      </c>
      <c r="X119" s="1141">
        <f t="shared" ca="1" si="37"/>
        <v>153683711.5169996</v>
      </c>
      <c r="Y119" s="1141">
        <f t="shared" ca="1" si="31"/>
        <v>1685927.7714109421</v>
      </c>
      <c r="Z119" s="1141">
        <f t="shared" ca="1" si="32"/>
        <v>151997783.74558866</v>
      </c>
      <c r="AA119" s="1139">
        <f t="shared" ca="1" si="33"/>
        <v>0.37557114251466178</v>
      </c>
      <c r="AB119" s="1112"/>
    </row>
    <row r="120" spans="1:28">
      <c r="A120" s="1151">
        <f>Calendar!J112</f>
        <v>48331</v>
      </c>
      <c r="C120" s="1111"/>
      <c r="D120" s="1132">
        <f t="shared" ca="1" si="19"/>
        <v>49248</v>
      </c>
      <c r="E120" s="1133">
        <f t="shared" ca="1" si="20"/>
        <v>49275</v>
      </c>
      <c r="F120" s="1134">
        <f t="shared" ca="1" si="21"/>
        <v>3346</v>
      </c>
      <c r="G120" s="1135">
        <f ca="1">IF(F120&lt;&gt;"",COUNTIF($F$11:F120,"&gt;0"),"")</f>
        <v>110</v>
      </c>
      <c r="H120" s="1136">
        <v>1.1052340116553533E-2</v>
      </c>
      <c r="I120" s="1080"/>
      <c r="J120" s="1137">
        <f t="shared" ca="1" si="22"/>
        <v>3039955674.9117746</v>
      </c>
      <c r="K120" s="1138">
        <f t="shared" ca="1" si="23"/>
        <v>33598624.058371976</v>
      </c>
      <c r="L120" s="1137">
        <f t="shared" ca="1" si="24"/>
        <v>0</v>
      </c>
      <c r="M120" s="1137">
        <f t="shared" ca="1" si="25"/>
        <v>0</v>
      </c>
      <c r="N120" s="1137">
        <f t="shared" ca="1" si="34"/>
        <v>3006357050.8534026</v>
      </c>
      <c r="O120" s="1080"/>
      <c r="P120" s="1137">
        <f t="shared" ca="1" si="26"/>
        <v>33598624.058372021</v>
      </c>
      <c r="Q120" s="1137">
        <f t="shared" ca="1" si="27"/>
        <v>2856039198.3107324</v>
      </c>
      <c r="R120" s="1137">
        <f t="shared" ca="1" si="35"/>
        <v>2887957891.1661859</v>
      </c>
      <c r="S120" s="1137">
        <f t="shared" ca="1" si="36"/>
        <v>31918692.855453491</v>
      </c>
      <c r="T120" s="1137">
        <f t="shared" ca="1" si="28"/>
        <v>2856039198.3107324</v>
      </c>
      <c r="U120" s="1139">
        <f t="shared" ca="1" si="29"/>
        <v>0.37152754221764345</v>
      </c>
      <c r="V120" s="1140">
        <f t="shared" ca="1" si="30"/>
        <v>5.0000000000000044E-2</v>
      </c>
      <c r="X120" s="1141">
        <f t="shared" ca="1" si="37"/>
        <v>151997783.74558866</v>
      </c>
      <c r="Y120" s="1141">
        <f t="shared" ca="1" si="31"/>
        <v>1679931.2029185295</v>
      </c>
      <c r="Z120" s="1141">
        <f t="shared" ca="1" si="32"/>
        <v>150317852.54267013</v>
      </c>
      <c r="AA120" s="1139">
        <f t="shared" ca="1" si="33"/>
        <v>0.37145108442225966</v>
      </c>
      <c r="AB120" s="1112"/>
    </row>
    <row r="121" spans="1:28">
      <c r="A121" s="1151">
        <f>Calendar!J113</f>
        <v>48361</v>
      </c>
      <c r="C121" s="1111"/>
      <c r="D121" s="1132">
        <f t="shared" ca="1" si="19"/>
        <v>49278</v>
      </c>
      <c r="E121" s="1133">
        <f t="shared" ca="1" si="20"/>
        <v>49305</v>
      </c>
      <c r="F121" s="1134">
        <f t="shared" ca="1" si="21"/>
        <v>3376</v>
      </c>
      <c r="G121" s="1135">
        <f ca="1">IF(F121&lt;&gt;"",COUNTIF($F$11:F121,"&gt;0"),"")</f>
        <v>111</v>
      </c>
      <c r="H121" s="1136">
        <v>1.1111771663004718E-2</v>
      </c>
      <c r="I121" s="1080"/>
      <c r="J121" s="1137">
        <f t="shared" ca="1" si="22"/>
        <v>3006357050.8534026</v>
      </c>
      <c r="K121" s="1138">
        <f t="shared" ca="1" si="23"/>
        <v>33405953.086547274</v>
      </c>
      <c r="L121" s="1137">
        <f t="shared" ca="1" si="24"/>
        <v>0</v>
      </c>
      <c r="M121" s="1137">
        <f t="shared" ca="1" si="25"/>
        <v>0</v>
      </c>
      <c r="N121" s="1137">
        <f t="shared" ca="1" si="34"/>
        <v>2972951097.7668552</v>
      </c>
      <c r="O121" s="1080"/>
      <c r="P121" s="1137">
        <f t="shared" ca="1" si="26"/>
        <v>33405953.086547375</v>
      </c>
      <c r="Q121" s="1137">
        <f t="shared" ca="1" si="27"/>
        <v>2824303542.8785124</v>
      </c>
      <c r="R121" s="1137">
        <f t="shared" ca="1" si="35"/>
        <v>2856039198.3107324</v>
      </c>
      <c r="S121" s="1137">
        <f t="shared" ca="1" si="36"/>
        <v>31735655.432219982</v>
      </c>
      <c r="T121" s="1137">
        <f t="shared" ca="1" si="28"/>
        <v>2824303542.8785124</v>
      </c>
      <c r="U121" s="1139">
        <f t="shared" ca="1" si="29"/>
        <v>0.36742129345838681</v>
      </c>
      <c r="V121" s="1140">
        <f t="shared" ca="1" si="30"/>
        <v>5.0000000000000044E-2</v>
      </c>
      <c r="X121" s="1141">
        <f t="shared" ca="1" si="37"/>
        <v>150317852.54267013</v>
      </c>
      <c r="Y121" s="1141">
        <f t="shared" ca="1" si="31"/>
        <v>1670297.6543273926</v>
      </c>
      <c r="Z121" s="1141">
        <f t="shared" ca="1" si="32"/>
        <v>148647554.88834274</v>
      </c>
      <c r="AA121" s="1139">
        <f t="shared" ca="1" si="33"/>
        <v>0.36734568070056239</v>
      </c>
      <c r="AB121" s="1112"/>
    </row>
    <row r="122" spans="1:28">
      <c r="A122" s="1151">
        <f>Calendar!J114</f>
        <v>48393</v>
      </c>
      <c r="C122" s="1111"/>
      <c r="D122" s="1132">
        <f t="shared" ca="1" si="19"/>
        <v>49309</v>
      </c>
      <c r="E122" s="1133">
        <f t="shared" ca="1" si="20"/>
        <v>49338</v>
      </c>
      <c r="F122" s="1134">
        <f t="shared" ca="1" si="21"/>
        <v>3409</v>
      </c>
      <c r="G122" s="1135">
        <f ca="1">IF(F122&lt;&gt;"",COUNTIF($F$11:F122,"&gt;0"),"")</f>
        <v>112</v>
      </c>
      <c r="H122" s="1136">
        <v>1.1196095104483026E-2</v>
      </c>
      <c r="I122" s="1080"/>
      <c r="J122" s="1137">
        <f t="shared" ca="1" si="22"/>
        <v>2972951097.7668552</v>
      </c>
      <c r="K122" s="1138">
        <f t="shared" ca="1" si="23"/>
        <v>33285443.231574927</v>
      </c>
      <c r="L122" s="1137">
        <f t="shared" ca="1" si="24"/>
        <v>0</v>
      </c>
      <c r="M122" s="1137">
        <f t="shared" ca="1" si="25"/>
        <v>0</v>
      </c>
      <c r="N122" s="1137">
        <f t="shared" ca="1" si="34"/>
        <v>2939665654.5352802</v>
      </c>
      <c r="O122" s="1080"/>
      <c r="P122" s="1137">
        <f t="shared" ca="1" si="26"/>
        <v>33285443.231575012</v>
      </c>
      <c r="Q122" s="1137">
        <f t="shared" ca="1" si="27"/>
        <v>2792682371.808516</v>
      </c>
      <c r="R122" s="1137">
        <f t="shared" ca="1" si="35"/>
        <v>2824303542.8785124</v>
      </c>
      <c r="S122" s="1137">
        <f t="shared" ca="1" si="36"/>
        <v>31621171.069996357</v>
      </c>
      <c r="T122" s="1137">
        <f t="shared" ca="1" si="28"/>
        <v>2792682371.808516</v>
      </c>
      <c r="U122" s="1139">
        <f t="shared" ca="1" si="29"/>
        <v>0.36333859194135137</v>
      </c>
      <c r="V122" s="1140">
        <f t="shared" ca="1" si="30"/>
        <v>5.0000000000000044E-2</v>
      </c>
      <c r="X122" s="1141">
        <f t="shared" ca="1" si="37"/>
        <v>148647554.88834274</v>
      </c>
      <c r="Y122" s="1141">
        <f t="shared" ca="1" si="31"/>
        <v>1664272.1615786552</v>
      </c>
      <c r="Z122" s="1141">
        <f t="shared" ca="1" si="32"/>
        <v>146983282.72676408</v>
      </c>
      <c r="AA122" s="1139">
        <f t="shared" ca="1" si="33"/>
        <v>0.36326381937522662</v>
      </c>
      <c r="AB122" s="1112"/>
    </row>
    <row r="123" spans="1:28">
      <c r="A123" s="1151">
        <f>Calendar!J115</f>
        <v>48422</v>
      </c>
      <c r="C123" s="1111"/>
      <c r="D123" s="1132">
        <f t="shared" ca="1" si="19"/>
        <v>49340</v>
      </c>
      <c r="E123" s="1133">
        <f t="shared" ca="1" si="20"/>
        <v>49367</v>
      </c>
      <c r="F123" s="1134">
        <f t="shared" ca="1" si="21"/>
        <v>3438</v>
      </c>
      <c r="G123" s="1135">
        <f ca="1">IF(F123&lt;&gt;"",COUNTIF($F$11:F123,"&gt;0"),"")</f>
        <v>113</v>
      </c>
      <c r="H123" s="1136">
        <v>1.1262061112173481E-2</v>
      </c>
      <c r="I123" s="1080"/>
      <c r="J123" s="1137">
        <f t="shared" ca="1" si="22"/>
        <v>2939665654.5352802</v>
      </c>
      <c r="K123" s="1138">
        <f t="shared" ca="1" si="23"/>
        <v>33106694.250733782</v>
      </c>
      <c r="L123" s="1137">
        <f t="shared" ca="1" si="24"/>
        <v>0</v>
      </c>
      <c r="M123" s="1137">
        <f t="shared" ca="1" si="25"/>
        <v>0</v>
      </c>
      <c r="N123" s="1137">
        <f t="shared" ca="1" si="34"/>
        <v>2906558960.2845464</v>
      </c>
      <c r="O123" s="1080"/>
      <c r="P123" s="1137">
        <f t="shared" ca="1" si="26"/>
        <v>33106694.250733852</v>
      </c>
      <c r="Q123" s="1137">
        <f t="shared" ca="1" si="27"/>
        <v>2761231012.270319</v>
      </c>
      <c r="R123" s="1137">
        <f t="shared" ca="1" si="35"/>
        <v>2792682371.808516</v>
      </c>
      <c r="S123" s="1137">
        <f t="shared" ca="1" si="36"/>
        <v>31451359.538197041</v>
      </c>
      <c r="T123" s="1137">
        <f t="shared" ca="1" si="28"/>
        <v>2761231012.270319</v>
      </c>
      <c r="U123" s="1139">
        <f t="shared" ca="1" si="29"/>
        <v>0.35927061851084702</v>
      </c>
      <c r="V123" s="1140">
        <f t="shared" ca="1" si="30"/>
        <v>5.0000000000000044E-2</v>
      </c>
      <c r="X123" s="1141">
        <f t="shared" ca="1" si="37"/>
        <v>146983282.72676408</v>
      </c>
      <c r="Y123" s="1141">
        <f t="shared" ca="1" si="31"/>
        <v>1655334.7125368118</v>
      </c>
      <c r="Z123" s="1141">
        <f t="shared" ca="1" si="32"/>
        <v>145327948.01422727</v>
      </c>
      <c r="AA123" s="1139">
        <f t="shared" ca="1" si="33"/>
        <v>0.35919668310548408</v>
      </c>
      <c r="AB123" s="1112"/>
    </row>
    <row r="124" spans="1:28">
      <c r="A124" s="1151">
        <f>Calendar!J116</f>
        <v>48453</v>
      </c>
      <c r="C124" s="1111"/>
      <c r="D124" s="1132">
        <f t="shared" ca="1" si="19"/>
        <v>49368</v>
      </c>
      <c r="E124" s="1133">
        <f t="shared" ca="1" si="20"/>
        <v>49395</v>
      </c>
      <c r="F124" s="1134">
        <f t="shared" ca="1" si="21"/>
        <v>3466</v>
      </c>
      <c r="G124" s="1135">
        <f ca="1">IF(F124&lt;&gt;"",COUNTIF($F$11:F124,"&gt;0"),"")</f>
        <v>114</v>
      </c>
      <c r="H124" s="1136">
        <v>1.1334964767391655E-2</v>
      </c>
      <c r="I124" s="1080"/>
      <c r="J124" s="1137">
        <f t="shared" ca="1" si="22"/>
        <v>2906558960.2845464</v>
      </c>
      <c r="K124" s="1138">
        <f t="shared" ca="1" si="23"/>
        <v>32945743.409171853</v>
      </c>
      <c r="L124" s="1137">
        <f t="shared" ca="1" si="24"/>
        <v>0</v>
      </c>
      <c r="M124" s="1137">
        <f t="shared" ca="1" si="25"/>
        <v>0</v>
      </c>
      <c r="N124" s="1137">
        <f t="shared" ca="1" si="34"/>
        <v>2873613216.8753743</v>
      </c>
      <c r="O124" s="1080"/>
      <c r="P124" s="1137">
        <f t="shared" ca="1" si="26"/>
        <v>32945743.409172058</v>
      </c>
      <c r="Q124" s="1137">
        <f t="shared" ca="1" si="27"/>
        <v>2729932556.0316052</v>
      </c>
      <c r="R124" s="1137">
        <f t="shared" ca="1" si="35"/>
        <v>2761231012.270319</v>
      </c>
      <c r="S124" s="1137">
        <f t="shared" ca="1" si="36"/>
        <v>31298456.238713741</v>
      </c>
      <c r="T124" s="1137">
        <f t="shared" ca="1" si="28"/>
        <v>2729932556.0316052</v>
      </c>
      <c r="U124" s="1139">
        <f t="shared" ca="1" si="29"/>
        <v>0.35522449084936952</v>
      </c>
      <c r="V124" s="1140">
        <f t="shared" ca="1" si="30"/>
        <v>5.0000000000000155E-2</v>
      </c>
      <c r="X124" s="1141">
        <f t="shared" ca="1" si="37"/>
        <v>145327948.01422727</v>
      </c>
      <c r="Y124" s="1141">
        <f t="shared" ca="1" si="31"/>
        <v>1647287.1704583168</v>
      </c>
      <c r="Z124" s="1141">
        <f t="shared" ca="1" si="32"/>
        <v>143680660.84376895</v>
      </c>
      <c r="AA124" s="1139">
        <f t="shared" ca="1" si="33"/>
        <v>0.35515138810905983</v>
      </c>
      <c r="AB124" s="1112"/>
    </row>
    <row r="125" spans="1:28">
      <c r="A125" s="1151">
        <f>Calendar!J117</f>
        <v>48484</v>
      </c>
      <c r="C125" s="1111"/>
      <c r="D125" s="1132">
        <f t="shared" ca="1" si="19"/>
        <v>49399</v>
      </c>
      <c r="E125" s="1133">
        <f t="shared" ca="1" si="20"/>
        <v>49426</v>
      </c>
      <c r="F125" s="1134">
        <f t="shared" ca="1" si="21"/>
        <v>3497</v>
      </c>
      <c r="G125" s="1135">
        <f ca="1">IF(F125&lt;&gt;"",COUNTIF($F$11:F125,"&gt;0"),"")</f>
        <v>115</v>
      </c>
      <c r="H125" s="1136">
        <v>1.1393319989222802E-2</v>
      </c>
      <c r="I125" s="1080"/>
      <c r="J125" s="1137">
        <f t="shared" ca="1" si="22"/>
        <v>2873613216.8753743</v>
      </c>
      <c r="K125" s="1138">
        <f t="shared" ca="1" si="23"/>
        <v>32739994.90512104</v>
      </c>
      <c r="L125" s="1137">
        <f t="shared" ca="1" si="24"/>
        <v>0</v>
      </c>
      <c r="M125" s="1137">
        <f t="shared" ca="1" si="25"/>
        <v>0</v>
      </c>
      <c r="N125" s="1137">
        <f t="shared" ca="1" si="34"/>
        <v>2840873221.9702535</v>
      </c>
      <c r="O125" s="1080"/>
      <c r="P125" s="1137">
        <f t="shared" ca="1" si="26"/>
        <v>32739994.90512085</v>
      </c>
      <c r="Q125" s="1137">
        <f t="shared" ca="1" si="27"/>
        <v>2698829560.8717408</v>
      </c>
      <c r="R125" s="1137">
        <f t="shared" ca="1" si="35"/>
        <v>2729932556.0316052</v>
      </c>
      <c r="S125" s="1137">
        <f t="shared" ca="1" si="36"/>
        <v>31102995.159864426</v>
      </c>
      <c r="T125" s="1137">
        <f t="shared" ca="1" si="28"/>
        <v>2698829560.8717408</v>
      </c>
      <c r="U125" s="1139">
        <f t="shared" ca="1" si="29"/>
        <v>0.35119803376107717</v>
      </c>
      <c r="V125" s="1140">
        <f t="shared" ca="1" si="30"/>
        <v>5.0000000000000044E-2</v>
      </c>
      <c r="X125" s="1141">
        <f t="shared" ca="1" si="37"/>
        <v>143680660.84376895</v>
      </c>
      <c r="Y125" s="1141">
        <f t="shared" ca="1" si="31"/>
        <v>1636999.745256424</v>
      </c>
      <c r="Z125" s="1141">
        <f t="shared" ca="1" si="32"/>
        <v>142043661.09851253</v>
      </c>
      <c r="AA125" s="1139">
        <f t="shared" ca="1" si="33"/>
        <v>0.35112575963775405</v>
      </c>
      <c r="AB125" s="1112"/>
    </row>
    <row r="126" spans="1:28">
      <c r="A126" s="1151">
        <f>Calendar!J118</f>
        <v>48514</v>
      </c>
      <c r="C126" s="1111"/>
      <c r="D126" s="1132">
        <f t="shared" ca="1" si="19"/>
        <v>49429</v>
      </c>
      <c r="E126" s="1133">
        <f t="shared" ca="1" si="20"/>
        <v>49457</v>
      </c>
      <c r="F126" s="1134">
        <f t="shared" ca="1" si="21"/>
        <v>3528</v>
      </c>
      <c r="G126" s="1135">
        <f ca="1">IF(F126&lt;&gt;"",COUNTIF($F$11:F126,"&gt;0"),"")</f>
        <v>116</v>
      </c>
      <c r="H126" s="1136">
        <v>1.1436699626936178E-2</v>
      </c>
      <c r="I126" s="1080"/>
      <c r="J126" s="1137">
        <f t="shared" ca="1" si="22"/>
        <v>2840873221.9702535</v>
      </c>
      <c r="K126" s="1138">
        <f t="shared" ca="1" si="23"/>
        <v>32490213.717880175</v>
      </c>
      <c r="L126" s="1137">
        <f t="shared" ca="1" si="24"/>
        <v>0</v>
      </c>
      <c r="M126" s="1137">
        <f t="shared" ca="1" si="25"/>
        <v>0</v>
      </c>
      <c r="N126" s="1137">
        <f t="shared" ca="1" si="34"/>
        <v>2808383008.2523732</v>
      </c>
      <c r="O126" s="1080"/>
      <c r="P126" s="1137">
        <f t="shared" ca="1" si="26"/>
        <v>32490213.717880249</v>
      </c>
      <c r="Q126" s="1137">
        <f t="shared" ca="1" si="27"/>
        <v>2667963857.8397546</v>
      </c>
      <c r="R126" s="1137">
        <f t="shared" ca="1" si="35"/>
        <v>2698829560.8717408</v>
      </c>
      <c r="S126" s="1137">
        <f t="shared" ca="1" si="36"/>
        <v>30865703.031986237</v>
      </c>
      <c r="T126" s="1137">
        <f t="shared" ca="1" si="28"/>
        <v>2667963857.8397546</v>
      </c>
      <c r="U126" s="1139">
        <f t="shared" ca="1" si="29"/>
        <v>0.34719672218285141</v>
      </c>
      <c r="V126" s="1140">
        <f t="shared" ca="1" si="30"/>
        <v>5.0000000000000044E-2</v>
      </c>
      <c r="X126" s="1141">
        <f t="shared" ca="1" si="37"/>
        <v>142043661.09851253</v>
      </c>
      <c r="Y126" s="1141">
        <f t="shared" ca="1" si="31"/>
        <v>1624510.6858940125</v>
      </c>
      <c r="Z126" s="1141">
        <f t="shared" ca="1" si="32"/>
        <v>140419150.41261852</v>
      </c>
      <c r="AA126" s="1139">
        <f t="shared" ca="1" si="33"/>
        <v>0.34712527150174127</v>
      </c>
      <c r="AB126" s="1112"/>
    </row>
    <row r="127" spans="1:28">
      <c r="A127" s="1151">
        <f>Calendar!J119</f>
        <v>48547</v>
      </c>
      <c r="C127" s="1111"/>
      <c r="D127" s="1132">
        <f t="shared" ca="1" si="19"/>
        <v>49460</v>
      </c>
      <c r="E127" s="1133">
        <f t="shared" ca="1" si="20"/>
        <v>49487</v>
      </c>
      <c r="F127" s="1134">
        <f t="shared" ca="1" si="21"/>
        <v>3558</v>
      </c>
      <c r="G127" s="1135">
        <f ca="1">IF(F127&lt;&gt;"",COUNTIF($F$11:F127,"&gt;0"),"")</f>
        <v>117</v>
      </c>
      <c r="H127" s="1136">
        <v>1.149743588772667E-2</v>
      </c>
      <c r="I127" s="1080"/>
      <c r="J127" s="1137">
        <f t="shared" ca="1" si="22"/>
        <v>2808383008.2523732</v>
      </c>
      <c r="K127" s="1138">
        <f t="shared" ca="1" si="23"/>
        <v>32289203.58556262</v>
      </c>
      <c r="L127" s="1137">
        <f t="shared" ca="1" si="24"/>
        <v>0</v>
      </c>
      <c r="M127" s="1137">
        <f t="shared" ca="1" si="25"/>
        <v>0</v>
      </c>
      <c r="N127" s="1137">
        <f t="shared" ca="1" si="34"/>
        <v>2776093804.6668105</v>
      </c>
      <c r="O127" s="1080"/>
      <c r="P127" s="1137">
        <f t="shared" ca="1" si="26"/>
        <v>32289203.585562706</v>
      </c>
      <c r="Q127" s="1137">
        <f t="shared" ca="1" si="27"/>
        <v>2637289114.4334698</v>
      </c>
      <c r="R127" s="1137">
        <f t="shared" ca="1" si="35"/>
        <v>2667963857.8397546</v>
      </c>
      <c r="S127" s="1137">
        <f t="shared" ca="1" si="36"/>
        <v>30674743.406284809</v>
      </c>
      <c r="T127" s="1137">
        <f t="shared" ca="1" si="28"/>
        <v>2637289114.4334698</v>
      </c>
      <c r="U127" s="1139">
        <f t="shared" ca="1" si="29"/>
        <v>0.34322593755978936</v>
      </c>
      <c r="V127" s="1140">
        <f t="shared" ca="1" si="30"/>
        <v>5.0000000000000044E-2</v>
      </c>
      <c r="X127" s="1141">
        <f t="shared" ca="1" si="37"/>
        <v>140419150.41261852</v>
      </c>
      <c r="Y127" s="1141">
        <f t="shared" ca="1" si="31"/>
        <v>1614460.1792778969</v>
      </c>
      <c r="Z127" s="1141">
        <f t="shared" ca="1" si="32"/>
        <v>138804690.23334062</v>
      </c>
      <c r="AA127" s="1139">
        <f t="shared" ca="1" si="33"/>
        <v>0.34315530403865718</v>
      </c>
      <c r="AB127" s="1112"/>
    </row>
    <row r="128" spans="1:28">
      <c r="A128" s="1151">
        <f>Calendar!J120</f>
        <v>48575</v>
      </c>
      <c r="C128" s="1111"/>
      <c r="D128" s="1132">
        <f t="shared" ca="1" si="19"/>
        <v>49490</v>
      </c>
      <c r="E128" s="1133">
        <f t="shared" ca="1" si="20"/>
        <v>49517</v>
      </c>
      <c r="F128" s="1134">
        <f t="shared" ca="1" si="21"/>
        <v>3588</v>
      </c>
      <c r="G128" s="1135">
        <f ca="1">IF(F128&lt;&gt;"",COUNTIF($F$11:F128,"&gt;0"),"")</f>
        <v>118</v>
      </c>
      <c r="H128" s="1136">
        <v>1.1555022241423348E-2</v>
      </c>
      <c r="I128" s="1080"/>
      <c r="J128" s="1137">
        <f t="shared" ca="1" si="22"/>
        <v>2776093804.6668105</v>
      </c>
      <c r="K128" s="1138">
        <f t="shared" ca="1" si="23"/>
        <v>32077825.65720256</v>
      </c>
      <c r="L128" s="1137">
        <f t="shared" ca="1" si="24"/>
        <v>0</v>
      </c>
      <c r="M128" s="1137">
        <f t="shared" ca="1" si="25"/>
        <v>0</v>
      </c>
      <c r="N128" s="1137">
        <f t="shared" ca="1" si="34"/>
        <v>2744015979.0096078</v>
      </c>
      <c r="O128" s="1080"/>
      <c r="P128" s="1137">
        <f t="shared" ca="1" si="26"/>
        <v>32077825.657202721</v>
      </c>
      <c r="Q128" s="1137">
        <f t="shared" ca="1" si="27"/>
        <v>2606815180.0591273</v>
      </c>
      <c r="R128" s="1137">
        <f t="shared" ca="1" si="35"/>
        <v>2637289114.4334698</v>
      </c>
      <c r="S128" s="1137">
        <f t="shared" ca="1" si="36"/>
        <v>30473934.374342442</v>
      </c>
      <c r="T128" s="1137">
        <f t="shared" ca="1" si="28"/>
        <v>2606815180.0591273</v>
      </c>
      <c r="U128" s="1139">
        <f t="shared" ca="1" si="29"/>
        <v>0.33927971934769074</v>
      </c>
      <c r="V128" s="1140">
        <f t="shared" ca="1" si="30"/>
        <v>5.0000000000000044E-2</v>
      </c>
      <c r="X128" s="1141">
        <f t="shared" ca="1" si="37"/>
        <v>138804690.23334062</v>
      </c>
      <c r="Y128" s="1141">
        <f t="shared" ca="1" si="31"/>
        <v>1603891.2828602791</v>
      </c>
      <c r="Z128" s="1141">
        <f t="shared" ca="1" si="32"/>
        <v>137200798.95048034</v>
      </c>
      <c r="AA128" s="1139">
        <f t="shared" ca="1" si="33"/>
        <v>0.33920989793093992</v>
      </c>
      <c r="AB128" s="1112"/>
    </row>
    <row r="129" spans="1:28">
      <c r="A129" s="1151">
        <f>Calendar!J121</f>
        <v>48606</v>
      </c>
      <c r="C129" s="1111"/>
      <c r="D129" s="1132">
        <f t="shared" ca="1" si="19"/>
        <v>49521</v>
      </c>
      <c r="E129" s="1133">
        <f t="shared" ca="1" si="20"/>
        <v>49548</v>
      </c>
      <c r="F129" s="1134">
        <f t="shared" ca="1" si="21"/>
        <v>3619</v>
      </c>
      <c r="G129" s="1135">
        <f ca="1">IF(F129&lt;&gt;"",COUNTIF($F$11:F129,"&gt;0"),"")</f>
        <v>119</v>
      </c>
      <c r="H129" s="1136">
        <v>1.1605834995699654E-2</v>
      </c>
      <c r="I129" s="1080"/>
      <c r="J129" s="1137">
        <f t="shared" ca="1" si="22"/>
        <v>2744015979.0096078</v>
      </c>
      <c r="K129" s="1138">
        <f t="shared" ca="1" si="23"/>
        <v>31846596.677948751</v>
      </c>
      <c r="L129" s="1137">
        <f t="shared" ca="1" si="24"/>
        <v>0</v>
      </c>
      <c r="M129" s="1137">
        <f t="shared" ca="1" si="25"/>
        <v>0</v>
      </c>
      <c r="N129" s="1137">
        <f t="shared" ca="1" si="34"/>
        <v>2712169382.3316588</v>
      </c>
      <c r="O129" s="1080"/>
      <c r="P129" s="1137">
        <f t="shared" ca="1" si="26"/>
        <v>31846596.677948952</v>
      </c>
      <c r="Q129" s="1137">
        <f t="shared" ca="1" si="27"/>
        <v>2576560913.215076</v>
      </c>
      <c r="R129" s="1137">
        <f t="shared" ca="1" si="35"/>
        <v>2606815180.0591273</v>
      </c>
      <c r="S129" s="1137">
        <f t="shared" ca="1" si="36"/>
        <v>30254266.844051361</v>
      </c>
      <c r="T129" s="1137">
        <f t="shared" ca="1" si="28"/>
        <v>2576560913.215076</v>
      </c>
      <c r="U129" s="1139">
        <f t="shared" ca="1" si="29"/>
        <v>0.3353593346445643</v>
      </c>
      <c r="V129" s="1140">
        <f t="shared" ca="1" si="30"/>
        <v>4.9999999999999933E-2</v>
      </c>
      <c r="X129" s="1141">
        <f t="shared" ca="1" si="37"/>
        <v>137200798.95048034</v>
      </c>
      <c r="Y129" s="1141">
        <f t="shared" ca="1" si="31"/>
        <v>1592329.8338975906</v>
      </c>
      <c r="Z129" s="1141">
        <f t="shared" ca="1" si="32"/>
        <v>135608469.11658275</v>
      </c>
      <c r="AA129" s="1139">
        <f t="shared" ca="1" si="33"/>
        <v>0.33529032001583664</v>
      </c>
      <c r="AB129" s="1112"/>
    </row>
    <row r="130" spans="1:28">
      <c r="A130" s="1151">
        <f>Calendar!J122</f>
        <v>48638</v>
      </c>
      <c r="C130" s="1111"/>
      <c r="D130" s="1132">
        <f t="shared" ca="1" si="19"/>
        <v>49552</v>
      </c>
      <c r="E130" s="1133">
        <f t="shared" ca="1" si="20"/>
        <v>49579</v>
      </c>
      <c r="F130" s="1134">
        <f t="shared" ca="1" si="21"/>
        <v>3650</v>
      </c>
      <c r="G130" s="1135">
        <f ca="1">IF(F130&lt;&gt;"",COUNTIF($F$11:F130,"&gt;0"),"")</f>
        <v>120</v>
      </c>
      <c r="H130" s="1136">
        <v>1.1655534415548082E-2</v>
      </c>
      <c r="I130" s="1080"/>
      <c r="J130" s="1137">
        <f t="shared" ca="1" si="22"/>
        <v>2712169382.3316588</v>
      </c>
      <c r="K130" s="1138">
        <f t="shared" ca="1" si="23"/>
        <v>31611783.576562434</v>
      </c>
      <c r="L130" s="1137">
        <f t="shared" ca="1" si="24"/>
        <v>0</v>
      </c>
      <c r="M130" s="1137">
        <f t="shared" ca="1" si="25"/>
        <v>0</v>
      </c>
      <c r="N130" s="1137">
        <f t="shared" ca="1" si="34"/>
        <v>2680557598.7550964</v>
      </c>
      <c r="O130" s="1080"/>
      <c r="P130" s="1137">
        <f t="shared" ca="1" si="26"/>
        <v>31611783.576562405</v>
      </c>
      <c r="Q130" s="1137">
        <f t="shared" ca="1" si="27"/>
        <v>2546529718.8173413</v>
      </c>
      <c r="R130" s="1137">
        <f t="shared" ca="1" si="35"/>
        <v>2576560913.215076</v>
      </c>
      <c r="S130" s="1137">
        <f t="shared" ca="1" si="36"/>
        <v>30031194.397734642</v>
      </c>
      <c r="T130" s="1137">
        <f t="shared" ca="1" si="28"/>
        <v>2546529718.8173413</v>
      </c>
      <c r="U130" s="1139">
        <f t="shared" ca="1" si="29"/>
        <v>0.33146720954241188</v>
      </c>
      <c r="V130" s="1140">
        <f t="shared" ca="1" si="30"/>
        <v>5.0000000000000155E-2</v>
      </c>
      <c r="X130" s="1141">
        <f t="shared" ca="1" si="37"/>
        <v>135608469.11658275</v>
      </c>
      <c r="Y130" s="1141">
        <f t="shared" ca="1" si="31"/>
        <v>1580589.1788277626</v>
      </c>
      <c r="Z130" s="1141">
        <f t="shared" ca="1" si="32"/>
        <v>134027879.93775499</v>
      </c>
      <c r="AA130" s="1139">
        <f t="shared" ca="1" si="33"/>
        <v>0.33139899588607713</v>
      </c>
      <c r="AB130" s="1112"/>
    </row>
    <row r="131" spans="1:28">
      <c r="A131" s="1151">
        <f>Calendar!J123</f>
        <v>48666</v>
      </c>
      <c r="C131" s="1111"/>
      <c r="D131" s="1132">
        <f t="shared" ca="1" si="19"/>
        <v>49582</v>
      </c>
      <c r="E131" s="1133">
        <f t="shared" ca="1" si="20"/>
        <v>49611</v>
      </c>
      <c r="F131" s="1134">
        <f t="shared" ca="1" si="21"/>
        <v>3682</v>
      </c>
      <c r="G131" s="1135">
        <f ca="1">IF(F131&lt;&gt;"",COUNTIF($F$11:F131,"&gt;0"),"")</f>
        <v>121</v>
      </c>
      <c r="H131" s="1136">
        <v>1.1719020820377648E-2</v>
      </c>
      <c r="I131" s="1080"/>
      <c r="J131" s="1137">
        <f t="shared" ca="1" si="22"/>
        <v>2680557598.7550964</v>
      </c>
      <c r="K131" s="1138">
        <f t="shared" ca="1" si="23"/>
        <v>31413510.310032487</v>
      </c>
      <c r="L131" s="1137">
        <f t="shared" ca="1" si="24"/>
        <v>0</v>
      </c>
      <c r="M131" s="1137">
        <f t="shared" ca="1" si="25"/>
        <v>0</v>
      </c>
      <c r="N131" s="1137">
        <f t="shared" ca="1" si="34"/>
        <v>2649144088.4450641</v>
      </c>
      <c r="O131" s="1080"/>
      <c r="P131" s="1137">
        <f t="shared" ca="1" si="26"/>
        <v>31413510.310032368</v>
      </c>
      <c r="Q131" s="1137">
        <f t="shared" ca="1" si="27"/>
        <v>2516686884.0228109</v>
      </c>
      <c r="R131" s="1137">
        <f t="shared" ca="1" si="35"/>
        <v>2546529718.8173413</v>
      </c>
      <c r="S131" s="1137">
        <f t="shared" ca="1" si="36"/>
        <v>29842834.794530392</v>
      </c>
      <c r="T131" s="1137">
        <f t="shared" ca="1" si="28"/>
        <v>2516686884.0228109</v>
      </c>
      <c r="U131" s="1139">
        <f t="shared" ca="1" si="29"/>
        <v>0.32760378207396457</v>
      </c>
      <c r="V131" s="1140">
        <f t="shared" ca="1" si="30"/>
        <v>4.9999999999999933E-2</v>
      </c>
      <c r="X131" s="1141">
        <f t="shared" ca="1" si="37"/>
        <v>134027879.93775499</v>
      </c>
      <c r="Y131" s="1141">
        <f t="shared" ca="1" si="31"/>
        <v>1570675.515501976</v>
      </c>
      <c r="Z131" s="1141">
        <f t="shared" ca="1" si="32"/>
        <v>132457204.42225301</v>
      </c>
      <c r="AA131" s="1139">
        <f t="shared" ca="1" si="33"/>
        <v>0.32753636348424975</v>
      </c>
      <c r="AB131" s="1112"/>
    </row>
    <row r="132" spans="1:28">
      <c r="A132" s="1151">
        <f>Calendar!J124</f>
        <v>48696</v>
      </c>
      <c r="C132" s="1111"/>
      <c r="D132" s="1132">
        <f t="shared" ca="1" si="19"/>
        <v>49613</v>
      </c>
      <c r="E132" s="1133">
        <f t="shared" ca="1" si="20"/>
        <v>49640</v>
      </c>
      <c r="F132" s="1134">
        <f t="shared" ca="1" si="21"/>
        <v>3711</v>
      </c>
      <c r="G132" s="1135">
        <f ca="1">IF(F132&lt;&gt;"",COUNTIF($F$11:F132,"&gt;0"),"")</f>
        <v>122</v>
      </c>
      <c r="H132" s="1136">
        <v>1.1772454203261574E-2</v>
      </c>
      <c r="I132" s="1080"/>
      <c r="J132" s="1137">
        <f t="shared" ca="1" si="22"/>
        <v>2649144088.4450641</v>
      </c>
      <c r="K132" s="1138">
        <f t="shared" ca="1" si="23"/>
        <v>31186927.459060647</v>
      </c>
      <c r="L132" s="1137">
        <f t="shared" ca="1" si="24"/>
        <v>0</v>
      </c>
      <c r="M132" s="1137">
        <f t="shared" ca="1" si="25"/>
        <v>0</v>
      </c>
      <c r="N132" s="1137">
        <f t="shared" ca="1" si="34"/>
        <v>2617957160.9860034</v>
      </c>
      <c r="O132" s="1080"/>
      <c r="P132" s="1137">
        <f t="shared" ca="1" si="26"/>
        <v>31186927.459060669</v>
      </c>
      <c r="Q132" s="1137">
        <f t="shared" ca="1" si="27"/>
        <v>2487059302.9367032</v>
      </c>
      <c r="R132" s="1137">
        <f t="shared" ca="1" si="35"/>
        <v>2516686884.0228109</v>
      </c>
      <c r="S132" s="1137">
        <f t="shared" ca="1" si="36"/>
        <v>29627581.086107731</v>
      </c>
      <c r="T132" s="1137">
        <f t="shared" ca="1" si="28"/>
        <v>2487059302.9367032</v>
      </c>
      <c r="U132" s="1139">
        <f t="shared" ca="1" si="29"/>
        <v>0.32376458653100537</v>
      </c>
      <c r="V132" s="1140">
        <f t="shared" ca="1" si="30"/>
        <v>5.0000000000000044E-2</v>
      </c>
      <c r="X132" s="1141">
        <f t="shared" ca="1" si="37"/>
        <v>132457204.42225301</v>
      </c>
      <c r="Y132" s="1141">
        <f t="shared" ca="1" si="31"/>
        <v>1559346.3729529381</v>
      </c>
      <c r="Z132" s="1141">
        <f t="shared" ca="1" si="32"/>
        <v>130897858.04930007</v>
      </c>
      <c r="AA132" s="1139">
        <f t="shared" ca="1" si="33"/>
        <v>0.32369795802114615</v>
      </c>
      <c r="AB132" s="1112"/>
    </row>
    <row r="133" spans="1:28">
      <c r="A133" s="1151">
        <f>Calendar!J125</f>
        <v>48726</v>
      </c>
      <c r="C133" s="1111"/>
      <c r="D133" s="1132">
        <f t="shared" ca="1" si="19"/>
        <v>49643</v>
      </c>
      <c r="E133" s="1133">
        <f t="shared" ca="1" si="20"/>
        <v>49670</v>
      </c>
      <c r="F133" s="1134">
        <f t="shared" ca="1" si="21"/>
        <v>3741</v>
      </c>
      <c r="G133" s="1135">
        <f ca="1">IF(F133&lt;&gt;"",COUNTIF($F$11:F133,"&gt;0"),"")</f>
        <v>123</v>
      </c>
      <c r="H133" s="1136">
        <v>1.1814644938606718E-2</v>
      </c>
      <c r="I133" s="1080"/>
      <c r="J133" s="1137">
        <f t="shared" ca="1" si="22"/>
        <v>2617957160.9860034</v>
      </c>
      <c r="K133" s="1138">
        <f t="shared" ca="1" si="23"/>
        <v>30930234.321532495</v>
      </c>
      <c r="L133" s="1137">
        <f t="shared" ca="1" si="24"/>
        <v>0</v>
      </c>
      <c r="M133" s="1137">
        <f t="shared" ca="1" si="25"/>
        <v>0</v>
      </c>
      <c r="N133" s="1137">
        <f t="shared" ca="1" si="34"/>
        <v>2587026926.6644707</v>
      </c>
      <c r="O133" s="1080"/>
      <c r="P133" s="1137">
        <f t="shared" ca="1" si="26"/>
        <v>30930234.321532726</v>
      </c>
      <c r="Q133" s="1137">
        <f t="shared" ca="1" si="27"/>
        <v>2457675580.3312469</v>
      </c>
      <c r="R133" s="1137">
        <f t="shared" ca="1" si="35"/>
        <v>2487059302.9367032</v>
      </c>
      <c r="S133" s="1137">
        <f t="shared" ca="1" si="36"/>
        <v>29383722.605456352</v>
      </c>
      <c r="T133" s="1137">
        <f t="shared" ca="1" si="28"/>
        <v>2457675580.3312469</v>
      </c>
      <c r="U133" s="1139">
        <f t="shared" ca="1" si="29"/>
        <v>0.31995308276343115</v>
      </c>
      <c r="V133" s="1140">
        <f t="shared" ca="1" si="30"/>
        <v>5.0000000000000155E-2</v>
      </c>
      <c r="X133" s="1141">
        <f t="shared" ca="1" si="37"/>
        <v>130897858.04930007</v>
      </c>
      <c r="Y133" s="1141">
        <f t="shared" ca="1" si="31"/>
        <v>1546511.7160763741</v>
      </c>
      <c r="Z133" s="1141">
        <f t="shared" ca="1" si="32"/>
        <v>129351346.3332237</v>
      </c>
      <c r="AA133" s="1139">
        <f t="shared" ca="1" si="33"/>
        <v>0.31988723863465318</v>
      </c>
      <c r="AB133" s="1112"/>
    </row>
    <row r="134" spans="1:28">
      <c r="A134" s="1151">
        <f>Calendar!J126</f>
        <v>48757</v>
      </c>
      <c r="C134" s="1111"/>
      <c r="D134" s="1132">
        <f t="shared" ca="1" si="19"/>
        <v>49674</v>
      </c>
      <c r="E134" s="1133">
        <f t="shared" ca="1" si="20"/>
        <v>49702</v>
      </c>
      <c r="F134" s="1134">
        <f t="shared" ca="1" si="21"/>
        <v>3773</v>
      </c>
      <c r="G134" s="1135">
        <f ca="1">IF(F134&lt;&gt;"",COUNTIF($F$11:F134,"&gt;0"),"")</f>
        <v>124</v>
      </c>
      <c r="H134" s="1136">
        <v>1.184628088348732E-2</v>
      </c>
      <c r="I134" s="1080"/>
      <c r="J134" s="1137">
        <f t="shared" ca="1" si="22"/>
        <v>2587026926.6644707</v>
      </c>
      <c r="K134" s="1138">
        <f t="shared" ca="1" si="23"/>
        <v>30646647.626412272</v>
      </c>
      <c r="L134" s="1137">
        <f t="shared" ca="1" si="24"/>
        <v>0</v>
      </c>
      <c r="M134" s="1137">
        <f t="shared" ca="1" si="25"/>
        <v>0</v>
      </c>
      <c r="N134" s="1137">
        <f t="shared" ca="1" si="34"/>
        <v>2556380279.0380583</v>
      </c>
      <c r="O134" s="1080"/>
      <c r="P134" s="1137">
        <f t="shared" ca="1" si="26"/>
        <v>30646647.626412392</v>
      </c>
      <c r="Q134" s="1137">
        <f t="shared" ca="1" si="27"/>
        <v>2428561265.0861554</v>
      </c>
      <c r="R134" s="1137">
        <f t="shared" ca="1" si="35"/>
        <v>2457675580.3312469</v>
      </c>
      <c r="S134" s="1137">
        <f t="shared" ca="1" si="36"/>
        <v>29114315.245091438</v>
      </c>
      <c r="T134" s="1137">
        <f t="shared" ca="1" si="28"/>
        <v>2428561265.0861554</v>
      </c>
      <c r="U134" s="1139">
        <f t="shared" ca="1" si="29"/>
        <v>0.31617295069356854</v>
      </c>
      <c r="V134" s="1140">
        <f t="shared" ca="1" si="30"/>
        <v>4.9999999999999933E-2</v>
      </c>
      <c r="X134" s="1141">
        <f t="shared" ca="1" si="37"/>
        <v>129351346.3332237</v>
      </c>
      <c r="Y134" s="1141">
        <f t="shared" ca="1" si="31"/>
        <v>1532332.3813209534</v>
      </c>
      <c r="Z134" s="1141">
        <f t="shared" ca="1" si="32"/>
        <v>127819013.95190275</v>
      </c>
      <c r="AA134" s="1139">
        <f t="shared" ca="1" si="33"/>
        <v>0.31610788448979399</v>
      </c>
      <c r="AB134" s="1112"/>
    </row>
    <row r="135" spans="1:28">
      <c r="A135" s="1151">
        <f>Calendar!J127</f>
        <v>48787</v>
      </c>
      <c r="C135" s="1111"/>
      <c r="D135" s="1132">
        <f t="shared" ca="1" si="19"/>
        <v>49705</v>
      </c>
      <c r="E135" s="1133">
        <f t="shared" ca="1" si="20"/>
        <v>49732</v>
      </c>
      <c r="F135" s="1134">
        <f t="shared" ca="1" si="21"/>
        <v>3803</v>
      </c>
      <c r="G135" s="1135">
        <f ca="1">IF(F135&lt;&gt;"",COUNTIF($F$11:F135,"&gt;0"),"")</f>
        <v>125</v>
      </c>
      <c r="H135" s="1136">
        <v>1.189451779593848E-2</v>
      </c>
      <c r="I135" s="1080"/>
      <c r="J135" s="1137">
        <f t="shared" ca="1" si="22"/>
        <v>2556380279.0380583</v>
      </c>
      <c r="K135" s="1138">
        <f t="shared" ca="1" si="23"/>
        <v>30406910.722204361</v>
      </c>
      <c r="L135" s="1137">
        <f t="shared" ca="1" si="24"/>
        <v>0</v>
      </c>
      <c r="M135" s="1137">
        <f t="shared" ca="1" si="25"/>
        <v>0</v>
      </c>
      <c r="N135" s="1137">
        <f t="shared" ca="1" si="34"/>
        <v>2525973368.3158541</v>
      </c>
      <c r="O135" s="1080"/>
      <c r="P135" s="1137">
        <f t="shared" ca="1" si="26"/>
        <v>30406910.722204208</v>
      </c>
      <c r="Q135" s="1137">
        <f t="shared" ca="1" si="27"/>
        <v>2399674699.9000611</v>
      </c>
      <c r="R135" s="1137">
        <f t="shared" ca="1" si="35"/>
        <v>2428561265.0861554</v>
      </c>
      <c r="S135" s="1137">
        <f t="shared" ca="1" si="36"/>
        <v>28886565.186094284</v>
      </c>
      <c r="T135" s="1137">
        <f t="shared" ca="1" si="28"/>
        <v>2399674699.9000611</v>
      </c>
      <c r="U135" s="1139">
        <f t="shared" ca="1" si="29"/>
        <v>0.31242747711189156</v>
      </c>
      <c r="V135" s="1140">
        <f t="shared" ca="1" si="30"/>
        <v>5.0000000000000044E-2</v>
      </c>
      <c r="X135" s="1141">
        <f t="shared" ca="1" si="37"/>
        <v>127819013.95190275</v>
      </c>
      <c r="Y135" s="1141">
        <f t="shared" ca="1" si="31"/>
        <v>1520345.5361099243</v>
      </c>
      <c r="Z135" s="1141">
        <f t="shared" ca="1" si="32"/>
        <v>126298668.41579282</v>
      </c>
      <c r="AA135" s="1139">
        <f t="shared" ca="1" si="33"/>
        <v>0.31236318170064209</v>
      </c>
      <c r="AB135" s="1112"/>
    </row>
    <row r="136" spans="1:28">
      <c r="A136" s="1151">
        <f>Calendar!J128</f>
        <v>48820</v>
      </c>
      <c r="C136" s="1111"/>
      <c r="D136" s="1132">
        <f t="shared" ca="1" si="19"/>
        <v>49734</v>
      </c>
      <c r="E136" s="1133">
        <f t="shared" ca="1" si="20"/>
        <v>49761</v>
      </c>
      <c r="F136" s="1134">
        <f t="shared" ca="1" si="21"/>
        <v>3832</v>
      </c>
      <c r="G136" s="1135">
        <f ca="1">IF(F136&lt;&gt;"",COUNTIF($F$11:F136,"&gt;0"),"")</f>
        <v>126</v>
      </c>
      <c r="H136" s="1136">
        <v>1.1958332181730192E-2</v>
      </c>
      <c r="I136" s="1080"/>
      <c r="J136" s="1137">
        <f t="shared" ca="1" si="22"/>
        <v>2525973368.3158541</v>
      </c>
      <c r="K136" s="1138">
        <f t="shared" ca="1" si="23"/>
        <v>30206428.620524891</v>
      </c>
      <c r="L136" s="1137">
        <f t="shared" ca="1" si="24"/>
        <v>0</v>
      </c>
      <c r="M136" s="1137">
        <f t="shared" ca="1" si="25"/>
        <v>0</v>
      </c>
      <c r="N136" s="1137">
        <f t="shared" ca="1" si="34"/>
        <v>2495766939.6953292</v>
      </c>
      <c r="O136" s="1080"/>
      <c r="P136" s="1137">
        <f t="shared" ca="1" si="26"/>
        <v>30206428.620524883</v>
      </c>
      <c r="Q136" s="1137">
        <f t="shared" ca="1" si="27"/>
        <v>2370978592.7105627</v>
      </c>
      <c r="R136" s="1137">
        <f t="shared" ca="1" si="35"/>
        <v>2399674699.9000611</v>
      </c>
      <c r="S136" s="1137">
        <f t="shared" ca="1" si="36"/>
        <v>28696107.189498425</v>
      </c>
      <c r="T136" s="1137">
        <f t="shared" ca="1" si="28"/>
        <v>2370978592.7105627</v>
      </c>
      <c r="U136" s="1139">
        <f t="shared" ca="1" si="29"/>
        <v>0.30871130292544396</v>
      </c>
      <c r="V136" s="1140">
        <f t="shared" ca="1" si="30"/>
        <v>5.0000000000000044E-2</v>
      </c>
      <c r="X136" s="1141">
        <f t="shared" ca="1" si="37"/>
        <v>126298668.41579282</v>
      </c>
      <c r="Y136" s="1141">
        <f t="shared" ca="1" si="31"/>
        <v>1510321.4310264587</v>
      </c>
      <c r="Z136" s="1141">
        <f t="shared" ca="1" si="32"/>
        <v>124788346.98476636</v>
      </c>
      <c r="AA136" s="1139">
        <f t="shared" ca="1" si="33"/>
        <v>0.30864777227710855</v>
      </c>
      <c r="AB136" s="1112"/>
    </row>
    <row r="137" spans="1:28">
      <c r="A137" s="1151">
        <f>Calendar!J129</f>
        <v>48849</v>
      </c>
      <c r="C137" s="1111"/>
      <c r="D137" s="1132">
        <f t="shared" ca="1" si="19"/>
        <v>49765</v>
      </c>
      <c r="E137" s="1133">
        <f t="shared" ca="1" si="20"/>
        <v>49793</v>
      </c>
      <c r="F137" s="1134">
        <f t="shared" ca="1" si="21"/>
        <v>3864</v>
      </c>
      <c r="G137" s="1135">
        <f ca="1">IF(F137&lt;&gt;"",COUNTIF($F$11:F137,"&gt;0"),"")</f>
        <v>127</v>
      </c>
      <c r="H137" s="1136">
        <v>1.2017089671290681E-2</v>
      </c>
      <c r="I137" s="1080"/>
      <c r="J137" s="1137">
        <f t="shared" ca="1" si="22"/>
        <v>2495766939.6953292</v>
      </c>
      <c r="K137" s="1138">
        <f t="shared" ca="1" si="23"/>
        <v>29991855.112961493</v>
      </c>
      <c r="L137" s="1137">
        <f t="shared" ca="1" si="24"/>
        <v>0</v>
      </c>
      <c r="M137" s="1137">
        <f t="shared" ca="1" si="25"/>
        <v>0</v>
      </c>
      <c r="N137" s="1137">
        <f t="shared" ca="1" si="34"/>
        <v>2465775084.5823679</v>
      </c>
      <c r="O137" s="1080"/>
      <c r="P137" s="1137">
        <f t="shared" ca="1" si="26"/>
        <v>29991855.112961292</v>
      </c>
      <c r="Q137" s="1137">
        <f t="shared" ca="1" si="27"/>
        <v>2342486330.3532495</v>
      </c>
      <c r="R137" s="1137">
        <f t="shared" ca="1" si="35"/>
        <v>2370978592.7105627</v>
      </c>
      <c r="S137" s="1137">
        <f t="shared" ca="1" si="36"/>
        <v>28492262.357313156</v>
      </c>
      <c r="T137" s="1137">
        <f t="shared" ca="1" si="28"/>
        <v>2342486330.3532495</v>
      </c>
      <c r="U137" s="1139">
        <f t="shared" ca="1" si="29"/>
        <v>0.30501963061680681</v>
      </c>
      <c r="V137" s="1140">
        <f t="shared" ca="1" si="30"/>
        <v>4.9999999999999933E-2</v>
      </c>
      <c r="X137" s="1141">
        <f t="shared" ca="1" si="37"/>
        <v>124788346.98476636</v>
      </c>
      <c r="Y137" s="1141">
        <f t="shared" ca="1" si="31"/>
        <v>1499592.7556481361</v>
      </c>
      <c r="Z137" s="1141">
        <f t="shared" ca="1" si="32"/>
        <v>123288754.22911823</v>
      </c>
      <c r="AA137" s="1139">
        <f t="shared" ca="1" si="33"/>
        <v>0.30495685968906738</v>
      </c>
      <c r="AB137" s="1112"/>
    </row>
    <row r="138" spans="1:28">
      <c r="A138" s="1151">
        <f>Calendar!J130</f>
        <v>48879</v>
      </c>
      <c r="C138" s="1111"/>
      <c r="D138" s="1132">
        <f t="shared" ca="1" si="19"/>
        <v>49795</v>
      </c>
      <c r="E138" s="1133">
        <f t="shared" ca="1" si="20"/>
        <v>49822</v>
      </c>
      <c r="F138" s="1134">
        <f t="shared" ca="1" si="21"/>
        <v>3893</v>
      </c>
      <c r="G138" s="1135">
        <f ca="1">IF(F138&lt;&gt;"",COUNTIF($F$11:F138,"&gt;0"),"")</f>
        <v>128</v>
      </c>
      <c r="H138" s="1136">
        <v>1.2072204422934746E-2</v>
      </c>
      <c r="I138" s="1080"/>
      <c r="J138" s="1137">
        <f t="shared" ca="1" si="22"/>
        <v>2465775084.5823679</v>
      </c>
      <c r="K138" s="1138">
        <f t="shared" ca="1" si="23"/>
        <v>29767340.882057559</v>
      </c>
      <c r="L138" s="1137">
        <f t="shared" ca="1" si="24"/>
        <v>0</v>
      </c>
      <c r="M138" s="1137">
        <f t="shared" ca="1" si="25"/>
        <v>0</v>
      </c>
      <c r="N138" s="1137">
        <f t="shared" ca="1" si="34"/>
        <v>2436007743.7003102</v>
      </c>
      <c r="O138" s="1080"/>
      <c r="P138" s="1137">
        <f t="shared" ca="1" si="26"/>
        <v>29767340.882057667</v>
      </c>
      <c r="Q138" s="1137">
        <f t="shared" ca="1" si="27"/>
        <v>2314207356.5152946</v>
      </c>
      <c r="R138" s="1137">
        <f t="shared" ca="1" si="35"/>
        <v>2342486330.3532495</v>
      </c>
      <c r="S138" s="1137">
        <f t="shared" ca="1" si="36"/>
        <v>28278973.837954998</v>
      </c>
      <c r="T138" s="1137">
        <f t="shared" ca="1" si="28"/>
        <v>2314207356.5152946</v>
      </c>
      <c r="U138" s="1139">
        <f t="shared" ca="1" si="29"/>
        <v>0.30135418236418071</v>
      </c>
      <c r="V138" s="1140">
        <f t="shared" ca="1" si="30"/>
        <v>5.0000000000000044E-2</v>
      </c>
      <c r="X138" s="1141">
        <f t="shared" ca="1" si="37"/>
        <v>123288754.22911823</v>
      </c>
      <c r="Y138" s="1141">
        <f t="shared" ca="1" si="31"/>
        <v>1488367.0441026688</v>
      </c>
      <c r="Z138" s="1141">
        <f t="shared" ca="1" si="32"/>
        <v>121800387.18501556</v>
      </c>
      <c r="AA138" s="1139">
        <f t="shared" ca="1" si="33"/>
        <v>0.30129216576030848</v>
      </c>
      <c r="AB138" s="1112"/>
    </row>
    <row r="139" spans="1:28">
      <c r="A139" s="1151">
        <f>Calendar!J131</f>
        <v>48911</v>
      </c>
      <c r="C139" s="1111"/>
      <c r="D139" s="1132">
        <f t="shared" ca="1" si="19"/>
        <v>49826</v>
      </c>
      <c r="E139" s="1133">
        <f t="shared" ca="1" si="20"/>
        <v>49853</v>
      </c>
      <c r="F139" s="1134">
        <f t="shared" ca="1" si="21"/>
        <v>3924</v>
      </c>
      <c r="G139" s="1135">
        <f ca="1">IF(F139&lt;&gt;"",COUNTIF($F$11:F139,"&gt;0"),"")</f>
        <v>129</v>
      </c>
      <c r="H139" s="1136">
        <v>1.2146929369312066E-2</v>
      </c>
      <c r="I139" s="1080"/>
      <c r="J139" s="1137">
        <f t="shared" ca="1" si="22"/>
        <v>2436007743.7003102</v>
      </c>
      <c r="K139" s="1138">
        <f t="shared" ca="1" si="23"/>
        <v>29590014.00582492</v>
      </c>
      <c r="L139" s="1137">
        <f t="shared" ca="1" si="24"/>
        <v>0</v>
      </c>
      <c r="M139" s="1137">
        <f t="shared" ca="1" si="25"/>
        <v>0</v>
      </c>
      <c r="N139" s="1137">
        <f t="shared" ca="1" si="34"/>
        <v>2406417729.6944852</v>
      </c>
      <c r="O139" s="1080"/>
      <c r="P139" s="1137">
        <f t="shared" ca="1" si="26"/>
        <v>29590014.005825043</v>
      </c>
      <c r="Q139" s="1137">
        <f t="shared" ca="1" si="27"/>
        <v>2286096843.2097607</v>
      </c>
      <c r="R139" s="1137">
        <f t="shared" ca="1" si="35"/>
        <v>2314207356.5152946</v>
      </c>
      <c r="S139" s="1137">
        <f t="shared" ca="1" si="36"/>
        <v>28110513.305533886</v>
      </c>
      <c r="T139" s="1137">
        <f t="shared" ca="1" si="28"/>
        <v>2286096843.2097607</v>
      </c>
      <c r="U139" s="1139">
        <f t="shared" ca="1" si="29"/>
        <v>0.29771617307097392</v>
      </c>
      <c r="V139" s="1140">
        <f t="shared" ca="1" si="30"/>
        <v>5.0000000000000155E-2</v>
      </c>
      <c r="X139" s="1141">
        <f t="shared" ca="1" si="37"/>
        <v>121800387.18501556</v>
      </c>
      <c r="Y139" s="1141">
        <f t="shared" ca="1" si="31"/>
        <v>1479500.7002911568</v>
      </c>
      <c r="Z139" s="1141">
        <f t="shared" ca="1" si="32"/>
        <v>120320886.4847244</v>
      </c>
      <c r="AA139" s="1139">
        <f t="shared" ca="1" si="33"/>
        <v>0.29765490514422177</v>
      </c>
      <c r="AB139" s="1112"/>
    </row>
    <row r="140" spans="1:28">
      <c r="A140" s="1151">
        <f>Calendar!J132</f>
        <v>48940</v>
      </c>
      <c r="C140" s="1111"/>
      <c r="D140" s="1132">
        <f t="shared" ref="D140:D203" ca="1" si="38">IF(E140&lt;&gt;"",EOMONTH(E140,-1),"")</f>
        <v>49856</v>
      </c>
      <c r="E140" s="1133">
        <f t="shared" ref="E140:E203" ca="1" si="39">IF(INDIRECT("A"&amp;(IFERROR(MATCH(E139,A:A),999)+1))&gt;0,INDIRECT("A"&amp;(IFERROR(MATCH(E139,A:A),999)+1)),"")</f>
        <v>49884</v>
      </c>
      <c r="F140" s="1134">
        <f t="shared" ref="F140:F203" ca="1" si="40">IF(E140&lt;&gt;"",E140-$A$31,"")</f>
        <v>3955</v>
      </c>
      <c r="G140" s="1135">
        <f ca="1">IF(F140&lt;&gt;"",COUNTIF($F$11:F140,"&gt;0"),"")</f>
        <v>130</v>
      </c>
      <c r="H140" s="1136">
        <v>1.2214711467789191E-2</v>
      </c>
      <c r="I140" s="1080"/>
      <c r="J140" s="1137">
        <f t="shared" ref="J140:J203" ca="1" si="41">IF(G140=1,$A$7,N139)</f>
        <v>2406417729.6944852</v>
      </c>
      <c r="K140" s="1138">
        <f t="shared" ref="K140:K203" ca="1" si="42">H140*J140</f>
        <v>29393698.239190456</v>
      </c>
      <c r="L140" s="1137">
        <f t="shared" ref="L140:L203" ca="1" si="43">IF(E140&lt;&gt;"",(1-(1-$A$25)^(1/12))*(J140-K140),"")</f>
        <v>0</v>
      </c>
      <c r="M140" s="1137">
        <f t="shared" ref="M140:M203" ca="1" si="44">IF(J140-K140-L140&lt;$A$27*$A$5,J140-K140-L140,0)</f>
        <v>0</v>
      </c>
      <c r="N140" s="1137">
        <f t="shared" ca="1" si="34"/>
        <v>2377024031.4552946</v>
      </c>
      <c r="O140" s="1080"/>
      <c r="P140" s="1137">
        <f t="shared" ref="P140:P203" ca="1" si="45">IF(G140&lt;&gt; "", R140+X140-N140, "")</f>
        <v>29393698.239190578</v>
      </c>
      <c r="Q140" s="1137">
        <f t="shared" ref="Q140:Q203" ca="1" si="46">IF(E140&lt;&gt;"", N140*(1-$A$15), "")</f>
        <v>2258172829.8825297</v>
      </c>
      <c r="R140" s="1137">
        <f t="shared" ca="1" si="35"/>
        <v>2286096843.2097607</v>
      </c>
      <c r="S140" s="1137">
        <f t="shared" ca="1" si="36"/>
        <v>27924013.32723093</v>
      </c>
      <c r="T140" s="1137">
        <f t="shared" ref="T140:T203" ca="1" si="47">IF(E140&lt;&gt;"", R140-S140, "")</f>
        <v>2258172829.8825297</v>
      </c>
      <c r="U140" s="1139">
        <f t="shared" ref="U140:U203" ca="1" si="48">IF(E140&lt;&gt;"", R140/$A$11, "")</f>
        <v>0.29409983574457887</v>
      </c>
      <c r="V140" s="1140">
        <f t="shared" ref="V140:V203" ca="1" si="49">IF(E140&lt;&gt;"", IFERROR(1-T140/N140, "n.a."), "")</f>
        <v>5.0000000000000044E-2</v>
      </c>
      <c r="X140" s="1141">
        <f t="shared" ca="1" si="37"/>
        <v>120320886.4847244</v>
      </c>
      <c r="Y140" s="1141">
        <f t="shared" ref="Y140:Y203" ca="1" si="50">IF(E140&lt;&gt;"", P140-S140, "")</f>
        <v>1469684.9119596481</v>
      </c>
      <c r="Z140" s="1141">
        <f t="shared" ref="Z140:Z203" ca="1" si="51">IF(E140&lt;&gt;"", X140-Y140, "")</f>
        <v>118851201.57276475</v>
      </c>
      <c r="AA140" s="1139">
        <f t="shared" ref="AA140:AA203" ca="1" si="52">IF(E140&lt;&gt;"", X140/$A$19, "")</f>
        <v>0.29403931203500588</v>
      </c>
      <c r="AB140" s="1112"/>
    </row>
    <row r="141" spans="1:28">
      <c r="A141" s="1151">
        <f>Calendar!J133</f>
        <v>48971</v>
      </c>
      <c r="C141" s="1111"/>
      <c r="D141" s="1132">
        <f t="shared" ca="1" si="38"/>
        <v>49887</v>
      </c>
      <c r="E141" s="1133">
        <f t="shared" ca="1" si="39"/>
        <v>49914</v>
      </c>
      <c r="F141" s="1134">
        <f t="shared" ca="1" si="40"/>
        <v>3985</v>
      </c>
      <c r="G141" s="1135">
        <f ca="1">IF(F141&lt;&gt;"",COUNTIF($F$11:F141,"&gt;0"),"")</f>
        <v>131</v>
      </c>
      <c r="H141" s="1136">
        <v>1.2293182292235061E-2</v>
      </c>
      <c r="I141" s="1080"/>
      <c r="J141" s="1137">
        <f t="shared" ca="1" si="41"/>
        <v>2377024031.4552946</v>
      </c>
      <c r="K141" s="1138">
        <f t="shared" ca="1" si="42"/>
        <v>29221189.731703423</v>
      </c>
      <c r="L141" s="1137">
        <f t="shared" ca="1" si="43"/>
        <v>0</v>
      </c>
      <c r="M141" s="1137">
        <f t="shared" ca="1" si="44"/>
        <v>0</v>
      </c>
      <c r="N141" s="1137">
        <f t="shared" ref="N141:N204" ca="1" si="53">IF(E141&lt;&gt;"",J141-K141-L141-M141,"")</f>
        <v>2347802841.7235913</v>
      </c>
      <c r="O141" s="1080"/>
      <c r="P141" s="1137">
        <f t="shared" ca="1" si="45"/>
        <v>29221189.731703281</v>
      </c>
      <c r="Q141" s="1137">
        <f t="shared" ca="1" si="46"/>
        <v>2230412699.6374116</v>
      </c>
      <c r="R141" s="1137">
        <f t="shared" ref="R141:R204" ca="1" si="54">IF(E141&lt;&gt;"", T140, "")</f>
        <v>2258172829.8825297</v>
      </c>
      <c r="S141" s="1137">
        <f t="shared" ref="S141:S204" ca="1" si="55">IF(E141&lt;&gt;"", MIN(P141,MAX(R141-Q141,0)), "")</f>
        <v>27760130.245118141</v>
      </c>
      <c r="T141" s="1137">
        <f t="shared" ca="1" si="47"/>
        <v>2230412699.6374116</v>
      </c>
      <c r="U141" s="1139">
        <f t="shared" ca="1" si="48"/>
        <v>0.29050749110823465</v>
      </c>
      <c r="V141" s="1140">
        <f t="shared" ca="1" si="49"/>
        <v>5.0000000000000044E-2</v>
      </c>
      <c r="X141" s="1141">
        <f t="shared" ref="X141:X204" ca="1" si="56">IF(E141&lt;&gt;"", Z140, "")</f>
        <v>118851201.57276475</v>
      </c>
      <c r="Y141" s="1141">
        <f t="shared" ca="1" si="50"/>
        <v>1461059.4865851402</v>
      </c>
      <c r="Z141" s="1141">
        <f t="shared" ca="1" si="51"/>
        <v>117390142.08617961</v>
      </c>
      <c r="AA141" s="1139">
        <f t="shared" ca="1" si="52"/>
        <v>0.29044770667831071</v>
      </c>
      <c r="AB141" s="1112"/>
    </row>
    <row r="142" spans="1:28">
      <c r="A142" s="1151">
        <f>Calendar!J134</f>
        <v>49002</v>
      </c>
      <c r="C142" s="1111"/>
      <c r="D142" s="1132">
        <f t="shared" ca="1" si="38"/>
        <v>49918</v>
      </c>
      <c r="E142" s="1133">
        <f t="shared" ca="1" si="39"/>
        <v>49947</v>
      </c>
      <c r="F142" s="1134">
        <f t="shared" ca="1" si="40"/>
        <v>4018</v>
      </c>
      <c r="G142" s="1135">
        <f ca="1">IF(F142&lt;&gt;"",COUNTIF($F$11:F142,"&gt;0"),"")</f>
        <v>132</v>
      </c>
      <c r="H142" s="1136">
        <v>1.2384469228646137E-2</v>
      </c>
      <c r="I142" s="1080"/>
      <c r="J142" s="1137">
        <f t="shared" ca="1" si="41"/>
        <v>2347802841.7235913</v>
      </c>
      <c r="K142" s="1138">
        <f t="shared" ca="1" si="42"/>
        <v>29076292.048253775</v>
      </c>
      <c r="L142" s="1137">
        <f t="shared" ca="1" si="43"/>
        <v>0</v>
      </c>
      <c r="M142" s="1137">
        <f t="shared" ca="1" si="44"/>
        <v>0</v>
      </c>
      <c r="N142" s="1137">
        <f t="shared" ca="1" si="53"/>
        <v>2318726549.6753378</v>
      </c>
      <c r="O142" s="1080"/>
      <c r="P142" s="1137">
        <f t="shared" ca="1" si="45"/>
        <v>29076292.048253536</v>
      </c>
      <c r="Q142" s="1137">
        <f t="shared" ca="1" si="46"/>
        <v>2202790222.1915708</v>
      </c>
      <c r="R142" s="1137">
        <f t="shared" ca="1" si="54"/>
        <v>2230412699.6374116</v>
      </c>
      <c r="S142" s="1137">
        <f t="shared" ca="1" si="55"/>
        <v>27622477.445840836</v>
      </c>
      <c r="T142" s="1137">
        <f t="shared" ca="1" si="47"/>
        <v>2202790222.1915708</v>
      </c>
      <c r="U142" s="1139">
        <f t="shared" ca="1" si="48"/>
        <v>0.28693622956278131</v>
      </c>
      <c r="V142" s="1140">
        <f t="shared" ca="1" si="49"/>
        <v>5.0000000000000044E-2</v>
      </c>
      <c r="X142" s="1141">
        <f t="shared" ca="1" si="56"/>
        <v>117390142.08617961</v>
      </c>
      <c r="Y142" s="1141">
        <f t="shared" ca="1" si="50"/>
        <v>1453814.6024127007</v>
      </c>
      <c r="Z142" s="1141">
        <f t="shared" ca="1" si="51"/>
        <v>115936327.48376691</v>
      </c>
      <c r="AA142" s="1139">
        <f t="shared" ca="1" si="52"/>
        <v>0.28687718007375274</v>
      </c>
      <c r="AB142" s="1112"/>
    </row>
    <row r="143" spans="1:28">
      <c r="A143" s="1151">
        <f>Calendar!J135</f>
        <v>49030</v>
      </c>
      <c r="C143" s="1111"/>
      <c r="D143" s="1132">
        <f t="shared" ca="1" si="38"/>
        <v>49948</v>
      </c>
      <c r="E143" s="1133">
        <f t="shared" ca="1" si="39"/>
        <v>49975</v>
      </c>
      <c r="F143" s="1134">
        <f t="shared" ca="1" si="40"/>
        <v>4046</v>
      </c>
      <c r="G143" s="1135">
        <f ca="1">IF(F143&lt;&gt;"",COUNTIF($F$11:F143,"&gt;0"),"")</f>
        <v>133</v>
      </c>
      <c r="H143" s="1136">
        <v>1.2485675641903553E-2</v>
      </c>
      <c r="I143" s="1080"/>
      <c r="J143" s="1137">
        <f t="shared" ca="1" si="41"/>
        <v>2318726549.6753378</v>
      </c>
      <c r="K143" s="1138">
        <f t="shared" ca="1" si="42"/>
        <v>28950867.601516433</v>
      </c>
      <c r="L143" s="1137">
        <f t="shared" ca="1" si="43"/>
        <v>0</v>
      </c>
      <c r="M143" s="1137">
        <f t="shared" ca="1" si="44"/>
        <v>0</v>
      </c>
      <c r="N143" s="1137">
        <f t="shared" ca="1" si="53"/>
        <v>2289775682.0738215</v>
      </c>
      <c r="O143" s="1080"/>
      <c r="P143" s="1137">
        <f t="shared" ca="1" si="45"/>
        <v>28950867.601516247</v>
      </c>
      <c r="Q143" s="1137">
        <f t="shared" ca="1" si="46"/>
        <v>2175286897.9701304</v>
      </c>
      <c r="R143" s="1137">
        <f t="shared" ca="1" si="54"/>
        <v>2202790222.1915708</v>
      </c>
      <c r="S143" s="1137">
        <f t="shared" ca="1" si="55"/>
        <v>27503324.221440315</v>
      </c>
      <c r="T143" s="1137">
        <f t="shared" ca="1" si="47"/>
        <v>2175286897.9701304</v>
      </c>
      <c r="U143" s="1139">
        <f t="shared" ca="1" si="48"/>
        <v>0.28338267665717731</v>
      </c>
      <c r="V143" s="1140">
        <f t="shared" ca="1" si="49"/>
        <v>5.0000000000000044E-2</v>
      </c>
      <c r="X143" s="1141">
        <f t="shared" ca="1" si="56"/>
        <v>115936327.48376691</v>
      </c>
      <c r="Y143" s="1141">
        <f t="shared" ca="1" si="50"/>
        <v>1447543.3800759315</v>
      </c>
      <c r="Z143" s="1141">
        <f t="shared" ca="1" si="51"/>
        <v>114488784.10369098</v>
      </c>
      <c r="AA143" s="1139">
        <f t="shared" ca="1" si="52"/>
        <v>0.28332435846472853</v>
      </c>
      <c r="AB143" s="1112"/>
    </row>
    <row r="144" spans="1:28">
      <c r="A144" s="1151">
        <f>Calendar!J136</f>
        <v>49061</v>
      </c>
      <c r="C144" s="1111"/>
      <c r="D144" s="1132">
        <f t="shared" ca="1" si="38"/>
        <v>49979</v>
      </c>
      <c r="E144" s="1133">
        <f t="shared" ca="1" si="39"/>
        <v>50006</v>
      </c>
      <c r="F144" s="1134">
        <f t="shared" ca="1" si="40"/>
        <v>4077</v>
      </c>
      <c r="G144" s="1135">
        <f ca="1">IF(F144&lt;&gt;"",COUNTIF($F$11:F144,"&gt;0"),"")</f>
        <v>134</v>
      </c>
      <c r="H144" s="1136">
        <v>1.2585610525184927E-2</v>
      </c>
      <c r="I144" s="1080"/>
      <c r="J144" s="1137">
        <f t="shared" ca="1" si="41"/>
        <v>2289775682.0738215</v>
      </c>
      <c r="K144" s="1138">
        <f t="shared" ca="1" si="42"/>
        <v>28818224.924620785</v>
      </c>
      <c r="L144" s="1137">
        <f t="shared" ca="1" si="43"/>
        <v>0</v>
      </c>
      <c r="M144" s="1137">
        <f t="shared" ca="1" si="44"/>
        <v>0</v>
      </c>
      <c r="N144" s="1137">
        <f t="shared" ca="1" si="53"/>
        <v>2260957457.1492009</v>
      </c>
      <c r="O144" s="1080"/>
      <c r="P144" s="1137">
        <f t="shared" ca="1" si="45"/>
        <v>28818224.924620628</v>
      </c>
      <c r="Q144" s="1137">
        <f t="shared" ca="1" si="46"/>
        <v>2147909584.2917409</v>
      </c>
      <c r="R144" s="1137">
        <f t="shared" ca="1" si="54"/>
        <v>2175286897.9701304</v>
      </c>
      <c r="S144" s="1137">
        <f t="shared" ca="1" si="55"/>
        <v>27377313.678389549</v>
      </c>
      <c r="T144" s="1137">
        <f t="shared" ca="1" si="47"/>
        <v>2147909584.2917409</v>
      </c>
      <c r="U144" s="1139">
        <f t="shared" ca="1" si="48"/>
        <v>0.27984445247390138</v>
      </c>
      <c r="V144" s="1140">
        <f t="shared" ca="1" si="49"/>
        <v>5.0000000000000044E-2</v>
      </c>
      <c r="X144" s="1141">
        <f t="shared" ca="1" si="56"/>
        <v>114488784.10369098</v>
      </c>
      <c r="Y144" s="1141">
        <f t="shared" ca="1" si="50"/>
        <v>1440911.2462310791</v>
      </c>
      <c r="Z144" s="1141">
        <f t="shared" ca="1" si="51"/>
        <v>113047872.8574599</v>
      </c>
      <c r="AA144" s="1139">
        <f t="shared" ca="1" si="52"/>
        <v>0.27978686242348727</v>
      </c>
      <c r="AB144" s="1112"/>
    </row>
    <row r="145" spans="1:28">
      <c r="A145" s="1151">
        <f>Calendar!J137</f>
        <v>49094</v>
      </c>
      <c r="C145" s="1111"/>
      <c r="D145" s="1132">
        <f t="shared" ca="1" si="38"/>
        <v>50009</v>
      </c>
      <c r="E145" s="1133">
        <f t="shared" ca="1" si="39"/>
        <v>50038</v>
      </c>
      <c r="F145" s="1134">
        <f t="shared" ca="1" si="40"/>
        <v>4109</v>
      </c>
      <c r="G145" s="1135">
        <f ca="1">IF(F145&lt;&gt;"",COUNTIF($F$11:F145,"&gt;0"),"")</f>
        <v>135</v>
      </c>
      <c r="H145" s="1136">
        <v>1.2665408375706582E-2</v>
      </c>
      <c r="I145" s="1080"/>
      <c r="J145" s="1137">
        <f t="shared" ca="1" si="41"/>
        <v>2260957457.1492009</v>
      </c>
      <c r="K145" s="1138">
        <f t="shared" ca="1" si="42"/>
        <v>28635949.514893744</v>
      </c>
      <c r="L145" s="1137">
        <f t="shared" ca="1" si="43"/>
        <v>0</v>
      </c>
      <c r="M145" s="1137">
        <f t="shared" ca="1" si="44"/>
        <v>0</v>
      </c>
      <c r="N145" s="1137">
        <f t="shared" ca="1" si="53"/>
        <v>2232321507.6343074</v>
      </c>
      <c r="O145" s="1080"/>
      <c r="P145" s="1137">
        <f t="shared" ca="1" si="45"/>
        <v>28635949.514893532</v>
      </c>
      <c r="Q145" s="1137">
        <f t="shared" ca="1" si="46"/>
        <v>2120705432.2525918</v>
      </c>
      <c r="R145" s="1137">
        <f t="shared" ca="1" si="54"/>
        <v>2147909584.2917409</v>
      </c>
      <c r="S145" s="1137">
        <f t="shared" ca="1" si="55"/>
        <v>27204152.039149046</v>
      </c>
      <c r="T145" s="1137">
        <f t="shared" ca="1" si="47"/>
        <v>2120705432.2525918</v>
      </c>
      <c r="U145" s="1139">
        <f t="shared" ca="1" si="48"/>
        <v>0.27632243918743127</v>
      </c>
      <c r="V145" s="1140">
        <f t="shared" ca="1" si="49"/>
        <v>5.0000000000000044E-2</v>
      </c>
      <c r="X145" s="1141">
        <f t="shared" ca="1" si="56"/>
        <v>113047872.8574599</v>
      </c>
      <c r="Y145" s="1141">
        <f t="shared" ca="1" si="50"/>
        <v>1431797.4757444859</v>
      </c>
      <c r="Z145" s="1141">
        <f t="shared" ca="1" si="51"/>
        <v>111616075.38171542</v>
      </c>
      <c r="AA145" s="1139">
        <f t="shared" ca="1" si="52"/>
        <v>0.27626557394296164</v>
      </c>
      <c r="AB145" s="1112"/>
    </row>
    <row r="146" spans="1:28">
      <c r="A146" s="1151">
        <f>Calendar!J138</f>
        <v>49122</v>
      </c>
      <c r="C146" s="1111"/>
      <c r="D146" s="1132">
        <f t="shared" ca="1" si="38"/>
        <v>50040</v>
      </c>
      <c r="E146" s="1133">
        <f t="shared" ca="1" si="39"/>
        <v>50067</v>
      </c>
      <c r="F146" s="1134">
        <f t="shared" ca="1" si="40"/>
        <v>4138</v>
      </c>
      <c r="G146" s="1135">
        <f ca="1">IF(F146&lt;&gt;"",COUNTIF($F$11:F146,"&gt;0"),"")</f>
        <v>136</v>
      </c>
      <c r="H146" s="1136">
        <v>1.2756916567808798E-2</v>
      </c>
      <c r="I146" s="1080"/>
      <c r="J146" s="1137">
        <f t="shared" ca="1" si="41"/>
        <v>2232321507.6343074</v>
      </c>
      <c r="K146" s="1138">
        <f t="shared" ca="1" si="42"/>
        <v>28477539.225416012</v>
      </c>
      <c r="L146" s="1137">
        <f t="shared" ca="1" si="43"/>
        <v>0</v>
      </c>
      <c r="M146" s="1137">
        <f t="shared" ca="1" si="44"/>
        <v>0</v>
      </c>
      <c r="N146" s="1137">
        <f t="shared" ca="1" si="53"/>
        <v>2203843968.4088912</v>
      </c>
      <c r="O146" s="1080"/>
      <c r="P146" s="1137">
        <f t="shared" ca="1" si="45"/>
        <v>28477539.225416183</v>
      </c>
      <c r="Q146" s="1137">
        <f t="shared" ca="1" si="46"/>
        <v>2093651769.9884465</v>
      </c>
      <c r="R146" s="1137">
        <f t="shared" ca="1" si="54"/>
        <v>2120705432.2525918</v>
      </c>
      <c r="S146" s="1137">
        <f t="shared" ca="1" si="55"/>
        <v>27053662.264145374</v>
      </c>
      <c r="T146" s="1137">
        <f t="shared" ca="1" si="47"/>
        <v>2093651769.9884465</v>
      </c>
      <c r="U146" s="1139">
        <f t="shared" ca="1" si="48"/>
        <v>0.27282270265175113</v>
      </c>
      <c r="V146" s="1140">
        <f t="shared" ca="1" si="49"/>
        <v>5.0000000000000044E-2</v>
      </c>
      <c r="X146" s="1141">
        <f t="shared" ca="1" si="56"/>
        <v>111616075.38171542</v>
      </c>
      <c r="Y146" s="1141">
        <f t="shared" ca="1" si="50"/>
        <v>1423876.9612708092</v>
      </c>
      <c r="Z146" s="1141">
        <f t="shared" ca="1" si="51"/>
        <v>110192198.42044461</v>
      </c>
      <c r="AA146" s="1139">
        <f t="shared" ca="1" si="52"/>
        <v>0.27276655762882557</v>
      </c>
      <c r="AB146" s="1112"/>
    </row>
    <row r="147" spans="1:28">
      <c r="A147" s="1151">
        <f>Calendar!J139</f>
        <v>49152</v>
      </c>
      <c r="C147" s="1111"/>
      <c r="D147" s="1132">
        <f t="shared" ca="1" si="38"/>
        <v>50071</v>
      </c>
      <c r="E147" s="1133">
        <f t="shared" ca="1" si="39"/>
        <v>50098</v>
      </c>
      <c r="F147" s="1134">
        <f t="shared" ca="1" si="40"/>
        <v>4169</v>
      </c>
      <c r="G147" s="1135">
        <f ca="1">IF(F147&lt;&gt;"",COUNTIF($F$11:F147,"&gt;0"),"")</f>
        <v>137</v>
      </c>
      <c r="H147" s="1136">
        <v>1.2839097125528609E-2</v>
      </c>
      <c r="I147" s="1080"/>
      <c r="J147" s="1137">
        <f t="shared" ca="1" si="41"/>
        <v>2203843968.4088912</v>
      </c>
      <c r="K147" s="1138">
        <f t="shared" ca="1" si="42"/>
        <v>28295366.759912159</v>
      </c>
      <c r="L147" s="1137">
        <f t="shared" ca="1" si="43"/>
        <v>0</v>
      </c>
      <c r="M147" s="1137">
        <f t="shared" ca="1" si="44"/>
        <v>0</v>
      </c>
      <c r="N147" s="1137">
        <f t="shared" ca="1" si="53"/>
        <v>2175548601.6489792</v>
      </c>
      <c r="O147" s="1080"/>
      <c r="P147" s="1137">
        <f t="shared" ca="1" si="45"/>
        <v>28295366.759912014</v>
      </c>
      <c r="Q147" s="1137">
        <f t="shared" ca="1" si="46"/>
        <v>2066771171.5665302</v>
      </c>
      <c r="R147" s="1137">
        <f t="shared" ca="1" si="54"/>
        <v>2093651769.9884465</v>
      </c>
      <c r="S147" s="1137">
        <f t="shared" ca="1" si="55"/>
        <v>26880598.421916246</v>
      </c>
      <c r="T147" s="1137">
        <f t="shared" ca="1" si="47"/>
        <v>2066771171.5665302</v>
      </c>
      <c r="U147" s="1139">
        <f t="shared" ca="1" si="48"/>
        <v>0.26934232619621862</v>
      </c>
      <c r="V147" s="1140">
        <f t="shared" ca="1" si="49"/>
        <v>5.0000000000000044E-2</v>
      </c>
      <c r="X147" s="1141">
        <f t="shared" ca="1" si="56"/>
        <v>110192198.42044461</v>
      </c>
      <c r="Y147" s="1141">
        <f t="shared" ca="1" si="50"/>
        <v>1414768.3379957676</v>
      </c>
      <c r="Z147" s="1141">
        <f t="shared" ca="1" si="51"/>
        <v>108777430.08244884</v>
      </c>
      <c r="AA147" s="1139">
        <f t="shared" ca="1" si="52"/>
        <v>0.26928689741066619</v>
      </c>
      <c r="AB147" s="1112"/>
    </row>
    <row r="148" spans="1:28">
      <c r="A148" s="1151">
        <f>Calendar!J140</f>
        <v>49184</v>
      </c>
      <c r="C148" s="1111"/>
      <c r="D148" s="1132">
        <f t="shared" ca="1" si="38"/>
        <v>50099</v>
      </c>
      <c r="E148" s="1133">
        <f t="shared" ca="1" si="39"/>
        <v>50126</v>
      </c>
      <c r="F148" s="1134">
        <f t="shared" ca="1" si="40"/>
        <v>4197</v>
      </c>
      <c r="G148" s="1135">
        <f ca="1">IF(F148&lt;&gt;"",COUNTIF($F$11:F148,"&gt;0"),"")</f>
        <v>138</v>
      </c>
      <c r="H148" s="1136">
        <v>1.2935741665823631E-2</v>
      </c>
      <c r="I148" s="1080"/>
      <c r="J148" s="1137">
        <f t="shared" ca="1" si="41"/>
        <v>2175548601.6489792</v>
      </c>
      <c r="K148" s="1138">
        <f t="shared" ca="1" si="42"/>
        <v>28142334.692375038</v>
      </c>
      <c r="L148" s="1137">
        <f t="shared" ca="1" si="43"/>
        <v>0</v>
      </c>
      <c r="M148" s="1137">
        <f t="shared" ca="1" si="44"/>
        <v>0</v>
      </c>
      <c r="N148" s="1137">
        <f t="shared" ca="1" si="53"/>
        <v>2147406266.9566042</v>
      </c>
      <c r="O148" s="1080"/>
      <c r="P148" s="1137">
        <f t="shared" ca="1" si="45"/>
        <v>28142334.692374945</v>
      </c>
      <c r="Q148" s="1137">
        <f t="shared" ca="1" si="46"/>
        <v>2040035953.6087739</v>
      </c>
      <c r="R148" s="1137">
        <f t="shared" ca="1" si="54"/>
        <v>2066771171.5665302</v>
      </c>
      <c r="S148" s="1137">
        <f t="shared" ca="1" si="55"/>
        <v>26735217.957756281</v>
      </c>
      <c r="T148" s="1137">
        <f t="shared" ca="1" si="47"/>
        <v>2040035953.6087739</v>
      </c>
      <c r="U148" s="1139">
        <f t="shared" ca="1" si="48"/>
        <v>0.26588421391016959</v>
      </c>
      <c r="V148" s="1140">
        <f t="shared" ca="1" si="49"/>
        <v>5.0000000000000044E-2</v>
      </c>
      <c r="X148" s="1141">
        <f t="shared" ca="1" si="56"/>
        <v>108777430.08244884</v>
      </c>
      <c r="Y148" s="1141">
        <f t="shared" ca="1" si="50"/>
        <v>1407116.7346186638</v>
      </c>
      <c r="Z148" s="1141">
        <f t="shared" ca="1" si="51"/>
        <v>107370313.34783018</v>
      </c>
      <c r="AA148" s="1139">
        <f t="shared" ca="1" si="52"/>
        <v>0.26582949678017803</v>
      </c>
      <c r="AB148" s="1112"/>
    </row>
    <row r="149" spans="1:28">
      <c r="A149" s="1151">
        <f>Calendar!J141</f>
        <v>49214</v>
      </c>
      <c r="C149" s="1111"/>
      <c r="D149" s="1132">
        <f t="shared" ca="1" si="38"/>
        <v>50130</v>
      </c>
      <c r="E149" s="1133">
        <f t="shared" ca="1" si="39"/>
        <v>50157</v>
      </c>
      <c r="F149" s="1134">
        <f t="shared" ca="1" si="40"/>
        <v>4228</v>
      </c>
      <c r="G149" s="1135">
        <f ca="1">IF(F149&lt;&gt;"",COUNTIF($F$11:F149,"&gt;0"),"")</f>
        <v>139</v>
      </c>
      <c r="H149" s="1136">
        <v>1.3033364791696398E-2</v>
      </c>
      <c r="I149" s="1080"/>
      <c r="J149" s="1137">
        <f t="shared" ca="1" si="41"/>
        <v>2147406266.9566042</v>
      </c>
      <c r="K149" s="1138">
        <f t="shared" ca="1" si="42"/>
        <v>27987929.233220402</v>
      </c>
      <c r="L149" s="1137">
        <f t="shared" ca="1" si="43"/>
        <v>0</v>
      </c>
      <c r="M149" s="1137">
        <f t="shared" ca="1" si="44"/>
        <v>0</v>
      </c>
      <c r="N149" s="1137">
        <f t="shared" ca="1" si="53"/>
        <v>2119418337.7233839</v>
      </c>
      <c r="O149" s="1080"/>
      <c r="P149" s="1137">
        <f t="shared" ca="1" si="45"/>
        <v>27987929.2332201</v>
      </c>
      <c r="Q149" s="1137">
        <f t="shared" ca="1" si="46"/>
        <v>2013447420.8372147</v>
      </c>
      <c r="R149" s="1137">
        <f t="shared" ca="1" si="54"/>
        <v>2040035953.6087739</v>
      </c>
      <c r="S149" s="1137">
        <f t="shared" ca="1" si="55"/>
        <v>26588532.771559238</v>
      </c>
      <c r="T149" s="1137">
        <f t="shared" ca="1" si="47"/>
        <v>2013447420.8372147</v>
      </c>
      <c r="U149" s="1139">
        <f t="shared" ca="1" si="48"/>
        <v>0.26244480440600704</v>
      </c>
      <c r="V149" s="1140">
        <f t="shared" ca="1" si="49"/>
        <v>5.0000000000000044E-2</v>
      </c>
      <c r="X149" s="1141">
        <f t="shared" ca="1" si="56"/>
        <v>107370313.34783018</v>
      </c>
      <c r="Y149" s="1141">
        <f t="shared" ca="1" si="50"/>
        <v>1399396.461660862</v>
      </c>
      <c r="Z149" s="1141">
        <f t="shared" ca="1" si="51"/>
        <v>105970916.88616931</v>
      </c>
      <c r="AA149" s="1139">
        <f t="shared" ca="1" si="52"/>
        <v>0.26239079508267393</v>
      </c>
      <c r="AB149" s="1112"/>
    </row>
    <row r="150" spans="1:28">
      <c r="A150" s="1151">
        <f>Calendar!J142</f>
        <v>49244</v>
      </c>
      <c r="B150" s="1152"/>
      <c r="C150" s="1111"/>
      <c r="D150" s="1132">
        <f t="shared" ca="1" si="38"/>
        <v>50160</v>
      </c>
      <c r="E150" s="1133">
        <f t="shared" ca="1" si="39"/>
        <v>50187</v>
      </c>
      <c r="F150" s="1134">
        <f t="shared" ca="1" si="40"/>
        <v>4258</v>
      </c>
      <c r="G150" s="1135">
        <f ca="1">IF(F150&lt;&gt;"",COUNTIF($F$11:F150,"&gt;0"),"")</f>
        <v>140</v>
      </c>
      <c r="H150" s="1136">
        <v>1.3123396781396355E-2</v>
      </c>
      <c r="I150" s="1080"/>
      <c r="J150" s="1137">
        <f t="shared" ca="1" si="41"/>
        <v>2119418337.7233839</v>
      </c>
      <c r="K150" s="1138">
        <f t="shared" ca="1" si="42"/>
        <v>27813967.791711468</v>
      </c>
      <c r="L150" s="1137">
        <f t="shared" ca="1" si="43"/>
        <v>0</v>
      </c>
      <c r="M150" s="1137">
        <f t="shared" ca="1" si="44"/>
        <v>0</v>
      </c>
      <c r="N150" s="1137">
        <f t="shared" ca="1" si="53"/>
        <v>2091604369.9316723</v>
      </c>
      <c r="O150" s="1080"/>
      <c r="P150" s="1137">
        <f t="shared" ca="1" si="45"/>
        <v>27813967.791711569</v>
      </c>
      <c r="Q150" s="1137">
        <f t="shared" ca="1" si="46"/>
        <v>1987024151.4350886</v>
      </c>
      <c r="R150" s="1137">
        <f t="shared" ca="1" si="54"/>
        <v>2013447420.8372147</v>
      </c>
      <c r="S150" s="1137">
        <f t="shared" ca="1" si="55"/>
        <v>26423269.402126074</v>
      </c>
      <c r="T150" s="1137">
        <f t="shared" ca="1" si="47"/>
        <v>1987024151.4350886</v>
      </c>
      <c r="U150" s="1139">
        <f t="shared" ca="1" si="48"/>
        <v>0.25902426553249819</v>
      </c>
      <c r="V150" s="1140">
        <f t="shared" ca="1" si="49"/>
        <v>5.0000000000000044E-2</v>
      </c>
      <c r="X150" s="1141">
        <f t="shared" ca="1" si="56"/>
        <v>105970916.88616931</v>
      </c>
      <c r="Y150" s="1141">
        <f t="shared" ca="1" si="50"/>
        <v>1390698.389585495</v>
      </c>
      <c r="Z150" s="1141">
        <f t="shared" ca="1" si="51"/>
        <v>104580218.49658382</v>
      </c>
      <c r="AA150" s="1139">
        <f t="shared" ca="1" si="52"/>
        <v>0.25897096013237858</v>
      </c>
      <c r="AB150" s="1112"/>
    </row>
    <row r="151" spans="1:28">
      <c r="A151" s="1151">
        <f>Calendar!J143</f>
        <v>49275</v>
      </c>
      <c r="C151" s="1153"/>
      <c r="D151" s="1132">
        <f t="shared" ca="1" si="38"/>
        <v>50191</v>
      </c>
      <c r="E151" s="1133">
        <f t="shared" ca="1" si="39"/>
        <v>50220</v>
      </c>
      <c r="F151" s="1134">
        <f t="shared" ca="1" si="40"/>
        <v>4291</v>
      </c>
      <c r="G151" s="1135">
        <f ca="1">IF(F151&lt;&gt;"",COUNTIF($F$11:F151,"&gt;0"),"")</f>
        <v>141</v>
      </c>
      <c r="H151" s="1136">
        <v>1.322381871433074E-2</v>
      </c>
      <c r="I151" s="1080"/>
      <c r="J151" s="1137">
        <f t="shared" ca="1" si="41"/>
        <v>2091604369.9316723</v>
      </c>
      <c r="K151" s="1138">
        <f t="shared" ca="1" si="42"/>
        <v>27658997.010078404</v>
      </c>
      <c r="L151" s="1137">
        <f t="shared" ca="1" si="43"/>
        <v>0</v>
      </c>
      <c r="M151" s="1137">
        <f t="shared" ca="1" si="44"/>
        <v>0</v>
      </c>
      <c r="N151" s="1137">
        <f t="shared" ca="1" si="53"/>
        <v>2063945372.9215939</v>
      </c>
      <c r="O151" s="1080"/>
      <c r="P151" s="1137">
        <f t="shared" ca="1" si="45"/>
        <v>27658997.010078669</v>
      </c>
      <c r="Q151" s="1137">
        <f t="shared" ca="1" si="46"/>
        <v>1960748104.2755141</v>
      </c>
      <c r="R151" s="1137">
        <f t="shared" ca="1" si="54"/>
        <v>1987024151.4350886</v>
      </c>
      <c r="S151" s="1137">
        <f t="shared" ca="1" si="55"/>
        <v>26276047.159574509</v>
      </c>
      <c r="T151" s="1137">
        <f t="shared" ca="1" si="47"/>
        <v>1960748104.2755141</v>
      </c>
      <c r="U151" s="1139">
        <f t="shared" ca="1" si="48"/>
        <v>0.25562498731990541</v>
      </c>
      <c r="V151" s="1140">
        <f t="shared" ca="1" si="49"/>
        <v>5.0000000000000044E-2</v>
      </c>
      <c r="X151" s="1141">
        <f t="shared" ca="1" si="56"/>
        <v>104580218.49658382</v>
      </c>
      <c r="Y151" s="1141">
        <f t="shared" ca="1" si="50"/>
        <v>1382949.8505041599</v>
      </c>
      <c r="Z151" s="1141">
        <f t="shared" ca="1" si="51"/>
        <v>103197268.64607966</v>
      </c>
      <c r="AA151" s="1139">
        <f t="shared" ca="1" si="52"/>
        <v>0.25557238146770239</v>
      </c>
      <c r="AB151" s="1112"/>
    </row>
    <row r="152" spans="1:28">
      <c r="A152" s="1151">
        <f>Calendar!J144</f>
        <v>49305</v>
      </c>
      <c r="C152" s="1111"/>
      <c r="D152" s="1132">
        <f t="shared" ca="1" si="38"/>
        <v>50221</v>
      </c>
      <c r="E152" s="1133">
        <f t="shared" ca="1" si="39"/>
        <v>50248</v>
      </c>
      <c r="F152" s="1134">
        <f t="shared" ca="1" si="40"/>
        <v>4319</v>
      </c>
      <c r="G152" s="1135">
        <f ca="1">IF(F152&lt;&gt;"",COUNTIF($F$11:F152,"&gt;0"),"")</f>
        <v>142</v>
      </c>
      <c r="H152" s="1136">
        <v>1.3320595285273972E-2</v>
      </c>
      <c r="I152" s="1080"/>
      <c r="J152" s="1137">
        <f t="shared" ca="1" si="41"/>
        <v>2063945372.9215939</v>
      </c>
      <c r="K152" s="1138">
        <f t="shared" ca="1" si="42"/>
        <v>27492981.003602415</v>
      </c>
      <c r="L152" s="1137">
        <f t="shared" ca="1" si="43"/>
        <v>0</v>
      </c>
      <c r="M152" s="1137">
        <f t="shared" ca="1" si="44"/>
        <v>0</v>
      </c>
      <c r="N152" s="1137">
        <f t="shared" ca="1" si="53"/>
        <v>2036452391.9179914</v>
      </c>
      <c r="O152" s="1080"/>
      <c r="P152" s="1137">
        <f t="shared" ca="1" si="45"/>
        <v>27492981.003602266</v>
      </c>
      <c r="Q152" s="1137">
        <f t="shared" ca="1" si="46"/>
        <v>1934629772.3220918</v>
      </c>
      <c r="R152" s="1137">
        <f t="shared" ca="1" si="54"/>
        <v>1960748104.2755141</v>
      </c>
      <c r="S152" s="1137">
        <f t="shared" ca="1" si="55"/>
        <v>26118331.953422308</v>
      </c>
      <c r="T152" s="1137">
        <f t="shared" ca="1" si="47"/>
        <v>1934629772.3220918</v>
      </c>
      <c r="U152" s="1139">
        <f t="shared" ca="1" si="48"/>
        <v>0.25224464882873388</v>
      </c>
      <c r="V152" s="1140">
        <f t="shared" ca="1" si="49"/>
        <v>5.0000000000000044E-2</v>
      </c>
      <c r="X152" s="1141">
        <f t="shared" ca="1" si="56"/>
        <v>103197268.64607966</v>
      </c>
      <c r="Y152" s="1141">
        <f t="shared" ca="1" si="50"/>
        <v>1374649.0501799583</v>
      </c>
      <c r="Z152" s="1141">
        <f t="shared" ca="1" si="51"/>
        <v>101822619.5958997</v>
      </c>
      <c r="AA152" s="1139">
        <f t="shared" ca="1" si="52"/>
        <v>0.25219273862678315</v>
      </c>
      <c r="AB152" s="1112"/>
    </row>
    <row r="153" spans="1:28">
      <c r="A153" s="1151">
        <f>Calendar!J145</f>
        <v>49338</v>
      </c>
      <c r="C153" s="1111"/>
      <c r="D153" s="1132">
        <f t="shared" ca="1" si="38"/>
        <v>50252</v>
      </c>
      <c r="E153" s="1133">
        <f t="shared" ca="1" si="39"/>
        <v>50279</v>
      </c>
      <c r="F153" s="1134">
        <f t="shared" ca="1" si="40"/>
        <v>4350</v>
      </c>
      <c r="G153" s="1135">
        <f ca="1">IF(F153&lt;&gt;"",COUNTIF($F$11:F153,"&gt;0"),"")</f>
        <v>143</v>
      </c>
      <c r="H153" s="1136">
        <v>1.3429315092184863E-2</v>
      </c>
      <c r="I153" s="1080"/>
      <c r="J153" s="1137">
        <f t="shared" ca="1" si="41"/>
        <v>2036452391.9179914</v>
      </c>
      <c r="K153" s="1138">
        <f t="shared" ca="1" si="42"/>
        <v>27348160.841300245</v>
      </c>
      <c r="L153" s="1137">
        <f t="shared" ca="1" si="43"/>
        <v>0</v>
      </c>
      <c r="M153" s="1137">
        <f t="shared" ca="1" si="44"/>
        <v>0</v>
      </c>
      <c r="N153" s="1137">
        <f t="shared" ca="1" si="53"/>
        <v>2009104231.0766912</v>
      </c>
      <c r="O153" s="1080"/>
      <c r="P153" s="1137">
        <f t="shared" ca="1" si="45"/>
        <v>27348160.841300488</v>
      </c>
      <c r="Q153" s="1137">
        <f t="shared" ca="1" si="46"/>
        <v>1908649019.5228565</v>
      </c>
      <c r="R153" s="1137">
        <f t="shared" ca="1" si="54"/>
        <v>1934629772.3220918</v>
      </c>
      <c r="S153" s="1137">
        <f t="shared" ca="1" si="55"/>
        <v>25980752.799235344</v>
      </c>
      <c r="T153" s="1137">
        <f t="shared" ca="1" si="47"/>
        <v>1908649019.5228565</v>
      </c>
      <c r="U153" s="1139">
        <f t="shared" ca="1" si="48"/>
        <v>0.24888459994881024</v>
      </c>
      <c r="V153" s="1140">
        <f t="shared" ca="1" si="49"/>
        <v>5.0000000000000044E-2</v>
      </c>
      <c r="X153" s="1141">
        <f t="shared" ca="1" si="56"/>
        <v>101822619.5958997</v>
      </c>
      <c r="Y153" s="1141">
        <f t="shared" ca="1" si="50"/>
        <v>1367408.0420651436</v>
      </c>
      <c r="Z153" s="1141">
        <f t="shared" ca="1" si="51"/>
        <v>100455211.55383456</v>
      </c>
      <c r="AA153" s="1139">
        <f t="shared" ca="1" si="52"/>
        <v>0.24883338122165127</v>
      </c>
      <c r="AB153" s="1112"/>
    </row>
    <row r="154" spans="1:28">
      <c r="A154" s="1151">
        <f>Calendar!J146</f>
        <v>49367</v>
      </c>
      <c r="C154" s="1111"/>
      <c r="D154" s="1132">
        <f t="shared" ca="1" si="38"/>
        <v>50283</v>
      </c>
      <c r="E154" s="1133">
        <f t="shared" ca="1" si="39"/>
        <v>50311</v>
      </c>
      <c r="F154" s="1134">
        <f t="shared" ca="1" si="40"/>
        <v>4382</v>
      </c>
      <c r="G154" s="1135">
        <f ca="1">IF(F154&lt;&gt;"",COUNTIF($F$11:F154,"&gt;0"),"")</f>
        <v>144</v>
      </c>
      <c r="H154" s="1136">
        <v>1.3521071130576162E-2</v>
      </c>
      <c r="I154" s="1080"/>
      <c r="J154" s="1137">
        <f t="shared" ca="1" si="41"/>
        <v>2009104231.0766912</v>
      </c>
      <c r="K154" s="1138">
        <f t="shared" ca="1" si="42"/>
        <v>27165241.217129465</v>
      </c>
      <c r="L154" s="1137">
        <f t="shared" ca="1" si="43"/>
        <v>0</v>
      </c>
      <c r="M154" s="1137">
        <f t="shared" ca="1" si="44"/>
        <v>0</v>
      </c>
      <c r="N154" s="1137">
        <f t="shared" ca="1" si="53"/>
        <v>1981938989.8595617</v>
      </c>
      <c r="O154" s="1080"/>
      <c r="P154" s="1137">
        <f t="shared" ca="1" si="45"/>
        <v>27165241.217129469</v>
      </c>
      <c r="Q154" s="1137">
        <f t="shared" ca="1" si="46"/>
        <v>1882842040.3665836</v>
      </c>
      <c r="R154" s="1137">
        <f t="shared" ca="1" si="54"/>
        <v>1908649019.5228565</v>
      </c>
      <c r="S154" s="1137">
        <f t="shared" ca="1" si="55"/>
        <v>25806979.156272888</v>
      </c>
      <c r="T154" s="1137">
        <f t="shared" ca="1" si="47"/>
        <v>1882842040.3665836</v>
      </c>
      <c r="U154" s="1139">
        <f t="shared" ca="1" si="48"/>
        <v>0.24554225023450529</v>
      </c>
      <c r="V154" s="1140">
        <f t="shared" ca="1" si="49"/>
        <v>5.0000000000000044E-2</v>
      </c>
      <c r="X154" s="1141">
        <f t="shared" ca="1" si="56"/>
        <v>100455211.55383456</v>
      </c>
      <c r="Y154" s="1141">
        <f t="shared" ca="1" si="50"/>
        <v>1358262.0608565807</v>
      </c>
      <c r="Z154" s="1141">
        <f t="shared" ca="1" si="51"/>
        <v>99096949.492977977</v>
      </c>
      <c r="AA154" s="1139">
        <f t="shared" ca="1" si="52"/>
        <v>0.24549171933977165</v>
      </c>
      <c r="AB154" s="1112"/>
    </row>
    <row r="155" spans="1:28">
      <c r="A155" s="1151">
        <f>Calendar!J147</f>
        <v>49395</v>
      </c>
      <c r="C155" s="1111"/>
      <c r="D155" s="1132">
        <f t="shared" ca="1" si="38"/>
        <v>50313</v>
      </c>
      <c r="E155" s="1133">
        <f t="shared" ca="1" si="39"/>
        <v>50340</v>
      </c>
      <c r="F155" s="1134">
        <f t="shared" ca="1" si="40"/>
        <v>4411</v>
      </c>
      <c r="G155" s="1135">
        <f ca="1">IF(F155&lt;&gt;"",COUNTIF($F$11:F155,"&gt;0"),"")</f>
        <v>145</v>
      </c>
      <c r="H155" s="1136">
        <v>1.3633895063393728E-2</v>
      </c>
      <c r="I155" s="1080"/>
      <c r="J155" s="1137">
        <f t="shared" ca="1" si="41"/>
        <v>1981938989.8595617</v>
      </c>
      <c r="K155" s="1138">
        <f t="shared" ca="1" si="42"/>
        <v>27021548.209793828</v>
      </c>
      <c r="L155" s="1137">
        <f t="shared" ca="1" si="43"/>
        <v>0</v>
      </c>
      <c r="M155" s="1137">
        <f t="shared" ca="1" si="44"/>
        <v>0</v>
      </c>
      <c r="N155" s="1137">
        <f t="shared" ca="1" si="53"/>
        <v>1954917441.6497679</v>
      </c>
      <c r="O155" s="1080"/>
      <c r="P155" s="1137">
        <f t="shared" ca="1" si="45"/>
        <v>27021548.209793568</v>
      </c>
      <c r="Q155" s="1137">
        <f t="shared" ca="1" si="46"/>
        <v>1857171569.5672793</v>
      </c>
      <c r="R155" s="1137">
        <f t="shared" ca="1" si="54"/>
        <v>1882842040.3665836</v>
      </c>
      <c r="S155" s="1137">
        <f t="shared" ca="1" si="55"/>
        <v>25670470.799304247</v>
      </c>
      <c r="T155" s="1137">
        <f t="shared" ca="1" si="47"/>
        <v>1857171569.5672793</v>
      </c>
      <c r="U155" s="1139">
        <f t="shared" ca="1" si="48"/>
        <v>0.24222225600352282</v>
      </c>
      <c r="V155" s="1140">
        <f t="shared" ca="1" si="49"/>
        <v>5.0000000000000044E-2</v>
      </c>
      <c r="X155" s="1141">
        <f t="shared" ca="1" si="56"/>
        <v>99096949.492977977</v>
      </c>
      <c r="Y155" s="1141">
        <f t="shared" ca="1" si="50"/>
        <v>1351077.4104893208</v>
      </c>
      <c r="Z155" s="1141">
        <f t="shared" ca="1" si="51"/>
        <v>97745872.082488656</v>
      </c>
      <c r="AA155" s="1139">
        <f t="shared" ca="1" si="52"/>
        <v>0.24217240834061088</v>
      </c>
      <c r="AB155" s="1112"/>
    </row>
    <row r="156" spans="1:28">
      <c r="A156" s="1151">
        <f>Calendar!J148</f>
        <v>49426</v>
      </c>
      <c r="C156" s="1111"/>
      <c r="D156" s="1132">
        <f t="shared" ca="1" si="38"/>
        <v>50344</v>
      </c>
      <c r="E156" s="1133">
        <f t="shared" ca="1" si="39"/>
        <v>50371</v>
      </c>
      <c r="F156" s="1134">
        <f t="shared" ca="1" si="40"/>
        <v>4442</v>
      </c>
      <c r="G156" s="1135">
        <f ca="1">IF(F156&lt;&gt;"",COUNTIF($F$11:F156,"&gt;0"),"")</f>
        <v>146</v>
      </c>
      <c r="H156" s="1136">
        <v>1.374583120308915E-2</v>
      </c>
      <c r="I156" s="1080"/>
      <c r="J156" s="1137">
        <f t="shared" ca="1" si="41"/>
        <v>1954917441.6497679</v>
      </c>
      <c r="K156" s="1138">
        <f t="shared" ca="1" si="42"/>
        <v>26871965.168892592</v>
      </c>
      <c r="L156" s="1137">
        <f t="shared" ca="1" si="43"/>
        <v>0</v>
      </c>
      <c r="M156" s="1137">
        <f t="shared" ca="1" si="44"/>
        <v>0</v>
      </c>
      <c r="N156" s="1137">
        <f t="shared" ca="1" si="53"/>
        <v>1928045476.4808753</v>
      </c>
      <c r="O156" s="1080"/>
      <c r="P156" s="1137">
        <f t="shared" ca="1" si="45"/>
        <v>26871965.168892622</v>
      </c>
      <c r="Q156" s="1137">
        <f t="shared" ca="1" si="46"/>
        <v>1831643202.6568315</v>
      </c>
      <c r="R156" s="1137">
        <f t="shared" ca="1" si="54"/>
        <v>1857171569.5672793</v>
      </c>
      <c r="S156" s="1137">
        <f t="shared" ca="1" si="55"/>
        <v>25528366.910447836</v>
      </c>
      <c r="T156" s="1137">
        <f t="shared" ca="1" si="47"/>
        <v>1831643202.6568315</v>
      </c>
      <c r="U156" s="1139">
        <f t="shared" ca="1" si="48"/>
        <v>0.23891982318315227</v>
      </c>
      <c r="V156" s="1140">
        <f t="shared" ca="1" si="49"/>
        <v>5.0000000000000044E-2</v>
      </c>
      <c r="X156" s="1141">
        <f t="shared" ca="1" si="56"/>
        <v>97745872.082488656</v>
      </c>
      <c r="Y156" s="1141">
        <f t="shared" ca="1" si="50"/>
        <v>1343598.2584447861</v>
      </c>
      <c r="Z156" s="1141">
        <f t="shared" ca="1" si="51"/>
        <v>96402273.82404387</v>
      </c>
      <c r="AA156" s="1139">
        <f t="shared" ca="1" si="52"/>
        <v>0.23887065513804656</v>
      </c>
      <c r="AB156" s="1112"/>
    </row>
    <row r="157" spans="1:28">
      <c r="A157" s="1151">
        <f>Calendar!J149</f>
        <v>49457</v>
      </c>
      <c r="C157" s="1111"/>
      <c r="D157" s="1132">
        <f t="shared" ca="1" si="38"/>
        <v>50374</v>
      </c>
      <c r="E157" s="1133">
        <f t="shared" ca="1" si="39"/>
        <v>50402</v>
      </c>
      <c r="F157" s="1134">
        <f t="shared" ca="1" si="40"/>
        <v>4473</v>
      </c>
      <c r="G157" s="1135">
        <f ca="1">IF(F157&lt;&gt;"",COUNTIF($F$11:F157,"&gt;0"),"")</f>
        <v>147</v>
      </c>
      <c r="H157" s="1136">
        <v>1.3860294491654501E-2</v>
      </c>
      <c r="I157" s="1080"/>
      <c r="J157" s="1137">
        <f t="shared" ca="1" si="41"/>
        <v>1928045476.4808753</v>
      </c>
      <c r="K157" s="1138">
        <f t="shared" ca="1" si="42"/>
        <v>26723278.097327251</v>
      </c>
      <c r="L157" s="1137">
        <f t="shared" ca="1" si="43"/>
        <v>0</v>
      </c>
      <c r="M157" s="1137">
        <f t="shared" ca="1" si="44"/>
        <v>0</v>
      </c>
      <c r="N157" s="1137">
        <f t="shared" ca="1" si="53"/>
        <v>1901322198.383548</v>
      </c>
      <c r="O157" s="1080"/>
      <c r="P157" s="1137">
        <f t="shared" ca="1" si="45"/>
        <v>26723278.097327471</v>
      </c>
      <c r="Q157" s="1137">
        <f t="shared" ca="1" si="46"/>
        <v>1806256088.4643705</v>
      </c>
      <c r="R157" s="1137">
        <f t="shared" ca="1" si="54"/>
        <v>1831643202.6568315</v>
      </c>
      <c r="S157" s="1137">
        <f t="shared" ca="1" si="55"/>
        <v>25387114.192461014</v>
      </c>
      <c r="T157" s="1137">
        <f t="shared" ca="1" si="47"/>
        <v>1806256088.4643705</v>
      </c>
      <c r="U157" s="1139">
        <f t="shared" ca="1" si="48"/>
        <v>0.23563567162260479</v>
      </c>
      <c r="V157" s="1140">
        <f t="shared" ca="1" si="49"/>
        <v>5.0000000000000044E-2</v>
      </c>
      <c r="X157" s="1141">
        <f t="shared" ca="1" si="56"/>
        <v>96402273.82404387</v>
      </c>
      <c r="Y157" s="1141">
        <f t="shared" ca="1" si="50"/>
        <v>1336163.904866457</v>
      </c>
      <c r="Z157" s="1141">
        <f t="shared" ca="1" si="51"/>
        <v>95066109.919177413</v>
      </c>
      <c r="AA157" s="1139">
        <f t="shared" ca="1" si="52"/>
        <v>0.23558717943314728</v>
      </c>
      <c r="AB157" s="1112"/>
    </row>
    <row r="158" spans="1:28">
      <c r="A158" s="1151">
        <f>Calendar!J150</f>
        <v>49487</v>
      </c>
      <c r="C158" s="1111"/>
      <c r="D158" s="1132">
        <f t="shared" ca="1" si="38"/>
        <v>50405</v>
      </c>
      <c r="E158" s="1133">
        <f t="shared" ca="1" si="39"/>
        <v>50432</v>
      </c>
      <c r="F158" s="1134">
        <f t="shared" ca="1" si="40"/>
        <v>4503</v>
      </c>
      <c r="G158" s="1135">
        <f ca="1">IF(F158&lt;&gt;"",COUNTIF($F$11:F158,"&gt;0"),"")</f>
        <v>148</v>
      </c>
      <c r="H158" s="1136">
        <v>1.3972418818144639E-2</v>
      </c>
      <c r="I158" s="1080"/>
      <c r="J158" s="1137">
        <f t="shared" ca="1" si="41"/>
        <v>1901322198.383548</v>
      </c>
      <c r="K158" s="1138">
        <f t="shared" ca="1" si="42"/>
        <v>26566070.064050421</v>
      </c>
      <c r="L158" s="1137">
        <f t="shared" ca="1" si="43"/>
        <v>0</v>
      </c>
      <c r="M158" s="1137">
        <f t="shared" ca="1" si="44"/>
        <v>0</v>
      </c>
      <c r="N158" s="1137">
        <f t="shared" ca="1" si="53"/>
        <v>1874756128.3194976</v>
      </c>
      <c r="O158" s="1080"/>
      <c r="P158" s="1137">
        <f t="shared" ca="1" si="45"/>
        <v>26566070.064050198</v>
      </c>
      <c r="Q158" s="1137">
        <f t="shared" ca="1" si="46"/>
        <v>1781018321.9035227</v>
      </c>
      <c r="R158" s="1137">
        <f t="shared" ca="1" si="54"/>
        <v>1806256088.4643705</v>
      </c>
      <c r="S158" s="1137">
        <f t="shared" ca="1" si="55"/>
        <v>25237766.560847759</v>
      </c>
      <c r="T158" s="1137">
        <f t="shared" ca="1" si="47"/>
        <v>1781018321.9035227</v>
      </c>
      <c r="U158" s="1139">
        <f t="shared" ca="1" si="48"/>
        <v>0.23236969182117667</v>
      </c>
      <c r="V158" s="1140">
        <f t="shared" ca="1" si="49"/>
        <v>4.9999999999999933E-2</v>
      </c>
      <c r="X158" s="1141">
        <f t="shared" ca="1" si="56"/>
        <v>95066109.919177413</v>
      </c>
      <c r="Y158" s="1141">
        <f t="shared" ca="1" si="50"/>
        <v>1328303.5032024384</v>
      </c>
      <c r="Z158" s="1141">
        <f t="shared" ca="1" si="51"/>
        <v>93737806.415974975</v>
      </c>
      <c r="AA158" s="1139">
        <f t="shared" ca="1" si="52"/>
        <v>0.23232187174774538</v>
      </c>
      <c r="AB158" s="1112"/>
    </row>
    <row r="159" spans="1:28">
      <c r="A159" s="1151">
        <f>Calendar!J151</f>
        <v>49517</v>
      </c>
      <c r="C159" s="1111"/>
      <c r="D159" s="1132">
        <f t="shared" ca="1" si="38"/>
        <v>50436</v>
      </c>
      <c r="E159" s="1133">
        <f t="shared" ca="1" si="39"/>
        <v>50462</v>
      </c>
      <c r="F159" s="1134">
        <f t="shared" ca="1" si="40"/>
        <v>4533</v>
      </c>
      <c r="G159" s="1135">
        <f ca="1">IF(F159&lt;&gt;"",COUNTIF($F$11:F159,"&gt;0"),"")</f>
        <v>149</v>
      </c>
      <c r="H159" s="1136">
        <v>1.408602523770945E-2</v>
      </c>
      <c r="I159" s="1080"/>
      <c r="J159" s="1137">
        <f t="shared" ca="1" si="41"/>
        <v>1874756128.3194976</v>
      </c>
      <c r="K159" s="1138">
        <f t="shared" ca="1" si="42"/>
        <v>26407862.138058897</v>
      </c>
      <c r="L159" s="1137">
        <f t="shared" ca="1" si="43"/>
        <v>0</v>
      </c>
      <c r="M159" s="1137">
        <f t="shared" ca="1" si="44"/>
        <v>0</v>
      </c>
      <c r="N159" s="1137">
        <f t="shared" ca="1" si="53"/>
        <v>1848348266.1814387</v>
      </c>
      <c r="O159" s="1080"/>
      <c r="P159" s="1137">
        <f t="shared" ca="1" si="45"/>
        <v>26407862.138058901</v>
      </c>
      <c r="Q159" s="1137">
        <f t="shared" ca="1" si="46"/>
        <v>1755930852.8723667</v>
      </c>
      <c r="R159" s="1137">
        <f t="shared" ca="1" si="54"/>
        <v>1781018321.9035227</v>
      </c>
      <c r="S159" s="1137">
        <f t="shared" ca="1" si="55"/>
        <v>25087469.031156063</v>
      </c>
      <c r="T159" s="1137">
        <f t="shared" ca="1" si="47"/>
        <v>1755930852.8723667</v>
      </c>
      <c r="U159" s="1139">
        <f t="shared" ca="1" si="48"/>
        <v>0.229122925166408</v>
      </c>
      <c r="V159" s="1140">
        <f t="shared" ca="1" si="49"/>
        <v>5.0000000000000044E-2</v>
      </c>
      <c r="X159" s="1141">
        <f t="shared" ca="1" si="56"/>
        <v>93737806.415974975</v>
      </c>
      <c r="Y159" s="1141">
        <f t="shared" ca="1" si="50"/>
        <v>1320393.1069028378</v>
      </c>
      <c r="Z159" s="1141">
        <f t="shared" ca="1" si="51"/>
        <v>92417413.309072137</v>
      </c>
      <c r="AA159" s="1139">
        <f t="shared" ca="1" si="52"/>
        <v>0.22907577325507081</v>
      </c>
      <c r="AB159" s="1112"/>
    </row>
    <row r="160" spans="1:28">
      <c r="A160" s="1151">
        <f>Calendar!J152</f>
        <v>49548</v>
      </c>
      <c r="C160" s="1111"/>
      <c r="D160" s="1132">
        <f t="shared" ca="1" si="38"/>
        <v>50464</v>
      </c>
      <c r="E160" s="1133">
        <f t="shared" ca="1" si="39"/>
        <v>50493</v>
      </c>
      <c r="F160" s="1134">
        <f t="shared" ca="1" si="40"/>
        <v>4564</v>
      </c>
      <c r="G160" s="1135">
        <f ca="1">IF(F160&lt;&gt;"",COUNTIF($F$11:F160,"&gt;0"),"")</f>
        <v>150</v>
      </c>
      <c r="H160" s="1136">
        <v>1.4212850209998613E-2</v>
      </c>
      <c r="I160" s="1080"/>
      <c r="J160" s="1137">
        <f t="shared" ca="1" si="41"/>
        <v>1848348266.1814387</v>
      </c>
      <c r="K160" s="1138">
        <f t="shared" ca="1" si="42"/>
        <v>26270297.043147434</v>
      </c>
      <c r="L160" s="1137">
        <f t="shared" ca="1" si="43"/>
        <v>0</v>
      </c>
      <c r="M160" s="1137">
        <f t="shared" ca="1" si="44"/>
        <v>0</v>
      </c>
      <c r="N160" s="1137">
        <f t="shared" ca="1" si="53"/>
        <v>1822077969.1382914</v>
      </c>
      <c r="O160" s="1080"/>
      <c r="P160" s="1137">
        <f t="shared" ca="1" si="45"/>
        <v>26270297.043147564</v>
      </c>
      <c r="Q160" s="1137">
        <f t="shared" ca="1" si="46"/>
        <v>1730974070.6813767</v>
      </c>
      <c r="R160" s="1137">
        <f t="shared" ca="1" si="54"/>
        <v>1755930852.8723667</v>
      </c>
      <c r="S160" s="1137">
        <f t="shared" ca="1" si="55"/>
        <v>24956782.190989971</v>
      </c>
      <c r="T160" s="1137">
        <f t="shared" ca="1" si="47"/>
        <v>1730974070.6813767</v>
      </c>
      <c r="U160" s="1139">
        <f t="shared" ca="1" si="48"/>
        <v>0.22589549385997615</v>
      </c>
      <c r="V160" s="1140">
        <f t="shared" ca="1" si="49"/>
        <v>5.0000000000000044E-2</v>
      </c>
      <c r="X160" s="1141">
        <f t="shared" ca="1" si="56"/>
        <v>92417413.309072137</v>
      </c>
      <c r="Y160" s="1141">
        <f t="shared" ca="1" si="50"/>
        <v>1313514.8521575928</v>
      </c>
      <c r="Z160" s="1141">
        <f t="shared" ca="1" si="51"/>
        <v>91103898.456914544</v>
      </c>
      <c r="AA160" s="1139">
        <f t="shared" ca="1" si="52"/>
        <v>0.22584900613165235</v>
      </c>
      <c r="AB160" s="1112"/>
    </row>
    <row r="161" spans="1:28">
      <c r="A161" s="1151">
        <f>Calendar!J153</f>
        <v>49579</v>
      </c>
      <c r="C161" s="1111"/>
      <c r="D161" s="1132">
        <f t="shared" ca="1" si="38"/>
        <v>50495</v>
      </c>
      <c r="E161" s="1133">
        <f t="shared" ca="1" si="39"/>
        <v>50522</v>
      </c>
      <c r="F161" s="1134">
        <f t="shared" ca="1" si="40"/>
        <v>4593</v>
      </c>
      <c r="G161" s="1135">
        <f ca="1">IF(F161&lt;&gt;"",COUNTIF($F$11:F161,"&gt;0"),"")</f>
        <v>151</v>
      </c>
      <c r="H161" s="1136">
        <v>1.4318366202048219E-2</v>
      </c>
      <c r="I161" s="1080"/>
      <c r="J161" s="1137">
        <f t="shared" ca="1" si="41"/>
        <v>1822077969.1382914</v>
      </c>
      <c r="K161" s="1138">
        <f t="shared" ca="1" si="42"/>
        <v>26089179.610806368</v>
      </c>
      <c r="L161" s="1137">
        <f t="shared" ca="1" si="43"/>
        <v>0</v>
      </c>
      <c r="M161" s="1137">
        <f t="shared" ca="1" si="44"/>
        <v>0</v>
      </c>
      <c r="N161" s="1137">
        <f t="shared" ca="1" si="53"/>
        <v>1795988789.5274849</v>
      </c>
      <c r="O161" s="1080"/>
      <c r="P161" s="1137">
        <f t="shared" ca="1" si="45"/>
        <v>26089179.610806465</v>
      </c>
      <c r="Q161" s="1137">
        <f t="shared" ca="1" si="46"/>
        <v>1706189350.0511105</v>
      </c>
      <c r="R161" s="1137">
        <f t="shared" ca="1" si="54"/>
        <v>1730974070.6813767</v>
      </c>
      <c r="S161" s="1137">
        <f t="shared" ca="1" si="55"/>
        <v>24784720.63026619</v>
      </c>
      <c r="T161" s="1137">
        <f t="shared" ca="1" si="47"/>
        <v>1706189350.0511105</v>
      </c>
      <c r="U161" s="1139">
        <f t="shared" ca="1" si="48"/>
        <v>0.22268487504263065</v>
      </c>
      <c r="V161" s="1140">
        <f t="shared" ca="1" si="49"/>
        <v>5.0000000000000044E-2</v>
      </c>
      <c r="X161" s="1141">
        <f t="shared" ca="1" si="56"/>
        <v>91103898.456914544</v>
      </c>
      <c r="Y161" s="1141">
        <f t="shared" ca="1" si="50"/>
        <v>1304458.9805402756</v>
      </c>
      <c r="Z161" s="1141">
        <f t="shared" ca="1" si="51"/>
        <v>89799439.476374269</v>
      </c>
      <c r="AA161" s="1139">
        <f t="shared" ca="1" si="52"/>
        <v>0.22263904803742557</v>
      </c>
      <c r="AB161" s="1112"/>
    </row>
    <row r="162" spans="1:28">
      <c r="A162" s="1151">
        <f>Calendar!J154</f>
        <v>49611</v>
      </c>
      <c r="C162" s="1111"/>
      <c r="D162" s="1132">
        <f t="shared" ca="1" si="38"/>
        <v>50525</v>
      </c>
      <c r="E162" s="1133">
        <f t="shared" ca="1" si="39"/>
        <v>50552</v>
      </c>
      <c r="F162" s="1134">
        <f t="shared" ca="1" si="40"/>
        <v>4623</v>
      </c>
      <c r="G162" s="1135">
        <f ca="1">IF(F162&lt;&gt;"",COUNTIF($F$11:F162,"&gt;0"),"")</f>
        <v>152</v>
      </c>
      <c r="H162" s="1136">
        <v>1.441117846125589E-2</v>
      </c>
      <c r="I162" s="1080"/>
      <c r="J162" s="1137">
        <f t="shared" ca="1" si="41"/>
        <v>1795988789.5274849</v>
      </c>
      <c r="K162" s="1138">
        <f t="shared" ca="1" si="42"/>
        <v>25882314.960295528</v>
      </c>
      <c r="L162" s="1137">
        <f t="shared" ca="1" si="43"/>
        <v>0</v>
      </c>
      <c r="M162" s="1137">
        <f t="shared" ca="1" si="44"/>
        <v>0</v>
      </c>
      <c r="N162" s="1137">
        <f t="shared" ca="1" si="53"/>
        <v>1770106474.5671895</v>
      </c>
      <c r="O162" s="1080"/>
      <c r="P162" s="1137">
        <f t="shared" ca="1" si="45"/>
        <v>25882314.960295439</v>
      </c>
      <c r="Q162" s="1137">
        <f t="shared" ca="1" si="46"/>
        <v>1681601150.83883</v>
      </c>
      <c r="R162" s="1137">
        <f t="shared" ca="1" si="54"/>
        <v>1706189350.0511105</v>
      </c>
      <c r="S162" s="1137">
        <f t="shared" ca="1" si="55"/>
        <v>24588199.212280512</v>
      </c>
      <c r="T162" s="1137">
        <f t="shared" ca="1" si="47"/>
        <v>1681601150.83883</v>
      </c>
      <c r="U162" s="1139">
        <f t="shared" ca="1" si="48"/>
        <v>0.21949639145411293</v>
      </c>
      <c r="V162" s="1140">
        <f t="shared" ca="1" si="49"/>
        <v>5.0000000000000044E-2</v>
      </c>
      <c r="X162" s="1141">
        <f t="shared" ca="1" si="56"/>
        <v>89799439.476374269</v>
      </c>
      <c r="Y162" s="1141">
        <f t="shared" ca="1" si="50"/>
        <v>1294115.7480149269</v>
      </c>
      <c r="Z162" s="1141">
        <f t="shared" ca="1" si="51"/>
        <v>88505323.728359342</v>
      </c>
      <c r="AA162" s="1139">
        <f t="shared" ca="1" si="52"/>
        <v>0.2194512206167504</v>
      </c>
      <c r="AB162" s="1112"/>
    </row>
    <row r="163" spans="1:28">
      <c r="A163" s="1151">
        <f>Calendar!J155</f>
        <v>49640</v>
      </c>
      <c r="C163" s="1111"/>
      <c r="D163" s="1132">
        <f t="shared" ca="1" si="38"/>
        <v>50556</v>
      </c>
      <c r="E163" s="1133">
        <f t="shared" ca="1" si="39"/>
        <v>50584</v>
      </c>
      <c r="F163" s="1134">
        <f t="shared" ca="1" si="40"/>
        <v>4655</v>
      </c>
      <c r="G163" s="1135">
        <f ca="1">IF(F163&lt;&gt;"",COUNTIF($F$11:F163,"&gt;0"),"")</f>
        <v>153</v>
      </c>
      <c r="H163" s="1136">
        <v>1.4529656567135439E-2</v>
      </c>
      <c r="I163" s="1080"/>
      <c r="J163" s="1137">
        <f t="shared" ca="1" si="41"/>
        <v>1770106474.5671895</v>
      </c>
      <c r="K163" s="1138">
        <f t="shared" ca="1" si="42"/>
        <v>25719039.162724126</v>
      </c>
      <c r="L163" s="1137">
        <f t="shared" ca="1" si="43"/>
        <v>0</v>
      </c>
      <c r="M163" s="1137">
        <f t="shared" ca="1" si="44"/>
        <v>0</v>
      </c>
      <c r="N163" s="1137">
        <f t="shared" ca="1" si="53"/>
        <v>1744387435.4044654</v>
      </c>
      <c r="O163" s="1080"/>
      <c r="P163" s="1137">
        <f t="shared" ca="1" si="45"/>
        <v>25719039.16272378</v>
      </c>
      <c r="Q163" s="1137">
        <f t="shared" ca="1" si="46"/>
        <v>1657168063.6342421</v>
      </c>
      <c r="R163" s="1137">
        <f t="shared" ca="1" si="54"/>
        <v>1681601150.83883</v>
      </c>
      <c r="S163" s="1137">
        <f t="shared" ca="1" si="55"/>
        <v>24433087.204587936</v>
      </c>
      <c r="T163" s="1137">
        <f t="shared" ca="1" si="47"/>
        <v>1657168063.6342421</v>
      </c>
      <c r="U163" s="1139">
        <f t="shared" ca="1" si="48"/>
        <v>0.21633318978526603</v>
      </c>
      <c r="V163" s="1140">
        <f t="shared" ca="1" si="49"/>
        <v>5.0000000000000044E-2</v>
      </c>
      <c r="X163" s="1141">
        <f t="shared" ca="1" si="56"/>
        <v>88505323.728359342</v>
      </c>
      <c r="Y163" s="1141">
        <f t="shared" ca="1" si="50"/>
        <v>1285951.9581358433</v>
      </c>
      <c r="Z163" s="1141">
        <f t="shared" ca="1" si="51"/>
        <v>87219371.770223498</v>
      </c>
      <c r="AA163" s="1139">
        <f t="shared" ca="1" si="52"/>
        <v>0.2162886699129016</v>
      </c>
      <c r="AB163" s="1112"/>
    </row>
    <row r="164" spans="1:28">
      <c r="A164" s="1151">
        <f>Calendar!J156</f>
        <v>49670</v>
      </c>
      <c r="C164" s="1111"/>
      <c r="D164" s="1132">
        <f t="shared" ca="1" si="38"/>
        <v>50586</v>
      </c>
      <c r="E164" s="1133">
        <f t="shared" ca="1" si="39"/>
        <v>50613</v>
      </c>
      <c r="F164" s="1134">
        <f t="shared" ca="1" si="40"/>
        <v>4684</v>
      </c>
      <c r="G164" s="1135">
        <f ca="1">IF(F164&lt;&gt;"",COUNTIF($F$11:F164,"&gt;0"),"")</f>
        <v>154</v>
      </c>
      <c r="H164" s="1136">
        <v>1.4624710398279348E-2</v>
      </c>
      <c r="I164" s="1080"/>
      <c r="J164" s="1137">
        <f t="shared" ca="1" si="41"/>
        <v>1744387435.4044654</v>
      </c>
      <c r="K164" s="1138">
        <f t="shared" ca="1" si="42"/>
        <v>25511161.065187529</v>
      </c>
      <c r="L164" s="1137">
        <f t="shared" ca="1" si="43"/>
        <v>0</v>
      </c>
      <c r="M164" s="1137">
        <f t="shared" ca="1" si="44"/>
        <v>0</v>
      </c>
      <c r="N164" s="1137">
        <f t="shared" ca="1" si="53"/>
        <v>1718876274.339278</v>
      </c>
      <c r="O164" s="1080"/>
      <c r="P164" s="1137">
        <f t="shared" ca="1" si="45"/>
        <v>25511161.065187693</v>
      </c>
      <c r="Q164" s="1137">
        <f t="shared" ca="1" si="46"/>
        <v>1632932460.622314</v>
      </c>
      <c r="R164" s="1137">
        <f t="shared" ca="1" si="54"/>
        <v>1657168063.6342421</v>
      </c>
      <c r="S164" s="1137">
        <f t="shared" ca="1" si="55"/>
        <v>24235603.011928082</v>
      </c>
      <c r="T164" s="1137">
        <f t="shared" ca="1" si="47"/>
        <v>1632932460.622314</v>
      </c>
      <c r="U164" s="1139">
        <f t="shared" ca="1" si="48"/>
        <v>0.2131899428336132</v>
      </c>
      <c r="V164" s="1140">
        <f t="shared" ca="1" si="49"/>
        <v>5.0000000000000044E-2</v>
      </c>
      <c r="X164" s="1141">
        <f t="shared" ca="1" si="56"/>
        <v>87219371.770223498</v>
      </c>
      <c r="Y164" s="1141">
        <f t="shared" ca="1" si="50"/>
        <v>1275558.0532596111</v>
      </c>
      <c r="Z164" s="1141">
        <f t="shared" ca="1" si="51"/>
        <v>85943813.716963887</v>
      </c>
      <c r="AA164" s="1139">
        <f t="shared" ca="1" si="52"/>
        <v>0.21314606981970552</v>
      </c>
      <c r="AB164" s="1112"/>
    </row>
    <row r="165" spans="1:28">
      <c r="A165" s="1151">
        <f>Calendar!J157</f>
        <v>49702</v>
      </c>
      <c r="C165" s="1111"/>
      <c r="D165" s="1132">
        <f t="shared" ca="1" si="38"/>
        <v>50617</v>
      </c>
      <c r="E165" s="1133">
        <f t="shared" ca="1" si="39"/>
        <v>50644</v>
      </c>
      <c r="F165" s="1134">
        <f t="shared" ca="1" si="40"/>
        <v>4715</v>
      </c>
      <c r="G165" s="1135">
        <f ca="1">IF(F165&lt;&gt;"",COUNTIF($F$11:F165,"&gt;0"),"")</f>
        <v>155</v>
      </c>
      <c r="H165" s="1136">
        <v>1.4725494240915864E-2</v>
      </c>
      <c r="I165" s="1080"/>
      <c r="J165" s="1137">
        <f t="shared" ca="1" si="41"/>
        <v>1718876274.339278</v>
      </c>
      <c r="K165" s="1138">
        <f t="shared" ca="1" si="42"/>
        <v>25311302.678629953</v>
      </c>
      <c r="L165" s="1137">
        <f t="shared" ca="1" si="43"/>
        <v>0</v>
      </c>
      <c r="M165" s="1137">
        <f t="shared" ca="1" si="44"/>
        <v>0</v>
      </c>
      <c r="N165" s="1137">
        <f t="shared" ca="1" si="53"/>
        <v>1693564971.6606481</v>
      </c>
      <c r="O165" s="1080"/>
      <c r="P165" s="1137">
        <f t="shared" ca="1" si="45"/>
        <v>25311302.678629637</v>
      </c>
      <c r="Q165" s="1137">
        <f t="shared" ca="1" si="46"/>
        <v>1608886723.0776157</v>
      </c>
      <c r="R165" s="1137">
        <f t="shared" ca="1" si="54"/>
        <v>1632932460.622314</v>
      </c>
      <c r="S165" s="1137">
        <f t="shared" ca="1" si="55"/>
        <v>24045737.544698238</v>
      </c>
      <c r="T165" s="1137">
        <f t="shared" ca="1" si="47"/>
        <v>1608886723.0776157</v>
      </c>
      <c r="U165" s="1139">
        <f t="shared" ca="1" si="48"/>
        <v>0.21007210165984588</v>
      </c>
      <c r="V165" s="1140">
        <f t="shared" ca="1" si="49"/>
        <v>4.9999999999999933E-2</v>
      </c>
      <c r="X165" s="1141">
        <f t="shared" ca="1" si="56"/>
        <v>85943813.716963887</v>
      </c>
      <c r="Y165" s="1141">
        <f t="shared" ca="1" si="50"/>
        <v>1265565.1339313984</v>
      </c>
      <c r="Z165" s="1141">
        <f t="shared" ca="1" si="51"/>
        <v>84678248.583032489</v>
      </c>
      <c r="AA165" s="1139">
        <f t="shared" ca="1" si="52"/>
        <v>0.21002887027606032</v>
      </c>
      <c r="AB165" s="1112"/>
    </row>
    <row r="166" spans="1:28">
      <c r="A166" s="1151">
        <f>Calendar!J158</f>
        <v>49732</v>
      </c>
      <c r="C166" s="1111"/>
      <c r="D166" s="1132">
        <f t="shared" ca="1" si="38"/>
        <v>50648</v>
      </c>
      <c r="E166" s="1133">
        <f t="shared" ca="1" si="39"/>
        <v>50675</v>
      </c>
      <c r="F166" s="1134">
        <f t="shared" ca="1" si="40"/>
        <v>4746</v>
      </c>
      <c r="G166" s="1135">
        <f ca="1">IF(F166&lt;&gt;"",COUNTIF($F$11:F166,"&gt;0"),"")</f>
        <v>156</v>
      </c>
      <c r="H166" s="1136">
        <v>1.4840873232337378E-2</v>
      </c>
      <c r="I166" s="1080"/>
      <c r="J166" s="1137">
        <f t="shared" ca="1" si="41"/>
        <v>1693564971.6606481</v>
      </c>
      <c r="K166" s="1138">
        <f t="shared" ca="1" si="42"/>
        <v>25133983.055142723</v>
      </c>
      <c r="L166" s="1137">
        <f t="shared" ca="1" si="43"/>
        <v>0</v>
      </c>
      <c r="M166" s="1137">
        <f t="shared" ca="1" si="44"/>
        <v>0</v>
      </c>
      <c r="N166" s="1137">
        <f t="shared" ca="1" si="53"/>
        <v>1668430988.6055055</v>
      </c>
      <c r="O166" s="1080"/>
      <c r="P166" s="1137">
        <f t="shared" ca="1" si="45"/>
        <v>25133983.055142879</v>
      </c>
      <c r="Q166" s="1137">
        <f t="shared" ca="1" si="46"/>
        <v>1585009439.17523</v>
      </c>
      <c r="R166" s="1137">
        <f t="shared" ca="1" si="54"/>
        <v>1608886723.0776157</v>
      </c>
      <c r="S166" s="1137">
        <f t="shared" ca="1" si="55"/>
        <v>23877283.902385712</v>
      </c>
      <c r="T166" s="1137">
        <f t="shared" ca="1" si="47"/>
        <v>1585009439.17523</v>
      </c>
      <c r="U166" s="1139">
        <f t="shared" ca="1" si="48"/>
        <v>0.20697868613667675</v>
      </c>
      <c r="V166" s="1140">
        <f t="shared" ca="1" si="49"/>
        <v>5.0000000000000155E-2</v>
      </c>
      <c r="X166" s="1141">
        <f t="shared" ca="1" si="56"/>
        <v>84678248.583032489</v>
      </c>
      <c r="Y166" s="1141">
        <f t="shared" ca="1" si="50"/>
        <v>1256699.1527571678</v>
      </c>
      <c r="Z166" s="1141">
        <f t="shared" ca="1" si="51"/>
        <v>83421549.430275321</v>
      </c>
      <c r="AA166" s="1139">
        <f t="shared" ca="1" si="52"/>
        <v>0.20693609135638438</v>
      </c>
      <c r="AB166" s="1112"/>
    </row>
    <row r="167" spans="1:28">
      <c r="A167" s="1151">
        <f>Calendar!J159</f>
        <v>49761</v>
      </c>
      <c r="C167" s="1111"/>
      <c r="D167" s="1132">
        <f t="shared" ca="1" si="38"/>
        <v>50678</v>
      </c>
      <c r="E167" s="1133">
        <f t="shared" ca="1" si="39"/>
        <v>50705</v>
      </c>
      <c r="F167" s="1134">
        <f t="shared" ca="1" si="40"/>
        <v>4776</v>
      </c>
      <c r="G167" s="1135">
        <f ca="1">IF(F167&lt;&gt;"",COUNTIF($F$11:F167,"&gt;0"),"")</f>
        <v>157</v>
      </c>
      <c r="H167" s="1136">
        <v>1.4954538629712818E-2</v>
      </c>
      <c r="I167" s="1080"/>
      <c r="J167" s="1137">
        <f t="shared" ca="1" si="41"/>
        <v>1668430988.6055055</v>
      </c>
      <c r="K167" s="1138">
        <f t="shared" ca="1" si="42"/>
        <v>24950615.670110978</v>
      </c>
      <c r="L167" s="1137">
        <f t="shared" ca="1" si="43"/>
        <v>0</v>
      </c>
      <c r="M167" s="1137">
        <f t="shared" ca="1" si="44"/>
        <v>0</v>
      </c>
      <c r="N167" s="1137">
        <f t="shared" ca="1" si="53"/>
        <v>1643480372.9353945</v>
      </c>
      <c r="O167" s="1080"/>
      <c r="P167" s="1137">
        <f t="shared" ca="1" si="45"/>
        <v>24950615.670110941</v>
      </c>
      <c r="Q167" s="1137">
        <f t="shared" ca="1" si="46"/>
        <v>1561306354.2886248</v>
      </c>
      <c r="R167" s="1137">
        <f t="shared" ca="1" si="54"/>
        <v>1585009439.17523</v>
      </c>
      <c r="S167" s="1137">
        <f t="shared" ca="1" si="55"/>
        <v>23703084.886605263</v>
      </c>
      <c r="T167" s="1137">
        <f t="shared" ca="1" si="47"/>
        <v>1561306354.2886248</v>
      </c>
      <c r="U167" s="1139">
        <f t="shared" ca="1" si="48"/>
        <v>0.20390694169392656</v>
      </c>
      <c r="V167" s="1140">
        <f t="shared" ca="1" si="49"/>
        <v>5.0000000000000044E-2</v>
      </c>
      <c r="X167" s="1141">
        <f t="shared" ca="1" si="56"/>
        <v>83421549.430275321</v>
      </c>
      <c r="Y167" s="1141">
        <f t="shared" ca="1" si="50"/>
        <v>1247530.7835056782</v>
      </c>
      <c r="Z167" s="1141">
        <f t="shared" ca="1" si="51"/>
        <v>82174018.646769643</v>
      </c>
      <c r="AA167" s="1139">
        <f t="shared" ca="1" si="52"/>
        <v>0.20386497905736881</v>
      </c>
      <c r="AB167" s="1112"/>
    </row>
    <row r="168" spans="1:28">
      <c r="A168" s="1151">
        <f>Calendar!J160</f>
        <v>49793</v>
      </c>
      <c r="C168" s="1111"/>
      <c r="D168" s="1132">
        <f t="shared" ca="1" si="38"/>
        <v>50709</v>
      </c>
      <c r="E168" s="1133">
        <f t="shared" ca="1" si="39"/>
        <v>50738</v>
      </c>
      <c r="F168" s="1134">
        <f t="shared" ca="1" si="40"/>
        <v>4809</v>
      </c>
      <c r="G168" s="1135">
        <f ca="1">IF(F168&lt;&gt;"",COUNTIF($F$11:F168,"&gt;0"),"")</f>
        <v>158</v>
      </c>
      <c r="H168" s="1136">
        <v>1.504881792198098E-2</v>
      </c>
      <c r="I168" s="1080"/>
      <c r="J168" s="1137">
        <f t="shared" ca="1" si="41"/>
        <v>1643480372.9353945</v>
      </c>
      <c r="K168" s="1138">
        <f t="shared" ca="1" si="42"/>
        <v>24732436.89065415</v>
      </c>
      <c r="L168" s="1137">
        <f t="shared" ca="1" si="43"/>
        <v>0</v>
      </c>
      <c r="M168" s="1137">
        <f t="shared" ca="1" si="44"/>
        <v>0</v>
      </c>
      <c r="N168" s="1137">
        <f t="shared" ca="1" si="53"/>
        <v>1618747936.0447404</v>
      </c>
      <c r="O168" s="1080"/>
      <c r="P168" s="1137">
        <f t="shared" ca="1" si="45"/>
        <v>24732436.890653849</v>
      </c>
      <c r="Q168" s="1137">
        <f t="shared" ca="1" si="46"/>
        <v>1537810539.2425034</v>
      </c>
      <c r="R168" s="1137">
        <f t="shared" ca="1" si="54"/>
        <v>1561306354.2886248</v>
      </c>
      <c r="S168" s="1137">
        <f t="shared" ca="1" si="55"/>
        <v>23495815.046121359</v>
      </c>
      <c r="T168" s="1137">
        <f t="shared" ca="1" si="47"/>
        <v>1537810539.2425034</v>
      </c>
      <c r="U168" s="1139">
        <f t="shared" ca="1" si="48"/>
        <v>0.20085760745749817</v>
      </c>
      <c r="V168" s="1140">
        <f t="shared" ca="1" si="49"/>
        <v>5.0000000000000044E-2</v>
      </c>
      <c r="X168" s="1141">
        <f t="shared" ca="1" si="56"/>
        <v>82174018.646769643</v>
      </c>
      <c r="Y168" s="1141">
        <f t="shared" ca="1" si="50"/>
        <v>1236621.8445324898</v>
      </c>
      <c r="Z168" s="1141">
        <f t="shared" ca="1" si="51"/>
        <v>80937396.802237153</v>
      </c>
      <c r="AA168" s="1139">
        <f t="shared" ca="1" si="52"/>
        <v>0.20081627235280949</v>
      </c>
      <c r="AB168" s="1112"/>
    </row>
    <row r="169" spans="1:28">
      <c r="A169" s="1151">
        <f>Calendar!J161</f>
        <v>49822</v>
      </c>
      <c r="C169" s="1111"/>
      <c r="D169" s="1132">
        <f t="shared" ca="1" si="38"/>
        <v>50739</v>
      </c>
      <c r="E169" s="1133">
        <f t="shared" ca="1" si="39"/>
        <v>50766</v>
      </c>
      <c r="F169" s="1134">
        <f t="shared" ca="1" si="40"/>
        <v>4837</v>
      </c>
      <c r="G169" s="1135">
        <f ca="1">IF(F169&lt;&gt;"",COUNTIF($F$11:F169,"&gt;0"),"")</f>
        <v>159</v>
      </c>
      <c r="H169" s="1136">
        <v>1.5140884402968137E-2</v>
      </c>
      <c r="I169" s="1080"/>
      <c r="J169" s="1137">
        <f t="shared" ca="1" si="41"/>
        <v>1618747936.0447404</v>
      </c>
      <c r="K169" s="1138">
        <f t="shared" ca="1" si="42"/>
        <v>24509275.377196673</v>
      </c>
      <c r="L169" s="1137">
        <f t="shared" ca="1" si="43"/>
        <v>0</v>
      </c>
      <c r="M169" s="1137">
        <f t="shared" ca="1" si="44"/>
        <v>0</v>
      </c>
      <c r="N169" s="1137">
        <f t="shared" ca="1" si="53"/>
        <v>1594238660.6675436</v>
      </c>
      <c r="O169" s="1080"/>
      <c r="P169" s="1137">
        <f t="shared" ca="1" si="45"/>
        <v>24509275.377197027</v>
      </c>
      <c r="Q169" s="1137">
        <f t="shared" ca="1" si="46"/>
        <v>1514526727.6341665</v>
      </c>
      <c r="R169" s="1137">
        <f t="shared" ca="1" si="54"/>
        <v>1537810539.2425034</v>
      </c>
      <c r="S169" s="1137">
        <f t="shared" ca="1" si="55"/>
        <v>23283811.608336926</v>
      </c>
      <c r="T169" s="1137">
        <f t="shared" ca="1" si="47"/>
        <v>1514526727.6341665</v>
      </c>
      <c r="U169" s="1139">
        <f t="shared" ca="1" si="48"/>
        <v>0.19783493789462556</v>
      </c>
      <c r="V169" s="1140">
        <f t="shared" ca="1" si="49"/>
        <v>5.0000000000000044E-2</v>
      </c>
      <c r="X169" s="1141">
        <f t="shared" ca="1" si="56"/>
        <v>80937396.802237153</v>
      </c>
      <c r="Y169" s="1141">
        <f t="shared" ca="1" si="50"/>
        <v>1225463.7688601017</v>
      </c>
      <c r="Z169" s="1141">
        <f t="shared" ca="1" si="51"/>
        <v>79711933.033377051</v>
      </c>
      <c r="AA169" s="1139">
        <f t="shared" ca="1" si="52"/>
        <v>0.19779422483440165</v>
      </c>
      <c r="AB169" s="1112"/>
    </row>
    <row r="170" spans="1:28">
      <c r="A170" s="1151">
        <f>Calendar!J162</f>
        <v>49853</v>
      </c>
      <c r="C170" s="1111"/>
      <c r="D170" s="1132">
        <f t="shared" ca="1" si="38"/>
        <v>50770</v>
      </c>
      <c r="E170" s="1133">
        <f t="shared" ca="1" si="39"/>
        <v>50797</v>
      </c>
      <c r="F170" s="1134">
        <f t="shared" ca="1" si="40"/>
        <v>4868</v>
      </c>
      <c r="G170" s="1135">
        <f ca="1">IF(F170&lt;&gt;"",COUNTIF($F$11:F170,"&gt;0"),"")</f>
        <v>160</v>
      </c>
      <c r="H170" s="1136">
        <v>1.5239153987182522E-2</v>
      </c>
      <c r="I170" s="1080"/>
      <c r="J170" s="1137">
        <f t="shared" ca="1" si="41"/>
        <v>1594238660.6675436</v>
      </c>
      <c r="K170" s="1138">
        <f t="shared" ca="1" si="42"/>
        <v>24294848.442232322</v>
      </c>
      <c r="L170" s="1137">
        <f t="shared" ca="1" si="43"/>
        <v>0</v>
      </c>
      <c r="M170" s="1137">
        <f t="shared" ca="1" si="44"/>
        <v>0</v>
      </c>
      <c r="N170" s="1137">
        <f t="shared" ca="1" si="53"/>
        <v>1569943812.2253113</v>
      </c>
      <c r="O170" s="1080"/>
      <c r="P170" s="1137">
        <f t="shared" ca="1" si="45"/>
        <v>24294848.442232132</v>
      </c>
      <c r="Q170" s="1137">
        <f t="shared" ca="1" si="46"/>
        <v>1491446621.6140456</v>
      </c>
      <c r="R170" s="1137">
        <f t="shared" ca="1" si="54"/>
        <v>1514526727.6341665</v>
      </c>
      <c r="S170" s="1137">
        <f t="shared" ca="1" si="55"/>
        <v>23080106.020120859</v>
      </c>
      <c r="T170" s="1137">
        <f t="shared" ca="1" si="47"/>
        <v>1491446621.6140456</v>
      </c>
      <c r="U170" s="1139">
        <f t="shared" ca="1" si="48"/>
        <v>0.19483954196909464</v>
      </c>
      <c r="V170" s="1140">
        <f t="shared" ca="1" si="49"/>
        <v>5.0000000000000044E-2</v>
      </c>
      <c r="X170" s="1141">
        <f t="shared" ca="1" si="56"/>
        <v>79711933.033377051</v>
      </c>
      <c r="Y170" s="1141">
        <f t="shared" ca="1" si="50"/>
        <v>1214742.4221112728</v>
      </c>
      <c r="Z170" s="1141">
        <f t="shared" ca="1" si="51"/>
        <v>78497190.611265779</v>
      </c>
      <c r="AA170" s="1139">
        <f t="shared" ca="1" si="52"/>
        <v>0.19479944534060864</v>
      </c>
      <c r="AB170" s="1112"/>
    </row>
    <row r="171" spans="1:28">
      <c r="A171" s="1151">
        <f>Calendar!J163</f>
        <v>49884</v>
      </c>
      <c r="C171" s="1111"/>
      <c r="D171" s="1132">
        <f t="shared" ca="1" si="38"/>
        <v>50801</v>
      </c>
      <c r="E171" s="1133">
        <f t="shared" ca="1" si="39"/>
        <v>50829</v>
      </c>
      <c r="F171" s="1134">
        <f t="shared" ca="1" si="40"/>
        <v>4900</v>
      </c>
      <c r="G171" s="1135">
        <f ca="1">IF(F171&lt;&gt;"",COUNTIF($F$11:F171,"&gt;0"),"")</f>
        <v>161</v>
      </c>
      <c r="H171" s="1136">
        <v>1.5343443916137591E-2</v>
      </c>
      <c r="I171" s="1080"/>
      <c r="J171" s="1137">
        <f t="shared" ca="1" si="41"/>
        <v>1569943812.2253113</v>
      </c>
      <c r="K171" s="1138">
        <f t="shared" ca="1" si="42"/>
        <v>24088344.83436631</v>
      </c>
      <c r="L171" s="1137">
        <f t="shared" ca="1" si="43"/>
        <v>0</v>
      </c>
      <c r="M171" s="1137">
        <f t="shared" ca="1" si="44"/>
        <v>0</v>
      </c>
      <c r="N171" s="1137">
        <f t="shared" ca="1" si="53"/>
        <v>1545855467.390945</v>
      </c>
      <c r="O171" s="1080"/>
      <c r="P171" s="1137">
        <f t="shared" ca="1" si="45"/>
        <v>24088344.834366322</v>
      </c>
      <c r="Q171" s="1137">
        <f t="shared" ca="1" si="46"/>
        <v>1468562694.0213976</v>
      </c>
      <c r="R171" s="1137">
        <f t="shared" ca="1" si="54"/>
        <v>1491446621.6140456</v>
      </c>
      <c r="S171" s="1137">
        <f t="shared" ca="1" si="55"/>
        <v>22883927.592648029</v>
      </c>
      <c r="T171" s="1137">
        <f t="shared" ca="1" si="47"/>
        <v>1468562694.0213976</v>
      </c>
      <c r="U171" s="1139">
        <f t="shared" ca="1" si="48"/>
        <v>0.19187035218623547</v>
      </c>
      <c r="V171" s="1140">
        <f t="shared" ca="1" si="49"/>
        <v>5.0000000000000044E-2</v>
      </c>
      <c r="X171" s="1141">
        <f t="shared" ca="1" si="56"/>
        <v>78497190.611265779</v>
      </c>
      <c r="Y171" s="1141">
        <f t="shared" ca="1" si="50"/>
        <v>1204417.2417182922</v>
      </c>
      <c r="Z171" s="1141">
        <f t="shared" ca="1" si="51"/>
        <v>77292773.369547486</v>
      </c>
      <c r="AA171" s="1139">
        <f t="shared" ca="1" si="52"/>
        <v>0.19183086659644619</v>
      </c>
      <c r="AB171" s="1112"/>
    </row>
    <row r="172" spans="1:28">
      <c r="A172" s="1151">
        <f>Calendar!J164</f>
        <v>49914</v>
      </c>
      <c r="C172" s="1111"/>
      <c r="D172" s="1132">
        <f t="shared" ca="1" si="38"/>
        <v>50829</v>
      </c>
      <c r="E172" s="1133">
        <f t="shared" ca="1" si="39"/>
        <v>50857</v>
      </c>
      <c r="F172" s="1134">
        <f t="shared" ca="1" si="40"/>
        <v>4928</v>
      </c>
      <c r="G172" s="1135">
        <f ca="1">IF(F172&lt;&gt;"",COUNTIF($F$11:F172,"&gt;0"),"")</f>
        <v>162</v>
      </c>
      <c r="H172" s="1136">
        <v>1.5447912871940713E-2</v>
      </c>
      <c r="I172" s="1080"/>
      <c r="J172" s="1137">
        <f t="shared" ca="1" si="41"/>
        <v>1545855467.390945</v>
      </c>
      <c r="K172" s="1138">
        <f t="shared" ca="1" si="42"/>
        <v>23880240.572868507</v>
      </c>
      <c r="L172" s="1137">
        <f t="shared" ca="1" si="43"/>
        <v>0</v>
      </c>
      <c r="M172" s="1137">
        <f t="shared" ca="1" si="44"/>
        <v>0</v>
      </c>
      <c r="N172" s="1137">
        <f t="shared" ca="1" si="53"/>
        <v>1521975226.8180764</v>
      </c>
      <c r="O172" s="1080"/>
      <c r="P172" s="1137">
        <f t="shared" ca="1" si="45"/>
        <v>23880240.572868586</v>
      </c>
      <c r="Q172" s="1137">
        <f t="shared" ca="1" si="46"/>
        <v>1445876465.4771724</v>
      </c>
      <c r="R172" s="1137">
        <f t="shared" ca="1" si="54"/>
        <v>1468562694.0213976</v>
      </c>
      <c r="S172" s="1137">
        <f t="shared" ca="1" si="55"/>
        <v>22686228.544225216</v>
      </c>
      <c r="T172" s="1137">
        <f t="shared" ca="1" si="47"/>
        <v>1445876465.4771724</v>
      </c>
      <c r="U172" s="1139">
        <f t="shared" ca="1" si="48"/>
        <v>0.1889264001982964</v>
      </c>
      <c r="V172" s="1140">
        <f t="shared" ca="1" si="49"/>
        <v>5.0000000000000155E-2</v>
      </c>
      <c r="X172" s="1141">
        <f t="shared" ca="1" si="56"/>
        <v>77292773.369547486</v>
      </c>
      <c r="Y172" s="1141">
        <f t="shared" ca="1" si="50"/>
        <v>1194012.0286433697</v>
      </c>
      <c r="Z172" s="1141">
        <f t="shared" ca="1" si="51"/>
        <v>76098761.340904117</v>
      </c>
      <c r="AA172" s="1139">
        <f t="shared" ca="1" si="52"/>
        <v>0.18888752045343959</v>
      </c>
      <c r="AB172" s="1112"/>
    </row>
    <row r="173" spans="1:28">
      <c r="A173" s="1151">
        <f>Calendar!J165</f>
        <v>49947</v>
      </c>
      <c r="C173" s="1111"/>
      <c r="D173" s="1132">
        <f t="shared" ca="1" si="38"/>
        <v>50860</v>
      </c>
      <c r="E173" s="1133">
        <f t="shared" ca="1" si="39"/>
        <v>50887</v>
      </c>
      <c r="F173" s="1134">
        <f t="shared" ca="1" si="40"/>
        <v>4958</v>
      </c>
      <c r="G173" s="1135">
        <f ca="1">IF(F173&lt;&gt;"",COUNTIF($F$11:F173,"&gt;0"),"")</f>
        <v>163</v>
      </c>
      <c r="H173" s="1136">
        <v>1.553540043119273E-2</v>
      </c>
      <c r="I173" s="1080"/>
      <c r="J173" s="1137">
        <f t="shared" ca="1" si="41"/>
        <v>1521975226.8180764</v>
      </c>
      <c r="K173" s="1138">
        <f t="shared" ca="1" si="42"/>
        <v>23644494.594974197</v>
      </c>
      <c r="L173" s="1137">
        <f t="shared" ca="1" si="43"/>
        <v>0</v>
      </c>
      <c r="M173" s="1137">
        <f t="shared" ca="1" si="44"/>
        <v>0</v>
      </c>
      <c r="N173" s="1137">
        <f t="shared" ca="1" si="53"/>
        <v>1498330732.2231021</v>
      </c>
      <c r="O173" s="1080"/>
      <c r="P173" s="1137">
        <f t="shared" ca="1" si="45"/>
        <v>23644494.594974518</v>
      </c>
      <c r="Q173" s="1137">
        <f t="shared" ca="1" si="46"/>
        <v>1423414195.6119468</v>
      </c>
      <c r="R173" s="1137">
        <f t="shared" ca="1" si="54"/>
        <v>1445876465.4771724</v>
      </c>
      <c r="S173" s="1137">
        <f t="shared" ca="1" si="55"/>
        <v>22462269.865225554</v>
      </c>
      <c r="T173" s="1137">
        <f t="shared" ca="1" si="47"/>
        <v>1423414195.6119468</v>
      </c>
      <c r="U173" s="1139">
        <f t="shared" ca="1" si="48"/>
        <v>0.1860078816288237</v>
      </c>
      <c r="V173" s="1140">
        <f t="shared" ca="1" si="49"/>
        <v>5.0000000000000155E-2</v>
      </c>
      <c r="X173" s="1141">
        <f t="shared" ca="1" si="56"/>
        <v>76098761.340904117</v>
      </c>
      <c r="Y173" s="1141">
        <f t="shared" ca="1" si="50"/>
        <v>1182224.7297489643</v>
      </c>
      <c r="Z173" s="1141">
        <f t="shared" ca="1" si="51"/>
        <v>74916536.611155152</v>
      </c>
      <c r="AA173" s="1139">
        <f t="shared" ca="1" si="52"/>
        <v>0.18596960249487809</v>
      </c>
      <c r="AB173" s="1112"/>
    </row>
    <row r="174" spans="1:28">
      <c r="A174" s="1151">
        <f>Calendar!J166</f>
        <v>49975</v>
      </c>
      <c r="C174" s="1111"/>
      <c r="D174" s="1132">
        <f t="shared" ca="1" si="38"/>
        <v>50890</v>
      </c>
      <c r="E174" s="1133">
        <f t="shared" ca="1" si="39"/>
        <v>50917</v>
      </c>
      <c r="F174" s="1134">
        <f t="shared" ca="1" si="40"/>
        <v>4988</v>
      </c>
      <c r="G174" s="1135">
        <f ca="1">IF(F174&lt;&gt;"",COUNTIF($F$11:F174,"&gt;0"),"")</f>
        <v>164</v>
      </c>
      <c r="H174" s="1136">
        <v>1.5615344497241317E-2</v>
      </c>
      <c r="I174" s="1080"/>
      <c r="J174" s="1137">
        <f t="shared" ca="1" si="41"/>
        <v>1498330732.2231021</v>
      </c>
      <c r="K174" s="1138">
        <f t="shared" ca="1" si="42"/>
        <v>23396950.55446757</v>
      </c>
      <c r="L174" s="1137">
        <f t="shared" ca="1" si="43"/>
        <v>0</v>
      </c>
      <c r="M174" s="1137">
        <f t="shared" ca="1" si="44"/>
        <v>0</v>
      </c>
      <c r="N174" s="1137">
        <f t="shared" ca="1" si="53"/>
        <v>1474933781.6686344</v>
      </c>
      <c r="O174" s="1080"/>
      <c r="P174" s="1137">
        <f t="shared" ca="1" si="45"/>
        <v>23396950.554467678</v>
      </c>
      <c r="Q174" s="1137">
        <f t="shared" ca="1" si="46"/>
        <v>1401187092.5852027</v>
      </c>
      <c r="R174" s="1137">
        <f t="shared" ca="1" si="54"/>
        <v>1423414195.6119468</v>
      </c>
      <c r="S174" s="1137">
        <f t="shared" ca="1" si="55"/>
        <v>22227103.026744127</v>
      </c>
      <c r="T174" s="1137">
        <f t="shared" ca="1" si="47"/>
        <v>1401187092.5852027</v>
      </c>
      <c r="U174" s="1139">
        <f t="shared" ca="1" si="48"/>
        <v>0.18311817470436201</v>
      </c>
      <c r="V174" s="1140">
        <f t="shared" ca="1" si="49"/>
        <v>5.0000000000000044E-2</v>
      </c>
      <c r="X174" s="1141">
        <f t="shared" ca="1" si="56"/>
        <v>74916536.611155152</v>
      </c>
      <c r="Y174" s="1141">
        <f t="shared" ca="1" si="50"/>
        <v>1169847.5277235508</v>
      </c>
      <c r="Z174" s="1141">
        <f t="shared" ca="1" si="51"/>
        <v>73746689.083431602</v>
      </c>
      <c r="AA174" s="1139">
        <f t="shared" ca="1" si="52"/>
        <v>0.18308049025208981</v>
      </c>
      <c r="AB174" s="1112"/>
    </row>
    <row r="175" spans="1:28">
      <c r="A175" s="1151">
        <f>Calendar!J167</f>
        <v>50006</v>
      </c>
      <c r="C175" s="1111"/>
      <c r="D175" s="1132">
        <f t="shared" ca="1" si="38"/>
        <v>50921</v>
      </c>
      <c r="E175" s="1133">
        <f t="shared" ca="1" si="39"/>
        <v>50948</v>
      </c>
      <c r="F175" s="1134">
        <f t="shared" ca="1" si="40"/>
        <v>5019</v>
      </c>
      <c r="G175" s="1135">
        <f ca="1">IF(F175&lt;&gt;"",COUNTIF($F$11:F175,"&gt;0"),"")</f>
        <v>165</v>
      </c>
      <c r="H175" s="1136">
        <v>1.5720716728036072E-2</v>
      </c>
      <c r="I175" s="1080"/>
      <c r="J175" s="1137">
        <f t="shared" ca="1" si="41"/>
        <v>1474933781.6686344</v>
      </c>
      <c r="K175" s="1138">
        <f t="shared" ca="1" si="42"/>
        <v>23187016.174223606</v>
      </c>
      <c r="L175" s="1137">
        <f t="shared" ca="1" si="43"/>
        <v>0</v>
      </c>
      <c r="M175" s="1137">
        <f t="shared" ca="1" si="44"/>
        <v>0</v>
      </c>
      <c r="N175" s="1137">
        <f t="shared" ca="1" si="53"/>
        <v>1451746765.4944108</v>
      </c>
      <c r="O175" s="1080"/>
      <c r="P175" s="1137">
        <f t="shared" ca="1" si="45"/>
        <v>23187016.174223661</v>
      </c>
      <c r="Q175" s="1137">
        <f t="shared" ca="1" si="46"/>
        <v>1379159427.2196901</v>
      </c>
      <c r="R175" s="1137">
        <f t="shared" ca="1" si="54"/>
        <v>1401187092.5852027</v>
      </c>
      <c r="S175" s="1137">
        <f t="shared" ca="1" si="55"/>
        <v>22027665.365512609</v>
      </c>
      <c r="T175" s="1137">
        <f t="shared" ca="1" si="47"/>
        <v>1379159427.2196901</v>
      </c>
      <c r="U175" s="1139">
        <f t="shared" ca="1" si="48"/>
        <v>0.18025872132264739</v>
      </c>
      <c r="V175" s="1140">
        <f t="shared" ca="1" si="49"/>
        <v>5.0000000000000044E-2</v>
      </c>
      <c r="X175" s="1141">
        <f t="shared" ca="1" si="56"/>
        <v>73746689.083431602</v>
      </c>
      <c r="Y175" s="1141">
        <f t="shared" ca="1" si="50"/>
        <v>1159350.8087110519</v>
      </c>
      <c r="Z175" s="1141">
        <f t="shared" ca="1" si="51"/>
        <v>72587338.27472055</v>
      </c>
      <c r="AA175" s="1139">
        <f t="shared" ca="1" si="52"/>
        <v>0.18022162532607919</v>
      </c>
      <c r="AB175" s="1112"/>
    </row>
    <row r="176" spans="1:28">
      <c r="A176" s="1151">
        <f>Calendar!J168</f>
        <v>50038</v>
      </c>
      <c r="C176" s="1111"/>
      <c r="D176" s="1132">
        <f t="shared" ca="1" si="38"/>
        <v>50951</v>
      </c>
      <c r="E176" s="1133">
        <f t="shared" ca="1" si="39"/>
        <v>50978</v>
      </c>
      <c r="F176" s="1134">
        <f t="shared" ca="1" si="40"/>
        <v>5049</v>
      </c>
      <c r="G176" s="1135">
        <f ca="1">IF(F176&lt;&gt;"",COUNTIF($F$11:F176,"&gt;0"),"")</f>
        <v>166</v>
      </c>
      <c r="H176" s="1136">
        <v>1.580574357171256E-2</v>
      </c>
      <c r="I176" s="1080"/>
      <c r="J176" s="1137">
        <f t="shared" ca="1" si="41"/>
        <v>1451746765.4944108</v>
      </c>
      <c r="K176" s="1138">
        <f t="shared" ca="1" si="42"/>
        <v>22945937.106467783</v>
      </c>
      <c r="L176" s="1137">
        <f t="shared" ca="1" si="43"/>
        <v>0</v>
      </c>
      <c r="M176" s="1137">
        <f t="shared" ca="1" si="44"/>
        <v>0</v>
      </c>
      <c r="N176" s="1137">
        <f t="shared" ca="1" si="53"/>
        <v>1428800828.387943</v>
      </c>
      <c r="O176" s="1080"/>
      <c r="P176" s="1137">
        <f t="shared" ca="1" si="45"/>
        <v>22945937.106467485</v>
      </c>
      <c r="Q176" s="1137">
        <f t="shared" ca="1" si="46"/>
        <v>1357360786.9685459</v>
      </c>
      <c r="R176" s="1137">
        <f t="shared" ca="1" si="54"/>
        <v>1379159427.2196901</v>
      </c>
      <c r="S176" s="1137">
        <f t="shared" ca="1" si="55"/>
        <v>21798640.251144171</v>
      </c>
      <c r="T176" s="1137">
        <f t="shared" ca="1" si="47"/>
        <v>1357360786.9685459</v>
      </c>
      <c r="U176" s="1139">
        <f t="shared" ca="1" si="48"/>
        <v>0.17742492502697604</v>
      </c>
      <c r="V176" s="1140">
        <f t="shared" ca="1" si="49"/>
        <v>4.9999999999999933E-2</v>
      </c>
      <c r="X176" s="1141">
        <f t="shared" ca="1" si="56"/>
        <v>72587338.27472055</v>
      </c>
      <c r="Y176" s="1141">
        <f t="shared" ca="1" si="50"/>
        <v>1147296.8553233147</v>
      </c>
      <c r="Z176" s="1141">
        <f t="shared" ca="1" si="51"/>
        <v>71440041.419397235</v>
      </c>
      <c r="AA176" s="1139">
        <f t="shared" ca="1" si="52"/>
        <v>0.17738841220606194</v>
      </c>
      <c r="AB176" s="1112"/>
    </row>
    <row r="177" spans="1:28">
      <c r="A177" s="1151">
        <f>Calendar!J169</f>
        <v>50067</v>
      </c>
      <c r="C177" s="1111"/>
      <c r="D177" s="1132">
        <f t="shared" ca="1" si="38"/>
        <v>50982</v>
      </c>
      <c r="E177" s="1133">
        <f t="shared" ca="1" si="39"/>
        <v>51011</v>
      </c>
      <c r="F177" s="1134">
        <f t="shared" ca="1" si="40"/>
        <v>5082</v>
      </c>
      <c r="G177" s="1135">
        <f ca="1">IF(F177&lt;&gt;"",COUNTIF($F$11:F177,"&gt;0"),"")</f>
        <v>167</v>
      </c>
      <c r="H177" s="1136">
        <v>1.5909727788583974E-2</v>
      </c>
      <c r="I177" s="1080"/>
      <c r="J177" s="1137">
        <f t="shared" ca="1" si="41"/>
        <v>1428800828.387943</v>
      </c>
      <c r="K177" s="1138">
        <f t="shared" ca="1" si="42"/>
        <v>22731832.24375546</v>
      </c>
      <c r="L177" s="1137">
        <f t="shared" ca="1" si="43"/>
        <v>0</v>
      </c>
      <c r="M177" s="1137">
        <f t="shared" ca="1" si="44"/>
        <v>0</v>
      </c>
      <c r="N177" s="1137">
        <f t="shared" ca="1" si="53"/>
        <v>1406068996.1441875</v>
      </c>
      <c r="O177" s="1080"/>
      <c r="P177" s="1137">
        <f t="shared" ca="1" si="45"/>
        <v>22731832.243755817</v>
      </c>
      <c r="Q177" s="1137">
        <f t="shared" ca="1" si="46"/>
        <v>1335765546.336978</v>
      </c>
      <c r="R177" s="1137">
        <f t="shared" ca="1" si="54"/>
        <v>1357360786.9685459</v>
      </c>
      <c r="S177" s="1137">
        <f t="shared" ca="1" si="55"/>
        <v>21595240.631567955</v>
      </c>
      <c r="T177" s="1137">
        <f t="shared" ca="1" si="47"/>
        <v>1335765546.336978</v>
      </c>
      <c r="U177" s="1139">
        <f t="shared" ca="1" si="48"/>
        <v>0.17462059215876935</v>
      </c>
      <c r="V177" s="1140">
        <f t="shared" ca="1" si="49"/>
        <v>5.0000000000000044E-2</v>
      </c>
      <c r="X177" s="1141">
        <f t="shared" ca="1" si="56"/>
        <v>71440041.419397235</v>
      </c>
      <c r="Y177" s="1141">
        <f t="shared" ca="1" si="50"/>
        <v>1136591.6121878624</v>
      </c>
      <c r="Z177" s="1141">
        <f t="shared" ca="1" si="51"/>
        <v>70303449.807209373</v>
      </c>
      <c r="AA177" s="1139">
        <f t="shared" ca="1" si="52"/>
        <v>0.17458465645013987</v>
      </c>
      <c r="AB177" s="1112"/>
    </row>
    <row r="178" spans="1:28">
      <c r="A178" s="1151">
        <f>Calendar!J170</f>
        <v>50098</v>
      </c>
      <c r="C178" s="1111"/>
      <c r="D178" s="1132">
        <f t="shared" ca="1" si="38"/>
        <v>51013</v>
      </c>
      <c r="E178" s="1133">
        <f t="shared" ca="1" si="39"/>
        <v>51040</v>
      </c>
      <c r="F178" s="1134">
        <f t="shared" ca="1" si="40"/>
        <v>5111</v>
      </c>
      <c r="G178" s="1135">
        <f ca="1">IF(F178&lt;&gt;"",COUNTIF($F$11:F178,"&gt;0"),"")</f>
        <v>168</v>
      </c>
      <c r="H178" s="1136">
        <v>1.6001483846585514E-2</v>
      </c>
      <c r="I178" s="1080"/>
      <c r="J178" s="1137">
        <f t="shared" ca="1" si="41"/>
        <v>1406068996.1441875</v>
      </c>
      <c r="K178" s="1138">
        <f t="shared" ca="1" si="42"/>
        <v>22499190.328985926</v>
      </c>
      <c r="L178" s="1137">
        <f t="shared" ca="1" si="43"/>
        <v>0</v>
      </c>
      <c r="M178" s="1137">
        <f t="shared" ca="1" si="44"/>
        <v>0</v>
      </c>
      <c r="N178" s="1137">
        <f t="shared" ca="1" si="53"/>
        <v>1383569805.8152015</v>
      </c>
      <c r="O178" s="1080"/>
      <c r="P178" s="1137">
        <f t="shared" ca="1" si="45"/>
        <v>22499190.328985929</v>
      </c>
      <c r="Q178" s="1137">
        <f t="shared" ca="1" si="46"/>
        <v>1314391315.5244415</v>
      </c>
      <c r="R178" s="1137">
        <f t="shared" ca="1" si="54"/>
        <v>1335765546.336978</v>
      </c>
      <c r="S178" s="1137">
        <f t="shared" ca="1" si="55"/>
        <v>21374230.812536478</v>
      </c>
      <c r="T178" s="1137">
        <f t="shared" ca="1" si="47"/>
        <v>1314391315.5244415</v>
      </c>
      <c r="U178" s="1139">
        <f t="shared" ca="1" si="48"/>
        <v>0.17184242607124195</v>
      </c>
      <c r="V178" s="1140">
        <f t="shared" ca="1" si="49"/>
        <v>4.9999999999999933E-2</v>
      </c>
      <c r="X178" s="1141">
        <f t="shared" ca="1" si="56"/>
        <v>70303449.807209373</v>
      </c>
      <c r="Y178" s="1141">
        <f t="shared" ca="1" si="50"/>
        <v>1124959.5164494514</v>
      </c>
      <c r="Z178" s="1141">
        <f t="shared" ca="1" si="51"/>
        <v>69178490.290759921</v>
      </c>
      <c r="AA178" s="1139">
        <f t="shared" ca="1" si="52"/>
        <v>0.17180706208995447</v>
      </c>
      <c r="AB178" s="1112"/>
    </row>
    <row r="179" spans="1:28">
      <c r="A179" s="1151">
        <f>Calendar!J171</f>
        <v>50126</v>
      </c>
      <c r="C179" s="1111"/>
      <c r="D179" s="1132">
        <f t="shared" ca="1" si="38"/>
        <v>51043</v>
      </c>
      <c r="E179" s="1133">
        <f t="shared" ca="1" si="39"/>
        <v>51070</v>
      </c>
      <c r="F179" s="1134">
        <f t="shared" ca="1" si="40"/>
        <v>5141</v>
      </c>
      <c r="G179" s="1135">
        <f ca="1">IF(F179&lt;&gt;"",COUNTIF($F$11:F179,"&gt;0"),"")</f>
        <v>169</v>
      </c>
      <c r="H179" s="1136">
        <v>1.6094577730115241E-2</v>
      </c>
      <c r="I179" s="1080"/>
      <c r="J179" s="1137">
        <f t="shared" ca="1" si="41"/>
        <v>1383569805.8152015</v>
      </c>
      <c r="K179" s="1138">
        <f t="shared" ca="1" si="42"/>
        <v>22267971.78473321</v>
      </c>
      <c r="L179" s="1137">
        <f t="shared" ca="1" si="43"/>
        <v>0</v>
      </c>
      <c r="M179" s="1137">
        <f t="shared" ca="1" si="44"/>
        <v>0</v>
      </c>
      <c r="N179" s="1137">
        <f t="shared" ca="1" si="53"/>
        <v>1361301834.0304682</v>
      </c>
      <c r="O179" s="1080"/>
      <c r="P179" s="1137">
        <f t="shared" ca="1" si="45"/>
        <v>22267971.784733057</v>
      </c>
      <c r="Q179" s="1137">
        <f t="shared" ca="1" si="46"/>
        <v>1293236742.3289447</v>
      </c>
      <c r="R179" s="1137">
        <f t="shared" ca="1" si="54"/>
        <v>1314391315.5244415</v>
      </c>
      <c r="S179" s="1137">
        <f t="shared" ca="1" si="55"/>
        <v>21154573.195496798</v>
      </c>
      <c r="T179" s="1137">
        <f t="shared" ca="1" si="47"/>
        <v>1293236742.3289447</v>
      </c>
      <c r="U179" s="1139">
        <f t="shared" ca="1" si="48"/>
        <v>0.16909269226630494</v>
      </c>
      <c r="V179" s="1140">
        <f t="shared" ca="1" si="49"/>
        <v>5.0000000000000044E-2</v>
      </c>
      <c r="X179" s="1141">
        <f t="shared" ca="1" si="56"/>
        <v>69178490.290759921</v>
      </c>
      <c r="Y179" s="1141">
        <f t="shared" ca="1" si="50"/>
        <v>1113398.5892362595</v>
      </c>
      <c r="Z179" s="1141">
        <f t="shared" ca="1" si="51"/>
        <v>68065091.701523662</v>
      </c>
      <c r="AA179" s="1139">
        <f t="shared" ca="1" si="52"/>
        <v>0.16905789416119238</v>
      </c>
      <c r="AB179" s="1112"/>
    </row>
    <row r="180" spans="1:28">
      <c r="A180" s="1151">
        <f>Calendar!J172</f>
        <v>50157</v>
      </c>
      <c r="C180" s="1111"/>
      <c r="D180" s="1132">
        <f t="shared" ca="1" si="38"/>
        <v>51074</v>
      </c>
      <c r="E180" s="1133">
        <f t="shared" ca="1" si="39"/>
        <v>51102</v>
      </c>
      <c r="F180" s="1134">
        <f t="shared" ca="1" si="40"/>
        <v>5173</v>
      </c>
      <c r="G180" s="1135">
        <f ca="1">IF(F180&lt;&gt;"",COUNTIF($F$11:F180,"&gt;0"),"")</f>
        <v>170</v>
      </c>
      <c r="H180" s="1136">
        <v>1.622730145022349E-2</v>
      </c>
      <c r="I180" s="1080"/>
      <c r="J180" s="1137">
        <f t="shared" ca="1" si="41"/>
        <v>1361301834.0304682</v>
      </c>
      <c r="K180" s="1138">
        <f t="shared" ca="1" si="42"/>
        <v>22090255.225554515</v>
      </c>
      <c r="L180" s="1137">
        <f t="shared" ca="1" si="43"/>
        <v>0</v>
      </c>
      <c r="M180" s="1137">
        <f t="shared" ca="1" si="44"/>
        <v>0</v>
      </c>
      <c r="N180" s="1137">
        <f t="shared" ca="1" si="53"/>
        <v>1339211578.8049138</v>
      </c>
      <c r="O180" s="1080"/>
      <c r="P180" s="1137">
        <f t="shared" ca="1" si="45"/>
        <v>22090255.225554705</v>
      </c>
      <c r="Q180" s="1137">
        <f t="shared" ca="1" si="46"/>
        <v>1272250999.8646681</v>
      </c>
      <c r="R180" s="1137">
        <f t="shared" ca="1" si="54"/>
        <v>1293236742.3289447</v>
      </c>
      <c r="S180" s="1137">
        <f t="shared" ca="1" si="55"/>
        <v>20985742.464276552</v>
      </c>
      <c r="T180" s="1137">
        <f t="shared" ca="1" si="47"/>
        <v>1272250999.8646681</v>
      </c>
      <c r="U180" s="1139">
        <f t="shared" ca="1" si="48"/>
        <v>0.1663712167870304</v>
      </c>
      <c r="V180" s="1140">
        <f t="shared" ca="1" si="49"/>
        <v>4.9999999999999933E-2</v>
      </c>
      <c r="X180" s="1141">
        <f t="shared" ca="1" si="56"/>
        <v>68065091.701523662</v>
      </c>
      <c r="Y180" s="1141">
        <f t="shared" ca="1" si="50"/>
        <v>1104512.7612781525</v>
      </c>
      <c r="Z180" s="1141">
        <f t="shared" ca="1" si="51"/>
        <v>66960578.940245509</v>
      </c>
      <c r="AA180" s="1139">
        <f t="shared" ca="1" si="52"/>
        <v>0.16633697874272643</v>
      </c>
      <c r="AB180" s="1112"/>
    </row>
    <row r="181" spans="1:28">
      <c r="A181" s="1151">
        <f>Calendar!J173</f>
        <v>50187</v>
      </c>
      <c r="C181" s="1111"/>
      <c r="D181" s="1132">
        <f t="shared" ca="1" si="38"/>
        <v>51104</v>
      </c>
      <c r="E181" s="1133">
        <f t="shared" ca="1" si="39"/>
        <v>51131</v>
      </c>
      <c r="F181" s="1134">
        <f t="shared" ca="1" si="40"/>
        <v>5202</v>
      </c>
      <c r="G181" s="1135">
        <f ca="1">IF(F181&lt;&gt;"",COUNTIF($F$11:F181,"&gt;0"),"")</f>
        <v>171</v>
      </c>
      <c r="H181" s="1136">
        <v>1.6378965258124826E-2</v>
      </c>
      <c r="I181" s="1080"/>
      <c r="J181" s="1137">
        <f t="shared" ca="1" si="41"/>
        <v>1339211578.8049138</v>
      </c>
      <c r="K181" s="1138">
        <f t="shared" ca="1" si="42"/>
        <v>21934899.92252418</v>
      </c>
      <c r="L181" s="1137">
        <f t="shared" ca="1" si="43"/>
        <v>0</v>
      </c>
      <c r="M181" s="1137">
        <f t="shared" ca="1" si="44"/>
        <v>0</v>
      </c>
      <c r="N181" s="1137">
        <f t="shared" ca="1" si="53"/>
        <v>1317276678.8823895</v>
      </c>
      <c r="O181" s="1080"/>
      <c r="P181" s="1137">
        <f t="shared" ca="1" si="45"/>
        <v>21934899.922523975</v>
      </c>
      <c r="Q181" s="1137">
        <f t="shared" ca="1" si="46"/>
        <v>1251412844.9382701</v>
      </c>
      <c r="R181" s="1137">
        <f t="shared" ca="1" si="54"/>
        <v>1272250999.8646681</v>
      </c>
      <c r="S181" s="1137">
        <f t="shared" ca="1" si="55"/>
        <v>20838154.926398039</v>
      </c>
      <c r="T181" s="1137">
        <f t="shared" ca="1" si="47"/>
        <v>1251412844.9382701</v>
      </c>
      <c r="U181" s="1139">
        <f t="shared" ca="1" si="48"/>
        <v>0.16367146089958681</v>
      </c>
      <c r="V181" s="1140">
        <f t="shared" ca="1" si="49"/>
        <v>4.9999999999999933E-2</v>
      </c>
      <c r="X181" s="1141">
        <f t="shared" ca="1" si="56"/>
        <v>66960578.940245509</v>
      </c>
      <c r="Y181" s="1141">
        <f t="shared" ca="1" si="50"/>
        <v>1096744.9961259365</v>
      </c>
      <c r="Z181" s="1141">
        <f t="shared" ca="1" si="51"/>
        <v>65863833.944119573</v>
      </c>
      <c r="AA181" s="1139">
        <f t="shared" ca="1" si="52"/>
        <v>0.16363777844634778</v>
      </c>
      <c r="AB181" s="1112"/>
    </row>
    <row r="182" spans="1:28">
      <c r="A182" s="1151">
        <f>Calendar!J174</f>
        <v>50220</v>
      </c>
      <c r="C182" s="1111"/>
      <c r="D182" s="1132">
        <f t="shared" ca="1" si="38"/>
        <v>51135</v>
      </c>
      <c r="E182" s="1133">
        <f t="shared" ca="1" si="39"/>
        <v>51162</v>
      </c>
      <c r="F182" s="1134">
        <f t="shared" ca="1" si="40"/>
        <v>5233</v>
      </c>
      <c r="G182" s="1135">
        <f ca="1">IF(F182&lt;&gt;"",COUNTIF($F$11:F182,"&gt;0"),"")</f>
        <v>172</v>
      </c>
      <c r="H182" s="1136">
        <v>1.649593965294251E-2</v>
      </c>
      <c r="I182" s="1080"/>
      <c r="J182" s="1137">
        <f t="shared" ca="1" si="41"/>
        <v>1317276678.8823895</v>
      </c>
      <c r="K182" s="1138">
        <f t="shared" ca="1" si="42"/>
        <v>21729716.601072427</v>
      </c>
      <c r="L182" s="1137">
        <f t="shared" ca="1" si="43"/>
        <v>0</v>
      </c>
      <c r="M182" s="1137">
        <f t="shared" ca="1" si="44"/>
        <v>0</v>
      </c>
      <c r="N182" s="1137">
        <f t="shared" ca="1" si="53"/>
        <v>1295546962.2813172</v>
      </c>
      <c r="O182" s="1080"/>
      <c r="P182" s="1137">
        <f t="shared" ca="1" si="45"/>
        <v>21729716.601072311</v>
      </c>
      <c r="Q182" s="1137">
        <f t="shared" ca="1" si="46"/>
        <v>1230769614.1672513</v>
      </c>
      <c r="R182" s="1137">
        <f t="shared" ca="1" si="54"/>
        <v>1251412844.9382701</v>
      </c>
      <c r="S182" s="1137">
        <f t="shared" ca="1" si="55"/>
        <v>20643230.771018744</v>
      </c>
      <c r="T182" s="1137">
        <f t="shared" ca="1" si="47"/>
        <v>1230769614.1672513</v>
      </c>
      <c r="U182" s="1139">
        <f t="shared" ca="1" si="48"/>
        <v>0.16099069172776592</v>
      </c>
      <c r="V182" s="1140">
        <f t="shared" ca="1" si="49"/>
        <v>5.0000000000000044E-2</v>
      </c>
      <c r="X182" s="1141">
        <f t="shared" ca="1" si="56"/>
        <v>65863833.944119573</v>
      </c>
      <c r="Y182" s="1141">
        <f t="shared" ca="1" si="50"/>
        <v>1086485.8300535679</v>
      </c>
      <c r="Z182" s="1141">
        <f t="shared" ca="1" si="51"/>
        <v>64777348.114066005</v>
      </c>
      <c r="AA182" s="1139">
        <f t="shared" ca="1" si="52"/>
        <v>0.16095756095825897</v>
      </c>
      <c r="AB182" s="1112"/>
    </row>
    <row r="183" spans="1:28">
      <c r="A183" s="1151">
        <f>Calendar!J175</f>
        <v>50248</v>
      </c>
      <c r="C183" s="1111"/>
      <c r="D183" s="1132">
        <f t="shared" ca="1" si="38"/>
        <v>51166</v>
      </c>
      <c r="E183" s="1133">
        <f t="shared" ca="1" si="39"/>
        <v>51193</v>
      </c>
      <c r="F183" s="1134">
        <f t="shared" ca="1" si="40"/>
        <v>5264</v>
      </c>
      <c r="G183" s="1135">
        <f ca="1">IF(F183&lt;&gt;"",COUNTIF($F$11:F183,"&gt;0"),"")</f>
        <v>173</v>
      </c>
      <c r="H183" s="1136">
        <v>1.6625995194031577E-2</v>
      </c>
      <c r="I183" s="1080"/>
      <c r="J183" s="1137">
        <f t="shared" ca="1" si="41"/>
        <v>1295546962.2813172</v>
      </c>
      <c r="K183" s="1138">
        <f t="shared" ca="1" si="42"/>
        <v>21539757.56853139</v>
      </c>
      <c r="L183" s="1137">
        <f t="shared" ca="1" si="43"/>
        <v>0</v>
      </c>
      <c r="M183" s="1137">
        <f t="shared" ca="1" si="44"/>
        <v>0</v>
      </c>
      <c r="N183" s="1137">
        <f t="shared" ca="1" si="53"/>
        <v>1274007204.712786</v>
      </c>
      <c r="O183" s="1080"/>
      <c r="P183" s="1137">
        <f t="shared" ca="1" si="45"/>
        <v>21539757.568531275</v>
      </c>
      <c r="Q183" s="1137">
        <f t="shared" ca="1" si="46"/>
        <v>1210306844.4771466</v>
      </c>
      <c r="R183" s="1137">
        <f t="shared" ca="1" si="54"/>
        <v>1230769614.1672513</v>
      </c>
      <c r="S183" s="1137">
        <f t="shared" ca="1" si="55"/>
        <v>20462769.690104723</v>
      </c>
      <c r="T183" s="1137">
        <f t="shared" ca="1" si="47"/>
        <v>1210306844.4771466</v>
      </c>
      <c r="U183" s="1139">
        <f t="shared" ca="1" si="48"/>
        <v>0.15833499899233924</v>
      </c>
      <c r="V183" s="1140">
        <f t="shared" ca="1" si="49"/>
        <v>5.0000000000000044E-2</v>
      </c>
      <c r="X183" s="1141">
        <f t="shared" ca="1" si="56"/>
        <v>64777348.114066005</v>
      </c>
      <c r="Y183" s="1141">
        <f t="shared" ca="1" si="50"/>
        <v>1076987.8784265518</v>
      </c>
      <c r="Z183" s="1141">
        <f t="shared" ca="1" si="51"/>
        <v>63700360.235639453</v>
      </c>
      <c r="AA183" s="1139">
        <f t="shared" ca="1" si="52"/>
        <v>0.15830241474600684</v>
      </c>
      <c r="AB183" s="1112"/>
    </row>
    <row r="184" spans="1:28">
      <c r="A184" s="1151">
        <f>Calendar!J176</f>
        <v>50279</v>
      </c>
      <c r="C184" s="1111"/>
      <c r="D184" s="1132">
        <f t="shared" ca="1" si="38"/>
        <v>51195</v>
      </c>
      <c r="E184" s="1133">
        <f t="shared" ca="1" si="39"/>
        <v>51222</v>
      </c>
      <c r="F184" s="1134">
        <f t="shared" ca="1" si="40"/>
        <v>5293</v>
      </c>
      <c r="G184" s="1135">
        <f ca="1">IF(F184&lt;&gt;"",COUNTIF($F$11:F184,"&gt;0"),"")</f>
        <v>174</v>
      </c>
      <c r="H184" s="1136">
        <v>1.6770003583705364E-2</v>
      </c>
      <c r="I184" s="1080"/>
      <c r="J184" s="1137">
        <f t="shared" ca="1" si="41"/>
        <v>1274007204.712786</v>
      </c>
      <c r="K184" s="1138">
        <f t="shared" ca="1" si="42"/>
        <v>21365105.388699874</v>
      </c>
      <c r="L184" s="1137">
        <f t="shared" ca="1" si="43"/>
        <v>0</v>
      </c>
      <c r="M184" s="1137">
        <f t="shared" ca="1" si="44"/>
        <v>0</v>
      </c>
      <c r="N184" s="1137">
        <f t="shared" ca="1" si="53"/>
        <v>1252642099.3240862</v>
      </c>
      <c r="O184" s="1080"/>
      <c r="P184" s="1137">
        <f t="shared" ca="1" si="45"/>
        <v>21365105.388700008</v>
      </c>
      <c r="Q184" s="1137">
        <f t="shared" ca="1" si="46"/>
        <v>1190009994.3578818</v>
      </c>
      <c r="R184" s="1137">
        <f t="shared" ca="1" si="54"/>
        <v>1210306844.4771466</v>
      </c>
      <c r="S184" s="1137">
        <f t="shared" ca="1" si="55"/>
        <v>20296850.119264841</v>
      </c>
      <c r="T184" s="1137">
        <f t="shared" ca="1" si="47"/>
        <v>1190009994.3578818</v>
      </c>
      <c r="U184" s="1139">
        <f t="shared" ca="1" si="48"/>
        <v>0.15570252206004562</v>
      </c>
      <c r="V184" s="1140">
        <f t="shared" ca="1" si="49"/>
        <v>5.0000000000000044E-2</v>
      </c>
      <c r="X184" s="1141">
        <f t="shared" ca="1" si="56"/>
        <v>63700360.235639453</v>
      </c>
      <c r="Y184" s="1141">
        <f t="shared" ca="1" si="50"/>
        <v>1068255.2694351673</v>
      </c>
      <c r="Z184" s="1141">
        <f t="shared" ca="1" si="51"/>
        <v>62632104.966204286</v>
      </c>
      <c r="AA184" s="1139">
        <f t="shared" ca="1" si="52"/>
        <v>0.15567047955923621</v>
      </c>
      <c r="AB184" s="1112"/>
    </row>
    <row r="185" spans="1:28">
      <c r="A185" s="1151">
        <f>Calendar!J177</f>
        <v>50311</v>
      </c>
      <c r="C185" s="1111"/>
      <c r="D185" s="1132">
        <f t="shared" ca="1" si="38"/>
        <v>51226</v>
      </c>
      <c r="E185" s="1133">
        <f t="shared" ca="1" si="39"/>
        <v>51253</v>
      </c>
      <c r="F185" s="1134">
        <f t="shared" ca="1" si="40"/>
        <v>5324</v>
      </c>
      <c r="G185" s="1135">
        <f ca="1">IF(F185&lt;&gt;"",COUNTIF($F$11:F185,"&gt;0"),"")</f>
        <v>175</v>
      </c>
      <c r="H185" s="1136">
        <v>1.6885742730233598E-2</v>
      </c>
      <c r="I185" s="1080"/>
      <c r="J185" s="1137">
        <f t="shared" ca="1" si="41"/>
        <v>1252642099.3240862</v>
      </c>
      <c r="K185" s="1138">
        <f t="shared" ca="1" si="42"/>
        <v>21151792.222246241</v>
      </c>
      <c r="L185" s="1137">
        <f t="shared" ca="1" si="43"/>
        <v>0</v>
      </c>
      <c r="M185" s="1137">
        <f t="shared" ca="1" si="44"/>
        <v>0</v>
      </c>
      <c r="N185" s="1137">
        <f t="shared" ca="1" si="53"/>
        <v>1231490307.10184</v>
      </c>
      <c r="O185" s="1080"/>
      <c r="P185" s="1137">
        <f t="shared" ca="1" si="45"/>
        <v>21151792.22224617</v>
      </c>
      <c r="Q185" s="1137">
        <f t="shared" ca="1" si="46"/>
        <v>1169915791.746748</v>
      </c>
      <c r="R185" s="1137">
        <f t="shared" ca="1" si="54"/>
        <v>1190009994.3578818</v>
      </c>
      <c r="S185" s="1137">
        <f t="shared" ca="1" si="55"/>
        <v>20094202.611133814</v>
      </c>
      <c r="T185" s="1137">
        <f t="shared" ca="1" si="47"/>
        <v>1169915791.746748</v>
      </c>
      <c r="U185" s="1139">
        <f t="shared" ca="1" si="48"/>
        <v>0.15309139020710669</v>
      </c>
      <c r="V185" s="1140">
        <f t="shared" ca="1" si="49"/>
        <v>5.0000000000000044E-2</v>
      </c>
      <c r="X185" s="1141">
        <f t="shared" ca="1" si="56"/>
        <v>62632104.966204286</v>
      </c>
      <c r="Y185" s="1141">
        <f t="shared" ca="1" si="50"/>
        <v>1057589.6111123562</v>
      </c>
      <c r="Z185" s="1141">
        <f t="shared" ca="1" si="51"/>
        <v>61574515.355091929</v>
      </c>
      <c r="AA185" s="1139">
        <f t="shared" ca="1" si="52"/>
        <v>0.15305988505915025</v>
      </c>
      <c r="AB185" s="1112"/>
    </row>
    <row r="186" spans="1:28">
      <c r="A186" s="1151">
        <f>Calendar!J178</f>
        <v>50340</v>
      </c>
      <c r="C186" s="1111"/>
      <c r="D186" s="1132">
        <f t="shared" ca="1" si="38"/>
        <v>51256</v>
      </c>
      <c r="E186" s="1133">
        <f t="shared" ca="1" si="39"/>
        <v>51284</v>
      </c>
      <c r="F186" s="1134">
        <f t="shared" ca="1" si="40"/>
        <v>5355</v>
      </c>
      <c r="G186" s="1135">
        <f ca="1">IF(F186&lt;&gt;"",COUNTIF($F$11:F186,"&gt;0"),"")</f>
        <v>176</v>
      </c>
      <c r="H186" s="1136">
        <v>1.6997256534494937E-2</v>
      </c>
      <c r="I186" s="1080"/>
      <c r="J186" s="1137">
        <f t="shared" ca="1" si="41"/>
        <v>1231490307.10184</v>
      </c>
      <c r="K186" s="1138">
        <f t="shared" ca="1" si="42"/>
        <v>20931956.669553928</v>
      </c>
      <c r="L186" s="1137">
        <f t="shared" ca="1" si="43"/>
        <v>0</v>
      </c>
      <c r="M186" s="1137">
        <f t="shared" ca="1" si="44"/>
        <v>0</v>
      </c>
      <c r="N186" s="1137">
        <f t="shared" ca="1" si="53"/>
        <v>1210558350.432286</v>
      </c>
      <c r="O186" s="1080"/>
      <c r="P186" s="1137">
        <f t="shared" ca="1" si="45"/>
        <v>20931956.669553995</v>
      </c>
      <c r="Q186" s="1137">
        <f t="shared" ca="1" si="46"/>
        <v>1150030432.9106717</v>
      </c>
      <c r="R186" s="1137">
        <f t="shared" ca="1" si="54"/>
        <v>1169915791.746748</v>
      </c>
      <c r="S186" s="1137">
        <f t="shared" ca="1" si="55"/>
        <v>19885358.83607626</v>
      </c>
      <c r="T186" s="1137">
        <f t="shared" ca="1" si="47"/>
        <v>1150030432.9106717</v>
      </c>
      <c r="U186" s="1139">
        <f t="shared" ca="1" si="48"/>
        <v>0.15050632837785571</v>
      </c>
      <c r="V186" s="1140">
        <f t="shared" ca="1" si="49"/>
        <v>5.0000000000000044E-2</v>
      </c>
      <c r="X186" s="1141">
        <f t="shared" ca="1" si="56"/>
        <v>61574515.355091929</v>
      </c>
      <c r="Y186" s="1141">
        <f t="shared" ca="1" si="50"/>
        <v>1046597.8334777355</v>
      </c>
      <c r="Z186" s="1141">
        <f t="shared" ca="1" si="51"/>
        <v>60527917.521614194</v>
      </c>
      <c r="AA186" s="1139">
        <f t="shared" ca="1" si="52"/>
        <v>0.15047535521772221</v>
      </c>
      <c r="AB186" s="1112"/>
    </row>
    <row r="187" spans="1:28">
      <c r="A187" s="1151">
        <f>Calendar!J179</f>
        <v>50371</v>
      </c>
      <c r="C187" s="1111"/>
      <c r="D187" s="1132">
        <f t="shared" ca="1" si="38"/>
        <v>51287</v>
      </c>
      <c r="E187" s="1133">
        <f t="shared" ca="1" si="39"/>
        <v>51314</v>
      </c>
      <c r="F187" s="1134">
        <f t="shared" ca="1" si="40"/>
        <v>5385</v>
      </c>
      <c r="G187" s="1135">
        <f ca="1">IF(F187&lt;&gt;"",COUNTIF($F$11:F187,"&gt;0"),"")</f>
        <v>177</v>
      </c>
      <c r="H187" s="1136">
        <v>1.7130972692743759E-2</v>
      </c>
      <c r="I187" s="1080"/>
      <c r="J187" s="1137">
        <f t="shared" ca="1" si="41"/>
        <v>1210558350.432286</v>
      </c>
      <c r="K187" s="1138">
        <f t="shared" ca="1" si="42"/>
        <v>20738042.044228423</v>
      </c>
      <c r="L187" s="1137">
        <f t="shared" ca="1" si="43"/>
        <v>0</v>
      </c>
      <c r="M187" s="1137">
        <f t="shared" ca="1" si="44"/>
        <v>0</v>
      </c>
      <c r="N187" s="1137">
        <f t="shared" ca="1" si="53"/>
        <v>1189820308.3880577</v>
      </c>
      <c r="O187" s="1080"/>
      <c r="P187" s="1137">
        <f t="shared" ca="1" si="45"/>
        <v>20738042.044228077</v>
      </c>
      <c r="Q187" s="1137">
        <f t="shared" ca="1" si="46"/>
        <v>1130329292.9686549</v>
      </c>
      <c r="R187" s="1137">
        <f t="shared" ca="1" si="54"/>
        <v>1150030432.9106717</v>
      </c>
      <c r="S187" s="1137">
        <f t="shared" ca="1" si="55"/>
        <v>19701139.94201684</v>
      </c>
      <c r="T187" s="1137">
        <f t="shared" ca="1" si="47"/>
        <v>1130329292.9686549</v>
      </c>
      <c r="U187" s="1139">
        <f t="shared" ca="1" si="48"/>
        <v>0.14794813370435236</v>
      </c>
      <c r="V187" s="1140">
        <f t="shared" ca="1" si="49"/>
        <v>4.9999999999999933E-2</v>
      </c>
      <c r="X187" s="1141">
        <f t="shared" ca="1" si="56"/>
        <v>60527917.521614194</v>
      </c>
      <c r="Y187" s="1141">
        <f t="shared" ca="1" si="50"/>
        <v>1036902.102211237</v>
      </c>
      <c r="Z187" s="1141">
        <f t="shared" ca="1" si="51"/>
        <v>59491015.419402957</v>
      </c>
      <c r="AA187" s="1139">
        <f t="shared" ca="1" si="52"/>
        <v>0.14791768700296723</v>
      </c>
      <c r="AB187" s="1112"/>
    </row>
    <row r="188" spans="1:28">
      <c r="A188" s="1151">
        <f>Calendar!J180</f>
        <v>50402</v>
      </c>
      <c r="C188" s="1111"/>
      <c r="D188" s="1132">
        <f t="shared" ca="1" si="38"/>
        <v>51317</v>
      </c>
      <c r="E188" s="1133">
        <f t="shared" ca="1" si="39"/>
        <v>51344</v>
      </c>
      <c r="F188" s="1134">
        <f t="shared" ca="1" si="40"/>
        <v>5415</v>
      </c>
      <c r="G188" s="1135">
        <f ca="1">IF(F188&lt;&gt;"",COUNTIF($F$11:F188,"&gt;0"),"")</f>
        <v>178</v>
      </c>
      <c r="H188" s="1136">
        <v>1.7226374147011319E-2</v>
      </c>
      <c r="I188" s="1080"/>
      <c r="J188" s="1137">
        <f t="shared" ca="1" si="41"/>
        <v>1189820308.3880577</v>
      </c>
      <c r="K188" s="1138">
        <f t="shared" ca="1" si="42"/>
        <v>20496289.800005071</v>
      </c>
      <c r="L188" s="1137">
        <f t="shared" ca="1" si="43"/>
        <v>0</v>
      </c>
      <c r="M188" s="1137">
        <f t="shared" ca="1" si="44"/>
        <v>0</v>
      </c>
      <c r="N188" s="1137">
        <f t="shared" ca="1" si="53"/>
        <v>1169324018.5880527</v>
      </c>
      <c r="O188" s="1080"/>
      <c r="P188" s="1137">
        <f t="shared" ca="1" si="45"/>
        <v>20496289.800004959</v>
      </c>
      <c r="Q188" s="1137">
        <f t="shared" ca="1" si="46"/>
        <v>1110857817.6586502</v>
      </c>
      <c r="R188" s="1137">
        <f t="shared" ca="1" si="54"/>
        <v>1130329292.9686549</v>
      </c>
      <c r="S188" s="1137">
        <f t="shared" ca="1" si="55"/>
        <v>19471475.310004711</v>
      </c>
      <c r="T188" s="1137">
        <f t="shared" ca="1" si="47"/>
        <v>1110857817.6586502</v>
      </c>
      <c r="U188" s="1139">
        <f t="shared" ca="1" si="48"/>
        <v>0.14541363826592071</v>
      </c>
      <c r="V188" s="1140">
        <f t="shared" ca="1" si="49"/>
        <v>4.9999999999999933E-2</v>
      </c>
      <c r="X188" s="1141">
        <f t="shared" ca="1" si="56"/>
        <v>59491015.419402957</v>
      </c>
      <c r="Y188" s="1141">
        <f t="shared" ca="1" si="50"/>
        <v>1024814.490000248</v>
      </c>
      <c r="Z188" s="1141">
        <f t="shared" ca="1" si="51"/>
        <v>58466200.929402709</v>
      </c>
      <c r="AA188" s="1139">
        <f t="shared" ca="1" si="52"/>
        <v>0.14538371314614604</v>
      </c>
      <c r="AB188" s="1112"/>
    </row>
    <row r="189" spans="1:28">
      <c r="A189" s="1151">
        <f>Calendar!J181</f>
        <v>50432</v>
      </c>
      <c r="C189" s="1111"/>
      <c r="D189" s="1132">
        <f t="shared" ca="1" si="38"/>
        <v>51348</v>
      </c>
      <c r="E189" s="1133">
        <f t="shared" ca="1" si="39"/>
        <v>51375</v>
      </c>
      <c r="F189" s="1134">
        <f t="shared" ca="1" si="40"/>
        <v>5446</v>
      </c>
      <c r="G189" s="1135">
        <f ca="1">IF(F189&lt;&gt;"",COUNTIF($F$11:F189,"&gt;0"),"")</f>
        <v>179</v>
      </c>
      <c r="H189" s="1136">
        <v>1.7300299089173389E-2</v>
      </c>
      <c r="I189" s="1080"/>
      <c r="J189" s="1137">
        <f t="shared" ca="1" si="41"/>
        <v>1169324018.5880527</v>
      </c>
      <c r="K189" s="1138">
        <f t="shared" ca="1" si="42"/>
        <v>20229655.253727455</v>
      </c>
      <c r="L189" s="1137">
        <f t="shared" ca="1" si="43"/>
        <v>0</v>
      </c>
      <c r="M189" s="1137">
        <f t="shared" ca="1" si="44"/>
        <v>0</v>
      </c>
      <c r="N189" s="1137">
        <f t="shared" ca="1" si="53"/>
        <v>1149094363.3343253</v>
      </c>
      <c r="O189" s="1080"/>
      <c r="P189" s="1137">
        <f t="shared" ca="1" si="45"/>
        <v>20229655.253727436</v>
      </c>
      <c r="Q189" s="1137">
        <f t="shared" ca="1" si="46"/>
        <v>1091639645.167609</v>
      </c>
      <c r="R189" s="1137">
        <f t="shared" ca="1" si="54"/>
        <v>1110857817.6586502</v>
      </c>
      <c r="S189" s="1137">
        <f t="shared" ca="1" si="55"/>
        <v>19218172.491041183</v>
      </c>
      <c r="T189" s="1137">
        <f t="shared" ca="1" si="47"/>
        <v>1091639645.167609</v>
      </c>
      <c r="U189" s="1139">
        <f t="shared" ca="1" si="48"/>
        <v>0.14290868852707381</v>
      </c>
      <c r="V189" s="1140">
        <f t="shared" ca="1" si="49"/>
        <v>5.0000000000000044E-2</v>
      </c>
      <c r="X189" s="1141">
        <f t="shared" ca="1" si="56"/>
        <v>58466200.929402709</v>
      </c>
      <c r="Y189" s="1141">
        <f t="shared" ca="1" si="50"/>
        <v>1011482.7626862526</v>
      </c>
      <c r="Z189" s="1141">
        <f t="shared" ca="1" si="51"/>
        <v>57454718.166716456</v>
      </c>
      <c r="AA189" s="1139">
        <f t="shared" ca="1" si="52"/>
        <v>0.14287927890860877</v>
      </c>
      <c r="AB189" s="1112"/>
    </row>
    <row r="190" spans="1:28">
      <c r="A190" s="1151">
        <f>Calendar!J182</f>
        <v>50462</v>
      </c>
      <c r="C190" s="1111"/>
      <c r="D190" s="1132">
        <f t="shared" ca="1" si="38"/>
        <v>51379</v>
      </c>
      <c r="E190" s="1133">
        <f t="shared" ca="1" si="39"/>
        <v>51406</v>
      </c>
      <c r="F190" s="1134">
        <f t="shared" ca="1" si="40"/>
        <v>5477</v>
      </c>
      <c r="G190" s="1135">
        <f ca="1">IF(F190&lt;&gt;"",COUNTIF($F$11:F190,"&gt;0"),"")</f>
        <v>180</v>
      </c>
      <c r="H190" s="1136">
        <v>1.7421261075670755E-2</v>
      </c>
      <c r="I190" s="1080"/>
      <c r="J190" s="1137">
        <f t="shared" ca="1" si="41"/>
        <v>1149094363.3343253</v>
      </c>
      <c r="K190" s="1138">
        <f t="shared" ca="1" si="42"/>
        <v>20018672.904228948</v>
      </c>
      <c r="L190" s="1137">
        <f t="shared" ca="1" si="43"/>
        <v>0</v>
      </c>
      <c r="M190" s="1137">
        <f t="shared" ca="1" si="44"/>
        <v>0</v>
      </c>
      <c r="N190" s="1137">
        <f t="shared" ca="1" si="53"/>
        <v>1129075690.4300964</v>
      </c>
      <c r="O190" s="1080"/>
      <c r="P190" s="1137">
        <f t="shared" ca="1" si="45"/>
        <v>20018672.904228926</v>
      </c>
      <c r="Q190" s="1137">
        <f t="shared" ca="1" si="46"/>
        <v>1072621905.9085915</v>
      </c>
      <c r="R190" s="1137">
        <f t="shared" ca="1" si="54"/>
        <v>1091639645.167609</v>
      </c>
      <c r="S190" s="1137">
        <f t="shared" ca="1" si="55"/>
        <v>19017739.259017467</v>
      </c>
      <c r="T190" s="1137">
        <f t="shared" ca="1" si="47"/>
        <v>1072621905.9085915</v>
      </c>
      <c r="U190" s="1139">
        <f t="shared" ca="1" si="48"/>
        <v>0.14043632547311391</v>
      </c>
      <c r="V190" s="1140">
        <f t="shared" ca="1" si="49"/>
        <v>5.0000000000000044E-2</v>
      </c>
      <c r="X190" s="1141">
        <f t="shared" ca="1" si="56"/>
        <v>57454718.166716456</v>
      </c>
      <c r="Y190" s="1141">
        <f t="shared" ca="1" si="50"/>
        <v>1000933.6452114582</v>
      </c>
      <c r="Z190" s="1141">
        <f t="shared" ca="1" si="51"/>
        <v>56453784.521504998</v>
      </c>
      <c r="AA190" s="1139">
        <f t="shared" ca="1" si="52"/>
        <v>0.14040742464984471</v>
      </c>
      <c r="AB190" s="1112"/>
    </row>
    <row r="191" spans="1:28">
      <c r="A191" s="1151">
        <f>Calendar!J183</f>
        <v>50493</v>
      </c>
      <c r="C191" s="1111"/>
      <c r="D191" s="1132">
        <f t="shared" ca="1" si="38"/>
        <v>51409</v>
      </c>
      <c r="E191" s="1133">
        <f t="shared" ca="1" si="39"/>
        <v>51438</v>
      </c>
      <c r="F191" s="1134">
        <f t="shared" ca="1" si="40"/>
        <v>5509</v>
      </c>
      <c r="G191" s="1135">
        <f ca="1">IF(F191&lt;&gt;"",COUNTIF($F$11:F191,"&gt;0"),"")</f>
        <v>181</v>
      </c>
      <c r="H191" s="1136">
        <v>1.7534292494479728E-2</v>
      </c>
      <c r="I191" s="1080"/>
      <c r="J191" s="1137">
        <f t="shared" ca="1" si="41"/>
        <v>1129075690.4300964</v>
      </c>
      <c r="K191" s="1138">
        <f t="shared" ca="1" si="42"/>
        <v>19797543.404407956</v>
      </c>
      <c r="L191" s="1137">
        <f t="shared" ca="1" si="43"/>
        <v>0</v>
      </c>
      <c r="M191" s="1137">
        <f t="shared" ca="1" si="44"/>
        <v>0</v>
      </c>
      <c r="N191" s="1137">
        <f t="shared" ca="1" si="53"/>
        <v>1109278147.0256884</v>
      </c>
      <c r="O191" s="1080"/>
      <c r="P191" s="1137">
        <f t="shared" ca="1" si="45"/>
        <v>19797543.404408216</v>
      </c>
      <c r="Q191" s="1137">
        <f t="shared" ca="1" si="46"/>
        <v>1053814239.6744039</v>
      </c>
      <c r="R191" s="1137">
        <f t="shared" ca="1" si="54"/>
        <v>1072621905.9085915</v>
      </c>
      <c r="S191" s="1137">
        <f t="shared" ca="1" si="55"/>
        <v>18807666.234187603</v>
      </c>
      <c r="T191" s="1137">
        <f t="shared" ca="1" si="47"/>
        <v>1053814239.6744039</v>
      </c>
      <c r="U191" s="1139">
        <f t="shared" ca="1" si="48"/>
        <v>0.13798974758253893</v>
      </c>
      <c r="V191" s="1140">
        <f t="shared" ca="1" si="49"/>
        <v>5.0000000000000044E-2</v>
      </c>
      <c r="X191" s="1141">
        <f t="shared" ca="1" si="56"/>
        <v>56453784.521504998</v>
      </c>
      <c r="Y191" s="1141">
        <f t="shared" ca="1" si="50"/>
        <v>989877.17022061348</v>
      </c>
      <c r="Z191" s="1141">
        <f t="shared" ca="1" si="51"/>
        <v>55463907.351284385</v>
      </c>
      <c r="AA191" s="1139">
        <f t="shared" ca="1" si="52"/>
        <v>0.13796135024805717</v>
      </c>
      <c r="AB191" s="1112"/>
    </row>
    <row r="192" spans="1:28">
      <c r="A192" s="1151">
        <f>Calendar!J184</f>
        <v>50522</v>
      </c>
      <c r="C192" s="1111"/>
      <c r="D192" s="1132">
        <f t="shared" ca="1" si="38"/>
        <v>51440</v>
      </c>
      <c r="E192" s="1133">
        <f t="shared" ca="1" si="39"/>
        <v>51467</v>
      </c>
      <c r="F192" s="1134">
        <f t="shared" ca="1" si="40"/>
        <v>5538</v>
      </c>
      <c r="G192" s="1135">
        <f ca="1">IF(F192&lt;&gt;"",COUNTIF($F$11:F192,"&gt;0"),"")</f>
        <v>182</v>
      </c>
      <c r="H192" s="1136">
        <v>1.7676261966314354E-2</v>
      </c>
      <c r="I192" s="1080"/>
      <c r="J192" s="1137">
        <f t="shared" ca="1" si="41"/>
        <v>1109278147.0256884</v>
      </c>
      <c r="K192" s="1138">
        <f t="shared" ca="1" si="42"/>
        <v>19607891.120333839</v>
      </c>
      <c r="L192" s="1137">
        <f t="shared" ca="1" si="43"/>
        <v>0</v>
      </c>
      <c r="M192" s="1137">
        <f t="shared" ca="1" si="44"/>
        <v>0</v>
      </c>
      <c r="N192" s="1137">
        <f t="shared" ca="1" si="53"/>
        <v>1089670255.9053545</v>
      </c>
      <c r="O192" s="1080"/>
      <c r="P192" s="1137">
        <f t="shared" ca="1" si="45"/>
        <v>19607891.120333672</v>
      </c>
      <c r="Q192" s="1137">
        <f t="shared" ca="1" si="46"/>
        <v>1035186743.1100867</v>
      </c>
      <c r="R192" s="1137">
        <f t="shared" ca="1" si="54"/>
        <v>1053814239.6744039</v>
      </c>
      <c r="S192" s="1137">
        <f t="shared" ca="1" si="55"/>
        <v>18627496.564317226</v>
      </c>
      <c r="T192" s="1137">
        <f t="shared" ca="1" si="47"/>
        <v>1035186743.1100867</v>
      </c>
      <c r="U192" s="1139">
        <f t="shared" ca="1" si="48"/>
        <v>0.13557019498718725</v>
      </c>
      <c r="V192" s="1140">
        <f t="shared" ca="1" si="49"/>
        <v>5.0000000000000044E-2</v>
      </c>
      <c r="X192" s="1141">
        <f t="shared" ca="1" si="56"/>
        <v>55463907.351284385</v>
      </c>
      <c r="Y192" s="1141">
        <f t="shared" ca="1" si="50"/>
        <v>980394.55601644516</v>
      </c>
      <c r="Z192" s="1141">
        <f t="shared" ca="1" si="51"/>
        <v>54483512.79526794</v>
      </c>
      <c r="AA192" s="1139">
        <f t="shared" ca="1" si="52"/>
        <v>0.13554229557987385</v>
      </c>
      <c r="AB192" s="1112"/>
    </row>
    <row r="193" spans="1:28">
      <c r="A193" s="1151">
        <f>Calendar!J185</f>
        <v>50552</v>
      </c>
      <c r="C193" s="1111"/>
      <c r="D193" s="1132">
        <f t="shared" ca="1" si="38"/>
        <v>51470</v>
      </c>
      <c r="E193" s="1133">
        <f t="shared" ca="1" si="39"/>
        <v>51497</v>
      </c>
      <c r="F193" s="1134">
        <f t="shared" ca="1" si="40"/>
        <v>5568</v>
      </c>
      <c r="G193" s="1135">
        <f ca="1">IF(F193&lt;&gt;"",COUNTIF($F$11:F193,"&gt;0"),"")</f>
        <v>183</v>
      </c>
      <c r="H193" s="1136">
        <v>1.7802590891272663E-2</v>
      </c>
      <c r="I193" s="1080"/>
      <c r="J193" s="1137">
        <f t="shared" ca="1" si="41"/>
        <v>1089670255.9053545</v>
      </c>
      <c r="K193" s="1138">
        <f t="shared" ca="1" si="42"/>
        <v>19398953.772271417</v>
      </c>
      <c r="L193" s="1137">
        <f t="shared" ca="1" si="43"/>
        <v>0</v>
      </c>
      <c r="M193" s="1137">
        <f t="shared" ca="1" si="44"/>
        <v>0</v>
      </c>
      <c r="N193" s="1137">
        <f t="shared" ca="1" si="53"/>
        <v>1070271302.1330831</v>
      </c>
      <c r="O193" s="1080"/>
      <c r="P193" s="1137">
        <f t="shared" ca="1" si="45"/>
        <v>19398953.772271395</v>
      </c>
      <c r="Q193" s="1137">
        <f t="shared" ca="1" si="46"/>
        <v>1016757737.0264289</v>
      </c>
      <c r="R193" s="1137">
        <f t="shared" ca="1" si="54"/>
        <v>1035186743.1100867</v>
      </c>
      <c r="S193" s="1137">
        <f t="shared" ca="1" si="55"/>
        <v>18429006.083657742</v>
      </c>
      <c r="T193" s="1137">
        <f t="shared" ca="1" si="47"/>
        <v>1016757737.0264289</v>
      </c>
      <c r="U193" s="1139">
        <f t="shared" ca="1" si="48"/>
        <v>0.13317382070576939</v>
      </c>
      <c r="V193" s="1140">
        <f t="shared" ca="1" si="49"/>
        <v>5.0000000000000044E-2</v>
      </c>
      <c r="X193" s="1141">
        <f t="shared" ca="1" si="56"/>
        <v>54483512.79526794</v>
      </c>
      <c r="Y193" s="1141">
        <f t="shared" ca="1" si="50"/>
        <v>969947.68861365318</v>
      </c>
      <c r="Z193" s="1141">
        <f t="shared" ca="1" si="51"/>
        <v>53513565.106654286</v>
      </c>
      <c r="AA193" s="1139">
        <f t="shared" ca="1" si="52"/>
        <v>0.13314641445568901</v>
      </c>
      <c r="AB193" s="1112"/>
    </row>
    <row r="194" spans="1:28">
      <c r="A194" s="1151">
        <f>Calendar!J186</f>
        <v>50584</v>
      </c>
      <c r="C194" s="1111"/>
      <c r="D194" s="1132">
        <f t="shared" ca="1" si="38"/>
        <v>51501</v>
      </c>
      <c r="E194" s="1133">
        <f t="shared" ca="1" si="39"/>
        <v>51529</v>
      </c>
      <c r="F194" s="1134">
        <f t="shared" ca="1" si="40"/>
        <v>5600</v>
      </c>
      <c r="G194" s="1135">
        <f ca="1">IF(F194&lt;&gt;"",COUNTIF($F$11:F194,"&gt;0"),"")</f>
        <v>184</v>
      </c>
      <c r="H194" s="1136">
        <v>1.7940583529051871E-2</v>
      </c>
      <c r="I194" s="1080"/>
      <c r="J194" s="1137">
        <f t="shared" ca="1" si="41"/>
        <v>1070271302.1330831</v>
      </c>
      <c r="K194" s="1138">
        <f t="shared" ca="1" si="42"/>
        <v>19201291.694665689</v>
      </c>
      <c r="L194" s="1137">
        <f t="shared" ca="1" si="43"/>
        <v>0</v>
      </c>
      <c r="M194" s="1137">
        <f t="shared" ca="1" si="44"/>
        <v>0</v>
      </c>
      <c r="N194" s="1137">
        <f t="shared" ca="1" si="53"/>
        <v>1051070010.4384174</v>
      </c>
      <c r="O194" s="1080"/>
      <c r="P194" s="1137">
        <f t="shared" ca="1" si="45"/>
        <v>19201291.69466579</v>
      </c>
      <c r="Q194" s="1137">
        <f t="shared" ca="1" si="46"/>
        <v>998516509.91649652</v>
      </c>
      <c r="R194" s="1137">
        <f t="shared" ca="1" si="54"/>
        <v>1016757737.0264289</v>
      </c>
      <c r="S194" s="1137">
        <f t="shared" ca="1" si="55"/>
        <v>18241227.109932423</v>
      </c>
      <c r="T194" s="1137">
        <f t="shared" ca="1" si="47"/>
        <v>998516509.91649652</v>
      </c>
      <c r="U194" s="1139">
        <f t="shared" ca="1" si="48"/>
        <v>0.13080298165831691</v>
      </c>
      <c r="V194" s="1140">
        <f t="shared" ca="1" si="49"/>
        <v>5.0000000000000044E-2</v>
      </c>
      <c r="X194" s="1141">
        <f t="shared" ca="1" si="56"/>
        <v>53513565.106654286</v>
      </c>
      <c r="Y194" s="1141">
        <f t="shared" ca="1" si="50"/>
        <v>960064.58473336697</v>
      </c>
      <c r="Z194" s="1141">
        <f t="shared" ca="1" si="51"/>
        <v>52553500.521920919</v>
      </c>
      <c r="AA194" s="1139">
        <f t="shared" ca="1" si="52"/>
        <v>0.13077606331049435</v>
      </c>
      <c r="AB194" s="1112"/>
    </row>
    <row r="195" spans="1:28">
      <c r="A195" s="1151">
        <f>Calendar!J187</f>
        <v>50613</v>
      </c>
      <c r="C195" s="1111"/>
      <c r="D195" s="1132">
        <f t="shared" ca="1" si="38"/>
        <v>51532</v>
      </c>
      <c r="E195" s="1133">
        <f t="shared" ca="1" si="39"/>
        <v>51559</v>
      </c>
      <c r="F195" s="1134">
        <f t="shared" ca="1" si="40"/>
        <v>5630</v>
      </c>
      <c r="G195" s="1135">
        <f ca="1">IF(F195&lt;&gt;"",COUNTIF($F$11:F195,"&gt;0"),"")</f>
        <v>185</v>
      </c>
      <c r="H195" s="1136">
        <v>1.8092906505045664E-2</v>
      </c>
      <c r="I195" s="1080"/>
      <c r="J195" s="1137">
        <f t="shared" ca="1" si="41"/>
        <v>1051070010.4384174</v>
      </c>
      <c r="K195" s="1138">
        <f t="shared" ca="1" si="42"/>
        <v>19016911.429119658</v>
      </c>
      <c r="L195" s="1137">
        <f t="shared" ca="1" si="43"/>
        <v>0</v>
      </c>
      <c r="M195" s="1137">
        <f t="shared" ca="1" si="44"/>
        <v>0</v>
      </c>
      <c r="N195" s="1137">
        <f t="shared" ca="1" si="53"/>
        <v>1032053099.0092977</v>
      </c>
      <c r="O195" s="1080"/>
      <c r="P195" s="1137">
        <f t="shared" ca="1" si="45"/>
        <v>19016911.429119706</v>
      </c>
      <c r="Q195" s="1137">
        <f t="shared" ca="1" si="46"/>
        <v>980450444.05883276</v>
      </c>
      <c r="R195" s="1137">
        <f t="shared" ca="1" si="54"/>
        <v>998516509.91649652</v>
      </c>
      <c r="S195" s="1137">
        <f t="shared" ca="1" si="55"/>
        <v>18066065.857663751</v>
      </c>
      <c r="T195" s="1137">
        <f t="shared" ca="1" si="47"/>
        <v>980450444.05883276</v>
      </c>
      <c r="U195" s="1139">
        <f t="shared" ca="1" si="48"/>
        <v>0.12845629984002682</v>
      </c>
      <c r="V195" s="1140">
        <f t="shared" ca="1" si="49"/>
        <v>5.0000000000000044E-2</v>
      </c>
      <c r="X195" s="1141">
        <f t="shared" ca="1" si="56"/>
        <v>52553500.521920919</v>
      </c>
      <c r="Y195" s="1141">
        <f t="shared" ca="1" si="50"/>
        <v>950845.57145595551</v>
      </c>
      <c r="Z195" s="1141">
        <f t="shared" ca="1" si="51"/>
        <v>51602654.950464964</v>
      </c>
      <c r="AA195" s="1139">
        <f t="shared" ca="1" si="52"/>
        <v>0.12842986442307164</v>
      </c>
      <c r="AB195" s="1112"/>
    </row>
    <row r="196" spans="1:28">
      <c r="A196" s="1151">
        <f>Calendar!J188</f>
        <v>50644</v>
      </c>
      <c r="C196" s="1111"/>
      <c r="D196" s="1132">
        <f t="shared" ca="1" si="38"/>
        <v>51560</v>
      </c>
      <c r="E196" s="1133">
        <f t="shared" ca="1" si="39"/>
        <v>51587</v>
      </c>
      <c r="F196" s="1134">
        <f t="shared" ca="1" si="40"/>
        <v>5658</v>
      </c>
      <c r="G196" s="1135">
        <f ca="1">IF(F196&lt;&gt;"",COUNTIF($F$11:F196,"&gt;0"),"")</f>
        <v>186</v>
      </c>
      <c r="H196" s="1136">
        <v>1.8259235685001249E-2</v>
      </c>
      <c r="I196" s="1080"/>
      <c r="J196" s="1137">
        <f t="shared" ca="1" si="41"/>
        <v>1032053099.0092977</v>
      </c>
      <c r="K196" s="1138">
        <f t="shared" ca="1" si="42"/>
        <v>18844500.774246696</v>
      </c>
      <c r="L196" s="1137">
        <f t="shared" ca="1" si="43"/>
        <v>0</v>
      </c>
      <c r="M196" s="1137">
        <f t="shared" ca="1" si="44"/>
        <v>0</v>
      </c>
      <c r="N196" s="1137">
        <f t="shared" ca="1" si="53"/>
        <v>1013208598.235051</v>
      </c>
      <c r="O196" s="1080"/>
      <c r="P196" s="1137">
        <f t="shared" ca="1" si="45"/>
        <v>18844500.774246693</v>
      </c>
      <c r="Q196" s="1137">
        <f t="shared" ca="1" si="46"/>
        <v>962548168.32329845</v>
      </c>
      <c r="R196" s="1137">
        <f t="shared" ca="1" si="54"/>
        <v>980450444.05883276</v>
      </c>
      <c r="S196" s="1137">
        <f t="shared" ca="1" si="55"/>
        <v>17902275.73553431</v>
      </c>
      <c r="T196" s="1137">
        <f t="shared" ca="1" si="47"/>
        <v>962548168.32329845</v>
      </c>
      <c r="U196" s="1139">
        <f t="shared" ca="1" si="48"/>
        <v>0.12613215201703709</v>
      </c>
      <c r="V196" s="1140">
        <f t="shared" ca="1" si="49"/>
        <v>5.0000000000000044E-2</v>
      </c>
      <c r="X196" s="1141">
        <f t="shared" ca="1" si="56"/>
        <v>51602654.950464964</v>
      </c>
      <c r="Y196" s="1141">
        <f t="shared" ca="1" si="50"/>
        <v>942225.03871238232</v>
      </c>
      <c r="Z196" s="1141">
        <f t="shared" ca="1" si="51"/>
        <v>50660429.911752582</v>
      </c>
      <c r="AA196" s="1139">
        <f t="shared" ca="1" si="52"/>
        <v>0.12610619489360939</v>
      </c>
      <c r="AB196" s="1112"/>
    </row>
    <row r="197" spans="1:28">
      <c r="A197" s="1151">
        <f>Calendar!J189</f>
        <v>50675</v>
      </c>
      <c r="C197" s="1111"/>
      <c r="D197" s="1132">
        <f t="shared" ca="1" si="38"/>
        <v>51591</v>
      </c>
      <c r="E197" s="1133">
        <f t="shared" ca="1" si="39"/>
        <v>51620</v>
      </c>
      <c r="F197" s="1134">
        <f t="shared" ca="1" si="40"/>
        <v>5691</v>
      </c>
      <c r="G197" s="1135">
        <f ca="1">IF(F197&lt;&gt;"",COUNTIF($F$11:F197,"&gt;0"),"")</f>
        <v>187</v>
      </c>
      <c r="H197" s="1136">
        <v>1.8405462194940533E-2</v>
      </c>
      <c r="I197" s="1080"/>
      <c r="J197" s="1137">
        <f t="shared" ca="1" si="41"/>
        <v>1013208598.235051</v>
      </c>
      <c r="K197" s="1138">
        <f t="shared" ca="1" si="42"/>
        <v>18648572.550403923</v>
      </c>
      <c r="L197" s="1137">
        <f t="shared" ca="1" si="43"/>
        <v>0</v>
      </c>
      <c r="M197" s="1137">
        <f t="shared" ca="1" si="44"/>
        <v>0</v>
      </c>
      <c r="N197" s="1137">
        <f t="shared" ca="1" si="53"/>
        <v>994560025.68464708</v>
      </c>
      <c r="O197" s="1080"/>
      <c r="P197" s="1137">
        <f t="shared" ca="1" si="45"/>
        <v>18648572.550403953</v>
      </c>
      <c r="Q197" s="1137">
        <f t="shared" ca="1" si="46"/>
        <v>944832024.40041471</v>
      </c>
      <c r="R197" s="1137">
        <f t="shared" ca="1" si="54"/>
        <v>962548168.32329845</v>
      </c>
      <c r="S197" s="1137">
        <f t="shared" ca="1" si="55"/>
        <v>17716143.922883749</v>
      </c>
      <c r="T197" s="1137">
        <f t="shared" ca="1" si="47"/>
        <v>944832024.40041471</v>
      </c>
      <c r="U197" s="1139">
        <f t="shared" ca="1" si="48"/>
        <v>0.12382907532590162</v>
      </c>
      <c r="V197" s="1140">
        <f t="shared" ca="1" si="49"/>
        <v>5.0000000000000044E-2</v>
      </c>
      <c r="X197" s="1141">
        <f t="shared" ca="1" si="56"/>
        <v>50660429.911752582</v>
      </c>
      <c r="Y197" s="1141">
        <f t="shared" ca="1" si="50"/>
        <v>932428.62752020359</v>
      </c>
      <c r="Z197" s="1141">
        <f t="shared" ca="1" si="51"/>
        <v>49728001.284232378</v>
      </c>
      <c r="AA197" s="1139">
        <f t="shared" ca="1" si="52"/>
        <v>0.12380359215970817</v>
      </c>
      <c r="AB197" s="1112"/>
    </row>
    <row r="198" spans="1:28">
      <c r="A198" s="1151">
        <f>Calendar!J190</f>
        <v>50705</v>
      </c>
      <c r="C198" s="1111"/>
      <c r="D198" s="1132">
        <f t="shared" ca="1" si="38"/>
        <v>51621</v>
      </c>
      <c r="E198" s="1133">
        <f t="shared" ca="1" si="39"/>
        <v>51648</v>
      </c>
      <c r="F198" s="1134">
        <f t="shared" ca="1" si="40"/>
        <v>5719</v>
      </c>
      <c r="G198" s="1135">
        <f ca="1">IF(F198&lt;&gt;"",COUNTIF($F$11:F198,"&gt;0"),"")</f>
        <v>188</v>
      </c>
      <c r="H198" s="1136">
        <v>1.8569758844308379E-2</v>
      </c>
      <c r="I198" s="1080"/>
      <c r="J198" s="1137">
        <f t="shared" ca="1" si="41"/>
        <v>994560025.68464708</v>
      </c>
      <c r="K198" s="1138">
        <f t="shared" ca="1" si="42"/>
        <v>18468739.833153043</v>
      </c>
      <c r="L198" s="1137">
        <f t="shared" ca="1" si="43"/>
        <v>0</v>
      </c>
      <c r="M198" s="1137">
        <f t="shared" ca="1" si="44"/>
        <v>0</v>
      </c>
      <c r="N198" s="1137">
        <f t="shared" ca="1" si="53"/>
        <v>976091285.85149407</v>
      </c>
      <c r="O198" s="1080"/>
      <c r="P198" s="1137">
        <f t="shared" ca="1" si="45"/>
        <v>18468739.833153009</v>
      </c>
      <c r="Q198" s="1137">
        <f t="shared" ca="1" si="46"/>
        <v>927286721.55891931</v>
      </c>
      <c r="R198" s="1137">
        <f t="shared" ca="1" si="54"/>
        <v>944832024.40041471</v>
      </c>
      <c r="S198" s="1137">
        <f t="shared" ca="1" si="55"/>
        <v>17545302.841495395</v>
      </c>
      <c r="T198" s="1137">
        <f t="shared" ca="1" si="47"/>
        <v>927286721.55891931</v>
      </c>
      <c r="U198" s="1139">
        <f t="shared" ca="1" si="48"/>
        <v>0.12154994396135629</v>
      </c>
      <c r="V198" s="1140">
        <f t="shared" ca="1" si="49"/>
        <v>5.0000000000000044E-2</v>
      </c>
      <c r="X198" s="1141">
        <f t="shared" ca="1" si="56"/>
        <v>49728001.284232378</v>
      </c>
      <c r="Y198" s="1141">
        <f t="shared" ca="1" si="50"/>
        <v>923436.99165761471</v>
      </c>
      <c r="Z198" s="1141">
        <f t="shared" ca="1" si="51"/>
        <v>48804564.292574763</v>
      </c>
      <c r="AA198" s="1139">
        <f t="shared" ca="1" si="52"/>
        <v>0.12152492982461481</v>
      </c>
      <c r="AB198" s="1112"/>
    </row>
    <row r="199" spans="1:28">
      <c r="A199" s="1151">
        <f>Calendar!J191</f>
        <v>50738</v>
      </c>
      <c r="C199" s="1111"/>
      <c r="D199" s="1132">
        <f t="shared" ca="1" si="38"/>
        <v>51652</v>
      </c>
      <c r="E199" s="1133">
        <f t="shared" ca="1" si="39"/>
        <v>51679</v>
      </c>
      <c r="F199" s="1134">
        <f t="shared" ca="1" si="40"/>
        <v>5750</v>
      </c>
      <c r="G199" s="1135">
        <f ca="1">IF(F199&lt;&gt;"",COUNTIF($F$11:F199,"&gt;0"),"")</f>
        <v>189</v>
      </c>
      <c r="H199" s="1136">
        <v>1.8810495123137577E-2</v>
      </c>
      <c r="I199" s="1080"/>
      <c r="J199" s="1137">
        <f t="shared" ca="1" si="41"/>
        <v>976091285.85149407</v>
      </c>
      <c r="K199" s="1138">
        <f t="shared" ca="1" si="42"/>
        <v>18360760.372246616</v>
      </c>
      <c r="L199" s="1137">
        <f t="shared" ca="1" si="43"/>
        <v>0</v>
      </c>
      <c r="M199" s="1137">
        <f t="shared" ca="1" si="44"/>
        <v>0</v>
      </c>
      <c r="N199" s="1137">
        <f t="shared" ca="1" si="53"/>
        <v>957730525.47924745</v>
      </c>
      <c r="O199" s="1080"/>
      <c r="P199" s="1137">
        <f t="shared" ca="1" si="45"/>
        <v>18360760.372246623</v>
      </c>
      <c r="Q199" s="1137">
        <f t="shared" ca="1" si="46"/>
        <v>909843999.20528507</v>
      </c>
      <c r="R199" s="1137">
        <f t="shared" ca="1" si="54"/>
        <v>927286721.55891931</v>
      </c>
      <c r="S199" s="1137">
        <f t="shared" ca="1" si="55"/>
        <v>17442722.353634238</v>
      </c>
      <c r="T199" s="1137">
        <f t="shared" ca="1" si="47"/>
        <v>909843999.20528507</v>
      </c>
      <c r="U199" s="1139">
        <f t="shared" ca="1" si="48"/>
        <v>0.11929279081445471</v>
      </c>
      <c r="V199" s="1140">
        <f t="shared" ca="1" si="49"/>
        <v>5.0000000000000044E-2</v>
      </c>
      <c r="X199" s="1141">
        <f t="shared" ca="1" si="56"/>
        <v>48804564.292574763</v>
      </c>
      <c r="Y199" s="1141">
        <f t="shared" ca="1" si="50"/>
        <v>918038.0186123848</v>
      </c>
      <c r="Z199" s="1141">
        <f t="shared" ca="1" si="51"/>
        <v>47886526.273962379</v>
      </c>
      <c r="AA199" s="1139">
        <f t="shared" ca="1" si="52"/>
        <v>0.1192682411842003</v>
      </c>
      <c r="AB199" s="1112"/>
    </row>
    <row r="200" spans="1:28">
      <c r="A200" s="1151">
        <f>Calendar!J192</f>
        <v>50766</v>
      </c>
      <c r="C200" s="1111"/>
      <c r="D200" s="1132">
        <f t="shared" ca="1" si="38"/>
        <v>51682</v>
      </c>
      <c r="E200" s="1133">
        <f t="shared" ca="1" si="39"/>
        <v>51711</v>
      </c>
      <c r="F200" s="1134">
        <f t="shared" ca="1" si="40"/>
        <v>5782</v>
      </c>
      <c r="G200" s="1135">
        <f ca="1">IF(F200&lt;&gt;"",COUNTIF($F$11:F200,"&gt;0"),"")</f>
        <v>190</v>
      </c>
      <c r="H200" s="1136">
        <v>1.9010539009928829E-2</v>
      </c>
      <c r="I200" s="1080"/>
      <c r="J200" s="1137">
        <f t="shared" ca="1" si="41"/>
        <v>957730525.47924745</v>
      </c>
      <c r="K200" s="1138">
        <f t="shared" ca="1" si="42"/>
        <v>18206973.515622869</v>
      </c>
      <c r="L200" s="1137">
        <f t="shared" ca="1" si="43"/>
        <v>0</v>
      </c>
      <c r="M200" s="1137">
        <f t="shared" ca="1" si="44"/>
        <v>0</v>
      </c>
      <c r="N200" s="1137">
        <f t="shared" ca="1" si="53"/>
        <v>939523551.9636246</v>
      </c>
      <c r="O200" s="1080"/>
      <c r="P200" s="1137">
        <f t="shared" ca="1" si="45"/>
        <v>18206973.515622854</v>
      </c>
      <c r="Q200" s="1137">
        <f t="shared" ca="1" si="46"/>
        <v>892547374.36544335</v>
      </c>
      <c r="R200" s="1137">
        <f t="shared" ca="1" si="54"/>
        <v>909843999.20528507</v>
      </c>
      <c r="S200" s="1137">
        <f t="shared" ca="1" si="55"/>
        <v>17296624.839841723</v>
      </c>
      <c r="T200" s="1137">
        <f t="shared" ca="1" si="47"/>
        <v>892547374.36544335</v>
      </c>
      <c r="U200" s="1139">
        <f t="shared" ca="1" si="48"/>
        <v>0.11704883435461394</v>
      </c>
      <c r="V200" s="1140">
        <f t="shared" ca="1" si="49"/>
        <v>5.0000000000000044E-2</v>
      </c>
      <c r="X200" s="1141">
        <f t="shared" ca="1" si="56"/>
        <v>47886526.273962379</v>
      </c>
      <c r="Y200" s="1141">
        <f t="shared" ca="1" si="50"/>
        <v>910348.67578113079</v>
      </c>
      <c r="Z200" s="1141">
        <f t="shared" ca="1" si="51"/>
        <v>46976177.598181248</v>
      </c>
      <c r="AA200" s="1139">
        <f t="shared" ca="1" si="52"/>
        <v>0.11702474651505958</v>
      </c>
      <c r="AB200" s="1112"/>
    </row>
    <row r="201" spans="1:28">
      <c r="A201" s="1151">
        <f>Calendar!J193</f>
        <v>50797</v>
      </c>
      <c r="C201" s="1111"/>
      <c r="D201" s="1132">
        <f t="shared" ca="1" si="38"/>
        <v>51713</v>
      </c>
      <c r="E201" s="1133">
        <f t="shared" ca="1" si="39"/>
        <v>51740</v>
      </c>
      <c r="F201" s="1134">
        <f t="shared" ca="1" si="40"/>
        <v>5811</v>
      </c>
      <c r="G201" s="1135">
        <f ca="1">IF(F201&lt;&gt;"",COUNTIF($F$11:F201,"&gt;0"),"")</f>
        <v>191</v>
      </c>
      <c r="H201" s="1136">
        <v>1.9235363671771803E-2</v>
      </c>
      <c r="I201" s="1080"/>
      <c r="J201" s="1137">
        <f t="shared" ca="1" si="41"/>
        <v>939523551.9636246</v>
      </c>
      <c r="K201" s="1138">
        <f t="shared" ca="1" si="42"/>
        <v>18072077.200215112</v>
      </c>
      <c r="L201" s="1137">
        <f t="shared" ca="1" si="43"/>
        <v>0</v>
      </c>
      <c r="M201" s="1137">
        <f t="shared" ca="1" si="44"/>
        <v>0</v>
      </c>
      <c r="N201" s="1137">
        <f t="shared" ca="1" si="53"/>
        <v>921451474.7634095</v>
      </c>
      <c r="O201" s="1080"/>
      <c r="P201" s="1137">
        <f t="shared" ca="1" si="45"/>
        <v>18072077.200215101</v>
      </c>
      <c r="Q201" s="1137">
        <f t="shared" ca="1" si="46"/>
        <v>875378901.02523899</v>
      </c>
      <c r="R201" s="1137">
        <f t="shared" ca="1" si="54"/>
        <v>892547374.36544335</v>
      </c>
      <c r="S201" s="1137">
        <f t="shared" ca="1" si="55"/>
        <v>17168473.340204358</v>
      </c>
      <c r="T201" s="1137">
        <f t="shared" ca="1" si="47"/>
        <v>875378901.02523899</v>
      </c>
      <c r="U201" s="1139">
        <f t="shared" ca="1" si="48"/>
        <v>0.11482367292304885</v>
      </c>
      <c r="V201" s="1140">
        <f t="shared" ca="1" si="49"/>
        <v>5.0000000000000044E-2</v>
      </c>
      <c r="X201" s="1141">
        <f t="shared" ca="1" si="56"/>
        <v>46976177.598181248</v>
      </c>
      <c r="Y201" s="1141">
        <f t="shared" ca="1" si="50"/>
        <v>903603.86001074314</v>
      </c>
      <c r="Z201" s="1141">
        <f t="shared" ca="1" si="51"/>
        <v>46072573.738170505</v>
      </c>
      <c r="AA201" s="1139">
        <f t="shared" ca="1" si="52"/>
        <v>0.11480004300630803</v>
      </c>
      <c r="AB201" s="1112"/>
    </row>
    <row r="202" spans="1:28">
      <c r="A202" s="1151">
        <f>Calendar!J194</f>
        <v>50829</v>
      </c>
      <c r="C202" s="1111"/>
      <c r="D202" s="1132">
        <f t="shared" ca="1" si="38"/>
        <v>51744</v>
      </c>
      <c r="E202" s="1133">
        <f t="shared" ca="1" si="39"/>
        <v>51771</v>
      </c>
      <c r="F202" s="1134">
        <f t="shared" ca="1" si="40"/>
        <v>5842</v>
      </c>
      <c r="G202" s="1135">
        <f ca="1">IF(F202&lt;&gt;"",COUNTIF($F$11:F202,"&gt;0"),"")</f>
        <v>192</v>
      </c>
      <c r="H202" s="1136">
        <v>1.9459064867633255E-2</v>
      </c>
      <c r="I202" s="1080"/>
      <c r="J202" s="1137">
        <f t="shared" ca="1" si="41"/>
        <v>921451474.7634095</v>
      </c>
      <c r="K202" s="1138">
        <f t="shared" ca="1" si="42"/>
        <v>17930584.019797511</v>
      </c>
      <c r="L202" s="1137">
        <f t="shared" ca="1" si="43"/>
        <v>0</v>
      </c>
      <c r="M202" s="1137">
        <f t="shared" ca="1" si="44"/>
        <v>0</v>
      </c>
      <c r="N202" s="1137">
        <f t="shared" ca="1" si="53"/>
        <v>903520890.74361193</v>
      </c>
      <c r="O202" s="1080"/>
      <c r="P202" s="1137">
        <f t="shared" ca="1" si="45"/>
        <v>17930584.019797564</v>
      </c>
      <c r="Q202" s="1137">
        <f t="shared" ca="1" si="46"/>
        <v>858344846.20643127</v>
      </c>
      <c r="R202" s="1137">
        <f t="shared" ca="1" si="54"/>
        <v>875378901.02523899</v>
      </c>
      <c r="S202" s="1137">
        <f t="shared" ca="1" si="55"/>
        <v>17034054.818807721</v>
      </c>
      <c r="T202" s="1137">
        <f t="shared" ca="1" si="47"/>
        <v>858344846.20643127</v>
      </c>
      <c r="U202" s="1139">
        <f t="shared" ca="1" si="48"/>
        <v>0.11261499781624543</v>
      </c>
      <c r="V202" s="1140">
        <f t="shared" ca="1" si="49"/>
        <v>5.0000000000000044E-2</v>
      </c>
      <c r="X202" s="1141">
        <f t="shared" ca="1" si="56"/>
        <v>46072573.738170505</v>
      </c>
      <c r="Y202" s="1141">
        <f t="shared" ca="1" si="50"/>
        <v>896529.20098984241</v>
      </c>
      <c r="Z202" s="1141">
        <f t="shared" ca="1" si="51"/>
        <v>45176044.537180662</v>
      </c>
      <c r="AA202" s="1139">
        <f t="shared" ca="1" si="52"/>
        <v>0.11259182242954668</v>
      </c>
      <c r="AB202" s="1112"/>
    </row>
    <row r="203" spans="1:28">
      <c r="A203" s="1151">
        <f>Calendar!J195</f>
        <v>50857</v>
      </c>
      <c r="C203" s="1111"/>
      <c r="D203" s="1132">
        <f t="shared" ca="1" si="38"/>
        <v>51774</v>
      </c>
      <c r="E203" s="1133">
        <f t="shared" ca="1" si="39"/>
        <v>51802</v>
      </c>
      <c r="F203" s="1134">
        <f t="shared" ca="1" si="40"/>
        <v>5873</v>
      </c>
      <c r="G203" s="1135">
        <f ca="1">IF(F203&lt;&gt;"",COUNTIF($F$11:F203,"&gt;0"),"")</f>
        <v>193</v>
      </c>
      <c r="H203" s="1136">
        <v>1.9647369940321537E-2</v>
      </c>
      <c r="I203" s="1080"/>
      <c r="J203" s="1137">
        <f t="shared" ca="1" si="41"/>
        <v>903520890.74361193</v>
      </c>
      <c r="K203" s="1138">
        <f t="shared" ca="1" si="42"/>
        <v>17751809.18924858</v>
      </c>
      <c r="L203" s="1137">
        <f t="shared" ca="1" si="43"/>
        <v>0</v>
      </c>
      <c r="M203" s="1137">
        <f t="shared" ca="1" si="44"/>
        <v>0</v>
      </c>
      <c r="N203" s="1137">
        <f t="shared" ca="1" si="53"/>
        <v>885769081.55436337</v>
      </c>
      <c r="O203" s="1080"/>
      <c r="P203" s="1137">
        <f t="shared" ca="1" si="45"/>
        <v>17751809.189248562</v>
      </c>
      <c r="Q203" s="1137">
        <f t="shared" ca="1" si="46"/>
        <v>841480627.47664511</v>
      </c>
      <c r="R203" s="1137">
        <f t="shared" ca="1" si="54"/>
        <v>858344846.20643127</v>
      </c>
      <c r="S203" s="1137">
        <f t="shared" ca="1" si="55"/>
        <v>16864218.729786158</v>
      </c>
      <c r="T203" s="1137">
        <f t="shared" ca="1" si="47"/>
        <v>841480627.47664511</v>
      </c>
      <c r="U203" s="1139">
        <f t="shared" ca="1" si="48"/>
        <v>0.11042361526867073</v>
      </c>
      <c r="V203" s="1140">
        <f t="shared" ca="1" si="49"/>
        <v>5.0000000000000155E-2</v>
      </c>
      <c r="X203" s="1141">
        <f t="shared" ca="1" si="56"/>
        <v>45176044.537180662</v>
      </c>
      <c r="Y203" s="1141">
        <f t="shared" ca="1" si="50"/>
        <v>887590.45946240425</v>
      </c>
      <c r="Z203" s="1141">
        <f t="shared" ca="1" si="51"/>
        <v>44288454.077718258</v>
      </c>
      <c r="AA203" s="1139">
        <f t="shared" ca="1" si="52"/>
        <v>0.11040089085332518</v>
      </c>
      <c r="AB203" s="1112"/>
    </row>
    <row r="204" spans="1:28">
      <c r="A204" s="1151">
        <f>Calendar!J196</f>
        <v>50887</v>
      </c>
      <c r="C204" s="1111"/>
      <c r="D204" s="1132">
        <f t="shared" ref="D204:D267" ca="1" si="57">IF(E204&lt;&gt;"",EOMONTH(E204,-1),"")</f>
        <v>51805</v>
      </c>
      <c r="E204" s="1133">
        <f t="shared" ref="E204:E267" ca="1" si="58">IF(INDIRECT("A"&amp;(IFERROR(MATCH(E203,A:A),999)+1))&gt;0,INDIRECT("A"&amp;(IFERROR(MATCH(E203,A:A),999)+1)),"")</f>
        <v>51832</v>
      </c>
      <c r="F204" s="1134">
        <f t="shared" ref="F204:F267" ca="1" si="59">IF(E204&lt;&gt;"",E204-$A$31,"")</f>
        <v>5903</v>
      </c>
      <c r="G204" s="1135">
        <f ca="1">IF(F204&lt;&gt;"",COUNTIF($F$11:F204,"&gt;0"),"")</f>
        <v>194</v>
      </c>
      <c r="H204" s="1136">
        <v>1.9890863133051145E-2</v>
      </c>
      <c r="I204" s="1080"/>
      <c r="J204" s="1137">
        <f t="shared" ref="J204:J267" ca="1" si="60">IF(G204=1,$A$7,N203)</f>
        <v>885769081.55436337</v>
      </c>
      <c r="K204" s="1138">
        <f t="shared" ref="K204:K267" ca="1" si="61">H204*J204</f>
        <v>17618711.568686258</v>
      </c>
      <c r="L204" s="1137">
        <f t="shared" ref="L204:L267" ca="1" si="62">IF(E204&lt;&gt;"",(1-(1-$A$25)^(1/12))*(J204-K204),"")</f>
        <v>0</v>
      </c>
      <c r="M204" s="1137">
        <f t="shared" ref="M204:M267" ca="1" si="63">IF(J204-K204-L204&lt;$A$27*$A$5,J204-K204-L204,0)</f>
        <v>0</v>
      </c>
      <c r="N204" s="1137">
        <f t="shared" ca="1" si="53"/>
        <v>868150369.98567712</v>
      </c>
      <c r="O204" s="1080"/>
      <c r="P204" s="1137">
        <f t="shared" ref="P204:P267" ca="1" si="64">IF(G204&lt;&gt; "", R204+X204-N204, "")</f>
        <v>17618711.568686247</v>
      </c>
      <c r="Q204" s="1137">
        <f t="shared" ref="Q204:Q267" ca="1" si="65">IF(E204&lt;&gt;"", N204*(1-$A$15), "")</f>
        <v>824742851.48639321</v>
      </c>
      <c r="R204" s="1137">
        <f t="shared" ca="1" si="54"/>
        <v>841480627.47664511</v>
      </c>
      <c r="S204" s="1137">
        <f t="shared" ca="1" si="55"/>
        <v>16737775.990251899</v>
      </c>
      <c r="T204" s="1137">
        <f t="shared" ref="T204:T267" ca="1" si="66">IF(E204&lt;&gt;"", R204-S204, "")</f>
        <v>824742851.48639321</v>
      </c>
      <c r="U204" s="1139">
        <f t="shared" ref="U204:U267" ca="1" si="67">IF(E204&lt;&gt;"", R204/$A$11, "")</f>
        <v>0.10825408164933942</v>
      </c>
      <c r="V204" s="1140">
        <f t="shared" ref="V204:V267" ca="1" si="68">IF(E204&lt;&gt;"", IFERROR(1-T204/N204, "n.a."), "")</f>
        <v>5.0000000000000044E-2</v>
      </c>
      <c r="X204" s="1141">
        <f t="shared" ca="1" si="56"/>
        <v>44288454.077718258</v>
      </c>
      <c r="Y204" s="1141">
        <f t="shared" ref="Y204:Y267" ca="1" si="69">IF(E204&lt;&gt;"", P204-S204, "")</f>
        <v>880935.57843434811</v>
      </c>
      <c r="Z204" s="1141">
        <f t="shared" ref="Z204:Z267" ca="1" si="70">IF(E204&lt;&gt;"", X204-Y204, "")</f>
        <v>43407518.49928391</v>
      </c>
      <c r="AA204" s="1139">
        <f t="shared" ref="AA204:AA267" ca="1" si="71">IF(E204&lt;&gt;"", X204/$A$19, "")</f>
        <v>0.1082318037089889</v>
      </c>
      <c r="AB204" s="1112"/>
    </row>
    <row r="205" spans="1:28">
      <c r="A205" s="1151">
        <f>Calendar!J197</f>
        <v>50917</v>
      </c>
      <c r="C205" s="1111"/>
      <c r="D205" s="1132">
        <f t="shared" ca="1" si="57"/>
        <v>51835</v>
      </c>
      <c r="E205" s="1133">
        <f t="shared" ca="1" si="58"/>
        <v>51862</v>
      </c>
      <c r="F205" s="1134">
        <f t="shared" ca="1" si="59"/>
        <v>5933</v>
      </c>
      <c r="G205" s="1135">
        <f ca="1">IF(F205&lt;&gt;"",COUNTIF($F$11:F205,"&gt;0"),"")</f>
        <v>195</v>
      </c>
      <c r="H205" s="1136">
        <v>2.0101924204233134E-2</v>
      </c>
      <c r="I205" s="1080"/>
      <c r="J205" s="1137">
        <f t="shared" ca="1" si="60"/>
        <v>868150369.98567712</v>
      </c>
      <c r="K205" s="1138">
        <f t="shared" ca="1" si="61"/>
        <v>17451492.935329035</v>
      </c>
      <c r="L205" s="1137">
        <f t="shared" ca="1" si="62"/>
        <v>0</v>
      </c>
      <c r="M205" s="1137">
        <f t="shared" ca="1" si="63"/>
        <v>0</v>
      </c>
      <c r="N205" s="1137">
        <f t="shared" ref="N205:N268" ca="1" si="72">IF(E205&lt;&gt;"",J205-K205-L205-M205,"")</f>
        <v>850698877.05034804</v>
      </c>
      <c r="O205" s="1080"/>
      <c r="P205" s="1137">
        <f t="shared" ca="1" si="64"/>
        <v>17451492.93532908</v>
      </c>
      <c r="Q205" s="1137">
        <f t="shared" ca="1" si="65"/>
        <v>808163933.19783056</v>
      </c>
      <c r="R205" s="1137">
        <f t="shared" ref="R205:R268" ca="1" si="73">IF(E205&lt;&gt;"", T204, "")</f>
        <v>824742851.48639321</v>
      </c>
      <c r="S205" s="1137">
        <f t="shared" ref="S205:S268" ca="1" si="74">IF(E205&lt;&gt;"", MIN(P205,MAX(R205-Q205,0)), "")</f>
        <v>16578918.288562655</v>
      </c>
      <c r="T205" s="1137">
        <f t="shared" ca="1" si="66"/>
        <v>808163933.19783056</v>
      </c>
      <c r="U205" s="1139">
        <f t="shared" ca="1" si="67"/>
        <v>0.10610081452765827</v>
      </c>
      <c r="V205" s="1140">
        <f t="shared" ca="1" si="68"/>
        <v>5.0000000000000044E-2</v>
      </c>
      <c r="X205" s="1141">
        <f t="shared" ref="X205:X268" ca="1" si="75">IF(E205&lt;&gt;"", Z204, "")</f>
        <v>43407518.49928391</v>
      </c>
      <c r="Y205" s="1141">
        <f t="shared" ca="1" si="69"/>
        <v>872574.64676642418</v>
      </c>
      <c r="Z205" s="1141">
        <f t="shared" ca="1" si="70"/>
        <v>42534943.852517486</v>
      </c>
      <c r="AA205" s="1139">
        <f t="shared" ca="1" si="71"/>
        <v>0.10607897971477007</v>
      </c>
      <c r="AB205" s="1112"/>
    </row>
    <row r="206" spans="1:28">
      <c r="A206" s="1151">
        <f>Calendar!J198</f>
        <v>50948</v>
      </c>
      <c r="C206" s="1111"/>
      <c r="D206" s="1132">
        <f t="shared" ca="1" si="57"/>
        <v>51866</v>
      </c>
      <c r="E206" s="1133">
        <f t="shared" ca="1" si="58"/>
        <v>51893</v>
      </c>
      <c r="F206" s="1134">
        <f t="shared" ca="1" si="59"/>
        <v>5964</v>
      </c>
      <c r="G206" s="1135">
        <f ca="1">IF(F206&lt;&gt;"",COUNTIF($F$11:F206,"&gt;0"),"")</f>
        <v>196</v>
      </c>
      <c r="H206" s="1136">
        <v>2.0313465247822134E-2</v>
      </c>
      <c r="I206" s="1080"/>
      <c r="J206" s="1137">
        <f t="shared" ca="1" si="60"/>
        <v>850698877.05034804</v>
      </c>
      <c r="K206" s="1138">
        <f t="shared" ca="1" si="61"/>
        <v>17280642.075323559</v>
      </c>
      <c r="L206" s="1137">
        <f t="shared" ca="1" si="62"/>
        <v>0</v>
      </c>
      <c r="M206" s="1137">
        <f t="shared" ca="1" si="63"/>
        <v>0</v>
      </c>
      <c r="N206" s="1137">
        <f t="shared" ca="1" si="72"/>
        <v>833418234.97502446</v>
      </c>
      <c r="O206" s="1080"/>
      <c r="P206" s="1137">
        <f t="shared" ca="1" si="64"/>
        <v>17280642.075323582</v>
      </c>
      <c r="Q206" s="1137">
        <f t="shared" ca="1" si="65"/>
        <v>791747323.22627318</v>
      </c>
      <c r="R206" s="1137">
        <f t="shared" ca="1" si="73"/>
        <v>808163933.19783056</v>
      </c>
      <c r="S206" s="1137">
        <f t="shared" ca="1" si="74"/>
        <v>16416609.971557379</v>
      </c>
      <c r="T206" s="1137">
        <f t="shared" ca="1" si="66"/>
        <v>791747323.22627318</v>
      </c>
      <c r="U206" s="1139">
        <f t="shared" ca="1" si="67"/>
        <v>0.10396798399601587</v>
      </c>
      <c r="V206" s="1140">
        <f t="shared" ca="1" si="68"/>
        <v>5.0000000000000044E-2</v>
      </c>
      <c r="X206" s="1141">
        <f t="shared" ca="1" si="75"/>
        <v>42534943.852517486</v>
      </c>
      <c r="Y206" s="1141">
        <f t="shared" ca="1" si="69"/>
        <v>864032.10376620293</v>
      </c>
      <c r="Z206" s="1141">
        <f t="shared" ca="1" si="70"/>
        <v>41670911.748751283</v>
      </c>
      <c r="AA206" s="1139">
        <f t="shared" ca="1" si="71"/>
        <v>0.10394658810488144</v>
      </c>
      <c r="AB206" s="1112"/>
    </row>
    <row r="207" spans="1:28">
      <c r="A207" s="1151">
        <f>Calendar!J199</f>
        <v>50978</v>
      </c>
      <c r="C207" s="1111"/>
      <c r="D207" s="1132">
        <f t="shared" ca="1" si="57"/>
        <v>51897</v>
      </c>
      <c r="E207" s="1133">
        <f t="shared" ca="1" si="58"/>
        <v>51924</v>
      </c>
      <c r="F207" s="1134">
        <f t="shared" ca="1" si="59"/>
        <v>5995</v>
      </c>
      <c r="G207" s="1135">
        <f ca="1">IF(F207&lt;&gt;"",COUNTIF($F$11:F207,"&gt;0"),"")</f>
        <v>197</v>
      </c>
      <c r="H207" s="1136">
        <v>2.0517428346694375E-2</v>
      </c>
      <c r="I207" s="1080"/>
      <c r="J207" s="1137">
        <f t="shared" ca="1" si="60"/>
        <v>833418234.97502446</v>
      </c>
      <c r="K207" s="1138">
        <f t="shared" ca="1" si="61"/>
        <v>17099598.91892856</v>
      </c>
      <c r="L207" s="1137">
        <f t="shared" ca="1" si="62"/>
        <v>0</v>
      </c>
      <c r="M207" s="1137">
        <f t="shared" ca="1" si="63"/>
        <v>0</v>
      </c>
      <c r="N207" s="1137">
        <f t="shared" ca="1" si="72"/>
        <v>816318636.05609596</v>
      </c>
      <c r="O207" s="1080"/>
      <c r="P207" s="1137">
        <f t="shared" ca="1" si="64"/>
        <v>17099598.918928504</v>
      </c>
      <c r="Q207" s="1137">
        <f t="shared" ca="1" si="65"/>
        <v>775502704.25329113</v>
      </c>
      <c r="R207" s="1137">
        <f t="shared" ca="1" si="73"/>
        <v>791747323.22627318</v>
      </c>
      <c r="S207" s="1137">
        <f t="shared" ca="1" si="74"/>
        <v>16244618.972982049</v>
      </c>
      <c r="T207" s="1137">
        <f t="shared" ca="1" si="66"/>
        <v>775502704.25329113</v>
      </c>
      <c r="U207" s="1139">
        <f t="shared" ca="1" si="67"/>
        <v>0.10185603396622667</v>
      </c>
      <c r="V207" s="1140">
        <f t="shared" ca="1" si="68"/>
        <v>5.0000000000000044E-2</v>
      </c>
      <c r="X207" s="1141">
        <f t="shared" ca="1" si="75"/>
        <v>41670911.748751283</v>
      </c>
      <c r="Y207" s="1141">
        <f t="shared" ca="1" si="69"/>
        <v>854979.945946455</v>
      </c>
      <c r="Z207" s="1141">
        <f t="shared" ca="1" si="70"/>
        <v>40815931.802804828</v>
      </c>
      <c r="AA207" s="1139">
        <f t="shared" ca="1" si="71"/>
        <v>0.10183507269978319</v>
      </c>
      <c r="AB207" s="1112"/>
    </row>
    <row r="208" spans="1:28">
      <c r="A208" s="1151">
        <f>Calendar!J200</f>
        <v>51011</v>
      </c>
      <c r="C208" s="1111"/>
      <c r="D208" s="1132">
        <f t="shared" ca="1" si="57"/>
        <v>51925</v>
      </c>
      <c r="E208" s="1133">
        <f t="shared" ca="1" si="58"/>
        <v>51952</v>
      </c>
      <c r="F208" s="1134">
        <f t="shared" ca="1" si="59"/>
        <v>6023</v>
      </c>
      <c r="G208" s="1135">
        <f ca="1">IF(F208&lt;&gt;"",COUNTIF($F$11:F208,"&gt;0"),"")</f>
        <v>198</v>
      </c>
      <c r="H208" s="1136">
        <v>2.0771912268192902E-2</v>
      </c>
      <c r="I208" s="1080"/>
      <c r="J208" s="1137">
        <f t="shared" ca="1" si="60"/>
        <v>816318636.05609596</v>
      </c>
      <c r="K208" s="1138">
        <f t="shared" ca="1" si="61"/>
        <v>16956499.091048118</v>
      </c>
      <c r="L208" s="1137">
        <f t="shared" ca="1" si="62"/>
        <v>0</v>
      </c>
      <c r="M208" s="1137">
        <f t="shared" ca="1" si="63"/>
        <v>0</v>
      </c>
      <c r="N208" s="1137">
        <f t="shared" ca="1" si="72"/>
        <v>799362136.96504784</v>
      </c>
      <c r="O208" s="1080"/>
      <c r="P208" s="1137">
        <f t="shared" ca="1" si="64"/>
        <v>16956499.091048121</v>
      </c>
      <c r="Q208" s="1137">
        <f t="shared" ca="1" si="65"/>
        <v>759394030.11679542</v>
      </c>
      <c r="R208" s="1137">
        <f t="shared" ca="1" si="73"/>
        <v>775502704.25329113</v>
      </c>
      <c r="S208" s="1137">
        <f t="shared" ca="1" si="74"/>
        <v>16108674.136495709</v>
      </c>
      <c r="T208" s="1137">
        <f t="shared" ca="1" si="66"/>
        <v>759394030.11679542</v>
      </c>
      <c r="U208" s="1139">
        <f t="shared" ca="1" si="67"/>
        <v>9.9766210087646162E-2</v>
      </c>
      <c r="V208" s="1140">
        <f t="shared" ca="1" si="68"/>
        <v>5.0000000000000044E-2</v>
      </c>
      <c r="X208" s="1141">
        <f t="shared" ca="1" si="75"/>
        <v>40815931.802804828</v>
      </c>
      <c r="Y208" s="1141">
        <f t="shared" ca="1" si="69"/>
        <v>847824.95455241203</v>
      </c>
      <c r="Z208" s="1141">
        <f t="shared" ca="1" si="70"/>
        <v>39968106.848252416</v>
      </c>
      <c r="AA208" s="1139">
        <f t="shared" ca="1" si="71"/>
        <v>9.974567889248491E-2</v>
      </c>
      <c r="AB208" s="1112"/>
    </row>
    <row r="209" spans="1:28">
      <c r="A209" s="1151">
        <f>Calendar!J201</f>
        <v>51040</v>
      </c>
      <c r="C209" s="1111"/>
      <c r="D209" s="1132">
        <f t="shared" ca="1" si="57"/>
        <v>51956</v>
      </c>
      <c r="E209" s="1133">
        <f t="shared" ca="1" si="58"/>
        <v>51984</v>
      </c>
      <c r="F209" s="1134">
        <f t="shared" ca="1" si="59"/>
        <v>6055</v>
      </c>
      <c r="G209" s="1135">
        <f ca="1">IF(F209&lt;&gt;"",COUNTIF($F$11:F209,"&gt;0"),"")</f>
        <v>199</v>
      </c>
      <c r="H209" s="1136">
        <v>2.0971550729519801E-2</v>
      </c>
      <c r="I209" s="1080"/>
      <c r="J209" s="1137">
        <f t="shared" ca="1" si="60"/>
        <v>799362136.96504784</v>
      </c>
      <c r="K209" s="1138">
        <f t="shared" ca="1" si="61"/>
        <v>16763863.606619855</v>
      </c>
      <c r="L209" s="1137">
        <f t="shared" ca="1" si="62"/>
        <v>0</v>
      </c>
      <c r="M209" s="1137">
        <f t="shared" ca="1" si="63"/>
        <v>0</v>
      </c>
      <c r="N209" s="1137">
        <f t="shared" ca="1" si="72"/>
        <v>782598273.358428</v>
      </c>
      <c r="O209" s="1080"/>
      <c r="P209" s="1137">
        <f t="shared" ca="1" si="64"/>
        <v>16763863.606619835</v>
      </c>
      <c r="Q209" s="1137">
        <f t="shared" ca="1" si="65"/>
        <v>743468359.69050658</v>
      </c>
      <c r="R209" s="1137">
        <f t="shared" ca="1" si="73"/>
        <v>759394030.11679542</v>
      </c>
      <c r="S209" s="1137">
        <f t="shared" ca="1" si="74"/>
        <v>15925670.426288843</v>
      </c>
      <c r="T209" s="1137">
        <f t="shared" ca="1" si="66"/>
        <v>743468359.69050658</v>
      </c>
      <c r="U209" s="1139">
        <f t="shared" ca="1" si="67"/>
        <v>9.7693875124375468E-2</v>
      </c>
      <c r="V209" s="1140">
        <f t="shared" ca="1" si="68"/>
        <v>5.0000000000000044E-2</v>
      </c>
      <c r="X209" s="1141">
        <f t="shared" ca="1" si="75"/>
        <v>39968106.848252416</v>
      </c>
      <c r="Y209" s="1141">
        <f t="shared" ca="1" si="69"/>
        <v>838193.18033099174</v>
      </c>
      <c r="Z209" s="1141">
        <f t="shared" ca="1" si="70"/>
        <v>39129913.667921424</v>
      </c>
      <c r="AA209" s="1139">
        <f t="shared" ca="1" si="71"/>
        <v>9.7673770401398866E-2</v>
      </c>
      <c r="AB209" s="1112"/>
    </row>
    <row r="210" spans="1:28">
      <c r="A210" s="1151">
        <f>Calendar!J202</f>
        <v>51070</v>
      </c>
      <c r="C210" s="1111"/>
      <c r="D210" s="1132">
        <f t="shared" ca="1" si="57"/>
        <v>51986</v>
      </c>
      <c r="E210" s="1133">
        <f t="shared" ca="1" si="58"/>
        <v>52013</v>
      </c>
      <c r="F210" s="1134">
        <f t="shared" ca="1" si="59"/>
        <v>6084</v>
      </c>
      <c r="G210" s="1135">
        <f ca="1">IF(F210&lt;&gt;"",COUNTIF($F$11:F210,"&gt;0"),"")</f>
        <v>200</v>
      </c>
      <c r="H210" s="1136">
        <v>2.1135487560700862E-2</v>
      </c>
      <c r="I210" s="1080"/>
      <c r="J210" s="1137">
        <f t="shared" ca="1" si="60"/>
        <v>782598273.358428</v>
      </c>
      <c r="K210" s="1138">
        <f t="shared" ca="1" si="61"/>
        <v>16540596.071593028</v>
      </c>
      <c r="L210" s="1137">
        <f t="shared" ca="1" si="62"/>
        <v>0</v>
      </c>
      <c r="M210" s="1137">
        <f t="shared" ca="1" si="63"/>
        <v>0</v>
      </c>
      <c r="N210" s="1137">
        <f t="shared" ca="1" si="72"/>
        <v>766057677.28683496</v>
      </c>
      <c r="O210" s="1080"/>
      <c r="P210" s="1137">
        <f t="shared" ca="1" si="64"/>
        <v>16540596.071593046</v>
      </c>
      <c r="Q210" s="1137">
        <f t="shared" ca="1" si="65"/>
        <v>727754793.42249322</v>
      </c>
      <c r="R210" s="1137">
        <f t="shared" ca="1" si="73"/>
        <v>743468359.69050658</v>
      </c>
      <c r="S210" s="1137">
        <f t="shared" ca="1" si="74"/>
        <v>15713566.268013358</v>
      </c>
      <c r="T210" s="1137">
        <f t="shared" ca="1" si="66"/>
        <v>727754793.42249322</v>
      </c>
      <c r="U210" s="1139">
        <f t="shared" ca="1" si="67"/>
        <v>9.5645083066241268E-2</v>
      </c>
      <c r="V210" s="1140">
        <f t="shared" ca="1" si="68"/>
        <v>4.9999999999999933E-2</v>
      </c>
      <c r="X210" s="1141">
        <f t="shared" ca="1" si="75"/>
        <v>39129913.667921424</v>
      </c>
      <c r="Y210" s="1141">
        <f t="shared" ca="1" si="69"/>
        <v>827029.80357968807</v>
      </c>
      <c r="Z210" s="1141">
        <f t="shared" ca="1" si="70"/>
        <v>38302883.864341736</v>
      </c>
      <c r="AA210" s="1139">
        <f t="shared" ca="1" si="71"/>
        <v>9.5625399970482458E-2</v>
      </c>
      <c r="AB210" s="1112"/>
    </row>
    <row r="211" spans="1:28">
      <c r="A211" s="1151">
        <f>Calendar!J203</f>
        <v>51102</v>
      </c>
      <c r="C211" s="1111"/>
      <c r="D211" s="1132">
        <f t="shared" ca="1" si="57"/>
        <v>52017</v>
      </c>
      <c r="E211" s="1133">
        <f t="shared" ca="1" si="58"/>
        <v>52044</v>
      </c>
      <c r="F211" s="1134">
        <f t="shared" ca="1" si="59"/>
        <v>6115</v>
      </c>
      <c r="G211" s="1135">
        <f ca="1">IF(F211&lt;&gt;"",COUNTIF($F$11:F211,"&gt;0"),"")</f>
        <v>201</v>
      </c>
      <c r="H211" s="1136">
        <v>2.13718414344252E-2</v>
      </c>
      <c r="I211" s="1080"/>
      <c r="J211" s="1137">
        <f t="shared" ca="1" si="60"/>
        <v>766057677.28683496</v>
      </c>
      <c r="K211" s="1138">
        <f t="shared" ca="1" si="61"/>
        <v>16372063.208598308</v>
      </c>
      <c r="L211" s="1137">
        <f t="shared" ca="1" si="62"/>
        <v>0</v>
      </c>
      <c r="M211" s="1137">
        <f t="shared" ca="1" si="63"/>
        <v>0</v>
      </c>
      <c r="N211" s="1137">
        <f t="shared" ca="1" si="72"/>
        <v>749685614.0782367</v>
      </c>
      <c r="O211" s="1080"/>
      <c r="P211" s="1137">
        <f t="shared" ca="1" si="64"/>
        <v>16372063.208598256</v>
      </c>
      <c r="Q211" s="1137">
        <f t="shared" ca="1" si="65"/>
        <v>712201333.3743248</v>
      </c>
      <c r="R211" s="1137">
        <f t="shared" ca="1" si="73"/>
        <v>727754793.42249322</v>
      </c>
      <c r="S211" s="1137">
        <f t="shared" ca="1" si="74"/>
        <v>15553460.048168421</v>
      </c>
      <c r="T211" s="1137">
        <f t="shared" ca="1" si="66"/>
        <v>712201333.3743248</v>
      </c>
      <c r="U211" s="1139">
        <f t="shared" ca="1" si="67"/>
        <v>9.3623577602852517E-2</v>
      </c>
      <c r="V211" s="1140">
        <f t="shared" ca="1" si="68"/>
        <v>5.0000000000000044E-2</v>
      </c>
      <c r="X211" s="1141">
        <f t="shared" ca="1" si="75"/>
        <v>38302883.864341736</v>
      </c>
      <c r="Y211" s="1141">
        <f t="shared" ca="1" si="69"/>
        <v>818603.16042983532</v>
      </c>
      <c r="Z211" s="1141">
        <f t="shared" ca="1" si="70"/>
        <v>37484280.703911901</v>
      </c>
      <c r="AA211" s="1139">
        <f t="shared" ca="1" si="71"/>
        <v>9.3604310518919195E-2</v>
      </c>
      <c r="AB211" s="1112"/>
    </row>
    <row r="212" spans="1:28">
      <c r="A212" s="1151">
        <f>Calendar!J204</f>
        <v>51131</v>
      </c>
      <c r="C212" s="1111"/>
      <c r="D212" s="1132">
        <f t="shared" ca="1" si="57"/>
        <v>52047</v>
      </c>
      <c r="E212" s="1133">
        <f t="shared" ca="1" si="58"/>
        <v>52075</v>
      </c>
      <c r="F212" s="1134">
        <f t="shared" ca="1" si="59"/>
        <v>6146</v>
      </c>
      <c r="G212" s="1135">
        <f ca="1">IF(F212&lt;&gt;"",COUNTIF($F$11:F212,"&gt;0"),"")</f>
        <v>202</v>
      </c>
      <c r="H212" s="1136">
        <v>2.1598666612051797E-2</v>
      </c>
      <c r="I212" s="1080"/>
      <c r="J212" s="1137">
        <f t="shared" ca="1" si="60"/>
        <v>749685614.0782367</v>
      </c>
      <c r="K212" s="1138">
        <f t="shared" ca="1" si="61"/>
        <v>16192209.64232716</v>
      </c>
      <c r="L212" s="1137">
        <f t="shared" ca="1" si="62"/>
        <v>0</v>
      </c>
      <c r="M212" s="1137">
        <f t="shared" ca="1" si="63"/>
        <v>0</v>
      </c>
      <c r="N212" s="1137">
        <f t="shared" ca="1" si="72"/>
        <v>733493404.43590951</v>
      </c>
      <c r="O212" s="1080"/>
      <c r="P212" s="1137">
        <f t="shared" ca="1" si="64"/>
        <v>16192209.642327189</v>
      </c>
      <c r="Q212" s="1137">
        <f t="shared" ca="1" si="65"/>
        <v>696818734.21411395</v>
      </c>
      <c r="R212" s="1137">
        <f t="shared" ca="1" si="73"/>
        <v>712201333.3743248</v>
      </c>
      <c r="S212" s="1137">
        <f t="shared" ca="1" si="74"/>
        <v>15382599.160210848</v>
      </c>
      <c r="T212" s="1137">
        <f t="shared" ca="1" si="66"/>
        <v>696818734.21411395</v>
      </c>
      <c r="U212" s="1139">
        <f t="shared" ca="1" si="67"/>
        <v>9.162266934780075E-2</v>
      </c>
      <c r="V212" s="1140">
        <f t="shared" ca="1" si="68"/>
        <v>5.0000000000000155E-2</v>
      </c>
      <c r="X212" s="1141">
        <f t="shared" ca="1" si="75"/>
        <v>37484280.703911901</v>
      </c>
      <c r="Y212" s="1141">
        <f t="shared" ca="1" si="69"/>
        <v>809610.48211634159</v>
      </c>
      <c r="Z212" s="1141">
        <f t="shared" ca="1" si="70"/>
        <v>36674670.221795559</v>
      </c>
      <c r="AA212" s="1139">
        <f t="shared" ca="1" si="71"/>
        <v>9.1603814036930353E-2</v>
      </c>
      <c r="AB212" s="1112"/>
    </row>
    <row r="213" spans="1:28">
      <c r="A213" s="1151">
        <f>Calendar!J205</f>
        <v>51162</v>
      </c>
      <c r="C213" s="1111"/>
      <c r="D213" s="1132">
        <f t="shared" ca="1" si="57"/>
        <v>52078</v>
      </c>
      <c r="E213" s="1133">
        <f t="shared" ca="1" si="58"/>
        <v>52105</v>
      </c>
      <c r="F213" s="1134">
        <f t="shared" ca="1" si="59"/>
        <v>6176</v>
      </c>
      <c r="G213" s="1135">
        <f ca="1">IF(F213&lt;&gt;"",COUNTIF($F$11:F213,"&gt;0"),"")</f>
        <v>203</v>
      </c>
      <c r="H213" s="1136">
        <v>2.1810724528929695E-2</v>
      </c>
      <c r="I213" s="1080"/>
      <c r="J213" s="1137">
        <f t="shared" ca="1" si="60"/>
        <v>733493404.43590951</v>
      </c>
      <c r="K213" s="1138">
        <f t="shared" ca="1" si="61"/>
        <v>15998022.587938441</v>
      </c>
      <c r="L213" s="1137">
        <f t="shared" ca="1" si="62"/>
        <v>0</v>
      </c>
      <c r="M213" s="1137">
        <f t="shared" ca="1" si="63"/>
        <v>0</v>
      </c>
      <c r="N213" s="1137">
        <f t="shared" ca="1" si="72"/>
        <v>717495381.84797108</v>
      </c>
      <c r="O213" s="1080"/>
      <c r="P213" s="1137">
        <f t="shared" ca="1" si="64"/>
        <v>15998022.587938428</v>
      </c>
      <c r="Q213" s="1137">
        <f t="shared" ca="1" si="65"/>
        <v>681620612.75557244</v>
      </c>
      <c r="R213" s="1137">
        <f t="shared" ca="1" si="73"/>
        <v>696818734.21411395</v>
      </c>
      <c r="S213" s="1137">
        <f t="shared" ca="1" si="74"/>
        <v>15198121.458541512</v>
      </c>
      <c r="T213" s="1137">
        <f t="shared" ca="1" si="66"/>
        <v>681620612.75557244</v>
      </c>
      <c r="U213" s="1139">
        <f t="shared" ca="1" si="67"/>
        <v>8.9643741858451337E-2</v>
      </c>
      <c r="V213" s="1140">
        <f t="shared" ca="1" si="68"/>
        <v>5.0000000000000155E-2</v>
      </c>
      <c r="X213" s="1141">
        <f t="shared" ca="1" si="75"/>
        <v>36674670.221795559</v>
      </c>
      <c r="Y213" s="1141">
        <f t="shared" ca="1" si="69"/>
        <v>799901.12939691544</v>
      </c>
      <c r="Z213" s="1141">
        <f t="shared" ca="1" si="70"/>
        <v>35874769.092398643</v>
      </c>
      <c r="AA213" s="1139">
        <f t="shared" ca="1" si="71"/>
        <v>8.9625293797154351E-2</v>
      </c>
      <c r="AB213" s="1112"/>
    </row>
    <row r="214" spans="1:28">
      <c r="A214" s="1151">
        <f>Calendar!J206</f>
        <v>51193</v>
      </c>
      <c r="C214" s="1111"/>
      <c r="D214" s="1132">
        <f t="shared" ca="1" si="57"/>
        <v>52109</v>
      </c>
      <c r="E214" s="1133">
        <f t="shared" ca="1" si="58"/>
        <v>52138</v>
      </c>
      <c r="F214" s="1134">
        <f t="shared" ca="1" si="59"/>
        <v>6209</v>
      </c>
      <c r="G214" s="1135">
        <f ca="1">IF(F214&lt;&gt;"",COUNTIF($F$11:F214,"&gt;0"),"")</f>
        <v>204</v>
      </c>
      <c r="H214" s="1136">
        <v>2.2092659437701043E-2</v>
      </c>
      <c r="I214" s="1080"/>
      <c r="J214" s="1137">
        <f t="shared" ca="1" si="60"/>
        <v>717495381.84797108</v>
      </c>
      <c r="K214" s="1138">
        <f t="shared" ca="1" si="61"/>
        <v>15851381.119290492</v>
      </c>
      <c r="L214" s="1137">
        <f t="shared" ca="1" si="62"/>
        <v>0</v>
      </c>
      <c r="M214" s="1137">
        <f t="shared" ca="1" si="63"/>
        <v>0</v>
      </c>
      <c r="N214" s="1137">
        <f t="shared" ca="1" si="72"/>
        <v>701644000.72868061</v>
      </c>
      <c r="O214" s="1080"/>
      <c r="P214" s="1137">
        <f t="shared" ca="1" si="64"/>
        <v>15851381.119290471</v>
      </c>
      <c r="Q214" s="1137">
        <f t="shared" ca="1" si="65"/>
        <v>666561800.69224656</v>
      </c>
      <c r="R214" s="1137">
        <f t="shared" ca="1" si="73"/>
        <v>681620612.75557244</v>
      </c>
      <c r="S214" s="1137">
        <f t="shared" ca="1" si="74"/>
        <v>15058812.063325882</v>
      </c>
      <c r="T214" s="1137">
        <f t="shared" ca="1" si="66"/>
        <v>666561800.69224656</v>
      </c>
      <c r="U214" s="1139">
        <f t="shared" ca="1" si="67"/>
        <v>8.7688546899034173E-2</v>
      </c>
      <c r="V214" s="1140">
        <f t="shared" ca="1" si="68"/>
        <v>5.0000000000000044E-2</v>
      </c>
      <c r="X214" s="1141">
        <f t="shared" ca="1" si="75"/>
        <v>35874769.092398643</v>
      </c>
      <c r="Y214" s="1141">
        <f t="shared" ca="1" si="69"/>
        <v>792569.05596458912</v>
      </c>
      <c r="Z214" s="1141">
        <f t="shared" ca="1" si="70"/>
        <v>35082200.036434054</v>
      </c>
      <c r="AA214" s="1139">
        <f t="shared" ca="1" si="71"/>
        <v>8.7670501203320247E-2</v>
      </c>
      <c r="AB214" s="1112"/>
    </row>
    <row r="215" spans="1:28">
      <c r="A215" s="1151">
        <f>Calendar!J207</f>
        <v>51222</v>
      </c>
      <c r="C215" s="1111"/>
      <c r="D215" s="1132">
        <f t="shared" ca="1" si="57"/>
        <v>52139</v>
      </c>
      <c r="E215" s="1133">
        <f t="shared" ca="1" si="58"/>
        <v>52166</v>
      </c>
      <c r="F215" s="1134">
        <f t="shared" ca="1" si="59"/>
        <v>6237</v>
      </c>
      <c r="G215" s="1135">
        <f ca="1">IF(F215&lt;&gt;"",COUNTIF($F$11:F215,"&gt;0"),"")</f>
        <v>205</v>
      </c>
      <c r="H215" s="1136">
        <v>2.2389980617248905E-2</v>
      </c>
      <c r="I215" s="1080"/>
      <c r="J215" s="1137">
        <f t="shared" ca="1" si="60"/>
        <v>701644000.72868061</v>
      </c>
      <c r="K215" s="1138">
        <f t="shared" ca="1" si="61"/>
        <v>15709795.576524135</v>
      </c>
      <c r="L215" s="1137">
        <f t="shared" ca="1" si="62"/>
        <v>0</v>
      </c>
      <c r="M215" s="1137">
        <f t="shared" ca="1" si="63"/>
        <v>0</v>
      </c>
      <c r="N215" s="1137">
        <f t="shared" ca="1" si="72"/>
        <v>685934205.15215647</v>
      </c>
      <c r="O215" s="1080"/>
      <c r="P215" s="1137">
        <f t="shared" ca="1" si="64"/>
        <v>15709795.576524138</v>
      </c>
      <c r="Q215" s="1137">
        <f t="shared" ca="1" si="65"/>
        <v>651637494.89454865</v>
      </c>
      <c r="R215" s="1137">
        <f t="shared" ca="1" si="73"/>
        <v>666561800.69224656</v>
      </c>
      <c r="S215" s="1137">
        <f t="shared" ca="1" si="74"/>
        <v>14924305.797697902</v>
      </c>
      <c r="T215" s="1137">
        <f t="shared" ca="1" si="66"/>
        <v>651637494.89454865</v>
      </c>
      <c r="U215" s="1139">
        <f t="shared" ca="1" si="67"/>
        <v>8.5751273695806943E-2</v>
      </c>
      <c r="V215" s="1140">
        <f t="shared" ca="1" si="68"/>
        <v>5.0000000000000044E-2</v>
      </c>
      <c r="X215" s="1141">
        <f t="shared" ca="1" si="75"/>
        <v>35082200.036434054</v>
      </c>
      <c r="Y215" s="1141">
        <f t="shared" ca="1" si="69"/>
        <v>785489.77882623672</v>
      </c>
      <c r="Z215" s="1141">
        <f t="shared" ca="1" si="70"/>
        <v>34296710.257607818</v>
      </c>
      <c r="AA215" s="1139">
        <f t="shared" ca="1" si="71"/>
        <v>8.5733626677502575E-2</v>
      </c>
      <c r="AB215" s="1112"/>
    </row>
    <row r="216" spans="1:28">
      <c r="A216" s="1151">
        <f>Calendar!J208</f>
        <v>51253</v>
      </c>
      <c r="C216" s="1111"/>
      <c r="D216" s="1132">
        <f t="shared" ca="1" si="57"/>
        <v>52170</v>
      </c>
      <c r="E216" s="1133">
        <f t="shared" ca="1" si="58"/>
        <v>52197</v>
      </c>
      <c r="F216" s="1134">
        <f t="shared" ca="1" si="59"/>
        <v>6268</v>
      </c>
      <c r="G216" s="1135">
        <f ca="1">IF(F216&lt;&gt;"",COUNTIF($F$11:F216,"&gt;0"),"")</f>
        <v>206</v>
      </c>
      <c r="H216" s="1136">
        <v>2.270543887829456E-2</v>
      </c>
      <c r="I216" s="1080"/>
      <c r="J216" s="1137">
        <f t="shared" ca="1" si="60"/>
        <v>685934205.15215647</v>
      </c>
      <c r="K216" s="1138">
        <f t="shared" ca="1" si="61"/>
        <v>15574437.169613849</v>
      </c>
      <c r="L216" s="1137">
        <f t="shared" ca="1" si="62"/>
        <v>0</v>
      </c>
      <c r="M216" s="1137">
        <f t="shared" ca="1" si="63"/>
        <v>0</v>
      </c>
      <c r="N216" s="1137">
        <f t="shared" ca="1" si="72"/>
        <v>670359767.98254263</v>
      </c>
      <c r="O216" s="1080"/>
      <c r="P216" s="1137">
        <f t="shared" ca="1" si="64"/>
        <v>15574437.169613838</v>
      </c>
      <c r="Q216" s="1137">
        <f t="shared" ca="1" si="65"/>
        <v>636841779.58341551</v>
      </c>
      <c r="R216" s="1137">
        <f t="shared" ca="1" si="73"/>
        <v>651637494.89454865</v>
      </c>
      <c r="S216" s="1137">
        <f t="shared" ca="1" si="74"/>
        <v>14795715.311133146</v>
      </c>
      <c r="T216" s="1137">
        <f t="shared" ca="1" si="66"/>
        <v>636841779.58341551</v>
      </c>
      <c r="U216" s="1139">
        <f t="shared" ca="1" si="67"/>
        <v>8.3831304339853432E-2</v>
      </c>
      <c r="V216" s="1140">
        <f t="shared" ca="1" si="68"/>
        <v>5.0000000000000044E-2</v>
      </c>
      <c r="X216" s="1141">
        <f t="shared" ca="1" si="75"/>
        <v>34296710.257607818</v>
      </c>
      <c r="Y216" s="1141">
        <f t="shared" ca="1" si="69"/>
        <v>778721.85848069191</v>
      </c>
      <c r="Z216" s="1141">
        <f t="shared" ca="1" si="70"/>
        <v>33517988.399127126</v>
      </c>
      <c r="AA216" s="1139">
        <f t="shared" ca="1" si="71"/>
        <v>8.3814052437946762E-2</v>
      </c>
      <c r="AB216" s="1112"/>
    </row>
    <row r="217" spans="1:28">
      <c r="A217" s="1151">
        <f>Calendar!J209</f>
        <v>51284</v>
      </c>
      <c r="C217" s="1111"/>
      <c r="D217" s="1132">
        <f t="shared" ca="1" si="57"/>
        <v>52200</v>
      </c>
      <c r="E217" s="1133">
        <f t="shared" ca="1" si="58"/>
        <v>52229</v>
      </c>
      <c r="F217" s="1134">
        <f t="shared" ca="1" si="59"/>
        <v>6300</v>
      </c>
      <c r="G217" s="1135">
        <f ca="1">IF(F217&lt;&gt;"",COUNTIF($F$11:F217,"&gt;0"),"")</f>
        <v>207</v>
      </c>
      <c r="H217" s="1136">
        <v>2.2953454632339589E-2</v>
      </c>
      <c r="I217" s="1080"/>
      <c r="J217" s="1137">
        <f t="shared" ca="1" si="60"/>
        <v>670359767.98254263</v>
      </c>
      <c r="K217" s="1138">
        <f t="shared" ca="1" si="61"/>
        <v>15387072.521732984</v>
      </c>
      <c r="L217" s="1137">
        <f t="shared" ca="1" si="62"/>
        <v>0</v>
      </c>
      <c r="M217" s="1137">
        <f t="shared" ca="1" si="63"/>
        <v>0</v>
      </c>
      <c r="N217" s="1137">
        <f t="shared" ca="1" si="72"/>
        <v>654972695.46080971</v>
      </c>
      <c r="O217" s="1080"/>
      <c r="P217" s="1137">
        <f t="shared" ca="1" si="64"/>
        <v>15387072.521732926</v>
      </c>
      <c r="Q217" s="1137">
        <f t="shared" ca="1" si="65"/>
        <v>622224060.68776917</v>
      </c>
      <c r="R217" s="1137">
        <f t="shared" ca="1" si="73"/>
        <v>636841779.58341551</v>
      </c>
      <c r="S217" s="1137">
        <f t="shared" ca="1" si="74"/>
        <v>14617718.895646334</v>
      </c>
      <c r="T217" s="1137">
        <f t="shared" ca="1" si="66"/>
        <v>622224060.68776917</v>
      </c>
      <c r="U217" s="1139">
        <f t="shared" ca="1" si="67"/>
        <v>8.1927877783077183E-2</v>
      </c>
      <c r="V217" s="1140">
        <f t="shared" ca="1" si="68"/>
        <v>5.0000000000000044E-2</v>
      </c>
      <c r="X217" s="1141">
        <f t="shared" ca="1" si="75"/>
        <v>33517988.399127126</v>
      </c>
      <c r="Y217" s="1141">
        <f t="shared" ca="1" si="69"/>
        <v>769353.62608659267</v>
      </c>
      <c r="Z217" s="1141">
        <f t="shared" ca="1" si="70"/>
        <v>32748634.773040533</v>
      </c>
      <c r="AA217" s="1139">
        <f t="shared" ca="1" si="71"/>
        <v>8.191101759317479E-2</v>
      </c>
      <c r="AB217" s="1112"/>
    </row>
    <row r="218" spans="1:28">
      <c r="A218" s="1151">
        <f>Calendar!J210</f>
        <v>51314</v>
      </c>
      <c r="C218" s="1111"/>
      <c r="D218" s="1132">
        <f t="shared" ca="1" si="57"/>
        <v>52231</v>
      </c>
      <c r="E218" s="1133">
        <f t="shared" ca="1" si="58"/>
        <v>52258</v>
      </c>
      <c r="F218" s="1134">
        <f t="shared" ca="1" si="59"/>
        <v>6329</v>
      </c>
      <c r="G218" s="1135">
        <f ca="1">IF(F218&lt;&gt;"",COUNTIF($F$11:F218,"&gt;0"),"")</f>
        <v>208</v>
      </c>
      <c r="H218" s="1136">
        <v>2.3203851521724973E-2</v>
      </c>
      <c r="I218" s="1080"/>
      <c r="J218" s="1137">
        <f t="shared" ca="1" si="60"/>
        <v>654972695.46080971</v>
      </c>
      <c r="K218" s="1138">
        <f t="shared" ca="1" si="61"/>
        <v>15197889.176256618</v>
      </c>
      <c r="L218" s="1137">
        <f t="shared" ca="1" si="62"/>
        <v>0</v>
      </c>
      <c r="M218" s="1137">
        <f t="shared" ca="1" si="63"/>
        <v>0</v>
      </c>
      <c r="N218" s="1137">
        <f t="shared" ca="1" si="72"/>
        <v>639774806.28455305</v>
      </c>
      <c r="O218" s="1080"/>
      <c r="P218" s="1137">
        <f t="shared" ca="1" si="64"/>
        <v>15197889.176256657</v>
      </c>
      <c r="Q218" s="1137">
        <f t="shared" ca="1" si="65"/>
        <v>607786065.97032535</v>
      </c>
      <c r="R218" s="1137">
        <f t="shared" ca="1" si="73"/>
        <v>622224060.68776917</v>
      </c>
      <c r="S218" s="1137">
        <f t="shared" ca="1" si="74"/>
        <v>14437994.717443824</v>
      </c>
      <c r="T218" s="1137">
        <f t="shared" ca="1" si="66"/>
        <v>607786065.97032535</v>
      </c>
      <c r="U218" s="1139">
        <f t="shared" ca="1" si="67"/>
        <v>8.0047349957259456E-2</v>
      </c>
      <c r="V218" s="1140">
        <f t="shared" ca="1" si="68"/>
        <v>5.0000000000000044E-2</v>
      </c>
      <c r="X218" s="1141">
        <f t="shared" ca="1" si="75"/>
        <v>32748634.773040533</v>
      </c>
      <c r="Y218" s="1141">
        <f t="shared" ca="1" si="69"/>
        <v>759894.45881283283</v>
      </c>
      <c r="Z218" s="1141">
        <f t="shared" ca="1" si="70"/>
        <v>31988740.3142277</v>
      </c>
      <c r="AA218" s="1139">
        <f t="shared" ca="1" si="71"/>
        <v>8.0030876766961231E-2</v>
      </c>
      <c r="AB218" s="1112"/>
    </row>
    <row r="219" spans="1:28">
      <c r="A219" s="1151">
        <f>Calendar!J211</f>
        <v>51344</v>
      </c>
      <c r="C219" s="1111"/>
      <c r="D219" s="1132">
        <f t="shared" ca="1" si="57"/>
        <v>52262</v>
      </c>
      <c r="E219" s="1133">
        <f t="shared" ca="1" si="58"/>
        <v>52289</v>
      </c>
      <c r="F219" s="1134">
        <f t="shared" ca="1" si="59"/>
        <v>6360</v>
      </c>
      <c r="G219" s="1135">
        <f ca="1">IF(F219&lt;&gt;"",COUNTIF($F$11:F219,"&gt;0"),"")</f>
        <v>209</v>
      </c>
      <c r="H219" s="1136">
        <v>2.3485895322030388E-2</v>
      </c>
      <c r="I219" s="1080"/>
      <c r="J219" s="1137">
        <f t="shared" ca="1" si="60"/>
        <v>639774806.28455305</v>
      </c>
      <c r="K219" s="1138">
        <f t="shared" ca="1" si="61"/>
        <v>15025684.130071282</v>
      </c>
      <c r="L219" s="1137">
        <f t="shared" ca="1" si="62"/>
        <v>0</v>
      </c>
      <c r="M219" s="1137">
        <f t="shared" ca="1" si="63"/>
        <v>0</v>
      </c>
      <c r="N219" s="1137">
        <f t="shared" ca="1" si="72"/>
        <v>624749122.15448177</v>
      </c>
      <c r="O219" s="1080"/>
      <c r="P219" s="1137">
        <f t="shared" ca="1" si="64"/>
        <v>15025684.130071282</v>
      </c>
      <c r="Q219" s="1137">
        <f t="shared" ca="1" si="65"/>
        <v>593511666.0467577</v>
      </c>
      <c r="R219" s="1137">
        <f t="shared" ca="1" si="73"/>
        <v>607786065.97032535</v>
      </c>
      <c r="S219" s="1137">
        <f t="shared" ca="1" si="74"/>
        <v>14274399.923567653</v>
      </c>
      <c r="T219" s="1137">
        <f t="shared" ca="1" si="66"/>
        <v>593511666.0467577</v>
      </c>
      <c r="U219" s="1139">
        <f t="shared" ca="1" si="67"/>
        <v>7.8189943134143639E-2</v>
      </c>
      <c r="V219" s="1140">
        <f t="shared" ca="1" si="68"/>
        <v>4.9999999999999933E-2</v>
      </c>
      <c r="X219" s="1141">
        <f t="shared" ca="1" si="75"/>
        <v>31988740.3142277</v>
      </c>
      <c r="Y219" s="1141">
        <f t="shared" ca="1" si="69"/>
        <v>751284.20650362968</v>
      </c>
      <c r="Z219" s="1141">
        <f t="shared" ca="1" si="70"/>
        <v>31237456.107724071</v>
      </c>
      <c r="AA219" s="1139">
        <f t="shared" ca="1" si="71"/>
        <v>7.8173852185307188E-2</v>
      </c>
      <c r="AB219" s="1112"/>
    </row>
    <row r="220" spans="1:28">
      <c r="A220" s="1151">
        <f>Calendar!J212</f>
        <v>51375</v>
      </c>
      <c r="C220" s="1111"/>
      <c r="D220" s="1132">
        <f t="shared" ca="1" si="57"/>
        <v>52290</v>
      </c>
      <c r="E220" s="1133">
        <f t="shared" ca="1" si="58"/>
        <v>52317</v>
      </c>
      <c r="F220" s="1134">
        <f t="shared" ca="1" si="59"/>
        <v>6388</v>
      </c>
      <c r="G220" s="1135">
        <f ca="1">IF(F220&lt;&gt;"",COUNTIF($F$11:F220,"&gt;0"),"")</f>
        <v>210</v>
      </c>
      <c r="H220" s="1136">
        <v>2.3744053897673978E-2</v>
      </c>
      <c r="I220" s="1080"/>
      <c r="J220" s="1137">
        <f t="shared" ca="1" si="60"/>
        <v>624749122.15448177</v>
      </c>
      <c r="K220" s="1138">
        <f t="shared" ca="1" si="61"/>
        <v>14834076.828960519</v>
      </c>
      <c r="L220" s="1137">
        <f t="shared" ca="1" si="62"/>
        <v>0</v>
      </c>
      <c r="M220" s="1137">
        <f t="shared" ca="1" si="63"/>
        <v>0</v>
      </c>
      <c r="N220" s="1137">
        <f t="shared" ca="1" si="72"/>
        <v>609915045.32552123</v>
      </c>
      <c r="O220" s="1080"/>
      <c r="P220" s="1137">
        <f t="shared" ca="1" si="64"/>
        <v>14834076.828960538</v>
      </c>
      <c r="Q220" s="1137">
        <f t="shared" ca="1" si="65"/>
        <v>579419293.05924511</v>
      </c>
      <c r="R220" s="1137">
        <f t="shared" ca="1" si="73"/>
        <v>593511666.0467577</v>
      </c>
      <c r="S220" s="1137">
        <f t="shared" ca="1" si="74"/>
        <v>14092372.987512589</v>
      </c>
      <c r="T220" s="1137">
        <f t="shared" ca="1" si="66"/>
        <v>579419293.05924511</v>
      </c>
      <c r="U220" s="1139">
        <f t="shared" ca="1" si="67"/>
        <v>7.6353582314459642E-2</v>
      </c>
      <c r="V220" s="1140">
        <f t="shared" ca="1" si="68"/>
        <v>5.0000000000000044E-2</v>
      </c>
      <c r="X220" s="1141">
        <f t="shared" ca="1" si="75"/>
        <v>31237456.107724071</v>
      </c>
      <c r="Y220" s="1141">
        <f t="shared" ca="1" si="69"/>
        <v>741703.84144794941</v>
      </c>
      <c r="Z220" s="1141">
        <f t="shared" ca="1" si="70"/>
        <v>30495752.266276121</v>
      </c>
      <c r="AA220" s="1139">
        <f t="shared" ca="1" si="71"/>
        <v>7.6337869275963033E-2</v>
      </c>
      <c r="AB220" s="1112"/>
    </row>
    <row r="221" spans="1:28">
      <c r="A221" s="1151">
        <f>Calendar!J213</f>
        <v>51406</v>
      </c>
      <c r="C221" s="1111"/>
      <c r="D221" s="1132">
        <f t="shared" ca="1" si="57"/>
        <v>52321</v>
      </c>
      <c r="E221" s="1133">
        <f t="shared" ca="1" si="58"/>
        <v>52348</v>
      </c>
      <c r="F221" s="1134">
        <f t="shared" ca="1" si="59"/>
        <v>6419</v>
      </c>
      <c r="G221" s="1135">
        <f ca="1">IF(F221&lt;&gt;"",COUNTIF($F$11:F221,"&gt;0"),"")</f>
        <v>211</v>
      </c>
      <c r="H221" s="1136">
        <v>2.3943072521831265E-2</v>
      </c>
      <c r="I221" s="1080"/>
      <c r="J221" s="1137">
        <f t="shared" ca="1" si="60"/>
        <v>609915045.32552123</v>
      </c>
      <c r="K221" s="1138">
        <f t="shared" ca="1" si="61"/>
        <v>14603240.162384957</v>
      </c>
      <c r="L221" s="1137">
        <f t="shared" ca="1" si="62"/>
        <v>0</v>
      </c>
      <c r="M221" s="1137">
        <f t="shared" ca="1" si="63"/>
        <v>0</v>
      </c>
      <c r="N221" s="1137">
        <f t="shared" ca="1" si="72"/>
        <v>595311805.16313624</v>
      </c>
      <c r="O221" s="1080"/>
      <c r="P221" s="1137">
        <f t="shared" ca="1" si="64"/>
        <v>14603240.162384987</v>
      </c>
      <c r="Q221" s="1137">
        <f t="shared" ca="1" si="65"/>
        <v>565546214.90497935</v>
      </c>
      <c r="R221" s="1137">
        <f t="shared" ca="1" si="73"/>
        <v>579419293.05924511</v>
      </c>
      <c r="S221" s="1137">
        <f t="shared" ca="1" si="74"/>
        <v>13873078.154265761</v>
      </c>
      <c r="T221" s="1137">
        <f t="shared" ca="1" si="66"/>
        <v>565546214.90497935</v>
      </c>
      <c r="U221" s="1139">
        <f t="shared" ca="1" si="67"/>
        <v>7.4540638740704615E-2</v>
      </c>
      <c r="V221" s="1140">
        <f t="shared" ca="1" si="68"/>
        <v>5.0000000000000155E-2</v>
      </c>
      <c r="X221" s="1141">
        <f t="shared" ca="1" si="75"/>
        <v>30495752.266276121</v>
      </c>
      <c r="Y221" s="1141">
        <f t="shared" ca="1" si="69"/>
        <v>730162.0081192255</v>
      </c>
      <c r="Z221" s="1141">
        <f t="shared" ca="1" si="70"/>
        <v>29765590.258156896</v>
      </c>
      <c r="AA221" s="1139">
        <f t="shared" ca="1" si="71"/>
        <v>7.452529879344115E-2</v>
      </c>
      <c r="AB221" s="1112"/>
    </row>
    <row r="222" spans="1:28">
      <c r="A222" s="1151">
        <f>Calendar!J214</f>
        <v>51438</v>
      </c>
      <c r="C222" s="1111"/>
      <c r="D222" s="1132">
        <f t="shared" ca="1" si="57"/>
        <v>52351</v>
      </c>
      <c r="E222" s="1133">
        <f t="shared" ca="1" si="58"/>
        <v>52378</v>
      </c>
      <c r="F222" s="1134">
        <f t="shared" ca="1" si="59"/>
        <v>6449</v>
      </c>
      <c r="G222" s="1135">
        <f ca="1">IF(F222&lt;&gt;"",COUNTIF($F$11:F222,"&gt;0"),"")</f>
        <v>212</v>
      </c>
      <c r="H222" s="1136">
        <v>2.4097161214815345E-2</v>
      </c>
      <c r="I222" s="1080"/>
      <c r="J222" s="1137">
        <f t="shared" ca="1" si="60"/>
        <v>595311805.16313624</v>
      </c>
      <c r="K222" s="1138">
        <f t="shared" ca="1" si="61"/>
        <v>14345324.542098837</v>
      </c>
      <c r="L222" s="1137">
        <f t="shared" ca="1" si="62"/>
        <v>0</v>
      </c>
      <c r="M222" s="1137">
        <f t="shared" ca="1" si="63"/>
        <v>0</v>
      </c>
      <c r="N222" s="1137">
        <f t="shared" ca="1" si="72"/>
        <v>580966480.62103736</v>
      </c>
      <c r="O222" s="1080"/>
      <c r="P222" s="1137">
        <f t="shared" ca="1" si="64"/>
        <v>14345324.54209888</v>
      </c>
      <c r="Q222" s="1137">
        <f t="shared" ca="1" si="65"/>
        <v>551918156.58998549</v>
      </c>
      <c r="R222" s="1137">
        <f t="shared" ca="1" si="73"/>
        <v>565546214.90497935</v>
      </c>
      <c r="S222" s="1137">
        <f t="shared" ca="1" si="74"/>
        <v>13628058.314993858</v>
      </c>
      <c r="T222" s="1137">
        <f t="shared" ca="1" si="66"/>
        <v>551918156.58998549</v>
      </c>
      <c r="U222" s="1139">
        <f t="shared" ca="1" si="67"/>
        <v>7.2755906821512298E-2</v>
      </c>
      <c r="V222" s="1140">
        <f t="shared" ca="1" si="68"/>
        <v>5.0000000000000044E-2</v>
      </c>
      <c r="X222" s="1141">
        <f t="shared" ca="1" si="75"/>
        <v>29765590.258156896</v>
      </c>
      <c r="Y222" s="1141">
        <f t="shared" ca="1" si="69"/>
        <v>717266.22710502148</v>
      </c>
      <c r="Z222" s="1141">
        <f t="shared" ca="1" si="70"/>
        <v>29048324.031051874</v>
      </c>
      <c r="AA222" s="1139">
        <f t="shared" ca="1" si="71"/>
        <v>7.2740934159718704E-2</v>
      </c>
      <c r="AB222" s="1112"/>
    </row>
    <row r="223" spans="1:28">
      <c r="A223" s="1151">
        <f>Calendar!J215</f>
        <v>51467</v>
      </c>
      <c r="C223" s="1111"/>
      <c r="D223" s="1132">
        <f t="shared" ca="1" si="57"/>
        <v>52382</v>
      </c>
      <c r="E223" s="1133">
        <f t="shared" ca="1" si="58"/>
        <v>52411</v>
      </c>
      <c r="F223" s="1134">
        <f t="shared" ca="1" si="59"/>
        <v>6482</v>
      </c>
      <c r="G223" s="1135">
        <f ca="1">IF(F223&lt;&gt;"",COUNTIF($F$11:F223,"&gt;0"),"")</f>
        <v>213</v>
      </c>
      <c r="H223" s="1136">
        <v>2.4344877704547116E-2</v>
      </c>
      <c r="I223" s="1080"/>
      <c r="J223" s="1137">
        <f t="shared" ca="1" si="60"/>
        <v>580966480.62103736</v>
      </c>
      <c r="K223" s="1138">
        <f t="shared" ca="1" si="61"/>
        <v>14143557.921160297</v>
      </c>
      <c r="L223" s="1137">
        <f t="shared" ca="1" si="62"/>
        <v>0</v>
      </c>
      <c r="M223" s="1137">
        <f t="shared" ca="1" si="63"/>
        <v>0</v>
      </c>
      <c r="N223" s="1137">
        <f t="shared" ca="1" si="72"/>
        <v>566822922.69987702</v>
      </c>
      <c r="O223" s="1080"/>
      <c r="P223" s="1137">
        <f t="shared" ca="1" si="64"/>
        <v>14143557.92116034</v>
      </c>
      <c r="Q223" s="1137">
        <f t="shared" ca="1" si="65"/>
        <v>538481776.56488311</v>
      </c>
      <c r="R223" s="1137">
        <f t="shared" ca="1" si="73"/>
        <v>551918156.58998549</v>
      </c>
      <c r="S223" s="1137">
        <f t="shared" ca="1" si="74"/>
        <v>13436380.025102377</v>
      </c>
      <c r="T223" s="1137">
        <f t="shared" ca="1" si="66"/>
        <v>538481776.56488311</v>
      </c>
      <c r="U223" s="1139">
        <f t="shared" ca="1" si="67"/>
        <v>7.1002696005504226E-2</v>
      </c>
      <c r="V223" s="1140">
        <f t="shared" ca="1" si="68"/>
        <v>5.0000000000000155E-2</v>
      </c>
      <c r="X223" s="1141">
        <f t="shared" ca="1" si="75"/>
        <v>29048324.031051874</v>
      </c>
      <c r="Y223" s="1141">
        <f t="shared" ca="1" si="69"/>
        <v>707177.89605796337</v>
      </c>
      <c r="Z223" s="1141">
        <f t="shared" ca="1" si="70"/>
        <v>28341146.134993911</v>
      </c>
      <c r="AA223" s="1139">
        <f t="shared" ca="1" si="71"/>
        <v>7.0988084142355509E-2</v>
      </c>
      <c r="AB223" s="1112"/>
    </row>
    <row r="224" spans="1:28">
      <c r="A224" s="1151">
        <f>Calendar!J216</f>
        <v>51497</v>
      </c>
      <c r="C224" s="1111"/>
      <c r="D224" s="1132">
        <f t="shared" ca="1" si="57"/>
        <v>52412</v>
      </c>
      <c r="E224" s="1133">
        <f t="shared" ca="1" si="58"/>
        <v>52439</v>
      </c>
      <c r="F224" s="1134">
        <f t="shared" ca="1" si="59"/>
        <v>6510</v>
      </c>
      <c r="G224" s="1135">
        <f ca="1">IF(F224&lt;&gt;"",COUNTIF($F$11:F224,"&gt;0"),"")</f>
        <v>214</v>
      </c>
      <c r="H224" s="1136">
        <v>2.4467993562860439E-2</v>
      </c>
      <c r="I224" s="1080"/>
      <c r="J224" s="1137">
        <f t="shared" ca="1" si="60"/>
        <v>566822922.69987702</v>
      </c>
      <c r="K224" s="1138">
        <f t="shared" ca="1" si="61"/>
        <v>13869019.623902332</v>
      </c>
      <c r="L224" s="1137">
        <f t="shared" ca="1" si="62"/>
        <v>0</v>
      </c>
      <c r="M224" s="1137">
        <f t="shared" ca="1" si="63"/>
        <v>0</v>
      </c>
      <c r="N224" s="1137">
        <f t="shared" ca="1" si="72"/>
        <v>552953903.0759747</v>
      </c>
      <c r="O224" s="1080"/>
      <c r="P224" s="1137">
        <f t="shared" ca="1" si="64"/>
        <v>13869019.623902321</v>
      </c>
      <c r="Q224" s="1137">
        <f t="shared" ca="1" si="65"/>
        <v>525306207.92217594</v>
      </c>
      <c r="R224" s="1137">
        <f t="shared" ca="1" si="73"/>
        <v>538481776.56488311</v>
      </c>
      <c r="S224" s="1137">
        <f t="shared" ca="1" si="74"/>
        <v>13175568.642707169</v>
      </c>
      <c r="T224" s="1137">
        <f t="shared" ca="1" si="66"/>
        <v>525306207.92217594</v>
      </c>
      <c r="U224" s="1139">
        <f t="shared" ca="1" si="67"/>
        <v>6.9274144054557077E-2</v>
      </c>
      <c r="V224" s="1140">
        <f t="shared" ca="1" si="68"/>
        <v>5.0000000000000044E-2</v>
      </c>
      <c r="X224" s="1141">
        <f t="shared" ca="1" si="75"/>
        <v>28341146.134993911</v>
      </c>
      <c r="Y224" s="1141">
        <f t="shared" ca="1" si="69"/>
        <v>693450.98119515181</v>
      </c>
      <c r="Z224" s="1141">
        <f t="shared" ca="1" si="70"/>
        <v>27647695.153798759</v>
      </c>
      <c r="AA224" s="1139">
        <f t="shared" ca="1" si="71"/>
        <v>6.9259887915429891E-2</v>
      </c>
      <c r="AB224" s="1112"/>
    </row>
    <row r="225" spans="1:28">
      <c r="A225" s="1151">
        <f>Calendar!J217</f>
        <v>51529</v>
      </c>
      <c r="C225" s="1111"/>
      <c r="D225" s="1132">
        <f t="shared" ca="1" si="57"/>
        <v>52443</v>
      </c>
      <c r="E225" s="1133">
        <f t="shared" ca="1" si="58"/>
        <v>52470</v>
      </c>
      <c r="F225" s="1134">
        <f t="shared" ca="1" si="59"/>
        <v>6541</v>
      </c>
      <c r="G225" s="1135">
        <f ca="1">IF(F225&lt;&gt;"",COUNTIF($F$11:F225,"&gt;0"),"")</f>
        <v>215</v>
      </c>
      <c r="H225" s="1136">
        <v>2.4572216241888677E-2</v>
      </c>
      <c r="I225" s="1080"/>
      <c r="J225" s="1137">
        <f t="shared" ca="1" si="60"/>
        <v>552953903.0759747</v>
      </c>
      <c r="K225" s="1138">
        <f t="shared" ca="1" si="61"/>
        <v>13587302.878179202</v>
      </c>
      <c r="L225" s="1137">
        <f t="shared" ca="1" si="62"/>
        <v>0</v>
      </c>
      <c r="M225" s="1137">
        <f t="shared" ca="1" si="63"/>
        <v>0</v>
      </c>
      <c r="N225" s="1137">
        <f t="shared" ca="1" si="72"/>
        <v>539366600.19779551</v>
      </c>
      <c r="O225" s="1080"/>
      <c r="P225" s="1137">
        <f t="shared" ca="1" si="64"/>
        <v>13587302.878179193</v>
      </c>
      <c r="Q225" s="1137">
        <f t="shared" ca="1" si="65"/>
        <v>512398270.18790573</v>
      </c>
      <c r="R225" s="1137">
        <f t="shared" ca="1" si="73"/>
        <v>525306207.92217594</v>
      </c>
      <c r="S225" s="1137">
        <f t="shared" ca="1" si="74"/>
        <v>12907937.734270215</v>
      </c>
      <c r="T225" s="1137">
        <f t="shared" ca="1" si="66"/>
        <v>512398270.18790573</v>
      </c>
      <c r="U225" s="1139">
        <f t="shared" ca="1" si="67"/>
        <v>6.7579144743757522E-2</v>
      </c>
      <c r="V225" s="1140">
        <f t="shared" ca="1" si="68"/>
        <v>5.0000000000000044E-2</v>
      </c>
      <c r="X225" s="1141">
        <f t="shared" ca="1" si="75"/>
        <v>27647695.153798759</v>
      </c>
      <c r="Y225" s="1141">
        <f t="shared" ca="1" si="69"/>
        <v>679365.14390897751</v>
      </c>
      <c r="Z225" s="1141">
        <f t="shared" ca="1" si="70"/>
        <v>26968330.009889781</v>
      </c>
      <c r="AA225" s="1139">
        <f t="shared" ca="1" si="71"/>
        <v>6.7565237423750632E-2</v>
      </c>
      <c r="AB225" s="1112"/>
    </row>
    <row r="226" spans="1:28">
      <c r="A226" s="1151">
        <f>Calendar!J218</f>
        <v>51559</v>
      </c>
      <c r="C226" s="1111"/>
      <c r="D226" s="1132">
        <f t="shared" ca="1" si="57"/>
        <v>52474</v>
      </c>
      <c r="E226" s="1133">
        <f t="shared" ca="1" si="58"/>
        <v>52502</v>
      </c>
      <c r="F226" s="1134">
        <f t="shared" ca="1" si="59"/>
        <v>6573</v>
      </c>
      <c r="G226" s="1135">
        <f ca="1">IF(F226&lt;&gt;"",COUNTIF($F$11:F226,"&gt;0"),"")</f>
        <v>216</v>
      </c>
      <c r="H226" s="1136">
        <v>2.4696919442793848E-2</v>
      </c>
      <c r="I226" s="1080"/>
      <c r="J226" s="1137">
        <f t="shared" ca="1" si="60"/>
        <v>539366600.19779551</v>
      </c>
      <c r="K226" s="1138">
        <f t="shared" ca="1" si="61"/>
        <v>13320693.475218551</v>
      </c>
      <c r="L226" s="1137">
        <f t="shared" ca="1" si="62"/>
        <v>0</v>
      </c>
      <c r="M226" s="1137">
        <f t="shared" ca="1" si="63"/>
        <v>0</v>
      </c>
      <c r="N226" s="1137">
        <f t="shared" ca="1" si="72"/>
        <v>526045906.72257698</v>
      </c>
      <c r="O226" s="1080"/>
      <c r="P226" s="1137">
        <f t="shared" ca="1" si="64"/>
        <v>13320693.475218534</v>
      </c>
      <c r="Q226" s="1137">
        <f t="shared" ca="1" si="65"/>
        <v>499743611.38644809</v>
      </c>
      <c r="R226" s="1137">
        <f t="shared" ca="1" si="73"/>
        <v>512398270.18790573</v>
      </c>
      <c r="S226" s="1137">
        <f t="shared" ca="1" si="74"/>
        <v>12654658.801457644</v>
      </c>
      <c r="T226" s="1137">
        <f t="shared" ca="1" si="66"/>
        <v>499743611.38644809</v>
      </c>
      <c r="U226" s="1139">
        <f t="shared" ca="1" si="67"/>
        <v>6.5918575385672015E-2</v>
      </c>
      <c r="V226" s="1140">
        <f t="shared" ca="1" si="68"/>
        <v>5.0000000000000044E-2</v>
      </c>
      <c r="X226" s="1141">
        <f t="shared" ca="1" si="75"/>
        <v>26968330.009889781</v>
      </c>
      <c r="Y226" s="1141">
        <f t="shared" ca="1" si="69"/>
        <v>666034.67376089096</v>
      </c>
      <c r="Z226" s="1141">
        <f t="shared" ca="1" si="70"/>
        <v>26302295.336128891</v>
      </c>
      <c r="AA226" s="1139">
        <f t="shared" ca="1" si="71"/>
        <v>6.5905009799339637E-2</v>
      </c>
      <c r="AB226" s="1112"/>
    </row>
    <row r="227" spans="1:28">
      <c r="A227" s="1151">
        <f>Calendar!J219</f>
        <v>51587</v>
      </c>
      <c r="C227" s="1111"/>
      <c r="D227" s="1132">
        <f t="shared" ca="1" si="57"/>
        <v>52504</v>
      </c>
      <c r="E227" s="1133">
        <f t="shared" ca="1" si="58"/>
        <v>52531</v>
      </c>
      <c r="F227" s="1134">
        <f t="shared" ca="1" si="59"/>
        <v>6602</v>
      </c>
      <c r="G227" s="1135">
        <f ca="1">IF(F227&lt;&gt;"",COUNTIF($F$11:F227,"&gt;0"),"")</f>
        <v>217</v>
      </c>
      <c r="H227" s="1136">
        <v>2.4867699424687036E-2</v>
      </c>
      <c r="I227" s="1080"/>
      <c r="J227" s="1137">
        <f t="shared" ca="1" si="60"/>
        <v>526045906.72257698</v>
      </c>
      <c r="K227" s="1138">
        <f t="shared" ca="1" si="61"/>
        <v>13081551.491963997</v>
      </c>
      <c r="L227" s="1137">
        <f t="shared" ca="1" si="62"/>
        <v>0</v>
      </c>
      <c r="M227" s="1137">
        <f t="shared" ca="1" si="63"/>
        <v>0</v>
      </c>
      <c r="N227" s="1137">
        <f t="shared" ca="1" si="72"/>
        <v>512964355.23061299</v>
      </c>
      <c r="O227" s="1080"/>
      <c r="P227" s="1137">
        <f t="shared" ca="1" si="64"/>
        <v>13081551.491963983</v>
      </c>
      <c r="Q227" s="1137">
        <f t="shared" ca="1" si="65"/>
        <v>487316137.4690823</v>
      </c>
      <c r="R227" s="1137">
        <f t="shared" ca="1" si="73"/>
        <v>499743611.38644809</v>
      </c>
      <c r="S227" s="1137">
        <f t="shared" ca="1" si="74"/>
        <v>12427473.917365789</v>
      </c>
      <c r="T227" s="1137">
        <f t="shared" ca="1" si="66"/>
        <v>487316137.4690823</v>
      </c>
      <c r="U227" s="1139">
        <f t="shared" ca="1" si="67"/>
        <v>6.4290589639588336E-2</v>
      </c>
      <c r="V227" s="1140">
        <f t="shared" ca="1" si="68"/>
        <v>5.0000000000000044E-2</v>
      </c>
      <c r="X227" s="1141">
        <f t="shared" ca="1" si="75"/>
        <v>26302295.336128891</v>
      </c>
      <c r="Y227" s="1141">
        <f t="shared" ca="1" si="69"/>
        <v>654077.57459819317</v>
      </c>
      <c r="Z227" s="1141">
        <f t="shared" ca="1" si="70"/>
        <v>25648217.761530697</v>
      </c>
      <c r="AA227" s="1139">
        <f t="shared" ca="1" si="71"/>
        <v>6.4277359081448895E-2</v>
      </c>
      <c r="AB227" s="1112"/>
    </row>
    <row r="228" spans="1:28">
      <c r="A228" s="1151">
        <f>Calendar!J220</f>
        <v>51620</v>
      </c>
      <c r="C228" s="1111"/>
      <c r="D228" s="1132">
        <f t="shared" ca="1" si="57"/>
        <v>52535</v>
      </c>
      <c r="E228" s="1133">
        <f t="shared" ca="1" si="58"/>
        <v>52562</v>
      </c>
      <c r="F228" s="1134">
        <f t="shared" ca="1" si="59"/>
        <v>6633</v>
      </c>
      <c r="G228" s="1135">
        <f ca="1">IF(F228&lt;&gt;"",COUNTIF($F$11:F228,"&gt;0"),"")</f>
        <v>218</v>
      </c>
      <c r="H228" s="1136">
        <v>2.5035405110877876E-2</v>
      </c>
      <c r="I228" s="1080"/>
      <c r="J228" s="1137">
        <f t="shared" ca="1" si="60"/>
        <v>512964355.23061299</v>
      </c>
      <c r="K228" s="1138">
        <f t="shared" ca="1" si="61"/>
        <v>12842270.440638663</v>
      </c>
      <c r="L228" s="1137">
        <f t="shared" ca="1" si="62"/>
        <v>0</v>
      </c>
      <c r="M228" s="1137">
        <f t="shared" ca="1" si="63"/>
        <v>0</v>
      </c>
      <c r="N228" s="1137">
        <f t="shared" ca="1" si="72"/>
        <v>500122084.78997433</v>
      </c>
      <c r="O228" s="1080"/>
      <c r="P228" s="1137">
        <f t="shared" ca="1" si="64"/>
        <v>12842270.440638661</v>
      </c>
      <c r="Q228" s="1137">
        <f t="shared" ca="1" si="65"/>
        <v>475115980.5504756</v>
      </c>
      <c r="R228" s="1137">
        <f t="shared" ca="1" si="73"/>
        <v>487316137.4690823</v>
      </c>
      <c r="S228" s="1137">
        <f t="shared" ca="1" si="74"/>
        <v>12200156.918606699</v>
      </c>
      <c r="T228" s="1137">
        <f t="shared" ca="1" si="66"/>
        <v>475115980.5504756</v>
      </c>
      <c r="U228" s="1139">
        <f t="shared" ca="1" si="67"/>
        <v>6.2691830580595159E-2</v>
      </c>
      <c r="V228" s="1140">
        <f t="shared" ca="1" si="68"/>
        <v>5.0000000000000044E-2</v>
      </c>
      <c r="X228" s="1141">
        <f t="shared" ca="1" si="75"/>
        <v>25648217.761530697</v>
      </c>
      <c r="Y228" s="1141">
        <f t="shared" ca="1" si="69"/>
        <v>642113.52203196287</v>
      </c>
      <c r="Z228" s="1141">
        <f t="shared" ca="1" si="70"/>
        <v>25006104.239498734</v>
      </c>
      <c r="AA228" s="1139">
        <f t="shared" ca="1" si="71"/>
        <v>6.2678929035998768E-2</v>
      </c>
      <c r="AB228" s="1112"/>
    </row>
    <row r="229" spans="1:28">
      <c r="A229" s="1151">
        <f>Calendar!J221</f>
        <v>51648</v>
      </c>
      <c r="C229" s="1111"/>
      <c r="D229" s="1132">
        <f t="shared" ca="1" si="57"/>
        <v>52565</v>
      </c>
      <c r="E229" s="1133">
        <f t="shared" ca="1" si="58"/>
        <v>52593</v>
      </c>
      <c r="F229" s="1134">
        <f t="shared" ca="1" si="59"/>
        <v>6664</v>
      </c>
      <c r="G229" s="1135">
        <f ca="1">IF(F229&lt;&gt;"",COUNTIF($F$11:F229,"&gt;0"),"")</f>
        <v>219</v>
      </c>
      <c r="H229" s="1136">
        <v>2.5155582815976858E-2</v>
      </c>
      <c r="I229" s="1080"/>
      <c r="J229" s="1137">
        <f t="shared" ca="1" si="60"/>
        <v>500122084.78997433</v>
      </c>
      <c r="K229" s="1138">
        <f t="shared" ca="1" si="61"/>
        <v>12580862.5220332</v>
      </c>
      <c r="L229" s="1137">
        <f t="shared" ca="1" si="62"/>
        <v>0</v>
      </c>
      <c r="M229" s="1137">
        <f t="shared" ca="1" si="63"/>
        <v>0</v>
      </c>
      <c r="N229" s="1137">
        <f t="shared" ca="1" si="72"/>
        <v>487541222.26794112</v>
      </c>
      <c r="O229" s="1080"/>
      <c r="P229" s="1137">
        <f t="shared" ca="1" si="64"/>
        <v>12580862.522033215</v>
      </c>
      <c r="Q229" s="1137">
        <f t="shared" ca="1" si="65"/>
        <v>463164161.15454406</v>
      </c>
      <c r="R229" s="1137">
        <f t="shared" ca="1" si="73"/>
        <v>475115980.5504756</v>
      </c>
      <c r="S229" s="1137">
        <f t="shared" ca="1" si="74"/>
        <v>11951819.395931542</v>
      </c>
      <c r="T229" s="1137">
        <f t="shared" ca="1" si="66"/>
        <v>463164161.15454406</v>
      </c>
      <c r="U229" s="1139">
        <f t="shared" ca="1" si="67"/>
        <v>6.1122315204867439E-2</v>
      </c>
      <c r="V229" s="1140">
        <f t="shared" ca="1" si="68"/>
        <v>5.0000000000000044E-2</v>
      </c>
      <c r="X229" s="1141">
        <f t="shared" ca="1" si="75"/>
        <v>25006104.239498734</v>
      </c>
      <c r="Y229" s="1141">
        <f t="shared" ca="1" si="69"/>
        <v>629043.12610167265</v>
      </c>
      <c r="Z229" s="1141">
        <f t="shared" ca="1" si="70"/>
        <v>24377061.113397062</v>
      </c>
      <c r="AA229" s="1139">
        <f t="shared" ca="1" si="71"/>
        <v>6.1109736655666505E-2</v>
      </c>
      <c r="AB229" s="1112"/>
    </row>
    <row r="230" spans="1:28">
      <c r="A230" s="1151">
        <f>Calendar!J222</f>
        <v>51679</v>
      </c>
      <c r="C230" s="1111"/>
      <c r="D230" s="1132">
        <f t="shared" ca="1" si="57"/>
        <v>52596</v>
      </c>
      <c r="E230" s="1133">
        <f t="shared" ca="1" si="58"/>
        <v>52623</v>
      </c>
      <c r="F230" s="1134">
        <f t="shared" ca="1" si="59"/>
        <v>6694</v>
      </c>
      <c r="G230" s="1135">
        <f ca="1">IF(F230&lt;&gt;"",COUNTIF($F$11:F230,"&gt;0"),"")</f>
        <v>220</v>
      </c>
      <c r="H230" s="1136">
        <v>2.5386577605328049E-2</v>
      </c>
      <c r="I230" s="1080"/>
      <c r="J230" s="1137">
        <f t="shared" ca="1" si="60"/>
        <v>487541222.26794112</v>
      </c>
      <c r="K230" s="1138">
        <f t="shared" ca="1" si="61"/>
        <v>12377003.074901579</v>
      </c>
      <c r="L230" s="1137">
        <f t="shared" ca="1" si="62"/>
        <v>0</v>
      </c>
      <c r="M230" s="1137">
        <f t="shared" ca="1" si="63"/>
        <v>0</v>
      </c>
      <c r="N230" s="1137">
        <f t="shared" ca="1" si="72"/>
        <v>475164219.19303954</v>
      </c>
      <c r="O230" s="1080"/>
      <c r="P230" s="1137">
        <f t="shared" ca="1" si="64"/>
        <v>12377003.074901581</v>
      </c>
      <c r="Q230" s="1137">
        <f t="shared" ca="1" si="65"/>
        <v>451406008.23338753</v>
      </c>
      <c r="R230" s="1137">
        <f t="shared" ca="1" si="73"/>
        <v>463164161.15454406</v>
      </c>
      <c r="S230" s="1137">
        <f t="shared" ca="1" si="74"/>
        <v>11758152.921156526</v>
      </c>
      <c r="T230" s="1137">
        <f t="shared" ca="1" si="66"/>
        <v>451406008.23338753</v>
      </c>
      <c r="U230" s="1139">
        <f t="shared" ca="1" si="67"/>
        <v>5.9584747742827154E-2</v>
      </c>
      <c r="V230" s="1140">
        <f t="shared" ca="1" si="68"/>
        <v>5.0000000000000044E-2</v>
      </c>
      <c r="X230" s="1141">
        <f t="shared" ca="1" si="75"/>
        <v>24377061.113397062</v>
      </c>
      <c r="Y230" s="1141">
        <f t="shared" ca="1" si="69"/>
        <v>618850.1537450552</v>
      </c>
      <c r="Z230" s="1141">
        <f t="shared" ca="1" si="70"/>
        <v>23758210.959652007</v>
      </c>
      <c r="AA230" s="1139">
        <f t="shared" ca="1" si="71"/>
        <v>5.9572485614362319E-2</v>
      </c>
      <c r="AB230" s="1112"/>
    </row>
    <row r="231" spans="1:28">
      <c r="A231" s="1151">
        <f>Calendar!J223</f>
        <v>51711</v>
      </c>
      <c r="C231" s="1111"/>
      <c r="D231" s="1132">
        <f t="shared" ca="1" si="57"/>
        <v>52627</v>
      </c>
      <c r="E231" s="1133">
        <f t="shared" ca="1" si="58"/>
        <v>52656</v>
      </c>
      <c r="F231" s="1134">
        <f t="shared" ca="1" si="59"/>
        <v>6727</v>
      </c>
      <c r="G231" s="1135">
        <f ca="1">IF(F231&lt;&gt;"",COUNTIF($F$11:F231,"&gt;0"),"")</f>
        <v>221</v>
      </c>
      <c r="H231" s="1136">
        <v>2.5685759597010187E-2</v>
      </c>
      <c r="I231" s="1080"/>
      <c r="J231" s="1137">
        <f t="shared" ca="1" si="60"/>
        <v>475164219.19303954</v>
      </c>
      <c r="K231" s="1138">
        <f t="shared" ca="1" si="61"/>
        <v>12204953.903293468</v>
      </c>
      <c r="L231" s="1137">
        <f t="shared" ca="1" si="62"/>
        <v>0</v>
      </c>
      <c r="M231" s="1137">
        <f t="shared" ca="1" si="63"/>
        <v>0</v>
      </c>
      <c r="N231" s="1137">
        <f t="shared" ca="1" si="72"/>
        <v>462959265.28974605</v>
      </c>
      <c r="O231" s="1080"/>
      <c r="P231" s="1137">
        <f t="shared" ca="1" si="64"/>
        <v>12204953.90329349</v>
      </c>
      <c r="Q231" s="1137">
        <f t="shared" ca="1" si="65"/>
        <v>439811302.02525872</v>
      </c>
      <c r="R231" s="1137">
        <f t="shared" ca="1" si="73"/>
        <v>451406008.23338753</v>
      </c>
      <c r="S231" s="1137">
        <f t="shared" ca="1" si="74"/>
        <v>11594706.20812881</v>
      </c>
      <c r="T231" s="1137">
        <f t="shared" ca="1" si="66"/>
        <v>439811302.02525872</v>
      </c>
      <c r="U231" s="1139">
        <f t="shared" ca="1" si="67"/>
        <v>5.8072094920159974E-2</v>
      </c>
      <c r="V231" s="1140">
        <f t="shared" ca="1" si="68"/>
        <v>5.0000000000000044E-2</v>
      </c>
      <c r="X231" s="1141">
        <f t="shared" ca="1" si="75"/>
        <v>23758210.959652007</v>
      </c>
      <c r="Y231" s="1141">
        <f t="shared" ca="1" si="69"/>
        <v>610247.69516468048</v>
      </c>
      <c r="Z231" s="1141">
        <f t="shared" ca="1" si="70"/>
        <v>23147963.264487326</v>
      </c>
      <c r="AA231" s="1139">
        <f t="shared" ca="1" si="71"/>
        <v>5.806014408517108E-2</v>
      </c>
      <c r="AB231" s="1112"/>
    </row>
    <row r="232" spans="1:28">
      <c r="A232" s="1151">
        <f>Calendar!J224</f>
        <v>51740</v>
      </c>
      <c r="C232" s="1111"/>
      <c r="D232" s="1132">
        <f t="shared" ca="1" si="57"/>
        <v>52656</v>
      </c>
      <c r="E232" s="1133">
        <f t="shared" ca="1" si="58"/>
        <v>52684</v>
      </c>
      <c r="F232" s="1134">
        <f t="shared" ca="1" si="59"/>
        <v>6755</v>
      </c>
      <c r="G232" s="1135">
        <f ca="1">IF(F232&lt;&gt;"",COUNTIF($F$11:F232,"&gt;0"),"")</f>
        <v>222</v>
      </c>
      <c r="H232" s="1136">
        <v>2.5908731309482604E-2</v>
      </c>
      <c r="I232" s="1080"/>
      <c r="J232" s="1137">
        <f t="shared" ca="1" si="60"/>
        <v>462959265.28974605</v>
      </c>
      <c r="K232" s="1138">
        <f t="shared" ca="1" si="61"/>
        <v>11994687.211627506</v>
      </c>
      <c r="L232" s="1137">
        <f t="shared" ca="1" si="62"/>
        <v>0</v>
      </c>
      <c r="M232" s="1137">
        <f t="shared" ca="1" si="63"/>
        <v>0</v>
      </c>
      <c r="N232" s="1137">
        <f t="shared" ca="1" si="72"/>
        <v>450964578.07811856</v>
      </c>
      <c r="O232" s="1080"/>
      <c r="P232" s="1137">
        <f t="shared" ca="1" si="64"/>
        <v>11994687.211627483</v>
      </c>
      <c r="Q232" s="1137">
        <f t="shared" ca="1" si="65"/>
        <v>428416349.17421263</v>
      </c>
      <c r="R232" s="1137">
        <f t="shared" ca="1" si="73"/>
        <v>439811302.02525872</v>
      </c>
      <c r="S232" s="1137">
        <f t="shared" ca="1" si="74"/>
        <v>11394952.851046085</v>
      </c>
      <c r="T232" s="1137">
        <f t="shared" ca="1" si="66"/>
        <v>428416349.17421263</v>
      </c>
      <c r="U232" s="1139">
        <f t="shared" ca="1" si="67"/>
        <v>5.6580469050745992E-2</v>
      </c>
      <c r="V232" s="1140">
        <f t="shared" ca="1" si="68"/>
        <v>5.0000000000000044E-2</v>
      </c>
      <c r="X232" s="1141">
        <f t="shared" ca="1" si="75"/>
        <v>23147963.264487326</v>
      </c>
      <c r="Y232" s="1141">
        <f t="shared" ca="1" si="69"/>
        <v>599734.36058139801</v>
      </c>
      <c r="Z232" s="1141">
        <f t="shared" ca="1" si="70"/>
        <v>22548228.903905928</v>
      </c>
      <c r="AA232" s="1139">
        <f t="shared" ca="1" si="71"/>
        <v>5.6568825182031587E-2</v>
      </c>
      <c r="AB232" s="1112"/>
    </row>
    <row r="233" spans="1:28">
      <c r="A233" s="1151">
        <f>Calendar!J225</f>
        <v>51771</v>
      </c>
      <c r="C233" s="1111"/>
      <c r="D233" s="1132">
        <f t="shared" ca="1" si="57"/>
        <v>52687</v>
      </c>
      <c r="E233" s="1133">
        <f t="shared" ca="1" si="58"/>
        <v>52714</v>
      </c>
      <c r="F233" s="1134">
        <f t="shared" ca="1" si="59"/>
        <v>6785</v>
      </c>
      <c r="G233" s="1135">
        <f ca="1">IF(F233&lt;&gt;"",COUNTIF($F$11:F233,"&gt;0"),"")</f>
        <v>223</v>
      </c>
      <c r="H233" s="1136">
        <v>2.6021856587252722E-2</v>
      </c>
      <c r="I233" s="1080"/>
      <c r="J233" s="1137">
        <f t="shared" ca="1" si="60"/>
        <v>450964578.07811856</v>
      </c>
      <c r="K233" s="1138">
        <f t="shared" ca="1" si="61"/>
        <v>11734935.576679735</v>
      </c>
      <c r="L233" s="1137">
        <f t="shared" ca="1" si="62"/>
        <v>0</v>
      </c>
      <c r="M233" s="1137">
        <f t="shared" ca="1" si="63"/>
        <v>0</v>
      </c>
      <c r="N233" s="1137">
        <f t="shared" ca="1" si="72"/>
        <v>439229642.50143886</v>
      </c>
      <c r="O233" s="1080"/>
      <c r="P233" s="1137">
        <f t="shared" ca="1" si="64"/>
        <v>11734935.576679707</v>
      </c>
      <c r="Q233" s="1137">
        <f t="shared" ca="1" si="65"/>
        <v>417268160.37636691</v>
      </c>
      <c r="R233" s="1137">
        <f t="shared" ca="1" si="73"/>
        <v>428416349.17421263</v>
      </c>
      <c r="S233" s="1137">
        <f t="shared" ca="1" si="74"/>
        <v>11148188.797845721</v>
      </c>
      <c r="T233" s="1137">
        <f t="shared" ca="1" si="66"/>
        <v>417268160.37636691</v>
      </c>
      <c r="U233" s="1139">
        <f t="shared" ca="1" si="67"/>
        <v>5.5114540880745723E-2</v>
      </c>
      <c r="V233" s="1140">
        <f t="shared" ca="1" si="68"/>
        <v>5.0000000000000044E-2</v>
      </c>
      <c r="X233" s="1141">
        <f t="shared" ca="1" si="75"/>
        <v>22548228.903905928</v>
      </c>
      <c r="Y233" s="1141">
        <f t="shared" ca="1" si="69"/>
        <v>586746.77883398533</v>
      </c>
      <c r="Z233" s="1141">
        <f t="shared" ca="1" si="70"/>
        <v>21961482.125071943</v>
      </c>
      <c r="AA233" s="1139">
        <f t="shared" ca="1" si="71"/>
        <v>5.5103198689897187E-2</v>
      </c>
      <c r="AB233" s="1112"/>
    </row>
    <row r="234" spans="1:28">
      <c r="A234" s="1151">
        <f>Calendar!J226</f>
        <v>51802</v>
      </c>
      <c r="C234" s="1111"/>
      <c r="D234" s="1132">
        <f t="shared" ca="1" si="57"/>
        <v>52717</v>
      </c>
      <c r="E234" s="1133">
        <f t="shared" ca="1" si="58"/>
        <v>52744</v>
      </c>
      <c r="F234" s="1134">
        <f t="shared" ca="1" si="59"/>
        <v>6815</v>
      </c>
      <c r="G234" s="1135">
        <f ca="1">IF(F234&lt;&gt;"",COUNTIF($F$11:F234,"&gt;0"),"")</f>
        <v>224</v>
      </c>
      <c r="H234" s="1136">
        <v>2.6135460068687395E-2</v>
      </c>
      <c r="I234" s="1080"/>
      <c r="J234" s="1137">
        <f t="shared" ca="1" si="60"/>
        <v>439229642.50143886</v>
      </c>
      <c r="K234" s="1138">
        <f t="shared" ca="1" si="61"/>
        <v>11479468.782580195</v>
      </c>
      <c r="L234" s="1137">
        <f t="shared" ca="1" si="62"/>
        <v>0</v>
      </c>
      <c r="M234" s="1137">
        <f t="shared" ca="1" si="63"/>
        <v>0</v>
      </c>
      <c r="N234" s="1137">
        <f t="shared" ca="1" si="72"/>
        <v>427750173.71885866</v>
      </c>
      <c r="O234" s="1080"/>
      <c r="P234" s="1137">
        <f t="shared" ca="1" si="64"/>
        <v>11479468.782580197</v>
      </c>
      <c r="Q234" s="1137">
        <f t="shared" ca="1" si="65"/>
        <v>406362665.03291571</v>
      </c>
      <c r="R234" s="1137">
        <f t="shared" ca="1" si="73"/>
        <v>417268160.37636691</v>
      </c>
      <c r="S234" s="1137">
        <f t="shared" ca="1" si="74"/>
        <v>10905495.343451202</v>
      </c>
      <c r="T234" s="1137">
        <f t="shared" ca="1" si="66"/>
        <v>406362665.03291571</v>
      </c>
      <c r="U234" s="1139">
        <f t="shared" ca="1" si="67"/>
        <v>5.3680358202074681E-2</v>
      </c>
      <c r="V234" s="1140">
        <f t="shared" ca="1" si="68"/>
        <v>5.0000000000000044E-2</v>
      </c>
      <c r="X234" s="1141">
        <f t="shared" ca="1" si="75"/>
        <v>21961482.125071943</v>
      </c>
      <c r="Y234" s="1141">
        <f t="shared" ca="1" si="69"/>
        <v>573973.43912899494</v>
      </c>
      <c r="Z234" s="1141">
        <f t="shared" ca="1" si="70"/>
        <v>21387508.685942948</v>
      </c>
      <c r="AA234" s="1139">
        <f t="shared" ca="1" si="71"/>
        <v>5.3669311156089791E-2</v>
      </c>
      <c r="AB234" s="1112"/>
    </row>
    <row r="235" spans="1:28">
      <c r="A235" s="1151">
        <f>Calendar!J227</f>
        <v>51832</v>
      </c>
      <c r="C235" s="1111"/>
      <c r="D235" s="1132">
        <f t="shared" ca="1" si="57"/>
        <v>52748</v>
      </c>
      <c r="E235" s="1133">
        <f t="shared" ca="1" si="58"/>
        <v>52775</v>
      </c>
      <c r="F235" s="1134">
        <f t="shared" ca="1" si="59"/>
        <v>6846</v>
      </c>
      <c r="G235" s="1135">
        <f ca="1">IF(F235&lt;&gt;"",COUNTIF($F$11:F235,"&gt;0"),"")</f>
        <v>225</v>
      </c>
      <c r="H235" s="1136">
        <v>2.6334136746163302E-2</v>
      </c>
      <c r="I235" s="1080"/>
      <c r="J235" s="1137">
        <f t="shared" ca="1" si="60"/>
        <v>427750173.71885866</v>
      </c>
      <c r="K235" s="1138">
        <f t="shared" ca="1" si="61"/>
        <v>11264431.567907533</v>
      </c>
      <c r="L235" s="1137">
        <f t="shared" ca="1" si="62"/>
        <v>0</v>
      </c>
      <c r="M235" s="1137">
        <f t="shared" ca="1" si="63"/>
        <v>0</v>
      </c>
      <c r="N235" s="1137">
        <f t="shared" ca="1" si="72"/>
        <v>416485742.15095115</v>
      </c>
      <c r="O235" s="1080"/>
      <c r="P235" s="1137">
        <f t="shared" ca="1" si="64"/>
        <v>11264431.567907512</v>
      </c>
      <c r="Q235" s="1137">
        <f t="shared" ca="1" si="65"/>
        <v>395661455.04340357</v>
      </c>
      <c r="R235" s="1137">
        <f t="shared" ca="1" si="73"/>
        <v>406362665.03291571</v>
      </c>
      <c r="S235" s="1137">
        <f t="shared" ca="1" si="74"/>
        <v>10701209.989512146</v>
      </c>
      <c r="T235" s="1137">
        <f t="shared" ca="1" si="66"/>
        <v>395661455.04340357</v>
      </c>
      <c r="U235" s="1139">
        <f t="shared" ca="1" si="67"/>
        <v>5.2277397343811517E-2</v>
      </c>
      <c r="V235" s="1140">
        <f t="shared" ca="1" si="68"/>
        <v>5.0000000000000044E-2</v>
      </c>
      <c r="X235" s="1141">
        <f t="shared" ca="1" si="75"/>
        <v>21387508.685942948</v>
      </c>
      <c r="Y235" s="1141">
        <f t="shared" ca="1" si="69"/>
        <v>563221.57839536667</v>
      </c>
      <c r="Z235" s="1141">
        <f t="shared" ca="1" si="70"/>
        <v>20824287.107547581</v>
      </c>
      <c r="AA235" s="1139">
        <f t="shared" ca="1" si="71"/>
        <v>5.2266639017455888E-2</v>
      </c>
      <c r="AB235" s="1112"/>
    </row>
    <row r="236" spans="1:28">
      <c r="A236" s="1151">
        <f>Calendar!J228</f>
        <v>51862</v>
      </c>
      <c r="C236" s="1111"/>
      <c r="D236" s="1132">
        <f t="shared" ca="1" si="57"/>
        <v>52778</v>
      </c>
      <c r="E236" s="1133">
        <f t="shared" ca="1" si="58"/>
        <v>52805</v>
      </c>
      <c r="F236" s="1134">
        <f t="shared" ca="1" si="59"/>
        <v>6876</v>
      </c>
      <c r="G236" s="1135">
        <f ca="1">IF(F236&lt;&gt;"",COUNTIF($F$11:F236,"&gt;0"),"")</f>
        <v>226</v>
      </c>
      <c r="H236" s="1136">
        <v>2.6358157049637791E-2</v>
      </c>
      <c r="I236" s="1080"/>
      <c r="J236" s="1137">
        <f t="shared" ca="1" si="60"/>
        <v>416485742.15095115</v>
      </c>
      <c r="K236" s="1138">
        <f t="shared" ca="1" si="61"/>
        <v>10977796.60054972</v>
      </c>
      <c r="L236" s="1137">
        <f t="shared" ca="1" si="62"/>
        <v>0</v>
      </c>
      <c r="M236" s="1137">
        <f t="shared" ca="1" si="63"/>
        <v>0</v>
      </c>
      <c r="N236" s="1137">
        <f t="shared" ca="1" si="72"/>
        <v>405507945.55040145</v>
      </c>
      <c r="O236" s="1080"/>
      <c r="P236" s="1137">
        <f t="shared" ca="1" si="64"/>
        <v>10977796.600549698</v>
      </c>
      <c r="Q236" s="1137">
        <f t="shared" ca="1" si="65"/>
        <v>385232548.27288133</v>
      </c>
      <c r="R236" s="1137">
        <f t="shared" ca="1" si="73"/>
        <v>395661455.04340357</v>
      </c>
      <c r="S236" s="1137">
        <f t="shared" ca="1" si="74"/>
        <v>10428906.770522237</v>
      </c>
      <c r="T236" s="1137">
        <f t="shared" ca="1" si="66"/>
        <v>385232548.27288133</v>
      </c>
      <c r="U236" s="1139">
        <f t="shared" ca="1" si="67"/>
        <v>5.0900717213426074E-2</v>
      </c>
      <c r="V236" s="1140">
        <f t="shared" ca="1" si="68"/>
        <v>5.0000000000000155E-2</v>
      </c>
      <c r="X236" s="1141">
        <f t="shared" ca="1" si="75"/>
        <v>20824287.107547581</v>
      </c>
      <c r="Y236" s="1141">
        <f t="shared" ca="1" si="69"/>
        <v>548889.83002746105</v>
      </c>
      <c r="Z236" s="1141">
        <f t="shared" ca="1" si="70"/>
        <v>20275397.27752012</v>
      </c>
      <c r="AA236" s="1139">
        <f t="shared" ca="1" si="71"/>
        <v>5.0890242198307872E-2</v>
      </c>
      <c r="AB236" s="1112"/>
    </row>
    <row r="237" spans="1:28">
      <c r="A237" s="1151">
        <f>Calendar!J229</f>
        <v>51893</v>
      </c>
      <c r="C237" s="1111"/>
      <c r="D237" s="1132">
        <f t="shared" ca="1" si="57"/>
        <v>52809</v>
      </c>
      <c r="E237" s="1133">
        <f t="shared" ca="1" si="58"/>
        <v>52838</v>
      </c>
      <c r="F237" s="1134">
        <f t="shared" ca="1" si="59"/>
        <v>6909</v>
      </c>
      <c r="G237" s="1135">
        <f ca="1">IF(F237&lt;&gt;"",COUNTIF($F$11:F237,"&gt;0"),"")</f>
        <v>227</v>
      </c>
      <c r="H237" s="1136">
        <v>2.6289718067447992E-2</v>
      </c>
      <c r="I237" s="1080"/>
      <c r="J237" s="1137">
        <f t="shared" ca="1" si="60"/>
        <v>405507945.55040145</v>
      </c>
      <c r="K237" s="1138">
        <f t="shared" ca="1" si="61"/>
        <v>10660689.562630106</v>
      </c>
      <c r="L237" s="1137">
        <f t="shared" ca="1" si="62"/>
        <v>0</v>
      </c>
      <c r="M237" s="1137">
        <f t="shared" ca="1" si="63"/>
        <v>0</v>
      </c>
      <c r="N237" s="1137">
        <f t="shared" ca="1" si="72"/>
        <v>394847255.98777133</v>
      </c>
      <c r="O237" s="1080"/>
      <c r="P237" s="1137">
        <f t="shared" ca="1" si="64"/>
        <v>10660689.562630117</v>
      </c>
      <c r="Q237" s="1137">
        <f t="shared" ca="1" si="65"/>
        <v>375104893.18838274</v>
      </c>
      <c r="R237" s="1137">
        <f t="shared" ca="1" si="73"/>
        <v>385232548.27288133</v>
      </c>
      <c r="S237" s="1137">
        <f t="shared" ca="1" si="74"/>
        <v>10127655.084498584</v>
      </c>
      <c r="T237" s="1137">
        <f t="shared" ca="1" si="66"/>
        <v>375104893.18838274</v>
      </c>
      <c r="U237" s="1139">
        <f t="shared" ca="1" si="67"/>
        <v>4.9559068115175388E-2</v>
      </c>
      <c r="V237" s="1140">
        <f t="shared" ca="1" si="68"/>
        <v>5.0000000000000044E-2</v>
      </c>
      <c r="X237" s="1141">
        <f t="shared" ca="1" si="75"/>
        <v>20275397.27752012</v>
      </c>
      <c r="Y237" s="1141">
        <f t="shared" ca="1" si="69"/>
        <v>533034.47813153267</v>
      </c>
      <c r="Z237" s="1141">
        <f t="shared" ca="1" si="70"/>
        <v>19742362.799388587</v>
      </c>
      <c r="AA237" s="1139">
        <f t="shared" ca="1" si="71"/>
        <v>4.9548869202150833E-2</v>
      </c>
      <c r="AB237" s="1112"/>
    </row>
    <row r="238" spans="1:28">
      <c r="A238" s="1151">
        <f>Calendar!J230</f>
        <v>51924</v>
      </c>
      <c r="C238" s="1111"/>
      <c r="D238" s="1132">
        <f t="shared" ca="1" si="57"/>
        <v>52840</v>
      </c>
      <c r="E238" s="1133">
        <f t="shared" ca="1" si="58"/>
        <v>52867</v>
      </c>
      <c r="F238" s="1134">
        <f t="shared" ca="1" si="59"/>
        <v>6938</v>
      </c>
      <c r="G238" s="1135">
        <f ca="1">IF(F238&lt;&gt;"",COUNTIF($F$11:F238,"&gt;0"),"")</f>
        <v>228</v>
      </c>
      <c r="H238" s="1136">
        <v>2.6262783735619473E-2</v>
      </c>
      <c r="I238" s="1080"/>
      <c r="J238" s="1137">
        <f t="shared" ca="1" si="60"/>
        <v>394847255.98777133</v>
      </c>
      <c r="K238" s="1138">
        <f t="shared" ca="1" si="61"/>
        <v>10369788.09260962</v>
      </c>
      <c r="L238" s="1137">
        <f t="shared" ca="1" si="62"/>
        <v>0</v>
      </c>
      <c r="M238" s="1137">
        <f t="shared" ca="1" si="63"/>
        <v>0</v>
      </c>
      <c r="N238" s="1137">
        <f t="shared" ca="1" si="72"/>
        <v>384477467.89516169</v>
      </c>
      <c r="O238" s="1080"/>
      <c r="P238" s="1137">
        <f t="shared" ca="1" si="64"/>
        <v>10369788.092609644</v>
      </c>
      <c r="Q238" s="1137">
        <f t="shared" ca="1" si="65"/>
        <v>365253594.50040358</v>
      </c>
      <c r="R238" s="1137">
        <f t="shared" ca="1" si="73"/>
        <v>375104893.18838274</v>
      </c>
      <c r="S238" s="1137">
        <f t="shared" ca="1" si="74"/>
        <v>9851298.6879791617</v>
      </c>
      <c r="T238" s="1137">
        <f t="shared" ca="1" si="66"/>
        <v>365253594.50040358</v>
      </c>
      <c r="U238" s="1139">
        <f t="shared" ca="1" si="67"/>
        <v>4.8256174186741975E-2</v>
      </c>
      <c r="V238" s="1140">
        <f t="shared" ca="1" si="68"/>
        <v>5.0000000000000044E-2</v>
      </c>
      <c r="X238" s="1141">
        <f t="shared" ca="1" si="75"/>
        <v>19742362.799388587</v>
      </c>
      <c r="Y238" s="1141">
        <f t="shared" ca="1" si="69"/>
        <v>518489.4046304822</v>
      </c>
      <c r="Z238" s="1141">
        <f t="shared" ca="1" si="70"/>
        <v>19223873.394758105</v>
      </c>
      <c r="AA238" s="1139">
        <f t="shared" ca="1" si="71"/>
        <v>4.8246243400265364E-2</v>
      </c>
      <c r="AB238" s="1112"/>
    </row>
    <row r="239" spans="1:28">
      <c r="A239" s="1151">
        <f>Calendar!J231</f>
        <v>51952</v>
      </c>
      <c r="C239" s="1111"/>
      <c r="D239" s="1132">
        <f t="shared" ca="1" si="57"/>
        <v>52870</v>
      </c>
      <c r="E239" s="1133">
        <f t="shared" ca="1" si="58"/>
        <v>52897</v>
      </c>
      <c r="F239" s="1134">
        <f t="shared" ca="1" si="59"/>
        <v>6968</v>
      </c>
      <c r="G239" s="1135">
        <f ca="1">IF(F239&lt;&gt;"",COUNTIF($F$11:F239,"&gt;0"),"")</f>
        <v>229</v>
      </c>
      <c r="H239" s="1136">
        <v>2.6128829337453124E-2</v>
      </c>
      <c r="I239" s="1080"/>
      <c r="J239" s="1137">
        <f t="shared" ca="1" si="60"/>
        <v>384477467.89516169</v>
      </c>
      <c r="K239" s="1138">
        <f t="shared" ca="1" si="61"/>
        <v>10045946.142728793</v>
      </c>
      <c r="L239" s="1137">
        <f t="shared" ca="1" si="62"/>
        <v>0</v>
      </c>
      <c r="M239" s="1137">
        <f t="shared" ca="1" si="63"/>
        <v>0</v>
      </c>
      <c r="N239" s="1137">
        <f t="shared" ca="1" si="72"/>
        <v>374431521.75243288</v>
      </c>
      <c r="O239" s="1080"/>
      <c r="P239" s="1137">
        <f t="shared" ca="1" si="64"/>
        <v>10045946.142728806</v>
      </c>
      <c r="Q239" s="1137">
        <f t="shared" ca="1" si="65"/>
        <v>355709945.66481119</v>
      </c>
      <c r="R239" s="1137">
        <f t="shared" ca="1" si="73"/>
        <v>365253594.50040358</v>
      </c>
      <c r="S239" s="1137">
        <f t="shared" ca="1" si="74"/>
        <v>9543648.8355923891</v>
      </c>
      <c r="T239" s="1137">
        <f t="shared" ca="1" si="66"/>
        <v>355709945.66481119</v>
      </c>
      <c r="U239" s="1139">
        <f t="shared" ca="1" si="67"/>
        <v>4.6988832720167191E-2</v>
      </c>
      <c r="V239" s="1140">
        <f t="shared" ca="1" si="68"/>
        <v>5.0000000000000155E-2</v>
      </c>
      <c r="X239" s="1141">
        <f t="shared" ca="1" si="75"/>
        <v>19223873.394758105</v>
      </c>
      <c r="Y239" s="1141">
        <f t="shared" ca="1" si="69"/>
        <v>502297.30713641644</v>
      </c>
      <c r="Z239" s="1141">
        <f t="shared" ca="1" si="70"/>
        <v>18721576.087621689</v>
      </c>
      <c r="AA239" s="1139">
        <f t="shared" ca="1" si="71"/>
        <v>4.6979162743788133E-2</v>
      </c>
      <c r="AB239" s="1112"/>
    </row>
    <row r="240" spans="1:28">
      <c r="A240" s="1151">
        <f>Calendar!J232</f>
        <v>51984</v>
      </c>
      <c r="C240" s="1111"/>
      <c r="D240" s="1132">
        <f t="shared" ca="1" si="57"/>
        <v>52901</v>
      </c>
      <c r="E240" s="1133">
        <f t="shared" ca="1" si="58"/>
        <v>52929</v>
      </c>
      <c r="F240" s="1134">
        <f t="shared" ca="1" si="59"/>
        <v>7000</v>
      </c>
      <c r="G240" s="1135">
        <f ca="1">IF(F240&lt;&gt;"",COUNTIF($F$11:F240,"&gt;0"),"")</f>
        <v>230</v>
      </c>
      <c r="H240" s="1136">
        <v>2.6144464632107983E-2</v>
      </c>
      <c r="I240" s="1080"/>
      <c r="J240" s="1137">
        <f t="shared" ca="1" si="60"/>
        <v>374431521.75243288</v>
      </c>
      <c r="K240" s="1138">
        <f t="shared" ca="1" si="61"/>
        <v>9789311.6776028518</v>
      </c>
      <c r="L240" s="1137">
        <f t="shared" ca="1" si="62"/>
        <v>0</v>
      </c>
      <c r="M240" s="1137">
        <f t="shared" ca="1" si="63"/>
        <v>0</v>
      </c>
      <c r="N240" s="1137">
        <f t="shared" ca="1" si="72"/>
        <v>364642210.07483006</v>
      </c>
      <c r="O240" s="1080"/>
      <c r="P240" s="1137">
        <f t="shared" ca="1" si="64"/>
        <v>9789311.6776028275</v>
      </c>
      <c r="Q240" s="1137">
        <f t="shared" ca="1" si="65"/>
        <v>346410099.57108855</v>
      </c>
      <c r="R240" s="1137">
        <f t="shared" ca="1" si="73"/>
        <v>355709945.66481119</v>
      </c>
      <c r="S240" s="1137">
        <f t="shared" ca="1" si="74"/>
        <v>9299846.0937226415</v>
      </c>
      <c r="T240" s="1137">
        <f t="shared" ca="1" si="66"/>
        <v>346410099.57108855</v>
      </c>
      <c r="U240" s="1139">
        <f t="shared" ca="1" si="67"/>
        <v>4.57610695292558E-2</v>
      </c>
      <c r="V240" s="1140">
        <f t="shared" ca="1" si="68"/>
        <v>5.0000000000000044E-2</v>
      </c>
      <c r="X240" s="1141">
        <f t="shared" ca="1" si="75"/>
        <v>18721576.087621689</v>
      </c>
      <c r="Y240" s="1141">
        <f t="shared" ca="1" si="69"/>
        <v>489465.58388018608</v>
      </c>
      <c r="Z240" s="1141">
        <f t="shared" ca="1" si="70"/>
        <v>18232110.503741503</v>
      </c>
      <c r="AA240" s="1139">
        <f t="shared" ca="1" si="71"/>
        <v>4.575165221803932E-2</v>
      </c>
      <c r="AB240" s="1112"/>
    </row>
    <row r="241" spans="1:28">
      <c r="A241" s="1151">
        <f>Calendar!J233</f>
        <v>52013</v>
      </c>
      <c r="C241" s="1111"/>
      <c r="D241" s="1132">
        <f t="shared" ca="1" si="57"/>
        <v>52931</v>
      </c>
      <c r="E241" s="1133">
        <f t="shared" ca="1" si="58"/>
        <v>52958</v>
      </c>
      <c r="F241" s="1134">
        <f t="shared" ca="1" si="59"/>
        <v>7029</v>
      </c>
      <c r="G241" s="1135">
        <f ca="1">IF(F241&lt;&gt;"",COUNTIF($F$11:F241,"&gt;0"),"")</f>
        <v>231</v>
      </c>
      <c r="H241" s="1136">
        <v>2.6281385504956678E-2</v>
      </c>
      <c r="I241" s="1080"/>
      <c r="J241" s="1137">
        <f t="shared" ca="1" si="60"/>
        <v>364642210.07483006</v>
      </c>
      <c r="K241" s="1138">
        <f t="shared" ca="1" si="61"/>
        <v>9583302.4943560064</v>
      </c>
      <c r="L241" s="1137">
        <f t="shared" ca="1" si="62"/>
        <v>0</v>
      </c>
      <c r="M241" s="1137">
        <f t="shared" ca="1" si="63"/>
        <v>0</v>
      </c>
      <c r="N241" s="1137">
        <f t="shared" ca="1" si="72"/>
        <v>355058907.58047402</v>
      </c>
      <c r="O241" s="1080"/>
      <c r="P241" s="1137">
        <f t="shared" ca="1" si="64"/>
        <v>9583302.4943560362</v>
      </c>
      <c r="Q241" s="1137">
        <f t="shared" ca="1" si="65"/>
        <v>337305962.20145029</v>
      </c>
      <c r="R241" s="1137">
        <f t="shared" ca="1" si="73"/>
        <v>346410099.57108855</v>
      </c>
      <c r="S241" s="1137">
        <f t="shared" ca="1" si="74"/>
        <v>9104137.3696382642</v>
      </c>
      <c r="T241" s="1137">
        <f t="shared" ca="1" si="66"/>
        <v>337305962.20145029</v>
      </c>
      <c r="U241" s="1139">
        <f t="shared" ca="1" si="67"/>
        <v>4.456467086542075E-2</v>
      </c>
      <c r="V241" s="1140">
        <f t="shared" ca="1" si="68"/>
        <v>5.0000000000000044E-2</v>
      </c>
      <c r="X241" s="1141">
        <f t="shared" ca="1" si="75"/>
        <v>18232110.503741503</v>
      </c>
      <c r="Y241" s="1141">
        <f t="shared" ca="1" si="69"/>
        <v>479165.12471777201</v>
      </c>
      <c r="Z241" s="1141">
        <f t="shared" ca="1" si="70"/>
        <v>17752945.379023731</v>
      </c>
      <c r="AA241" s="1139">
        <f t="shared" ca="1" si="71"/>
        <v>4.4555499764764181E-2</v>
      </c>
      <c r="AB241" s="1112"/>
    </row>
    <row r="242" spans="1:28">
      <c r="A242" s="1151">
        <f>Calendar!J234</f>
        <v>52044</v>
      </c>
      <c r="C242" s="1111"/>
      <c r="D242" s="1132">
        <f t="shared" ca="1" si="57"/>
        <v>52962</v>
      </c>
      <c r="E242" s="1133">
        <f t="shared" ca="1" si="58"/>
        <v>52989</v>
      </c>
      <c r="F242" s="1134">
        <f t="shared" ca="1" si="59"/>
        <v>7060</v>
      </c>
      <c r="G242" s="1135">
        <f ca="1">IF(F242&lt;&gt;"",COUNTIF($F$11:F242,"&gt;0"),"")</f>
        <v>232</v>
      </c>
      <c r="H242" s="1136">
        <v>2.6385687555472232E-2</v>
      </c>
      <c r="I242" s="1080"/>
      <c r="J242" s="1137">
        <f t="shared" ca="1" si="60"/>
        <v>355058907.58047402</v>
      </c>
      <c r="K242" s="1138">
        <f t="shared" ca="1" si="61"/>
        <v>9368473.3992056791</v>
      </c>
      <c r="L242" s="1137">
        <f t="shared" ca="1" si="62"/>
        <v>0</v>
      </c>
      <c r="M242" s="1137">
        <f t="shared" ca="1" si="63"/>
        <v>0</v>
      </c>
      <c r="N242" s="1137">
        <f t="shared" ca="1" si="72"/>
        <v>345690434.18126833</v>
      </c>
      <c r="O242" s="1080"/>
      <c r="P242" s="1137">
        <f t="shared" ca="1" si="64"/>
        <v>9368473.3992056847</v>
      </c>
      <c r="Q242" s="1137">
        <f t="shared" ca="1" si="65"/>
        <v>328405912.47220492</v>
      </c>
      <c r="R242" s="1137">
        <f t="shared" ca="1" si="73"/>
        <v>337305962.20145029</v>
      </c>
      <c r="S242" s="1137">
        <f t="shared" ca="1" si="74"/>
        <v>8900049.7292453647</v>
      </c>
      <c r="T242" s="1137">
        <f t="shared" ca="1" si="66"/>
        <v>328405912.47220492</v>
      </c>
      <c r="U242" s="1139">
        <f t="shared" ca="1" si="67"/>
        <v>4.3393449570505109E-2</v>
      </c>
      <c r="V242" s="1140">
        <f t="shared" ca="1" si="68"/>
        <v>4.9999999999999933E-2</v>
      </c>
      <c r="X242" s="1141">
        <f t="shared" ca="1" si="75"/>
        <v>17752945.379023731</v>
      </c>
      <c r="Y242" s="1141">
        <f t="shared" ca="1" si="69"/>
        <v>468423.66996032</v>
      </c>
      <c r="Z242" s="1141">
        <f t="shared" ca="1" si="70"/>
        <v>17284521.709063411</v>
      </c>
      <c r="AA242" s="1139">
        <f t="shared" ca="1" si="71"/>
        <v>4.3384519499080475E-2</v>
      </c>
      <c r="AB242" s="1112"/>
    </row>
    <row r="243" spans="1:28">
      <c r="A243" s="1151">
        <f>Calendar!J235</f>
        <v>52075</v>
      </c>
      <c r="C243" s="1111"/>
      <c r="D243" s="1132">
        <f t="shared" ca="1" si="57"/>
        <v>52993</v>
      </c>
      <c r="E243" s="1133">
        <f t="shared" ca="1" si="58"/>
        <v>53020</v>
      </c>
      <c r="F243" s="1134">
        <f t="shared" ca="1" si="59"/>
        <v>7091</v>
      </c>
      <c r="G243" s="1135">
        <f ca="1">IF(F243&lt;&gt;"",COUNTIF($F$11:F243,"&gt;0"),"")</f>
        <v>233</v>
      </c>
      <c r="H243" s="1136">
        <v>2.6452360100786755E-2</v>
      </c>
      <c r="I243" s="1080"/>
      <c r="J243" s="1137">
        <f t="shared" ca="1" si="60"/>
        <v>345690434.18126833</v>
      </c>
      <c r="K243" s="1138">
        <f t="shared" ca="1" si="61"/>
        <v>9144327.848360233</v>
      </c>
      <c r="L243" s="1137">
        <f t="shared" ca="1" si="62"/>
        <v>0</v>
      </c>
      <c r="M243" s="1137">
        <f t="shared" ca="1" si="63"/>
        <v>0</v>
      </c>
      <c r="N243" s="1137">
        <f t="shared" ca="1" si="72"/>
        <v>336546106.33290809</v>
      </c>
      <c r="O243" s="1080"/>
      <c r="P243" s="1137">
        <f t="shared" ca="1" si="64"/>
        <v>9144327.8483602405</v>
      </c>
      <c r="Q243" s="1137">
        <f t="shared" ca="1" si="65"/>
        <v>319718801.01626265</v>
      </c>
      <c r="R243" s="1137">
        <f t="shared" ca="1" si="73"/>
        <v>328405912.47220492</v>
      </c>
      <c r="S243" s="1137">
        <f t="shared" ca="1" si="74"/>
        <v>8687111.4559422731</v>
      </c>
      <c r="T243" s="1137">
        <f t="shared" ca="1" si="66"/>
        <v>319718801.01626265</v>
      </c>
      <c r="U243" s="1139">
        <f t="shared" ca="1" si="67"/>
        <v>4.2248483568183622E-2</v>
      </c>
      <c r="V243" s="1140">
        <f t="shared" ca="1" si="68"/>
        <v>5.0000000000000155E-2</v>
      </c>
      <c r="X243" s="1141">
        <f t="shared" ca="1" si="75"/>
        <v>17284521.709063411</v>
      </c>
      <c r="Y243" s="1141">
        <f t="shared" ca="1" si="69"/>
        <v>457216.39241796732</v>
      </c>
      <c r="Z243" s="1141">
        <f t="shared" ca="1" si="70"/>
        <v>16827305.316645443</v>
      </c>
      <c r="AA243" s="1139">
        <f t="shared" ca="1" si="71"/>
        <v>4.2239789122833361E-2</v>
      </c>
      <c r="AB243" s="1112"/>
    </row>
    <row r="244" spans="1:28">
      <c r="A244" s="1151">
        <f>Calendar!J236</f>
        <v>52105</v>
      </c>
      <c r="C244" s="1111"/>
      <c r="D244" s="1132">
        <f t="shared" ca="1" si="57"/>
        <v>53021</v>
      </c>
      <c r="E244" s="1133">
        <f t="shared" ca="1" si="58"/>
        <v>53048</v>
      </c>
      <c r="F244" s="1134">
        <f t="shared" ca="1" si="59"/>
        <v>7119</v>
      </c>
      <c r="G244" s="1135">
        <f ca="1">IF(F244&lt;&gt;"",COUNTIF($F$11:F244,"&gt;0"),"")</f>
        <v>234</v>
      </c>
      <c r="H244" s="1136">
        <v>2.660722629029932E-2</v>
      </c>
      <c r="I244" s="1080"/>
      <c r="J244" s="1137">
        <f t="shared" ca="1" si="60"/>
        <v>336546106.33290809</v>
      </c>
      <c r="K244" s="1138">
        <f t="shared" ca="1" si="61"/>
        <v>8954558.4083188232</v>
      </c>
      <c r="L244" s="1137">
        <f t="shared" ca="1" si="62"/>
        <v>0</v>
      </c>
      <c r="M244" s="1137">
        <f t="shared" ca="1" si="63"/>
        <v>0</v>
      </c>
      <c r="N244" s="1137">
        <f t="shared" ca="1" si="72"/>
        <v>327591547.92458928</v>
      </c>
      <c r="O244" s="1080"/>
      <c r="P244" s="1137">
        <f t="shared" ca="1" si="64"/>
        <v>8954558.4083188176</v>
      </c>
      <c r="Q244" s="1137">
        <f t="shared" ca="1" si="65"/>
        <v>311211970.52835977</v>
      </c>
      <c r="R244" s="1137">
        <f t="shared" ca="1" si="73"/>
        <v>319718801.01626265</v>
      </c>
      <c r="S244" s="1137">
        <f t="shared" ca="1" si="74"/>
        <v>8506830.4879028797</v>
      </c>
      <c r="T244" s="1137">
        <f t="shared" ca="1" si="66"/>
        <v>311211970.52835977</v>
      </c>
      <c r="U244" s="1139">
        <f t="shared" ca="1" si="67"/>
        <v>4.1130911467125851E-2</v>
      </c>
      <c r="V244" s="1140">
        <f t="shared" ca="1" si="68"/>
        <v>5.0000000000000155E-2</v>
      </c>
      <c r="X244" s="1141">
        <f t="shared" ca="1" si="75"/>
        <v>16827305.316645443</v>
      </c>
      <c r="Y244" s="1141">
        <f t="shared" ca="1" si="69"/>
        <v>447727.9204159379</v>
      </c>
      <c r="Z244" s="1141">
        <f t="shared" ca="1" si="70"/>
        <v>16379577.396229506</v>
      </c>
      <c r="AA244" s="1139">
        <f t="shared" ca="1" si="71"/>
        <v>4.1122447010374985E-2</v>
      </c>
      <c r="AB244" s="1112"/>
    </row>
    <row r="245" spans="1:28">
      <c r="A245" s="1151">
        <f>Calendar!J237</f>
        <v>52138</v>
      </c>
      <c r="C245" s="1111"/>
      <c r="D245" s="1132">
        <f t="shared" ca="1" si="57"/>
        <v>53052</v>
      </c>
      <c r="E245" s="1133">
        <f t="shared" ca="1" si="58"/>
        <v>53079</v>
      </c>
      <c r="F245" s="1134">
        <f t="shared" ca="1" si="59"/>
        <v>7150</v>
      </c>
      <c r="G245" s="1135">
        <f ca="1">IF(F245&lt;&gt;"",COUNTIF($F$11:F245,"&gt;0"),"")</f>
        <v>235</v>
      </c>
      <c r="H245" s="1136">
        <v>2.6609230945894537E-2</v>
      </c>
      <c r="I245" s="1080"/>
      <c r="J245" s="1137">
        <f t="shared" ca="1" si="60"/>
        <v>327591547.92458928</v>
      </c>
      <c r="K245" s="1138">
        <f t="shared" ca="1" si="61"/>
        <v>8716959.1546484735</v>
      </c>
      <c r="L245" s="1137">
        <f t="shared" ca="1" si="62"/>
        <v>0</v>
      </c>
      <c r="M245" s="1137">
        <f t="shared" ca="1" si="63"/>
        <v>0</v>
      </c>
      <c r="N245" s="1137">
        <f t="shared" ca="1" si="72"/>
        <v>318874588.76994079</v>
      </c>
      <c r="O245" s="1080"/>
      <c r="P245" s="1137">
        <f t="shared" ca="1" si="64"/>
        <v>8716959.1546484828</v>
      </c>
      <c r="Q245" s="1137">
        <f t="shared" ca="1" si="65"/>
        <v>302930859.33144373</v>
      </c>
      <c r="R245" s="1137">
        <f t="shared" ca="1" si="73"/>
        <v>311211970.52835977</v>
      </c>
      <c r="S245" s="1137">
        <f t="shared" ca="1" si="74"/>
        <v>8281111.1969160438</v>
      </c>
      <c r="T245" s="1137">
        <f t="shared" ca="1" si="66"/>
        <v>302930859.33144373</v>
      </c>
      <c r="U245" s="1139">
        <f t="shared" ca="1" si="67"/>
        <v>4.0036531998193764E-2</v>
      </c>
      <c r="V245" s="1140">
        <f t="shared" ca="1" si="68"/>
        <v>5.0000000000000044E-2</v>
      </c>
      <c r="X245" s="1141">
        <f t="shared" ca="1" si="75"/>
        <v>16379577.396229506</v>
      </c>
      <c r="Y245" s="1141">
        <f t="shared" ca="1" si="69"/>
        <v>435847.95773243904</v>
      </c>
      <c r="Z245" s="1141">
        <f t="shared" ca="1" si="70"/>
        <v>15943729.438497066</v>
      </c>
      <c r="AA245" s="1139">
        <f t="shared" ca="1" si="71"/>
        <v>4.0028292757159106E-2</v>
      </c>
      <c r="AB245" s="1112"/>
    </row>
    <row r="246" spans="1:28">
      <c r="A246" s="1151">
        <f>Calendar!J238</f>
        <v>52166</v>
      </c>
      <c r="C246" s="1111"/>
      <c r="D246" s="1132">
        <f t="shared" ca="1" si="57"/>
        <v>53082</v>
      </c>
      <c r="E246" s="1133">
        <f t="shared" ca="1" si="58"/>
        <v>53111</v>
      </c>
      <c r="F246" s="1134">
        <f t="shared" ca="1" si="59"/>
        <v>7182</v>
      </c>
      <c r="G246" s="1135">
        <f ca="1">IF(F246&lt;&gt;"",COUNTIF($F$11:F246,"&gt;0"),"")</f>
        <v>236</v>
      </c>
      <c r="H246" s="1136">
        <v>2.6528809878518623E-2</v>
      </c>
      <c r="I246" s="1080"/>
      <c r="J246" s="1137">
        <f t="shared" ca="1" si="60"/>
        <v>318874588.76994079</v>
      </c>
      <c r="K246" s="1138">
        <f t="shared" ca="1" si="61"/>
        <v>8459363.3405685686</v>
      </c>
      <c r="L246" s="1137">
        <f t="shared" ca="1" si="62"/>
        <v>0</v>
      </c>
      <c r="M246" s="1137">
        <f t="shared" ca="1" si="63"/>
        <v>0</v>
      </c>
      <c r="N246" s="1137">
        <f t="shared" ca="1" si="72"/>
        <v>310415225.42937225</v>
      </c>
      <c r="O246" s="1080"/>
      <c r="P246" s="1137">
        <f t="shared" ca="1" si="64"/>
        <v>8459363.3405685425</v>
      </c>
      <c r="Q246" s="1137">
        <f t="shared" ca="1" si="65"/>
        <v>294894464.15790361</v>
      </c>
      <c r="R246" s="1137">
        <f t="shared" ca="1" si="73"/>
        <v>302930859.33144373</v>
      </c>
      <c r="S246" s="1137">
        <f t="shared" ca="1" si="74"/>
        <v>8036395.1735401154</v>
      </c>
      <c r="T246" s="1137">
        <f t="shared" ca="1" si="66"/>
        <v>294894464.15790361</v>
      </c>
      <c r="U246" s="1139">
        <f t="shared" ca="1" si="67"/>
        <v>3.8971190671981133E-2</v>
      </c>
      <c r="V246" s="1140">
        <f t="shared" ca="1" si="68"/>
        <v>5.0000000000000044E-2</v>
      </c>
      <c r="X246" s="1141">
        <f t="shared" ca="1" si="75"/>
        <v>15943729.438497066</v>
      </c>
      <c r="Y246" s="1141">
        <f t="shared" ca="1" si="69"/>
        <v>422968.16702842712</v>
      </c>
      <c r="Z246" s="1141">
        <f t="shared" ca="1" si="70"/>
        <v>15520761.271468639</v>
      </c>
      <c r="AA246" s="1139">
        <f t="shared" ca="1" si="71"/>
        <v>3.8963170670813944E-2</v>
      </c>
      <c r="AB246" s="1112"/>
    </row>
    <row r="247" spans="1:28">
      <c r="A247" s="1151">
        <f>Calendar!J239</f>
        <v>52197</v>
      </c>
      <c r="C247" s="1111"/>
      <c r="D247" s="1132">
        <f t="shared" ca="1" si="57"/>
        <v>53113</v>
      </c>
      <c r="E247" s="1133">
        <f t="shared" ca="1" si="58"/>
        <v>53140</v>
      </c>
      <c r="F247" s="1134">
        <f t="shared" ca="1" si="59"/>
        <v>7211</v>
      </c>
      <c r="G247" s="1135">
        <f ca="1">IF(F247&lt;&gt;"",COUNTIF($F$11:F247,"&gt;0"),"")</f>
        <v>237</v>
      </c>
      <c r="H247" s="1136">
        <v>2.6518091792928092E-2</v>
      </c>
      <c r="I247" s="1080"/>
      <c r="J247" s="1137">
        <f t="shared" ca="1" si="60"/>
        <v>310415225.42937225</v>
      </c>
      <c r="K247" s="1138">
        <f t="shared" ca="1" si="61"/>
        <v>8231619.4418585598</v>
      </c>
      <c r="L247" s="1137">
        <f t="shared" ca="1" si="62"/>
        <v>0</v>
      </c>
      <c r="M247" s="1137">
        <f t="shared" ca="1" si="63"/>
        <v>0</v>
      </c>
      <c r="N247" s="1137">
        <f t="shared" ca="1" si="72"/>
        <v>302183605.98751366</v>
      </c>
      <c r="O247" s="1080"/>
      <c r="P247" s="1137">
        <f t="shared" ca="1" si="64"/>
        <v>8231619.4418585896</v>
      </c>
      <c r="Q247" s="1137">
        <f t="shared" ca="1" si="65"/>
        <v>287074425.68813795</v>
      </c>
      <c r="R247" s="1137">
        <f t="shared" ca="1" si="73"/>
        <v>294894464.15790361</v>
      </c>
      <c r="S247" s="1137">
        <f t="shared" ca="1" si="74"/>
        <v>7820038.4697656631</v>
      </c>
      <c r="T247" s="1137">
        <f t="shared" ca="1" si="66"/>
        <v>287074425.68813795</v>
      </c>
      <c r="U247" s="1139">
        <f t="shared" ca="1" si="67"/>
        <v>3.7937331363904647E-2</v>
      </c>
      <c r="V247" s="1140">
        <f t="shared" ca="1" si="68"/>
        <v>5.0000000000000044E-2</v>
      </c>
      <c r="X247" s="1141">
        <f t="shared" ca="1" si="75"/>
        <v>15520761.271468639</v>
      </c>
      <c r="Y247" s="1141">
        <f t="shared" ca="1" si="69"/>
        <v>411580.9720929265</v>
      </c>
      <c r="Z247" s="1141">
        <f t="shared" ca="1" si="70"/>
        <v>15109180.299375713</v>
      </c>
      <c r="AA247" s="1139">
        <f t="shared" ca="1" si="71"/>
        <v>3.7929524123823652E-2</v>
      </c>
      <c r="AB247" s="1112"/>
    </row>
    <row r="248" spans="1:28">
      <c r="A248" s="1151">
        <f>Calendar!J240</f>
        <v>52229</v>
      </c>
      <c r="C248" s="1111"/>
      <c r="D248" s="1132">
        <f t="shared" ca="1" si="57"/>
        <v>53143</v>
      </c>
      <c r="E248" s="1133">
        <f t="shared" ca="1" si="58"/>
        <v>53170</v>
      </c>
      <c r="F248" s="1134">
        <f t="shared" ca="1" si="59"/>
        <v>7241</v>
      </c>
      <c r="G248" s="1135">
        <f ca="1">IF(F248&lt;&gt;"",COUNTIF($F$11:F248,"&gt;0"),"")</f>
        <v>238</v>
      </c>
      <c r="H248" s="1136">
        <v>2.6272445883014722E-2</v>
      </c>
      <c r="I248" s="1080"/>
      <c r="J248" s="1137">
        <f t="shared" ca="1" si="60"/>
        <v>302183605.98751366</v>
      </c>
      <c r="K248" s="1138">
        <f t="shared" ca="1" si="61"/>
        <v>7939102.4350411966</v>
      </c>
      <c r="L248" s="1137">
        <f t="shared" ca="1" si="62"/>
        <v>0</v>
      </c>
      <c r="M248" s="1137">
        <f t="shared" ca="1" si="63"/>
        <v>0</v>
      </c>
      <c r="N248" s="1137">
        <f t="shared" ca="1" si="72"/>
        <v>294244503.55247247</v>
      </c>
      <c r="O248" s="1080"/>
      <c r="P248" s="1137">
        <f t="shared" ca="1" si="64"/>
        <v>7939102.4350411892</v>
      </c>
      <c r="Q248" s="1137">
        <f t="shared" ca="1" si="65"/>
        <v>279532278.37484884</v>
      </c>
      <c r="R248" s="1137">
        <f t="shared" ca="1" si="73"/>
        <v>287074425.68813795</v>
      </c>
      <c r="S248" s="1137">
        <f t="shared" ca="1" si="74"/>
        <v>7542147.3132891059</v>
      </c>
      <c r="T248" s="1137">
        <f t="shared" ca="1" si="66"/>
        <v>279532278.37484884</v>
      </c>
      <c r="U248" s="1139">
        <f t="shared" ca="1" si="67"/>
        <v>3.6931305728417893E-2</v>
      </c>
      <c r="V248" s="1140">
        <f t="shared" ca="1" si="68"/>
        <v>5.0000000000000044E-2</v>
      </c>
      <c r="X248" s="1141">
        <f t="shared" ca="1" si="75"/>
        <v>15109180.299375713</v>
      </c>
      <c r="Y248" s="1141">
        <f t="shared" ca="1" si="69"/>
        <v>396955.1217520833</v>
      </c>
      <c r="Z248" s="1141">
        <f t="shared" ca="1" si="70"/>
        <v>14712225.17762363</v>
      </c>
      <c r="AA248" s="1139">
        <f t="shared" ca="1" si="71"/>
        <v>3.6923705521446026E-2</v>
      </c>
      <c r="AB248" s="1112"/>
    </row>
    <row r="249" spans="1:28">
      <c r="A249" s="1151">
        <f>Calendar!J241</f>
        <v>52258</v>
      </c>
      <c r="C249" s="1111"/>
      <c r="D249" s="1132">
        <f t="shared" ca="1" si="57"/>
        <v>53174</v>
      </c>
      <c r="E249" s="1133">
        <f t="shared" ca="1" si="58"/>
        <v>53202</v>
      </c>
      <c r="F249" s="1134">
        <f t="shared" ca="1" si="59"/>
        <v>7273</v>
      </c>
      <c r="G249" s="1135">
        <f ca="1">IF(F249&lt;&gt;"",COUNTIF($F$11:F249,"&gt;0"),"")</f>
        <v>239</v>
      </c>
      <c r="H249" s="1136">
        <v>2.6225528720367274E-2</v>
      </c>
      <c r="I249" s="1080"/>
      <c r="J249" s="1137">
        <f t="shared" ca="1" si="60"/>
        <v>294244503.55247247</v>
      </c>
      <c r="K249" s="1138">
        <f t="shared" ca="1" si="61"/>
        <v>7716717.678725577</v>
      </c>
      <c r="L249" s="1137">
        <f t="shared" ca="1" si="62"/>
        <v>0</v>
      </c>
      <c r="M249" s="1137">
        <f t="shared" ca="1" si="63"/>
        <v>0</v>
      </c>
      <c r="N249" s="1137">
        <f t="shared" ca="1" si="72"/>
        <v>286527785.87374687</v>
      </c>
      <c r="O249" s="1080"/>
      <c r="P249" s="1137">
        <f t="shared" ca="1" si="64"/>
        <v>7716717.6787256002</v>
      </c>
      <c r="Q249" s="1137">
        <f t="shared" ca="1" si="65"/>
        <v>272201396.58005953</v>
      </c>
      <c r="R249" s="1137">
        <f t="shared" ca="1" si="73"/>
        <v>279532278.37484884</v>
      </c>
      <c r="S249" s="1137">
        <f t="shared" ca="1" si="74"/>
        <v>7330881.7947893143</v>
      </c>
      <c r="T249" s="1137">
        <f t="shared" ca="1" si="66"/>
        <v>272201396.58005953</v>
      </c>
      <c r="U249" s="1139">
        <f t="shared" ca="1" si="67"/>
        <v>3.5961029997278966E-2</v>
      </c>
      <c r="V249" s="1140">
        <f t="shared" ca="1" si="68"/>
        <v>5.0000000000000044E-2</v>
      </c>
      <c r="X249" s="1141">
        <f t="shared" ca="1" si="75"/>
        <v>14712225.17762363</v>
      </c>
      <c r="Y249" s="1141">
        <f t="shared" ca="1" si="69"/>
        <v>385835.88393628597</v>
      </c>
      <c r="Z249" s="1141">
        <f t="shared" ca="1" si="70"/>
        <v>14326389.293687344</v>
      </c>
      <c r="AA249" s="1139">
        <f t="shared" ca="1" si="71"/>
        <v>3.5953629466333403E-2</v>
      </c>
      <c r="AB249" s="1112"/>
    </row>
    <row r="250" spans="1:28">
      <c r="A250" s="1151">
        <f>Calendar!J242</f>
        <v>52289</v>
      </c>
      <c r="C250" s="1111"/>
      <c r="D250" s="1132">
        <f t="shared" ca="1" si="57"/>
        <v>53205</v>
      </c>
      <c r="E250" s="1133">
        <f t="shared" ca="1" si="58"/>
        <v>53232</v>
      </c>
      <c r="F250" s="1134">
        <f t="shared" ca="1" si="59"/>
        <v>7303</v>
      </c>
      <c r="G250" s="1135">
        <f ca="1">IF(F250&lt;&gt;"",COUNTIF($F$11:F250,"&gt;0"),"")</f>
        <v>240</v>
      </c>
      <c r="H250" s="1136">
        <v>2.6526466269356584E-2</v>
      </c>
      <c r="I250" s="1080"/>
      <c r="J250" s="1137">
        <f t="shared" ca="1" si="60"/>
        <v>286527785.87374687</v>
      </c>
      <c r="K250" s="1138">
        <f t="shared" ca="1" si="61"/>
        <v>7600569.6472133724</v>
      </c>
      <c r="L250" s="1137">
        <f t="shared" ca="1" si="62"/>
        <v>0</v>
      </c>
      <c r="M250" s="1137">
        <f t="shared" ca="1" si="63"/>
        <v>0</v>
      </c>
      <c r="N250" s="1137">
        <f t="shared" ca="1" si="72"/>
        <v>278927216.22653347</v>
      </c>
      <c r="O250" s="1080"/>
      <c r="P250" s="1137">
        <f t="shared" ca="1" si="64"/>
        <v>7600569.6472133994</v>
      </c>
      <c r="Q250" s="1137">
        <f t="shared" ca="1" si="65"/>
        <v>264980855.41520679</v>
      </c>
      <c r="R250" s="1137">
        <f t="shared" ca="1" si="73"/>
        <v>272201396.58005953</v>
      </c>
      <c r="S250" s="1137">
        <f t="shared" ca="1" si="74"/>
        <v>7220541.1648527384</v>
      </c>
      <c r="T250" s="1137">
        <f t="shared" ca="1" si="66"/>
        <v>264980855.41520679</v>
      </c>
      <c r="U250" s="1139">
        <f t="shared" ca="1" si="67"/>
        <v>3.5017932972271335E-2</v>
      </c>
      <c r="V250" s="1140">
        <f t="shared" ca="1" si="68"/>
        <v>5.0000000000000044E-2</v>
      </c>
      <c r="X250" s="1141">
        <f t="shared" ca="1" si="75"/>
        <v>14326389.293687344</v>
      </c>
      <c r="Y250" s="1141">
        <f t="shared" ca="1" si="69"/>
        <v>380028.48236066103</v>
      </c>
      <c r="Z250" s="1141">
        <f t="shared" ca="1" si="70"/>
        <v>13946360.811326683</v>
      </c>
      <c r="AA250" s="1139">
        <f t="shared" ca="1" si="71"/>
        <v>3.5010726524162622E-2</v>
      </c>
      <c r="AB250" s="1112"/>
    </row>
    <row r="251" spans="1:28">
      <c r="A251" s="1151">
        <f>Calendar!J243</f>
        <v>52317</v>
      </c>
      <c r="C251" s="1111"/>
      <c r="D251" s="1132">
        <f t="shared" ca="1" si="57"/>
        <v>53235</v>
      </c>
      <c r="E251" s="1133">
        <f t="shared" ca="1" si="58"/>
        <v>53262</v>
      </c>
      <c r="F251" s="1134">
        <f t="shared" ca="1" si="59"/>
        <v>7333</v>
      </c>
      <c r="G251" s="1135">
        <f ca="1">IF(F251&lt;&gt;"",COUNTIF($F$11:F251,"&gt;0"),"")</f>
        <v>241</v>
      </c>
      <c r="H251" s="1136">
        <v>2.6776128829043153E-2</v>
      </c>
      <c r="I251" s="1080"/>
      <c r="J251" s="1137">
        <f t="shared" ca="1" si="60"/>
        <v>278927216.22653347</v>
      </c>
      <c r="K251" s="1138">
        <f t="shared" ca="1" si="61"/>
        <v>7468591.0756080365</v>
      </c>
      <c r="L251" s="1137">
        <f t="shared" ca="1" si="62"/>
        <v>0</v>
      </c>
      <c r="M251" s="1137">
        <f t="shared" ca="1" si="63"/>
        <v>0</v>
      </c>
      <c r="N251" s="1137">
        <f t="shared" ca="1" si="72"/>
        <v>271458625.15092546</v>
      </c>
      <c r="O251" s="1080"/>
      <c r="P251" s="1137">
        <f t="shared" ca="1" si="64"/>
        <v>7468591.0756080151</v>
      </c>
      <c r="Q251" s="1137">
        <f t="shared" ca="1" si="65"/>
        <v>257885693.89337918</v>
      </c>
      <c r="R251" s="1137">
        <f t="shared" ca="1" si="73"/>
        <v>264980855.41520679</v>
      </c>
      <c r="S251" s="1137">
        <f t="shared" ca="1" si="74"/>
        <v>7095161.5218276083</v>
      </c>
      <c r="T251" s="1137">
        <f t="shared" ca="1" si="66"/>
        <v>257885693.89337918</v>
      </c>
      <c r="U251" s="1139">
        <f t="shared" ca="1" si="67"/>
        <v>3.4089030954459781E-2</v>
      </c>
      <c r="V251" s="1140">
        <f t="shared" ca="1" si="68"/>
        <v>5.0000000000000044E-2</v>
      </c>
      <c r="X251" s="1141">
        <f t="shared" ca="1" si="75"/>
        <v>13946360.811326683</v>
      </c>
      <c r="Y251" s="1141">
        <f t="shared" ca="1" si="69"/>
        <v>373429.55378040671</v>
      </c>
      <c r="Z251" s="1141">
        <f t="shared" ca="1" si="70"/>
        <v>13572931.257546276</v>
      </c>
      <c r="AA251" s="1139">
        <f t="shared" ca="1" si="71"/>
        <v>3.4082015667953769E-2</v>
      </c>
      <c r="AB251" s="1112"/>
    </row>
    <row r="252" spans="1:28">
      <c r="A252" s="1151">
        <f>Calendar!J244</f>
        <v>52348</v>
      </c>
      <c r="C252" s="1111"/>
      <c r="D252" s="1132">
        <f t="shared" ca="1" si="57"/>
        <v>53266</v>
      </c>
      <c r="E252" s="1133">
        <f t="shared" ca="1" si="58"/>
        <v>53293</v>
      </c>
      <c r="F252" s="1134">
        <f t="shared" ca="1" si="59"/>
        <v>7364</v>
      </c>
      <c r="G252" s="1135">
        <f ca="1">IF(F252&lt;&gt;"",COUNTIF($F$11:F252,"&gt;0"),"")</f>
        <v>242</v>
      </c>
      <c r="H252" s="1136">
        <v>2.7385870047039105E-2</v>
      </c>
      <c r="I252" s="1080"/>
      <c r="J252" s="1137">
        <f t="shared" ca="1" si="60"/>
        <v>271458625.15092546</v>
      </c>
      <c r="K252" s="1138">
        <f t="shared" ca="1" si="61"/>
        <v>7434130.6315311454</v>
      </c>
      <c r="L252" s="1137">
        <f t="shared" ca="1" si="62"/>
        <v>0</v>
      </c>
      <c r="M252" s="1137">
        <f t="shared" ca="1" si="63"/>
        <v>0</v>
      </c>
      <c r="N252" s="1137">
        <f t="shared" ca="1" si="72"/>
        <v>264024494.51939431</v>
      </c>
      <c r="O252" s="1080"/>
      <c r="P252" s="1137">
        <f t="shared" ca="1" si="64"/>
        <v>7434130.6315311491</v>
      </c>
      <c r="Q252" s="1137">
        <f t="shared" ca="1" si="65"/>
        <v>250823269.79342458</v>
      </c>
      <c r="R252" s="1137">
        <f t="shared" ca="1" si="73"/>
        <v>257885693.89337918</v>
      </c>
      <c r="S252" s="1137">
        <f t="shared" ca="1" si="74"/>
        <v>7062424.0999546051</v>
      </c>
      <c r="T252" s="1137">
        <f t="shared" ca="1" si="66"/>
        <v>250823269.79342458</v>
      </c>
      <c r="U252" s="1139">
        <f t="shared" ca="1" si="67"/>
        <v>3.317625866996593E-2</v>
      </c>
      <c r="V252" s="1140">
        <f t="shared" ca="1" si="68"/>
        <v>5.0000000000000044E-2</v>
      </c>
      <c r="X252" s="1141">
        <f t="shared" ca="1" si="75"/>
        <v>13572931.257546276</v>
      </c>
      <c r="Y252" s="1141">
        <f t="shared" ca="1" si="69"/>
        <v>371706.53157654405</v>
      </c>
      <c r="Z252" s="1141">
        <f t="shared" ca="1" si="70"/>
        <v>13201224.725969732</v>
      </c>
      <c r="AA252" s="1139">
        <f t="shared" ca="1" si="71"/>
        <v>3.3169431225675158E-2</v>
      </c>
      <c r="AB252" s="1112"/>
    </row>
    <row r="253" spans="1:28">
      <c r="A253" s="1151">
        <f>Calendar!J245</f>
        <v>52378</v>
      </c>
      <c r="C253" s="1111"/>
      <c r="D253" s="1132">
        <f t="shared" ca="1" si="57"/>
        <v>53296</v>
      </c>
      <c r="E253" s="1133">
        <f t="shared" ca="1" si="58"/>
        <v>53323</v>
      </c>
      <c r="F253" s="1134">
        <f t="shared" ca="1" si="59"/>
        <v>7394</v>
      </c>
      <c r="G253" s="1135">
        <f ca="1">IF(F253&lt;&gt;"",COUNTIF($F$11:F253,"&gt;0"),"")</f>
        <v>243</v>
      </c>
      <c r="H253" s="1136">
        <v>2.801029486688468E-2</v>
      </c>
      <c r="I253" s="1080"/>
      <c r="J253" s="1137">
        <f t="shared" ca="1" si="60"/>
        <v>264024494.51939431</v>
      </c>
      <c r="K253" s="1138">
        <f t="shared" ca="1" si="61"/>
        <v>7395403.9435684131</v>
      </c>
      <c r="L253" s="1137">
        <f t="shared" ca="1" si="62"/>
        <v>0</v>
      </c>
      <c r="M253" s="1137">
        <f t="shared" ca="1" si="63"/>
        <v>0</v>
      </c>
      <c r="N253" s="1137">
        <f t="shared" ca="1" si="72"/>
        <v>256629090.5758259</v>
      </c>
      <c r="O253" s="1080"/>
      <c r="P253" s="1137">
        <f t="shared" ca="1" si="64"/>
        <v>7395403.9435684085</v>
      </c>
      <c r="Q253" s="1137">
        <f t="shared" ca="1" si="65"/>
        <v>243797636.04703459</v>
      </c>
      <c r="R253" s="1137">
        <f t="shared" ca="1" si="73"/>
        <v>250823269.79342458</v>
      </c>
      <c r="S253" s="1137">
        <f t="shared" ca="1" si="74"/>
        <v>7025633.7463899851</v>
      </c>
      <c r="T253" s="1137">
        <f t="shared" ca="1" si="66"/>
        <v>243797636.04703459</v>
      </c>
      <c r="U253" s="1139">
        <f t="shared" ca="1" si="67"/>
        <v>3.226769796138329E-2</v>
      </c>
      <c r="V253" s="1140">
        <f t="shared" ca="1" si="68"/>
        <v>5.0000000000000044E-2</v>
      </c>
      <c r="X253" s="1141">
        <f t="shared" ca="1" si="75"/>
        <v>13201224.725969732</v>
      </c>
      <c r="Y253" s="1141">
        <f t="shared" ca="1" si="69"/>
        <v>369770.1971784234</v>
      </c>
      <c r="Z253" s="1141">
        <f t="shared" ca="1" si="70"/>
        <v>12831454.528791308</v>
      </c>
      <c r="AA253" s="1139">
        <f t="shared" ca="1" si="71"/>
        <v>3.2261057492594655E-2</v>
      </c>
      <c r="AB253" s="1112"/>
    </row>
    <row r="254" spans="1:28">
      <c r="A254" s="1151">
        <f>Calendar!J246</f>
        <v>52411</v>
      </c>
      <c r="C254" s="1111"/>
      <c r="D254" s="1132">
        <f t="shared" ca="1" si="57"/>
        <v>53327</v>
      </c>
      <c r="E254" s="1133">
        <f t="shared" ca="1" si="58"/>
        <v>53356</v>
      </c>
      <c r="F254" s="1134">
        <f t="shared" ca="1" si="59"/>
        <v>7427</v>
      </c>
      <c r="G254" s="1135">
        <f ca="1">IF(F254&lt;&gt;"",COUNTIF($F$11:F254,"&gt;0"),"")</f>
        <v>244</v>
      </c>
      <c r="H254" s="1136">
        <v>2.8659681468211358E-2</v>
      </c>
      <c r="I254" s="1080"/>
      <c r="J254" s="1137">
        <f t="shared" ca="1" si="60"/>
        <v>256629090.5758259</v>
      </c>
      <c r="K254" s="1138">
        <f t="shared" ca="1" si="61"/>
        <v>7354907.9913799316</v>
      </c>
      <c r="L254" s="1137">
        <f t="shared" ca="1" si="62"/>
        <v>0</v>
      </c>
      <c r="M254" s="1137">
        <f t="shared" ca="1" si="63"/>
        <v>0</v>
      </c>
      <c r="N254" s="1137">
        <f t="shared" ca="1" si="72"/>
        <v>249274182.58444595</v>
      </c>
      <c r="O254" s="1080"/>
      <c r="P254" s="1137">
        <f t="shared" ca="1" si="64"/>
        <v>7354907.9913799465</v>
      </c>
      <c r="Q254" s="1137">
        <f t="shared" ca="1" si="65"/>
        <v>236810473.45522365</v>
      </c>
      <c r="R254" s="1137">
        <f t="shared" ca="1" si="73"/>
        <v>243797636.04703459</v>
      </c>
      <c r="S254" s="1137">
        <f t="shared" ca="1" si="74"/>
        <v>6987162.5918109417</v>
      </c>
      <c r="T254" s="1137">
        <f t="shared" ca="1" si="66"/>
        <v>236810473.45522365</v>
      </c>
      <c r="U254" s="1139">
        <f t="shared" ca="1" si="67"/>
        <v>3.1363870226809372E-2</v>
      </c>
      <c r="V254" s="1140">
        <f t="shared" ca="1" si="68"/>
        <v>5.0000000000000044E-2</v>
      </c>
      <c r="X254" s="1141">
        <f t="shared" ca="1" si="75"/>
        <v>12831454.528791308</v>
      </c>
      <c r="Y254" s="1141">
        <f t="shared" ca="1" si="69"/>
        <v>367745.39956900477</v>
      </c>
      <c r="Z254" s="1141">
        <f t="shared" ca="1" si="70"/>
        <v>12463709.129222304</v>
      </c>
      <c r="AA254" s="1139">
        <f t="shared" ca="1" si="71"/>
        <v>3.1357415759509552E-2</v>
      </c>
      <c r="AB254" s="1112"/>
    </row>
    <row r="255" spans="1:28">
      <c r="A255" s="1151">
        <f>Calendar!J247</f>
        <v>52439</v>
      </c>
      <c r="C255" s="1111"/>
      <c r="D255" s="1132">
        <f t="shared" ca="1" si="57"/>
        <v>53358</v>
      </c>
      <c r="E255" s="1133">
        <f t="shared" ca="1" si="58"/>
        <v>53385</v>
      </c>
      <c r="F255" s="1134">
        <f t="shared" ca="1" si="59"/>
        <v>7456</v>
      </c>
      <c r="G255" s="1135">
        <f ca="1">IF(F255&lt;&gt;"",COUNTIF($F$11:F255,"&gt;0"),"")</f>
        <v>245</v>
      </c>
      <c r="H255" s="1136">
        <v>2.933955360109141E-2</v>
      </c>
      <c r="I255" s="1080"/>
      <c r="J255" s="1137">
        <f t="shared" ca="1" si="60"/>
        <v>249274182.58444595</v>
      </c>
      <c r="K255" s="1138">
        <f t="shared" ca="1" si="61"/>
        <v>7313593.2413045987</v>
      </c>
      <c r="L255" s="1137">
        <f t="shared" ca="1" si="62"/>
        <v>0</v>
      </c>
      <c r="M255" s="1137">
        <f t="shared" ca="1" si="63"/>
        <v>0</v>
      </c>
      <c r="N255" s="1137">
        <f t="shared" ca="1" si="72"/>
        <v>241960589.34314135</v>
      </c>
      <c r="O255" s="1080"/>
      <c r="P255" s="1137">
        <f t="shared" ca="1" si="64"/>
        <v>7313593.2413046062</v>
      </c>
      <c r="Q255" s="1137">
        <f t="shared" ca="1" si="65"/>
        <v>229862559.87598428</v>
      </c>
      <c r="R255" s="1137">
        <f t="shared" ca="1" si="73"/>
        <v>236810473.45522365</v>
      </c>
      <c r="S255" s="1137">
        <f t="shared" ca="1" si="74"/>
        <v>6947913.5792393684</v>
      </c>
      <c r="T255" s="1137">
        <f t="shared" ca="1" si="66"/>
        <v>229862559.87598428</v>
      </c>
      <c r="U255" s="1139">
        <f t="shared" ca="1" si="67"/>
        <v>3.0464991696498696E-2</v>
      </c>
      <c r="V255" s="1140">
        <f t="shared" ca="1" si="68"/>
        <v>5.0000000000000044E-2</v>
      </c>
      <c r="X255" s="1141">
        <f t="shared" ca="1" si="75"/>
        <v>12463709.129222304</v>
      </c>
      <c r="Y255" s="1141">
        <f t="shared" ca="1" si="69"/>
        <v>365679.66206523776</v>
      </c>
      <c r="Z255" s="1141">
        <f t="shared" ca="1" si="70"/>
        <v>12098029.467157066</v>
      </c>
      <c r="AA255" s="1139">
        <f t="shared" ca="1" si="71"/>
        <v>3.0458722212175719E-2</v>
      </c>
      <c r="AB255" s="1112"/>
    </row>
    <row r="256" spans="1:28">
      <c r="A256" s="1151">
        <f>Calendar!J248</f>
        <v>52470</v>
      </c>
      <c r="C256" s="1111"/>
      <c r="D256" s="1132">
        <f t="shared" ca="1" si="57"/>
        <v>53386</v>
      </c>
      <c r="E256" s="1133">
        <f t="shared" ca="1" si="58"/>
        <v>53413</v>
      </c>
      <c r="F256" s="1134">
        <f t="shared" ca="1" si="59"/>
        <v>7484</v>
      </c>
      <c r="G256" s="1135">
        <f ca="1">IF(F256&lt;&gt;"",COUNTIF($F$11:F256,"&gt;0"),"")</f>
        <v>246</v>
      </c>
      <c r="H256" s="1136">
        <v>3.0000951199375001E-2</v>
      </c>
      <c r="I256" s="1080"/>
      <c r="J256" s="1137">
        <f t="shared" ca="1" si="60"/>
        <v>241960589.34314135</v>
      </c>
      <c r="K256" s="1138">
        <f t="shared" ca="1" si="61"/>
        <v>7259047.8330555987</v>
      </c>
      <c r="L256" s="1137">
        <f t="shared" ca="1" si="62"/>
        <v>0</v>
      </c>
      <c r="M256" s="1137">
        <f t="shared" ca="1" si="63"/>
        <v>0</v>
      </c>
      <c r="N256" s="1137">
        <f t="shared" ca="1" si="72"/>
        <v>234701541.51008576</v>
      </c>
      <c r="O256" s="1080"/>
      <c r="P256" s="1137">
        <f t="shared" ca="1" si="64"/>
        <v>7259047.8330555856</v>
      </c>
      <c r="Q256" s="1137">
        <f t="shared" ca="1" si="65"/>
        <v>222966464.43458146</v>
      </c>
      <c r="R256" s="1137">
        <f t="shared" ca="1" si="73"/>
        <v>229862559.87598428</v>
      </c>
      <c r="S256" s="1137">
        <f t="shared" ca="1" si="74"/>
        <v>6896095.4414028227</v>
      </c>
      <c r="T256" s="1137">
        <f t="shared" ca="1" si="66"/>
        <v>222966464.43458146</v>
      </c>
      <c r="U256" s="1139">
        <f t="shared" ca="1" si="67"/>
        <v>2.9571162439662468E-2</v>
      </c>
      <c r="V256" s="1140">
        <f t="shared" ca="1" si="68"/>
        <v>5.0000000000000044E-2</v>
      </c>
      <c r="X256" s="1141">
        <f t="shared" ca="1" si="75"/>
        <v>12098029.467157066</v>
      </c>
      <c r="Y256" s="1141">
        <f t="shared" ca="1" si="69"/>
        <v>362952.39165276289</v>
      </c>
      <c r="Z256" s="1141">
        <f t="shared" ca="1" si="70"/>
        <v>11735077.075504303</v>
      </c>
      <c r="AA256" s="1139">
        <f t="shared" ca="1" si="71"/>
        <v>2.9565076899210816E-2</v>
      </c>
      <c r="AB256" s="1112"/>
    </row>
    <row r="257" spans="1:28">
      <c r="A257" s="1151">
        <f>Calendar!J249</f>
        <v>52502</v>
      </c>
      <c r="C257" s="1111"/>
      <c r="D257" s="1132">
        <f t="shared" ca="1" si="57"/>
        <v>53417</v>
      </c>
      <c r="E257" s="1133">
        <f t="shared" ca="1" si="58"/>
        <v>53444</v>
      </c>
      <c r="F257" s="1134">
        <f t="shared" ca="1" si="59"/>
        <v>7515</v>
      </c>
      <c r="G257" s="1135">
        <f ca="1">IF(F257&lt;&gt;"",COUNTIF($F$11:F257,"&gt;0"),"")</f>
        <v>247</v>
      </c>
      <c r="H257" s="1136">
        <v>3.072697221838603E-2</v>
      </c>
      <c r="I257" s="1080"/>
      <c r="J257" s="1137">
        <f t="shared" ca="1" si="60"/>
        <v>234701541.51008576</v>
      </c>
      <c r="K257" s="1138">
        <f t="shared" ca="1" si="61"/>
        <v>7211667.7455927804</v>
      </c>
      <c r="L257" s="1137">
        <f t="shared" ca="1" si="62"/>
        <v>0</v>
      </c>
      <c r="M257" s="1137">
        <f t="shared" ca="1" si="63"/>
        <v>0</v>
      </c>
      <c r="N257" s="1137">
        <f t="shared" ca="1" si="72"/>
        <v>227489873.76449299</v>
      </c>
      <c r="O257" s="1080"/>
      <c r="P257" s="1137">
        <f t="shared" ca="1" si="64"/>
        <v>7211667.745592773</v>
      </c>
      <c r="Q257" s="1137">
        <f t="shared" ca="1" si="65"/>
        <v>216115380.07626832</v>
      </c>
      <c r="R257" s="1137">
        <f t="shared" ca="1" si="73"/>
        <v>222966464.43458146</v>
      </c>
      <c r="S257" s="1137">
        <f t="shared" ca="1" si="74"/>
        <v>6851084.3583131433</v>
      </c>
      <c r="T257" s="1137">
        <f t="shared" ca="1" si="66"/>
        <v>216115380.07626832</v>
      </c>
      <c r="U257" s="1139">
        <f t="shared" ca="1" si="67"/>
        <v>2.8683999438401362E-2</v>
      </c>
      <c r="V257" s="1140">
        <f t="shared" ca="1" si="68"/>
        <v>5.0000000000000155E-2</v>
      </c>
      <c r="X257" s="1141">
        <f t="shared" ca="1" si="75"/>
        <v>11735077.075504303</v>
      </c>
      <c r="Y257" s="1141">
        <f t="shared" ca="1" si="69"/>
        <v>360583.38727962971</v>
      </c>
      <c r="Z257" s="1141">
        <f t="shared" ca="1" si="70"/>
        <v>11374493.688224673</v>
      </c>
      <c r="AA257" s="1139">
        <f t="shared" ca="1" si="71"/>
        <v>2.8678096469951866E-2</v>
      </c>
      <c r="AB257" s="1112"/>
    </row>
    <row r="258" spans="1:28">
      <c r="A258" s="1151">
        <f>Calendar!J250</f>
        <v>52531</v>
      </c>
      <c r="C258" s="1111"/>
      <c r="D258" s="1132">
        <f t="shared" ca="1" si="57"/>
        <v>53447</v>
      </c>
      <c r="E258" s="1133">
        <f t="shared" ca="1" si="58"/>
        <v>53475</v>
      </c>
      <c r="F258" s="1134">
        <f t="shared" ca="1" si="59"/>
        <v>7546</v>
      </c>
      <c r="G258" s="1135">
        <f ca="1">IF(F258&lt;&gt;"",COUNTIF($F$11:F258,"&gt;0"),"")</f>
        <v>248</v>
      </c>
      <c r="H258" s="1136">
        <v>3.1454103598447816E-2</v>
      </c>
      <c r="I258" s="1080"/>
      <c r="J258" s="1137">
        <f t="shared" ca="1" si="60"/>
        <v>227489873.76449299</v>
      </c>
      <c r="K258" s="1138">
        <f t="shared" ca="1" si="61"/>
        <v>7155490.0569861783</v>
      </c>
      <c r="L258" s="1137">
        <f t="shared" ca="1" si="62"/>
        <v>0</v>
      </c>
      <c r="M258" s="1137">
        <f t="shared" ca="1" si="63"/>
        <v>0</v>
      </c>
      <c r="N258" s="1137">
        <f t="shared" ca="1" si="72"/>
        <v>220334383.70750681</v>
      </c>
      <c r="O258" s="1080"/>
      <c r="P258" s="1137">
        <f t="shared" ca="1" si="64"/>
        <v>7155490.0569861829</v>
      </c>
      <c r="Q258" s="1137">
        <f t="shared" ca="1" si="65"/>
        <v>209317664.52213144</v>
      </c>
      <c r="R258" s="1137">
        <f t="shared" ca="1" si="73"/>
        <v>216115380.07626832</v>
      </c>
      <c r="S258" s="1137">
        <f t="shared" ca="1" si="74"/>
        <v>6797715.5541368723</v>
      </c>
      <c r="T258" s="1137">
        <f t="shared" ca="1" si="66"/>
        <v>209317664.52213144</v>
      </c>
      <c r="U258" s="1139">
        <f t="shared" ca="1" si="67"/>
        <v>2.78026269845454E-2</v>
      </c>
      <c r="V258" s="1140">
        <f t="shared" ca="1" si="68"/>
        <v>5.0000000000000155E-2</v>
      </c>
      <c r="X258" s="1141">
        <f t="shared" ca="1" si="75"/>
        <v>11374493.688224673</v>
      </c>
      <c r="Y258" s="1141">
        <f t="shared" ca="1" si="69"/>
        <v>357774.50284931064</v>
      </c>
      <c r="Z258" s="1141">
        <f t="shared" ca="1" si="70"/>
        <v>11016719.185375363</v>
      </c>
      <c r="AA258" s="1139">
        <f t="shared" ca="1" si="71"/>
        <v>2.7796905396443482E-2</v>
      </c>
      <c r="AB258" s="1112"/>
    </row>
    <row r="259" spans="1:28">
      <c r="A259" s="1151">
        <f>Calendar!J251</f>
        <v>52562</v>
      </c>
      <c r="C259" s="1111"/>
      <c r="D259" s="1132">
        <f t="shared" ca="1" si="57"/>
        <v>53478</v>
      </c>
      <c r="E259" s="1133">
        <f t="shared" ca="1" si="58"/>
        <v>53505</v>
      </c>
      <c r="F259" s="1134">
        <f t="shared" ca="1" si="59"/>
        <v>7576</v>
      </c>
      <c r="G259" s="1135">
        <f ca="1">IF(F259&lt;&gt;"",COUNTIF($F$11:F259,"&gt;0"),"")</f>
        <v>249</v>
      </c>
      <c r="H259" s="1136">
        <v>3.2332006128677628E-2</v>
      </c>
      <c r="I259" s="1080"/>
      <c r="J259" s="1137">
        <f t="shared" ca="1" si="60"/>
        <v>220334383.70750681</v>
      </c>
      <c r="K259" s="1138">
        <f t="shared" ca="1" si="61"/>
        <v>7123852.6443895176</v>
      </c>
      <c r="L259" s="1137">
        <f t="shared" ca="1" si="62"/>
        <v>0</v>
      </c>
      <c r="M259" s="1137">
        <f t="shared" ca="1" si="63"/>
        <v>0</v>
      </c>
      <c r="N259" s="1137">
        <f t="shared" ca="1" si="72"/>
        <v>213210531.0631173</v>
      </c>
      <c r="O259" s="1080"/>
      <c r="P259" s="1137">
        <f t="shared" ca="1" si="64"/>
        <v>7123852.6443895102</v>
      </c>
      <c r="Q259" s="1137">
        <f t="shared" ca="1" si="65"/>
        <v>202550004.50996143</v>
      </c>
      <c r="R259" s="1137">
        <f t="shared" ca="1" si="73"/>
        <v>209317664.52213144</v>
      </c>
      <c r="S259" s="1137">
        <f t="shared" ca="1" si="74"/>
        <v>6767660.0121700168</v>
      </c>
      <c r="T259" s="1137">
        <f t="shared" ca="1" si="66"/>
        <v>202550004.50996143</v>
      </c>
      <c r="U259" s="1139">
        <f t="shared" ca="1" si="67"/>
        <v>2.6928120275064509E-2</v>
      </c>
      <c r="V259" s="1140">
        <f t="shared" ca="1" si="68"/>
        <v>5.0000000000000044E-2</v>
      </c>
      <c r="X259" s="1141">
        <f t="shared" ca="1" si="75"/>
        <v>11016719.185375363</v>
      </c>
      <c r="Y259" s="1141">
        <f t="shared" ca="1" si="69"/>
        <v>356192.63221949339</v>
      </c>
      <c r="Z259" s="1141">
        <f t="shared" ca="1" si="70"/>
        <v>10660526.553155869</v>
      </c>
      <c r="AA259" s="1139">
        <f t="shared" ca="1" si="71"/>
        <v>2.6922578654387495E-2</v>
      </c>
      <c r="AB259" s="1112"/>
    </row>
    <row r="260" spans="1:28">
      <c r="A260" s="1151">
        <f>Calendar!J252</f>
        <v>52593</v>
      </c>
      <c r="C260" s="1111"/>
      <c r="D260" s="1132">
        <f t="shared" ca="1" si="57"/>
        <v>53508</v>
      </c>
      <c r="E260" s="1133">
        <f t="shared" ca="1" si="58"/>
        <v>53535</v>
      </c>
      <c r="F260" s="1134">
        <f t="shared" ca="1" si="59"/>
        <v>7606</v>
      </c>
      <c r="G260" s="1135">
        <f ca="1">IF(F260&lt;&gt;"",COUNTIF($F$11:F260,"&gt;0"),"")</f>
        <v>250</v>
      </c>
      <c r="H260" s="1136">
        <v>3.3097341124325198E-2</v>
      </c>
      <c r="I260" s="1080"/>
      <c r="J260" s="1137">
        <f t="shared" ca="1" si="60"/>
        <v>213210531.0631173</v>
      </c>
      <c r="K260" s="1138">
        <f t="shared" ca="1" si="61"/>
        <v>7056701.6778945271</v>
      </c>
      <c r="L260" s="1137">
        <f t="shared" ca="1" si="62"/>
        <v>0</v>
      </c>
      <c r="M260" s="1137">
        <f t="shared" ca="1" si="63"/>
        <v>0</v>
      </c>
      <c r="N260" s="1137">
        <f t="shared" ca="1" si="72"/>
        <v>206153829.38522276</v>
      </c>
      <c r="O260" s="1080"/>
      <c r="P260" s="1137">
        <f t="shared" ca="1" si="64"/>
        <v>7056701.6778945327</v>
      </c>
      <c r="Q260" s="1137">
        <f t="shared" ca="1" si="65"/>
        <v>195846137.91596162</v>
      </c>
      <c r="R260" s="1137">
        <f t="shared" ca="1" si="73"/>
        <v>202550004.50996143</v>
      </c>
      <c r="S260" s="1137">
        <f t="shared" ca="1" si="74"/>
        <v>6703866.5939998031</v>
      </c>
      <c r="T260" s="1137">
        <f t="shared" ca="1" si="66"/>
        <v>195846137.91596162</v>
      </c>
      <c r="U260" s="1139">
        <f t="shared" ca="1" si="67"/>
        <v>2.6057480125297357E-2</v>
      </c>
      <c r="V260" s="1140">
        <f t="shared" ca="1" si="68"/>
        <v>5.0000000000000044E-2</v>
      </c>
      <c r="X260" s="1141">
        <f t="shared" ca="1" si="75"/>
        <v>10660526.553155869</v>
      </c>
      <c r="Y260" s="1141">
        <f t="shared" ca="1" si="69"/>
        <v>352835.08389472961</v>
      </c>
      <c r="Z260" s="1141">
        <f t="shared" ca="1" si="70"/>
        <v>10307691.46926114</v>
      </c>
      <c r="AA260" s="1139">
        <f t="shared" ca="1" si="71"/>
        <v>2.6052117676333992E-2</v>
      </c>
      <c r="AB260" s="1112"/>
    </row>
    <row r="261" spans="1:28">
      <c r="A261" s="1151">
        <f>Calendar!J253</f>
        <v>52623</v>
      </c>
      <c r="C261" s="1111"/>
      <c r="D261" s="1132">
        <f t="shared" ca="1" si="57"/>
        <v>53539</v>
      </c>
      <c r="E261" s="1133">
        <f t="shared" ca="1" si="58"/>
        <v>53566</v>
      </c>
      <c r="F261" s="1134">
        <f t="shared" ca="1" si="59"/>
        <v>7637</v>
      </c>
      <c r="G261" s="1135">
        <f ca="1">IF(F261&lt;&gt;"",COUNTIF($F$11:F261,"&gt;0"),"")</f>
        <v>251</v>
      </c>
      <c r="H261" s="1136">
        <v>3.3942781075839305E-2</v>
      </c>
      <c r="I261" s="1080"/>
      <c r="J261" s="1137">
        <f t="shared" ca="1" si="60"/>
        <v>206153829.38522276</v>
      </c>
      <c r="K261" s="1138">
        <f t="shared" ca="1" si="61"/>
        <v>6997434.2987685436</v>
      </c>
      <c r="L261" s="1137">
        <f t="shared" ca="1" si="62"/>
        <v>0</v>
      </c>
      <c r="M261" s="1137">
        <f t="shared" ca="1" si="63"/>
        <v>0</v>
      </c>
      <c r="N261" s="1137">
        <f t="shared" ca="1" si="72"/>
        <v>199156395.08645421</v>
      </c>
      <c r="O261" s="1080"/>
      <c r="P261" s="1137">
        <f t="shared" ca="1" si="64"/>
        <v>6997434.2987685502</v>
      </c>
      <c r="Q261" s="1137">
        <f t="shared" ca="1" si="65"/>
        <v>189198575.33213151</v>
      </c>
      <c r="R261" s="1137">
        <f t="shared" ca="1" si="73"/>
        <v>195846137.91596162</v>
      </c>
      <c r="S261" s="1137">
        <f t="shared" ca="1" si="74"/>
        <v>6647562.5838301182</v>
      </c>
      <c r="T261" s="1137">
        <f t="shared" ca="1" si="66"/>
        <v>189198575.33213151</v>
      </c>
      <c r="U261" s="1139">
        <f t="shared" ca="1" si="67"/>
        <v>2.5195046816750066E-2</v>
      </c>
      <c r="V261" s="1140">
        <f t="shared" ca="1" si="68"/>
        <v>4.9999999999999933E-2</v>
      </c>
      <c r="X261" s="1141">
        <f t="shared" ca="1" si="75"/>
        <v>10307691.46926114</v>
      </c>
      <c r="Y261" s="1141">
        <f t="shared" ca="1" si="69"/>
        <v>349871.71493843198</v>
      </c>
      <c r="Z261" s="1141">
        <f t="shared" ca="1" si="70"/>
        <v>9957819.7543227077</v>
      </c>
      <c r="AA261" s="1139">
        <f t="shared" ca="1" si="71"/>
        <v>2.5189861850589294E-2</v>
      </c>
      <c r="AB261" s="1112"/>
    </row>
    <row r="262" spans="1:28">
      <c r="A262" s="1151">
        <f>Calendar!J254</f>
        <v>52656</v>
      </c>
      <c r="C262" s="1111"/>
      <c r="D262" s="1132">
        <f t="shared" ca="1" si="57"/>
        <v>53570</v>
      </c>
      <c r="E262" s="1133">
        <f t="shared" ca="1" si="58"/>
        <v>53597</v>
      </c>
      <c r="F262" s="1134">
        <f t="shared" ca="1" si="59"/>
        <v>7668</v>
      </c>
      <c r="G262" s="1135">
        <f ca="1">IF(F262&lt;&gt;"",COUNTIF($F$11:F262,"&gt;0"),"")</f>
        <v>252</v>
      </c>
      <c r="H262" s="1136">
        <v>3.4898352762308835E-2</v>
      </c>
      <c r="I262" s="1080"/>
      <c r="J262" s="1137">
        <f t="shared" ca="1" si="60"/>
        <v>199156395.08645421</v>
      </c>
      <c r="K262" s="1138">
        <f t="shared" ca="1" si="61"/>
        <v>6950230.1305968286</v>
      </c>
      <c r="L262" s="1137">
        <f t="shared" ca="1" si="62"/>
        <v>0</v>
      </c>
      <c r="M262" s="1137">
        <f t="shared" ca="1" si="63"/>
        <v>0</v>
      </c>
      <c r="N262" s="1137">
        <f t="shared" ca="1" si="72"/>
        <v>192206164.9558574</v>
      </c>
      <c r="O262" s="1080"/>
      <c r="P262" s="1137">
        <f t="shared" ca="1" si="64"/>
        <v>6950230.1305968165</v>
      </c>
      <c r="Q262" s="1137">
        <f t="shared" ca="1" si="65"/>
        <v>182595856.70806453</v>
      </c>
      <c r="R262" s="1137">
        <f t="shared" ca="1" si="73"/>
        <v>189198575.33213151</v>
      </c>
      <c r="S262" s="1137">
        <f t="shared" ca="1" si="74"/>
        <v>6602718.6240669787</v>
      </c>
      <c r="T262" s="1137">
        <f t="shared" ca="1" si="66"/>
        <v>182595856.70806453</v>
      </c>
      <c r="U262" s="1139">
        <f t="shared" ca="1" si="67"/>
        <v>2.4339856858453596E-2</v>
      </c>
      <c r="V262" s="1140">
        <f t="shared" ca="1" si="68"/>
        <v>5.0000000000000044E-2</v>
      </c>
      <c r="X262" s="1141">
        <f t="shared" ca="1" si="75"/>
        <v>9957819.7543227077</v>
      </c>
      <c r="Y262" s="1141">
        <f t="shared" ca="1" si="69"/>
        <v>347511.50652983785</v>
      </c>
      <c r="Z262" s="1141">
        <f t="shared" ca="1" si="70"/>
        <v>9610308.2477928698</v>
      </c>
      <c r="AA262" s="1139">
        <f t="shared" ca="1" si="71"/>
        <v>2.4334847884464095E-2</v>
      </c>
      <c r="AB262" s="1112"/>
    </row>
    <row r="263" spans="1:28">
      <c r="A263" s="1151">
        <f>Calendar!J255</f>
        <v>52684</v>
      </c>
      <c r="C263" s="1111"/>
      <c r="D263" s="1132">
        <f t="shared" ca="1" si="57"/>
        <v>53600</v>
      </c>
      <c r="E263" s="1133">
        <f t="shared" ca="1" si="58"/>
        <v>53629</v>
      </c>
      <c r="F263" s="1134">
        <f t="shared" ca="1" si="59"/>
        <v>7700</v>
      </c>
      <c r="G263" s="1135">
        <f ca="1">IF(F263&lt;&gt;"",COUNTIF($F$11:F263,"&gt;0"),"")</f>
        <v>253</v>
      </c>
      <c r="H263" s="1136">
        <v>3.5822025539704504E-2</v>
      </c>
      <c r="I263" s="1080"/>
      <c r="J263" s="1137">
        <f t="shared" ca="1" si="60"/>
        <v>192206164.9558574</v>
      </c>
      <c r="K263" s="1138">
        <f t="shared" ca="1" si="61"/>
        <v>6885214.1499373801</v>
      </c>
      <c r="L263" s="1137">
        <f t="shared" ca="1" si="62"/>
        <v>0</v>
      </c>
      <c r="M263" s="1137">
        <f t="shared" ca="1" si="63"/>
        <v>0</v>
      </c>
      <c r="N263" s="1137">
        <f t="shared" ca="1" si="72"/>
        <v>185320950.80592</v>
      </c>
      <c r="O263" s="1080"/>
      <c r="P263" s="1137">
        <f t="shared" ca="1" si="64"/>
        <v>6885214.1499373913</v>
      </c>
      <c r="Q263" s="1137">
        <f t="shared" ca="1" si="65"/>
        <v>176054903.26562399</v>
      </c>
      <c r="R263" s="1137">
        <f t="shared" ca="1" si="73"/>
        <v>182595856.70806453</v>
      </c>
      <c r="S263" s="1137">
        <f t="shared" ca="1" si="74"/>
        <v>6540953.4424405396</v>
      </c>
      <c r="T263" s="1137">
        <f t="shared" ca="1" si="66"/>
        <v>176054903.26562399</v>
      </c>
      <c r="U263" s="1139">
        <f t="shared" ca="1" si="67"/>
        <v>2.3490435947623182E-2</v>
      </c>
      <c r="V263" s="1140">
        <f t="shared" ca="1" si="68"/>
        <v>5.0000000000000044E-2</v>
      </c>
      <c r="X263" s="1141">
        <f t="shared" ca="1" si="75"/>
        <v>9610308.2477928698</v>
      </c>
      <c r="Y263" s="1141">
        <f t="shared" ca="1" si="69"/>
        <v>344260.70749685168</v>
      </c>
      <c r="Z263" s="1141">
        <f t="shared" ca="1" si="70"/>
        <v>9266047.5402960181</v>
      </c>
      <c r="AA263" s="1139">
        <f t="shared" ca="1" si="71"/>
        <v>2.3485601778574949E-2</v>
      </c>
      <c r="AB263" s="1112"/>
    </row>
    <row r="264" spans="1:28">
      <c r="A264" s="1151">
        <f>Calendar!J256</f>
        <v>52714</v>
      </c>
      <c r="C264" s="1111"/>
      <c r="D264" s="1132">
        <f t="shared" ca="1" si="57"/>
        <v>53631</v>
      </c>
      <c r="E264" s="1133">
        <f t="shared" ca="1" si="58"/>
        <v>53658</v>
      </c>
      <c r="F264" s="1134">
        <f t="shared" ca="1" si="59"/>
        <v>7729</v>
      </c>
      <c r="G264" s="1135">
        <f ca="1">IF(F264&lt;&gt;"",COUNTIF($F$11:F264,"&gt;0"),"")</f>
        <v>254</v>
      </c>
      <c r="H264" s="1136">
        <v>3.6756342797182935E-2</v>
      </c>
      <c r="I264" s="1080"/>
      <c r="J264" s="1137">
        <f t="shared" ca="1" si="60"/>
        <v>185320950.80592</v>
      </c>
      <c r="K264" s="1138">
        <f t="shared" ca="1" si="61"/>
        <v>6811720.3953222707</v>
      </c>
      <c r="L264" s="1137">
        <f t="shared" ca="1" si="62"/>
        <v>0</v>
      </c>
      <c r="M264" s="1137">
        <f t="shared" ca="1" si="63"/>
        <v>0</v>
      </c>
      <c r="N264" s="1137">
        <f t="shared" ca="1" si="72"/>
        <v>178509230.41059774</v>
      </c>
      <c r="O264" s="1080"/>
      <c r="P264" s="1137">
        <f t="shared" ca="1" si="64"/>
        <v>6811720.3953222632</v>
      </c>
      <c r="Q264" s="1137">
        <f t="shared" ca="1" si="65"/>
        <v>169583768.89006785</v>
      </c>
      <c r="R264" s="1137">
        <f t="shared" ca="1" si="73"/>
        <v>176054903.26562399</v>
      </c>
      <c r="S264" s="1137">
        <f t="shared" ca="1" si="74"/>
        <v>6471134.3755561411</v>
      </c>
      <c r="T264" s="1137">
        <f t="shared" ca="1" si="66"/>
        <v>169583768.89006785</v>
      </c>
      <c r="U264" s="1139">
        <f t="shared" ca="1" si="67"/>
        <v>2.2648960951168629E-2</v>
      </c>
      <c r="V264" s="1140">
        <f t="shared" ca="1" si="68"/>
        <v>5.0000000000000044E-2</v>
      </c>
      <c r="X264" s="1141">
        <f t="shared" ca="1" si="75"/>
        <v>9266047.5402960181</v>
      </c>
      <c r="Y264" s="1141">
        <f t="shared" ca="1" si="69"/>
        <v>340586.0197661221</v>
      </c>
      <c r="Z264" s="1141">
        <f t="shared" ca="1" si="70"/>
        <v>8925461.520529896</v>
      </c>
      <c r="AA264" s="1139">
        <f t="shared" ca="1" si="71"/>
        <v>2.2644299951847552E-2</v>
      </c>
      <c r="AB264" s="1112"/>
    </row>
    <row r="265" spans="1:28">
      <c r="A265" s="1151">
        <f>Calendar!J257</f>
        <v>52744</v>
      </c>
      <c r="C265" s="1111"/>
      <c r="D265" s="1132">
        <f t="shared" ca="1" si="57"/>
        <v>53661</v>
      </c>
      <c r="E265" s="1133">
        <f t="shared" ca="1" si="58"/>
        <v>53688</v>
      </c>
      <c r="F265" s="1134">
        <f t="shared" ca="1" si="59"/>
        <v>7759</v>
      </c>
      <c r="G265" s="1135">
        <f ca="1">IF(F265&lt;&gt;"",COUNTIF($F$11:F265,"&gt;0"),"")</f>
        <v>255</v>
      </c>
      <c r="H265" s="1136">
        <v>3.7649027021381273E-2</v>
      </c>
      <c r="I265" s="1080"/>
      <c r="J265" s="1137">
        <f t="shared" ca="1" si="60"/>
        <v>178509230.41059774</v>
      </c>
      <c r="K265" s="1138">
        <f t="shared" ca="1" si="61"/>
        <v>6720698.8392945705</v>
      </c>
      <c r="L265" s="1137">
        <f t="shared" ca="1" si="62"/>
        <v>0</v>
      </c>
      <c r="M265" s="1137">
        <f t="shared" ca="1" si="63"/>
        <v>0</v>
      </c>
      <c r="N265" s="1137">
        <f t="shared" ca="1" si="72"/>
        <v>171788531.57130316</v>
      </c>
      <c r="O265" s="1080"/>
      <c r="P265" s="1137">
        <f t="shared" ca="1" si="64"/>
        <v>6720698.8392945826</v>
      </c>
      <c r="Q265" s="1137">
        <f t="shared" ca="1" si="65"/>
        <v>163199104.99273798</v>
      </c>
      <c r="R265" s="1137">
        <f t="shared" ca="1" si="73"/>
        <v>169583768.89006785</v>
      </c>
      <c r="S265" s="1137">
        <f t="shared" ca="1" si="74"/>
        <v>6384663.8973298669</v>
      </c>
      <c r="T265" s="1137">
        <f t="shared" ca="1" si="66"/>
        <v>163199104.99273798</v>
      </c>
      <c r="U265" s="1139">
        <f t="shared" ca="1" si="67"/>
        <v>2.1816467978447468E-2</v>
      </c>
      <c r="V265" s="1140">
        <f t="shared" ca="1" si="68"/>
        <v>5.0000000000000155E-2</v>
      </c>
      <c r="X265" s="1141">
        <f t="shared" ca="1" si="75"/>
        <v>8925461.520529896</v>
      </c>
      <c r="Y265" s="1141">
        <f t="shared" ca="1" si="69"/>
        <v>336034.94196471572</v>
      </c>
      <c r="Z265" s="1141">
        <f t="shared" ca="1" si="70"/>
        <v>8589426.5785651803</v>
      </c>
      <c r="AA265" s="1139">
        <f t="shared" ca="1" si="71"/>
        <v>2.1811978300415192E-2</v>
      </c>
      <c r="AB265" s="1112"/>
    </row>
    <row r="266" spans="1:28">
      <c r="A266" s="1151">
        <f>Calendar!J258</f>
        <v>52775</v>
      </c>
      <c r="C266" s="1111"/>
      <c r="D266" s="1132">
        <f t="shared" ca="1" si="57"/>
        <v>53692</v>
      </c>
      <c r="E266" s="1133">
        <f t="shared" ca="1" si="58"/>
        <v>53720</v>
      </c>
      <c r="F266" s="1134">
        <f t="shared" ca="1" si="59"/>
        <v>7791</v>
      </c>
      <c r="G266" s="1135">
        <f ca="1">IF(F266&lt;&gt;"",COUNTIF($F$11:F266,"&gt;0"),"")</f>
        <v>256</v>
      </c>
      <c r="H266" s="1136">
        <v>3.8734567306949054E-2</v>
      </c>
      <c r="I266" s="1080"/>
      <c r="J266" s="1137">
        <f t="shared" ca="1" si="60"/>
        <v>171788531.57130316</v>
      </c>
      <c r="K266" s="1138">
        <f t="shared" ca="1" si="61"/>
        <v>6654154.4387105843</v>
      </c>
      <c r="L266" s="1137">
        <f t="shared" ca="1" si="62"/>
        <v>0</v>
      </c>
      <c r="M266" s="1137">
        <f t="shared" ca="1" si="63"/>
        <v>0</v>
      </c>
      <c r="N266" s="1137">
        <f t="shared" ca="1" si="72"/>
        <v>165134377.13259259</v>
      </c>
      <c r="O266" s="1080"/>
      <c r="P266" s="1137">
        <f t="shared" ca="1" si="64"/>
        <v>6654154.4387105703</v>
      </c>
      <c r="Q266" s="1137">
        <f t="shared" ca="1" si="65"/>
        <v>156877658.27596295</v>
      </c>
      <c r="R266" s="1137">
        <f t="shared" ca="1" si="73"/>
        <v>163199104.99273798</v>
      </c>
      <c r="S266" s="1137">
        <f t="shared" ca="1" si="74"/>
        <v>6321446.7167750299</v>
      </c>
      <c r="T266" s="1137">
        <f t="shared" ca="1" si="66"/>
        <v>156877658.27596295</v>
      </c>
      <c r="U266" s="1139">
        <f t="shared" ca="1" si="67"/>
        <v>2.0995099186015796E-2</v>
      </c>
      <c r="V266" s="1140">
        <f t="shared" ca="1" si="68"/>
        <v>5.0000000000000044E-2</v>
      </c>
      <c r="X266" s="1141">
        <f t="shared" ca="1" si="75"/>
        <v>8589426.5785651803</v>
      </c>
      <c r="Y266" s="1141">
        <f t="shared" ca="1" si="69"/>
        <v>332707.72193554044</v>
      </c>
      <c r="Z266" s="1141">
        <f t="shared" ca="1" si="70"/>
        <v>8256718.8566296399</v>
      </c>
      <c r="AA266" s="1139">
        <f t="shared" ca="1" si="71"/>
        <v>2.0990778539993111E-2</v>
      </c>
      <c r="AB266" s="1112"/>
    </row>
    <row r="267" spans="1:28">
      <c r="A267" s="1151">
        <f>Calendar!J259</f>
        <v>52805</v>
      </c>
      <c r="C267" s="1111"/>
      <c r="D267" s="1132">
        <f t="shared" ca="1" si="57"/>
        <v>53723</v>
      </c>
      <c r="E267" s="1133">
        <f t="shared" ca="1" si="58"/>
        <v>53750</v>
      </c>
      <c r="F267" s="1134">
        <f t="shared" ca="1" si="59"/>
        <v>7821</v>
      </c>
      <c r="G267" s="1135">
        <f ca="1">IF(F267&lt;&gt;"",COUNTIF($F$11:F267,"&gt;0"),"")</f>
        <v>257</v>
      </c>
      <c r="H267" s="1136">
        <v>3.9883850534009946E-2</v>
      </c>
      <c r="I267" s="1080"/>
      <c r="J267" s="1137">
        <f t="shared" ca="1" si="60"/>
        <v>165134377.13259259</v>
      </c>
      <c r="K267" s="1138">
        <f t="shared" ca="1" si="61"/>
        <v>6586194.8155831527</v>
      </c>
      <c r="L267" s="1137">
        <f t="shared" ca="1" si="62"/>
        <v>0</v>
      </c>
      <c r="M267" s="1137">
        <f t="shared" ca="1" si="63"/>
        <v>0</v>
      </c>
      <c r="N267" s="1137">
        <f t="shared" ca="1" si="72"/>
        <v>158548182.31700945</v>
      </c>
      <c r="O267" s="1080"/>
      <c r="P267" s="1137">
        <f t="shared" ca="1" si="64"/>
        <v>6586194.8155831397</v>
      </c>
      <c r="Q267" s="1137">
        <f t="shared" ca="1" si="65"/>
        <v>150620773.20115897</v>
      </c>
      <c r="R267" s="1137">
        <f t="shared" ca="1" si="73"/>
        <v>156877658.27596295</v>
      </c>
      <c r="S267" s="1137">
        <f t="shared" ca="1" si="74"/>
        <v>6256885.0748039782</v>
      </c>
      <c r="T267" s="1137">
        <f t="shared" ca="1" si="66"/>
        <v>150620773.20115897</v>
      </c>
      <c r="U267" s="1139">
        <f t="shared" ca="1" si="67"/>
        <v>2.0181863103478997E-2</v>
      </c>
      <c r="V267" s="1140">
        <f t="shared" ca="1" si="68"/>
        <v>5.0000000000000044E-2</v>
      </c>
      <c r="X267" s="1141">
        <f t="shared" ca="1" si="75"/>
        <v>8256718.8566296399</v>
      </c>
      <c r="Y267" s="1141">
        <f t="shared" ca="1" si="69"/>
        <v>329309.74077916145</v>
      </c>
      <c r="Z267" s="1141">
        <f t="shared" ca="1" si="70"/>
        <v>7927409.1158504784</v>
      </c>
      <c r="AA267" s="1139">
        <f t="shared" ca="1" si="71"/>
        <v>2.0177709815810459E-2</v>
      </c>
      <c r="AB267" s="1112"/>
    </row>
    <row r="268" spans="1:28">
      <c r="A268" s="1151">
        <f>Calendar!J260</f>
        <v>52838</v>
      </c>
      <c r="C268" s="1111"/>
      <c r="D268" s="1132">
        <f t="shared" ref="D268:D331" ca="1" si="76">IF(E268&lt;&gt;"",EOMONTH(E268,-1),"")</f>
        <v>53751</v>
      </c>
      <c r="E268" s="1133">
        <f t="shared" ref="E268:E331" ca="1" si="77">IF(INDIRECT("A"&amp;(IFERROR(MATCH(E267,A:A),999)+1))&gt;0,INDIRECT("A"&amp;(IFERROR(MATCH(E267,A:A),999)+1)),"")</f>
        <v>53778</v>
      </c>
      <c r="F268" s="1134">
        <f t="shared" ref="F268:F331" ca="1" si="78">IF(E268&lt;&gt;"",E268-$A$31,"")</f>
        <v>7849</v>
      </c>
      <c r="G268" s="1135">
        <f ca="1">IF(F268&lt;&gt;"",COUNTIF($F$11:F268,"&gt;0"),"")</f>
        <v>258</v>
      </c>
      <c r="H268" s="1136">
        <v>4.1168608999543173E-2</v>
      </c>
      <c r="I268" s="1080"/>
      <c r="J268" s="1137">
        <f t="shared" ref="J268:J331" ca="1" si="79">IF(G268=1,$A$7,N267)</f>
        <v>158548182.31700945</v>
      </c>
      <c r="K268" s="1138">
        <f t="shared" ref="K268:K331" ca="1" si="80">H268*J268</f>
        <v>6527208.1253972473</v>
      </c>
      <c r="L268" s="1137">
        <f t="shared" ref="L268:L331" ca="1" si="81">IF(E268&lt;&gt;"",(1-(1-$A$25)^(1/12))*(J268-K268),"")</f>
        <v>0</v>
      </c>
      <c r="M268" s="1137">
        <f t="shared" ref="M268:M331" ca="1" si="82">IF(J268-K268-L268&lt;$A$27*$A$5,J268-K268-L268,0)</f>
        <v>0</v>
      </c>
      <c r="N268" s="1137">
        <f t="shared" ca="1" si="72"/>
        <v>152020974.19161221</v>
      </c>
      <c r="O268" s="1080"/>
      <c r="P268" s="1137">
        <f t="shared" ref="P268:P331" ca="1" si="83">IF(G268&lt;&gt; "", R268+X268-N268, "")</f>
        <v>6527208.1253972352</v>
      </c>
      <c r="Q268" s="1137">
        <f t="shared" ref="Q268:Q331" ca="1" si="84">IF(E268&lt;&gt;"", N268*(1-$A$15), "")</f>
        <v>144419925.48203158</v>
      </c>
      <c r="R268" s="1137">
        <f t="shared" ca="1" si="73"/>
        <v>150620773.20115897</v>
      </c>
      <c r="S268" s="1137">
        <f t="shared" ca="1" si="74"/>
        <v>6200847.7191273868</v>
      </c>
      <c r="T268" s="1137">
        <f t="shared" ref="T268:T331" ca="1" si="85">IF(E268&lt;&gt;"", R268-S268, "")</f>
        <v>144419925.48203158</v>
      </c>
      <c r="U268" s="1139">
        <f t="shared" ref="U268:U331" ca="1" si="86">IF(E268&lt;&gt;"", R268/$A$11, "")</f>
        <v>1.9376932691961994E-2</v>
      </c>
      <c r="V268" s="1140">
        <f t="shared" ref="V268:V331" ca="1" si="87">IF(E268&lt;&gt;"", IFERROR(1-T268/N268, "n.a."), "")</f>
        <v>5.0000000000000155E-2</v>
      </c>
      <c r="X268" s="1141">
        <f t="shared" ca="1" si="75"/>
        <v>7927409.1158504784</v>
      </c>
      <c r="Y268" s="1141">
        <f t="shared" ref="Y268:Y331" ca="1" si="88">IF(E268&lt;&gt;"", P268-S268, "")</f>
        <v>326360.40626984835</v>
      </c>
      <c r="Z268" s="1141">
        <f t="shared" ref="Z268:Z331" ca="1" si="89">IF(E268&lt;&gt;"", X268-Y268, "")</f>
        <v>7601048.7095806301</v>
      </c>
      <c r="AA268" s="1139">
        <f t="shared" ref="AA268:AA331" ca="1" si="90">IF(E268&lt;&gt;"", X268/$A$19, "")</f>
        <v>1.9372945053398042E-2</v>
      </c>
      <c r="AB268" s="1112"/>
    </row>
    <row r="269" spans="1:28">
      <c r="A269" s="1151">
        <f>Calendar!J261</f>
        <v>52867</v>
      </c>
      <c r="C269" s="1111"/>
      <c r="D269" s="1132">
        <f t="shared" ca="1" si="76"/>
        <v>53782</v>
      </c>
      <c r="E269" s="1133">
        <f t="shared" ca="1" si="77"/>
        <v>53811</v>
      </c>
      <c r="F269" s="1134">
        <f t="shared" ca="1" si="78"/>
        <v>7882</v>
      </c>
      <c r="G269" s="1135">
        <f ca="1">IF(F269&lt;&gt;"",COUNTIF($F$11:F269,"&gt;0"),"")</f>
        <v>259</v>
      </c>
      <c r="H269" s="1136">
        <v>4.2380601478297121E-2</v>
      </c>
      <c r="I269" s="1080"/>
      <c r="J269" s="1137">
        <f t="shared" ca="1" si="79"/>
        <v>152020974.19161221</v>
      </c>
      <c r="K269" s="1138">
        <f t="shared" ca="1" si="80"/>
        <v>6442740.3235572092</v>
      </c>
      <c r="L269" s="1137">
        <f t="shared" ca="1" si="81"/>
        <v>0</v>
      </c>
      <c r="M269" s="1137">
        <f t="shared" ca="1" si="82"/>
        <v>0</v>
      </c>
      <c r="N269" s="1137">
        <f t="shared" ref="N269:N332" ca="1" si="91">IF(E269&lt;&gt;"",J269-K269-L269-M269,"")</f>
        <v>145578233.86805502</v>
      </c>
      <c r="O269" s="1080"/>
      <c r="P269" s="1137">
        <f t="shared" ca="1" si="83"/>
        <v>6442740.323557198</v>
      </c>
      <c r="Q269" s="1137">
        <f t="shared" ca="1" si="84"/>
        <v>138299322.17465225</v>
      </c>
      <c r="R269" s="1137">
        <f t="shared" ref="R269:R332" ca="1" si="92">IF(E269&lt;&gt;"", T268, "")</f>
        <v>144419925.48203158</v>
      </c>
      <c r="S269" s="1137">
        <f t="shared" ref="S269:S332" ca="1" si="93">IF(E269&lt;&gt;"", MIN(P269,MAX(R269-Q269,0)), "")</f>
        <v>6120603.3073793352</v>
      </c>
      <c r="T269" s="1137">
        <f t="shared" ca="1" si="85"/>
        <v>138299322.17465225</v>
      </c>
      <c r="U269" s="1139">
        <f t="shared" ca="1" si="86"/>
        <v>1.8579211326356145E-2</v>
      </c>
      <c r="V269" s="1140">
        <f t="shared" ca="1" si="87"/>
        <v>5.0000000000000155E-2</v>
      </c>
      <c r="X269" s="1141">
        <f t="shared" ref="X269:X332" ca="1" si="94">IF(E269&lt;&gt;"", Z268, "")</f>
        <v>7601048.7095806301</v>
      </c>
      <c r="Y269" s="1141">
        <f t="shared" ca="1" si="88"/>
        <v>322137.01617786288</v>
      </c>
      <c r="Z269" s="1141">
        <f t="shared" ca="1" si="89"/>
        <v>7278911.6934027672</v>
      </c>
      <c r="AA269" s="1139">
        <f t="shared" ca="1" si="90"/>
        <v>1.8575387853325097E-2</v>
      </c>
      <c r="AB269" s="1112"/>
    </row>
    <row r="270" spans="1:28">
      <c r="A270" s="1151">
        <f>Calendar!J262</f>
        <v>52897</v>
      </c>
      <c r="C270" s="1111"/>
      <c r="D270" s="1132">
        <f t="shared" ca="1" si="76"/>
        <v>53812</v>
      </c>
      <c r="E270" s="1133">
        <f t="shared" ca="1" si="77"/>
        <v>53839</v>
      </c>
      <c r="F270" s="1134">
        <f t="shared" ca="1" si="78"/>
        <v>7910</v>
      </c>
      <c r="G270" s="1135">
        <f ca="1">IF(F270&lt;&gt;"",COUNTIF($F$11:F270,"&gt;0"),"")</f>
        <v>260</v>
      </c>
      <c r="H270" s="1136">
        <v>4.3543732442168893E-2</v>
      </c>
      <c r="I270" s="1080"/>
      <c r="J270" s="1137">
        <f t="shared" ca="1" si="79"/>
        <v>145578233.86805502</v>
      </c>
      <c r="K270" s="1138">
        <f t="shared" ca="1" si="80"/>
        <v>6339019.6649540775</v>
      </c>
      <c r="L270" s="1137">
        <f t="shared" ca="1" si="81"/>
        <v>0</v>
      </c>
      <c r="M270" s="1137">
        <f t="shared" ca="1" si="82"/>
        <v>0</v>
      </c>
      <c r="N270" s="1137">
        <f t="shared" ca="1" si="91"/>
        <v>139239214.20310095</v>
      </c>
      <c r="O270" s="1080"/>
      <c r="P270" s="1137">
        <f t="shared" ca="1" si="83"/>
        <v>6339019.6649540663</v>
      </c>
      <c r="Q270" s="1137">
        <f t="shared" ca="1" si="84"/>
        <v>132277253.49294589</v>
      </c>
      <c r="R270" s="1137">
        <f t="shared" ca="1" si="92"/>
        <v>138299322.17465225</v>
      </c>
      <c r="S270" s="1137">
        <f t="shared" ca="1" si="93"/>
        <v>6022068.681706354</v>
      </c>
      <c r="T270" s="1137">
        <f t="shared" ca="1" si="85"/>
        <v>132277253.49294589</v>
      </c>
      <c r="U270" s="1139">
        <f t="shared" ca="1" si="86"/>
        <v>1.7791813175352781E-2</v>
      </c>
      <c r="V270" s="1140">
        <f t="shared" ca="1" si="87"/>
        <v>5.0000000000000044E-2</v>
      </c>
      <c r="X270" s="1141">
        <f t="shared" ca="1" si="94"/>
        <v>7278911.6934027672</v>
      </c>
      <c r="Y270" s="1141">
        <f t="shared" ca="1" si="88"/>
        <v>316950.98324771225</v>
      </c>
      <c r="Z270" s="1141">
        <f t="shared" ca="1" si="89"/>
        <v>6961960.7101550549</v>
      </c>
      <c r="AA270" s="1139">
        <f t="shared" ca="1" si="90"/>
        <v>1.7788151743408521E-2</v>
      </c>
      <c r="AB270" s="1112"/>
    </row>
    <row r="271" spans="1:28">
      <c r="A271" s="1151">
        <f>Calendar!J263</f>
        <v>52929</v>
      </c>
      <c r="C271" s="1111"/>
      <c r="D271" s="1132">
        <f t="shared" ca="1" si="76"/>
        <v>53843</v>
      </c>
      <c r="E271" s="1133">
        <f t="shared" ca="1" si="77"/>
        <v>53870</v>
      </c>
      <c r="F271" s="1134">
        <f t="shared" ca="1" si="78"/>
        <v>7941</v>
      </c>
      <c r="G271" s="1135">
        <f ca="1">IF(F271&lt;&gt;"",COUNTIF($F$11:F271,"&gt;0"),"")</f>
        <v>261</v>
      </c>
      <c r="H271" s="1136">
        <v>4.4974028314519694E-2</v>
      </c>
      <c r="I271" s="1080"/>
      <c r="J271" s="1137">
        <f t="shared" ca="1" si="79"/>
        <v>139239214.20310095</v>
      </c>
      <c r="K271" s="1138">
        <f t="shared" ca="1" si="80"/>
        <v>6262148.3620617352</v>
      </c>
      <c r="L271" s="1137">
        <f t="shared" ca="1" si="81"/>
        <v>0</v>
      </c>
      <c r="M271" s="1137">
        <f t="shared" ca="1" si="82"/>
        <v>0</v>
      </c>
      <c r="N271" s="1137">
        <f t="shared" ca="1" si="91"/>
        <v>132977065.84103921</v>
      </c>
      <c r="O271" s="1080"/>
      <c r="P271" s="1137">
        <f t="shared" ca="1" si="83"/>
        <v>6262148.362061739</v>
      </c>
      <c r="Q271" s="1137">
        <f t="shared" ca="1" si="84"/>
        <v>126328212.54898724</v>
      </c>
      <c r="R271" s="1137">
        <f t="shared" ca="1" si="92"/>
        <v>132277253.49294589</v>
      </c>
      <c r="S271" s="1137">
        <f t="shared" ca="1" si="93"/>
        <v>5949040.943958655</v>
      </c>
      <c r="T271" s="1137">
        <f t="shared" ca="1" si="85"/>
        <v>126328212.54898724</v>
      </c>
      <c r="U271" s="1139">
        <f t="shared" ca="1" si="86"/>
        <v>1.7017091222784168E-2</v>
      </c>
      <c r="V271" s="1140">
        <f t="shared" ca="1" si="87"/>
        <v>5.0000000000000044E-2</v>
      </c>
      <c r="X271" s="1141">
        <f t="shared" ca="1" si="94"/>
        <v>6961960.7101550549</v>
      </c>
      <c r="Y271" s="1141">
        <f t="shared" ca="1" si="88"/>
        <v>313107.41810308397</v>
      </c>
      <c r="Z271" s="1141">
        <f t="shared" ca="1" si="89"/>
        <v>6648853.292051971</v>
      </c>
      <c r="AA271" s="1139">
        <f t="shared" ca="1" si="90"/>
        <v>1.7013589223252822E-2</v>
      </c>
      <c r="AB271" s="1112"/>
    </row>
    <row r="272" spans="1:28">
      <c r="A272" s="1151">
        <f>Calendar!J264</f>
        <v>52958</v>
      </c>
      <c r="C272" s="1111"/>
      <c r="D272" s="1132">
        <f t="shared" ca="1" si="76"/>
        <v>53873</v>
      </c>
      <c r="E272" s="1133">
        <f t="shared" ca="1" si="77"/>
        <v>53902</v>
      </c>
      <c r="F272" s="1134">
        <f t="shared" ca="1" si="78"/>
        <v>7973</v>
      </c>
      <c r="G272" s="1135">
        <f ca="1">IF(F272&lt;&gt;"",COUNTIF($F$11:F272,"&gt;0"),"")</f>
        <v>262</v>
      </c>
      <c r="H272" s="1136">
        <v>4.6209179495479959E-2</v>
      </c>
      <c r="I272" s="1080"/>
      <c r="J272" s="1137">
        <f t="shared" ca="1" si="79"/>
        <v>132977065.84103921</v>
      </c>
      <c r="K272" s="1138">
        <f t="shared" ca="1" si="80"/>
        <v>6144761.1042308379</v>
      </c>
      <c r="L272" s="1137">
        <f t="shared" ca="1" si="81"/>
        <v>0</v>
      </c>
      <c r="M272" s="1137">
        <f t="shared" ca="1" si="82"/>
        <v>0</v>
      </c>
      <c r="N272" s="1137">
        <f t="shared" ca="1" si="91"/>
        <v>126832304.73680837</v>
      </c>
      <c r="O272" s="1080"/>
      <c r="P272" s="1137">
        <f t="shared" ca="1" si="83"/>
        <v>6144761.104230836</v>
      </c>
      <c r="Q272" s="1137">
        <f t="shared" ca="1" si="84"/>
        <v>120490689.49996795</v>
      </c>
      <c r="R272" s="1137">
        <f t="shared" ca="1" si="92"/>
        <v>126328212.54898724</v>
      </c>
      <c r="S272" s="1137">
        <f t="shared" ca="1" si="93"/>
        <v>5837523.049019292</v>
      </c>
      <c r="T272" s="1137">
        <f t="shared" ca="1" si="85"/>
        <v>120490689.49996795</v>
      </c>
      <c r="U272" s="1139">
        <f t="shared" ca="1" si="86"/>
        <v>1.6251764080299907E-2</v>
      </c>
      <c r="V272" s="1140">
        <f t="shared" ca="1" si="87"/>
        <v>5.0000000000000044E-2</v>
      </c>
      <c r="X272" s="1141">
        <f t="shared" ca="1" si="94"/>
        <v>6648853.292051971</v>
      </c>
      <c r="Y272" s="1141">
        <f t="shared" ca="1" si="88"/>
        <v>307238.05521154404</v>
      </c>
      <c r="Z272" s="1141">
        <f t="shared" ca="1" si="89"/>
        <v>6341615.2368404269</v>
      </c>
      <c r="AA272" s="1139">
        <f t="shared" ca="1" si="90"/>
        <v>1.624841957979465E-2</v>
      </c>
      <c r="AB272" s="1112"/>
    </row>
    <row r="273" spans="1:28">
      <c r="A273" s="1151">
        <f>Calendar!J265</f>
        <v>52989</v>
      </c>
      <c r="C273" s="1111"/>
      <c r="D273" s="1132">
        <f t="shared" ca="1" si="76"/>
        <v>53904</v>
      </c>
      <c r="E273" s="1133">
        <f t="shared" ca="1" si="77"/>
        <v>53931</v>
      </c>
      <c r="F273" s="1134">
        <f t="shared" ca="1" si="78"/>
        <v>8002</v>
      </c>
      <c r="G273" s="1135">
        <f ca="1">IF(F273&lt;&gt;"",COUNTIF($F$11:F273,"&gt;0"),"")</f>
        <v>263</v>
      </c>
      <c r="H273" s="1136">
        <v>4.7297366431884647E-2</v>
      </c>
      <c r="I273" s="1080"/>
      <c r="J273" s="1137">
        <f t="shared" ca="1" si="79"/>
        <v>126832304.73680837</v>
      </c>
      <c r="K273" s="1138">
        <f t="shared" ca="1" si="80"/>
        <v>5998833.9925372843</v>
      </c>
      <c r="L273" s="1137">
        <f t="shared" ca="1" si="81"/>
        <v>0</v>
      </c>
      <c r="M273" s="1137">
        <f t="shared" ca="1" si="82"/>
        <v>0</v>
      </c>
      <c r="N273" s="1137">
        <f t="shared" ca="1" si="91"/>
        <v>120833470.74427108</v>
      </c>
      <c r="O273" s="1080"/>
      <c r="P273" s="1137">
        <f t="shared" ca="1" si="83"/>
        <v>5998833.9925372899</v>
      </c>
      <c r="Q273" s="1137">
        <f t="shared" ca="1" si="84"/>
        <v>114791797.20705752</v>
      </c>
      <c r="R273" s="1137">
        <f t="shared" ca="1" si="92"/>
        <v>120490689.49996795</v>
      </c>
      <c r="S273" s="1137">
        <f t="shared" ca="1" si="93"/>
        <v>5698892.2929104269</v>
      </c>
      <c r="T273" s="1137">
        <f t="shared" ca="1" si="85"/>
        <v>114791797.20705752</v>
      </c>
      <c r="U273" s="1139">
        <f t="shared" ca="1" si="86"/>
        <v>1.5500783396795136E-2</v>
      </c>
      <c r="V273" s="1140">
        <f t="shared" ca="1" si="87"/>
        <v>5.0000000000000044E-2</v>
      </c>
      <c r="X273" s="1141">
        <f t="shared" ca="1" si="94"/>
        <v>6341615.2368404269</v>
      </c>
      <c r="Y273" s="1141">
        <f t="shared" ca="1" si="88"/>
        <v>299941.699626863</v>
      </c>
      <c r="Z273" s="1141">
        <f t="shared" ca="1" si="89"/>
        <v>6041673.5372135639</v>
      </c>
      <c r="AA273" s="1139">
        <f t="shared" ca="1" si="90"/>
        <v>1.5497593442914044E-2</v>
      </c>
      <c r="AB273" s="1112"/>
    </row>
    <row r="274" spans="1:28">
      <c r="A274" s="1151">
        <f>Calendar!J266</f>
        <v>53020</v>
      </c>
      <c r="C274" s="1111"/>
      <c r="D274" s="1132">
        <f t="shared" ca="1" si="76"/>
        <v>53935</v>
      </c>
      <c r="E274" s="1133">
        <f t="shared" ca="1" si="77"/>
        <v>53962</v>
      </c>
      <c r="F274" s="1134">
        <f t="shared" ca="1" si="78"/>
        <v>8033</v>
      </c>
      <c r="G274" s="1135">
        <f ca="1">IF(F274&lt;&gt;"",COUNTIF($F$11:F274,"&gt;0"),"")</f>
        <v>264</v>
      </c>
      <c r="H274" s="1136">
        <v>4.8715388676511213E-2</v>
      </c>
      <c r="I274" s="1080"/>
      <c r="J274" s="1137">
        <f t="shared" ca="1" si="79"/>
        <v>120833470.74427108</v>
      </c>
      <c r="K274" s="1138">
        <f t="shared" ca="1" si="80"/>
        <v>5886449.492439013</v>
      </c>
      <c r="L274" s="1137">
        <f t="shared" ca="1" si="81"/>
        <v>0</v>
      </c>
      <c r="M274" s="1137">
        <f t="shared" ca="1" si="82"/>
        <v>0</v>
      </c>
      <c r="N274" s="1137">
        <f t="shared" ca="1" si="91"/>
        <v>114947021.25183207</v>
      </c>
      <c r="O274" s="1080"/>
      <c r="P274" s="1137">
        <f t="shared" ca="1" si="83"/>
        <v>5886449.4924390167</v>
      </c>
      <c r="Q274" s="1137">
        <f t="shared" ca="1" si="84"/>
        <v>109199670.18924046</v>
      </c>
      <c r="R274" s="1137">
        <f t="shared" ca="1" si="92"/>
        <v>114791797.20705752</v>
      </c>
      <c r="S274" s="1137">
        <f t="shared" ca="1" si="93"/>
        <v>5592127.0178170651</v>
      </c>
      <c r="T274" s="1137">
        <f t="shared" ca="1" si="85"/>
        <v>109199670.18924046</v>
      </c>
      <c r="U274" s="1139">
        <f t="shared" ca="1" si="86"/>
        <v>1.4767637164495641E-2</v>
      </c>
      <c r="V274" s="1140">
        <f t="shared" ca="1" si="87"/>
        <v>5.0000000000000044E-2</v>
      </c>
      <c r="X274" s="1141">
        <f t="shared" ca="1" si="94"/>
        <v>6041673.5372135639</v>
      </c>
      <c r="Y274" s="1141">
        <f t="shared" ca="1" si="88"/>
        <v>294322.47462195158</v>
      </c>
      <c r="Z274" s="1141">
        <f t="shared" ca="1" si="89"/>
        <v>5747351.0625916123</v>
      </c>
      <c r="AA274" s="1139">
        <f t="shared" ca="1" si="90"/>
        <v>1.476459808703217E-2</v>
      </c>
      <c r="AB274" s="1112"/>
    </row>
    <row r="275" spans="1:28">
      <c r="A275" s="1151">
        <f>Calendar!J267</f>
        <v>53048</v>
      </c>
      <c r="C275" s="1111"/>
      <c r="D275" s="1132">
        <f t="shared" ca="1" si="76"/>
        <v>53965</v>
      </c>
      <c r="E275" s="1133">
        <f t="shared" ca="1" si="77"/>
        <v>53993</v>
      </c>
      <c r="F275" s="1134">
        <f t="shared" ca="1" si="78"/>
        <v>8064</v>
      </c>
      <c r="G275" s="1135">
        <f ca="1">IF(F275&lt;&gt;"",COUNTIF($F$11:F275,"&gt;0"),"")</f>
        <v>265</v>
      </c>
      <c r="H275" s="1136">
        <v>5.0165108466581725E-2</v>
      </c>
      <c r="I275" s="1080"/>
      <c r="J275" s="1137">
        <f t="shared" ca="1" si="79"/>
        <v>114947021.25183207</v>
      </c>
      <c r="K275" s="1138">
        <f t="shared" ca="1" si="80"/>
        <v>5766329.7890086304</v>
      </c>
      <c r="L275" s="1137">
        <f t="shared" ca="1" si="81"/>
        <v>0</v>
      </c>
      <c r="M275" s="1137">
        <f t="shared" ca="1" si="82"/>
        <v>0</v>
      </c>
      <c r="N275" s="1137">
        <f t="shared" ca="1" si="91"/>
        <v>109180691.46282344</v>
      </c>
      <c r="O275" s="1080"/>
      <c r="P275" s="1137">
        <f t="shared" ca="1" si="83"/>
        <v>5766329.7890086323</v>
      </c>
      <c r="Q275" s="1137">
        <f t="shared" ca="1" si="84"/>
        <v>103721656.88968226</v>
      </c>
      <c r="R275" s="1137">
        <f t="shared" ca="1" si="92"/>
        <v>109199670.18924046</v>
      </c>
      <c r="S275" s="1137">
        <f t="shared" ca="1" si="93"/>
        <v>5478013.2995581925</v>
      </c>
      <c r="T275" s="1137">
        <f t="shared" ca="1" si="85"/>
        <v>103721656.88968226</v>
      </c>
      <c r="U275" s="1139">
        <f t="shared" ca="1" si="86"/>
        <v>1.4048225980193544E-2</v>
      </c>
      <c r="V275" s="1140">
        <f t="shared" ca="1" si="87"/>
        <v>5.0000000000000044E-2</v>
      </c>
      <c r="X275" s="1141">
        <f t="shared" ca="1" si="94"/>
        <v>5747351.0625916123</v>
      </c>
      <c r="Y275" s="1141">
        <f t="shared" ca="1" si="88"/>
        <v>288316.48945043981</v>
      </c>
      <c r="Z275" s="1141">
        <f t="shared" ca="1" si="89"/>
        <v>5459034.5731411725</v>
      </c>
      <c r="AA275" s="1139">
        <f t="shared" ca="1" si="90"/>
        <v>1.4045334952569922E-2</v>
      </c>
      <c r="AB275" s="1112"/>
    </row>
    <row r="276" spans="1:28">
      <c r="A276" s="1151">
        <f>Calendar!J268</f>
        <v>53079</v>
      </c>
      <c r="C276" s="1111"/>
      <c r="D276" s="1132">
        <f t="shared" ca="1" si="76"/>
        <v>53996</v>
      </c>
      <c r="E276" s="1133">
        <f t="shared" ca="1" si="77"/>
        <v>54023</v>
      </c>
      <c r="F276" s="1134">
        <f t="shared" ca="1" si="78"/>
        <v>8094</v>
      </c>
      <c r="G276" s="1135">
        <f ca="1">IF(F276&lt;&gt;"",COUNTIF($F$11:F276,"&gt;0"),"")</f>
        <v>266</v>
      </c>
      <c r="H276" s="1136">
        <v>5.1883001386825167E-2</v>
      </c>
      <c r="I276" s="1080"/>
      <c r="J276" s="1137">
        <f t="shared" ca="1" si="79"/>
        <v>109180691.46282344</v>
      </c>
      <c r="K276" s="1138">
        <f t="shared" ca="1" si="80"/>
        <v>5664621.9665801991</v>
      </c>
      <c r="L276" s="1137">
        <f t="shared" ca="1" si="81"/>
        <v>0</v>
      </c>
      <c r="M276" s="1137">
        <f t="shared" ca="1" si="82"/>
        <v>0</v>
      </c>
      <c r="N276" s="1137">
        <f t="shared" ca="1" si="91"/>
        <v>103516069.49624324</v>
      </c>
      <c r="O276" s="1080"/>
      <c r="P276" s="1137">
        <f t="shared" ca="1" si="83"/>
        <v>5664621.9665801972</v>
      </c>
      <c r="Q276" s="1137">
        <f t="shared" ca="1" si="84"/>
        <v>98340266.021431074</v>
      </c>
      <c r="R276" s="1137">
        <f t="shared" ca="1" si="92"/>
        <v>103721656.88968226</v>
      </c>
      <c r="S276" s="1137">
        <f t="shared" ca="1" si="93"/>
        <v>5381390.8682511896</v>
      </c>
      <c r="T276" s="1137">
        <f t="shared" ca="1" si="85"/>
        <v>98340266.021431074</v>
      </c>
      <c r="U276" s="1139">
        <f t="shared" ca="1" si="86"/>
        <v>1.3343495200134085E-2</v>
      </c>
      <c r="V276" s="1140">
        <f t="shared" ca="1" si="87"/>
        <v>5.0000000000000044E-2</v>
      </c>
      <c r="X276" s="1141">
        <f t="shared" ca="1" si="94"/>
        <v>5459034.5731411725</v>
      </c>
      <c r="Y276" s="1141">
        <f t="shared" ca="1" si="88"/>
        <v>283231.09832900763</v>
      </c>
      <c r="Z276" s="1141">
        <f t="shared" ca="1" si="89"/>
        <v>5175803.4748121649</v>
      </c>
      <c r="AA276" s="1139">
        <f t="shared" ca="1" si="90"/>
        <v>1.3340749201224762E-2</v>
      </c>
      <c r="AB276" s="1112"/>
    </row>
    <row r="277" spans="1:28">
      <c r="A277" s="1151">
        <f>Calendar!J269</f>
        <v>53111</v>
      </c>
      <c r="C277" s="1111"/>
      <c r="D277" s="1132">
        <f t="shared" ca="1" si="76"/>
        <v>54026</v>
      </c>
      <c r="E277" s="1133">
        <f t="shared" ca="1" si="77"/>
        <v>54053</v>
      </c>
      <c r="F277" s="1134">
        <f t="shared" ca="1" si="78"/>
        <v>8124</v>
      </c>
      <c r="G277" s="1135">
        <f ca="1">IF(F277&lt;&gt;"",COUNTIF($F$11:F277,"&gt;0"),"")</f>
        <v>267</v>
      </c>
      <c r="H277" s="1136">
        <v>5.3713176463733601E-2</v>
      </c>
      <c r="I277" s="1080"/>
      <c r="J277" s="1137">
        <f t="shared" ca="1" si="79"/>
        <v>103516069.49624324</v>
      </c>
      <c r="K277" s="1138">
        <f t="shared" ca="1" si="80"/>
        <v>5560176.9076838242</v>
      </c>
      <c r="L277" s="1137">
        <f t="shared" ca="1" si="81"/>
        <v>0</v>
      </c>
      <c r="M277" s="1137">
        <f t="shared" ca="1" si="82"/>
        <v>0</v>
      </c>
      <c r="N277" s="1137">
        <f t="shared" ca="1" si="91"/>
        <v>97955892.588559419</v>
      </c>
      <c r="O277" s="1080"/>
      <c r="P277" s="1137">
        <f t="shared" ca="1" si="83"/>
        <v>5560176.9076838195</v>
      </c>
      <c r="Q277" s="1137">
        <f t="shared" ca="1" si="84"/>
        <v>93058097.959131449</v>
      </c>
      <c r="R277" s="1137">
        <f t="shared" ca="1" si="92"/>
        <v>98340266.021431074</v>
      </c>
      <c r="S277" s="1137">
        <f t="shared" ca="1" si="93"/>
        <v>5282168.0622996241</v>
      </c>
      <c r="T277" s="1137">
        <f t="shared" ca="1" si="85"/>
        <v>93058097.959131449</v>
      </c>
      <c r="U277" s="1139">
        <f t="shared" ca="1" si="86"/>
        <v>1.2651194620160433E-2</v>
      </c>
      <c r="V277" s="1140">
        <f t="shared" ca="1" si="87"/>
        <v>4.9999999999999933E-2</v>
      </c>
      <c r="X277" s="1141">
        <f t="shared" ca="1" si="94"/>
        <v>5175803.4748121649</v>
      </c>
      <c r="Y277" s="1141">
        <f t="shared" ca="1" si="88"/>
        <v>278008.84538419545</v>
      </c>
      <c r="Z277" s="1141">
        <f t="shared" ca="1" si="89"/>
        <v>4897794.6294279695</v>
      </c>
      <c r="AA277" s="1139">
        <f t="shared" ca="1" si="90"/>
        <v>1.2648591091916336E-2</v>
      </c>
      <c r="AB277" s="1112"/>
    </row>
    <row r="278" spans="1:28">
      <c r="A278" s="1151">
        <f>Calendar!J270</f>
        <v>53140</v>
      </c>
      <c r="C278" s="1111"/>
      <c r="D278" s="1132">
        <f t="shared" ca="1" si="76"/>
        <v>54057</v>
      </c>
      <c r="E278" s="1133">
        <f t="shared" ca="1" si="77"/>
        <v>54084</v>
      </c>
      <c r="F278" s="1134">
        <f t="shared" ca="1" si="78"/>
        <v>8155</v>
      </c>
      <c r="G278" s="1135">
        <f ca="1">IF(F278&lt;&gt;"",COUNTIF($F$11:F278,"&gt;0"),"")</f>
        <v>268</v>
      </c>
      <c r="H278" s="1136">
        <v>5.5394495085137607E-2</v>
      </c>
      <c r="I278" s="1080"/>
      <c r="J278" s="1137">
        <f t="shared" ca="1" si="79"/>
        <v>97955892.588559419</v>
      </c>
      <c r="K278" s="1138">
        <f t="shared" ca="1" si="80"/>
        <v>5426217.2105572224</v>
      </c>
      <c r="L278" s="1137">
        <f t="shared" ca="1" si="81"/>
        <v>0</v>
      </c>
      <c r="M278" s="1137">
        <f t="shared" ca="1" si="82"/>
        <v>0</v>
      </c>
      <c r="N278" s="1137">
        <f t="shared" ca="1" si="91"/>
        <v>92529675.378002197</v>
      </c>
      <c r="O278" s="1080"/>
      <c r="P278" s="1137">
        <f t="shared" ca="1" si="83"/>
        <v>5426217.2105572224</v>
      </c>
      <c r="Q278" s="1137">
        <f t="shared" ca="1" si="84"/>
        <v>87903191.609102085</v>
      </c>
      <c r="R278" s="1137">
        <f t="shared" ca="1" si="92"/>
        <v>93058097.959131449</v>
      </c>
      <c r="S278" s="1137">
        <f t="shared" ca="1" si="93"/>
        <v>5154906.3500293642</v>
      </c>
      <c r="T278" s="1137">
        <f t="shared" ca="1" si="85"/>
        <v>87903191.609102085</v>
      </c>
      <c r="U278" s="1139">
        <f t="shared" ca="1" si="86"/>
        <v>1.1971658771050719E-2</v>
      </c>
      <c r="V278" s="1140">
        <f t="shared" ca="1" si="87"/>
        <v>5.0000000000000044E-2</v>
      </c>
      <c r="X278" s="1141">
        <f t="shared" ca="1" si="94"/>
        <v>4897794.6294279695</v>
      </c>
      <c r="Y278" s="1141">
        <f t="shared" ca="1" si="88"/>
        <v>271310.86052785814</v>
      </c>
      <c r="Z278" s="1141">
        <f t="shared" ca="1" si="89"/>
        <v>4626483.7689001113</v>
      </c>
      <c r="AA278" s="1139">
        <f t="shared" ca="1" si="90"/>
        <v>1.1969195086578616E-2</v>
      </c>
      <c r="AB278" s="1112"/>
    </row>
    <row r="279" spans="1:28">
      <c r="A279" s="1151">
        <f>Calendar!J271</f>
        <v>53170</v>
      </c>
      <c r="C279" s="1111"/>
      <c r="D279" s="1132">
        <f t="shared" ca="1" si="76"/>
        <v>54088</v>
      </c>
      <c r="E279" s="1133">
        <f t="shared" ca="1" si="77"/>
        <v>54115</v>
      </c>
      <c r="F279" s="1134">
        <f t="shared" ca="1" si="78"/>
        <v>8186</v>
      </c>
      <c r="G279" s="1135">
        <f ca="1">IF(F279&lt;&gt;"",COUNTIF($F$11:F279,"&gt;0"),"")</f>
        <v>269</v>
      </c>
      <c r="H279" s="1136">
        <v>5.7138442985255958E-2</v>
      </c>
      <c r="I279" s="1080"/>
      <c r="J279" s="1137">
        <f t="shared" ca="1" si="79"/>
        <v>92529675.378002197</v>
      </c>
      <c r="K279" s="1138">
        <f t="shared" ca="1" si="80"/>
        <v>5287001.5810302207</v>
      </c>
      <c r="L279" s="1137">
        <f t="shared" ca="1" si="81"/>
        <v>0</v>
      </c>
      <c r="M279" s="1137">
        <f t="shared" ca="1" si="82"/>
        <v>0</v>
      </c>
      <c r="N279" s="1137">
        <f t="shared" ca="1" si="91"/>
        <v>87242673.796971977</v>
      </c>
      <c r="O279" s="1080"/>
      <c r="P279" s="1137">
        <f t="shared" ca="1" si="83"/>
        <v>5287001.5810302198</v>
      </c>
      <c r="Q279" s="1137">
        <f t="shared" ca="1" si="84"/>
        <v>82880540.107123375</v>
      </c>
      <c r="R279" s="1137">
        <f t="shared" ca="1" si="92"/>
        <v>87903191.609102085</v>
      </c>
      <c r="S279" s="1137">
        <f t="shared" ca="1" si="93"/>
        <v>5022651.5019787103</v>
      </c>
      <c r="T279" s="1137">
        <f t="shared" ca="1" si="85"/>
        <v>82880540.107123375</v>
      </c>
      <c r="U279" s="1139">
        <f t="shared" ca="1" si="86"/>
        <v>1.1308494778096805E-2</v>
      </c>
      <c r="V279" s="1140">
        <f t="shared" ca="1" si="87"/>
        <v>5.0000000000000044E-2</v>
      </c>
      <c r="X279" s="1141">
        <f t="shared" ca="1" si="94"/>
        <v>4626483.7689001113</v>
      </c>
      <c r="Y279" s="1141">
        <f t="shared" ca="1" si="88"/>
        <v>264350.0790515095</v>
      </c>
      <c r="Z279" s="1141">
        <f t="shared" ca="1" si="89"/>
        <v>4362133.6898486018</v>
      </c>
      <c r="AA279" s="1139">
        <f t="shared" ca="1" si="90"/>
        <v>1.1306167568182091E-2</v>
      </c>
      <c r="AB279" s="1112"/>
    </row>
    <row r="280" spans="1:28">
      <c r="A280" s="1151">
        <f>Calendar!J272</f>
        <v>53202</v>
      </c>
      <c r="C280" s="1111"/>
      <c r="D280" s="1132">
        <f t="shared" ca="1" si="76"/>
        <v>54117</v>
      </c>
      <c r="E280" s="1133">
        <f t="shared" ca="1" si="77"/>
        <v>54144</v>
      </c>
      <c r="F280" s="1134">
        <f t="shared" ca="1" si="78"/>
        <v>8215</v>
      </c>
      <c r="G280" s="1135">
        <f ca="1">IF(F280&lt;&gt;"",COUNTIF($F$11:F280,"&gt;0"),"")</f>
        <v>270</v>
      </c>
      <c r="H280" s="1136">
        <v>5.8612212766243177E-2</v>
      </c>
      <c r="I280" s="1080"/>
      <c r="J280" s="1137">
        <f t="shared" ca="1" si="79"/>
        <v>87242673.796971977</v>
      </c>
      <c r="K280" s="1138">
        <f t="shared" ca="1" si="80"/>
        <v>5113486.1588840699</v>
      </c>
      <c r="L280" s="1137">
        <f t="shared" ca="1" si="81"/>
        <v>0</v>
      </c>
      <c r="M280" s="1137">
        <f t="shared" ca="1" si="82"/>
        <v>0</v>
      </c>
      <c r="N280" s="1137">
        <f t="shared" ca="1" si="91"/>
        <v>82129187.638087913</v>
      </c>
      <c r="O280" s="1080"/>
      <c r="P280" s="1137">
        <f t="shared" ca="1" si="83"/>
        <v>5113486.1588840634</v>
      </c>
      <c r="Q280" s="1137">
        <f t="shared" ca="1" si="84"/>
        <v>78022728.25618352</v>
      </c>
      <c r="R280" s="1137">
        <f t="shared" ca="1" si="92"/>
        <v>82880540.107123375</v>
      </c>
      <c r="S280" s="1137">
        <f t="shared" ca="1" si="93"/>
        <v>4857811.850939855</v>
      </c>
      <c r="T280" s="1137">
        <f t="shared" ca="1" si="85"/>
        <v>78022728.25618352</v>
      </c>
      <c r="U280" s="1139">
        <f t="shared" ca="1" si="86"/>
        <v>1.0662344993969456E-2</v>
      </c>
      <c r="V280" s="1140">
        <f t="shared" ca="1" si="87"/>
        <v>4.9999999999999933E-2</v>
      </c>
      <c r="X280" s="1141">
        <f t="shared" ca="1" si="94"/>
        <v>4362133.6898486018</v>
      </c>
      <c r="Y280" s="1141">
        <f t="shared" ca="1" si="88"/>
        <v>255674.30794420838</v>
      </c>
      <c r="Z280" s="1141">
        <f t="shared" ca="1" si="89"/>
        <v>4106459.3819043934</v>
      </c>
      <c r="AA280" s="1139">
        <f t="shared" ca="1" si="90"/>
        <v>1.0660150757205772E-2</v>
      </c>
      <c r="AB280" s="1112"/>
    </row>
    <row r="281" spans="1:28">
      <c r="A281" s="1151">
        <f>Calendar!J273</f>
        <v>53232</v>
      </c>
      <c r="C281" s="1111"/>
      <c r="D281" s="1132">
        <f t="shared" ca="1" si="76"/>
        <v>54148</v>
      </c>
      <c r="E281" s="1133">
        <f t="shared" ca="1" si="77"/>
        <v>54175</v>
      </c>
      <c r="F281" s="1134">
        <f t="shared" ca="1" si="78"/>
        <v>8246</v>
      </c>
      <c r="G281" s="1135">
        <f ca="1">IF(F281&lt;&gt;"",COUNTIF($F$11:F281,"&gt;0"),"")</f>
        <v>271</v>
      </c>
      <c r="H281" s="1136">
        <v>6.0041942100627681E-2</v>
      </c>
      <c r="I281" s="1080"/>
      <c r="J281" s="1137">
        <f t="shared" ca="1" si="79"/>
        <v>82129187.638087913</v>
      </c>
      <c r="K281" s="1138">
        <f t="shared" ca="1" si="80"/>
        <v>4931195.9289376615</v>
      </c>
      <c r="L281" s="1137">
        <f t="shared" ca="1" si="81"/>
        <v>0</v>
      </c>
      <c r="M281" s="1137">
        <f t="shared" ca="1" si="82"/>
        <v>0</v>
      </c>
      <c r="N281" s="1137">
        <f t="shared" ca="1" si="91"/>
        <v>77197991.709150255</v>
      </c>
      <c r="O281" s="1080"/>
      <c r="P281" s="1137">
        <f t="shared" ca="1" si="83"/>
        <v>4931195.9289376587</v>
      </c>
      <c r="Q281" s="1137">
        <f t="shared" ca="1" si="84"/>
        <v>73338092.123692736</v>
      </c>
      <c r="R281" s="1137">
        <f t="shared" ca="1" si="92"/>
        <v>78022728.25618352</v>
      </c>
      <c r="S281" s="1137">
        <f t="shared" ca="1" si="93"/>
        <v>4684636.1324907839</v>
      </c>
      <c r="T281" s="1137">
        <f t="shared" ca="1" si="85"/>
        <v>73338092.123692736</v>
      </c>
      <c r="U281" s="1139">
        <f t="shared" ca="1" si="86"/>
        <v>1.0037401360595832E-2</v>
      </c>
      <c r="V281" s="1140">
        <f t="shared" ca="1" si="87"/>
        <v>5.0000000000000044E-2</v>
      </c>
      <c r="X281" s="1141">
        <f t="shared" ca="1" si="94"/>
        <v>4106459.3819043934</v>
      </c>
      <c r="Y281" s="1141">
        <f t="shared" ca="1" si="88"/>
        <v>246559.79644687474</v>
      </c>
      <c r="Z281" s="1141">
        <f t="shared" ca="1" si="89"/>
        <v>3859899.5854575187</v>
      </c>
      <c r="AA281" s="1139">
        <f t="shared" ca="1" si="90"/>
        <v>1.0035335732904188E-2</v>
      </c>
      <c r="AB281" s="1112"/>
    </row>
    <row r="282" spans="1:28">
      <c r="A282" s="1151">
        <f>Calendar!J274</f>
        <v>53262</v>
      </c>
      <c r="C282" s="1111"/>
      <c r="D282" s="1132">
        <f t="shared" ca="1" si="76"/>
        <v>54178</v>
      </c>
      <c r="E282" s="1133">
        <f t="shared" ca="1" si="77"/>
        <v>54205</v>
      </c>
      <c r="F282" s="1134">
        <f t="shared" ca="1" si="78"/>
        <v>8276</v>
      </c>
      <c r="G282" s="1135">
        <f ca="1">IF(F282&lt;&gt;"",COUNTIF($F$11:F282,"&gt;0"),"")</f>
        <v>272</v>
      </c>
      <c r="H282" s="1136">
        <v>6.0426766966292837E-2</v>
      </c>
      <c r="I282" s="1080"/>
      <c r="J282" s="1137">
        <f t="shared" ca="1" si="79"/>
        <v>77197991.709150255</v>
      </c>
      <c r="K282" s="1138">
        <f t="shared" ca="1" si="80"/>
        <v>4664825.055274629</v>
      </c>
      <c r="L282" s="1137">
        <f t="shared" ca="1" si="81"/>
        <v>0</v>
      </c>
      <c r="M282" s="1137">
        <f t="shared" ca="1" si="82"/>
        <v>0</v>
      </c>
      <c r="N282" s="1137">
        <f t="shared" ca="1" si="91"/>
        <v>72533166.653875619</v>
      </c>
      <c r="O282" s="1080"/>
      <c r="P282" s="1137">
        <f t="shared" ca="1" si="83"/>
        <v>4664825.0552746356</v>
      </c>
      <c r="Q282" s="1137">
        <f t="shared" ca="1" si="84"/>
        <v>68906508.321181834</v>
      </c>
      <c r="R282" s="1137">
        <f t="shared" ca="1" si="92"/>
        <v>73338092.123692736</v>
      </c>
      <c r="S282" s="1137">
        <f t="shared" ca="1" si="93"/>
        <v>4431583.8025109023</v>
      </c>
      <c r="T282" s="1137">
        <f t="shared" ca="1" si="85"/>
        <v>68906508.321181834</v>
      </c>
      <c r="U282" s="1139">
        <f t="shared" ca="1" si="86"/>
        <v>9.4347362892621741E-3</v>
      </c>
      <c r="V282" s="1140">
        <f t="shared" ca="1" si="87"/>
        <v>5.0000000000000044E-2</v>
      </c>
      <c r="X282" s="1141">
        <f t="shared" ca="1" si="94"/>
        <v>3859899.5854575187</v>
      </c>
      <c r="Y282" s="1141">
        <f t="shared" ca="1" si="88"/>
        <v>233241.25276373327</v>
      </c>
      <c r="Z282" s="1141">
        <f t="shared" ca="1" si="89"/>
        <v>3626658.3326937854</v>
      </c>
      <c r="AA282" s="1139">
        <f t="shared" ca="1" si="90"/>
        <v>9.4327946858688144E-3</v>
      </c>
      <c r="AB282" s="1112"/>
    </row>
    <row r="283" spans="1:28">
      <c r="A283" s="1151">
        <f>Calendar!J275</f>
        <v>53293</v>
      </c>
      <c r="C283" s="1111"/>
      <c r="D283" s="1132">
        <f t="shared" ca="1" si="76"/>
        <v>54209</v>
      </c>
      <c r="E283" s="1133">
        <f t="shared" ca="1" si="77"/>
        <v>54238</v>
      </c>
      <c r="F283" s="1134">
        <f t="shared" ca="1" si="78"/>
        <v>8309</v>
      </c>
      <c r="G283" s="1135">
        <f ca="1">IF(F283&lt;&gt;"",COUNTIF($F$11:F283,"&gt;0"),"")</f>
        <v>273</v>
      </c>
      <c r="H283" s="1136">
        <v>6.1780428959803547E-2</v>
      </c>
      <c r="I283" s="1080"/>
      <c r="J283" s="1137">
        <f t="shared" ca="1" si="79"/>
        <v>72533166.653875619</v>
      </c>
      <c r="K283" s="1138">
        <f t="shared" ca="1" si="80"/>
        <v>4481130.149689354</v>
      </c>
      <c r="L283" s="1137">
        <f t="shared" ca="1" si="81"/>
        <v>0</v>
      </c>
      <c r="M283" s="1137">
        <f t="shared" ca="1" si="82"/>
        <v>0</v>
      </c>
      <c r="N283" s="1137">
        <f t="shared" ca="1" si="91"/>
        <v>68052036.504186273</v>
      </c>
      <c r="O283" s="1080"/>
      <c r="P283" s="1137">
        <f t="shared" ca="1" si="83"/>
        <v>4481130.1496893466</v>
      </c>
      <c r="Q283" s="1137">
        <f t="shared" ca="1" si="84"/>
        <v>64649434.678976953</v>
      </c>
      <c r="R283" s="1137">
        <f t="shared" ca="1" si="92"/>
        <v>68906508.321181834</v>
      </c>
      <c r="S283" s="1137">
        <f t="shared" ca="1" si="93"/>
        <v>4257073.6422048807</v>
      </c>
      <c r="T283" s="1137">
        <f t="shared" ca="1" si="85"/>
        <v>64649434.678976953</v>
      </c>
      <c r="U283" s="1139">
        <f t="shared" ca="1" si="86"/>
        <v>8.8646256781225018E-3</v>
      </c>
      <c r="V283" s="1140">
        <f t="shared" ca="1" si="87"/>
        <v>5.0000000000000044E-2</v>
      </c>
      <c r="X283" s="1141">
        <f t="shared" ca="1" si="94"/>
        <v>3626658.3326937854</v>
      </c>
      <c r="Y283" s="1141">
        <f t="shared" ca="1" si="88"/>
        <v>224056.50748446584</v>
      </c>
      <c r="Z283" s="1141">
        <f t="shared" ca="1" si="89"/>
        <v>3402601.8252093196</v>
      </c>
      <c r="AA283" s="1139">
        <f t="shared" ca="1" si="90"/>
        <v>8.8628013995449301E-3</v>
      </c>
      <c r="AB283" s="1112"/>
    </row>
    <row r="284" spans="1:28">
      <c r="A284" s="1151">
        <f>Calendar!J276</f>
        <v>53323</v>
      </c>
      <c r="C284" s="1111"/>
      <c r="D284" s="1132">
        <f t="shared" ca="1" si="76"/>
        <v>54239</v>
      </c>
      <c r="E284" s="1133">
        <f t="shared" ca="1" si="77"/>
        <v>54266</v>
      </c>
      <c r="F284" s="1134">
        <f t="shared" ca="1" si="78"/>
        <v>8337</v>
      </c>
      <c r="G284" s="1135">
        <f ca="1">IF(F284&lt;&gt;"",COUNTIF($F$11:F284,"&gt;0"),"")</f>
        <v>274</v>
      </c>
      <c r="H284" s="1136">
        <v>6.2921312690656164E-2</v>
      </c>
      <c r="I284" s="1080"/>
      <c r="J284" s="1137">
        <f t="shared" ca="1" si="79"/>
        <v>68052036.504186273</v>
      </c>
      <c r="K284" s="1138">
        <f t="shared" ca="1" si="80"/>
        <v>4281923.4681158522</v>
      </c>
      <c r="L284" s="1137">
        <f t="shared" ca="1" si="81"/>
        <v>0</v>
      </c>
      <c r="M284" s="1137">
        <f t="shared" ca="1" si="82"/>
        <v>0</v>
      </c>
      <c r="N284" s="1137">
        <f t="shared" ca="1" si="91"/>
        <v>63770113.036070421</v>
      </c>
      <c r="O284" s="1080"/>
      <c r="P284" s="1137">
        <f t="shared" ca="1" si="83"/>
        <v>4281923.4681158513</v>
      </c>
      <c r="Q284" s="1137">
        <f t="shared" ca="1" si="84"/>
        <v>60581607.384266898</v>
      </c>
      <c r="R284" s="1137">
        <f t="shared" ca="1" si="92"/>
        <v>64649434.678976953</v>
      </c>
      <c r="S284" s="1137">
        <f t="shared" ca="1" si="93"/>
        <v>4067827.294710055</v>
      </c>
      <c r="T284" s="1137">
        <f t="shared" ca="1" si="85"/>
        <v>60581607.384266898</v>
      </c>
      <c r="U284" s="1139">
        <f t="shared" ca="1" si="86"/>
        <v>8.3169653011600057E-3</v>
      </c>
      <c r="V284" s="1140">
        <f t="shared" ca="1" si="87"/>
        <v>5.0000000000000044E-2</v>
      </c>
      <c r="X284" s="1141">
        <f t="shared" ca="1" si="94"/>
        <v>3402601.8252093196</v>
      </c>
      <c r="Y284" s="1141">
        <f t="shared" ca="1" si="88"/>
        <v>214096.17340579629</v>
      </c>
      <c r="Z284" s="1141">
        <f t="shared" ca="1" si="89"/>
        <v>3188505.6518035233</v>
      </c>
      <c r="AA284" s="1139">
        <f t="shared" ca="1" si="90"/>
        <v>8.3152537272955032E-3</v>
      </c>
      <c r="AB284" s="1112"/>
    </row>
    <row r="285" spans="1:28">
      <c r="A285" s="1151">
        <f>Calendar!J277</f>
        <v>53356</v>
      </c>
      <c r="C285" s="1111"/>
      <c r="D285" s="1132">
        <f t="shared" ca="1" si="76"/>
        <v>54270</v>
      </c>
      <c r="E285" s="1133">
        <f t="shared" ca="1" si="77"/>
        <v>54297</v>
      </c>
      <c r="F285" s="1134">
        <f t="shared" ca="1" si="78"/>
        <v>8368</v>
      </c>
      <c r="G285" s="1135">
        <f ca="1">IF(F285&lt;&gt;"",COUNTIF($F$11:F285,"&gt;0"),"")</f>
        <v>275</v>
      </c>
      <c r="H285" s="1136">
        <v>6.3961417409715671E-2</v>
      </c>
      <c r="I285" s="1080"/>
      <c r="J285" s="1137">
        <f t="shared" ca="1" si="79"/>
        <v>63770113.036070421</v>
      </c>
      <c r="K285" s="1138">
        <f t="shared" ca="1" si="80"/>
        <v>4078826.8181648511</v>
      </c>
      <c r="L285" s="1137">
        <f t="shared" ca="1" si="81"/>
        <v>0</v>
      </c>
      <c r="M285" s="1137">
        <f t="shared" ca="1" si="82"/>
        <v>0</v>
      </c>
      <c r="N285" s="1137">
        <f t="shared" ca="1" si="91"/>
        <v>59691286.217905574</v>
      </c>
      <c r="O285" s="1080"/>
      <c r="P285" s="1137">
        <f t="shared" ca="1" si="83"/>
        <v>4078826.8181648478</v>
      </c>
      <c r="Q285" s="1137">
        <f t="shared" ca="1" si="84"/>
        <v>56706721.907010294</v>
      </c>
      <c r="R285" s="1137">
        <f t="shared" ca="1" si="92"/>
        <v>60581607.384266898</v>
      </c>
      <c r="S285" s="1137">
        <f t="shared" ca="1" si="93"/>
        <v>3874885.4772566035</v>
      </c>
      <c r="T285" s="1137">
        <f t="shared" ca="1" si="85"/>
        <v>56706721.907010294</v>
      </c>
      <c r="U285" s="1139">
        <f t="shared" ca="1" si="86"/>
        <v>7.7936509268083801E-3</v>
      </c>
      <c r="V285" s="1140">
        <f t="shared" ca="1" si="87"/>
        <v>5.0000000000000044E-2</v>
      </c>
      <c r="X285" s="1141">
        <f t="shared" ca="1" si="94"/>
        <v>3188505.6518035233</v>
      </c>
      <c r="Y285" s="1141">
        <f t="shared" ca="1" si="88"/>
        <v>203941.34090824425</v>
      </c>
      <c r="Z285" s="1141">
        <f t="shared" ca="1" si="89"/>
        <v>2984564.310895279</v>
      </c>
      <c r="AA285" s="1139">
        <f t="shared" ca="1" si="90"/>
        <v>7.7920470474181899E-3</v>
      </c>
      <c r="AB285" s="1112"/>
    </row>
    <row r="286" spans="1:28">
      <c r="A286" s="1151">
        <f>Calendar!J278</f>
        <v>53385</v>
      </c>
      <c r="C286" s="1111"/>
      <c r="D286" s="1132">
        <f t="shared" ca="1" si="76"/>
        <v>54301</v>
      </c>
      <c r="E286" s="1133">
        <f t="shared" ca="1" si="77"/>
        <v>54329</v>
      </c>
      <c r="F286" s="1134">
        <f t="shared" ca="1" si="78"/>
        <v>8400</v>
      </c>
      <c r="G286" s="1135">
        <f ca="1">IF(F286&lt;&gt;"",COUNTIF($F$11:F286,"&gt;0"),"")</f>
        <v>276</v>
      </c>
      <c r="H286" s="1136">
        <v>6.5734373171687552E-2</v>
      </c>
      <c r="I286" s="1080"/>
      <c r="J286" s="1137">
        <f t="shared" ca="1" si="79"/>
        <v>59691286.217905574</v>
      </c>
      <c r="K286" s="1138">
        <f t="shared" ca="1" si="80"/>
        <v>3923769.2833458153</v>
      </c>
      <c r="L286" s="1137">
        <f t="shared" ca="1" si="81"/>
        <v>0</v>
      </c>
      <c r="M286" s="1137">
        <f t="shared" ca="1" si="82"/>
        <v>0</v>
      </c>
      <c r="N286" s="1137">
        <f t="shared" ca="1" si="91"/>
        <v>55767516.934559755</v>
      </c>
      <c r="O286" s="1080"/>
      <c r="P286" s="1137">
        <f t="shared" ca="1" si="83"/>
        <v>3923769.2833458185</v>
      </c>
      <c r="Q286" s="1137">
        <f t="shared" ca="1" si="84"/>
        <v>52979141.087831765</v>
      </c>
      <c r="R286" s="1137">
        <f t="shared" ca="1" si="92"/>
        <v>56706721.907010294</v>
      </c>
      <c r="S286" s="1137">
        <f t="shared" ca="1" si="93"/>
        <v>3727580.8191785291</v>
      </c>
      <c r="T286" s="1137">
        <f t="shared" ca="1" si="85"/>
        <v>52979141.087831765</v>
      </c>
      <c r="U286" s="1139">
        <f t="shared" ca="1" si="86"/>
        <v>7.2951579667331718E-3</v>
      </c>
      <c r="V286" s="1140">
        <f t="shared" ca="1" si="87"/>
        <v>5.0000000000000044E-2</v>
      </c>
      <c r="X286" s="1141">
        <f t="shared" ca="1" si="94"/>
        <v>2984564.310895279</v>
      </c>
      <c r="Y286" s="1141">
        <f t="shared" ca="1" si="88"/>
        <v>196188.46416728944</v>
      </c>
      <c r="Z286" s="1141">
        <f t="shared" ca="1" si="89"/>
        <v>2788375.8467279896</v>
      </c>
      <c r="AA286" s="1139">
        <f t="shared" ca="1" si="90"/>
        <v>7.2936566737421289E-3</v>
      </c>
      <c r="AB286" s="1112"/>
    </row>
    <row r="287" spans="1:28">
      <c r="A287" s="1151">
        <f>Calendar!J279</f>
        <v>53413</v>
      </c>
      <c r="C287" s="1111"/>
      <c r="D287" s="1132">
        <f t="shared" ca="1" si="76"/>
        <v>54331</v>
      </c>
      <c r="E287" s="1133">
        <f t="shared" ca="1" si="77"/>
        <v>54358</v>
      </c>
      <c r="F287" s="1134">
        <f t="shared" ca="1" si="78"/>
        <v>8429</v>
      </c>
      <c r="G287" s="1135">
        <f ca="1">IF(F287&lt;&gt;"",COUNTIF($F$11:F287,"&gt;0"),"")</f>
        <v>277</v>
      </c>
      <c r="H287" s="1136">
        <v>6.770040803534462E-2</v>
      </c>
      <c r="I287" s="1080"/>
      <c r="J287" s="1137">
        <f t="shared" ca="1" si="79"/>
        <v>55767516.934559755</v>
      </c>
      <c r="K287" s="1138">
        <f t="shared" ca="1" si="80"/>
        <v>3775483.6515876865</v>
      </c>
      <c r="L287" s="1137">
        <f t="shared" ca="1" si="81"/>
        <v>0</v>
      </c>
      <c r="M287" s="1137">
        <f t="shared" ca="1" si="82"/>
        <v>0</v>
      </c>
      <c r="N287" s="1137">
        <f t="shared" ca="1" si="91"/>
        <v>51992033.282972068</v>
      </c>
      <c r="O287" s="1080"/>
      <c r="P287" s="1137">
        <f t="shared" ca="1" si="83"/>
        <v>3775483.6515876874</v>
      </c>
      <c r="Q287" s="1137">
        <f t="shared" ca="1" si="84"/>
        <v>49392431.618823461</v>
      </c>
      <c r="R287" s="1137">
        <f t="shared" ca="1" si="92"/>
        <v>52979141.087831765</v>
      </c>
      <c r="S287" s="1137">
        <f t="shared" ca="1" si="93"/>
        <v>3586709.4690083042</v>
      </c>
      <c r="T287" s="1137">
        <f t="shared" ca="1" si="85"/>
        <v>49392431.618823461</v>
      </c>
      <c r="U287" s="1139">
        <f t="shared" ca="1" si="86"/>
        <v>6.8156153306015241E-3</v>
      </c>
      <c r="V287" s="1140">
        <f t="shared" ca="1" si="87"/>
        <v>5.0000000000000044E-2</v>
      </c>
      <c r="X287" s="1141">
        <f t="shared" ca="1" si="94"/>
        <v>2788375.8467279896</v>
      </c>
      <c r="Y287" s="1141">
        <f t="shared" ca="1" si="88"/>
        <v>188774.18257938325</v>
      </c>
      <c r="Z287" s="1141">
        <f t="shared" ca="1" si="89"/>
        <v>2599601.6641486064</v>
      </c>
      <c r="AA287" s="1139">
        <f t="shared" ca="1" si="90"/>
        <v>6.8142127241641974E-3</v>
      </c>
      <c r="AB287" s="1112"/>
    </row>
    <row r="288" spans="1:28">
      <c r="A288" s="1151">
        <f>Calendar!J280</f>
        <v>53444</v>
      </c>
      <c r="C288" s="1111"/>
      <c r="D288" s="1132">
        <f t="shared" ca="1" si="76"/>
        <v>54362</v>
      </c>
      <c r="E288" s="1133">
        <f t="shared" ca="1" si="77"/>
        <v>54389</v>
      </c>
      <c r="F288" s="1134">
        <f t="shared" ca="1" si="78"/>
        <v>8460</v>
      </c>
      <c r="G288" s="1135">
        <f ca="1">IF(F288&lt;&gt;"",COUNTIF($F$11:F288,"&gt;0"),"")</f>
        <v>278</v>
      </c>
      <c r="H288" s="1136">
        <v>7.0054698578079694E-2</v>
      </c>
      <c r="I288" s="1080"/>
      <c r="J288" s="1137">
        <f t="shared" ca="1" si="79"/>
        <v>51992033.282972068</v>
      </c>
      <c r="K288" s="1138">
        <f t="shared" ca="1" si="80"/>
        <v>3642286.2201000955</v>
      </c>
      <c r="L288" s="1137">
        <f t="shared" ca="1" si="81"/>
        <v>0</v>
      </c>
      <c r="M288" s="1137">
        <f t="shared" ca="1" si="82"/>
        <v>0</v>
      </c>
      <c r="N288" s="1137">
        <f t="shared" ca="1" si="91"/>
        <v>48349747.06287197</v>
      </c>
      <c r="O288" s="1080"/>
      <c r="P288" s="1137">
        <f t="shared" ca="1" si="83"/>
        <v>3642286.2201000974</v>
      </c>
      <c r="Q288" s="1137">
        <f t="shared" ca="1" si="84"/>
        <v>45932259.709728368</v>
      </c>
      <c r="R288" s="1137">
        <f t="shared" ca="1" si="92"/>
        <v>49392431.618823461</v>
      </c>
      <c r="S288" s="1137">
        <f t="shared" ca="1" si="93"/>
        <v>3460171.9090950936</v>
      </c>
      <c r="T288" s="1137">
        <f t="shared" ca="1" si="85"/>
        <v>45932259.709728368</v>
      </c>
      <c r="U288" s="1139">
        <f t="shared" ca="1" si="86"/>
        <v>6.3541953917078502E-3</v>
      </c>
      <c r="V288" s="1140">
        <f t="shared" ca="1" si="87"/>
        <v>5.0000000000000044E-2</v>
      </c>
      <c r="X288" s="1141">
        <f t="shared" ca="1" si="94"/>
        <v>2599601.6641486064</v>
      </c>
      <c r="Y288" s="1141">
        <f t="shared" ca="1" si="88"/>
        <v>182114.31100500375</v>
      </c>
      <c r="Z288" s="1141">
        <f t="shared" ca="1" si="89"/>
        <v>2417487.3531436026</v>
      </c>
      <c r="AA288" s="1139">
        <f t="shared" ca="1" si="90"/>
        <v>6.3528877422986468E-3</v>
      </c>
      <c r="AB288" s="1112"/>
    </row>
    <row r="289" spans="1:28">
      <c r="A289" s="1151">
        <f>Calendar!J281</f>
        <v>53475</v>
      </c>
      <c r="C289" s="1111"/>
      <c r="D289" s="1132">
        <f t="shared" ca="1" si="76"/>
        <v>54392</v>
      </c>
      <c r="E289" s="1133">
        <f t="shared" ca="1" si="77"/>
        <v>54420</v>
      </c>
      <c r="F289" s="1134">
        <f t="shared" ca="1" si="78"/>
        <v>8491</v>
      </c>
      <c r="G289" s="1135">
        <f ca="1">IF(F289&lt;&gt;"",COUNTIF($F$11:F289,"&gt;0"),"")</f>
        <v>279</v>
      </c>
      <c r="H289" s="1136">
        <v>7.3041728114179263E-2</v>
      </c>
      <c r="I289" s="1080"/>
      <c r="J289" s="1137">
        <f t="shared" ca="1" si="79"/>
        <v>48349747.06287197</v>
      </c>
      <c r="K289" s="1138">
        <f t="shared" ca="1" si="80"/>
        <v>3531549.079355632</v>
      </c>
      <c r="L289" s="1137">
        <f t="shared" ca="1" si="81"/>
        <v>0</v>
      </c>
      <c r="M289" s="1137">
        <f t="shared" ca="1" si="82"/>
        <v>0</v>
      </c>
      <c r="N289" s="1137">
        <f t="shared" ca="1" si="91"/>
        <v>44818197.983516335</v>
      </c>
      <c r="O289" s="1080"/>
      <c r="P289" s="1137">
        <f t="shared" ca="1" si="83"/>
        <v>3531549.0793556347</v>
      </c>
      <c r="Q289" s="1137">
        <f t="shared" ca="1" si="84"/>
        <v>42577288.08434052</v>
      </c>
      <c r="R289" s="1137">
        <f t="shared" ca="1" si="92"/>
        <v>45932259.709728368</v>
      </c>
      <c r="S289" s="1137">
        <f t="shared" ca="1" si="93"/>
        <v>3354971.6253878474</v>
      </c>
      <c r="T289" s="1137">
        <f t="shared" ca="1" si="85"/>
        <v>42577288.08434052</v>
      </c>
      <c r="U289" s="1139">
        <f t="shared" ca="1" si="86"/>
        <v>5.9090541488355337E-3</v>
      </c>
      <c r="V289" s="1140">
        <f t="shared" ca="1" si="87"/>
        <v>4.9999999999999933E-2</v>
      </c>
      <c r="X289" s="1141">
        <f t="shared" ca="1" si="94"/>
        <v>2417487.3531436026</v>
      </c>
      <c r="Y289" s="1141">
        <f t="shared" ca="1" si="88"/>
        <v>176577.45396778733</v>
      </c>
      <c r="Z289" s="1141">
        <f t="shared" ca="1" si="89"/>
        <v>2240909.8991758153</v>
      </c>
      <c r="AA289" s="1139">
        <f t="shared" ca="1" si="90"/>
        <v>5.9078381064115414E-3</v>
      </c>
      <c r="AB289" s="1112"/>
    </row>
    <row r="290" spans="1:28">
      <c r="A290" s="1151">
        <f>Calendar!J282</f>
        <v>53505</v>
      </c>
      <c r="C290" s="1111"/>
      <c r="D290" s="1132">
        <f t="shared" ca="1" si="76"/>
        <v>54423</v>
      </c>
      <c r="E290" s="1133">
        <f t="shared" ca="1" si="77"/>
        <v>54450</v>
      </c>
      <c r="F290" s="1134">
        <f t="shared" ca="1" si="78"/>
        <v>8521</v>
      </c>
      <c r="G290" s="1135">
        <f ca="1">IF(F290&lt;&gt;"",COUNTIF($F$11:F290,"&gt;0"),"")</f>
        <v>280</v>
      </c>
      <c r="H290" s="1136">
        <v>7.7181389946413451E-2</v>
      </c>
      <c r="I290" s="1080"/>
      <c r="J290" s="1137">
        <f t="shared" ca="1" si="79"/>
        <v>44818197.983516335</v>
      </c>
      <c r="K290" s="1138">
        <f t="shared" ca="1" si="80"/>
        <v>3459130.8152613351</v>
      </c>
      <c r="L290" s="1137">
        <f t="shared" ca="1" si="81"/>
        <v>0</v>
      </c>
      <c r="M290" s="1137">
        <f t="shared" ca="1" si="82"/>
        <v>0</v>
      </c>
      <c r="N290" s="1137">
        <f t="shared" ca="1" si="91"/>
        <v>41359067.168255001</v>
      </c>
      <c r="O290" s="1080"/>
      <c r="P290" s="1137">
        <f t="shared" ca="1" si="83"/>
        <v>3459130.8152613342</v>
      </c>
      <c r="Q290" s="1137">
        <f t="shared" ca="1" si="84"/>
        <v>39291113.809842251</v>
      </c>
      <c r="R290" s="1137">
        <f t="shared" ca="1" si="92"/>
        <v>42577288.08434052</v>
      </c>
      <c r="S290" s="1137">
        <f t="shared" ca="1" si="93"/>
        <v>3286174.274498269</v>
      </c>
      <c r="T290" s="1137">
        <f t="shared" ca="1" si="85"/>
        <v>39291113.809842251</v>
      </c>
      <c r="U290" s="1139">
        <f t="shared" ca="1" si="86"/>
        <v>5.477446622284326E-3</v>
      </c>
      <c r="V290" s="1140">
        <f t="shared" ca="1" si="87"/>
        <v>5.0000000000000044E-2</v>
      </c>
      <c r="X290" s="1141">
        <f t="shared" ca="1" si="94"/>
        <v>2240909.8991758153</v>
      </c>
      <c r="Y290" s="1141">
        <f t="shared" ca="1" si="88"/>
        <v>172956.54076306522</v>
      </c>
      <c r="Z290" s="1141">
        <f t="shared" ca="1" si="89"/>
        <v>2067953.3584127501</v>
      </c>
      <c r="AA290" s="1139">
        <f t="shared" ca="1" si="90"/>
        <v>5.4763194017004285E-3</v>
      </c>
      <c r="AB290" s="1112"/>
    </row>
    <row r="291" spans="1:28">
      <c r="A291" s="1151">
        <f>Calendar!J283</f>
        <v>53535</v>
      </c>
      <c r="C291" s="1111"/>
      <c r="D291" s="1132">
        <f t="shared" ca="1" si="76"/>
        <v>54454</v>
      </c>
      <c r="E291" s="1133">
        <f t="shared" ca="1" si="77"/>
        <v>54480</v>
      </c>
      <c r="F291" s="1134">
        <f t="shared" ca="1" si="78"/>
        <v>8551</v>
      </c>
      <c r="G291" s="1135">
        <f ca="1">IF(F291&lt;&gt;"",COUNTIF($F$11:F291,"&gt;0"),"")</f>
        <v>281</v>
      </c>
      <c r="H291" s="1136">
        <v>8.2215919503936141E-2</v>
      </c>
      <c r="I291" s="1080"/>
      <c r="J291" s="1137">
        <f t="shared" ca="1" si="79"/>
        <v>41359067.168255001</v>
      </c>
      <c r="K291" s="1138">
        <f t="shared" ca="1" si="80"/>
        <v>3400373.7370631411</v>
      </c>
      <c r="L291" s="1137">
        <f t="shared" ca="1" si="81"/>
        <v>0</v>
      </c>
      <c r="M291" s="1137">
        <f t="shared" ca="1" si="82"/>
        <v>0</v>
      </c>
      <c r="N291" s="1137">
        <f t="shared" ca="1" si="91"/>
        <v>37958693.431191862</v>
      </c>
      <c r="O291" s="1080"/>
      <c r="P291" s="1137">
        <f t="shared" ca="1" si="83"/>
        <v>3400373.7370631397</v>
      </c>
      <c r="Q291" s="1137">
        <f t="shared" ca="1" si="84"/>
        <v>36060758.759632267</v>
      </c>
      <c r="R291" s="1137">
        <f t="shared" ca="1" si="92"/>
        <v>39291113.809842251</v>
      </c>
      <c r="S291" s="1137">
        <f t="shared" ca="1" si="93"/>
        <v>3230355.0502099842</v>
      </c>
      <c r="T291" s="1137">
        <f t="shared" ca="1" si="85"/>
        <v>36060758.759632267</v>
      </c>
      <c r="U291" s="1139">
        <f t="shared" ca="1" si="86"/>
        <v>5.0546896786191342E-3</v>
      </c>
      <c r="V291" s="1140">
        <f t="shared" ca="1" si="87"/>
        <v>5.0000000000000044E-2</v>
      </c>
      <c r="X291" s="1141">
        <f t="shared" ca="1" si="94"/>
        <v>2067953.3584127501</v>
      </c>
      <c r="Y291" s="1141">
        <f t="shared" ca="1" si="88"/>
        <v>170018.68685315549</v>
      </c>
      <c r="Z291" s="1141">
        <f t="shared" ca="1" si="89"/>
        <v>1897934.6715595946</v>
      </c>
      <c r="AA291" s="1139">
        <f t="shared" ca="1" si="90"/>
        <v>5.0536494584866812E-3</v>
      </c>
      <c r="AB291" s="1112"/>
    </row>
    <row r="292" spans="1:28">
      <c r="A292" s="1151">
        <f>Calendar!J284</f>
        <v>53566</v>
      </c>
      <c r="C292" s="1111"/>
      <c r="D292" s="1132">
        <f t="shared" ca="1" si="76"/>
        <v>54482</v>
      </c>
      <c r="E292" s="1133">
        <f t="shared" ca="1" si="77"/>
        <v>54511</v>
      </c>
      <c r="F292" s="1134">
        <f t="shared" ca="1" si="78"/>
        <v>8582</v>
      </c>
      <c r="G292" s="1135">
        <f ca="1">IF(F292&lt;&gt;"",COUNTIF($F$11:F292,"&gt;0"),"")</f>
        <v>282</v>
      </c>
      <c r="H292" s="1136">
        <v>8.6858023880932014E-2</v>
      </c>
      <c r="I292" s="1080"/>
      <c r="J292" s="1137">
        <f t="shared" ca="1" si="79"/>
        <v>37958693.431191862</v>
      </c>
      <c r="K292" s="1138">
        <f t="shared" ca="1" si="80"/>
        <v>3297017.1005354398</v>
      </c>
      <c r="L292" s="1137">
        <f t="shared" ca="1" si="81"/>
        <v>0</v>
      </c>
      <c r="M292" s="1137">
        <f t="shared" ca="1" si="82"/>
        <v>0</v>
      </c>
      <c r="N292" s="1137">
        <f t="shared" ca="1" si="91"/>
        <v>34661676.330656424</v>
      </c>
      <c r="O292" s="1080"/>
      <c r="P292" s="1137">
        <f t="shared" ca="1" si="83"/>
        <v>3297017.1005354375</v>
      </c>
      <c r="Q292" s="1137">
        <f t="shared" ca="1" si="84"/>
        <v>32928592.5141236</v>
      </c>
      <c r="R292" s="1137">
        <f t="shared" ca="1" si="92"/>
        <v>36060758.759632267</v>
      </c>
      <c r="S292" s="1137">
        <f t="shared" ca="1" si="93"/>
        <v>3132166.2455086671</v>
      </c>
      <c r="T292" s="1137">
        <f t="shared" ca="1" si="85"/>
        <v>32928592.5141236</v>
      </c>
      <c r="U292" s="1139">
        <f t="shared" ca="1" si="86"/>
        <v>4.6391137188844063E-3</v>
      </c>
      <c r="V292" s="1140">
        <f t="shared" ca="1" si="87"/>
        <v>5.0000000000000044E-2</v>
      </c>
      <c r="X292" s="1141">
        <f t="shared" ca="1" si="94"/>
        <v>1897934.6715595946</v>
      </c>
      <c r="Y292" s="1141">
        <f t="shared" ca="1" si="88"/>
        <v>164850.85502677038</v>
      </c>
      <c r="Z292" s="1141">
        <f t="shared" ca="1" si="89"/>
        <v>1733083.8165328242</v>
      </c>
      <c r="AA292" s="1139">
        <f t="shared" ca="1" si="90"/>
        <v>4.6381590214066336E-3</v>
      </c>
      <c r="AB292" s="1112"/>
    </row>
    <row r="293" spans="1:28">
      <c r="A293" s="1151">
        <f>Calendar!J285</f>
        <v>53597</v>
      </c>
      <c r="C293" s="1111"/>
      <c r="D293" s="1132">
        <f t="shared" ca="1" si="76"/>
        <v>54513</v>
      </c>
      <c r="E293" s="1133">
        <f t="shared" ca="1" si="77"/>
        <v>54540</v>
      </c>
      <c r="F293" s="1134">
        <f t="shared" ca="1" si="78"/>
        <v>8611</v>
      </c>
      <c r="G293" s="1135">
        <f ca="1">IF(F293&lt;&gt;"",COUNTIF($F$11:F293,"&gt;0"),"")</f>
        <v>283</v>
      </c>
      <c r="H293" s="1136">
        <v>9.168346749475724E-2</v>
      </c>
      <c r="I293" s="1080"/>
      <c r="J293" s="1137">
        <f t="shared" ca="1" si="79"/>
        <v>34661676.330656424</v>
      </c>
      <c r="K293" s="1138">
        <f t="shared" ca="1" si="80"/>
        <v>3177902.6751755346</v>
      </c>
      <c r="L293" s="1137">
        <f t="shared" ca="1" si="81"/>
        <v>0</v>
      </c>
      <c r="M293" s="1137">
        <f t="shared" ca="1" si="82"/>
        <v>0</v>
      </c>
      <c r="N293" s="1137">
        <f t="shared" ca="1" si="91"/>
        <v>31483773.655480891</v>
      </c>
      <c r="O293" s="1080"/>
      <c r="P293" s="1137">
        <f t="shared" ca="1" si="83"/>
        <v>3177902.6751755327</v>
      </c>
      <c r="Q293" s="1137">
        <f t="shared" ca="1" si="84"/>
        <v>29909584.972706847</v>
      </c>
      <c r="R293" s="1137">
        <f t="shared" ca="1" si="92"/>
        <v>32928592.5141236</v>
      </c>
      <c r="S293" s="1137">
        <f t="shared" ca="1" si="93"/>
        <v>3019007.5414167531</v>
      </c>
      <c r="T293" s="1137">
        <f t="shared" ca="1" si="85"/>
        <v>29909584.972706847</v>
      </c>
      <c r="U293" s="1139">
        <f t="shared" ca="1" si="86"/>
        <v>4.2361694687031853E-3</v>
      </c>
      <c r="V293" s="1140">
        <f t="shared" ca="1" si="87"/>
        <v>5.0000000000000044E-2</v>
      </c>
      <c r="X293" s="1141">
        <f t="shared" ca="1" si="94"/>
        <v>1733083.8165328242</v>
      </c>
      <c r="Y293" s="1141">
        <f t="shared" ca="1" si="88"/>
        <v>158895.13375877962</v>
      </c>
      <c r="Z293" s="1141">
        <f t="shared" ca="1" si="89"/>
        <v>1574188.6827740446</v>
      </c>
      <c r="AA293" s="1139">
        <f t="shared" ca="1" si="90"/>
        <v>4.2352976943617407E-3</v>
      </c>
      <c r="AB293" s="1112"/>
    </row>
    <row r="294" spans="1:28">
      <c r="A294" s="1151">
        <f>Calendar!J286</f>
        <v>53629</v>
      </c>
      <c r="C294" s="1111"/>
      <c r="D294" s="1132">
        <f t="shared" ca="1" si="76"/>
        <v>54543</v>
      </c>
      <c r="E294" s="1133">
        <f t="shared" ca="1" si="77"/>
        <v>54570</v>
      </c>
      <c r="F294" s="1134">
        <f t="shared" ca="1" si="78"/>
        <v>8641</v>
      </c>
      <c r="G294" s="1135">
        <f ca="1">IF(F294&lt;&gt;"",COUNTIF($F$11:F294,"&gt;0"),"")</f>
        <v>284</v>
      </c>
      <c r="H294" s="1136">
        <v>9.7741681610913456E-2</v>
      </c>
      <c r="I294" s="1080"/>
      <c r="J294" s="1137">
        <f t="shared" ca="1" si="79"/>
        <v>31483773.655480891</v>
      </c>
      <c r="K294" s="1138">
        <f t="shared" ca="1" si="80"/>
        <v>3077276.9805440782</v>
      </c>
      <c r="L294" s="1137">
        <f t="shared" ca="1" si="81"/>
        <v>0</v>
      </c>
      <c r="M294" s="1137">
        <f t="shared" ca="1" si="82"/>
        <v>0</v>
      </c>
      <c r="N294" s="1137">
        <f t="shared" ca="1" si="91"/>
        <v>28406496.674936812</v>
      </c>
      <c r="O294" s="1080"/>
      <c r="P294" s="1137">
        <f t="shared" ca="1" si="83"/>
        <v>3077276.9805440791</v>
      </c>
      <c r="Q294" s="1137">
        <f t="shared" ca="1" si="84"/>
        <v>26986171.841189969</v>
      </c>
      <c r="R294" s="1137">
        <f t="shared" ca="1" si="92"/>
        <v>29909584.972706847</v>
      </c>
      <c r="S294" s="1137">
        <f t="shared" ca="1" si="93"/>
        <v>2923413.1315168776</v>
      </c>
      <c r="T294" s="1137">
        <f t="shared" ca="1" si="85"/>
        <v>26986171.841189969</v>
      </c>
      <c r="U294" s="1139">
        <f t="shared" ca="1" si="86"/>
        <v>3.8477827629170543E-3</v>
      </c>
      <c r="V294" s="1140">
        <f t="shared" ca="1" si="87"/>
        <v>5.0000000000000044E-2</v>
      </c>
      <c r="X294" s="1141">
        <f t="shared" ca="1" si="94"/>
        <v>1574188.6827740446</v>
      </c>
      <c r="Y294" s="1141">
        <f t="shared" ca="1" si="88"/>
        <v>153863.84902720153</v>
      </c>
      <c r="Z294" s="1141">
        <f t="shared" ca="1" si="89"/>
        <v>1420324.833746843</v>
      </c>
      <c r="AA294" s="1139">
        <f t="shared" ca="1" si="90"/>
        <v>3.8469909158700992E-3</v>
      </c>
      <c r="AB294" s="1112"/>
    </row>
    <row r="295" spans="1:28">
      <c r="A295" s="1151">
        <f>Calendar!J287</f>
        <v>53658</v>
      </c>
      <c r="C295" s="1111"/>
      <c r="D295" s="1132">
        <f t="shared" ca="1" si="76"/>
        <v>54574</v>
      </c>
      <c r="E295" s="1133">
        <f t="shared" ca="1" si="77"/>
        <v>54602</v>
      </c>
      <c r="F295" s="1134">
        <f t="shared" ca="1" si="78"/>
        <v>8673</v>
      </c>
      <c r="G295" s="1135">
        <f ca="1">IF(F295&lt;&gt;"",COUNTIF($F$11:F295,"&gt;0"),"")</f>
        <v>285</v>
      </c>
      <c r="H295" s="1136">
        <v>0.10470054955174993</v>
      </c>
      <c r="I295" s="1080"/>
      <c r="J295" s="1137">
        <f t="shared" ca="1" si="79"/>
        <v>28406496.674936812</v>
      </c>
      <c r="K295" s="1138">
        <f t="shared" ca="1" si="80"/>
        <v>2974175.8127058414</v>
      </c>
      <c r="L295" s="1137">
        <f t="shared" ca="1" si="81"/>
        <v>0</v>
      </c>
      <c r="M295" s="1137">
        <f t="shared" ca="1" si="82"/>
        <v>0</v>
      </c>
      <c r="N295" s="1137">
        <f t="shared" ca="1" si="91"/>
        <v>25432320.862230971</v>
      </c>
      <c r="O295" s="1080"/>
      <c r="P295" s="1137">
        <f t="shared" ca="1" si="83"/>
        <v>2974175.8127058409</v>
      </c>
      <c r="Q295" s="1137">
        <f t="shared" ca="1" si="84"/>
        <v>24160704.81911942</v>
      </c>
      <c r="R295" s="1137">
        <f t="shared" ca="1" si="92"/>
        <v>26986171.841189969</v>
      </c>
      <c r="S295" s="1137">
        <f t="shared" ca="1" si="93"/>
        <v>2825467.0220705494</v>
      </c>
      <c r="T295" s="1137">
        <f t="shared" ca="1" si="85"/>
        <v>24160704.81911942</v>
      </c>
      <c r="U295" s="1139">
        <f t="shared" ca="1" si="86"/>
        <v>3.4716940051960545E-3</v>
      </c>
      <c r="V295" s="1140">
        <f t="shared" ca="1" si="87"/>
        <v>5.0000000000000155E-2</v>
      </c>
      <c r="X295" s="1141">
        <f t="shared" ca="1" si="94"/>
        <v>1420324.833746843</v>
      </c>
      <c r="Y295" s="1141">
        <f t="shared" ca="1" si="88"/>
        <v>148708.79063529149</v>
      </c>
      <c r="Z295" s="1141">
        <f t="shared" ca="1" si="89"/>
        <v>1271616.0431115516</v>
      </c>
      <c r="AA295" s="1139">
        <f t="shared" ca="1" si="90"/>
        <v>3.4709795546110532E-3</v>
      </c>
      <c r="AB295" s="1112"/>
    </row>
    <row r="296" spans="1:28">
      <c r="A296" s="1151">
        <f>Calendar!J288</f>
        <v>53688</v>
      </c>
      <c r="C296" s="1111"/>
      <c r="D296" s="1132">
        <f t="shared" ca="1" si="76"/>
        <v>54604</v>
      </c>
      <c r="E296" s="1133">
        <f t="shared" ca="1" si="77"/>
        <v>54631</v>
      </c>
      <c r="F296" s="1134">
        <f t="shared" ca="1" si="78"/>
        <v>8702</v>
      </c>
      <c r="G296" s="1135">
        <f ca="1">IF(F296&lt;&gt;"",COUNTIF($F$11:F296,"&gt;0"),"")</f>
        <v>286</v>
      </c>
      <c r="H296" s="1136">
        <v>0.11061768586956627</v>
      </c>
      <c r="I296" s="1080"/>
      <c r="J296" s="1137">
        <f t="shared" ca="1" si="79"/>
        <v>25432320.862230971</v>
      </c>
      <c r="K296" s="1138">
        <f t="shared" ca="1" si="80"/>
        <v>2813264.4800722823</v>
      </c>
      <c r="L296" s="1137">
        <f t="shared" ca="1" si="81"/>
        <v>0</v>
      </c>
      <c r="M296" s="1137">
        <f t="shared" ca="1" si="82"/>
        <v>0</v>
      </c>
      <c r="N296" s="1137">
        <f t="shared" ca="1" si="91"/>
        <v>22619056.382158689</v>
      </c>
      <c r="O296" s="1080"/>
      <c r="P296" s="1137">
        <f t="shared" ca="1" si="83"/>
        <v>2813264.4800722823</v>
      </c>
      <c r="Q296" s="1137">
        <f t="shared" ca="1" si="84"/>
        <v>21488103.563050754</v>
      </c>
      <c r="R296" s="1137">
        <f t="shared" ca="1" si="92"/>
        <v>24160704.81911942</v>
      </c>
      <c r="S296" s="1137">
        <f t="shared" ca="1" si="93"/>
        <v>2672601.2560686655</v>
      </c>
      <c r="T296" s="1137">
        <f t="shared" ca="1" si="85"/>
        <v>21488103.563050754</v>
      </c>
      <c r="U296" s="1139">
        <f t="shared" ca="1" si="86"/>
        <v>3.1082057349765117E-3</v>
      </c>
      <c r="V296" s="1140">
        <f t="shared" ca="1" si="87"/>
        <v>5.0000000000000044E-2</v>
      </c>
      <c r="X296" s="1141">
        <f t="shared" ca="1" si="94"/>
        <v>1271616.0431115516</v>
      </c>
      <c r="Y296" s="1141">
        <f t="shared" ca="1" si="88"/>
        <v>140663.22400361672</v>
      </c>
      <c r="Z296" s="1141">
        <f t="shared" ca="1" si="89"/>
        <v>1130952.8191079348</v>
      </c>
      <c r="AA296" s="1139">
        <f t="shared" ca="1" si="90"/>
        <v>3.1075660877603901E-3</v>
      </c>
      <c r="AB296" s="1112"/>
    </row>
    <row r="297" spans="1:28">
      <c r="A297" s="1151">
        <f>Calendar!J289</f>
        <v>53720</v>
      </c>
      <c r="C297" s="1111"/>
      <c r="D297" s="1132">
        <f t="shared" ca="1" si="76"/>
        <v>54635</v>
      </c>
      <c r="E297" s="1133">
        <f t="shared" ca="1" si="77"/>
        <v>54662</v>
      </c>
      <c r="F297" s="1134">
        <f t="shared" ca="1" si="78"/>
        <v>8733</v>
      </c>
      <c r="G297" s="1135">
        <f ca="1">IF(F297&lt;&gt;"",COUNTIF($F$11:F297,"&gt;0"),"")</f>
        <v>287</v>
      </c>
      <c r="H297" s="1136">
        <v>0.11732030969490148</v>
      </c>
      <c r="I297" s="1080"/>
      <c r="J297" s="1137">
        <f t="shared" ca="1" si="79"/>
        <v>22619056.382158689</v>
      </c>
      <c r="K297" s="1138">
        <f t="shared" ca="1" si="80"/>
        <v>2653674.6997612952</v>
      </c>
      <c r="L297" s="1137">
        <f t="shared" ca="1" si="81"/>
        <v>0</v>
      </c>
      <c r="M297" s="1137">
        <f t="shared" ca="1" si="82"/>
        <v>0</v>
      </c>
      <c r="N297" s="1137">
        <f t="shared" ca="1" si="91"/>
        <v>19965381.682397395</v>
      </c>
      <c r="O297" s="1080"/>
      <c r="P297" s="1137">
        <f t="shared" ca="1" si="83"/>
        <v>2653674.6997612938</v>
      </c>
      <c r="Q297" s="1137">
        <f t="shared" ca="1" si="84"/>
        <v>18967112.598277524</v>
      </c>
      <c r="R297" s="1137">
        <f t="shared" ca="1" si="92"/>
        <v>21488103.563050754</v>
      </c>
      <c r="S297" s="1137">
        <f t="shared" ca="1" si="93"/>
        <v>2520990.9647732303</v>
      </c>
      <c r="T297" s="1137">
        <f t="shared" ca="1" si="85"/>
        <v>18967112.598277524</v>
      </c>
      <c r="U297" s="1139">
        <f t="shared" ca="1" si="86"/>
        <v>2.7643832093668958E-3</v>
      </c>
      <c r="V297" s="1140">
        <f t="shared" ca="1" si="87"/>
        <v>5.0000000000000044E-2</v>
      </c>
      <c r="X297" s="1141">
        <f t="shared" ca="1" si="94"/>
        <v>1130952.8191079348</v>
      </c>
      <c r="Y297" s="1141">
        <f t="shared" ca="1" si="88"/>
        <v>132683.73498806357</v>
      </c>
      <c r="Z297" s="1141">
        <f t="shared" ca="1" si="89"/>
        <v>998269.08411987126</v>
      </c>
      <c r="AA297" s="1139">
        <f t="shared" ca="1" si="90"/>
        <v>2.7638143184455883E-3</v>
      </c>
      <c r="AB297" s="1112"/>
    </row>
    <row r="298" spans="1:28">
      <c r="A298" s="1151">
        <f>Calendar!J290</f>
        <v>53750</v>
      </c>
      <c r="C298" s="1111"/>
      <c r="D298" s="1132">
        <f t="shared" ca="1" si="76"/>
        <v>54666</v>
      </c>
      <c r="E298" s="1133">
        <f t="shared" ca="1" si="77"/>
        <v>54693</v>
      </c>
      <c r="F298" s="1134">
        <f t="shared" ca="1" si="78"/>
        <v>8764</v>
      </c>
      <c r="G298" s="1135">
        <f ca="1">IF(F298&lt;&gt;"",COUNTIF($F$11:F298,"&gt;0"),"")</f>
        <v>288</v>
      </c>
      <c r="H298" s="1136">
        <v>0.12633784130682557</v>
      </c>
      <c r="I298" s="1080"/>
      <c r="J298" s="1137">
        <f t="shared" ca="1" si="79"/>
        <v>19965381.682397395</v>
      </c>
      <c r="K298" s="1138">
        <f t="shared" ca="1" si="80"/>
        <v>2522383.2226209245</v>
      </c>
      <c r="L298" s="1137">
        <f t="shared" ca="1" si="81"/>
        <v>0</v>
      </c>
      <c r="M298" s="1137">
        <f t="shared" ca="1" si="82"/>
        <v>0</v>
      </c>
      <c r="N298" s="1137">
        <f t="shared" ca="1" si="91"/>
        <v>17442998.459776472</v>
      </c>
      <c r="O298" s="1080"/>
      <c r="P298" s="1137">
        <f t="shared" ca="1" si="83"/>
        <v>2522383.2226209231</v>
      </c>
      <c r="Q298" s="1137">
        <f t="shared" ca="1" si="84"/>
        <v>16570848.536787648</v>
      </c>
      <c r="R298" s="1137">
        <f t="shared" ca="1" si="92"/>
        <v>18967112.598277524</v>
      </c>
      <c r="S298" s="1137">
        <f t="shared" ca="1" si="93"/>
        <v>2396264.0614898764</v>
      </c>
      <c r="T298" s="1137">
        <f t="shared" ca="1" si="85"/>
        <v>16570848.536787648</v>
      </c>
      <c r="U298" s="1139">
        <f t="shared" ca="1" si="86"/>
        <v>2.4400649151285858E-3</v>
      </c>
      <c r="V298" s="1140">
        <f t="shared" ca="1" si="87"/>
        <v>5.0000000000000044E-2</v>
      </c>
      <c r="X298" s="1141">
        <f t="shared" ca="1" si="94"/>
        <v>998269.08411987126</v>
      </c>
      <c r="Y298" s="1141">
        <f t="shared" ca="1" si="88"/>
        <v>126119.16113104671</v>
      </c>
      <c r="Z298" s="1141">
        <f t="shared" ca="1" si="89"/>
        <v>872149.92298882455</v>
      </c>
      <c r="AA298" s="1139">
        <f t="shared" ca="1" si="90"/>
        <v>2.4395627666663521E-3</v>
      </c>
      <c r="AB298" s="1112"/>
    </row>
    <row r="299" spans="1:28">
      <c r="A299" s="1151">
        <f>Calendar!J291</f>
        <v>53778</v>
      </c>
      <c r="C299" s="1111"/>
      <c r="D299" s="1132">
        <f t="shared" ca="1" si="76"/>
        <v>54696</v>
      </c>
      <c r="E299" s="1133">
        <f t="shared" ca="1" si="77"/>
        <v>54723</v>
      </c>
      <c r="F299" s="1134">
        <f t="shared" ca="1" si="78"/>
        <v>8794</v>
      </c>
      <c r="G299" s="1135">
        <f ca="1">IF(F299&lt;&gt;"",COUNTIF($F$11:F299,"&gt;0"),"")</f>
        <v>289</v>
      </c>
      <c r="H299" s="1136">
        <v>0.13615492669384663</v>
      </c>
      <c r="I299" s="1080"/>
      <c r="J299" s="1137">
        <f t="shared" ca="1" si="79"/>
        <v>17442998.459776472</v>
      </c>
      <c r="K299" s="1138">
        <f t="shared" ca="1" si="80"/>
        <v>2374950.1766117453</v>
      </c>
      <c r="L299" s="1137">
        <f t="shared" ca="1" si="81"/>
        <v>0</v>
      </c>
      <c r="M299" s="1137">
        <f t="shared" ca="1" si="82"/>
        <v>0</v>
      </c>
      <c r="N299" s="1137">
        <f t="shared" ca="1" si="91"/>
        <v>15068048.283164727</v>
      </c>
      <c r="O299" s="1080"/>
      <c r="P299" s="1137">
        <f t="shared" ca="1" si="83"/>
        <v>2374950.1766117457</v>
      </c>
      <c r="Q299" s="1137">
        <f t="shared" ca="1" si="84"/>
        <v>14314645.86900649</v>
      </c>
      <c r="R299" s="1137">
        <f t="shared" ca="1" si="92"/>
        <v>16570848.536787648</v>
      </c>
      <c r="S299" s="1137">
        <f t="shared" ca="1" si="93"/>
        <v>2256202.6677811574</v>
      </c>
      <c r="T299" s="1137">
        <f t="shared" ca="1" si="85"/>
        <v>14314645.86900649</v>
      </c>
      <c r="U299" s="1139">
        <f t="shared" ca="1" si="86"/>
        <v>2.1317923811027179E-3</v>
      </c>
      <c r="V299" s="1140">
        <f t="shared" ca="1" si="87"/>
        <v>5.0000000000000044E-2</v>
      </c>
      <c r="X299" s="1141">
        <f t="shared" ca="1" si="94"/>
        <v>872149.92298882455</v>
      </c>
      <c r="Y299" s="1141">
        <f t="shared" ca="1" si="88"/>
        <v>118747.50883058831</v>
      </c>
      <c r="Z299" s="1141">
        <f t="shared" ca="1" si="89"/>
        <v>753402.41415823624</v>
      </c>
      <c r="AA299" s="1139">
        <f t="shared" ca="1" si="90"/>
        <v>2.1313536729932175E-3</v>
      </c>
      <c r="AB299" s="1112"/>
    </row>
    <row r="300" spans="1:28">
      <c r="A300" s="1151">
        <f>Calendar!J292</f>
        <v>53811</v>
      </c>
      <c r="C300" s="1111"/>
      <c r="D300" s="1132">
        <f t="shared" ca="1" si="76"/>
        <v>54727</v>
      </c>
      <c r="E300" s="1133">
        <f t="shared" ca="1" si="77"/>
        <v>54756</v>
      </c>
      <c r="F300" s="1134">
        <f t="shared" ca="1" si="78"/>
        <v>8827</v>
      </c>
      <c r="G300" s="1135">
        <f ca="1">IF(F300&lt;&gt;"",COUNTIF($F$11:F300,"&gt;0"),"")</f>
        <v>290</v>
      </c>
      <c r="H300" s="1136">
        <v>0.1491211442456824</v>
      </c>
      <c r="I300" s="1080"/>
      <c r="J300" s="1137">
        <f t="shared" ca="1" si="79"/>
        <v>15068048.283164727</v>
      </c>
      <c r="K300" s="1138">
        <f t="shared" ca="1" si="80"/>
        <v>2246964.6015347145</v>
      </c>
      <c r="L300" s="1137">
        <f t="shared" ca="1" si="81"/>
        <v>0</v>
      </c>
      <c r="M300" s="1137">
        <f t="shared" ca="1" si="82"/>
        <v>0</v>
      </c>
      <c r="N300" s="1137">
        <f t="shared" ca="1" si="91"/>
        <v>12821083.681630012</v>
      </c>
      <c r="O300" s="1080"/>
      <c r="P300" s="1137">
        <f t="shared" ca="1" si="83"/>
        <v>2246964.6015347149</v>
      </c>
      <c r="Q300" s="1137">
        <f t="shared" ca="1" si="84"/>
        <v>12180029.497548511</v>
      </c>
      <c r="R300" s="1137">
        <f t="shared" ca="1" si="92"/>
        <v>14314645.86900649</v>
      </c>
      <c r="S300" s="1137">
        <f t="shared" ca="1" si="93"/>
        <v>2134616.3714579791</v>
      </c>
      <c r="T300" s="1137">
        <f t="shared" ca="1" si="85"/>
        <v>12180029.497548511</v>
      </c>
      <c r="U300" s="1139">
        <f t="shared" ca="1" si="86"/>
        <v>1.8415383457271767E-3</v>
      </c>
      <c r="V300" s="1140">
        <f t="shared" ca="1" si="87"/>
        <v>4.9999999999999933E-2</v>
      </c>
      <c r="X300" s="1141">
        <f t="shared" ca="1" si="94"/>
        <v>753402.41415823624</v>
      </c>
      <c r="Y300" s="1141">
        <f t="shared" ca="1" si="88"/>
        <v>112348.23007673584</v>
      </c>
      <c r="Z300" s="1141">
        <f t="shared" ca="1" si="89"/>
        <v>641054.1840815004</v>
      </c>
      <c r="AA300" s="1139">
        <f t="shared" ca="1" si="90"/>
        <v>1.8411593698881628E-3</v>
      </c>
      <c r="AB300" s="1112"/>
    </row>
    <row r="301" spans="1:28">
      <c r="A301" s="1151">
        <f>Calendar!J293</f>
        <v>53839</v>
      </c>
      <c r="C301" s="1111"/>
      <c r="D301" s="1132">
        <f t="shared" ca="1" si="76"/>
        <v>54757</v>
      </c>
      <c r="E301" s="1133">
        <f t="shared" ca="1" si="77"/>
        <v>54784</v>
      </c>
      <c r="F301" s="1134">
        <f t="shared" ca="1" si="78"/>
        <v>8855</v>
      </c>
      <c r="G301" s="1135">
        <f ca="1">IF(F301&lt;&gt;"",COUNTIF($F$11:F301,"&gt;0"),"")</f>
        <v>291</v>
      </c>
      <c r="H301" s="1136">
        <v>0.16896561620355724</v>
      </c>
      <c r="I301" s="1080"/>
      <c r="J301" s="1137">
        <f t="shared" ca="1" si="79"/>
        <v>12821083.681630012</v>
      </c>
      <c r="K301" s="1138">
        <f t="shared" ca="1" si="80"/>
        <v>2166322.3046639874</v>
      </c>
      <c r="L301" s="1137">
        <f t="shared" ca="1" si="81"/>
        <v>0</v>
      </c>
      <c r="M301" s="1137">
        <f t="shared" ca="1" si="82"/>
        <v>0</v>
      </c>
      <c r="N301" s="1137">
        <f t="shared" ca="1" si="91"/>
        <v>10654761.376966024</v>
      </c>
      <c r="O301" s="1080"/>
      <c r="P301" s="1137">
        <f t="shared" ca="1" si="83"/>
        <v>2166322.3046639878</v>
      </c>
      <c r="Q301" s="1137">
        <f t="shared" ca="1" si="84"/>
        <v>10122023.308117721</v>
      </c>
      <c r="R301" s="1137">
        <f t="shared" ca="1" si="92"/>
        <v>12180029.497548511</v>
      </c>
      <c r="S301" s="1137">
        <f t="shared" ca="1" si="93"/>
        <v>2058006.18943079</v>
      </c>
      <c r="T301" s="1137">
        <f t="shared" ca="1" si="85"/>
        <v>10122023.308117721</v>
      </c>
      <c r="U301" s="1139">
        <f t="shared" ca="1" si="86"/>
        <v>1.5669260404400391E-3</v>
      </c>
      <c r="V301" s="1140">
        <f t="shared" ca="1" si="87"/>
        <v>5.0000000000000155E-2</v>
      </c>
      <c r="X301" s="1141">
        <f t="shared" ca="1" si="94"/>
        <v>641054.1840815004</v>
      </c>
      <c r="Y301" s="1141">
        <f t="shared" ca="1" si="88"/>
        <v>108316.11523319781</v>
      </c>
      <c r="Z301" s="1141">
        <f t="shared" ca="1" si="89"/>
        <v>532738.06884830259</v>
      </c>
      <c r="AA301" s="1139">
        <f t="shared" ca="1" si="90"/>
        <v>1.56660357791178E-3</v>
      </c>
      <c r="AB301" s="1112"/>
    </row>
    <row r="302" spans="1:28">
      <c r="A302" s="1151">
        <f>Calendar!J294</f>
        <v>53870</v>
      </c>
      <c r="C302" s="1111"/>
      <c r="D302" s="1132">
        <f t="shared" ca="1" si="76"/>
        <v>54788</v>
      </c>
      <c r="E302" s="1133">
        <f t="shared" ca="1" si="77"/>
        <v>54815</v>
      </c>
      <c r="F302" s="1134">
        <f t="shared" ca="1" si="78"/>
        <v>8886</v>
      </c>
      <c r="G302" s="1135">
        <f ca="1">IF(F302&lt;&gt;"",COUNTIF($F$11:F302,"&gt;0"),"")</f>
        <v>292</v>
      </c>
      <c r="H302" s="1136">
        <v>0.19188374195617591</v>
      </c>
      <c r="I302" s="1080"/>
      <c r="J302" s="1137">
        <f t="shared" ca="1" si="79"/>
        <v>10654761.376966024</v>
      </c>
      <c r="K302" s="1138">
        <f t="shared" ca="1" si="80"/>
        <v>2044475.4826623781</v>
      </c>
      <c r="L302" s="1137">
        <f t="shared" ca="1" si="81"/>
        <v>0</v>
      </c>
      <c r="M302" s="1137">
        <f t="shared" ca="1" si="82"/>
        <v>0</v>
      </c>
      <c r="N302" s="1137">
        <f t="shared" ca="1" si="91"/>
        <v>8610285.8943036459</v>
      </c>
      <c r="O302" s="1080"/>
      <c r="P302" s="1137">
        <f t="shared" ca="1" si="83"/>
        <v>2044475.4826623779</v>
      </c>
      <c r="Q302" s="1137">
        <f t="shared" ca="1" si="84"/>
        <v>8179771.5995884631</v>
      </c>
      <c r="R302" s="1137">
        <f t="shared" ca="1" si="92"/>
        <v>10122023.308117721</v>
      </c>
      <c r="S302" s="1137">
        <f t="shared" ca="1" si="93"/>
        <v>1942251.7085292581</v>
      </c>
      <c r="T302" s="1137">
        <f t="shared" ca="1" si="85"/>
        <v>8179771.5995884631</v>
      </c>
      <c r="U302" s="1139">
        <f t="shared" ca="1" si="86"/>
        <v>1.3021694164716876E-3</v>
      </c>
      <c r="V302" s="1140">
        <f t="shared" ca="1" si="87"/>
        <v>5.0000000000000044E-2</v>
      </c>
      <c r="X302" s="1141">
        <f t="shared" ca="1" si="94"/>
        <v>532738.06884830259</v>
      </c>
      <c r="Y302" s="1141">
        <f t="shared" ca="1" si="88"/>
        <v>102223.77413311973</v>
      </c>
      <c r="Z302" s="1141">
        <f t="shared" ca="1" si="89"/>
        <v>430514.29471518286</v>
      </c>
      <c r="AA302" s="1139">
        <f t="shared" ca="1" si="90"/>
        <v>1.3019014390232223E-3</v>
      </c>
      <c r="AB302" s="1112"/>
    </row>
    <row r="303" spans="1:28">
      <c r="A303" s="1151">
        <f>Calendar!J295</f>
        <v>53902</v>
      </c>
      <c r="C303" s="1111"/>
      <c r="D303" s="1132">
        <f t="shared" ca="1" si="76"/>
        <v>54819</v>
      </c>
      <c r="E303" s="1133">
        <f t="shared" ca="1" si="77"/>
        <v>54847</v>
      </c>
      <c r="F303" s="1134">
        <f t="shared" ca="1" si="78"/>
        <v>8918</v>
      </c>
      <c r="G303" s="1135">
        <f ca="1">IF(F303&lt;&gt;"",COUNTIF($F$11:F303,"&gt;0"),"")</f>
        <v>293</v>
      </c>
      <c r="H303" s="1136">
        <v>0.22220824467743641</v>
      </c>
      <c r="I303" s="1080"/>
      <c r="J303" s="1137">
        <f t="shared" ca="1" si="79"/>
        <v>8610285.8943036459</v>
      </c>
      <c r="K303" s="1138">
        <f t="shared" ca="1" si="80"/>
        <v>1913276.5147441039</v>
      </c>
      <c r="L303" s="1137">
        <f t="shared" ca="1" si="81"/>
        <v>0</v>
      </c>
      <c r="M303" s="1137">
        <f t="shared" ca="1" si="82"/>
        <v>0</v>
      </c>
      <c r="N303" s="1137">
        <f t="shared" ca="1" si="91"/>
        <v>6697009.3795595421</v>
      </c>
      <c r="O303" s="1080"/>
      <c r="P303" s="1137">
        <f t="shared" ca="1" si="83"/>
        <v>1913276.5147441039</v>
      </c>
      <c r="Q303" s="1137">
        <f t="shared" ca="1" si="84"/>
        <v>6362158.9105815645</v>
      </c>
      <c r="R303" s="1137">
        <f t="shared" ca="1" si="92"/>
        <v>8179771.5995884631</v>
      </c>
      <c r="S303" s="1137">
        <f t="shared" ca="1" si="93"/>
        <v>1817612.6890068986</v>
      </c>
      <c r="T303" s="1137">
        <f t="shared" ca="1" si="85"/>
        <v>6362158.9105815645</v>
      </c>
      <c r="U303" s="1139">
        <f t="shared" ca="1" si="86"/>
        <v>1.0523042761782101E-3</v>
      </c>
      <c r="V303" s="1140">
        <f t="shared" ca="1" si="87"/>
        <v>5.0000000000000044E-2</v>
      </c>
      <c r="X303" s="1141">
        <f t="shared" ca="1" si="94"/>
        <v>430514.29471518286</v>
      </c>
      <c r="Y303" s="1141">
        <f t="shared" ca="1" si="88"/>
        <v>95663.825737205334</v>
      </c>
      <c r="Z303" s="1141">
        <f t="shared" ca="1" si="89"/>
        <v>334850.46897797752</v>
      </c>
      <c r="AA303" s="1139">
        <f t="shared" ca="1" si="90"/>
        <v>1.0520877192453149E-3</v>
      </c>
      <c r="AB303" s="1112"/>
    </row>
    <row r="304" spans="1:28">
      <c r="A304" s="1151">
        <f>Calendar!J296</f>
        <v>53931</v>
      </c>
      <c r="C304" s="1111"/>
      <c r="D304" s="1132">
        <f t="shared" ca="1" si="76"/>
        <v>54847</v>
      </c>
      <c r="E304" s="1133">
        <f t="shared" ca="1" si="77"/>
        <v>54875</v>
      </c>
      <c r="F304" s="1134">
        <f t="shared" ca="1" si="78"/>
        <v>8946</v>
      </c>
      <c r="G304" s="1135">
        <f ca="1">IF(F304&lt;&gt;"",COUNTIF($F$11:F304,"&gt;0"),"")</f>
        <v>294</v>
      </c>
      <c r="H304" s="1136">
        <v>0.2626909689630772</v>
      </c>
      <c r="I304" s="1080"/>
      <c r="J304" s="1137">
        <f t="shared" ca="1" si="79"/>
        <v>6697009.3795595421</v>
      </c>
      <c r="K304" s="1138">
        <f t="shared" ca="1" si="80"/>
        <v>1759243.8830713124</v>
      </c>
      <c r="L304" s="1137">
        <f t="shared" ca="1" si="81"/>
        <v>0</v>
      </c>
      <c r="M304" s="1137">
        <f t="shared" ca="1" si="82"/>
        <v>0</v>
      </c>
      <c r="N304" s="1137">
        <f t="shared" ca="1" si="91"/>
        <v>4937765.4964882294</v>
      </c>
      <c r="O304" s="1080"/>
      <c r="P304" s="1137">
        <f t="shared" ca="1" si="83"/>
        <v>1759243.8830713127</v>
      </c>
      <c r="Q304" s="1137">
        <f t="shared" ca="1" si="84"/>
        <v>4690877.2216638178</v>
      </c>
      <c r="R304" s="1137">
        <f t="shared" ca="1" si="92"/>
        <v>6362158.9105815645</v>
      </c>
      <c r="S304" s="1137">
        <f t="shared" ca="1" si="93"/>
        <v>1671281.6889177468</v>
      </c>
      <c r="T304" s="1137">
        <f t="shared" ca="1" si="85"/>
        <v>4690877.2216638178</v>
      </c>
      <c r="U304" s="1139">
        <f t="shared" ca="1" si="86"/>
        <v>8.1847359010208981E-4</v>
      </c>
      <c r="V304" s="1140">
        <f t="shared" ca="1" si="87"/>
        <v>5.0000000000000044E-2</v>
      </c>
      <c r="X304" s="1141">
        <f t="shared" ca="1" si="94"/>
        <v>334850.46897797752</v>
      </c>
      <c r="Y304" s="1141">
        <f t="shared" ca="1" si="88"/>
        <v>87962.194153565913</v>
      </c>
      <c r="Z304" s="1141">
        <f t="shared" ca="1" si="89"/>
        <v>246888.27482441161</v>
      </c>
      <c r="AA304" s="1139">
        <f t="shared" ca="1" si="90"/>
        <v>8.1830515390512591E-4</v>
      </c>
      <c r="AB304" s="1112"/>
    </row>
    <row r="305" spans="1:28">
      <c r="A305" s="1151">
        <f>Calendar!J297</f>
        <v>53962</v>
      </c>
      <c r="C305" s="1111"/>
      <c r="D305" s="1132">
        <f t="shared" ca="1" si="76"/>
        <v>54878</v>
      </c>
      <c r="E305" s="1133">
        <f t="shared" ca="1" si="77"/>
        <v>54905</v>
      </c>
      <c r="F305" s="1134">
        <f t="shared" ca="1" si="78"/>
        <v>8976</v>
      </c>
      <c r="G305" s="1135">
        <f ca="1">IF(F305&lt;&gt;"",COUNTIF($F$11:F305,"&gt;0"),"")</f>
        <v>295</v>
      </c>
      <c r="H305" s="1136">
        <v>0.30906128739427524</v>
      </c>
      <c r="I305" s="1080"/>
      <c r="J305" s="1137">
        <f t="shared" ca="1" si="79"/>
        <v>4937765.4964882294</v>
      </c>
      <c r="K305" s="1138">
        <f t="shared" ca="1" si="80"/>
        <v>1526072.1611956849</v>
      </c>
      <c r="L305" s="1137">
        <f t="shared" ca="1" si="81"/>
        <v>0</v>
      </c>
      <c r="M305" s="1137">
        <f t="shared" ca="1" si="82"/>
        <v>0</v>
      </c>
      <c r="N305" s="1137">
        <f t="shared" ca="1" si="91"/>
        <v>3411693.3352925442</v>
      </c>
      <c r="O305" s="1080"/>
      <c r="P305" s="1137">
        <f t="shared" ca="1" si="83"/>
        <v>1526072.1611956852</v>
      </c>
      <c r="Q305" s="1137">
        <f t="shared" ca="1" si="84"/>
        <v>3241108.668527917</v>
      </c>
      <c r="R305" s="1137">
        <f t="shared" ca="1" si="92"/>
        <v>4690877.2216638178</v>
      </c>
      <c r="S305" s="1137">
        <f t="shared" ca="1" si="93"/>
        <v>1449768.5531359008</v>
      </c>
      <c r="T305" s="1137">
        <f t="shared" ca="1" si="85"/>
        <v>3241108.668527917</v>
      </c>
      <c r="U305" s="1139">
        <f t="shared" ca="1" si="86"/>
        <v>6.034679696474834E-4</v>
      </c>
      <c r="V305" s="1140">
        <f t="shared" ca="1" si="87"/>
        <v>5.0000000000000044E-2</v>
      </c>
      <c r="X305" s="1141">
        <f t="shared" ca="1" si="94"/>
        <v>246888.27482441161</v>
      </c>
      <c r="Y305" s="1141">
        <f t="shared" ca="1" si="88"/>
        <v>76303.608059784397</v>
      </c>
      <c r="Z305" s="1141">
        <f t="shared" ca="1" si="89"/>
        <v>170584.66676462721</v>
      </c>
      <c r="AA305" s="1139">
        <f t="shared" ca="1" si="90"/>
        <v>6.0334378011830795E-4</v>
      </c>
      <c r="AB305" s="1112"/>
    </row>
    <row r="306" spans="1:28">
      <c r="A306" s="1151">
        <f>Calendar!J298</f>
        <v>53993</v>
      </c>
      <c r="C306" s="1111"/>
      <c r="D306" s="1132">
        <f t="shared" ca="1" si="76"/>
        <v>54908</v>
      </c>
      <c r="E306" s="1133">
        <f t="shared" ca="1" si="77"/>
        <v>54935</v>
      </c>
      <c r="F306" s="1134">
        <f t="shared" ca="1" si="78"/>
        <v>9006</v>
      </c>
      <c r="G306" s="1135">
        <f ca="1">IF(F306&lt;&gt;"",COUNTIF($F$11:F306,"&gt;0"),"")</f>
        <v>296</v>
      </c>
      <c r="H306" s="1136">
        <v>0.35483122856910354</v>
      </c>
      <c r="I306" s="1080"/>
      <c r="J306" s="1137">
        <f t="shared" ca="1" si="79"/>
        <v>3411693.3352925442</v>
      </c>
      <c r="K306" s="1138">
        <f t="shared" ca="1" si="80"/>
        <v>1210575.3376628759</v>
      </c>
      <c r="L306" s="1137">
        <f t="shared" ca="1" si="81"/>
        <v>0</v>
      </c>
      <c r="M306" s="1137">
        <f t="shared" ca="1" si="82"/>
        <v>0</v>
      </c>
      <c r="N306" s="1137">
        <f t="shared" ca="1" si="91"/>
        <v>2201117.9976296686</v>
      </c>
      <c r="O306" s="1080"/>
      <c r="P306" s="1137">
        <f t="shared" ca="1" si="83"/>
        <v>1210575.3376628757</v>
      </c>
      <c r="Q306" s="1137">
        <f t="shared" ca="1" si="84"/>
        <v>2091062.097748185</v>
      </c>
      <c r="R306" s="1137">
        <f t="shared" ca="1" si="92"/>
        <v>3241108.668527917</v>
      </c>
      <c r="S306" s="1137">
        <f t="shared" ca="1" si="93"/>
        <v>1150046.570779732</v>
      </c>
      <c r="T306" s="1137">
        <f t="shared" ca="1" si="85"/>
        <v>2091062.097748185</v>
      </c>
      <c r="U306" s="1139">
        <f t="shared" ca="1" si="86"/>
        <v>4.1695938204702271E-4</v>
      </c>
      <c r="V306" s="1140">
        <f t="shared" ca="1" si="87"/>
        <v>5.0000000000000044E-2</v>
      </c>
      <c r="X306" s="1141">
        <f t="shared" ca="1" si="94"/>
        <v>170584.66676462721</v>
      </c>
      <c r="Y306" s="1141">
        <f t="shared" ca="1" si="88"/>
        <v>60528.766883143689</v>
      </c>
      <c r="Z306" s="1141">
        <f t="shared" ca="1" si="89"/>
        <v>110055.89988148352</v>
      </c>
      <c r="AA306" s="1139">
        <f t="shared" ca="1" si="90"/>
        <v>4.1687357469361486E-4</v>
      </c>
      <c r="AB306" s="1112"/>
    </row>
    <row r="307" spans="1:28">
      <c r="A307" s="1151">
        <f>Calendar!J299</f>
        <v>54023</v>
      </c>
      <c r="C307" s="1111"/>
      <c r="D307" s="1132">
        <f t="shared" ca="1" si="76"/>
        <v>54939</v>
      </c>
      <c r="E307" s="1133">
        <f t="shared" ca="1" si="77"/>
        <v>54966</v>
      </c>
      <c r="F307" s="1134">
        <f t="shared" ca="1" si="78"/>
        <v>9037</v>
      </c>
      <c r="G307" s="1135">
        <f ca="1">IF(F307&lt;&gt;"",COUNTIF($F$11:F307,"&gt;0"),"")</f>
        <v>297</v>
      </c>
      <c r="H307" s="1136">
        <v>0.43581685693038397</v>
      </c>
      <c r="I307" s="1080"/>
      <c r="J307" s="1137">
        <f t="shared" ca="1" si="79"/>
        <v>2201117.9976296686</v>
      </c>
      <c r="K307" s="1138">
        <f t="shared" ca="1" si="80"/>
        <v>959284.32745986246</v>
      </c>
      <c r="L307" s="1137">
        <f t="shared" ca="1" si="81"/>
        <v>0</v>
      </c>
      <c r="M307" s="1137">
        <f t="shared" ca="1" si="82"/>
        <v>0</v>
      </c>
      <c r="N307" s="1137">
        <f t="shared" ca="1" si="91"/>
        <v>1241833.6701698061</v>
      </c>
      <c r="O307" s="1080"/>
      <c r="P307" s="1137">
        <f t="shared" ca="1" si="83"/>
        <v>959284.32745986246</v>
      </c>
      <c r="Q307" s="1137">
        <f t="shared" ca="1" si="84"/>
        <v>1179741.9866613157</v>
      </c>
      <c r="R307" s="1137">
        <f t="shared" ca="1" si="92"/>
        <v>2091062.097748185</v>
      </c>
      <c r="S307" s="1137">
        <f t="shared" ca="1" si="93"/>
        <v>911320.11108686938</v>
      </c>
      <c r="T307" s="1137">
        <f t="shared" ca="1" si="85"/>
        <v>1179741.9866613157</v>
      </c>
      <c r="U307" s="1139">
        <f t="shared" ca="1" si="86"/>
        <v>2.6900917225186345E-4</v>
      </c>
      <c r="V307" s="1140">
        <f t="shared" ca="1" si="87"/>
        <v>5.0000000000000155E-2</v>
      </c>
      <c r="X307" s="1141">
        <f t="shared" ca="1" si="94"/>
        <v>110055.89988148352</v>
      </c>
      <c r="Y307" s="1141">
        <f t="shared" ca="1" si="88"/>
        <v>47964.216372993076</v>
      </c>
      <c r="Z307" s="1141">
        <f t="shared" ca="1" si="89"/>
        <v>62091.683508490445</v>
      </c>
      <c r="AA307" s="1139">
        <f t="shared" ca="1" si="90"/>
        <v>2.6895381202708582E-4</v>
      </c>
      <c r="AB307" s="1112"/>
    </row>
    <row r="308" spans="1:28">
      <c r="A308" s="1151">
        <f>Calendar!J300</f>
        <v>54053</v>
      </c>
      <c r="C308" s="1111"/>
      <c r="D308" s="1132">
        <f t="shared" ca="1" si="76"/>
        <v>54969</v>
      </c>
      <c r="E308" s="1133">
        <f t="shared" ca="1" si="77"/>
        <v>54996</v>
      </c>
      <c r="F308" s="1134">
        <f t="shared" ca="1" si="78"/>
        <v>9067</v>
      </c>
      <c r="G308" s="1135">
        <f ca="1">IF(F308&lt;&gt;"",COUNTIF($F$11:F308,"&gt;0"),"")</f>
        <v>298</v>
      </c>
      <c r="H308" s="1136">
        <v>0.52711635309741389</v>
      </c>
      <c r="I308" s="1080"/>
      <c r="J308" s="1137">
        <f t="shared" ca="1" si="79"/>
        <v>1241833.6701698061</v>
      </c>
      <c r="K308" s="1138">
        <f t="shared" ca="1" si="80"/>
        <v>654590.835373485</v>
      </c>
      <c r="L308" s="1137">
        <f t="shared" ca="1" si="81"/>
        <v>0</v>
      </c>
      <c r="M308" s="1137">
        <f t="shared" ca="1" si="82"/>
        <v>0</v>
      </c>
      <c r="N308" s="1137">
        <f t="shared" ca="1" si="91"/>
        <v>587242.83479632111</v>
      </c>
      <c r="O308" s="1080"/>
      <c r="P308" s="1137">
        <f t="shared" ca="1" si="83"/>
        <v>654590.835373485</v>
      </c>
      <c r="Q308" s="1137">
        <f t="shared" ca="1" si="84"/>
        <v>557880.69305650506</v>
      </c>
      <c r="R308" s="1137">
        <f t="shared" ca="1" si="92"/>
        <v>1179741.9866613157</v>
      </c>
      <c r="S308" s="1137">
        <f t="shared" ca="1" si="93"/>
        <v>621861.29360481061</v>
      </c>
      <c r="T308" s="1137">
        <f t="shared" ca="1" si="85"/>
        <v>557880.69305650506</v>
      </c>
      <c r="U308" s="1139">
        <f t="shared" ca="1" si="86"/>
        <v>1.5177044031561206E-4</v>
      </c>
      <c r="V308" s="1140">
        <f t="shared" ca="1" si="87"/>
        <v>5.0000000000000044E-2</v>
      </c>
      <c r="X308" s="1141">
        <f t="shared" ca="1" si="94"/>
        <v>62091.683508490445</v>
      </c>
      <c r="Y308" s="1141">
        <f t="shared" ca="1" si="88"/>
        <v>32729.541768674389</v>
      </c>
      <c r="Z308" s="1141">
        <f t="shared" ca="1" si="89"/>
        <v>29362.141739816056</v>
      </c>
      <c r="AA308" s="1139">
        <f t="shared" ca="1" si="90"/>
        <v>1.5173920700999621E-4</v>
      </c>
      <c r="AB308" s="1112"/>
    </row>
    <row r="309" spans="1:28">
      <c r="A309" s="1151">
        <f>Calendar!J301</f>
        <v>54084</v>
      </c>
      <c r="C309" s="1111"/>
      <c r="D309" s="1132">
        <f t="shared" ca="1" si="76"/>
        <v>55000</v>
      </c>
      <c r="E309" s="1133">
        <f t="shared" ca="1" si="77"/>
        <v>55029</v>
      </c>
      <c r="F309" s="1134">
        <f t="shared" ca="1" si="78"/>
        <v>9100</v>
      </c>
      <c r="G309" s="1135">
        <f ca="1">IF(F309&lt;&gt;"",COUNTIF($F$11:F309,"&gt;0"),"")</f>
        <v>299</v>
      </c>
      <c r="H309" s="1136">
        <v>0.6388135512071933</v>
      </c>
      <c r="I309" s="1080"/>
      <c r="J309" s="1137">
        <f t="shared" ca="1" si="79"/>
        <v>587242.83479632111</v>
      </c>
      <c r="K309" s="1138">
        <f t="shared" ca="1" si="80"/>
        <v>375138.68071721704</v>
      </c>
      <c r="L309" s="1137">
        <f t="shared" ca="1" si="81"/>
        <v>0</v>
      </c>
      <c r="M309" s="1137">
        <f t="shared" ca="1" si="82"/>
        <v>0</v>
      </c>
      <c r="N309" s="1137">
        <f t="shared" ca="1" si="91"/>
        <v>212104.15407910408</v>
      </c>
      <c r="O309" s="1080"/>
      <c r="P309" s="1137">
        <f t="shared" ca="1" si="83"/>
        <v>375138.68071721704</v>
      </c>
      <c r="Q309" s="1137">
        <f t="shared" ca="1" si="84"/>
        <v>201498.94637514887</v>
      </c>
      <c r="R309" s="1137">
        <f t="shared" ca="1" si="92"/>
        <v>557880.69305650506</v>
      </c>
      <c r="S309" s="1137">
        <f t="shared" ca="1" si="93"/>
        <v>356381.74668135622</v>
      </c>
      <c r="T309" s="1137">
        <f t="shared" ca="1" si="85"/>
        <v>201498.94637514884</v>
      </c>
      <c r="U309" s="1139">
        <f t="shared" ca="1" si="86"/>
        <v>7.1769759308457917E-5</v>
      </c>
      <c r="V309" s="1140">
        <f t="shared" ca="1" si="87"/>
        <v>5.0000000000000155E-2</v>
      </c>
      <c r="X309" s="1141">
        <f t="shared" ca="1" si="94"/>
        <v>29362.141739816056</v>
      </c>
      <c r="Y309" s="1141">
        <f t="shared" ca="1" si="88"/>
        <v>18756.934035860817</v>
      </c>
      <c r="Z309" s="1141">
        <f t="shared" ca="1" si="89"/>
        <v>10605.207703955239</v>
      </c>
      <c r="AA309" s="1139">
        <f t="shared" ca="1" si="90"/>
        <v>7.1754989588993287E-5</v>
      </c>
      <c r="AB309" s="1112"/>
    </row>
    <row r="310" spans="1:28">
      <c r="A310" s="1151">
        <f>Calendar!J302</f>
        <v>54115</v>
      </c>
      <c r="C310" s="1111"/>
      <c r="D310" s="1132">
        <f t="shared" ca="1" si="76"/>
        <v>55031</v>
      </c>
      <c r="E310" s="1133">
        <f t="shared" ca="1" si="77"/>
        <v>55058</v>
      </c>
      <c r="F310" s="1134">
        <f t="shared" ca="1" si="78"/>
        <v>9129</v>
      </c>
      <c r="G310" s="1135">
        <f ca="1">IF(F310&lt;&gt;"",COUNTIF($F$11:F310,"&gt;0"),"")</f>
        <v>300</v>
      </c>
      <c r="H310" s="1136">
        <v>0.84135005812035624</v>
      </c>
      <c r="I310" s="1080"/>
      <c r="J310" s="1137">
        <f t="shared" ca="1" si="79"/>
        <v>212104.15407910408</v>
      </c>
      <c r="K310" s="1138">
        <f t="shared" ca="1" si="80"/>
        <v>178453.84236202322</v>
      </c>
      <c r="L310" s="1137">
        <f t="shared" ca="1" si="81"/>
        <v>0</v>
      </c>
      <c r="M310" s="1137">
        <f t="shared" ca="1" si="82"/>
        <v>0</v>
      </c>
      <c r="N310" s="1137">
        <f t="shared" ca="1" si="91"/>
        <v>33650.311717080855</v>
      </c>
      <c r="O310" s="1080"/>
      <c r="P310" s="1137">
        <f t="shared" ca="1" si="83"/>
        <v>178453.84236202322</v>
      </c>
      <c r="Q310" s="1137">
        <f t="shared" ca="1" si="84"/>
        <v>31967.796131226809</v>
      </c>
      <c r="R310" s="1137">
        <f t="shared" ca="1" si="92"/>
        <v>201498.94637514884</v>
      </c>
      <c r="S310" s="1137">
        <f t="shared" ca="1" si="93"/>
        <v>169531.15024392202</v>
      </c>
      <c r="T310" s="1137">
        <f t="shared" ca="1" si="85"/>
        <v>31967.796131226816</v>
      </c>
      <c r="U310" s="1139">
        <f t="shared" ca="1" si="86"/>
        <v>2.5922264495336393E-5</v>
      </c>
      <c r="V310" s="1140">
        <f t="shared" ca="1" si="87"/>
        <v>4.9999999999999822E-2</v>
      </c>
      <c r="X310" s="1141">
        <f t="shared" ca="1" si="94"/>
        <v>10605.207703955239</v>
      </c>
      <c r="Y310" s="1141">
        <f t="shared" ca="1" si="88"/>
        <v>8922.6921181012003</v>
      </c>
      <c r="Z310" s="1141">
        <f t="shared" ca="1" si="89"/>
        <v>1682.5155858540384</v>
      </c>
      <c r="AA310" s="1139">
        <f t="shared" ca="1" si="90"/>
        <v>2.591692987281339E-5</v>
      </c>
      <c r="AB310" s="1112"/>
    </row>
    <row r="311" spans="1:28">
      <c r="A311" s="1151">
        <f>Calendar!J303</f>
        <v>54144</v>
      </c>
      <c r="C311" s="1111"/>
      <c r="D311" s="1132">
        <f t="shared" ca="1" si="76"/>
        <v>55061</v>
      </c>
      <c r="E311" s="1133">
        <f t="shared" ca="1" si="77"/>
        <v>55088</v>
      </c>
      <c r="F311" s="1134">
        <f t="shared" ca="1" si="78"/>
        <v>9159</v>
      </c>
      <c r="G311" s="1135">
        <f ca="1">IF(F311&lt;&gt;"",COUNTIF($F$11:F311,"&gt;0"),"")</f>
        <v>301</v>
      </c>
      <c r="H311" s="1136">
        <v>0.10319946675900421</v>
      </c>
      <c r="I311" s="1080"/>
      <c r="J311" s="1137">
        <f t="shared" ca="1" si="79"/>
        <v>33650.311717080855</v>
      </c>
      <c r="K311" s="1138">
        <f t="shared" ca="1" si="80"/>
        <v>3472.6942254770156</v>
      </c>
      <c r="L311" s="1137">
        <f t="shared" ca="1" si="81"/>
        <v>0</v>
      </c>
      <c r="M311" s="1137">
        <f t="shared" ca="1" si="82"/>
        <v>0</v>
      </c>
      <c r="N311" s="1137">
        <f t="shared" ca="1" si="91"/>
        <v>30177.61749160384</v>
      </c>
      <c r="O311" s="1080"/>
      <c r="P311" s="1137">
        <f t="shared" ca="1" si="83"/>
        <v>3472.6942254770147</v>
      </c>
      <c r="Q311" s="1137">
        <f t="shared" ca="1" si="84"/>
        <v>28668.736617023646</v>
      </c>
      <c r="R311" s="1137">
        <f t="shared" ca="1" si="92"/>
        <v>31967.796131226816</v>
      </c>
      <c r="S311" s="1137">
        <f t="shared" ca="1" si="93"/>
        <v>3299.0595142031707</v>
      </c>
      <c r="T311" s="1137">
        <f t="shared" ca="1" si="85"/>
        <v>28668.736617023646</v>
      </c>
      <c r="U311" s="1139">
        <f t="shared" ca="1" si="86"/>
        <v>4.1125657555738714E-6</v>
      </c>
      <c r="V311" s="1140">
        <f t="shared" ca="1" si="87"/>
        <v>5.0000000000000044E-2</v>
      </c>
      <c r="X311" s="1141">
        <f t="shared" ca="1" si="94"/>
        <v>1682.5155858540384</v>
      </c>
      <c r="Y311" s="1141">
        <f t="shared" ca="1" si="88"/>
        <v>173.634711273844</v>
      </c>
      <c r="Z311" s="1141">
        <f t="shared" ca="1" si="89"/>
        <v>1508.8808745801944</v>
      </c>
      <c r="AA311" s="1139">
        <f t="shared" ca="1" si="90"/>
        <v>4.1117194180206217E-6</v>
      </c>
      <c r="AB311" s="1112"/>
    </row>
    <row r="312" spans="1:28">
      <c r="A312" s="1151">
        <f>Calendar!J304</f>
        <v>54175</v>
      </c>
      <c r="C312" s="1111"/>
      <c r="D312" s="1132">
        <f t="shared" ca="1" si="76"/>
        <v>55092</v>
      </c>
      <c r="E312" s="1133">
        <f t="shared" ca="1" si="77"/>
        <v>55120</v>
      </c>
      <c r="F312" s="1134">
        <f t="shared" ca="1" si="78"/>
        <v>9191</v>
      </c>
      <c r="G312" s="1135">
        <f ca="1">IF(F312&lt;&gt;"",COUNTIF($F$11:F312,"&gt;0"),"")</f>
        <v>302</v>
      </c>
      <c r="H312" s="1136">
        <v>0.11523252725615012</v>
      </c>
      <c r="I312" s="1080"/>
      <c r="J312" s="1137">
        <f t="shared" ca="1" si="79"/>
        <v>30177.61749160384</v>
      </c>
      <c r="K312" s="1138">
        <f t="shared" ca="1" si="80"/>
        <v>3477.4431301269119</v>
      </c>
      <c r="L312" s="1137">
        <f t="shared" ca="1" si="81"/>
        <v>0</v>
      </c>
      <c r="M312" s="1137">
        <f t="shared" ca="1" si="82"/>
        <v>0</v>
      </c>
      <c r="N312" s="1137">
        <f t="shared" ca="1" si="91"/>
        <v>26700.174361476929</v>
      </c>
      <c r="O312" s="1080"/>
      <c r="P312" s="1137">
        <f t="shared" ca="1" si="83"/>
        <v>3477.4431301269105</v>
      </c>
      <c r="Q312" s="1137">
        <f t="shared" ca="1" si="84"/>
        <v>25365.165643403081</v>
      </c>
      <c r="R312" s="1137">
        <f t="shared" ca="1" si="92"/>
        <v>28668.736617023646</v>
      </c>
      <c r="S312" s="1137">
        <f t="shared" ca="1" si="93"/>
        <v>3303.5709736205645</v>
      </c>
      <c r="T312" s="1137">
        <f t="shared" ca="1" si="85"/>
        <v>25365.165643403081</v>
      </c>
      <c r="U312" s="1139">
        <f t="shared" ca="1" si="86"/>
        <v>3.6881511625873057E-6</v>
      </c>
      <c r="V312" s="1140">
        <f t="shared" ca="1" si="87"/>
        <v>5.0000000000000044E-2</v>
      </c>
      <c r="X312" s="1141">
        <f t="shared" ca="1" si="94"/>
        <v>1508.8808745801944</v>
      </c>
      <c r="Y312" s="1141">
        <f t="shared" ca="1" si="88"/>
        <v>173.87215650634607</v>
      </c>
      <c r="Z312" s="1141">
        <f t="shared" ca="1" si="89"/>
        <v>1335.0087180738483</v>
      </c>
      <c r="AA312" s="1139">
        <f t="shared" ca="1" si="90"/>
        <v>3.6873921666182657E-6</v>
      </c>
      <c r="AB312" s="1112"/>
    </row>
    <row r="313" spans="1:28">
      <c r="A313" s="1151">
        <f>Calendar!J305</f>
        <v>54205</v>
      </c>
      <c r="C313" s="1111"/>
      <c r="D313" s="1132">
        <f t="shared" ca="1" si="76"/>
        <v>55122</v>
      </c>
      <c r="E313" s="1133">
        <f t="shared" ca="1" si="77"/>
        <v>55149</v>
      </c>
      <c r="F313" s="1134">
        <f t="shared" ca="1" si="78"/>
        <v>9220</v>
      </c>
      <c r="G313" s="1135">
        <f ca="1">IF(F313&lt;&gt;"",COUNTIF($F$11:F313,"&gt;0"),"")</f>
        <v>303</v>
      </c>
      <c r="H313" s="1136">
        <v>0.13041858759430011</v>
      </c>
      <c r="I313" s="1080"/>
      <c r="J313" s="1137">
        <f t="shared" ca="1" si="79"/>
        <v>26700.174361476929</v>
      </c>
      <c r="K313" s="1138">
        <f t="shared" ca="1" si="80"/>
        <v>3482.199028745365</v>
      </c>
      <c r="L313" s="1137">
        <f t="shared" ca="1" si="81"/>
        <v>0</v>
      </c>
      <c r="M313" s="1137">
        <f t="shared" ca="1" si="82"/>
        <v>0</v>
      </c>
      <c r="N313" s="1137">
        <f t="shared" ca="1" si="91"/>
        <v>23217.975332731563</v>
      </c>
      <c r="O313" s="1080"/>
      <c r="P313" s="1137">
        <f t="shared" ca="1" si="83"/>
        <v>3482.1990287453664</v>
      </c>
      <c r="Q313" s="1137">
        <f t="shared" ca="1" si="84"/>
        <v>22057.076566094984</v>
      </c>
      <c r="R313" s="1137">
        <f t="shared" ca="1" si="92"/>
        <v>25365.165643403081</v>
      </c>
      <c r="S313" s="1137">
        <f t="shared" ca="1" si="93"/>
        <v>3308.0890773080973</v>
      </c>
      <c r="T313" s="1137">
        <f t="shared" ca="1" si="85"/>
        <v>22057.076566094984</v>
      </c>
      <c r="U313" s="1139">
        <f t="shared" ca="1" si="86"/>
        <v>3.2631561832196627E-6</v>
      </c>
      <c r="V313" s="1140">
        <f t="shared" ca="1" si="87"/>
        <v>5.0000000000000044E-2</v>
      </c>
      <c r="X313" s="1141">
        <f t="shared" ca="1" si="94"/>
        <v>1335.0087180738483</v>
      </c>
      <c r="Y313" s="1141">
        <f t="shared" ca="1" si="88"/>
        <v>174.10995143726905</v>
      </c>
      <c r="Z313" s="1141">
        <f t="shared" ca="1" si="89"/>
        <v>1160.8987666365792</v>
      </c>
      <c r="AA313" s="1139">
        <f t="shared" ca="1" si="90"/>
        <v>3.2624846482743115E-6</v>
      </c>
      <c r="AB313" s="1112"/>
    </row>
    <row r="314" spans="1:28">
      <c r="A314" s="1151">
        <f>Calendar!J306</f>
        <v>54238</v>
      </c>
      <c r="C314" s="1111"/>
      <c r="D314" s="1132">
        <f t="shared" ca="1" si="76"/>
        <v>55153</v>
      </c>
      <c r="E314" s="1133">
        <f t="shared" ca="1" si="77"/>
        <v>55180</v>
      </c>
      <c r="F314" s="1134">
        <f t="shared" ca="1" si="78"/>
        <v>9251</v>
      </c>
      <c r="G314" s="1135">
        <f ca="1">IF(F314&lt;&gt;"",COUNTIF($F$11:F314,"&gt;0"),"")</f>
        <v>304</v>
      </c>
      <c r="H314" s="1136">
        <v>0.15018372064581467</v>
      </c>
      <c r="I314" s="1080"/>
      <c r="J314" s="1137">
        <f t="shared" ca="1" si="79"/>
        <v>23217.975332731563</v>
      </c>
      <c r="K314" s="1138">
        <f t="shared" ca="1" si="80"/>
        <v>3486.9619213323731</v>
      </c>
      <c r="L314" s="1137">
        <f t="shared" ca="1" si="81"/>
        <v>0</v>
      </c>
      <c r="M314" s="1137">
        <f t="shared" ca="1" si="82"/>
        <v>0</v>
      </c>
      <c r="N314" s="1137">
        <f t="shared" ca="1" si="91"/>
        <v>19731.013411399188</v>
      </c>
      <c r="O314" s="1080"/>
      <c r="P314" s="1137">
        <f t="shared" ca="1" si="83"/>
        <v>3486.9619213323749</v>
      </c>
      <c r="Q314" s="1137">
        <f t="shared" ca="1" si="84"/>
        <v>18744.462740829229</v>
      </c>
      <c r="R314" s="1137">
        <f t="shared" ca="1" si="92"/>
        <v>22057.076566094984</v>
      </c>
      <c r="S314" s="1137">
        <f t="shared" ca="1" si="93"/>
        <v>3312.6138252657547</v>
      </c>
      <c r="T314" s="1137">
        <f t="shared" ca="1" si="85"/>
        <v>18744.462740829229</v>
      </c>
      <c r="U314" s="1139">
        <f t="shared" ca="1" si="86"/>
        <v>2.8375799627045469E-6</v>
      </c>
      <c r="V314" s="1140">
        <f t="shared" ca="1" si="87"/>
        <v>4.9999999999999933E-2</v>
      </c>
      <c r="X314" s="1141">
        <f t="shared" ca="1" si="94"/>
        <v>1160.8987666365792</v>
      </c>
      <c r="Y314" s="1141">
        <f t="shared" ca="1" si="88"/>
        <v>174.3480960666202</v>
      </c>
      <c r="Z314" s="1141">
        <f t="shared" ca="1" si="89"/>
        <v>986.55067056995904</v>
      </c>
      <c r="AA314" s="1139">
        <f t="shared" ca="1" si="90"/>
        <v>2.8369960083982876E-6</v>
      </c>
      <c r="AB314" s="1112"/>
    </row>
    <row r="315" spans="1:28">
      <c r="A315" s="1151">
        <f>Calendar!J307</f>
        <v>54266</v>
      </c>
      <c r="C315" s="1111"/>
      <c r="D315" s="1132">
        <f t="shared" ca="1" si="76"/>
        <v>55184</v>
      </c>
      <c r="E315" s="1133">
        <f t="shared" ca="1" si="77"/>
        <v>55211</v>
      </c>
      <c r="F315" s="1134">
        <f t="shared" ca="1" si="78"/>
        <v>9282</v>
      </c>
      <c r="G315" s="1135">
        <f ca="1">IF(F315&lt;&gt;"",COUNTIF($F$11:F315,"&gt;0"),"")</f>
        <v>305</v>
      </c>
      <c r="H315" s="1136">
        <v>0.17696738241573376</v>
      </c>
      <c r="I315" s="1080"/>
      <c r="J315" s="1137">
        <f t="shared" ca="1" si="79"/>
        <v>19731.013411399188</v>
      </c>
      <c r="K315" s="1138">
        <f t="shared" ca="1" si="80"/>
        <v>3491.7457958250516</v>
      </c>
      <c r="L315" s="1137">
        <f t="shared" ca="1" si="81"/>
        <v>0</v>
      </c>
      <c r="M315" s="1137">
        <f t="shared" ca="1" si="82"/>
        <v>0</v>
      </c>
      <c r="N315" s="1137">
        <f t="shared" ca="1" si="91"/>
        <v>16239.267615574136</v>
      </c>
      <c r="O315" s="1080"/>
      <c r="P315" s="1137">
        <f t="shared" ca="1" si="83"/>
        <v>3491.7457958250525</v>
      </c>
      <c r="Q315" s="1137">
        <f t="shared" ca="1" si="84"/>
        <v>15427.304234795429</v>
      </c>
      <c r="R315" s="1137">
        <f t="shared" ca="1" si="92"/>
        <v>18744.462740829229</v>
      </c>
      <c r="S315" s="1137">
        <f t="shared" ca="1" si="93"/>
        <v>3317.1585060338002</v>
      </c>
      <c r="T315" s="1137">
        <f t="shared" ca="1" si="85"/>
        <v>15427.304234795429</v>
      </c>
      <c r="U315" s="1139">
        <f t="shared" ca="1" si="86"/>
        <v>2.4114216462755659E-6</v>
      </c>
      <c r="V315" s="1140">
        <f t="shared" ca="1" si="87"/>
        <v>5.0000000000000044E-2</v>
      </c>
      <c r="X315" s="1141">
        <f t="shared" ca="1" si="94"/>
        <v>986.55067056995904</v>
      </c>
      <c r="Y315" s="1141">
        <f t="shared" ca="1" si="88"/>
        <v>174.58728979125226</v>
      </c>
      <c r="Z315" s="1141">
        <f t="shared" ca="1" si="89"/>
        <v>811.96338077870678</v>
      </c>
      <c r="AA315" s="1139">
        <f t="shared" ca="1" si="90"/>
        <v>2.4109253923997045E-6</v>
      </c>
      <c r="AB315" s="1112"/>
    </row>
    <row r="316" spans="1:28">
      <c r="A316" s="1151">
        <f>Calendar!J308</f>
        <v>54297</v>
      </c>
      <c r="C316" s="1111"/>
      <c r="D316" s="1132">
        <f t="shared" ca="1" si="76"/>
        <v>55212</v>
      </c>
      <c r="E316" s="1133">
        <f t="shared" ca="1" si="77"/>
        <v>55239</v>
      </c>
      <c r="F316" s="1134">
        <f t="shared" ca="1" si="78"/>
        <v>9310</v>
      </c>
      <c r="G316" s="1135">
        <f ca="1">IF(F316&lt;&gt;"",COUNTIF($F$11:F316,"&gt;0"),"")</f>
        <v>306</v>
      </c>
      <c r="H316" s="1136">
        <v>0.21531239986631612</v>
      </c>
      <c r="I316" s="1080"/>
      <c r="J316" s="1137">
        <f t="shared" ca="1" si="79"/>
        <v>16239.267615574136</v>
      </c>
      <c r="K316" s="1138">
        <f t="shared" ca="1" si="80"/>
        <v>3496.515682380616</v>
      </c>
      <c r="L316" s="1137">
        <f t="shared" ca="1" si="81"/>
        <v>0</v>
      </c>
      <c r="M316" s="1137">
        <f t="shared" ca="1" si="82"/>
        <v>0</v>
      </c>
      <c r="N316" s="1137">
        <f t="shared" ca="1" si="91"/>
        <v>12742.75193319352</v>
      </c>
      <c r="O316" s="1080"/>
      <c r="P316" s="1137">
        <f t="shared" ca="1" si="83"/>
        <v>3496.5156823806155</v>
      </c>
      <c r="Q316" s="1137">
        <f t="shared" ca="1" si="84"/>
        <v>12105.614336533843</v>
      </c>
      <c r="R316" s="1137">
        <f t="shared" ca="1" si="92"/>
        <v>15427.304234795429</v>
      </c>
      <c r="S316" s="1137">
        <f t="shared" ca="1" si="93"/>
        <v>3321.6898982615858</v>
      </c>
      <c r="T316" s="1137">
        <f t="shared" ca="1" si="85"/>
        <v>12105.614336533843</v>
      </c>
      <c r="U316" s="1139">
        <f t="shared" ca="1" si="86"/>
        <v>1.9846786696335394E-6</v>
      </c>
      <c r="V316" s="1140">
        <f t="shared" ca="1" si="87"/>
        <v>5.0000000000000044E-2</v>
      </c>
      <c r="X316" s="1141">
        <f t="shared" ca="1" si="94"/>
        <v>811.96338077870678</v>
      </c>
      <c r="Y316" s="1141">
        <f t="shared" ca="1" si="88"/>
        <v>174.82578411902978</v>
      </c>
      <c r="Z316" s="1141">
        <f t="shared" ca="1" si="89"/>
        <v>637.137596659677</v>
      </c>
      <c r="AA316" s="1139">
        <f t="shared" ca="1" si="90"/>
        <v>1.9842702365071036E-6</v>
      </c>
      <c r="AB316" s="1112"/>
    </row>
    <row r="317" spans="1:28">
      <c r="A317" s="1151">
        <f>Calendar!J309</f>
        <v>54329</v>
      </c>
      <c r="C317" s="1111"/>
      <c r="D317" s="1132">
        <f t="shared" ca="1" si="76"/>
        <v>55243</v>
      </c>
      <c r="E317" s="1133">
        <f t="shared" ca="1" si="77"/>
        <v>55270</v>
      </c>
      <c r="F317" s="1134">
        <f t="shared" ca="1" si="78"/>
        <v>9341</v>
      </c>
      <c r="G317" s="1135">
        <f ca="1">IF(F317&lt;&gt;"",COUNTIF($F$11:F317,"&gt;0"),"")</f>
        <v>307</v>
      </c>
      <c r="H317" s="1136">
        <v>0.27470645671728788</v>
      </c>
      <c r="I317" s="1080"/>
      <c r="J317" s="1137">
        <f t="shared" ca="1" si="79"/>
        <v>12742.75193319352</v>
      </c>
      <c r="K317" s="1138">
        <f t="shared" ca="1" si="80"/>
        <v>3500.5162323949621</v>
      </c>
      <c r="L317" s="1137">
        <f t="shared" ca="1" si="81"/>
        <v>0</v>
      </c>
      <c r="M317" s="1137">
        <f t="shared" ca="1" si="82"/>
        <v>0</v>
      </c>
      <c r="N317" s="1137">
        <f t="shared" ca="1" si="91"/>
        <v>9242.2357007985574</v>
      </c>
      <c r="O317" s="1080"/>
      <c r="P317" s="1137">
        <f t="shared" ca="1" si="83"/>
        <v>3500.5162323949626</v>
      </c>
      <c r="Q317" s="1137">
        <f t="shared" ca="1" si="84"/>
        <v>8780.1239157586297</v>
      </c>
      <c r="R317" s="1137">
        <f t="shared" ca="1" si="92"/>
        <v>12105.614336533843</v>
      </c>
      <c r="S317" s="1137">
        <f t="shared" ca="1" si="93"/>
        <v>3325.4904207752134</v>
      </c>
      <c r="T317" s="1137">
        <f t="shared" ca="1" si="85"/>
        <v>8780.1239157586297</v>
      </c>
      <c r="U317" s="1139">
        <f t="shared" ca="1" si="86"/>
        <v>1.5573527423112545E-6</v>
      </c>
      <c r="V317" s="1140">
        <f t="shared" ca="1" si="87"/>
        <v>5.0000000000000044E-2</v>
      </c>
      <c r="X317" s="1141">
        <f t="shared" ca="1" si="94"/>
        <v>637.137596659677</v>
      </c>
      <c r="Y317" s="1141">
        <f t="shared" ca="1" si="88"/>
        <v>175.02581161974922</v>
      </c>
      <c r="Z317" s="1141">
        <f t="shared" ca="1" si="89"/>
        <v>462.11178503992778</v>
      </c>
      <c r="AA317" s="1139">
        <f t="shared" ca="1" si="90"/>
        <v>1.5570322499014589E-6</v>
      </c>
      <c r="AB317" s="1112"/>
    </row>
    <row r="318" spans="1:28">
      <c r="A318" s="1151">
        <f>Calendar!J310</f>
        <v>54358</v>
      </c>
      <c r="C318" s="1111"/>
      <c r="D318" s="1132">
        <f t="shared" ca="1" si="76"/>
        <v>55273</v>
      </c>
      <c r="E318" s="1133">
        <f t="shared" ca="1" si="77"/>
        <v>55302</v>
      </c>
      <c r="F318" s="1134">
        <f t="shared" ca="1" si="78"/>
        <v>9373</v>
      </c>
      <c r="G318" s="1135">
        <f ca="1">IF(F318&lt;&gt;"",COUNTIF($F$11:F318,"&gt;0"),"")</f>
        <v>308</v>
      </c>
      <c r="H318" s="1136">
        <v>0.32151381277346691</v>
      </c>
      <c r="I318" s="1080"/>
      <c r="J318" s="1137">
        <f t="shared" ca="1" si="79"/>
        <v>9242.2357007985574</v>
      </c>
      <c r="K318" s="1138">
        <f t="shared" ca="1" si="80"/>
        <v>2971.5064387147991</v>
      </c>
      <c r="L318" s="1137">
        <f t="shared" ca="1" si="81"/>
        <v>0</v>
      </c>
      <c r="M318" s="1137">
        <f t="shared" ca="1" si="82"/>
        <v>0</v>
      </c>
      <c r="N318" s="1137">
        <f t="shared" ca="1" si="91"/>
        <v>6270.7292620837579</v>
      </c>
      <c r="O318" s="1080"/>
      <c r="P318" s="1137">
        <f t="shared" ca="1" si="83"/>
        <v>2971.5064387147995</v>
      </c>
      <c r="Q318" s="1137">
        <f t="shared" ca="1" si="84"/>
        <v>5957.1927989795695</v>
      </c>
      <c r="R318" s="1137">
        <f t="shared" ca="1" si="92"/>
        <v>8780.1239157586297</v>
      </c>
      <c r="S318" s="1137">
        <f t="shared" ca="1" si="93"/>
        <v>2822.9311167790602</v>
      </c>
      <c r="T318" s="1137">
        <f t="shared" ca="1" si="85"/>
        <v>5957.1927989795695</v>
      </c>
      <c r="U318" s="1139">
        <f t="shared" ca="1" si="86"/>
        <v>1.1295378886119783E-6</v>
      </c>
      <c r="V318" s="1140">
        <f t="shared" ca="1" si="87"/>
        <v>5.0000000000000044E-2</v>
      </c>
      <c r="X318" s="1141">
        <f t="shared" ca="1" si="94"/>
        <v>462.11178503992778</v>
      </c>
      <c r="Y318" s="1141">
        <f t="shared" ca="1" si="88"/>
        <v>148.57532193573934</v>
      </c>
      <c r="Z318" s="1141">
        <f t="shared" ca="1" si="89"/>
        <v>313.53646310418844</v>
      </c>
      <c r="AA318" s="1139">
        <f t="shared" ca="1" si="90"/>
        <v>1.1293054375364805E-6</v>
      </c>
      <c r="AB318" s="1112"/>
    </row>
    <row r="319" spans="1:28">
      <c r="A319" s="1151">
        <f>Calendar!J311</f>
        <v>54389</v>
      </c>
      <c r="C319" s="1111"/>
      <c r="D319" s="1132">
        <f t="shared" ca="1" si="76"/>
        <v>55304</v>
      </c>
      <c r="E319" s="1133">
        <f t="shared" ca="1" si="77"/>
        <v>55331</v>
      </c>
      <c r="F319" s="1134">
        <f t="shared" ca="1" si="78"/>
        <v>9402</v>
      </c>
      <c r="G319" s="1135">
        <f ca="1">IF(F319&lt;&gt;"",COUNTIF($F$11:F319,"&gt;0"),"")</f>
        <v>309</v>
      </c>
      <c r="H319" s="1136">
        <v>0.31524518983572219</v>
      </c>
      <c r="I319" s="1080"/>
      <c r="J319" s="1137">
        <f t="shared" ca="1" si="79"/>
        <v>6270.7292620837579</v>
      </c>
      <c r="K319" s="1138">
        <f t="shared" ca="1" si="80"/>
        <v>1976.8172366340125</v>
      </c>
      <c r="L319" s="1137">
        <f t="shared" ca="1" si="81"/>
        <v>0</v>
      </c>
      <c r="M319" s="1137">
        <f t="shared" ca="1" si="82"/>
        <v>0</v>
      </c>
      <c r="N319" s="1137">
        <f t="shared" ca="1" si="91"/>
        <v>4293.9120254497457</v>
      </c>
      <c r="O319" s="1080"/>
      <c r="P319" s="1137">
        <f t="shared" ca="1" si="83"/>
        <v>1976.8172366340123</v>
      </c>
      <c r="Q319" s="1137">
        <f t="shared" ca="1" si="84"/>
        <v>4079.216424177258</v>
      </c>
      <c r="R319" s="1137">
        <f t="shared" ca="1" si="92"/>
        <v>5957.1927989795695</v>
      </c>
      <c r="S319" s="1137">
        <f t="shared" ca="1" si="93"/>
        <v>1877.9763748023115</v>
      </c>
      <c r="T319" s="1137">
        <f t="shared" ca="1" si="85"/>
        <v>4079.216424177258</v>
      </c>
      <c r="U319" s="1139">
        <f t="shared" ca="1" si="86"/>
        <v>7.6637585537224944E-7</v>
      </c>
      <c r="V319" s="1140">
        <f t="shared" ca="1" si="87"/>
        <v>5.0000000000000044E-2</v>
      </c>
      <c r="X319" s="1141">
        <f t="shared" ca="1" si="94"/>
        <v>313.53646310418844</v>
      </c>
      <c r="Y319" s="1141">
        <f t="shared" ca="1" si="88"/>
        <v>98.840861831700749</v>
      </c>
      <c r="Z319" s="1141">
        <f t="shared" ca="1" si="89"/>
        <v>214.69560127248769</v>
      </c>
      <c r="AA319" s="1139">
        <f t="shared" ca="1" si="90"/>
        <v>7.6621814052831977E-7</v>
      </c>
      <c r="AB319" s="1112"/>
    </row>
    <row r="320" spans="1:28">
      <c r="A320" s="1151">
        <f>Calendar!J312</f>
        <v>54420</v>
      </c>
      <c r="C320" s="1111"/>
      <c r="D320" s="1132">
        <f t="shared" ca="1" si="76"/>
        <v>55334</v>
      </c>
      <c r="E320" s="1133">
        <f t="shared" ca="1" si="77"/>
        <v>55361</v>
      </c>
      <c r="F320" s="1134">
        <f t="shared" ca="1" si="78"/>
        <v>9432</v>
      </c>
      <c r="G320" s="1135">
        <f ca="1">IF(F320&lt;&gt;"",COUNTIF($F$11:F320,"&gt;0"),"")</f>
        <v>310</v>
      </c>
      <c r="H320" s="1136">
        <v>0.33987246414581107</v>
      </c>
      <c r="I320" s="1080"/>
      <c r="J320" s="1137">
        <f t="shared" ca="1" si="79"/>
        <v>4293.9120254497457</v>
      </c>
      <c r="K320" s="1138">
        <f t="shared" ca="1" si="80"/>
        <v>1459.3824609149358</v>
      </c>
      <c r="L320" s="1137">
        <f t="shared" ca="1" si="81"/>
        <v>0</v>
      </c>
      <c r="M320" s="1137">
        <f t="shared" ca="1" si="82"/>
        <v>0</v>
      </c>
      <c r="N320" s="1137">
        <f t="shared" ca="1" si="91"/>
        <v>2834.5295645348097</v>
      </c>
      <c r="O320" s="1080"/>
      <c r="P320" s="1137">
        <f t="shared" ca="1" si="83"/>
        <v>1459.382460914936</v>
      </c>
      <c r="Q320" s="1137">
        <f t="shared" ca="1" si="84"/>
        <v>2692.8030863080689</v>
      </c>
      <c r="R320" s="1137">
        <f t="shared" ca="1" si="92"/>
        <v>4079.216424177258</v>
      </c>
      <c r="S320" s="1137">
        <f t="shared" ca="1" si="93"/>
        <v>1386.413337869189</v>
      </c>
      <c r="T320" s="1137">
        <f t="shared" ca="1" si="85"/>
        <v>2692.8030863080689</v>
      </c>
      <c r="U320" s="1139">
        <f t="shared" ca="1" si="86"/>
        <v>5.2477955335991074E-7</v>
      </c>
      <c r="V320" s="1140">
        <f t="shared" ca="1" si="87"/>
        <v>5.0000000000000044E-2</v>
      </c>
      <c r="X320" s="1141">
        <f t="shared" ca="1" si="94"/>
        <v>214.69560127248769</v>
      </c>
      <c r="Y320" s="1141">
        <f t="shared" ca="1" si="88"/>
        <v>72.969123045746983</v>
      </c>
      <c r="Z320" s="1141">
        <f t="shared" ca="1" si="89"/>
        <v>141.72647822674071</v>
      </c>
      <c r="AA320" s="1139">
        <f t="shared" ca="1" si="90"/>
        <v>5.2467155736189566E-7</v>
      </c>
      <c r="AB320" s="1112"/>
    </row>
    <row r="321" spans="1:28">
      <c r="A321" s="1151">
        <f>Calendar!J313</f>
        <v>54450</v>
      </c>
      <c r="C321" s="1111"/>
      <c r="D321" s="1132">
        <f t="shared" ca="1" si="76"/>
        <v>55365</v>
      </c>
      <c r="E321" s="1133">
        <f t="shared" ca="1" si="77"/>
        <v>55393</v>
      </c>
      <c r="F321" s="1134">
        <f t="shared" ca="1" si="78"/>
        <v>9464</v>
      </c>
      <c r="G321" s="1135">
        <f ca="1">IF(F321&lt;&gt;"",COUNTIF($F$11:F321,"&gt;0"),"")</f>
        <v>311</v>
      </c>
      <c r="H321" s="1136">
        <v>0.24921166002931291</v>
      </c>
      <c r="I321" s="1080"/>
      <c r="J321" s="1137">
        <f t="shared" ca="1" si="79"/>
        <v>2834.5295645348097</v>
      </c>
      <c r="K321" s="1138">
        <f t="shared" ca="1" si="80"/>
        <v>706.39781817988535</v>
      </c>
      <c r="L321" s="1137">
        <f t="shared" ca="1" si="81"/>
        <v>0</v>
      </c>
      <c r="M321" s="1137">
        <f t="shared" ca="1" si="82"/>
        <v>0</v>
      </c>
      <c r="N321" s="1137">
        <f t="shared" ca="1" si="91"/>
        <v>2128.1317463549244</v>
      </c>
      <c r="O321" s="1080"/>
      <c r="P321" s="1137">
        <f t="shared" ca="1" si="83"/>
        <v>706.39781817988523</v>
      </c>
      <c r="Q321" s="1137">
        <f t="shared" ca="1" si="84"/>
        <v>2021.7251590371782</v>
      </c>
      <c r="R321" s="1137">
        <f t="shared" ca="1" si="92"/>
        <v>2692.8030863080689</v>
      </c>
      <c r="S321" s="1137">
        <f t="shared" ca="1" si="93"/>
        <v>671.07792727089077</v>
      </c>
      <c r="T321" s="1137">
        <f t="shared" ca="1" si="85"/>
        <v>2021.7251590371782</v>
      </c>
      <c r="U321" s="1139">
        <f t="shared" ca="1" si="86"/>
        <v>3.4642143342613969E-7</v>
      </c>
      <c r="V321" s="1140">
        <f t="shared" ca="1" si="87"/>
        <v>5.0000000000000044E-2</v>
      </c>
      <c r="X321" s="1141">
        <f t="shared" ca="1" si="94"/>
        <v>141.72647822674071</v>
      </c>
      <c r="Y321" s="1141">
        <f t="shared" ca="1" si="88"/>
        <v>35.319890908994466</v>
      </c>
      <c r="Z321" s="1141">
        <f t="shared" ca="1" si="89"/>
        <v>106.40658731774624</v>
      </c>
      <c r="AA321" s="1139">
        <f t="shared" ca="1" si="90"/>
        <v>3.4635014229408773E-7</v>
      </c>
      <c r="AB321" s="1112"/>
    </row>
    <row r="322" spans="1:28">
      <c r="A322" s="1151">
        <f>Calendar!J314</f>
        <v>54480</v>
      </c>
      <c r="C322" s="1111"/>
      <c r="D322" s="1132">
        <f t="shared" ca="1" si="76"/>
        <v>55396</v>
      </c>
      <c r="E322" s="1133">
        <f t="shared" ca="1" si="77"/>
        <v>55423</v>
      </c>
      <c r="F322" s="1134">
        <f t="shared" ca="1" si="78"/>
        <v>9494</v>
      </c>
      <c r="G322" s="1135">
        <f ca="1">IF(F322&lt;&gt;"",COUNTIF($F$11:F322,"&gt;0"),"")</f>
        <v>312</v>
      </c>
      <c r="H322" s="1136">
        <v>0.33266618684702626</v>
      </c>
      <c r="I322" s="1080"/>
      <c r="J322" s="1137">
        <f t="shared" ca="1" si="79"/>
        <v>2128.1317463549244</v>
      </c>
      <c r="K322" s="1138">
        <f t="shared" ca="1" si="80"/>
        <v>707.95747316799554</v>
      </c>
      <c r="L322" s="1137">
        <f t="shared" ca="1" si="81"/>
        <v>0</v>
      </c>
      <c r="M322" s="1137">
        <f t="shared" ca="1" si="82"/>
        <v>0</v>
      </c>
      <c r="N322" s="1137">
        <f t="shared" ca="1" si="91"/>
        <v>1420.174273186929</v>
      </c>
      <c r="O322" s="1080"/>
      <c r="P322" s="1137">
        <f t="shared" ca="1" si="83"/>
        <v>707.95747316799543</v>
      </c>
      <c r="Q322" s="1137">
        <f t="shared" ca="1" si="84"/>
        <v>1349.1655595275824</v>
      </c>
      <c r="R322" s="1137">
        <f t="shared" ca="1" si="92"/>
        <v>2021.7251590371782</v>
      </c>
      <c r="S322" s="1137">
        <f t="shared" ca="1" si="93"/>
        <v>672.55959950959573</v>
      </c>
      <c r="T322" s="1137">
        <f t="shared" ca="1" si="85"/>
        <v>1349.1655595275824</v>
      </c>
      <c r="U322" s="1139">
        <f t="shared" ca="1" si="86"/>
        <v>2.6008917293227735E-7</v>
      </c>
      <c r="V322" s="1140">
        <f t="shared" ca="1" si="87"/>
        <v>5.0000000000000044E-2</v>
      </c>
      <c r="X322" s="1141">
        <f t="shared" ca="1" si="94"/>
        <v>106.40658731774624</v>
      </c>
      <c r="Y322" s="1141">
        <f t="shared" ca="1" si="88"/>
        <v>35.397873658399703</v>
      </c>
      <c r="Z322" s="1141">
        <f t="shared" ca="1" si="89"/>
        <v>71.00871365934654</v>
      </c>
      <c r="AA322" s="1139">
        <f t="shared" ca="1" si="90"/>
        <v>2.6003564838158906E-7</v>
      </c>
      <c r="AB322" s="1112"/>
    </row>
    <row r="323" spans="1:28">
      <c r="A323" s="1151">
        <f>Calendar!J315</f>
        <v>54511</v>
      </c>
      <c r="C323" s="1111"/>
      <c r="D323" s="1132">
        <f t="shared" ca="1" si="76"/>
        <v>55426</v>
      </c>
      <c r="E323" s="1133">
        <f t="shared" ca="1" si="77"/>
        <v>55453</v>
      </c>
      <c r="F323" s="1134">
        <f t="shared" ca="1" si="78"/>
        <v>9524</v>
      </c>
      <c r="G323" s="1135">
        <f ca="1">IF(F323&lt;&gt;"",COUNTIF($F$11:F323,"&gt;0"),"")</f>
        <v>313</v>
      </c>
      <c r="H323" s="1136">
        <v>0.49960355959164171</v>
      </c>
      <c r="I323" s="1080"/>
      <c r="J323" s="1137">
        <f t="shared" ca="1" si="79"/>
        <v>1420.174273186929</v>
      </c>
      <c r="K323" s="1138">
        <f t="shared" ca="1" si="80"/>
        <v>709.52412212466231</v>
      </c>
      <c r="L323" s="1137">
        <f t="shared" ca="1" si="81"/>
        <v>0</v>
      </c>
      <c r="M323" s="1137">
        <f t="shared" ca="1" si="82"/>
        <v>0</v>
      </c>
      <c r="N323" s="1137">
        <f t="shared" ca="1" si="91"/>
        <v>710.65015106226667</v>
      </c>
      <c r="O323" s="1080"/>
      <c r="P323" s="1137">
        <f t="shared" ca="1" si="83"/>
        <v>709.52412212466231</v>
      </c>
      <c r="Q323" s="1137">
        <f t="shared" ca="1" si="84"/>
        <v>675.11764350915325</v>
      </c>
      <c r="R323" s="1137">
        <f t="shared" ca="1" si="92"/>
        <v>1349.1655595275824</v>
      </c>
      <c r="S323" s="1137">
        <f t="shared" ca="1" si="93"/>
        <v>674.04791601842919</v>
      </c>
      <c r="T323" s="1137">
        <f t="shared" ca="1" si="85"/>
        <v>675.11764350915325</v>
      </c>
      <c r="U323" s="1139">
        <f t="shared" ca="1" si="86"/>
        <v>1.7356629953269985E-7</v>
      </c>
      <c r="V323" s="1140">
        <f t="shared" ca="1" si="87"/>
        <v>5.0000000000000155E-2</v>
      </c>
      <c r="X323" s="1141">
        <f t="shared" ca="1" si="94"/>
        <v>71.00871365934654</v>
      </c>
      <c r="Y323" s="1141">
        <f t="shared" ca="1" si="88"/>
        <v>35.476206106233121</v>
      </c>
      <c r="Z323" s="1141">
        <f t="shared" ca="1" si="89"/>
        <v>35.532507553113419</v>
      </c>
      <c r="AA323" s="1139">
        <f t="shared" ca="1" si="90"/>
        <v>1.7353058079019193E-7</v>
      </c>
      <c r="AB323" s="1112"/>
    </row>
    <row r="324" spans="1:28">
      <c r="A324" s="1151">
        <f>Calendar!J316</f>
        <v>54540</v>
      </c>
      <c r="C324" s="1111"/>
      <c r="D324" s="1132">
        <f t="shared" ca="1" si="76"/>
        <v>55457</v>
      </c>
      <c r="E324" s="1133">
        <f t="shared" ca="1" si="77"/>
        <v>55484</v>
      </c>
      <c r="F324" s="1134">
        <f t="shared" ca="1" si="78"/>
        <v>9555</v>
      </c>
      <c r="G324" s="1135">
        <f ca="1">IF(F324&lt;&gt;"",COUNTIF($F$11:F324,"&gt;0"),"")</f>
        <v>314</v>
      </c>
      <c r="H324" s="1136">
        <v>1</v>
      </c>
      <c r="I324" s="1080"/>
      <c r="J324" s="1137">
        <f t="shared" ca="1" si="79"/>
        <v>710.65015106226667</v>
      </c>
      <c r="K324" s="1138">
        <f t="shared" ca="1" si="80"/>
        <v>710.65015106226667</v>
      </c>
      <c r="L324" s="1137">
        <f t="shared" ca="1" si="81"/>
        <v>0</v>
      </c>
      <c r="M324" s="1137">
        <f t="shared" ca="1" si="82"/>
        <v>0</v>
      </c>
      <c r="N324" s="1137">
        <f t="shared" ca="1" si="91"/>
        <v>0</v>
      </c>
      <c r="O324" s="1080"/>
      <c r="P324" s="1137">
        <f t="shared" ca="1" si="83"/>
        <v>710.65015106226667</v>
      </c>
      <c r="Q324" s="1137">
        <f t="shared" ca="1" si="84"/>
        <v>0</v>
      </c>
      <c r="R324" s="1137">
        <f t="shared" ca="1" si="92"/>
        <v>675.11764350915325</v>
      </c>
      <c r="S324" s="1137">
        <f t="shared" ca="1" si="93"/>
        <v>675.11764350915325</v>
      </c>
      <c r="T324" s="1137">
        <f t="shared" ca="1" si="85"/>
        <v>0</v>
      </c>
      <c r="U324" s="1139">
        <f t="shared" ca="1" si="86"/>
        <v>8.6851958461013903E-8</v>
      </c>
      <c r="V324" s="1140" t="str">
        <f t="shared" ca="1" si="87"/>
        <v>n.a.</v>
      </c>
      <c r="X324" s="1141">
        <f t="shared" ca="1" si="94"/>
        <v>35.532507553113419</v>
      </c>
      <c r="Y324" s="1141">
        <f t="shared" ca="1" si="88"/>
        <v>35.532507553113419</v>
      </c>
      <c r="Z324" s="1141">
        <f t="shared" ca="1" si="89"/>
        <v>0</v>
      </c>
      <c r="AA324" s="1139">
        <f t="shared" ca="1" si="90"/>
        <v>8.6834084929407188E-8</v>
      </c>
      <c r="AB324" s="1112"/>
    </row>
    <row r="325" spans="1:28">
      <c r="A325" s="1151">
        <f>Calendar!J317</f>
        <v>54570</v>
      </c>
      <c r="C325" s="1111"/>
      <c r="D325" s="1132">
        <f t="shared" ca="1" si="76"/>
        <v>55487</v>
      </c>
      <c r="E325" s="1133">
        <f t="shared" ca="1" si="77"/>
        <v>55514</v>
      </c>
      <c r="F325" s="1134">
        <f t="shared" ca="1" si="78"/>
        <v>9585</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Calendar!J318</f>
        <v>54602</v>
      </c>
      <c r="C326" s="1111"/>
      <c r="D326" s="1132">
        <f t="shared" ca="1" si="76"/>
        <v>55518</v>
      </c>
      <c r="E326" s="1133">
        <f t="shared" ca="1" si="77"/>
        <v>55547</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Calendar!J319</f>
        <v>54631</v>
      </c>
      <c r="C327" s="1111"/>
      <c r="D327" s="1132">
        <f t="shared" ca="1" si="76"/>
        <v>55549</v>
      </c>
      <c r="E327" s="1133">
        <f t="shared" ca="1" si="77"/>
        <v>55576</v>
      </c>
      <c r="F327" s="1134">
        <f t="shared" ca="1" si="78"/>
        <v>9647</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Calendar!J320</f>
        <v>54662</v>
      </c>
      <c r="C328" s="1111"/>
      <c r="D328" s="1132">
        <f t="shared" ca="1" si="76"/>
        <v>55578</v>
      </c>
      <c r="E328" s="1133">
        <f t="shared" ca="1" si="77"/>
        <v>55605</v>
      </c>
      <c r="F328" s="1134">
        <f t="shared" ca="1" si="78"/>
        <v>9676</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Calendar!J321</f>
        <v>54693</v>
      </c>
      <c r="C329" s="1111"/>
      <c r="D329" s="1132">
        <f t="shared" ca="1" si="76"/>
        <v>55609</v>
      </c>
      <c r="E329" s="1133">
        <f t="shared" ca="1" si="77"/>
        <v>55638</v>
      </c>
      <c r="F329" s="1134">
        <f t="shared" ca="1" si="78"/>
        <v>9709</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Calendar!J322</f>
        <v>54723</v>
      </c>
      <c r="C330" s="1111"/>
      <c r="D330" s="1132">
        <f t="shared" ca="1" si="76"/>
        <v>55639</v>
      </c>
      <c r="E330" s="1133">
        <f t="shared" ca="1" si="77"/>
        <v>55666</v>
      </c>
      <c r="F330" s="1134">
        <f t="shared" ca="1" si="78"/>
        <v>9737</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Calendar!J323</f>
        <v>54756</v>
      </c>
      <c r="C331" s="1111"/>
      <c r="D331" s="1132">
        <f t="shared" ca="1" si="76"/>
        <v>55670</v>
      </c>
      <c r="E331" s="1133">
        <f t="shared" ca="1" si="77"/>
        <v>55697</v>
      </c>
      <c r="F331" s="1134">
        <f t="shared" ca="1" si="78"/>
        <v>9768</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Calendar!J324</f>
        <v>54784</v>
      </c>
      <c r="C332" s="1111"/>
      <c r="D332" s="1132">
        <f t="shared" ref="D332:D395" ca="1" si="95">IF(E332&lt;&gt;"",EOMONTH(E332,-1),"")</f>
        <v>55700</v>
      </c>
      <c r="E332" s="1133">
        <f t="shared" ref="E332:E361" ca="1" si="96">IF(INDIRECT("A"&amp;(IFERROR(MATCH(E331,A:A),999)+1))&gt;0,INDIRECT("A"&amp;(IFERROR(MATCH(E331,A:A),999)+1)),"")</f>
        <v>55729</v>
      </c>
      <c r="F332" s="1134">
        <f t="shared" ref="F332" ca="1" si="97">IF(E332&lt;&gt;"",E332-$A$31,"")</f>
        <v>9800</v>
      </c>
      <c r="G332" s="1135">
        <f ca="1">IF(F332&lt;&gt;"",COUNTIF($F$11:F332,"&gt;0"),"")</f>
        <v>322</v>
      </c>
      <c r="H332" s="1136"/>
      <c r="I332" s="1080"/>
      <c r="J332" s="1137">
        <f t="shared" ref="J332" ca="1" si="98">IF(G332=1,$A$7,N331)</f>
        <v>0</v>
      </c>
      <c r="K332" s="1138">
        <f t="shared" ref="K332" ca="1" si="99">H332*J332</f>
        <v>0</v>
      </c>
      <c r="L332" s="1137">
        <f t="shared" ref="L332" ca="1" si="100">IF(E332&lt;&gt;"",(1-(1-$A$25)^(1/12))*(J332-K332),"")</f>
        <v>0</v>
      </c>
      <c r="M332" s="1137">
        <f t="shared" ref="M332" ca="1" si="101">IF(J332-K332-L332&lt;$A$27*$A$5,J332-K332-L332,0)</f>
        <v>0</v>
      </c>
      <c r="N332" s="1137">
        <f t="shared" ca="1" si="91"/>
        <v>0</v>
      </c>
      <c r="O332" s="1080"/>
      <c r="P332" s="1137">
        <f t="shared" ref="P332" ca="1" si="102">IF(G332&lt;&gt; "", R332+X332-N332, "")</f>
        <v>0</v>
      </c>
      <c r="Q332" s="1137">
        <f t="shared" ref="Q332" ca="1" si="103">IF(E332&lt;&gt;"", N332*(1-$A$15), "")</f>
        <v>0</v>
      </c>
      <c r="R332" s="1137">
        <f t="shared" ca="1" si="92"/>
        <v>0</v>
      </c>
      <c r="S332" s="1137">
        <f t="shared" ca="1" si="93"/>
        <v>0</v>
      </c>
      <c r="T332" s="1137">
        <f t="shared" ref="T332" ca="1" si="104">IF(E332&lt;&gt;"", R332-S332, "")</f>
        <v>0</v>
      </c>
      <c r="U332" s="1139">
        <f t="shared" ref="U332" ca="1" si="105">IF(E332&lt;&gt;"", R332/$A$11, "")</f>
        <v>0</v>
      </c>
      <c r="V332" s="1140" t="str">
        <f t="shared" ref="V332" ca="1" si="106">IF(E332&lt;&gt;"", IFERROR(1-T332/N332, "n.a."), "")</f>
        <v>n.a.</v>
      </c>
      <c r="X332" s="1141">
        <f t="shared" ca="1" si="94"/>
        <v>0</v>
      </c>
      <c r="Y332" s="1141">
        <f t="shared" ref="Y332" ca="1" si="107">IF(E332&lt;&gt;"", P332-S332, "")</f>
        <v>0</v>
      </c>
      <c r="Z332" s="1141">
        <f t="shared" ref="Z332" ca="1" si="108">IF(E332&lt;&gt;"", X332-Y332, "")</f>
        <v>0</v>
      </c>
      <c r="AA332" s="1139">
        <f t="shared" ref="AA332" ca="1" si="109">IF(E332&lt;&gt;"", X332/$A$19, "")</f>
        <v>0</v>
      </c>
      <c r="AB332" s="1112"/>
    </row>
    <row r="333" spans="1:28">
      <c r="A333" s="1151">
        <f>Calendar!J325</f>
        <v>54815</v>
      </c>
      <c r="C333" s="1111"/>
      <c r="D333" s="1132">
        <f t="shared" ca="1" si="95"/>
        <v>55731</v>
      </c>
      <c r="E333" s="1133">
        <f t="shared" ca="1" si="96"/>
        <v>55758</v>
      </c>
      <c r="F333" s="1134">
        <f t="shared" ref="F333:F361" ca="1" si="110">IF(E333&lt;&gt;"",E333-$A$31,"")</f>
        <v>9829</v>
      </c>
      <c r="G333" s="1135">
        <f ca="1">IF(F333&lt;&gt;"",COUNTIF($F$11:F333,"&gt;0"),"")</f>
        <v>323</v>
      </c>
      <c r="H333" s="1136"/>
      <c r="I333" s="1080"/>
      <c r="J333" s="1137">
        <f t="shared" ref="J333:J361" ca="1" si="111">IF(G333=1,$A$7,N332)</f>
        <v>0</v>
      </c>
      <c r="K333" s="1138">
        <f t="shared" ref="K333:K361" ca="1" si="112">H333*J333</f>
        <v>0</v>
      </c>
      <c r="L333" s="1137">
        <f t="shared" ref="L333:L361" ca="1" si="113">IF(E333&lt;&gt;"",(1-(1-$A$25)^(1/12))*(J333-K333),"")</f>
        <v>0</v>
      </c>
      <c r="M333" s="1137">
        <f t="shared" ref="M333:M361" ca="1" si="114">IF(J333-K333-L333&lt;$A$27*$A$5,J333-K333-L333,0)</f>
        <v>0</v>
      </c>
      <c r="N333" s="1137">
        <f t="shared" ref="N333:N361" ca="1" si="115">IF(E333&lt;&gt;"",J333-K333-L333-M333,"")</f>
        <v>0</v>
      </c>
      <c r="O333" s="1080"/>
      <c r="P333" s="1137">
        <f t="shared" ref="P333:P361" ca="1" si="116">IF(G333&lt;&gt; "", R333+X333-N333, "")</f>
        <v>0</v>
      </c>
      <c r="Q333" s="1137">
        <f t="shared" ref="Q333:Q361" ca="1" si="117">IF(E333&lt;&gt;"", N333*(1-$A$15), "")</f>
        <v>0</v>
      </c>
      <c r="R333" s="1137">
        <f t="shared" ref="R333:R361" ca="1" si="118">IF(E333&lt;&gt;"", T332, "")</f>
        <v>0</v>
      </c>
      <c r="S333" s="1137">
        <f t="shared" ref="S333:S361" ca="1" si="119">IF(E333&lt;&gt;"", MIN(P333,MAX(R333-Q333,0)), "")</f>
        <v>0</v>
      </c>
      <c r="T333" s="1137">
        <f t="shared" ref="T333:T361" ca="1" si="120">IF(E333&lt;&gt;"", R333-S333, "")</f>
        <v>0</v>
      </c>
      <c r="U333" s="1139">
        <f t="shared" ref="U333:U361" ca="1" si="121">IF(E333&lt;&gt;"", R333/$A$11, "")</f>
        <v>0</v>
      </c>
      <c r="V333" s="1140" t="str">
        <f t="shared" ref="V333:V361" ca="1" si="122">IF(E333&lt;&gt;"", IFERROR(1-T333/N333, "n.a."), "")</f>
        <v>n.a.</v>
      </c>
      <c r="X333" s="1141">
        <f t="shared" ref="X333:X361" ca="1" si="123">IF(E333&lt;&gt;"", Z332, "")</f>
        <v>0</v>
      </c>
      <c r="Y333" s="1141">
        <f t="shared" ref="Y333:Y361" ca="1" si="124">IF(E333&lt;&gt;"", P333-S333, "")</f>
        <v>0</v>
      </c>
      <c r="Z333" s="1141">
        <f t="shared" ref="Z333:Z361" ca="1" si="125">IF(E333&lt;&gt;"", X333-Y333, "")</f>
        <v>0</v>
      </c>
      <c r="AA333" s="1139">
        <f t="shared" ref="AA333:AA361" ca="1" si="126">IF(E333&lt;&gt;"", X333/$A$19, "")</f>
        <v>0</v>
      </c>
      <c r="AB333" s="1112"/>
    </row>
    <row r="334" spans="1:28">
      <c r="A334" s="1151">
        <f>Calendar!J326</f>
        <v>54847</v>
      </c>
      <c r="C334" s="1111"/>
      <c r="D334" s="1132">
        <f t="shared" ca="1" si="95"/>
        <v>55762</v>
      </c>
      <c r="E334" s="1133">
        <f t="shared" ca="1" si="96"/>
        <v>55789</v>
      </c>
      <c r="F334" s="1134">
        <f t="shared" ca="1" si="110"/>
        <v>9860</v>
      </c>
      <c r="G334" s="1135">
        <f ca="1">IF(F334&lt;&gt;"",COUNTIF($F$11:F334,"&gt;0"),"")</f>
        <v>324</v>
      </c>
      <c r="H334" s="1136"/>
      <c r="I334" s="1080"/>
      <c r="J334" s="1137">
        <f t="shared" ca="1" si="111"/>
        <v>0</v>
      </c>
      <c r="K334" s="1138">
        <f t="shared" ca="1" si="112"/>
        <v>0</v>
      </c>
      <c r="L334" s="1137">
        <f t="shared" ca="1" si="113"/>
        <v>0</v>
      </c>
      <c r="M334" s="1137">
        <f t="shared" ca="1" si="114"/>
        <v>0</v>
      </c>
      <c r="N334" s="1137">
        <f t="shared" ca="1" si="115"/>
        <v>0</v>
      </c>
      <c r="O334" s="1080"/>
      <c r="P334" s="1137">
        <f t="shared" ca="1" si="116"/>
        <v>0</v>
      </c>
      <c r="Q334" s="1137">
        <f t="shared" ca="1" si="117"/>
        <v>0</v>
      </c>
      <c r="R334" s="1137">
        <f t="shared" ca="1" si="118"/>
        <v>0</v>
      </c>
      <c r="S334" s="1137">
        <f t="shared" ca="1" si="119"/>
        <v>0</v>
      </c>
      <c r="T334" s="1137">
        <f t="shared" ca="1" si="120"/>
        <v>0</v>
      </c>
      <c r="U334" s="1139">
        <f t="shared" ca="1" si="121"/>
        <v>0</v>
      </c>
      <c r="V334" s="1140" t="str">
        <f t="shared" ca="1" si="122"/>
        <v>n.a.</v>
      </c>
      <c r="X334" s="1141">
        <f t="shared" ca="1" si="123"/>
        <v>0</v>
      </c>
      <c r="Y334" s="1141">
        <f t="shared" ca="1" si="124"/>
        <v>0</v>
      </c>
      <c r="Z334" s="1141">
        <f t="shared" ca="1" si="125"/>
        <v>0</v>
      </c>
      <c r="AA334" s="1139">
        <f t="shared" ca="1" si="126"/>
        <v>0</v>
      </c>
      <c r="AB334" s="1112"/>
    </row>
    <row r="335" spans="1:28">
      <c r="A335" s="1151">
        <f>Calendar!J327</f>
        <v>54875</v>
      </c>
      <c r="C335" s="1111"/>
      <c r="D335" s="1132">
        <f t="shared" ca="1" si="95"/>
        <v>55792</v>
      </c>
      <c r="E335" s="1133">
        <f t="shared" ca="1" si="96"/>
        <v>55820</v>
      </c>
      <c r="F335" s="1134">
        <f t="shared" ca="1" si="110"/>
        <v>9891</v>
      </c>
      <c r="G335" s="1135">
        <f ca="1">IF(F335&lt;&gt;"",COUNTIF($F$11:F335,"&gt;0"),"")</f>
        <v>325</v>
      </c>
      <c r="H335" s="1136"/>
      <c r="I335" s="1080"/>
      <c r="J335" s="1137">
        <f t="shared" ca="1" si="111"/>
        <v>0</v>
      </c>
      <c r="K335" s="1138">
        <f t="shared" ca="1" si="112"/>
        <v>0</v>
      </c>
      <c r="L335" s="1137">
        <f t="shared" ca="1" si="113"/>
        <v>0</v>
      </c>
      <c r="M335" s="1137">
        <f t="shared" ca="1" si="114"/>
        <v>0</v>
      </c>
      <c r="N335" s="1137">
        <f t="shared" ca="1" si="115"/>
        <v>0</v>
      </c>
      <c r="O335" s="1080"/>
      <c r="P335" s="1137">
        <f t="shared" ca="1" si="116"/>
        <v>0</v>
      </c>
      <c r="Q335" s="1137">
        <f t="shared" ca="1" si="117"/>
        <v>0</v>
      </c>
      <c r="R335" s="1137">
        <f t="shared" ca="1" si="118"/>
        <v>0</v>
      </c>
      <c r="S335" s="1137">
        <f t="shared" ca="1" si="119"/>
        <v>0</v>
      </c>
      <c r="T335" s="1137">
        <f t="shared" ca="1" si="120"/>
        <v>0</v>
      </c>
      <c r="U335" s="1139">
        <f t="shared" ca="1" si="121"/>
        <v>0</v>
      </c>
      <c r="V335" s="1140" t="str">
        <f t="shared" ca="1" si="122"/>
        <v>n.a.</v>
      </c>
      <c r="X335" s="1141">
        <f t="shared" ca="1" si="123"/>
        <v>0</v>
      </c>
      <c r="Y335" s="1141">
        <f t="shared" ca="1" si="124"/>
        <v>0</v>
      </c>
      <c r="Z335" s="1141">
        <f t="shared" ca="1" si="125"/>
        <v>0</v>
      </c>
      <c r="AA335" s="1139">
        <f t="shared" ca="1" si="126"/>
        <v>0</v>
      </c>
      <c r="AB335" s="1112"/>
    </row>
    <row r="336" spans="1:28">
      <c r="A336" s="1151">
        <f>Calendar!J328</f>
        <v>54905</v>
      </c>
      <c r="C336" s="1111"/>
      <c r="D336" s="1132">
        <f t="shared" ca="1" si="95"/>
        <v>55823</v>
      </c>
      <c r="E336" s="1133">
        <f t="shared" ca="1" si="96"/>
        <v>55850</v>
      </c>
      <c r="F336" s="1134">
        <f t="shared" ca="1" si="110"/>
        <v>9921</v>
      </c>
      <c r="G336" s="1135">
        <f ca="1">IF(F336&lt;&gt;"",COUNTIF($F$11:F336,"&gt;0"),"")</f>
        <v>326</v>
      </c>
      <c r="H336" s="1136"/>
      <c r="I336" s="1080"/>
      <c r="J336" s="1137">
        <f t="shared" ca="1" si="111"/>
        <v>0</v>
      </c>
      <c r="K336" s="1138">
        <f t="shared" ca="1" si="112"/>
        <v>0</v>
      </c>
      <c r="L336" s="1137">
        <f t="shared" ca="1" si="113"/>
        <v>0</v>
      </c>
      <c r="M336" s="1137">
        <f t="shared" ca="1" si="114"/>
        <v>0</v>
      </c>
      <c r="N336" s="1137">
        <f t="shared" ca="1" si="115"/>
        <v>0</v>
      </c>
      <c r="O336" s="1080"/>
      <c r="P336" s="1137">
        <f t="shared" ca="1" si="116"/>
        <v>0</v>
      </c>
      <c r="Q336" s="1137">
        <f t="shared" ca="1" si="117"/>
        <v>0</v>
      </c>
      <c r="R336" s="1137">
        <f t="shared" ca="1" si="118"/>
        <v>0</v>
      </c>
      <c r="S336" s="1137">
        <f t="shared" ca="1" si="119"/>
        <v>0</v>
      </c>
      <c r="T336" s="1137">
        <f t="shared" ca="1" si="120"/>
        <v>0</v>
      </c>
      <c r="U336" s="1139">
        <f t="shared" ca="1" si="121"/>
        <v>0</v>
      </c>
      <c r="V336" s="1140" t="str">
        <f t="shared" ca="1" si="122"/>
        <v>n.a.</v>
      </c>
      <c r="X336" s="1141">
        <f t="shared" ca="1" si="123"/>
        <v>0</v>
      </c>
      <c r="Y336" s="1141">
        <f t="shared" ca="1" si="124"/>
        <v>0</v>
      </c>
      <c r="Z336" s="1141">
        <f t="shared" ca="1" si="125"/>
        <v>0</v>
      </c>
      <c r="AA336" s="1139">
        <f t="shared" ca="1" si="126"/>
        <v>0</v>
      </c>
      <c r="AB336" s="1112"/>
    </row>
    <row r="337" spans="1:28">
      <c r="A337" s="1151">
        <f>Calendar!J329</f>
        <v>54935</v>
      </c>
      <c r="C337" s="1111"/>
      <c r="D337" s="1132">
        <f t="shared" ca="1" si="95"/>
        <v>55853</v>
      </c>
      <c r="E337" s="1133">
        <f t="shared" ca="1" si="96"/>
        <v>55880</v>
      </c>
      <c r="F337" s="1134">
        <f t="shared" ca="1" si="110"/>
        <v>9951</v>
      </c>
      <c r="G337" s="1135">
        <f ca="1">IF(F337&lt;&gt;"",COUNTIF($F$11:F337,"&gt;0"),"")</f>
        <v>327</v>
      </c>
      <c r="H337" s="1136"/>
      <c r="I337" s="1080"/>
      <c r="J337" s="1137">
        <f t="shared" ca="1" si="111"/>
        <v>0</v>
      </c>
      <c r="K337" s="1138">
        <f t="shared" ca="1" si="112"/>
        <v>0</v>
      </c>
      <c r="L337" s="1137">
        <f t="shared" ca="1" si="113"/>
        <v>0</v>
      </c>
      <c r="M337" s="1137">
        <f t="shared" ca="1" si="114"/>
        <v>0</v>
      </c>
      <c r="N337" s="1137">
        <f t="shared" ca="1" si="115"/>
        <v>0</v>
      </c>
      <c r="O337" s="1080"/>
      <c r="P337" s="1137">
        <f t="shared" ca="1" si="116"/>
        <v>0</v>
      </c>
      <c r="Q337" s="1137">
        <f t="shared" ca="1" si="117"/>
        <v>0</v>
      </c>
      <c r="R337" s="1137">
        <f t="shared" ca="1" si="118"/>
        <v>0</v>
      </c>
      <c r="S337" s="1137">
        <f t="shared" ca="1" si="119"/>
        <v>0</v>
      </c>
      <c r="T337" s="1137">
        <f t="shared" ca="1" si="120"/>
        <v>0</v>
      </c>
      <c r="U337" s="1139">
        <f t="shared" ca="1" si="121"/>
        <v>0</v>
      </c>
      <c r="V337" s="1140" t="str">
        <f t="shared" ca="1" si="122"/>
        <v>n.a.</v>
      </c>
      <c r="X337" s="1141">
        <f t="shared" ca="1" si="123"/>
        <v>0</v>
      </c>
      <c r="Y337" s="1141">
        <f t="shared" ca="1" si="124"/>
        <v>0</v>
      </c>
      <c r="Z337" s="1141">
        <f t="shared" ca="1" si="125"/>
        <v>0</v>
      </c>
      <c r="AA337" s="1139">
        <f t="shared" ca="1" si="126"/>
        <v>0</v>
      </c>
      <c r="AB337" s="1112"/>
    </row>
    <row r="338" spans="1:28">
      <c r="A338" s="1151">
        <f>Calendar!J330</f>
        <v>54966</v>
      </c>
      <c r="C338" s="1111"/>
      <c r="D338" s="1132">
        <f t="shared" ca="1" si="95"/>
        <v>55884</v>
      </c>
      <c r="E338" s="1133">
        <f t="shared" ca="1" si="96"/>
        <v>55911</v>
      </c>
      <c r="F338" s="1134">
        <f t="shared" ca="1" si="110"/>
        <v>9982</v>
      </c>
      <c r="G338" s="1135">
        <f ca="1">IF(F338&lt;&gt;"",COUNTIF($F$11:F338,"&gt;0"),"")</f>
        <v>328</v>
      </c>
      <c r="H338" s="1136"/>
      <c r="I338" s="1080"/>
      <c r="J338" s="1137">
        <f t="shared" ca="1" si="111"/>
        <v>0</v>
      </c>
      <c r="K338" s="1138">
        <f t="shared" ca="1" si="112"/>
        <v>0</v>
      </c>
      <c r="L338" s="1137">
        <f t="shared" ca="1" si="113"/>
        <v>0</v>
      </c>
      <c r="M338" s="1137">
        <f t="shared" ca="1" si="114"/>
        <v>0</v>
      </c>
      <c r="N338" s="1137">
        <f t="shared" ca="1" si="115"/>
        <v>0</v>
      </c>
      <c r="O338" s="1080"/>
      <c r="P338" s="1137">
        <f t="shared" ca="1" si="116"/>
        <v>0</v>
      </c>
      <c r="Q338" s="1137">
        <f t="shared" ca="1" si="117"/>
        <v>0</v>
      </c>
      <c r="R338" s="1137">
        <f t="shared" ca="1" si="118"/>
        <v>0</v>
      </c>
      <c r="S338" s="1137">
        <f t="shared" ca="1" si="119"/>
        <v>0</v>
      </c>
      <c r="T338" s="1137">
        <f t="shared" ca="1" si="120"/>
        <v>0</v>
      </c>
      <c r="U338" s="1139">
        <f t="shared" ca="1" si="121"/>
        <v>0</v>
      </c>
      <c r="V338" s="1140" t="str">
        <f t="shared" ca="1" si="122"/>
        <v>n.a.</v>
      </c>
      <c r="X338" s="1141">
        <f t="shared" ca="1" si="123"/>
        <v>0</v>
      </c>
      <c r="Y338" s="1141">
        <f t="shared" ca="1" si="124"/>
        <v>0</v>
      </c>
      <c r="Z338" s="1141">
        <f t="shared" ca="1" si="125"/>
        <v>0</v>
      </c>
      <c r="AA338" s="1139">
        <f t="shared" ca="1" si="126"/>
        <v>0</v>
      </c>
      <c r="AB338" s="1112"/>
    </row>
    <row r="339" spans="1:28">
      <c r="A339" s="1151">
        <f>Calendar!J331</f>
        <v>54996</v>
      </c>
      <c r="C339" s="1111"/>
      <c r="D339" s="1132">
        <f t="shared" ca="1" si="95"/>
        <v>55915</v>
      </c>
      <c r="E339" s="1133">
        <f t="shared" ca="1" si="96"/>
        <v>55942</v>
      </c>
      <c r="F339" s="1134">
        <f t="shared" ca="1" si="110"/>
        <v>10013</v>
      </c>
      <c r="G339" s="1135">
        <f ca="1">IF(F339&lt;&gt;"",COUNTIF($F$11:F339,"&gt;0"),"")</f>
        <v>329</v>
      </c>
      <c r="H339" s="1136"/>
      <c r="I339" s="1080"/>
      <c r="J339" s="1137">
        <f t="shared" ca="1" si="111"/>
        <v>0</v>
      </c>
      <c r="K339" s="1138">
        <f t="shared" ca="1" si="112"/>
        <v>0</v>
      </c>
      <c r="L339" s="1137">
        <f t="shared" ca="1" si="113"/>
        <v>0</v>
      </c>
      <c r="M339" s="1137">
        <f t="shared" ca="1" si="114"/>
        <v>0</v>
      </c>
      <c r="N339" s="1137">
        <f t="shared" ca="1" si="115"/>
        <v>0</v>
      </c>
      <c r="O339" s="1080"/>
      <c r="P339" s="1137">
        <f t="shared" ca="1" si="116"/>
        <v>0</v>
      </c>
      <c r="Q339" s="1137">
        <f t="shared" ca="1" si="117"/>
        <v>0</v>
      </c>
      <c r="R339" s="1137">
        <f t="shared" ca="1" si="118"/>
        <v>0</v>
      </c>
      <c r="S339" s="1137">
        <f t="shared" ca="1" si="119"/>
        <v>0</v>
      </c>
      <c r="T339" s="1137">
        <f t="shared" ca="1" si="120"/>
        <v>0</v>
      </c>
      <c r="U339" s="1139">
        <f t="shared" ca="1" si="121"/>
        <v>0</v>
      </c>
      <c r="V339" s="1140" t="str">
        <f t="shared" ca="1" si="122"/>
        <v>n.a.</v>
      </c>
      <c r="X339" s="1141">
        <f t="shared" ca="1" si="123"/>
        <v>0</v>
      </c>
      <c r="Y339" s="1141">
        <f t="shared" ca="1" si="124"/>
        <v>0</v>
      </c>
      <c r="Z339" s="1141">
        <f t="shared" ca="1" si="125"/>
        <v>0</v>
      </c>
      <c r="AA339" s="1139">
        <f t="shared" ca="1" si="126"/>
        <v>0</v>
      </c>
      <c r="AB339" s="1112"/>
    </row>
    <row r="340" spans="1:28">
      <c r="A340" s="1151">
        <f>Calendar!J332</f>
        <v>55029</v>
      </c>
      <c r="C340" s="1111"/>
      <c r="D340" s="1132">
        <f t="shared" ca="1" si="95"/>
        <v>55943</v>
      </c>
      <c r="E340" s="1133">
        <f t="shared" ca="1" si="96"/>
        <v>55970</v>
      </c>
      <c r="F340" s="1134">
        <f t="shared" ca="1" si="110"/>
        <v>10041</v>
      </c>
      <c r="G340" s="1135">
        <f ca="1">IF(F340&lt;&gt;"",COUNTIF($F$11:F340,"&gt;0"),"")</f>
        <v>330</v>
      </c>
      <c r="H340" s="1136"/>
      <c r="I340" s="1080"/>
      <c r="J340" s="1137">
        <f t="shared" ca="1" si="111"/>
        <v>0</v>
      </c>
      <c r="K340" s="1138">
        <f t="shared" ca="1" si="112"/>
        <v>0</v>
      </c>
      <c r="L340" s="1137">
        <f t="shared" ca="1" si="113"/>
        <v>0</v>
      </c>
      <c r="M340" s="1137">
        <f t="shared" ca="1" si="114"/>
        <v>0</v>
      </c>
      <c r="N340" s="1137">
        <f t="shared" ca="1" si="115"/>
        <v>0</v>
      </c>
      <c r="O340" s="1080"/>
      <c r="P340" s="1137">
        <f t="shared" ca="1" si="116"/>
        <v>0</v>
      </c>
      <c r="Q340" s="1137">
        <f t="shared" ca="1" si="117"/>
        <v>0</v>
      </c>
      <c r="R340" s="1137">
        <f t="shared" ca="1" si="118"/>
        <v>0</v>
      </c>
      <c r="S340" s="1137">
        <f t="shared" ca="1" si="119"/>
        <v>0</v>
      </c>
      <c r="T340" s="1137">
        <f t="shared" ca="1" si="120"/>
        <v>0</v>
      </c>
      <c r="U340" s="1139">
        <f t="shared" ca="1" si="121"/>
        <v>0</v>
      </c>
      <c r="V340" s="1140" t="str">
        <f t="shared" ca="1" si="122"/>
        <v>n.a.</v>
      </c>
      <c r="X340" s="1141">
        <f t="shared" ca="1" si="123"/>
        <v>0</v>
      </c>
      <c r="Y340" s="1141">
        <f t="shared" ca="1" si="124"/>
        <v>0</v>
      </c>
      <c r="Z340" s="1141">
        <f t="shared" ca="1" si="125"/>
        <v>0</v>
      </c>
      <c r="AA340" s="1139">
        <f t="shared" ca="1" si="126"/>
        <v>0</v>
      </c>
      <c r="AB340" s="1112"/>
    </row>
    <row r="341" spans="1:28">
      <c r="A341" s="1151">
        <f>Calendar!J333</f>
        <v>55058</v>
      </c>
      <c r="C341" s="1111"/>
      <c r="D341" s="1132">
        <f t="shared" ca="1" si="95"/>
        <v>55974</v>
      </c>
      <c r="E341" s="1133">
        <f t="shared" ca="1" si="96"/>
        <v>56002</v>
      </c>
      <c r="F341" s="1134">
        <f t="shared" ca="1" si="110"/>
        <v>10073</v>
      </c>
      <c r="G341" s="1135">
        <f ca="1">IF(F341&lt;&gt;"",COUNTIF($F$11:F341,"&gt;0"),"")</f>
        <v>331</v>
      </c>
      <c r="H341" s="1136"/>
      <c r="I341" s="1080"/>
      <c r="J341" s="1137">
        <f t="shared" ca="1" si="111"/>
        <v>0</v>
      </c>
      <c r="K341" s="1138">
        <f t="shared" ca="1" si="112"/>
        <v>0</v>
      </c>
      <c r="L341" s="1137">
        <f t="shared" ca="1" si="113"/>
        <v>0</v>
      </c>
      <c r="M341" s="1137">
        <f t="shared" ca="1" si="114"/>
        <v>0</v>
      </c>
      <c r="N341" s="1137">
        <f t="shared" ca="1" si="115"/>
        <v>0</v>
      </c>
      <c r="O341" s="1080"/>
      <c r="P341" s="1137">
        <f t="shared" ca="1" si="116"/>
        <v>0</v>
      </c>
      <c r="Q341" s="1137">
        <f t="shared" ca="1" si="117"/>
        <v>0</v>
      </c>
      <c r="R341" s="1137">
        <f t="shared" ca="1" si="118"/>
        <v>0</v>
      </c>
      <c r="S341" s="1137">
        <f t="shared" ca="1" si="119"/>
        <v>0</v>
      </c>
      <c r="T341" s="1137">
        <f t="shared" ca="1" si="120"/>
        <v>0</v>
      </c>
      <c r="U341" s="1139">
        <f t="shared" ca="1" si="121"/>
        <v>0</v>
      </c>
      <c r="V341" s="1140" t="str">
        <f t="shared" ca="1" si="122"/>
        <v>n.a.</v>
      </c>
      <c r="X341" s="1141">
        <f t="shared" ca="1" si="123"/>
        <v>0</v>
      </c>
      <c r="Y341" s="1141">
        <f t="shared" ca="1" si="124"/>
        <v>0</v>
      </c>
      <c r="Z341" s="1141">
        <f t="shared" ca="1" si="125"/>
        <v>0</v>
      </c>
      <c r="AA341" s="1139">
        <f t="shared" ca="1" si="126"/>
        <v>0</v>
      </c>
      <c r="AB341" s="1112"/>
    </row>
    <row r="342" spans="1:28">
      <c r="A342" s="1151">
        <f>Calendar!J334</f>
        <v>55088</v>
      </c>
      <c r="C342" s="1111"/>
      <c r="D342" s="1132">
        <f t="shared" ca="1" si="95"/>
        <v>56004</v>
      </c>
      <c r="E342" s="1133">
        <f t="shared" ca="1" si="96"/>
        <v>56031</v>
      </c>
      <c r="F342" s="1134">
        <f t="shared" ca="1" si="110"/>
        <v>10102</v>
      </c>
      <c r="G342" s="1135">
        <f ca="1">IF(F342&lt;&gt;"",COUNTIF($F$11:F342,"&gt;0"),"")</f>
        <v>332</v>
      </c>
      <c r="H342" s="1136"/>
      <c r="I342" s="1080"/>
      <c r="J342" s="1137">
        <f t="shared" ca="1" si="111"/>
        <v>0</v>
      </c>
      <c r="K342" s="1138">
        <f t="shared" ca="1" si="112"/>
        <v>0</v>
      </c>
      <c r="L342" s="1137">
        <f t="shared" ca="1" si="113"/>
        <v>0</v>
      </c>
      <c r="M342" s="1137">
        <f t="shared" ca="1" si="114"/>
        <v>0</v>
      </c>
      <c r="N342" s="1137">
        <f t="shared" ca="1" si="115"/>
        <v>0</v>
      </c>
      <c r="O342" s="1080"/>
      <c r="P342" s="1137">
        <f t="shared" ca="1" si="116"/>
        <v>0</v>
      </c>
      <c r="Q342" s="1137">
        <f t="shared" ca="1" si="117"/>
        <v>0</v>
      </c>
      <c r="R342" s="1137">
        <f t="shared" ca="1" si="118"/>
        <v>0</v>
      </c>
      <c r="S342" s="1137">
        <f t="shared" ca="1" si="119"/>
        <v>0</v>
      </c>
      <c r="T342" s="1137">
        <f t="shared" ca="1" si="120"/>
        <v>0</v>
      </c>
      <c r="U342" s="1139">
        <f t="shared" ca="1" si="121"/>
        <v>0</v>
      </c>
      <c r="V342" s="1140" t="str">
        <f t="shared" ca="1" si="122"/>
        <v>n.a.</v>
      </c>
      <c r="X342" s="1141">
        <f t="shared" ca="1" si="123"/>
        <v>0</v>
      </c>
      <c r="Y342" s="1141">
        <f t="shared" ca="1" si="124"/>
        <v>0</v>
      </c>
      <c r="Z342" s="1141">
        <f t="shared" ca="1" si="125"/>
        <v>0</v>
      </c>
      <c r="AA342" s="1139">
        <f t="shared" ca="1" si="126"/>
        <v>0</v>
      </c>
      <c r="AB342" s="1112"/>
    </row>
    <row r="343" spans="1:28">
      <c r="A343" s="1151">
        <f>Calendar!J335</f>
        <v>55120</v>
      </c>
      <c r="C343" s="1111"/>
      <c r="D343" s="1132">
        <f t="shared" ca="1" si="95"/>
        <v>56035</v>
      </c>
      <c r="E343" s="1133">
        <f t="shared" ca="1" si="96"/>
        <v>56062</v>
      </c>
      <c r="F343" s="1134">
        <f t="shared" ca="1" si="110"/>
        <v>10133</v>
      </c>
      <c r="G343" s="1135">
        <f ca="1">IF(F343&lt;&gt;"",COUNTIF($F$11:F343,"&gt;0"),"")</f>
        <v>333</v>
      </c>
      <c r="H343" s="1136"/>
      <c r="I343" s="1080"/>
      <c r="J343" s="1137">
        <f t="shared" ca="1" si="111"/>
        <v>0</v>
      </c>
      <c r="K343" s="1138">
        <f t="shared" ca="1" si="112"/>
        <v>0</v>
      </c>
      <c r="L343" s="1137">
        <f t="shared" ca="1" si="113"/>
        <v>0</v>
      </c>
      <c r="M343" s="1137">
        <f t="shared" ca="1" si="114"/>
        <v>0</v>
      </c>
      <c r="N343" s="1137">
        <f t="shared" ca="1" si="115"/>
        <v>0</v>
      </c>
      <c r="O343" s="1080"/>
      <c r="P343" s="1137">
        <f t="shared" ca="1" si="116"/>
        <v>0</v>
      </c>
      <c r="Q343" s="1137">
        <f t="shared" ca="1" si="117"/>
        <v>0</v>
      </c>
      <c r="R343" s="1137">
        <f t="shared" ca="1" si="118"/>
        <v>0</v>
      </c>
      <c r="S343" s="1137">
        <f t="shared" ca="1" si="119"/>
        <v>0</v>
      </c>
      <c r="T343" s="1137">
        <f t="shared" ca="1" si="120"/>
        <v>0</v>
      </c>
      <c r="U343" s="1139">
        <f t="shared" ca="1" si="121"/>
        <v>0</v>
      </c>
      <c r="V343" s="1140" t="str">
        <f t="shared" ca="1" si="122"/>
        <v>n.a.</v>
      </c>
      <c r="X343" s="1141">
        <f t="shared" ca="1" si="123"/>
        <v>0</v>
      </c>
      <c r="Y343" s="1141">
        <f t="shared" ca="1" si="124"/>
        <v>0</v>
      </c>
      <c r="Z343" s="1141">
        <f t="shared" ca="1" si="125"/>
        <v>0</v>
      </c>
      <c r="AA343" s="1139">
        <f t="shared" ca="1" si="126"/>
        <v>0</v>
      </c>
      <c r="AB343" s="1112"/>
    </row>
    <row r="344" spans="1:28">
      <c r="A344" s="1151">
        <f>Calendar!J336</f>
        <v>55149</v>
      </c>
      <c r="C344" s="1111"/>
      <c r="D344" s="1132">
        <f t="shared" ca="1" si="95"/>
        <v>56065</v>
      </c>
      <c r="E344" s="1133">
        <f t="shared" ca="1" si="96"/>
        <v>56093</v>
      </c>
      <c r="F344" s="1134">
        <f t="shared" ca="1" si="110"/>
        <v>10164</v>
      </c>
      <c r="G344" s="1135">
        <f ca="1">IF(F344&lt;&gt;"",COUNTIF($F$11:F344,"&gt;0"),"")</f>
        <v>334</v>
      </c>
      <c r="H344" s="1136"/>
      <c r="I344" s="1080"/>
      <c r="J344" s="1137">
        <f t="shared" ca="1" si="111"/>
        <v>0</v>
      </c>
      <c r="K344" s="1138">
        <f t="shared" ca="1" si="112"/>
        <v>0</v>
      </c>
      <c r="L344" s="1137">
        <f t="shared" ca="1" si="113"/>
        <v>0</v>
      </c>
      <c r="M344" s="1137">
        <f t="shared" ca="1" si="114"/>
        <v>0</v>
      </c>
      <c r="N344" s="1137">
        <f t="shared" ca="1" si="115"/>
        <v>0</v>
      </c>
      <c r="O344" s="1080"/>
      <c r="P344" s="1137">
        <f t="shared" ca="1" si="116"/>
        <v>0</v>
      </c>
      <c r="Q344" s="1137">
        <f t="shared" ca="1" si="117"/>
        <v>0</v>
      </c>
      <c r="R344" s="1137">
        <f t="shared" ca="1" si="118"/>
        <v>0</v>
      </c>
      <c r="S344" s="1137">
        <f t="shared" ca="1" si="119"/>
        <v>0</v>
      </c>
      <c r="T344" s="1137">
        <f t="shared" ca="1" si="120"/>
        <v>0</v>
      </c>
      <c r="U344" s="1139">
        <f t="shared" ca="1" si="121"/>
        <v>0</v>
      </c>
      <c r="V344" s="1140" t="str">
        <f t="shared" ca="1" si="122"/>
        <v>n.a.</v>
      </c>
      <c r="X344" s="1141">
        <f t="shared" ca="1" si="123"/>
        <v>0</v>
      </c>
      <c r="Y344" s="1141">
        <f t="shared" ca="1" si="124"/>
        <v>0</v>
      </c>
      <c r="Z344" s="1141">
        <f t="shared" ca="1" si="125"/>
        <v>0</v>
      </c>
      <c r="AA344" s="1139">
        <f t="shared" ca="1" si="126"/>
        <v>0</v>
      </c>
      <c r="AB344" s="1112"/>
    </row>
    <row r="345" spans="1:28">
      <c r="A345" s="1151">
        <f>Calendar!J337</f>
        <v>55180</v>
      </c>
      <c r="C345" s="1111"/>
      <c r="D345" s="1132">
        <f t="shared" ca="1" si="95"/>
        <v>56096</v>
      </c>
      <c r="E345" s="1133">
        <f t="shared" ca="1" si="96"/>
        <v>56123</v>
      </c>
      <c r="F345" s="1134">
        <f t="shared" ca="1" si="110"/>
        <v>10194</v>
      </c>
      <c r="G345" s="1135">
        <f ca="1">IF(F345&lt;&gt;"",COUNTIF($F$11:F345,"&gt;0"),"")</f>
        <v>335</v>
      </c>
      <c r="H345" s="1136"/>
      <c r="I345" s="1080"/>
      <c r="J345" s="1137">
        <f t="shared" ca="1" si="111"/>
        <v>0</v>
      </c>
      <c r="K345" s="1138">
        <f t="shared" ca="1" si="112"/>
        <v>0</v>
      </c>
      <c r="L345" s="1137">
        <f t="shared" ca="1" si="113"/>
        <v>0</v>
      </c>
      <c r="M345" s="1137">
        <f t="shared" ca="1" si="114"/>
        <v>0</v>
      </c>
      <c r="N345" s="1137">
        <f t="shared" ca="1" si="115"/>
        <v>0</v>
      </c>
      <c r="O345" s="1080"/>
      <c r="P345" s="1137">
        <f t="shared" ca="1" si="116"/>
        <v>0</v>
      </c>
      <c r="Q345" s="1137">
        <f t="shared" ca="1" si="117"/>
        <v>0</v>
      </c>
      <c r="R345" s="1137">
        <f t="shared" ca="1" si="118"/>
        <v>0</v>
      </c>
      <c r="S345" s="1137">
        <f t="shared" ca="1" si="119"/>
        <v>0</v>
      </c>
      <c r="T345" s="1137">
        <f t="shared" ca="1" si="120"/>
        <v>0</v>
      </c>
      <c r="U345" s="1139">
        <f t="shared" ca="1" si="121"/>
        <v>0</v>
      </c>
      <c r="V345" s="1140" t="str">
        <f t="shared" ca="1" si="122"/>
        <v>n.a.</v>
      </c>
      <c r="X345" s="1141">
        <f t="shared" ca="1" si="123"/>
        <v>0</v>
      </c>
      <c r="Y345" s="1141">
        <f t="shared" ca="1" si="124"/>
        <v>0</v>
      </c>
      <c r="Z345" s="1141">
        <f t="shared" ca="1" si="125"/>
        <v>0</v>
      </c>
      <c r="AA345" s="1139">
        <f t="shared" ca="1" si="126"/>
        <v>0</v>
      </c>
      <c r="AB345" s="1112"/>
    </row>
    <row r="346" spans="1:28">
      <c r="A346" s="1151">
        <f>Calendar!J338</f>
        <v>55211</v>
      </c>
      <c r="C346" s="1111"/>
      <c r="D346" s="1132">
        <f t="shared" ca="1" si="95"/>
        <v>56127</v>
      </c>
      <c r="E346" s="1133">
        <f t="shared" ca="1" si="96"/>
        <v>56156</v>
      </c>
      <c r="F346" s="1134">
        <f t="shared" ca="1" si="110"/>
        <v>10227</v>
      </c>
      <c r="G346" s="1135">
        <f ca="1">IF(F346&lt;&gt;"",COUNTIF($F$11:F346,"&gt;0"),"")</f>
        <v>336</v>
      </c>
      <c r="H346" s="1136"/>
      <c r="I346" s="1080"/>
      <c r="J346" s="1137">
        <f t="shared" ca="1" si="111"/>
        <v>0</v>
      </c>
      <c r="K346" s="1138">
        <f t="shared" ca="1" si="112"/>
        <v>0</v>
      </c>
      <c r="L346" s="1137">
        <f t="shared" ca="1" si="113"/>
        <v>0</v>
      </c>
      <c r="M346" s="1137">
        <f t="shared" ca="1" si="114"/>
        <v>0</v>
      </c>
      <c r="N346" s="1137">
        <f t="shared" ca="1" si="115"/>
        <v>0</v>
      </c>
      <c r="O346" s="1080"/>
      <c r="P346" s="1137">
        <f t="shared" ca="1" si="116"/>
        <v>0</v>
      </c>
      <c r="Q346" s="1137">
        <f t="shared" ca="1" si="117"/>
        <v>0</v>
      </c>
      <c r="R346" s="1137">
        <f t="shared" ca="1" si="118"/>
        <v>0</v>
      </c>
      <c r="S346" s="1137">
        <f t="shared" ca="1" si="119"/>
        <v>0</v>
      </c>
      <c r="T346" s="1137">
        <f t="shared" ca="1" si="120"/>
        <v>0</v>
      </c>
      <c r="U346" s="1139">
        <f t="shared" ca="1" si="121"/>
        <v>0</v>
      </c>
      <c r="V346" s="1140" t="str">
        <f t="shared" ca="1" si="122"/>
        <v>n.a.</v>
      </c>
      <c r="X346" s="1141">
        <f t="shared" ca="1" si="123"/>
        <v>0</v>
      </c>
      <c r="Y346" s="1141">
        <f t="shared" ca="1" si="124"/>
        <v>0</v>
      </c>
      <c r="Z346" s="1141">
        <f t="shared" ca="1" si="125"/>
        <v>0</v>
      </c>
      <c r="AA346" s="1139">
        <f t="shared" ca="1" si="126"/>
        <v>0</v>
      </c>
      <c r="AB346" s="1112"/>
    </row>
    <row r="347" spans="1:28">
      <c r="A347" s="1151">
        <f>Calendar!J339</f>
        <v>55239</v>
      </c>
      <c r="C347" s="1111"/>
      <c r="D347" s="1132">
        <f t="shared" ca="1" si="95"/>
        <v>56157</v>
      </c>
      <c r="E347" s="1133">
        <f t="shared" ca="1" si="96"/>
        <v>56184</v>
      </c>
      <c r="F347" s="1134">
        <f t="shared" ca="1" si="110"/>
        <v>10255</v>
      </c>
      <c r="G347" s="1135">
        <f ca="1">IF(F347&lt;&gt;"",COUNTIF($F$11:F347,"&gt;0"),"")</f>
        <v>337</v>
      </c>
      <c r="H347" s="1136"/>
      <c r="I347" s="1080"/>
      <c r="J347" s="1137">
        <f t="shared" ca="1" si="111"/>
        <v>0</v>
      </c>
      <c r="K347" s="1138">
        <f t="shared" ca="1" si="112"/>
        <v>0</v>
      </c>
      <c r="L347" s="1137">
        <f t="shared" ca="1" si="113"/>
        <v>0</v>
      </c>
      <c r="M347" s="1137">
        <f t="shared" ca="1" si="114"/>
        <v>0</v>
      </c>
      <c r="N347" s="1137">
        <f t="shared" ca="1" si="115"/>
        <v>0</v>
      </c>
      <c r="O347" s="1080"/>
      <c r="P347" s="1137">
        <f t="shared" ca="1" si="116"/>
        <v>0</v>
      </c>
      <c r="Q347" s="1137">
        <f t="shared" ca="1" si="117"/>
        <v>0</v>
      </c>
      <c r="R347" s="1137">
        <f t="shared" ca="1" si="118"/>
        <v>0</v>
      </c>
      <c r="S347" s="1137">
        <f t="shared" ca="1" si="119"/>
        <v>0</v>
      </c>
      <c r="T347" s="1137">
        <f t="shared" ca="1" si="120"/>
        <v>0</v>
      </c>
      <c r="U347" s="1139">
        <f t="shared" ca="1" si="121"/>
        <v>0</v>
      </c>
      <c r="V347" s="1140" t="str">
        <f t="shared" ca="1" si="122"/>
        <v>n.a.</v>
      </c>
      <c r="X347" s="1141">
        <f t="shared" ca="1" si="123"/>
        <v>0</v>
      </c>
      <c r="Y347" s="1141">
        <f t="shared" ca="1" si="124"/>
        <v>0</v>
      </c>
      <c r="Z347" s="1141">
        <f t="shared" ca="1" si="125"/>
        <v>0</v>
      </c>
      <c r="AA347" s="1139">
        <f t="shared" ca="1" si="126"/>
        <v>0</v>
      </c>
      <c r="AB347" s="1112"/>
    </row>
    <row r="348" spans="1:28">
      <c r="A348" s="1151">
        <f>Calendar!J340</f>
        <v>55270</v>
      </c>
      <c r="C348" s="1111"/>
      <c r="D348" s="1132">
        <f t="shared" ca="1" si="95"/>
        <v>56188</v>
      </c>
      <c r="E348" s="1133">
        <f t="shared" ca="1" si="96"/>
        <v>56215</v>
      </c>
      <c r="F348" s="1134">
        <f t="shared" ca="1" si="110"/>
        <v>10286</v>
      </c>
      <c r="G348" s="1135">
        <f ca="1">IF(F348&lt;&gt;"",COUNTIF($F$11:F348,"&gt;0"),"")</f>
        <v>338</v>
      </c>
      <c r="H348" s="1136"/>
      <c r="I348" s="1080"/>
      <c r="J348" s="1137">
        <f t="shared" ca="1" si="111"/>
        <v>0</v>
      </c>
      <c r="K348" s="1138">
        <f t="shared" ca="1" si="112"/>
        <v>0</v>
      </c>
      <c r="L348" s="1137">
        <f t="shared" ca="1" si="113"/>
        <v>0</v>
      </c>
      <c r="M348" s="1137">
        <f t="shared" ca="1" si="114"/>
        <v>0</v>
      </c>
      <c r="N348" s="1137">
        <f t="shared" ca="1" si="115"/>
        <v>0</v>
      </c>
      <c r="O348" s="1080"/>
      <c r="P348" s="1137">
        <f t="shared" ca="1" si="116"/>
        <v>0</v>
      </c>
      <c r="Q348" s="1137">
        <f t="shared" ca="1" si="117"/>
        <v>0</v>
      </c>
      <c r="R348" s="1137">
        <f t="shared" ca="1" si="118"/>
        <v>0</v>
      </c>
      <c r="S348" s="1137">
        <f t="shared" ca="1" si="119"/>
        <v>0</v>
      </c>
      <c r="T348" s="1137">
        <f t="shared" ca="1" si="120"/>
        <v>0</v>
      </c>
      <c r="U348" s="1139">
        <f t="shared" ca="1" si="121"/>
        <v>0</v>
      </c>
      <c r="V348" s="1140" t="str">
        <f t="shared" ca="1" si="122"/>
        <v>n.a.</v>
      </c>
      <c r="X348" s="1141">
        <f t="shared" ca="1" si="123"/>
        <v>0</v>
      </c>
      <c r="Y348" s="1141">
        <f t="shared" ca="1" si="124"/>
        <v>0</v>
      </c>
      <c r="Z348" s="1141">
        <f t="shared" ca="1" si="125"/>
        <v>0</v>
      </c>
      <c r="AA348" s="1139">
        <f t="shared" ca="1" si="126"/>
        <v>0</v>
      </c>
      <c r="AB348" s="1112"/>
    </row>
    <row r="349" spans="1:28">
      <c r="A349" s="1151">
        <f>Calendar!J341</f>
        <v>55302</v>
      </c>
      <c r="C349" s="1111"/>
      <c r="D349" s="1132">
        <f t="shared" ca="1" si="95"/>
        <v>56218</v>
      </c>
      <c r="E349" s="1133">
        <f t="shared" ca="1" si="96"/>
        <v>56247</v>
      </c>
      <c r="F349" s="1134">
        <f t="shared" ca="1" si="110"/>
        <v>10318</v>
      </c>
      <c r="G349" s="1135">
        <f ca="1">IF(F349&lt;&gt;"",COUNTIF($F$11:F349,"&gt;0"),"")</f>
        <v>339</v>
      </c>
      <c r="H349" s="1136"/>
      <c r="I349" s="1080"/>
      <c r="J349" s="1137">
        <f t="shared" ca="1" si="111"/>
        <v>0</v>
      </c>
      <c r="K349" s="1138">
        <f t="shared" ca="1" si="112"/>
        <v>0</v>
      </c>
      <c r="L349" s="1137">
        <f t="shared" ca="1" si="113"/>
        <v>0</v>
      </c>
      <c r="M349" s="1137">
        <f t="shared" ca="1" si="114"/>
        <v>0</v>
      </c>
      <c r="N349" s="1137">
        <f t="shared" ca="1" si="115"/>
        <v>0</v>
      </c>
      <c r="O349" s="1080"/>
      <c r="P349" s="1137">
        <f t="shared" ca="1" si="116"/>
        <v>0</v>
      </c>
      <c r="Q349" s="1137">
        <f t="shared" ca="1" si="117"/>
        <v>0</v>
      </c>
      <c r="R349" s="1137">
        <f t="shared" ca="1" si="118"/>
        <v>0</v>
      </c>
      <c r="S349" s="1137">
        <f t="shared" ca="1" si="119"/>
        <v>0</v>
      </c>
      <c r="T349" s="1137">
        <f t="shared" ca="1" si="120"/>
        <v>0</v>
      </c>
      <c r="U349" s="1139">
        <f t="shared" ca="1" si="121"/>
        <v>0</v>
      </c>
      <c r="V349" s="1140" t="str">
        <f t="shared" ca="1" si="122"/>
        <v>n.a.</v>
      </c>
      <c r="X349" s="1141">
        <f t="shared" ca="1" si="123"/>
        <v>0</v>
      </c>
      <c r="Y349" s="1141">
        <f t="shared" ca="1" si="124"/>
        <v>0</v>
      </c>
      <c r="Z349" s="1141">
        <f t="shared" ca="1" si="125"/>
        <v>0</v>
      </c>
      <c r="AA349" s="1139">
        <f t="shared" ca="1" si="126"/>
        <v>0</v>
      </c>
      <c r="AB349" s="1112"/>
    </row>
    <row r="350" spans="1:28">
      <c r="A350" s="1151">
        <f>Calendar!J342</f>
        <v>55331</v>
      </c>
      <c r="C350" s="1111"/>
      <c r="D350" s="1132">
        <f t="shared" ca="1" si="95"/>
        <v>56249</v>
      </c>
      <c r="E350" s="1133">
        <f t="shared" ca="1" si="96"/>
        <v>56276</v>
      </c>
      <c r="F350" s="1134">
        <f t="shared" ca="1" si="110"/>
        <v>10347</v>
      </c>
      <c r="G350" s="1135">
        <f ca="1">IF(F350&lt;&gt;"",COUNTIF($F$11:F350,"&gt;0"),"")</f>
        <v>340</v>
      </c>
      <c r="H350" s="1136"/>
      <c r="I350" s="1080"/>
      <c r="J350" s="1137">
        <f t="shared" ca="1" si="111"/>
        <v>0</v>
      </c>
      <c r="K350" s="1138">
        <f t="shared" ca="1" si="112"/>
        <v>0</v>
      </c>
      <c r="L350" s="1137">
        <f t="shared" ca="1" si="113"/>
        <v>0</v>
      </c>
      <c r="M350" s="1137">
        <f t="shared" ca="1" si="114"/>
        <v>0</v>
      </c>
      <c r="N350" s="1137">
        <f t="shared" ca="1" si="115"/>
        <v>0</v>
      </c>
      <c r="O350" s="1080"/>
      <c r="P350" s="1137">
        <f t="shared" ca="1" si="116"/>
        <v>0</v>
      </c>
      <c r="Q350" s="1137">
        <f t="shared" ca="1" si="117"/>
        <v>0</v>
      </c>
      <c r="R350" s="1137">
        <f t="shared" ca="1" si="118"/>
        <v>0</v>
      </c>
      <c r="S350" s="1137">
        <f t="shared" ca="1" si="119"/>
        <v>0</v>
      </c>
      <c r="T350" s="1137">
        <f t="shared" ca="1" si="120"/>
        <v>0</v>
      </c>
      <c r="U350" s="1139">
        <f t="shared" ca="1" si="121"/>
        <v>0</v>
      </c>
      <c r="V350" s="1140" t="str">
        <f t="shared" ca="1" si="122"/>
        <v>n.a.</v>
      </c>
      <c r="X350" s="1141">
        <f t="shared" ca="1" si="123"/>
        <v>0</v>
      </c>
      <c r="Y350" s="1141">
        <f t="shared" ca="1" si="124"/>
        <v>0</v>
      </c>
      <c r="Z350" s="1141">
        <f t="shared" ca="1" si="125"/>
        <v>0</v>
      </c>
      <c r="AA350" s="1139">
        <f t="shared" ca="1" si="126"/>
        <v>0</v>
      </c>
      <c r="AB350" s="1112"/>
    </row>
    <row r="351" spans="1:28">
      <c r="A351" s="1151">
        <f>Calendar!J343</f>
        <v>55361</v>
      </c>
      <c r="C351" s="1111"/>
      <c r="D351" s="1132">
        <f t="shared" ca="1" si="95"/>
        <v>56280</v>
      </c>
      <c r="E351" s="1133">
        <f t="shared" ca="1" si="96"/>
        <v>56307</v>
      </c>
      <c r="F351" s="1134">
        <f t="shared" ca="1" si="110"/>
        <v>10378</v>
      </c>
      <c r="G351" s="1135">
        <f ca="1">IF(F351&lt;&gt;"",COUNTIF($F$11:F351,"&gt;0"),"")</f>
        <v>341</v>
      </c>
      <c r="H351" s="1136"/>
      <c r="I351" s="1080"/>
      <c r="J351" s="1137">
        <f t="shared" ca="1" si="111"/>
        <v>0</v>
      </c>
      <c r="K351" s="1138">
        <f t="shared" ca="1" si="112"/>
        <v>0</v>
      </c>
      <c r="L351" s="1137">
        <f t="shared" ca="1" si="113"/>
        <v>0</v>
      </c>
      <c r="M351" s="1137">
        <f t="shared" ca="1" si="114"/>
        <v>0</v>
      </c>
      <c r="N351" s="1137">
        <f t="shared" ca="1" si="115"/>
        <v>0</v>
      </c>
      <c r="O351" s="1080"/>
      <c r="P351" s="1137">
        <f t="shared" ca="1" si="116"/>
        <v>0</v>
      </c>
      <c r="Q351" s="1137">
        <f t="shared" ca="1" si="117"/>
        <v>0</v>
      </c>
      <c r="R351" s="1137">
        <f t="shared" ca="1" si="118"/>
        <v>0</v>
      </c>
      <c r="S351" s="1137">
        <f t="shared" ca="1" si="119"/>
        <v>0</v>
      </c>
      <c r="T351" s="1137">
        <f t="shared" ca="1" si="120"/>
        <v>0</v>
      </c>
      <c r="U351" s="1139">
        <f t="shared" ca="1" si="121"/>
        <v>0</v>
      </c>
      <c r="V351" s="1140" t="str">
        <f t="shared" ca="1" si="122"/>
        <v>n.a.</v>
      </c>
      <c r="X351" s="1141">
        <f t="shared" ca="1" si="123"/>
        <v>0</v>
      </c>
      <c r="Y351" s="1141">
        <f t="shared" ca="1" si="124"/>
        <v>0</v>
      </c>
      <c r="Z351" s="1141">
        <f t="shared" ca="1" si="125"/>
        <v>0</v>
      </c>
      <c r="AA351" s="1139">
        <f t="shared" ca="1" si="126"/>
        <v>0</v>
      </c>
      <c r="AB351" s="1112"/>
    </row>
    <row r="352" spans="1:28">
      <c r="A352" s="1151">
        <f>Calendar!J344</f>
        <v>55393</v>
      </c>
      <c r="C352" s="1111"/>
      <c r="D352" s="1132">
        <f t="shared" ca="1" si="95"/>
        <v>56308</v>
      </c>
      <c r="E352" s="1133">
        <f t="shared" ca="1" si="96"/>
        <v>56335</v>
      </c>
      <c r="F352" s="1134">
        <f t="shared" ca="1" si="110"/>
        <v>10406</v>
      </c>
      <c r="G352" s="1135">
        <f ca="1">IF(F352&lt;&gt;"",COUNTIF($F$11:F352,"&gt;0"),"")</f>
        <v>342</v>
      </c>
      <c r="H352" s="1136"/>
      <c r="I352" s="1080"/>
      <c r="J352" s="1137">
        <f t="shared" ca="1" si="111"/>
        <v>0</v>
      </c>
      <c r="K352" s="1138">
        <f t="shared" ca="1" si="112"/>
        <v>0</v>
      </c>
      <c r="L352" s="1137">
        <f t="shared" ca="1" si="113"/>
        <v>0</v>
      </c>
      <c r="M352" s="1137">
        <f t="shared" ca="1" si="114"/>
        <v>0</v>
      </c>
      <c r="N352" s="1137">
        <f t="shared" ca="1" si="115"/>
        <v>0</v>
      </c>
      <c r="O352" s="1080"/>
      <c r="P352" s="1137">
        <f t="shared" ca="1" si="116"/>
        <v>0</v>
      </c>
      <c r="Q352" s="1137">
        <f t="shared" ca="1" si="117"/>
        <v>0</v>
      </c>
      <c r="R352" s="1137">
        <f t="shared" ca="1" si="118"/>
        <v>0</v>
      </c>
      <c r="S352" s="1137">
        <f t="shared" ca="1" si="119"/>
        <v>0</v>
      </c>
      <c r="T352" s="1137">
        <f t="shared" ca="1" si="120"/>
        <v>0</v>
      </c>
      <c r="U352" s="1139">
        <f t="shared" ca="1" si="121"/>
        <v>0</v>
      </c>
      <c r="V352" s="1140" t="str">
        <f t="shared" ca="1" si="122"/>
        <v>n.a.</v>
      </c>
      <c r="X352" s="1141">
        <f t="shared" ca="1" si="123"/>
        <v>0</v>
      </c>
      <c r="Y352" s="1141">
        <f t="shared" ca="1" si="124"/>
        <v>0</v>
      </c>
      <c r="Z352" s="1141">
        <f t="shared" ca="1" si="125"/>
        <v>0</v>
      </c>
      <c r="AA352" s="1139">
        <f t="shared" ca="1" si="126"/>
        <v>0</v>
      </c>
      <c r="AB352" s="1112"/>
    </row>
    <row r="353" spans="1:28">
      <c r="A353" s="1151">
        <f>Calendar!J345</f>
        <v>55423</v>
      </c>
      <c r="C353" s="1111"/>
      <c r="D353" s="1132">
        <f t="shared" ca="1" si="95"/>
        <v>56339</v>
      </c>
      <c r="E353" s="1133">
        <f t="shared" ca="1" si="96"/>
        <v>56366</v>
      </c>
      <c r="F353" s="1134">
        <f t="shared" ca="1" si="110"/>
        <v>10437</v>
      </c>
      <c r="G353" s="1135">
        <f ca="1">IF(F353&lt;&gt;"",COUNTIF($F$11:F353,"&gt;0"),"")</f>
        <v>343</v>
      </c>
      <c r="H353" s="1136"/>
      <c r="I353" s="1080"/>
      <c r="J353" s="1137">
        <f t="shared" ca="1" si="111"/>
        <v>0</v>
      </c>
      <c r="K353" s="1138">
        <f t="shared" ca="1" si="112"/>
        <v>0</v>
      </c>
      <c r="L353" s="1137">
        <f t="shared" ca="1" si="113"/>
        <v>0</v>
      </c>
      <c r="M353" s="1137">
        <f t="shared" ca="1" si="114"/>
        <v>0</v>
      </c>
      <c r="N353" s="1137">
        <f t="shared" ca="1" si="115"/>
        <v>0</v>
      </c>
      <c r="O353" s="1080"/>
      <c r="P353" s="1137">
        <f t="shared" ca="1" si="116"/>
        <v>0</v>
      </c>
      <c r="Q353" s="1137">
        <f t="shared" ca="1" si="117"/>
        <v>0</v>
      </c>
      <c r="R353" s="1137">
        <f t="shared" ca="1" si="118"/>
        <v>0</v>
      </c>
      <c r="S353" s="1137">
        <f t="shared" ca="1" si="119"/>
        <v>0</v>
      </c>
      <c r="T353" s="1137">
        <f t="shared" ca="1" si="120"/>
        <v>0</v>
      </c>
      <c r="U353" s="1139">
        <f t="shared" ca="1" si="121"/>
        <v>0</v>
      </c>
      <c r="V353" s="1140" t="str">
        <f t="shared" ca="1" si="122"/>
        <v>n.a.</v>
      </c>
      <c r="X353" s="1141">
        <f t="shared" ca="1" si="123"/>
        <v>0</v>
      </c>
      <c r="Y353" s="1141">
        <f t="shared" ca="1" si="124"/>
        <v>0</v>
      </c>
      <c r="Z353" s="1141">
        <f t="shared" ca="1" si="125"/>
        <v>0</v>
      </c>
      <c r="AA353" s="1139">
        <f t="shared" ca="1" si="126"/>
        <v>0</v>
      </c>
      <c r="AB353" s="1112"/>
    </row>
    <row r="354" spans="1:28">
      <c r="A354" s="1151">
        <f>Calendar!J346</f>
        <v>55453</v>
      </c>
      <c r="C354" s="1111"/>
      <c r="D354" s="1132">
        <f t="shared" ca="1" si="95"/>
        <v>56369</v>
      </c>
      <c r="E354" s="1133">
        <f t="shared" ca="1" si="96"/>
        <v>56396</v>
      </c>
      <c r="F354" s="1134">
        <f t="shared" ca="1" si="110"/>
        <v>10467</v>
      </c>
      <c r="G354" s="1135">
        <f ca="1">IF(F354&lt;&gt;"",COUNTIF($F$11:F354,"&gt;0"),"")</f>
        <v>344</v>
      </c>
      <c r="H354" s="1136"/>
      <c r="I354" s="1080"/>
      <c r="J354" s="1137">
        <f t="shared" ca="1" si="111"/>
        <v>0</v>
      </c>
      <c r="K354" s="1138">
        <f t="shared" ca="1" si="112"/>
        <v>0</v>
      </c>
      <c r="L354" s="1137">
        <f t="shared" ca="1" si="113"/>
        <v>0</v>
      </c>
      <c r="M354" s="1137">
        <f t="shared" ca="1" si="114"/>
        <v>0</v>
      </c>
      <c r="N354" s="1137">
        <f t="shared" ca="1" si="115"/>
        <v>0</v>
      </c>
      <c r="O354" s="1080"/>
      <c r="P354" s="1137">
        <f t="shared" ca="1" si="116"/>
        <v>0</v>
      </c>
      <c r="Q354" s="1137">
        <f t="shared" ca="1" si="117"/>
        <v>0</v>
      </c>
      <c r="R354" s="1137">
        <f t="shared" ca="1" si="118"/>
        <v>0</v>
      </c>
      <c r="S354" s="1137">
        <f t="shared" ca="1" si="119"/>
        <v>0</v>
      </c>
      <c r="T354" s="1137">
        <f t="shared" ca="1" si="120"/>
        <v>0</v>
      </c>
      <c r="U354" s="1139">
        <f t="shared" ca="1" si="121"/>
        <v>0</v>
      </c>
      <c r="V354" s="1140" t="str">
        <f t="shared" ca="1" si="122"/>
        <v>n.a.</v>
      </c>
      <c r="X354" s="1141">
        <f t="shared" ca="1" si="123"/>
        <v>0</v>
      </c>
      <c r="Y354" s="1141">
        <f t="shared" ca="1" si="124"/>
        <v>0</v>
      </c>
      <c r="Z354" s="1141">
        <f t="shared" ca="1" si="125"/>
        <v>0</v>
      </c>
      <c r="AA354" s="1139">
        <f t="shared" ca="1" si="126"/>
        <v>0</v>
      </c>
      <c r="AB354" s="1112"/>
    </row>
    <row r="355" spans="1:28">
      <c r="A355" s="1151">
        <f>Calendar!J347</f>
        <v>55484</v>
      </c>
      <c r="C355" s="1111"/>
      <c r="D355" s="1132">
        <f t="shared" ca="1" si="95"/>
        <v>56400</v>
      </c>
      <c r="E355" s="1133">
        <f t="shared" ca="1" si="96"/>
        <v>56429</v>
      </c>
      <c r="F355" s="1134">
        <f t="shared" ca="1" si="110"/>
        <v>10500</v>
      </c>
      <c r="G355" s="1135">
        <f ca="1">IF(F355&lt;&gt;"",COUNTIF($F$11:F355,"&gt;0"),"")</f>
        <v>345</v>
      </c>
      <c r="H355" s="1136"/>
      <c r="I355" s="1080"/>
      <c r="J355" s="1137">
        <f t="shared" ca="1" si="111"/>
        <v>0</v>
      </c>
      <c r="K355" s="1138">
        <f t="shared" ca="1" si="112"/>
        <v>0</v>
      </c>
      <c r="L355" s="1137">
        <f t="shared" ca="1" si="113"/>
        <v>0</v>
      </c>
      <c r="M355" s="1137">
        <f t="shared" ca="1" si="114"/>
        <v>0</v>
      </c>
      <c r="N355" s="1137">
        <f t="shared" ca="1" si="115"/>
        <v>0</v>
      </c>
      <c r="O355" s="1080"/>
      <c r="P355" s="1137">
        <f t="shared" ca="1" si="116"/>
        <v>0</v>
      </c>
      <c r="Q355" s="1137">
        <f t="shared" ca="1" si="117"/>
        <v>0</v>
      </c>
      <c r="R355" s="1137">
        <f t="shared" ca="1" si="118"/>
        <v>0</v>
      </c>
      <c r="S355" s="1137">
        <f t="shared" ca="1" si="119"/>
        <v>0</v>
      </c>
      <c r="T355" s="1137">
        <f t="shared" ca="1" si="120"/>
        <v>0</v>
      </c>
      <c r="U355" s="1139">
        <f t="shared" ca="1" si="121"/>
        <v>0</v>
      </c>
      <c r="V355" s="1140" t="str">
        <f t="shared" ca="1" si="122"/>
        <v>n.a.</v>
      </c>
      <c r="X355" s="1141">
        <f t="shared" ca="1" si="123"/>
        <v>0</v>
      </c>
      <c r="Y355" s="1141">
        <f t="shared" ca="1" si="124"/>
        <v>0</v>
      </c>
      <c r="Z355" s="1141">
        <f t="shared" ca="1" si="125"/>
        <v>0</v>
      </c>
      <c r="AA355" s="1139">
        <f t="shared" ca="1" si="126"/>
        <v>0</v>
      </c>
      <c r="AB355" s="1112"/>
    </row>
    <row r="356" spans="1:28">
      <c r="A356" s="1151">
        <f>Calendar!J348</f>
        <v>55514</v>
      </c>
      <c r="C356" s="1111"/>
      <c r="D356" s="1132">
        <f t="shared" ca="1" si="95"/>
        <v>56430</v>
      </c>
      <c r="E356" s="1133">
        <f t="shared" ca="1" si="96"/>
        <v>56457</v>
      </c>
      <c r="F356" s="1134">
        <f t="shared" ca="1" si="110"/>
        <v>10528</v>
      </c>
      <c r="G356" s="1135">
        <f ca="1">IF(F356&lt;&gt;"",COUNTIF($F$11:F356,"&gt;0"),"")</f>
        <v>346</v>
      </c>
      <c r="H356" s="1136"/>
      <c r="I356" s="1080"/>
      <c r="J356" s="1137">
        <f t="shared" ca="1" si="111"/>
        <v>0</v>
      </c>
      <c r="K356" s="1138">
        <f t="shared" ca="1" si="112"/>
        <v>0</v>
      </c>
      <c r="L356" s="1137">
        <f t="shared" ca="1" si="113"/>
        <v>0</v>
      </c>
      <c r="M356" s="1137">
        <f t="shared" ca="1" si="114"/>
        <v>0</v>
      </c>
      <c r="N356" s="1137">
        <f t="shared" ca="1" si="115"/>
        <v>0</v>
      </c>
      <c r="O356" s="1080"/>
      <c r="P356" s="1137">
        <f t="shared" ca="1" si="116"/>
        <v>0</v>
      </c>
      <c r="Q356" s="1137">
        <f t="shared" ca="1" si="117"/>
        <v>0</v>
      </c>
      <c r="R356" s="1137">
        <f t="shared" ca="1" si="118"/>
        <v>0</v>
      </c>
      <c r="S356" s="1137">
        <f t="shared" ca="1" si="119"/>
        <v>0</v>
      </c>
      <c r="T356" s="1137">
        <f t="shared" ca="1" si="120"/>
        <v>0</v>
      </c>
      <c r="U356" s="1139">
        <f t="shared" ca="1" si="121"/>
        <v>0</v>
      </c>
      <c r="V356" s="1140" t="str">
        <f t="shared" ca="1" si="122"/>
        <v>n.a.</v>
      </c>
      <c r="X356" s="1141">
        <f t="shared" ca="1" si="123"/>
        <v>0</v>
      </c>
      <c r="Y356" s="1141">
        <f t="shared" ca="1" si="124"/>
        <v>0</v>
      </c>
      <c r="Z356" s="1141">
        <f t="shared" ca="1" si="125"/>
        <v>0</v>
      </c>
      <c r="AA356" s="1139">
        <f t="shared" ca="1" si="126"/>
        <v>0</v>
      </c>
      <c r="AB356" s="1112"/>
    </row>
    <row r="357" spans="1:28">
      <c r="A357" s="1151">
        <f>Calendar!J349</f>
        <v>55547</v>
      </c>
      <c r="C357" s="1111"/>
      <c r="D357" s="1132">
        <f t="shared" ca="1" si="95"/>
        <v>56461</v>
      </c>
      <c r="E357" s="1133">
        <f t="shared" ca="1" si="96"/>
        <v>56488</v>
      </c>
      <c r="F357" s="1134">
        <f t="shared" ca="1" si="110"/>
        <v>10559</v>
      </c>
      <c r="G357" s="1135">
        <f ca="1">IF(F357&lt;&gt;"",COUNTIF($F$11:F357,"&gt;0"),"")</f>
        <v>347</v>
      </c>
      <c r="H357" s="1136"/>
      <c r="I357" s="1080"/>
      <c r="J357" s="1137">
        <f t="shared" ca="1" si="111"/>
        <v>0</v>
      </c>
      <c r="K357" s="1138">
        <f t="shared" ca="1" si="112"/>
        <v>0</v>
      </c>
      <c r="L357" s="1137">
        <f t="shared" ca="1" si="113"/>
        <v>0</v>
      </c>
      <c r="M357" s="1137">
        <f t="shared" ca="1" si="114"/>
        <v>0</v>
      </c>
      <c r="N357" s="1137">
        <f t="shared" ca="1" si="115"/>
        <v>0</v>
      </c>
      <c r="O357" s="1080"/>
      <c r="P357" s="1137">
        <f t="shared" ca="1" si="116"/>
        <v>0</v>
      </c>
      <c r="Q357" s="1137">
        <f t="shared" ca="1" si="117"/>
        <v>0</v>
      </c>
      <c r="R357" s="1137">
        <f t="shared" ca="1" si="118"/>
        <v>0</v>
      </c>
      <c r="S357" s="1137">
        <f t="shared" ca="1" si="119"/>
        <v>0</v>
      </c>
      <c r="T357" s="1137">
        <f t="shared" ca="1" si="120"/>
        <v>0</v>
      </c>
      <c r="U357" s="1139">
        <f t="shared" ca="1" si="121"/>
        <v>0</v>
      </c>
      <c r="V357" s="1140" t="str">
        <f t="shared" ca="1" si="122"/>
        <v>n.a.</v>
      </c>
      <c r="X357" s="1141">
        <f t="shared" ca="1" si="123"/>
        <v>0</v>
      </c>
      <c r="Y357" s="1141">
        <f t="shared" ca="1" si="124"/>
        <v>0</v>
      </c>
      <c r="Z357" s="1141">
        <f t="shared" ca="1" si="125"/>
        <v>0</v>
      </c>
      <c r="AA357" s="1139">
        <f t="shared" ca="1" si="126"/>
        <v>0</v>
      </c>
      <c r="AB357" s="1112"/>
    </row>
    <row r="358" spans="1:28">
      <c r="A358" s="1151">
        <f>Calendar!J350</f>
        <v>55576</v>
      </c>
      <c r="C358" s="1111"/>
      <c r="D358" s="1132">
        <f t="shared" ca="1" si="95"/>
        <v>56492</v>
      </c>
      <c r="E358" s="1133">
        <f t="shared" ca="1" si="96"/>
        <v>56520</v>
      </c>
      <c r="F358" s="1134">
        <f t="shared" ca="1" si="110"/>
        <v>10591</v>
      </c>
      <c r="G358" s="1135">
        <f ca="1">IF(F358&lt;&gt;"",COUNTIF($F$11:F358,"&gt;0"),"")</f>
        <v>348</v>
      </c>
      <c r="H358" s="1136"/>
      <c r="I358" s="1080"/>
      <c r="J358" s="1137">
        <f t="shared" ca="1" si="111"/>
        <v>0</v>
      </c>
      <c r="K358" s="1138">
        <f t="shared" ca="1" si="112"/>
        <v>0</v>
      </c>
      <c r="L358" s="1137">
        <f t="shared" ca="1" si="113"/>
        <v>0</v>
      </c>
      <c r="M358" s="1137">
        <f t="shared" ca="1" si="114"/>
        <v>0</v>
      </c>
      <c r="N358" s="1137">
        <f t="shared" ca="1" si="115"/>
        <v>0</v>
      </c>
      <c r="O358" s="1080"/>
      <c r="P358" s="1137">
        <f t="shared" ca="1" si="116"/>
        <v>0</v>
      </c>
      <c r="Q358" s="1137">
        <f t="shared" ca="1" si="117"/>
        <v>0</v>
      </c>
      <c r="R358" s="1137">
        <f t="shared" ca="1" si="118"/>
        <v>0</v>
      </c>
      <c r="S358" s="1137">
        <f t="shared" ca="1" si="119"/>
        <v>0</v>
      </c>
      <c r="T358" s="1137">
        <f t="shared" ca="1" si="120"/>
        <v>0</v>
      </c>
      <c r="U358" s="1139">
        <f t="shared" ca="1" si="121"/>
        <v>0</v>
      </c>
      <c r="V358" s="1140" t="str">
        <f t="shared" ca="1" si="122"/>
        <v>n.a.</v>
      </c>
      <c r="X358" s="1141">
        <f t="shared" ca="1" si="123"/>
        <v>0</v>
      </c>
      <c r="Y358" s="1141">
        <f t="shared" ca="1" si="124"/>
        <v>0</v>
      </c>
      <c r="Z358" s="1141">
        <f t="shared" ca="1" si="125"/>
        <v>0</v>
      </c>
      <c r="AA358" s="1139">
        <f t="shared" ca="1" si="126"/>
        <v>0</v>
      </c>
      <c r="AB358" s="1112"/>
    </row>
    <row r="359" spans="1:28">
      <c r="A359" s="1151">
        <f>Calendar!J351</f>
        <v>55605</v>
      </c>
      <c r="C359" s="1111"/>
      <c r="D359" s="1132">
        <f t="shared" ca="1" si="95"/>
        <v>56522</v>
      </c>
      <c r="E359" s="1133">
        <f t="shared" ca="1" si="96"/>
        <v>56549</v>
      </c>
      <c r="F359" s="1134">
        <f t="shared" ca="1" si="110"/>
        <v>10620</v>
      </c>
      <c r="G359" s="1135">
        <f ca="1">IF(F359&lt;&gt;"",COUNTIF($F$11:F359,"&gt;0"),"")</f>
        <v>349</v>
      </c>
      <c r="H359" s="1136"/>
      <c r="I359" s="1080"/>
      <c r="J359" s="1137">
        <f t="shared" ca="1" si="111"/>
        <v>0</v>
      </c>
      <c r="K359" s="1138">
        <f t="shared" ca="1" si="112"/>
        <v>0</v>
      </c>
      <c r="L359" s="1137">
        <f t="shared" ca="1" si="113"/>
        <v>0</v>
      </c>
      <c r="M359" s="1137">
        <f t="shared" ca="1" si="114"/>
        <v>0</v>
      </c>
      <c r="N359" s="1137">
        <f t="shared" ca="1" si="115"/>
        <v>0</v>
      </c>
      <c r="O359" s="1080"/>
      <c r="P359" s="1137">
        <f t="shared" ca="1" si="116"/>
        <v>0</v>
      </c>
      <c r="Q359" s="1137">
        <f t="shared" ca="1" si="117"/>
        <v>0</v>
      </c>
      <c r="R359" s="1137">
        <f t="shared" ca="1" si="118"/>
        <v>0</v>
      </c>
      <c r="S359" s="1137">
        <f t="shared" ca="1" si="119"/>
        <v>0</v>
      </c>
      <c r="T359" s="1137">
        <f t="shared" ca="1" si="120"/>
        <v>0</v>
      </c>
      <c r="U359" s="1139">
        <f t="shared" ca="1" si="121"/>
        <v>0</v>
      </c>
      <c r="V359" s="1140" t="str">
        <f t="shared" ca="1" si="122"/>
        <v>n.a.</v>
      </c>
      <c r="X359" s="1141">
        <f t="shared" ca="1" si="123"/>
        <v>0</v>
      </c>
      <c r="Y359" s="1141">
        <f t="shared" ca="1" si="124"/>
        <v>0</v>
      </c>
      <c r="Z359" s="1141">
        <f t="shared" ca="1" si="125"/>
        <v>0</v>
      </c>
      <c r="AA359" s="1139">
        <f t="shared" ca="1" si="126"/>
        <v>0</v>
      </c>
      <c r="AB359" s="1112"/>
    </row>
    <row r="360" spans="1:28">
      <c r="A360" s="1151">
        <f>Calendar!J352</f>
        <v>55638</v>
      </c>
      <c r="B360" s="1111"/>
      <c r="C360" s="1111"/>
      <c r="D360" s="1132">
        <f t="shared" ca="1" si="95"/>
        <v>56553</v>
      </c>
      <c r="E360" s="1133">
        <f t="shared" ca="1" si="96"/>
        <v>56580</v>
      </c>
      <c r="F360" s="1134">
        <f t="shared" ca="1" si="110"/>
        <v>10651</v>
      </c>
      <c r="G360" s="1135">
        <f ca="1">IF(F360&lt;&gt;"",COUNTIF($F$11:F360,"&gt;0"),"")</f>
        <v>350</v>
      </c>
      <c r="H360" s="1136"/>
      <c r="I360" s="1080"/>
      <c r="J360" s="1137">
        <f t="shared" ca="1" si="111"/>
        <v>0</v>
      </c>
      <c r="K360" s="1138">
        <f t="shared" ca="1" si="112"/>
        <v>0</v>
      </c>
      <c r="L360" s="1137">
        <f t="shared" ca="1" si="113"/>
        <v>0</v>
      </c>
      <c r="M360" s="1137">
        <f t="shared" ca="1" si="114"/>
        <v>0</v>
      </c>
      <c r="N360" s="1137">
        <f t="shared" ca="1" si="115"/>
        <v>0</v>
      </c>
      <c r="O360" s="1080"/>
      <c r="P360" s="1137">
        <f t="shared" ca="1" si="116"/>
        <v>0</v>
      </c>
      <c r="Q360" s="1137">
        <f t="shared" ca="1" si="117"/>
        <v>0</v>
      </c>
      <c r="R360" s="1137">
        <f t="shared" ca="1" si="118"/>
        <v>0</v>
      </c>
      <c r="S360" s="1137">
        <f t="shared" ca="1" si="119"/>
        <v>0</v>
      </c>
      <c r="T360" s="1137">
        <f t="shared" ca="1" si="120"/>
        <v>0</v>
      </c>
      <c r="U360" s="1139">
        <f t="shared" ca="1" si="121"/>
        <v>0</v>
      </c>
      <c r="V360" s="1140" t="str">
        <f t="shared" ca="1" si="122"/>
        <v>n.a.</v>
      </c>
      <c r="X360" s="1141">
        <f t="shared" ca="1" si="123"/>
        <v>0</v>
      </c>
      <c r="Y360" s="1141">
        <f t="shared" ca="1" si="124"/>
        <v>0</v>
      </c>
      <c r="Z360" s="1141">
        <f t="shared" ca="1" si="125"/>
        <v>0</v>
      </c>
      <c r="AA360" s="1139">
        <f t="shared" ca="1" si="126"/>
        <v>0</v>
      </c>
      <c r="AB360" s="1112"/>
    </row>
    <row r="361" spans="1:28">
      <c r="A361" s="1151">
        <f>Calendar!J353</f>
        <v>55666</v>
      </c>
      <c r="C361" s="1111"/>
      <c r="D361" s="1132">
        <f t="shared" ca="1" si="95"/>
        <v>56583</v>
      </c>
      <c r="E361" s="1133">
        <f t="shared" ca="1" si="96"/>
        <v>56611</v>
      </c>
      <c r="F361" s="1134">
        <f t="shared" ca="1" si="110"/>
        <v>10682</v>
      </c>
      <c r="G361" s="1135">
        <f ca="1">IF(F361&lt;&gt;"",COUNTIF($F$11:F361,"&gt;0"),"")</f>
        <v>351</v>
      </c>
      <c r="H361" s="1136"/>
      <c r="I361" s="1080"/>
      <c r="J361" s="1137">
        <f t="shared" ca="1" si="111"/>
        <v>0</v>
      </c>
      <c r="K361" s="1138">
        <f t="shared" ca="1" si="112"/>
        <v>0</v>
      </c>
      <c r="L361" s="1137">
        <f t="shared" ca="1" si="113"/>
        <v>0</v>
      </c>
      <c r="M361" s="1137">
        <f t="shared" ca="1" si="114"/>
        <v>0</v>
      </c>
      <c r="N361" s="1137">
        <f t="shared" ca="1" si="115"/>
        <v>0</v>
      </c>
      <c r="O361" s="1080"/>
      <c r="P361" s="1137">
        <f t="shared" ca="1" si="116"/>
        <v>0</v>
      </c>
      <c r="Q361" s="1137">
        <f t="shared" ca="1" si="117"/>
        <v>0</v>
      </c>
      <c r="R361" s="1137">
        <f t="shared" ca="1" si="118"/>
        <v>0</v>
      </c>
      <c r="S361" s="1137">
        <f t="shared" ca="1" si="119"/>
        <v>0</v>
      </c>
      <c r="T361" s="1137">
        <f t="shared" ca="1" si="120"/>
        <v>0</v>
      </c>
      <c r="U361" s="1139">
        <f t="shared" ca="1" si="121"/>
        <v>0</v>
      </c>
      <c r="V361" s="1140" t="str">
        <f t="shared" ca="1" si="122"/>
        <v>n.a.</v>
      </c>
      <c r="X361" s="1141">
        <f t="shared" ca="1" si="123"/>
        <v>0</v>
      </c>
      <c r="Y361" s="1141">
        <f t="shared" ca="1" si="124"/>
        <v>0</v>
      </c>
      <c r="Z361" s="1141">
        <f t="shared" ca="1" si="125"/>
        <v>0</v>
      </c>
      <c r="AA361" s="1139">
        <f t="shared" ca="1" si="126"/>
        <v>0</v>
      </c>
      <c r="AB361" s="1112"/>
    </row>
    <row r="362" spans="1:28">
      <c r="A362" s="1151">
        <f>Calendar!J354</f>
        <v>55697</v>
      </c>
      <c r="C362" s="1111"/>
      <c r="D362" s="1132">
        <f t="shared" ca="1" si="95"/>
        <v>56614</v>
      </c>
      <c r="E362" s="1133">
        <f t="shared" ref="E362:E383" ca="1" si="127">IF(INDIRECT("A"&amp;(IFERROR(MATCH(E361,A:A),999)+1))&gt;0,INDIRECT("A"&amp;(IFERROR(MATCH(E361,A:A),999)+1)),"")</f>
        <v>56641</v>
      </c>
      <c r="F362" s="1134">
        <f t="shared" ref="F362:F383" ca="1" si="128">IF(E362&lt;&gt;"",E362-$A$31,"")</f>
        <v>10712</v>
      </c>
      <c r="G362" s="1135">
        <f ca="1">IF(F362&lt;&gt;"",COUNTIF($F$11:F362,"&gt;0"),"")</f>
        <v>352</v>
      </c>
      <c r="H362" s="1136"/>
      <c r="I362" s="1080"/>
      <c r="J362" s="1137">
        <f t="shared" ref="J362:J383" ca="1" si="129">IF(G362=1,$A$7,N361)</f>
        <v>0</v>
      </c>
      <c r="K362" s="1138">
        <f t="shared" ref="K362:K383" ca="1" si="130">H362*J362</f>
        <v>0</v>
      </c>
      <c r="L362" s="1137">
        <f t="shared" ref="L362:L383" ca="1" si="131">IF(E362&lt;&gt;"",(1-(1-$A$25)^(1/12))*(J362-K362),"")</f>
        <v>0</v>
      </c>
      <c r="M362" s="1137">
        <f t="shared" ref="M362:M383" ca="1" si="132">IF(J362-K362-L362&lt;$A$27*$A$5,J362-K362-L362,0)</f>
        <v>0</v>
      </c>
      <c r="N362" s="1137">
        <f t="shared" ref="N362:N383" ca="1" si="133">IF(E362&lt;&gt;"",J362-K362-L362-M362,"")</f>
        <v>0</v>
      </c>
      <c r="O362" s="1080"/>
      <c r="P362" s="1137">
        <f t="shared" ref="P362:P383" ca="1" si="134">IF(G362&lt;&gt; "", R362+X362-N362, "")</f>
        <v>0</v>
      </c>
      <c r="Q362" s="1137">
        <f t="shared" ref="Q362:Q383" ca="1" si="135">IF(E362&lt;&gt;"", N362*(1-$A$15), "")</f>
        <v>0</v>
      </c>
      <c r="R362" s="1137">
        <f t="shared" ref="R362:R383" ca="1" si="136">IF(E362&lt;&gt;"", T361, "")</f>
        <v>0</v>
      </c>
      <c r="S362" s="1137">
        <f t="shared" ref="S362:S383" ca="1" si="137">IF(E362&lt;&gt;"", MIN(P362,MAX(R362-Q362,0)), "")</f>
        <v>0</v>
      </c>
      <c r="T362" s="1137">
        <f t="shared" ref="T362:T383" ca="1" si="138">IF(E362&lt;&gt;"", R362-S362, "")</f>
        <v>0</v>
      </c>
      <c r="U362" s="1139">
        <f t="shared" ref="U362:U383" ca="1" si="139">IF(E362&lt;&gt;"", R362/$A$11, "")</f>
        <v>0</v>
      </c>
      <c r="V362" s="1140" t="str">
        <f t="shared" ref="V362:V383" ca="1" si="140">IF(E362&lt;&gt;"", IFERROR(1-T362/N362, "n.a."), "")</f>
        <v>n.a.</v>
      </c>
      <c r="X362" s="1141">
        <f t="shared" ref="X362:X383" ca="1" si="141">IF(E362&lt;&gt;"", Z361, "")</f>
        <v>0</v>
      </c>
      <c r="Y362" s="1141">
        <f t="shared" ref="Y362:Y383" ca="1" si="142">IF(E362&lt;&gt;"", P362-S362, "")</f>
        <v>0</v>
      </c>
      <c r="Z362" s="1141">
        <f t="shared" ref="Z362:Z383" ca="1" si="143">IF(E362&lt;&gt;"", X362-Y362, "")</f>
        <v>0</v>
      </c>
      <c r="AA362" s="1139">
        <f t="shared" ref="AA362:AA383" ca="1" si="144">IF(E362&lt;&gt;"", X362/$A$19, "")</f>
        <v>0</v>
      </c>
      <c r="AB362" s="1112"/>
    </row>
    <row r="363" spans="1:28">
      <c r="A363" s="1151">
        <f>Calendar!J355</f>
        <v>55729</v>
      </c>
      <c r="C363" s="1111"/>
      <c r="D363" s="1132">
        <f t="shared" ca="1" si="95"/>
        <v>56645</v>
      </c>
      <c r="E363" s="1133">
        <f t="shared" ca="1" si="127"/>
        <v>56671</v>
      </c>
      <c r="F363" s="1134">
        <f t="shared" ca="1" si="128"/>
        <v>10742</v>
      </c>
      <c r="G363" s="1135">
        <f ca="1">IF(F363&lt;&gt;"",COUNTIF($F$11:F363,"&gt;0"),"")</f>
        <v>353</v>
      </c>
      <c r="H363" s="1136"/>
      <c r="I363" s="1080"/>
      <c r="J363" s="1137">
        <f t="shared" ca="1" si="129"/>
        <v>0</v>
      </c>
      <c r="K363" s="1138">
        <f t="shared" ca="1" si="130"/>
        <v>0</v>
      </c>
      <c r="L363" s="1137">
        <f t="shared" ca="1" si="131"/>
        <v>0</v>
      </c>
      <c r="M363" s="1137">
        <f t="shared" ca="1" si="132"/>
        <v>0</v>
      </c>
      <c r="N363" s="1137">
        <f t="shared" ca="1" si="133"/>
        <v>0</v>
      </c>
      <c r="O363" s="1080"/>
      <c r="P363" s="1137">
        <f t="shared" ca="1" si="134"/>
        <v>0</v>
      </c>
      <c r="Q363" s="1137">
        <f t="shared" ca="1" si="135"/>
        <v>0</v>
      </c>
      <c r="R363" s="1137">
        <f t="shared" ca="1" si="136"/>
        <v>0</v>
      </c>
      <c r="S363" s="1137">
        <f t="shared" ca="1" si="137"/>
        <v>0</v>
      </c>
      <c r="T363" s="1137">
        <f t="shared" ca="1" si="138"/>
        <v>0</v>
      </c>
      <c r="U363" s="1139">
        <f t="shared" ca="1" si="139"/>
        <v>0</v>
      </c>
      <c r="V363" s="1140" t="str">
        <f t="shared" ca="1" si="140"/>
        <v>n.a.</v>
      </c>
      <c r="X363" s="1141">
        <f t="shared" ca="1" si="141"/>
        <v>0</v>
      </c>
      <c r="Y363" s="1141">
        <f t="shared" ca="1" si="142"/>
        <v>0</v>
      </c>
      <c r="Z363" s="1141">
        <f t="shared" ca="1" si="143"/>
        <v>0</v>
      </c>
      <c r="AA363" s="1139">
        <f t="shared" ca="1" si="144"/>
        <v>0</v>
      </c>
      <c r="AB363" s="1112"/>
    </row>
    <row r="364" spans="1:28">
      <c r="A364" s="1151">
        <f>Calendar!J356</f>
        <v>55758</v>
      </c>
      <c r="C364" s="1111"/>
      <c r="D364" s="1132">
        <f t="shared" ca="1" si="95"/>
        <v>56673</v>
      </c>
      <c r="E364" s="1133">
        <f t="shared" ca="1" si="127"/>
        <v>56702</v>
      </c>
      <c r="F364" s="1134">
        <f t="shared" ca="1" si="128"/>
        <v>10773</v>
      </c>
      <c r="G364" s="1135">
        <f ca="1">IF(F364&lt;&gt;"",COUNTIF($F$11:F364,"&gt;0"),"")</f>
        <v>354</v>
      </c>
      <c r="H364" s="1136"/>
      <c r="I364" s="1080"/>
      <c r="J364" s="1137">
        <f t="shared" ca="1" si="129"/>
        <v>0</v>
      </c>
      <c r="K364" s="1138">
        <f t="shared" ca="1" si="130"/>
        <v>0</v>
      </c>
      <c r="L364" s="1137">
        <f t="shared" ca="1" si="131"/>
        <v>0</v>
      </c>
      <c r="M364" s="1137">
        <f t="shared" ca="1" si="132"/>
        <v>0</v>
      </c>
      <c r="N364" s="1137">
        <f t="shared" ca="1" si="133"/>
        <v>0</v>
      </c>
      <c r="O364" s="1080"/>
      <c r="P364" s="1137">
        <f t="shared" ca="1" si="134"/>
        <v>0</v>
      </c>
      <c r="Q364" s="1137">
        <f t="shared" ca="1" si="135"/>
        <v>0</v>
      </c>
      <c r="R364" s="1137">
        <f t="shared" ca="1" si="136"/>
        <v>0</v>
      </c>
      <c r="S364" s="1137">
        <f t="shared" ca="1" si="137"/>
        <v>0</v>
      </c>
      <c r="T364" s="1137">
        <f t="shared" ca="1" si="138"/>
        <v>0</v>
      </c>
      <c r="U364" s="1139">
        <f t="shared" ca="1" si="139"/>
        <v>0</v>
      </c>
      <c r="V364" s="1140" t="str">
        <f t="shared" ca="1" si="140"/>
        <v>n.a.</v>
      </c>
      <c r="X364" s="1141">
        <f t="shared" ca="1" si="141"/>
        <v>0</v>
      </c>
      <c r="Y364" s="1141">
        <f t="shared" ca="1" si="142"/>
        <v>0</v>
      </c>
      <c r="Z364" s="1141">
        <f t="shared" ca="1" si="143"/>
        <v>0</v>
      </c>
      <c r="AA364" s="1139">
        <f t="shared" ca="1" si="144"/>
        <v>0</v>
      </c>
      <c r="AB364" s="1112"/>
    </row>
    <row r="365" spans="1:28">
      <c r="A365" s="1151">
        <f>Calendar!J357</f>
        <v>55789</v>
      </c>
      <c r="C365" s="1111"/>
      <c r="D365" s="1132">
        <f t="shared" ca="1" si="95"/>
        <v>56704</v>
      </c>
      <c r="E365" s="1133">
        <f t="shared" ca="1" si="127"/>
        <v>56731</v>
      </c>
      <c r="F365" s="1134">
        <f t="shared" ca="1" si="128"/>
        <v>10802</v>
      </c>
      <c r="G365" s="1135">
        <f ca="1">IF(F365&lt;&gt;"",COUNTIF($F$11:F365,"&gt;0"),"")</f>
        <v>355</v>
      </c>
      <c r="H365" s="1136"/>
      <c r="I365" s="1080"/>
      <c r="J365" s="1137">
        <f t="shared" ca="1" si="129"/>
        <v>0</v>
      </c>
      <c r="K365" s="1138">
        <f t="shared" ca="1" si="130"/>
        <v>0</v>
      </c>
      <c r="L365" s="1137">
        <f t="shared" ca="1" si="131"/>
        <v>0</v>
      </c>
      <c r="M365" s="1137">
        <f t="shared" ca="1" si="132"/>
        <v>0</v>
      </c>
      <c r="N365" s="1137">
        <f t="shared" ca="1" si="133"/>
        <v>0</v>
      </c>
      <c r="O365" s="1080"/>
      <c r="P365" s="1137">
        <f t="shared" ca="1" si="134"/>
        <v>0</v>
      </c>
      <c r="Q365" s="1137">
        <f t="shared" ca="1" si="135"/>
        <v>0</v>
      </c>
      <c r="R365" s="1137">
        <f t="shared" ca="1" si="136"/>
        <v>0</v>
      </c>
      <c r="S365" s="1137">
        <f t="shared" ca="1" si="137"/>
        <v>0</v>
      </c>
      <c r="T365" s="1137">
        <f t="shared" ca="1" si="138"/>
        <v>0</v>
      </c>
      <c r="U365" s="1139">
        <f t="shared" ca="1" si="139"/>
        <v>0</v>
      </c>
      <c r="V365" s="1140" t="str">
        <f t="shared" ca="1" si="140"/>
        <v>n.a.</v>
      </c>
      <c r="X365" s="1141">
        <f t="shared" ca="1" si="141"/>
        <v>0</v>
      </c>
      <c r="Y365" s="1141">
        <f t="shared" ca="1" si="142"/>
        <v>0</v>
      </c>
      <c r="Z365" s="1141">
        <f t="shared" ca="1" si="143"/>
        <v>0</v>
      </c>
      <c r="AA365" s="1139">
        <f t="shared" ca="1" si="144"/>
        <v>0</v>
      </c>
      <c r="AB365" s="1112"/>
    </row>
    <row r="366" spans="1:28">
      <c r="A366" s="1151">
        <f>Calendar!J358</f>
        <v>55820</v>
      </c>
      <c r="C366" s="1111"/>
      <c r="D366" s="1132">
        <f t="shared" ca="1" si="95"/>
        <v>56734</v>
      </c>
      <c r="E366" s="1133">
        <f t="shared" ca="1" si="127"/>
        <v>56761</v>
      </c>
      <c r="F366" s="1134">
        <f t="shared" ca="1" si="128"/>
        <v>10832</v>
      </c>
      <c r="G366" s="1135">
        <f ca="1">IF(F366&lt;&gt;"",COUNTIF($F$11:F366,"&gt;0"),"")</f>
        <v>356</v>
      </c>
      <c r="H366" s="1136"/>
      <c r="I366" s="1080"/>
      <c r="J366" s="1137">
        <f t="shared" ca="1" si="129"/>
        <v>0</v>
      </c>
      <c r="K366" s="1138">
        <f t="shared" ca="1" si="130"/>
        <v>0</v>
      </c>
      <c r="L366" s="1137">
        <f t="shared" ca="1" si="131"/>
        <v>0</v>
      </c>
      <c r="M366" s="1137">
        <f t="shared" ca="1" si="132"/>
        <v>0</v>
      </c>
      <c r="N366" s="1137">
        <f t="shared" ca="1" si="133"/>
        <v>0</v>
      </c>
      <c r="O366" s="1080"/>
      <c r="P366" s="1137">
        <f t="shared" ca="1" si="134"/>
        <v>0</v>
      </c>
      <c r="Q366" s="1137">
        <f t="shared" ca="1" si="135"/>
        <v>0</v>
      </c>
      <c r="R366" s="1137">
        <f t="shared" ca="1" si="136"/>
        <v>0</v>
      </c>
      <c r="S366" s="1137">
        <f t="shared" ca="1" si="137"/>
        <v>0</v>
      </c>
      <c r="T366" s="1137">
        <f t="shared" ca="1" si="138"/>
        <v>0</v>
      </c>
      <c r="U366" s="1139">
        <f t="shared" ca="1" si="139"/>
        <v>0</v>
      </c>
      <c r="V366" s="1140" t="str">
        <f t="shared" ca="1" si="140"/>
        <v>n.a.</v>
      </c>
      <c r="X366" s="1141">
        <f t="shared" ca="1" si="141"/>
        <v>0</v>
      </c>
      <c r="Y366" s="1141">
        <f t="shared" ca="1" si="142"/>
        <v>0</v>
      </c>
      <c r="Z366" s="1141">
        <f t="shared" ca="1" si="143"/>
        <v>0</v>
      </c>
      <c r="AA366" s="1139">
        <f t="shared" ca="1" si="144"/>
        <v>0</v>
      </c>
      <c r="AB366" s="1112"/>
    </row>
    <row r="367" spans="1:28">
      <c r="A367" s="1151">
        <f>Calendar!J359</f>
        <v>55850</v>
      </c>
      <c r="C367" s="1111"/>
      <c r="D367" s="1132">
        <f t="shared" ca="1" si="95"/>
        <v>56765</v>
      </c>
      <c r="E367" s="1133">
        <f t="shared" ca="1" si="127"/>
        <v>56793</v>
      </c>
      <c r="F367" s="1134">
        <f t="shared" ca="1" si="128"/>
        <v>10864</v>
      </c>
      <c r="G367" s="1135">
        <f ca="1">IF(F367&lt;&gt;"",COUNTIF($F$11:F367,"&gt;0"),"")</f>
        <v>357</v>
      </c>
      <c r="H367" s="1136"/>
      <c r="I367" s="1080"/>
      <c r="J367" s="1137">
        <f t="shared" ca="1" si="129"/>
        <v>0</v>
      </c>
      <c r="K367" s="1138">
        <f t="shared" ca="1" si="130"/>
        <v>0</v>
      </c>
      <c r="L367" s="1137">
        <f t="shared" ca="1" si="131"/>
        <v>0</v>
      </c>
      <c r="M367" s="1137">
        <f t="shared" ca="1" si="132"/>
        <v>0</v>
      </c>
      <c r="N367" s="1137">
        <f t="shared" ca="1" si="133"/>
        <v>0</v>
      </c>
      <c r="O367" s="1080"/>
      <c r="P367" s="1137">
        <f t="shared" ca="1" si="134"/>
        <v>0</v>
      </c>
      <c r="Q367" s="1137">
        <f t="shared" ca="1" si="135"/>
        <v>0</v>
      </c>
      <c r="R367" s="1137">
        <f t="shared" ca="1" si="136"/>
        <v>0</v>
      </c>
      <c r="S367" s="1137">
        <f t="shared" ca="1" si="137"/>
        <v>0</v>
      </c>
      <c r="T367" s="1137">
        <f t="shared" ca="1" si="138"/>
        <v>0</v>
      </c>
      <c r="U367" s="1139">
        <f t="shared" ca="1" si="139"/>
        <v>0</v>
      </c>
      <c r="V367" s="1140" t="str">
        <f t="shared" ca="1" si="140"/>
        <v>n.a.</v>
      </c>
      <c r="X367" s="1141">
        <f t="shared" ca="1" si="141"/>
        <v>0</v>
      </c>
      <c r="Y367" s="1141">
        <f t="shared" ca="1" si="142"/>
        <v>0</v>
      </c>
      <c r="Z367" s="1141">
        <f t="shared" ca="1" si="143"/>
        <v>0</v>
      </c>
      <c r="AA367" s="1139">
        <f t="shared" ca="1" si="144"/>
        <v>0</v>
      </c>
      <c r="AB367" s="1112"/>
    </row>
    <row r="368" spans="1:28">
      <c r="A368" s="1151">
        <f>Calendar!J360</f>
        <v>55880</v>
      </c>
      <c r="C368" s="1111"/>
      <c r="D368" s="1132">
        <f t="shared" ca="1" si="95"/>
        <v>56795</v>
      </c>
      <c r="E368" s="1133">
        <f t="shared" ca="1" si="127"/>
        <v>56822</v>
      </c>
      <c r="F368" s="1134">
        <f t="shared" ca="1" si="128"/>
        <v>10893</v>
      </c>
      <c r="G368" s="1135">
        <f ca="1">IF(F368&lt;&gt;"",COUNTIF($F$11:F368,"&gt;0"),"")</f>
        <v>358</v>
      </c>
      <c r="H368" s="1136"/>
      <c r="I368" s="1080"/>
      <c r="J368" s="1137">
        <f t="shared" ca="1" si="129"/>
        <v>0</v>
      </c>
      <c r="K368" s="1138">
        <f t="shared" ca="1" si="130"/>
        <v>0</v>
      </c>
      <c r="L368" s="1137">
        <f t="shared" ca="1" si="131"/>
        <v>0</v>
      </c>
      <c r="M368" s="1137">
        <f t="shared" ca="1" si="132"/>
        <v>0</v>
      </c>
      <c r="N368" s="1137">
        <f t="shared" ca="1" si="133"/>
        <v>0</v>
      </c>
      <c r="O368" s="1080"/>
      <c r="P368" s="1137">
        <f t="shared" ca="1" si="134"/>
        <v>0</v>
      </c>
      <c r="Q368" s="1137">
        <f t="shared" ca="1" si="135"/>
        <v>0</v>
      </c>
      <c r="R368" s="1137">
        <f t="shared" ca="1" si="136"/>
        <v>0</v>
      </c>
      <c r="S368" s="1137">
        <f t="shared" ca="1" si="137"/>
        <v>0</v>
      </c>
      <c r="T368" s="1137">
        <f t="shared" ca="1" si="138"/>
        <v>0</v>
      </c>
      <c r="U368" s="1139">
        <f t="shared" ca="1" si="139"/>
        <v>0</v>
      </c>
      <c r="V368" s="1140" t="str">
        <f t="shared" ca="1" si="140"/>
        <v>n.a.</v>
      </c>
      <c r="X368" s="1141">
        <f t="shared" ca="1" si="141"/>
        <v>0</v>
      </c>
      <c r="Y368" s="1141">
        <f t="shared" ca="1" si="142"/>
        <v>0</v>
      </c>
      <c r="Z368" s="1141">
        <f t="shared" ca="1" si="143"/>
        <v>0</v>
      </c>
      <c r="AA368" s="1139">
        <f t="shared" ca="1" si="144"/>
        <v>0</v>
      </c>
      <c r="AB368" s="1112"/>
    </row>
    <row r="369" spans="1:28">
      <c r="A369" s="1151">
        <f>Calendar!J361</f>
        <v>55911</v>
      </c>
      <c r="C369" s="1111"/>
      <c r="D369" s="1132">
        <f t="shared" ca="1" si="95"/>
        <v>56826</v>
      </c>
      <c r="E369" s="1133">
        <f t="shared" ca="1" si="127"/>
        <v>56853</v>
      </c>
      <c r="F369" s="1134">
        <f t="shared" ca="1" si="128"/>
        <v>10924</v>
      </c>
      <c r="G369" s="1135">
        <f ca="1">IF(F369&lt;&gt;"",COUNTIF($F$11:F369,"&gt;0"),"")</f>
        <v>359</v>
      </c>
      <c r="H369" s="1136"/>
      <c r="I369" s="1080"/>
      <c r="J369" s="1137">
        <f t="shared" ca="1" si="129"/>
        <v>0</v>
      </c>
      <c r="K369" s="1138">
        <f t="shared" ca="1" si="130"/>
        <v>0</v>
      </c>
      <c r="L369" s="1137">
        <f t="shared" ca="1" si="131"/>
        <v>0</v>
      </c>
      <c r="M369" s="1137">
        <f t="shared" ca="1" si="132"/>
        <v>0</v>
      </c>
      <c r="N369" s="1137">
        <f t="shared" ca="1" si="133"/>
        <v>0</v>
      </c>
      <c r="O369" s="1080"/>
      <c r="P369" s="1137">
        <f t="shared" ca="1" si="134"/>
        <v>0</v>
      </c>
      <c r="Q369" s="1137">
        <f t="shared" ca="1" si="135"/>
        <v>0</v>
      </c>
      <c r="R369" s="1137">
        <f t="shared" ca="1" si="136"/>
        <v>0</v>
      </c>
      <c r="S369" s="1137">
        <f t="shared" ca="1" si="137"/>
        <v>0</v>
      </c>
      <c r="T369" s="1137">
        <f t="shared" ca="1" si="138"/>
        <v>0</v>
      </c>
      <c r="U369" s="1139">
        <f t="shared" ca="1" si="139"/>
        <v>0</v>
      </c>
      <c r="V369" s="1140" t="str">
        <f t="shared" ca="1" si="140"/>
        <v>n.a.</v>
      </c>
      <c r="X369" s="1141">
        <f t="shared" ca="1" si="141"/>
        <v>0</v>
      </c>
      <c r="Y369" s="1141">
        <f t="shared" ca="1" si="142"/>
        <v>0</v>
      </c>
      <c r="Z369" s="1141">
        <f t="shared" ca="1" si="143"/>
        <v>0</v>
      </c>
      <c r="AA369" s="1139">
        <f t="shared" ca="1" si="144"/>
        <v>0</v>
      </c>
      <c r="AB369" s="1112"/>
    </row>
    <row r="370" spans="1:28">
      <c r="A370" s="1151">
        <f>Calendar!J362</f>
        <v>55942</v>
      </c>
      <c r="C370" s="1111"/>
      <c r="D370" s="1132">
        <f t="shared" ca="1" si="95"/>
        <v>56857</v>
      </c>
      <c r="E370" s="1133">
        <f t="shared" ca="1" si="127"/>
        <v>56884</v>
      </c>
      <c r="F370" s="1134">
        <f t="shared" ca="1" si="128"/>
        <v>10955</v>
      </c>
      <c r="G370" s="1135">
        <f ca="1">IF(F370&lt;&gt;"",COUNTIF($F$11:F370,"&gt;0"),"")</f>
        <v>360</v>
      </c>
      <c r="H370" s="1136"/>
      <c r="I370" s="1080"/>
      <c r="J370" s="1137">
        <f t="shared" ca="1" si="129"/>
        <v>0</v>
      </c>
      <c r="K370" s="1138">
        <f t="shared" ca="1" si="130"/>
        <v>0</v>
      </c>
      <c r="L370" s="1137">
        <f t="shared" ca="1" si="131"/>
        <v>0</v>
      </c>
      <c r="M370" s="1137">
        <f t="shared" ca="1" si="132"/>
        <v>0</v>
      </c>
      <c r="N370" s="1137">
        <f t="shared" ca="1" si="133"/>
        <v>0</v>
      </c>
      <c r="O370" s="1080"/>
      <c r="P370" s="1137">
        <f t="shared" ca="1" si="134"/>
        <v>0</v>
      </c>
      <c r="Q370" s="1137">
        <f t="shared" ca="1" si="135"/>
        <v>0</v>
      </c>
      <c r="R370" s="1137">
        <f t="shared" ca="1" si="136"/>
        <v>0</v>
      </c>
      <c r="S370" s="1137">
        <f t="shared" ca="1" si="137"/>
        <v>0</v>
      </c>
      <c r="T370" s="1137">
        <f t="shared" ca="1" si="138"/>
        <v>0</v>
      </c>
      <c r="U370" s="1139">
        <f t="shared" ca="1" si="139"/>
        <v>0</v>
      </c>
      <c r="V370" s="1140" t="str">
        <f t="shared" ca="1" si="140"/>
        <v>n.a.</v>
      </c>
      <c r="X370" s="1141">
        <f t="shared" ca="1" si="141"/>
        <v>0</v>
      </c>
      <c r="Y370" s="1141">
        <f t="shared" ca="1" si="142"/>
        <v>0</v>
      </c>
      <c r="Z370" s="1141">
        <f t="shared" ca="1" si="143"/>
        <v>0</v>
      </c>
      <c r="AA370" s="1139">
        <f t="shared" ca="1" si="144"/>
        <v>0</v>
      </c>
      <c r="AB370" s="1112"/>
    </row>
    <row r="371" spans="1:28">
      <c r="A371" s="1151">
        <f>Calendar!J363</f>
        <v>55970</v>
      </c>
      <c r="C371" s="1111"/>
      <c r="D371" s="1132">
        <f t="shared" ca="1" si="95"/>
        <v>56887</v>
      </c>
      <c r="E371" s="1133">
        <f t="shared" ca="1" si="127"/>
        <v>56914</v>
      </c>
      <c r="F371" s="1134">
        <f t="shared" ca="1" si="128"/>
        <v>10985</v>
      </c>
      <c r="G371" s="1135">
        <f ca="1">IF(F371&lt;&gt;"",COUNTIF($F$11:F371,"&gt;0"),"")</f>
        <v>361</v>
      </c>
      <c r="H371" s="1136"/>
      <c r="I371" s="1080"/>
      <c r="J371" s="1137">
        <f t="shared" ca="1" si="129"/>
        <v>0</v>
      </c>
      <c r="K371" s="1138">
        <f t="shared" ca="1" si="130"/>
        <v>0</v>
      </c>
      <c r="L371" s="1137">
        <f t="shared" ca="1" si="131"/>
        <v>0</v>
      </c>
      <c r="M371" s="1137">
        <f t="shared" ca="1" si="132"/>
        <v>0</v>
      </c>
      <c r="N371" s="1137">
        <f t="shared" ca="1" si="133"/>
        <v>0</v>
      </c>
      <c r="O371" s="1080"/>
      <c r="P371" s="1137">
        <f t="shared" ca="1" si="134"/>
        <v>0</v>
      </c>
      <c r="Q371" s="1137">
        <f t="shared" ca="1" si="135"/>
        <v>0</v>
      </c>
      <c r="R371" s="1137">
        <f t="shared" ca="1" si="136"/>
        <v>0</v>
      </c>
      <c r="S371" s="1137">
        <f t="shared" ca="1" si="137"/>
        <v>0</v>
      </c>
      <c r="T371" s="1137">
        <f t="shared" ca="1" si="138"/>
        <v>0</v>
      </c>
      <c r="U371" s="1139">
        <f t="shared" ca="1" si="139"/>
        <v>0</v>
      </c>
      <c r="V371" s="1140" t="str">
        <f t="shared" ca="1" si="140"/>
        <v>n.a.</v>
      </c>
      <c r="X371" s="1141">
        <f t="shared" ca="1" si="141"/>
        <v>0</v>
      </c>
      <c r="Y371" s="1141">
        <f t="shared" ca="1" si="142"/>
        <v>0</v>
      </c>
      <c r="Z371" s="1141">
        <f t="shared" ca="1" si="143"/>
        <v>0</v>
      </c>
      <c r="AA371" s="1139">
        <f t="shared" ca="1" si="144"/>
        <v>0</v>
      </c>
      <c r="AB371" s="1112"/>
    </row>
    <row r="372" spans="1:28">
      <c r="A372" s="1151">
        <f>Calendar!J364</f>
        <v>56002</v>
      </c>
      <c r="C372" s="1111"/>
      <c r="D372" s="1132">
        <f t="shared" ca="1" si="95"/>
        <v>56918</v>
      </c>
      <c r="E372" s="1133">
        <f t="shared" ca="1" si="127"/>
        <v>56947</v>
      </c>
      <c r="F372" s="1134">
        <f t="shared" ca="1" si="128"/>
        <v>11018</v>
      </c>
      <c r="G372" s="1135">
        <f ca="1">IF(F372&lt;&gt;"",COUNTIF($F$11:F372,"&gt;0"),"")</f>
        <v>362</v>
      </c>
      <c r="H372" s="1136"/>
      <c r="I372" s="1080"/>
      <c r="J372" s="1137">
        <f t="shared" ca="1" si="129"/>
        <v>0</v>
      </c>
      <c r="K372" s="1138">
        <f t="shared" ca="1" si="130"/>
        <v>0</v>
      </c>
      <c r="L372" s="1137">
        <f t="shared" ca="1" si="131"/>
        <v>0</v>
      </c>
      <c r="M372" s="1137">
        <f t="shared" ca="1" si="132"/>
        <v>0</v>
      </c>
      <c r="N372" s="1137">
        <f t="shared" ca="1" si="133"/>
        <v>0</v>
      </c>
      <c r="O372" s="1080"/>
      <c r="P372" s="1137">
        <f t="shared" ca="1" si="134"/>
        <v>0</v>
      </c>
      <c r="Q372" s="1137">
        <f t="shared" ca="1" si="135"/>
        <v>0</v>
      </c>
      <c r="R372" s="1137">
        <f t="shared" ca="1" si="136"/>
        <v>0</v>
      </c>
      <c r="S372" s="1137">
        <f t="shared" ca="1" si="137"/>
        <v>0</v>
      </c>
      <c r="T372" s="1137">
        <f t="shared" ca="1" si="138"/>
        <v>0</v>
      </c>
      <c r="U372" s="1139">
        <f t="shared" ca="1" si="139"/>
        <v>0</v>
      </c>
      <c r="V372" s="1140" t="str">
        <f t="shared" ca="1" si="140"/>
        <v>n.a.</v>
      </c>
      <c r="X372" s="1141">
        <f t="shared" ca="1" si="141"/>
        <v>0</v>
      </c>
      <c r="Y372" s="1141">
        <f t="shared" ca="1" si="142"/>
        <v>0</v>
      </c>
      <c r="Z372" s="1141">
        <f t="shared" ca="1" si="143"/>
        <v>0</v>
      </c>
      <c r="AA372" s="1139">
        <f t="shared" ca="1" si="144"/>
        <v>0</v>
      </c>
      <c r="AB372" s="1112"/>
    </row>
    <row r="373" spans="1:28">
      <c r="A373" s="1151">
        <f>Calendar!J365</f>
        <v>56031</v>
      </c>
      <c r="C373" s="1111"/>
      <c r="D373" s="1132">
        <f t="shared" ca="1" si="95"/>
        <v>56948</v>
      </c>
      <c r="E373" s="1133">
        <f t="shared" ca="1" si="127"/>
        <v>56975</v>
      </c>
      <c r="F373" s="1134">
        <f t="shared" ca="1" si="128"/>
        <v>11046</v>
      </c>
      <c r="G373" s="1135">
        <f ca="1">IF(F373&lt;&gt;"",COUNTIF($F$11:F373,"&gt;0"),"")</f>
        <v>363</v>
      </c>
      <c r="H373" s="1136"/>
      <c r="I373" s="1080"/>
      <c r="J373" s="1137">
        <f t="shared" ca="1" si="129"/>
        <v>0</v>
      </c>
      <c r="K373" s="1138">
        <f t="shared" ca="1" si="130"/>
        <v>0</v>
      </c>
      <c r="L373" s="1137">
        <f t="shared" ca="1" si="131"/>
        <v>0</v>
      </c>
      <c r="M373" s="1137">
        <f t="shared" ca="1" si="132"/>
        <v>0</v>
      </c>
      <c r="N373" s="1137">
        <f t="shared" ca="1" si="133"/>
        <v>0</v>
      </c>
      <c r="O373" s="1080"/>
      <c r="P373" s="1137">
        <f t="shared" ca="1" si="134"/>
        <v>0</v>
      </c>
      <c r="Q373" s="1137">
        <f t="shared" ca="1" si="135"/>
        <v>0</v>
      </c>
      <c r="R373" s="1137">
        <f t="shared" ca="1" si="136"/>
        <v>0</v>
      </c>
      <c r="S373" s="1137">
        <f t="shared" ca="1" si="137"/>
        <v>0</v>
      </c>
      <c r="T373" s="1137">
        <f t="shared" ca="1" si="138"/>
        <v>0</v>
      </c>
      <c r="U373" s="1139">
        <f t="shared" ca="1" si="139"/>
        <v>0</v>
      </c>
      <c r="V373" s="1140" t="str">
        <f t="shared" ca="1" si="140"/>
        <v>n.a.</v>
      </c>
      <c r="X373" s="1141">
        <f t="shared" ca="1" si="141"/>
        <v>0</v>
      </c>
      <c r="Y373" s="1141">
        <f t="shared" ca="1" si="142"/>
        <v>0</v>
      </c>
      <c r="Z373" s="1141">
        <f t="shared" ca="1" si="143"/>
        <v>0</v>
      </c>
      <c r="AA373" s="1139">
        <f t="shared" ca="1" si="144"/>
        <v>0</v>
      </c>
      <c r="AB373" s="1112"/>
    </row>
    <row r="374" spans="1:28">
      <c r="A374" s="1151">
        <f>Calendar!J366</f>
        <v>56062</v>
      </c>
      <c r="C374" s="1111"/>
      <c r="D374" s="1132">
        <f t="shared" ca="1" si="95"/>
        <v>56979</v>
      </c>
      <c r="E374" s="1133">
        <f t="shared" ca="1" si="127"/>
        <v>57006</v>
      </c>
      <c r="F374" s="1134">
        <f t="shared" ca="1" si="128"/>
        <v>11077</v>
      </c>
      <c r="G374" s="1135">
        <f ca="1">IF(F374&lt;&gt;"",COUNTIF($F$11:F374,"&gt;0"),"")</f>
        <v>364</v>
      </c>
      <c r="H374" s="1136"/>
      <c r="I374" s="1080"/>
      <c r="J374" s="1137">
        <f t="shared" ca="1" si="129"/>
        <v>0</v>
      </c>
      <c r="K374" s="1138">
        <f t="shared" ca="1" si="130"/>
        <v>0</v>
      </c>
      <c r="L374" s="1137">
        <f t="shared" ca="1" si="131"/>
        <v>0</v>
      </c>
      <c r="M374" s="1137">
        <f t="shared" ca="1" si="132"/>
        <v>0</v>
      </c>
      <c r="N374" s="1137">
        <f t="shared" ca="1" si="133"/>
        <v>0</v>
      </c>
      <c r="O374" s="1080"/>
      <c r="P374" s="1137">
        <f t="shared" ca="1" si="134"/>
        <v>0</v>
      </c>
      <c r="Q374" s="1137">
        <f t="shared" ca="1" si="135"/>
        <v>0</v>
      </c>
      <c r="R374" s="1137">
        <f t="shared" ca="1" si="136"/>
        <v>0</v>
      </c>
      <c r="S374" s="1137">
        <f t="shared" ca="1" si="137"/>
        <v>0</v>
      </c>
      <c r="T374" s="1137">
        <f t="shared" ca="1" si="138"/>
        <v>0</v>
      </c>
      <c r="U374" s="1139">
        <f t="shared" ca="1" si="139"/>
        <v>0</v>
      </c>
      <c r="V374" s="1140" t="str">
        <f t="shared" ca="1" si="140"/>
        <v>n.a.</v>
      </c>
      <c r="X374" s="1141">
        <f t="shared" ca="1" si="141"/>
        <v>0</v>
      </c>
      <c r="Y374" s="1141">
        <f t="shared" ca="1" si="142"/>
        <v>0</v>
      </c>
      <c r="Z374" s="1141">
        <f t="shared" ca="1" si="143"/>
        <v>0</v>
      </c>
      <c r="AA374" s="1139">
        <f t="shared" ca="1" si="144"/>
        <v>0</v>
      </c>
      <c r="AB374" s="1112"/>
    </row>
    <row r="375" spans="1:28">
      <c r="A375" s="1151">
        <f>Calendar!J367</f>
        <v>56093</v>
      </c>
      <c r="C375" s="1111"/>
      <c r="D375" s="1132">
        <f t="shared" ca="1" si="95"/>
        <v>57010</v>
      </c>
      <c r="E375" s="1133">
        <f t="shared" ca="1" si="127"/>
        <v>57038</v>
      </c>
      <c r="F375" s="1134">
        <f t="shared" ca="1" si="128"/>
        <v>11109</v>
      </c>
      <c r="G375" s="1135">
        <f ca="1">IF(F375&lt;&gt;"",COUNTIF($F$11:F375,"&gt;0"),"")</f>
        <v>365</v>
      </c>
      <c r="H375" s="1136"/>
      <c r="I375" s="1080"/>
      <c r="J375" s="1137">
        <f t="shared" ca="1" si="129"/>
        <v>0</v>
      </c>
      <c r="K375" s="1138">
        <f t="shared" ca="1" si="130"/>
        <v>0</v>
      </c>
      <c r="L375" s="1137">
        <f t="shared" ca="1" si="131"/>
        <v>0</v>
      </c>
      <c r="M375" s="1137">
        <f t="shared" ca="1" si="132"/>
        <v>0</v>
      </c>
      <c r="N375" s="1137">
        <f t="shared" ca="1" si="133"/>
        <v>0</v>
      </c>
      <c r="O375" s="1080"/>
      <c r="P375" s="1137">
        <f t="shared" ca="1" si="134"/>
        <v>0</v>
      </c>
      <c r="Q375" s="1137">
        <f t="shared" ca="1" si="135"/>
        <v>0</v>
      </c>
      <c r="R375" s="1137">
        <f t="shared" ca="1" si="136"/>
        <v>0</v>
      </c>
      <c r="S375" s="1137">
        <f t="shared" ca="1" si="137"/>
        <v>0</v>
      </c>
      <c r="T375" s="1137">
        <f t="shared" ca="1" si="138"/>
        <v>0</v>
      </c>
      <c r="U375" s="1139">
        <f t="shared" ca="1" si="139"/>
        <v>0</v>
      </c>
      <c r="V375" s="1140" t="str">
        <f t="shared" ca="1" si="140"/>
        <v>n.a.</v>
      </c>
      <c r="X375" s="1141">
        <f t="shared" ca="1" si="141"/>
        <v>0</v>
      </c>
      <c r="Y375" s="1141">
        <f t="shared" ca="1" si="142"/>
        <v>0</v>
      </c>
      <c r="Z375" s="1141">
        <f t="shared" ca="1" si="143"/>
        <v>0</v>
      </c>
      <c r="AA375" s="1139">
        <f t="shared" ca="1" si="144"/>
        <v>0</v>
      </c>
      <c r="AB375" s="1112"/>
    </row>
    <row r="376" spans="1:28">
      <c r="A376" s="1151">
        <f>Calendar!J368</f>
        <v>56123</v>
      </c>
      <c r="C376" s="1111"/>
      <c r="D376" s="1132">
        <f t="shared" ca="1" si="95"/>
        <v>57039</v>
      </c>
      <c r="E376" s="1133">
        <f t="shared" ca="1" si="127"/>
        <v>57066</v>
      </c>
      <c r="F376" s="1134">
        <f t="shared" ca="1" si="128"/>
        <v>11137</v>
      </c>
      <c r="G376" s="1135">
        <f ca="1">IF(F376&lt;&gt;"",COUNTIF($F$11:F376,"&gt;0"),"")</f>
        <v>366</v>
      </c>
      <c r="H376" s="1136"/>
      <c r="I376" s="1080"/>
      <c r="J376" s="1137">
        <f t="shared" ca="1" si="129"/>
        <v>0</v>
      </c>
      <c r="K376" s="1138">
        <f t="shared" ca="1" si="130"/>
        <v>0</v>
      </c>
      <c r="L376" s="1137">
        <f t="shared" ca="1" si="131"/>
        <v>0</v>
      </c>
      <c r="M376" s="1137">
        <f t="shared" ca="1" si="132"/>
        <v>0</v>
      </c>
      <c r="N376" s="1137">
        <f t="shared" ca="1" si="133"/>
        <v>0</v>
      </c>
      <c r="O376" s="1080"/>
      <c r="P376" s="1137">
        <f t="shared" ca="1" si="134"/>
        <v>0</v>
      </c>
      <c r="Q376" s="1137">
        <f t="shared" ca="1" si="135"/>
        <v>0</v>
      </c>
      <c r="R376" s="1137">
        <f t="shared" ca="1" si="136"/>
        <v>0</v>
      </c>
      <c r="S376" s="1137">
        <f t="shared" ca="1" si="137"/>
        <v>0</v>
      </c>
      <c r="T376" s="1137">
        <f t="shared" ca="1" si="138"/>
        <v>0</v>
      </c>
      <c r="U376" s="1139">
        <f t="shared" ca="1" si="139"/>
        <v>0</v>
      </c>
      <c r="V376" s="1140" t="str">
        <f t="shared" ca="1" si="140"/>
        <v>n.a.</v>
      </c>
      <c r="X376" s="1141">
        <f t="shared" ca="1" si="141"/>
        <v>0</v>
      </c>
      <c r="Y376" s="1141">
        <f t="shared" ca="1" si="142"/>
        <v>0</v>
      </c>
      <c r="Z376" s="1141">
        <f t="shared" ca="1" si="143"/>
        <v>0</v>
      </c>
      <c r="AA376" s="1139">
        <f t="shared" ca="1" si="144"/>
        <v>0</v>
      </c>
      <c r="AB376" s="1112"/>
    </row>
    <row r="377" spans="1:28">
      <c r="A377" s="1151">
        <f>Calendar!J369</f>
        <v>56156</v>
      </c>
      <c r="C377" s="1111"/>
      <c r="D377" s="1132">
        <f t="shared" ca="1" si="95"/>
        <v>57070</v>
      </c>
      <c r="E377" s="1133">
        <f t="shared" ca="1" si="127"/>
        <v>57097</v>
      </c>
      <c r="F377" s="1134">
        <f t="shared" ca="1" si="128"/>
        <v>11168</v>
      </c>
      <c r="G377" s="1135">
        <f ca="1">IF(F377&lt;&gt;"",COUNTIF($F$11:F377,"&gt;0"),"")</f>
        <v>367</v>
      </c>
      <c r="H377" s="1136"/>
      <c r="I377" s="1080"/>
      <c r="J377" s="1137">
        <f t="shared" ca="1" si="129"/>
        <v>0</v>
      </c>
      <c r="K377" s="1138">
        <f t="shared" ca="1" si="130"/>
        <v>0</v>
      </c>
      <c r="L377" s="1137">
        <f t="shared" ca="1" si="131"/>
        <v>0</v>
      </c>
      <c r="M377" s="1137">
        <f t="shared" ca="1" si="132"/>
        <v>0</v>
      </c>
      <c r="N377" s="1137">
        <f t="shared" ca="1" si="133"/>
        <v>0</v>
      </c>
      <c r="O377" s="1080"/>
      <c r="P377" s="1137">
        <f t="shared" ca="1" si="134"/>
        <v>0</v>
      </c>
      <c r="Q377" s="1137">
        <f t="shared" ca="1" si="135"/>
        <v>0</v>
      </c>
      <c r="R377" s="1137">
        <f t="shared" ca="1" si="136"/>
        <v>0</v>
      </c>
      <c r="S377" s="1137">
        <f t="shared" ca="1" si="137"/>
        <v>0</v>
      </c>
      <c r="T377" s="1137">
        <f t="shared" ca="1" si="138"/>
        <v>0</v>
      </c>
      <c r="U377" s="1139">
        <f t="shared" ca="1" si="139"/>
        <v>0</v>
      </c>
      <c r="V377" s="1140" t="str">
        <f t="shared" ca="1" si="140"/>
        <v>n.a.</v>
      </c>
      <c r="X377" s="1141">
        <f t="shared" ca="1" si="141"/>
        <v>0</v>
      </c>
      <c r="Y377" s="1141">
        <f t="shared" ca="1" si="142"/>
        <v>0</v>
      </c>
      <c r="Z377" s="1141">
        <f t="shared" ca="1" si="143"/>
        <v>0</v>
      </c>
      <c r="AA377" s="1139">
        <f t="shared" ca="1" si="144"/>
        <v>0</v>
      </c>
      <c r="AB377" s="1112"/>
    </row>
    <row r="378" spans="1:28">
      <c r="A378" s="1151">
        <f>Calendar!J370</f>
        <v>56184</v>
      </c>
      <c r="C378" s="1111"/>
      <c r="D378" s="1132">
        <f t="shared" ca="1" si="95"/>
        <v>57100</v>
      </c>
      <c r="E378" s="1133">
        <f t="shared" ca="1" si="127"/>
        <v>57129</v>
      </c>
      <c r="F378" s="1134">
        <f t="shared" ca="1" si="128"/>
        <v>11200</v>
      </c>
      <c r="G378" s="1135">
        <f ca="1">IF(F378&lt;&gt;"",COUNTIF($F$11:F378,"&gt;0"),"")</f>
        <v>368</v>
      </c>
      <c r="H378" s="1136"/>
      <c r="I378" s="1080"/>
      <c r="J378" s="1137">
        <f t="shared" ca="1" si="129"/>
        <v>0</v>
      </c>
      <c r="K378" s="1138">
        <f t="shared" ca="1" si="130"/>
        <v>0</v>
      </c>
      <c r="L378" s="1137">
        <f t="shared" ca="1" si="131"/>
        <v>0</v>
      </c>
      <c r="M378" s="1137">
        <f t="shared" ca="1" si="132"/>
        <v>0</v>
      </c>
      <c r="N378" s="1137">
        <f t="shared" ca="1" si="133"/>
        <v>0</v>
      </c>
      <c r="O378" s="1080"/>
      <c r="P378" s="1137">
        <f t="shared" ca="1" si="134"/>
        <v>0</v>
      </c>
      <c r="Q378" s="1137">
        <f t="shared" ca="1" si="135"/>
        <v>0</v>
      </c>
      <c r="R378" s="1137">
        <f t="shared" ca="1" si="136"/>
        <v>0</v>
      </c>
      <c r="S378" s="1137">
        <f t="shared" ca="1" si="137"/>
        <v>0</v>
      </c>
      <c r="T378" s="1137">
        <f t="shared" ca="1" si="138"/>
        <v>0</v>
      </c>
      <c r="U378" s="1139">
        <f t="shared" ca="1" si="139"/>
        <v>0</v>
      </c>
      <c r="V378" s="1140" t="str">
        <f t="shared" ca="1" si="140"/>
        <v>n.a.</v>
      </c>
      <c r="X378" s="1141">
        <f t="shared" ca="1" si="141"/>
        <v>0</v>
      </c>
      <c r="Y378" s="1141">
        <f t="shared" ca="1" si="142"/>
        <v>0</v>
      </c>
      <c r="Z378" s="1141">
        <f t="shared" ca="1" si="143"/>
        <v>0</v>
      </c>
      <c r="AA378" s="1139">
        <f t="shared" ca="1" si="144"/>
        <v>0</v>
      </c>
      <c r="AB378" s="1112"/>
    </row>
    <row r="379" spans="1:28">
      <c r="A379" s="1151">
        <f>Calendar!J371</f>
        <v>56215</v>
      </c>
      <c r="C379" s="1111"/>
      <c r="D379" s="1132">
        <f t="shared" ca="1" si="95"/>
        <v>57131</v>
      </c>
      <c r="E379" s="1133">
        <f t="shared" ca="1" si="127"/>
        <v>57158</v>
      </c>
      <c r="F379" s="1134">
        <f t="shared" ca="1" si="128"/>
        <v>11229</v>
      </c>
      <c r="G379" s="1135">
        <f ca="1">IF(F379&lt;&gt;"",COUNTIF($F$11:F379,"&gt;0"),"")</f>
        <v>369</v>
      </c>
      <c r="H379" s="1136"/>
      <c r="I379" s="1080"/>
      <c r="J379" s="1137">
        <f t="shared" ca="1" si="129"/>
        <v>0</v>
      </c>
      <c r="K379" s="1138">
        <f t="shared" ca="1" si="130"/>
        <v>0</v>
      </c>
      <c r="L379" s="1137">
        <f t="shared" ca="1" si="131"/>
        <v>0</v>
      </c>
      <c r="M379" s="1137">
        <f t="shared" ca="1" si="132"/>
        <v>0</v>
      </c>
      <c r="N379" s="1137">
        <f t="shared" ca="1" si="133"/>
        <v>0</v>
      </c>
      <c r="O379" s="1080"/>
      <c r="P379" s="1137">
        <f t="shared" ca="1" si="134"/>
        <v>0</v>
      </c>
      <c r="Q379" s="1137">
        <f t="shared" ca="1" si="135"/>
        <v>0</v>
      </c>
      <c r="R379" s="1137">
        <f t="shared" ca="1" si="136"/>
        <v>0</v>
      </c>
      <c r="S379" s="1137">
        <f t="shared" ca="1" si="137"/>
        <v>0</v>
      </c>
      <c r="T379" s="1137">
        <f t="shared" ca="1" si="138"/>
        <v>0</v>
      </c>
      <c r="U379" s="1139">
        <f t="shared" ca="1" si="139"/>
        <v>0</v>
      </c>
      <c r="V379" s="1140" t="str">
        <f t="shared" ca="1" si="140"/>
        <v>n.a.</v>
      </c>
      <c r="X379" s="1141">
        <f t="shared" ca="1" si="141"/>
        <v>0</v>
      </c>
      <c r="Y379" s="1141">
        <f t="shared" ca="1" si="142"/>
        <v>0</v>
      </c>
      <c r="Z379" s="1141">
        <f t="shared" ca="1" si="143"/>
        <v>0</v>
      </c>
      <c r="AA379" s="1139">
        <f t="shared" ca="1" si="144"/>
        <v>0</v>
      </c>
      <c r="AB379" s="1112"/>
    </row>
    <row r="380" spans="1:28">
      <c r="A380" s="1151">
        <f>Calendar!J372</f>
        <v>56247</v>
      </c>
      <c r="C380" s="1111"/>
      <c r="D380" s="1132">
        <f t="shared" ca="1" si="95"/>
        <v>57161</v>
      </c>
      <c r="E380" s="1133">
        <f t="shared" ca="1" si="127"/>
        <v>57188</v>
      </c>
      <c r="F380" s="1134">
        <f t="shared" ca="1" si="128"/>
        <v>11259</v>
      </c>
      <c r="G380" s="1135">
        <f ca="1">IF(F380&lt;&gt;"",COUNTIF($F$11:F380,"&gt;0"),"")</f>
        <v>370</v>
      </c>
      <c r="H380" s="1136"/>
      <c r="I380" s="1080"/>
      <c r="J380" s="1137">
        <f t="shared" ca="1" si="129"/>
        <v>0</v>
      </c>
      <c r="K380" s="1138">
        <f t="shared" ca="1" si="130"/>
        <v>0</v>
      </c>
      <c r="L380" s="1137">
        <f t="shared" ca="1" si="131"/>
        <v>0</v>
      </c>
      <c r="M380" s="1137">
        <f t="shared" ca="1" si="132"/>
        <v>0</v>
      </c>
      <c r="N380" s="1137">
        <f t="shared" ca="1" si="133"/>
        <v>0</v>
      </c>
      <c r="O380" s="1080"/>
      <c r="P380" s="1137">
        <f t="shared" ca="1" si="134"/>
        <v>0</v>
      </c>
      <c r="Q380" s="1137">
        <f t="shared" ca="1" si="135"/>
        <v>0</v>
      </c>
      <c r="R380" s="1137">
        <f t="shared" ca="1" si="136"/>
        <v>0</v>
      </c>
      <c r="S380" s="1137">
        <f t="shared" ca="1" si="137"/>
        <v>0</v>
      </c>
      <c r="T380" s="1137">
        <f t="shared" ca="1" si="138"/>
        <v>0</v>
      </c>
      <c r="U380" s="1139">
        <f t="shared" ca="1" si="139"/>
        <v>0</v>
      </c>
      <c r="V380" s="1140" t="str">
        <f t="shared" ca="1" si="140"/>
        <v>n.a.</v>
      </c>
      <c r="X380" s="1141">
        <f t="shared" ca="1" si="141"/>
        <v>0</v>
      </c>
      <c r="Y380" s="1141">
        <f t="shared" ca="1" si="142"/>
        <v>0</v>
      </c>
      <c r="Z380" s="1141">
        <f t="shared" ca="1" si="143"/>
        <v>0</v>
      </c>
      <c r="AA380" s="1139">
        <f t="shared" ca="1" si="144"/>
        <v>0</v>
      </c>
      <c r="AB380" s="1112"/>
    </row>
    <row r="381" spans="1:28">
      <c r="A381" s="1151">
        <f>Calendar!J373</f>
        <v>56276</v>
      </c>
      <c r="C381" s="1111"/>
      <c r="D381" s="1132">
        <f t="shared" ca="1" si="95"/>
        <v>57192</v>
      </c>
      <c r="E381" s="1133">
        <f t="shared" ca="1" si="127"/>
        <v>57220</v>
      </c>
      <c r="F381" s="1134">
        <f t="shared" ca="1" si="128"/>
        <v>11291</v>
      </c>
      <c r="G381" s="1135">
        <f ca="1">IF(F381&lt;&gt;"",COUNTIF($F$11:F381,"&gt;0"),"")</f>
        <v>371</v>
      </c>
      <c r="H381" s="1136"/>
      <c r="I381" s="1080"/>
      <c r="J381" s="1137">
        <f t="shared" ca="1" si="129"/>
        <v>0</v>
      </c>
      <c r="K381" s="1138">
        <f t="shared" ca="1" si="130"/>
        <v>0</v>
      </c>
      <c r="L381" s="1137">
        <f t="shared" ca="1" si="131"/>
        <v>0</v>
      </c>
      <c r="M381" s="1137">
        <f t="shared" ca="1" si="132"/>
        <v>0</v>
      </c>
      <c r="N381" s="1137">
        <f t="shared" ca="1" si="133"/>
        <v>0</v>
      </c>
      <c r="O381" s="1080"/>
      <c r="P381" s="1137">
        <f t="shared" ca="1" si="134"/>
        <v>0</v>
      </c>
      <c r="Q381" s="1137">
        <f t="shared" ca="1" si="135"/>
        <v>0</v>
      </c>
      <c r="R381" s="1137">
        <f t="shared" ca="1" si="136"/>
        <v>0</v>
      </c>
      <c r="S381" s="1137">
        <f t="shared" ca="1" si="137"/>
        <v>0</v>
      </c>
      <c r="T381" s="1137">
        <f t="shared" ca="1" si="138"/>
        <v>0</v>
      </c>
      <c r="U381" s="1139">
        <f t="shared" ca="1" si="139"/>
        <v>0</v>
      </c>
      <c r="V381" s="1140" t="str">
        <f t="shared" ca="1" si="140"/>
        <v>n.a.</v>
      </c>
      <c r="X381" s="1141">
        <f t="shared" ca="1" si="141"/>
        <v>0</v>
      </c>
      <c r="Y381" s="1141">
        <f t="shared" ca="1" si="142"/>
        <v>0</v>
      </c>
      <c r="Z381" s="1141">
        <f t="shared" ca="1" si="143"/>
        <v>0</v>
      </c>
      <c r="AA381" s="1139">
        <f t="shared" ca="1" si="144"/>
        <v>0</v>
      </c>
      <c r="AB381" s="1112"/>
    </row>
    <row r="382" spans="1:28">
      <c r="A382" s="1151">
        <f>Calendar!J374</f>
        <v>56307</v>
      </c>
      <c r="C382" s="1111"/>
      <c r="D382" s="1132">
        <f t="shared" ca="1" si="95"/>
        <v>57223</v>
      </c>
      <c r="E382" s="1133">
        <f t="shared" ca="1" si="127"/>
        <v>57250</v>
      </c>
      <c r="F382" s="1134">
        <f t="shared" ca="1" si="128"/>
        <v>11321</v>
      </c>
      <c r="G382" s="1135">
        <f ca="1">IF(F382&lt;&gt;"",COUNTIF($F$11:F382,"&gt;0"),"")</f>
        <v>372</v>
      </c>
      <c r="H382" s="1136"/>
      <c r="I382" s="1080"/>
      <c r="J382" s="1137">
        <f t="shared" ca="1" si="129"/>
        <v>0</v>
      </c>
      <c r="K382" s="1138">
        <f t="shared" ca="1" si="130"/>
        <v>0</v>
      </c>
      <c r="L382" s="1137">
        <f t="shared" ca="1" si="131"/>
        <v>0</v>
      </c>
      <c r="M382" s="1137">
        <f t="shared" ca="1" si="132"/>
        <v>0</v>
      </c>
      <c r="N382" s="1137">
        <f t="shared" ca="1" si="133"/>
        <v>0</v>
      </c>
      <c r="O382" s="1080"/>
      <c r="P382" s="1137">
        <f t="shared" ca="1" si="134"/>
        <v>0</v>
      </c>
      <c r="Q382" s="1137">
        <f t="shared" ca="1" si="135"/>
        <v>0</v>
      </c>
      <c r="R382" s="1137">
        <f t="shared" ca="1" si="136"/>
        <v>0</v>
      </c>
      <c r="S382" s="1137">
        <f t="shared" ca="1" si="137"/>
        <v>0</v>
      </c>
      <c r="T382" s="1137">
        <f t="shared" ca="1" si="138"/>
        <v>0</v>
      </c>
      <c r="U382" s="1139">
        <f t="shared" ca="1" si="139"/>
        <v>0</v>
      </c>
      <c r="V382" s="1140" t="str">
        <f t="shared" ca="1" si="140"/>
        <v>n.a.</v>
      </c>
      <c r="X382" s="1141">
        <f t="shared" ca="1" si="141"/>
        <v>0</v>
      </c>
      <c r="Y382" s="1141">
        <f t="shared" ca="1" si="142"/>
        <v>0</v>
      </c>
      <c r="Z382" s="1141">
        <f t="shared" ca="1" si="143"/>
        <v>0</v>
      </c>
      <c r="AA382" s="1139">
        <f t="shared" ca="1" si="144"/>
        <v>0</v>
      </c>
      <c r="AB382" s="1112"/>
    </row>
    <row r="383" spans="1:28">
      <c r="A383" s="1151">
        <f>Calendar!J375</f>
        <v>56335</v>
      </c>
      <c r="C383" s="1111"/>
      <c r="D383" s="1132">
        <f t="shared" ca="1" si="95"/>
        <v>57253</v>
      </c>
      <c r="E383" s="1133">
        <f t="shared" ca="1" si="127"/>
        <v>57280</v>
      </c>
      <c r="F383" s="1134">
        <f t="shared" ca="1" si="128"/>
        <v>11351</v>
      </c>
      <c r="G383" s="1135">
        <f ca="1">IF(F383&lt;&gt;"",COUNTIF($F$11:F383,"&gt;0"),"")</f>
        <v>373</v>
      </c>
      <c r="H383" s="1136"/>
      <c r="I383" s="1080"/>
      <c r="J383" s="1137">
        <f t="shared" ca="1" si="129"/>
        <v>0</v>
      </c>
      <c r="K383" s="1138">
        <f t="shared" ca="1" si="130"/>
        <v>0</v>
      </c>
      <c r="L383" s="1137">
        <f t="shared" ca="1" si="131"/>
        <v>0</v>
      </c>
      <c r="M383" s="1137">
        <f t="shared" ca="1" si="132"/>
        <v>0</v>
      </c>
      <c r="N383" s="1137">
        <f t="shared" ca="1" si="133"/>
        <v>0</v>
      </c>
      <c r="O383" s="1080"/>
      <c r="P383" s="1137">
        <f t="shared" ca="1" si="134"/>
        <v>0</v>
      </c>
      <c r="Q383" s="1137">
        <f t="shared" ca="1" si="135"/>
        <v>0</v>
      </c>
      <c r="R383" s="1137">
        <f t="shared" ca="1" si="136"/>
        <v>0</v>
      </c>
      <c r="S383" s="1137">
        <f t="shared" ca="1" si="137"/>
        <v>0</v>
      </c>
      <c r="T383" s="1137">
        <f t="shared" ca="1" si="138"/>
        <v>0</v>
      </c>
      <c r="U383" s="1139">
        <f t="shared" ca="1" si="139"/>
        <v>0</v>
      </c>
      <c r="V383" s="1140" t="str">
        <f t="shared" ca="1" si="140"/>
        <v>n.a.</v>
      </c>
      <c r="X383" s="1141">
        <f t="shared" ca="1" si="141"/>
        <v>0</v>
      </c>
      <c r="Y383" s="1141">
        <f t="shared" ca="1" si="142"/>
        <v>0</v>
      </c>
      <c r="Z383" s="1141">
        <f t="shared" ca="1" si="143"/>
        <v>0</v>
      </c>
      <c r="AA383" s="1139">
        <f t="shared" ca="1" si="144"/>
        <v>0</v>
      </c>
      <c r="AB383" s="1112"/>
    </row>
    <row r="384" spans="1:28">
      <c r="A384" s="1151">
        <f>Calendar!J376</f>
        <v>56366</v>
      </c>
      <c r="C384" s="1111"/>
      <c r="D384" s="1132">
        <f t="shared" ca="1" si="95"/>
        <v>57284</v>
      </c>
      <c r="E384" s="1133">
        <f t="shared" ref="E384:E447" ca="1" si="145">IF(INDIRECT("A"&amp;(IFERROR(MATCH(E383,A:A),999)+1))&gt;0,INDIRECT("A"&amp;(IFERROR(MATCH(E383,A:A),999)+1)),"")</f>
        <v>57311</v>
      </c>
      <c r="F384" s="1134">
        <f t="shared" ref="F384:F447" ca="1" si="146">IF(E384&lt;&gt;"",E384-$A$31,"")</f>
        <v>11382</v>
      </c>
      <c r="G384" s="1135">
        <f ca="1">IF(F384&lt;&gt;"",COUNTIF($F$11:F384,"&gt;0"),"")</f>
        <v>374</v>
      </c>
      <c r="H384" s="1136"/>
      <c r="I384" s="1080"/>
      <c r="J384" s="1137">
        <f t="shared" ref="J384:J447" ca="1" si="147">IF(G384=1,$A$7,N383)</f>
        <v>0</v>
      </c>
      <c r="K384" s="1138">
        <f t="shared" ref="K384:K447" ca="1" si="148">H384*J384</f>
        <v>0</v>
      </c>
      <c r="L384" s="1137">
        <f t="shared" ref="L384:L447" ca="1" si="149">IF(E384&lt;&gt;"",(1-(1-$A$25)^(1/12))*(J384-K384),"")</f>
        <v>0</v>
      </c>
      <c r="M384" s="1137">
        <f t="shared" ref="M384:M447" ca="1" si="150">IF(J384-K384-L384&lt;$A$27*$A$5,J384-K384-L384,0)</f>
        <v>0</v>
      </c>
      <c r="N384" s="1137">
        <f t="shared" ref="N384:N447" ca="1" si="151">IF(E384&lt;&gt;"",J384-K384-L384-M384,"")</f>
        <v>0</v>
      </c>
      <c r="O384" s="1080"/>
      <c r="P384" s="1137">
        <f t="shared" ref="P384:P447" ca="1" si="152">IF(G384&lt;&gt; "", R384+X384-N384, "")</f>
        <v>0</v>
      </c>
      <c r="Q384" s="1137">
        <f t="shared" ref="Q384:Q447" ca="1" si="153">IF(E384&lt;&gt;"", N384*(1-$A$15), "")</f>
        <v>0</v>
      </c>
      <c r="R384" s="1137">
        <f t="shared" ref="R384:R447" ca="1" si="154">IF(E384&lt;&gt;"", T383, "")</f>
        <v>0</v>
      </c>
      <c r="S384" s="1137">
        <f t="shared" ref="S384:S447" ca="1" si="155">IF(E384&lt;&gt;"", MIN(P384,MAX(R384-Q384,0)), "")</f>
        <v>0</v>
      </c>
      <c r="T384" s="1137">
        <f t="shared" ref="T384:T447" ca="1" si="156">IF(E384&lt;&gt;"", R384-S384, "")</f>
        <v>0</v>
      </c>
      <c r="U384" s="1139">
        <f t="shared" ref="U384:U447" ca="1" si="157">IF(E384&lt;&gt;"", R384/$A$11, "")</f>
        <v>0</v>
      </c>
      <c r="V384" s="1140" t="str">
        <f t="shared" ref="V384:V447" ca="1" si="158">IF(E384&lt;&gt;"", IFERROR(1-T384/N384, "n.a."), "")</f>
        <v>n.a.</v>
      </c>
      <c r="X384" s="1141">
        <f t="shared" ref="X384:X447" ca="1" si="159">IF(E384&lt;&gt;"", Z383, "")</f>
        <v>0</v>
      </c>
      <c r="Y384" s="1141">
        <f t="shared" ref="Y384:Y447" ca="1" si="160">IF(E384&lt;&gt;"", P384-S384, "")</f>
        <v>0</v>
      </c>
      <c r="Z384" s="1141">
        <f t="shared" ref="Z384:Z447" ca="1" si="161">IF(E384&lt;&gt;"", X384-Y384, "")</f>
        <v>0</v>
      </c>
      <c r="AA384" s="1139">
        <f t="shared" ref="AA384:AA447" ca="1" si="162">IF(E384&lt;&gt;"", X384/$A$19, "")</f>
        <v>0</v>
      </c>
      <c r="AB384" s="1112"/>
    </row>
    <row r="385" spans="1:28">
      <c r="A385" s="1151">
        <f>Calendar!J377</f>
        <v>56396</v>
      </c>
      <c r="C385" s="1111"/>
      <c r="D385" s="1132">
        <f t="shared" ca="1" si="95"/>
        <v>57314</v>
      </c>
      <c r="E385" s="1133">
        <f t="shared" ca="1" si="145"/>
        <v>57341</v>
      </c>
      <c r="F385" s="1134">
        <f t="shared" ca="1" si="146"/>
        <v>11412</v>
      </c>
      <c r="G385" s="1135">
        <f ca="1">IF(F385&lt;&gt;"",COUNTIF($F$11:F385,"&gt;0"),"")</f>
        <v>375</v>
      </c>
      <c r="H385" s="1136"/>
      <c r="I385" s="1080"/>
      <c r="J385" s="1137">
        <f t="shared" ca="1" si="147"/>
        <v>0</v>
      </c>
      <c r="K385" s="1138">
        <f t="shared" ca="1" si="148"/>
        <v>0</v>
      </c>
      <c r="L385" s="1137">
        <f t="shared" ca="1" si="149"/>
        <v>0</v>
      </c>
      <c r="M385" s="1137">
        <f t="shared" ca="1" si="150"/>
        <v>0</v>
      </c>
      <c r="N385" s="1137">
        <f t="shared" ca="1" si="151"/>
        <v>0</v>
      </c>
      <c r="O385" s="1080"/>
      <c r="P385" s="1137">
        <f t="shared" ca="1" si="152"/>
        <v>0</v>
      </c>
      <c r="Q385" s="1137">
        <f t="shared" ca="1" si="153"/>
        <v>0</v>
      </c>
      <c r="R385" s="1137">
        <f t="shared" ca="1" si="154"/>
        <v>0</v>
      </c>
      <c r="S385" s="1137">
        <f t="shared" ca="1" si="155"/>
        <v>0</v>
      </c>
      <c r="T385" s="1137">
        <f t="shared" ca="1" si="156"/>
        <v>0</v>
      </c>
      <c r="U385" s="1139">
        <f t="shared" ca="1" si="157"/>
        <v>0</v>
      </c>
      <c r="V385" s="1140" t="str">
        <f t="shared" ca="1" si="158"/>
        <v>n.a.</v>
      </c>
      <c r="X385" s="1141">
        <f t="shared" ca="1" si="159"/>
        <v>0</v>
      </c>
      <c r="Y385" s="1141">
        <f t="shared" ca="1" si="160"/>
        <v>0</v>
      </c>
      <c r="Z385" s="1141">
        <f t="shared" ca="1" si="161"/>
        <v>0</v>
      </c>
      <c r="AA385" s="1139">
        <f t="shared" ca="1" si="162"/>
        <v>0</v>
      </c>
      <c r="AB385" s="1112"/>
    </row>
    <row r="386" spans="1:28">
      <c r="A386" s="1151">
        <f>Calendar!J378</f>
        <v>56429</v>
      </c>
      <c r="C386" s="1111"/>
      <c r="D386" s="1132">
        <f t="shared" ca="1" si="95"/>
        <v>57345</v>
      </c>
      <c r="E386" s="1133">
        <f t="shared" ca="1" si="145"/>
        <v>57374</v>
      </c>
      <c r="F386" s="1134">
        <f t="shared" ca="1" si="146"/>
        <v>11445</v>
      </c>
      <c r="G386" s="1135">
        <f ca="1">IF(F386&lt;&gt;"",COUNTIF($F$11:F386,"&gt;0"),"")</f>
        <v>376</v>
      </c>
      <c r="H386" s="1136"/>
      <c r="I386" s="1080"/>
      <c r="J386" s="1137">
        <f t="shared" ca="1" si="147"/>
        <v>0</v>
      </c>
      <c r="K386" s="1138">
        <f t="shared" ca="1" si="148"/>
        <v>0</v>
      </c>
      <c r="L386" s="1137">
        <f t="shared" ca="1" si="149"/>
        <v>0</v>
      </c>
      <c r="M386" s="1137">
        <f t="shared" ca="1" si="150"/>
        <v>0</v>
      </c>
      <c r="N386" s="1137">
        <f t="shared" ca="1" si="151"/>
        <v>0</v>
      </c>
      <c r="O386" s="1080"/>
      <c r="P386" s="1137">
        <f t="shared" ca="1" si="152"/>
        <v>0</v>
      </c>
      <c r="Q386" s="1137">
        <f t="shared" ca="1" si="153"/>
        <v>0</v>
      </c>
      <c r="R386" s="1137">
        <f t="shared" ca="1" si="154"/>
        <v>0</v>
      </c>
      <c r="S386" s="1137">
        <f t="shared" ca="1" si="155"/>
        <v>0</v>
      </c>
      <c r="T386" s="1137">
        <f t="shared" ca="1" si="156"/>
        <v>0</v>
      </c>
      <c r="U386" s="1139">
        <f t="shared" ca="1" si="157"/>
        <v>0</v>
      </c>
      <c r="V386" s="1140" t="str">
        <f t="shared" ca="1" si="158"/>
        <v>n.a.</v>
      </c>
      <c r="X386" s="1141">
        <f t="shared" ca="1" si="159"/>
        <v>0</v>
      </c>
      <c r="Y386" s="1141">
        <f t="shared" ca="1" si="160"/>
        <v>0</v>
      </c>
      <c r="Z386" s="1141">
        <f t="shared" ca="1" si="161"/>
        <v>0</v>
      </c>
      <c r="AA386" s="1139">
        <f t="shared" ca="1" si="162"/>
        <v>0</v>
      </c>
      <c r="AB386" s="1112"/>
    </row>
    <row r="387" spans="1:28">
      <c r="A387" s="1151">
        <f>Calendar!J379</f>
        <v>56457</v>
      </c>
      <c r="C387" s="1111"/>
      <c r="D387" s="1132">
        <f t="shared" ca="1" si="95"/>
        <v>57376</v>
      </c>
      <c r="E387" s="1133">
        <f t="shared" ca="1" si="145"/>
        <v>57403</v>
      </c>
      <c r="F387" s="1134">
        <f t="shared" ca="1" si="146"/>
        <v>11474</v>
      </c>
      <c r="G387" s="1135">
        <f ca="1">IF(F387&lt;&gt;"",COUNTIF($F$11:F387,"&gt;0"),"")</f>
        <v>377</v>
      </c>
      <c r="H387" s="1136"/>
      <c r="I387" s="1080"/>
      <c r="J387" s="1137">
        <f t="shared" ca="1" si="147"/>
        <v>0</v>
      </c>
      <c r="K387" s="1138">
        <f t="shared" ca="1" si="148"/>
        <v>0</v>
      </c>
      <c r="L387" s="1137">
        <f t="shared" ca="1" si="149"/>
        <v>0</v>
      </c>
      <c r="M387" s="1137">
        <f t="shared" ca="1" si="150"/>
        <v>0</v>
      </c>
      <c r="N387" s="1137">
        <f t="shared" ca="1" si="151"/>
        <v>0</v>
      </c>
      <c r="O387" s="1080"/>
      <c r="P387" s="1137">
        <f t="shared" ca="1" si="152"/>
        <v>0</v>
      </c>
      <c r="Q387" s="1137">
        <f t="shared" ca="1" si="153"/>
        <v>0</v>
      </c>
      <c r="R387" s="1137">
        <f t="shared" ca="1" si="154"/>
        <v>0</v>
      </c>
      <c r="S387" s="1137">
        <f t="shared" ca="1" si="155"/>
        <v>0</v>
      </c>
      <c r="T387" s="1137">
        <f t="shared" ca="1" si="156"/>
        <v>0</v>
      </c>
      <c r="U387" s="1139">
        <f t="shared" ca="1" si="157"/>
        <v>0</v>
      </c>
      <c r="V387" s="1140" t="str">
        <f t="shared" ca="1" si="158"/>
        <v>n.a.</v>
      </c>
      <c r="X387" s="1141">
        <f t="shared" ca="1" si="159"/>
        <v>0</v>
      </c>
      <c r="Y387" s="1141">
        <f t="shared" ca="1" si="160"/>
        <v>0</v>
      </c>
      <c r="Z387" s="1141">
        <f t="shared" ca="1" si="161"/>
        <v>0</v>
      </c>
      <c r="AA387" s="1139">
        <f t="shared" ca="1" si="162"/>
        <v>0</v>
      </c>
      <c r="AB387" s="1112"/>
    </row>
    <row r="388" spans="1:28">
      <c r="A388" s="1151">
        <f>Calendar!J380</f>
        <v>56488</v>
      </c>
      <c r="C388" s="1111"/>
      <c r="D388" s="1132">
        <f t="shared" ca="1" si="95"/>
        <v>57404</v>
      </c>
      <c r="E388" s="1133">
        <f t="shared" ca="1" si="145"/>
        <v>57431</v>
      </c>
      <c r="F388" s="1134">
        <f t="shared" ca="1" si="146"/>
        <v>11502</v>
      </c>
      <c r="G388" s="1135">
        <f ca="1">IF(F388&lt;&gt;"",COUNTIF($F$11:F388,"&gt;0"),"")</f>
        <v>378</v>
      </c>
      <c r="H388" s="1136"/>
      <c r="I388" s="1080"/>
      <c r="J388" s="1137">
        <f t="shared" ca="1" si="147"/>
        <v>0</v>
      </c>
      <c r="K388" s="1138">
        <f t="shared" ca="1" si="148"/>
        <v>0</v>
      </c>
      <c r="L388" s="1137">
        <f t="shared" ca="1" si="149"/>
        <v>0</v>
      </c>
      <c r="M388" s="1137">
        <f t="shared" ca="1" si="150"/>
        <v>0</v>
      </c>
      <c r="N388" s="1137">
        <f t="shared" ca="1" si="151"/>
        <v>0</v>
      </c>
      <c r="O388" s="1080"/>
      <c r="P388" s="1137">
        <f t="shared" ca="1" si="152"/>
        <v>0</v>
      </c>
      <c r="Q388" s="1137">
        <f t="shared" ca="1" si="153"/>
        <v>0</v>
      </c>
      <c r="R388" s="1137">
        <f t="shared" ca="1" si="154"/>
        <v>0</v>
      </c>
      <c r="S388" s="1137">
        <f t="shared" ca="1" si="155"/>
        <v>0</v>
      </c>
      <c r="T388" s="1137">
        <f t="shared" ca="1" si="156"/>
        <v>0</v>
      </c>
      <c r="U388" s="1139">
        <f t="shared" ca="1" si="157"/>
        <v>0</v>
      </c>
      <c r="V388" s="1140" t="str">
        <f t="shared" ca="1" si="158"/>
        <v>n.a.</v>
      </c>
      <c r="X388" s="1141">
        <f t="shared" ca="1" si="159"/>
        <v>0</v>
      </c>
      <c r="Y388" s="1141">
        <f t="shared" ca="1" si="160"/>
        <v>0</v>
      </c>
      <c r="Z388" s="1141">
        <f t="shared" ca="1" si="161"/>
        <v>0</v>
      </c>
      <c r="AA388" s="1139">
        <f t="shared" ca="1" si="162"/>
        <v>0</v>
      </c>
      <c r="AB388" s="1112"/>
    </row>
    <row r="389" spans="1:28">
      <c r="A389" s="1151">
        <f>Calendar!J381</f>
        <v>56520</v>
      </c>
      <c r="C389" s="1111"/>
      <c r="D389" s="1132">
        <f t="shared" ca="1" si="95"/>
        <v>57435</v>
      </c>
      <c r="E389" s="1133">
        <f t="shared" ca="1" si="145"/>
        <v>57462</v>
      </c>
      <c r="F389" s="1134">
        <f t="shared" ca="1" si="146"/>
        <v>11533</v>
      </c>
      <c r="G389" s="1135">
        <f ca="1">IF(F389&lt;&gt;"",COUNTIF($F$11:F389,"&gt;0"),"")</f>
        <v>379</v>
      </c>
      <c r="H389" s="1136"/>
      <c r="I389" s="1080"/>
      <c r="J389" s="1137">
        <f t="shared" ca="1" si="147"/>
        <v>0</v>
      </c>
      <c r="K389" s="1138">
        <f t="shared" ca="1" si="148"/>
        <v>0</v>
      </c>
      <c r="L389" s="1137">
        <f t="shared" ca="1" si="149"/>
        <v>0</v>
      </c>
      <c r="M389" s="1137">
        <f t="shared" ca="1" si="150"/>
        <v>0</v>
      </c>
      <c r="N389" s="1137">
        <f t="shared" ca="1" si="151"/>
        <v>0</v>
      </c>
      <c r="O389" s="1080"/>
      <c r="P389" s="1137">
        <f t="shared" ca="1" si="152"/>
        <v>0</v>
      </c>
      <c r="Q389" s="1137">
        <f t="shared" ca="1" si="153"/>
        <v>0</v>
      </c>
      <c r="R389" s="1137">
        <f t="shared" ca="1" si="154"/>
        <v>0</v>
      </c>
      <c r="S389" s="1137">
        <f t="shared" ca="1" si="155"/>
        <v>0</v>
      </c>
      <c r="T389" s="1137">
        <f t="shared" ca="1" si="156"/>
        <v>0</v>
      </c>
      <c r="U389" s="1139">
        <f t="shared" ca="1" si="157"/>
        <v>0</v>
      </c>
      <c r="V389" s="1140" t="str">
        <f t="shared" ca="1" si="158"/>
        <v>n.a.</v>
      </c>
      <c r="X389" s="1141">
        <f t="shared" ca="1" si="159"/>
        <v>0</v>
      </c>
      <c r="Y389" s="1141">
        <f t="shared" ca="1" si="160"/>
        <v>0</v>
      </c>
      <c r="Z389" s="1141">
        <f t="shared" ca="1" si="161"/>
        <v>0</v>
      </c>
      <c r="AA389" s="1139">
        <f t="shared" ca="1" si="162"/>
        <v>0</v>
      </c>
      <c r="AB389" s="1112"/>
    </row>
    <row r="390" spans="1:28">
      <c r="A390" s="1151">
        <f>Calendar!J382</f>
        <v>56549</v>
      </c>
      <c r="C390" s="1111"/>
      <c r="D390" s="1132">
        <f t="shared" ca="1" si="95"/>
        <v>57465</v>
      </c>
      <c r="E390" s="1133">
        <f t="shared" ca="1" si="145"/>
        <v>57493</v>
      </c>
      <c r="F390" s="1134">
        <f t="shared" ca="1" si="146"/>
        <v>11564</v>
      </c>
      <c r="G390" s="1135">
        <f ca="1">IF(F390&lt;&gt;"",COUNTIF($F$11:F390,"&gt;0"),"")</f>
        <v>380</v>
      </c>
      <c r="H390" s="1136"/>
      <c r="I390" s="1080"/>
      <c r="J390" s="1137">
        <f t="shared" ca="1" si="147"/>
        <v>0</v>
      </c>
      <c r="K390" s="1138">
        <f t="shared" ca="1" si="148"/>
        <v>0</v>
      </c>
      <c r="L390" s="1137">
        <f t="shared" ca="1" si="149"/>
        <v>0</v>
      </c>
      <c r="M390" s="1137">
        <f t="shared" ca="1" si="150"/>
        <v>0</v>
      </c>
      <c r="N390" s="1137">
        <f t="shared" ca="1" si="151"/>
        <v>0</v>
      </c>
      <c r="O390" s="1080"/>
      <c r="P390" s="1137">
        <f t="shared" ca="1" si="152"/>
        <v>0</v>
      </c>
      <c r="Q390" s="1137">
        <f t="shared" ca="1" si="153"/>
        <v>0</v>
      </c>
      <c r="R390" s="1137">
        <f t="shared" ca="1" si="154"/>
        <v>0</v>
      </c>
      <c r="S390" s="1137">
        <f t="shared" ca="1" si="155"/>
        <v>0</v>
      </c>
      <c r="T390" s="1137">
        <f t="shared" ca="1" si="156"/>
        <v>0</v>
      </c>
      <c r="U390" s="1139">
        <f t="shared" ca="1" si="157"/>
        <v>0</v>
      </c>
      <c r="V390" s="1140" t="str">
        <f t="shared" ca="1" si="158"/>
        <v>n.a.</v>
      </c>
      <c r="X390" s="1141">
        <f t="shared" ca="1" si="159"/>
        <v>0</v>
      </c>
      <c r="Y390" s="1141">
        <f t="shared" ca="1" si="160"/>
        <v>0</v>
      </c>
      <c r="Z390" s="1141">
        <f t="shared" ca="1" si="161"/>
        <v>0</v>
      </c>
      <c r="AA390" s="1139">
        <f t="shared" ca="1" si="162"/>
        <v>0</v>
      </c>
      <c r="AB390" s="1112"/>
    </row>
    <row r="391" spans="1:28">
      <c r="A391" s="1151">
        <f>Calendar!J383</f>
        <v>56580</v>
      </c>
      <c r="C391" s="1111"/>
      <c r="D391" s="1132">
        <f t="shared" ca="1" si="95"/>
        <v>57496</v>
      </c>
      <c r="E391" s="1133">
        <f t="shared" ca="1" si="145"/>
        <v>57523</v>
      </c>
      <c r="F391" s="1134">
        <f t="shared" ca="1" si="146"/>
        <v>11594</v>
      </c>
      <c r="G391" s="1135">
        <f ca="1">IF(F391&lt;&gt;"",COUNTIF($F$11:F391,"&gt;0"),"")</f>
        <v>381</v>
      </c>
      <c r="H391" s="1136"/>
      <c r="I391" s="1080"/>
      <c r="J391" s="1137">
        <f t="shared" ca="1" si="147"/>
        <v>0</v>
      </c>
      <c r="K391" s="1138">
        <f t="shared" ca="1" si="148"/>
        <v>0</v>
      </c>
      <c r="L391" s="1137">
        <f t="shared" ca="1" si="149"/>
        <v>0</v>
      </c>
      <c r="M391" s="1137">
        <f t="shared" ca="1" si="150"/>
        <v>0</v>
      </c>
      <c r="N391" s="1137">
        <f t="shared" ca="1" si="151"/>
        <v>0</v>
      </c>
      <c r="O391" s="1080"/>
      <c r="P391" s="1137">
        <f t="shared" ca="1" si="152"/>
        <v>0</v>
      </c>
      <c r="Q391" s="1137">
        <f t="shared" ca="1" si="153"/>
        <v>0</v>
      </c>
      <c r="R391" s="1137">
        <f t="shared" ca="1" si="154"/>
        <v>0</v>
      </c>
      <c r="S391" s="1137">
        <f t="shared" ca="1" si="155"/>
        <v>0</v>
      </c>
      <c r="T391" s="1137">
        <f t="shared" ca="1" si="156"/>
        <v>0</v>
      </c>
      <c r="U391" s="1139">
        <f t="shared" ca="1" si="157"/>
        <v>0</v>
      </c>
      <c r="V391" s="1140" t="str">
        <f t="shared" ca="1" si="158"/>
        <v>n.a.</v>
      </c>
      <c r="X391" s="1141">
        <f t="shared" ca="1" si="159"/>
        <v>0</v>
      </c>
      <c r="Y391" s="1141">
        <f t="shared" ca="1" si="160"/>
        <v>0</v>
      </c>
      <c r="Z391" s="1141">
        <f t="shared" ca="1" si="161"/>
        <v>0</v>
      </c>
      <c r="AA391" s="1139">
        <f t="shared" ca="1" si="162"/>
        <v>0</v>
      </c>
      <c r="AB391" s="1112"/>
    </row>
    <row r="392" spans="1:28">
      <c r="A392" s="1151">
        <f>Calendar!J384</f>
        <v>56611</v>
      </c>
      <c r="C392" s="1111"/>
      <c r="D392" s="1132">
        <f t="shared" ca="1" si="95"/>
        <v>57526</v>
      </c>
      <c r="E392" s="1133">
        <f t="shared" ca="1" si="145"/>
        <v>57553</v>
      </c>
      <c r="F392" s="1134">
        <f t="shared" ca="1" si="146"/>
        <v>11624</v>
      </c>
      <c r="G392" s="1135">
        <f ca="1">IF(F392&lt;&gt;"",COUNTIF($F$11:F392,"&gt;0"),"")</f>
        <v>382</v>
      </c>
      <c r="H392" s="1136"/>
      <c r="I392" s="1080"/>
      <c r="J392" s="1137">
        <f t="shared" ca="1" si="147"/>
        <v>0</v>
      </c>
      <c r="K392" s="1138">
        <f t="shared" ca="1" si="148"/>
        <v>0</v>
      </c>
      <c r="L392" s="1137">
        <f t="shared" ca="1" si="149"/>
        <v>0</v>
      </c>
      <c r="M392" s="1137">
        <f t="shared" ca="1" si="150"/>
        <v>0</v>
      </c>
      <c r="N392" s="1137">
        <f t="shared" ca="1" si="151"/>
        <v>0</v>
      </c>
      <c r="O392" s="1080"/>
      <c r="P392" s="1137">
        <f t="shared" ca="1" si="152"/>
        <v>0</v>
      </c>
      <c r="Q392" s="1137">
        <f t="shared" ca="1" si="153"/>
        <v>0</v>
      </c>
      <c r="R392" s="1137">
        <f t="shared" ca="1" si="154"/>
        <v>0</v>
      </c>
      <c r="S392" s="1137">
        <f t="shared" ca="1" si="155"/>
        <v>0</v>
      </c>
      <c r="T392" s="1137">
        <f t="shared" ca="1" si="156"/>
        <v>0</v>
      </c>
      <c r="U392" s="1139">
        <f t="shared" ca="1" si="157"/>
        <v>0</v>
      </c>
      <c r="V392" s="1140" t="str">
        <f t="shared" ca="1" si="158"/>
        <v>n.a.</v>
      </c>
      <c r="X392" s="1141">
        <f t="shared" ca="1" si="159"/>
        <v>0</v>
      </c>
      <c r="Y392" s="1141">
        <f t="shared" ca="1" si="160"/>
        <v>0</v>
      </c>
      <c r="Z392" s="1141">
        <f t="shared" ca="1" si="161"/>
        <v>0</v>
      </c>
      <c r="AA392" s="1139">
        <f t="shared" ca="1" si="162"/>
        <v>0</v>
      </c>
      <c r="AB392" s="1112"/>
    </row>
    <row r="393" spans="1:28">
      <c r="A393" s="1151">
        <f>Calendar!J385</f>
        <v>56641</v>
      </c>
      <c r="C393" s="1111"/>
      <c r="D393" s="1132">
        <f t="shared" ca="1" si="95"/>
        <v>57557</v>
      </c>
      <c r="E393" s="1133">
        <f t="shared" ca="1" si="145"/>
        <v>57584</v>
      </c>
      <c r="F393" s="1134">
        <f t="shared" ca="1" si="146"/>
        <v>11655</v>
      </c>
      <c r="G393" s="1135">
        <f ca="1">IF(F393&lt;&gt;"",COUNTIF($F$11:F393,"&gt;0"),"")</f>
        <v>383</v>
      </c>
      <c r="H393" s="1136"/>
      <c r="I393" s="1080"/>
      <c r="J393" s="1137">
        <f t="shared" ca="1" si="147"/>
        <v>0</v>
      </c>
      <c r="K393" s="1138">
        <f t="shared" ca="1" si="148"/>
        <v>0</v>
      </c>
      <c r="L393" s="1137">
        <f t="shared" ca="1" si="149"/>
        <v>0</v>
      </c>
      <c r="M393" s="1137">
        <f t="shared" ca="1" si="150"/>
        <v>0</v>
      </c>
      <c r="N393" s="1137">
        <f t="shared" ca="1" si="151"/>
        <v>0</v>
      </c>
      <c r="O393" s="1080"/>
      <c r="P393" s="1137">
        <f t="shared" ca="1" si="152"/>
        <v>0</v>
      </c>
      <c r="Q393" s="1137">
        <f t="shared" ca="1" si="153"/>
        <v>0</v>
      </c>
      <c r="R393" s="1137">
        <f t="shared" ca="1" si="154"/>
        <v>0</v>
      </c>
      <c r="S393" s="1137">
        <f t="shared" ca="1" si="155"/>
        <v>0</v>
      </c>
      <c r="T393" s="1137">
        <f t="shared" ca="1" si="156"/>
        <v>0</v>
      </c>
      <c r="U393" s="1139">
        <f t="shared" ca="1" si="157"/>
        <v>0</v>
      </c>
      <c r="V393" s="1140" t="str">
        <f t="shared" ca="1" si="158"/>
        <v>n.a.</v>
      </c>
      <c r="X393" s="1141">
        <f t="shared" ca="1" si="159"/>
        <v>0</v>
      </c>
      <c r="Y393" s="1141">
        <f t="shared" ca="1" si="160"/>
        <v>0</v>
      </c>
      <c r="Z393" s="1141">
        <f t="shared" ca="1" si="161"/>
        <v>0</v>
      </c>
      <c r="AA393" s="1139">
        <f t="shared" ca="1" si="162"/>
        <v>0</v>
      </c>
      <c r="AB393" s="1112"/>
    </row>
    <row r="394" spans="1:28">
      <c r="A394" s="1151">
        <f>Calendar!J386</f>
        <v>56671</v>
      </c>
      <c r="C394" s="1111"/>
      <c r="D394" s="1132">
        <f t="shared" ca="1" si="95"/>
        <v>57588</v>
      </c>
      <c r="E394" s="1133">
        <f t="shared" ca="1" si="145"/>
        <v>57615</v>
      </c>
      <c r="F394" s="1134">
        <f t="shared" ca="1" si="146"/>
        <v>11686</v>
      </c>
      <c r="G394" s="1135">
        <f ca="1">IF(F394&lt;&gt;"",COUNTIF($F$11:F394,"&gt;0"),"")</f>
        <v>384</v>
      </c>
      <c r="H394" s="1136"/>
      <c r="I394" s="1080"/>
      <c r="J394" s="1137">
        <f t="shared" ca="1" si="147"/>
        <v>0</v>
      </c>
      <c r="K394" s="1138">
        <f t="shared" ca="1" si="148"/>
        <v>0</v>
      </c>
      <c r="L394" s="1137">
        <f t="shared" ca="1" si="149"/>
        <v>0</v>
      </c>
      <c r="M394" s="1137">
        <f t="shared" ca="1" si="150"/>
        <v>0</v>
      </c>
      <c r="N394" s="1137">
        <f t="shared" ca="1" si="151"/>
        <v>0</v>
      </c>
      <c r="O394" s="1080"/>
      <c r="P394" s="1137">
        <f t="shared" ca="1" si="152"/>
        <v>0</v>
      </c>
      <c r="Q394" s="1137">
        <f t="shared" ca="1" si="153"/>
        <v>0</v>
      </c>
      <c r="R394" s="1137">
        <f t="shared" ca="1" si="154"/>
        <v>0</v>
      </c>
      <c r="S394" s="1137">
        <f t="shared" ca="1" si="155"/>
        <v>0</v>
      </c>
      <c r="T394" s="1137">
        <f t="shared" ca="1" si="156"/>
        <v>0</v>
      </c>
      <c r="U394" s="1139">
        <f t="shared" ca="1" si="157"/>
        <v>0</v>
      </c>
      <c r="V394" s="1140" t="str">
        <f t="shared" ca="1" si="158"/>
        <v>n.a.</v>
      </c>
      <c r="X394" s="1141">
        <f t="shared" ca="1" si="159"/>
        <v>0</v>
      </c>
      <c r="Y394" s="1141">
        <f t="shared" ca="1" si="160"/>
        <v>0</v>
      </c>
      <c r="Z394" s="1141">
        <f t="shared" ca="1" si="161"/>
        <v>0</v>
      </c>
      <c r="AA394" s="1139">
        <f t="shared" ca="1" si="162"/>
        <v>0</v>
      </c>
      <c r="AB394" s="1112"/>
    </row>
    <row r="395" spans="1:28">
      <c r="A395" s="1151">
        <f>Calendar!J387</f>
        <v>56702</v>
      </c>
      <c r="C395" s="1111"/>
      <c r="D395" s="1132">
        <f t="shared" ca="1" si="95"/>
        <v>57618</v>
      </c>
      <c r="E395" s="1133">
        <f t="shared" ca="1" si="145"/>
        <v>57647</v>
      </c>
      <c r="F395" s="1134">
        <f t="shared" ca="1" si="146"/>
        <v>11718</v>
      </c>
      <c r="G395" s="1135">
        <f ca="1">IF(F395&lt;&gt;"",COUNTIF($F$11:F395,"&gt;0"),"")</f>
        <v>385</v>
      </c>
      <c r="H395" s="1136"/>
      <c r="I395" s="1080"/>
      <c r="J395" s="1137">
        <f t="shared" ca="1" si="147"/>
        <v>0</v>
      </c>
      <c r="K395" s="1138">
        <f t="shared" ca="1" si="148"/>
        <v>0</v>
      </c>
      <c r="L395" s="1137">
        <f t="shared" ca="1" si="149"/>
        <v>0</v>
      </c>
      <c r="M395" s="1137">
        <f t="shared" ca="1" si="150"/>
        <v>0</v>
      </c>
      <c r="N395" s="1137">
        <f t="shared" ca="1" si="151"/>
        <v>0</v>
      </c>
      <c r="O395" s="1080"/>
      <c r="P395" s="1137">
        <f t="shared" ca="1" si="152"/>
        <v>0</v>
      </c>
      <c r="Q395" s="1137">
        <f t="shared" ca="1" si="153"/>
        <v>0</v>
      </c>
      <c r="R395" s="1137">
        <f t="shared" ca="1" si="154"/>
        <v>0</v>
      </c>
      <c r="S395" s="1137">
        <f t="shared" ca="1" si="155"/>
        <v>0</v>
      </c>
      <c r="T395" s="1137">
        <f t="shared" ca="1" si="156"/>
        <v>0</v>
      </c>
      <c r="U395" s="1139">
        <f t="shared" ca="1" si="157"/>
        <v>0</v>
      </c>
      <c r="V395" s="1140" t="str">
        <f t="shared" ca="1" si="158"/>
        <v>n.a.</v>
      </c>
      <c r="X395" s="1141">
        <f t="shared" ca="1" si="159"/>
        <v>0</v>
      </c>
      <c r="Y395" s="1141">
        <f t="shared" ca="1" si="160"/>
        <v>0</v>
      </c>
      <c r="Z395" s="1141">
        <f t="shared" ca="1" si="161"/>
        <v>0</v>
      </c>
      <c r="AA395" s="1139">
        <f t="shared" ca="1" si="162"/>
        <v>0</v>
      </c>
      <c r="AB395" s="1112"/>
    </row>
    <row r="396" spans="1:28">
      <c r="A396" s="1151">
        <f>Calendar!J388</f>
        <v>56731</v>
      </c>
      <c r="C396" s="1111"/>
      <c r="D396" s="1132">
        <f t="shared" ref="D396:D459" ca="1" si="163">IF(E396&lt;&gt;"",EOMONTH(E396,-1),"")</f>
        <v>57649</v>
      </c>
      <c r="E396" s="1133">
        <f t="shared" ca="1" si="145"/>
        <v>57676</v>
      </c>
      <c r="F396" s="1134">
        <f t="shared" ca="1" si="146"/>
        <v>11747</v>
      </c>
      <c r="G396" s="1135">
        <f ca="1">IF(F396&lt;&gt;"",COUNTIF($F$11:F396,"&gt;0"),"")</f>
        <v>386</v>
      </c>
      <c r="H396" s="1136"/>
      <c r="I396" s="1080"/>
      <c r="J396" s="1137">
        <f t="shared" ca="1" si="147"/>
        <v>0</v>
      </c>
      <c r="K396" s="1138">
        <f t="shared" ca="1" si="148"/>
        <v>0</v>
      </c>
      <c r="L396" s="1137">
        <f t="shared" ca="1" si="149"/>
        <v>0</v>
      </c>
      <c r="M396" s="1137">
        <f t="shared" ca="1" si="150"/>
        <v>0</v>
      </c>
      <c r="N396" s="1137">
        <f t="shared" ca="1" si="151"/>
        <v>0</v>
      </c>
      <c r="O396" s="1080"/>
      <c r="P396" s="1137">
        <f t="shared" ca="1" si="152"/>
        <v>0</v>
      </c>
      <c r="Q396" s="1137">
        <f t="shared" ca="1" si="153"/>
        <v>0</v>
      </c>
      <c r="R396" s="1137">
        <f t="shared" ca="1" si="154"/>
        <v>0</v>
      </c>
      <c r="S396" s="1137">
        <f t="shared" ca="1" si="155"/>
        <v>0</v>
      </c>
      <c r="T396" s="1137">
        <f t="shared" ca="1" si="156"/>
        <v>0</v>
      </c>
      <c r="U396" s="1139">
        <f t="shared" ca="1" si="157"/>
        <v>0</v>
      </c>
      <c r="V396" s="1140" t="str">
        <f t="shared" ca="1" si="158"/>
        <v>n.a.</v>
      </c>
      <c r="X396" s="1141">
        <f t="shared" ca="1" si="159"/>
        <v>0</v>
      </c>
      <c r="Y396" s="1141">
        <f t="shared" ca="1" si="160"/>
        <v>0</v>
      </c>
      <c r="Z396" s="1141">
        <f t="shared" ca="1" si="161"/>
        <v>0</v>
      </c>
      <c r="AA396" s="1139">
        <f t="shared" ca="1" si="162"/>
        <v>0</v>
      </c>
      <c r="AB396" s="1112"/>
    </row>
    <row r="397" spans="1:28">
      <c r="A397" s="1151">
        <f>Calendar!J389</f>
        <v>56761</v>
      </c>
      <c r="C397" s="1111"/>
      <c r="D397" s="1132">
        <f t="shared" ca="1" si="163"/>
        <v>57679</v>
      </c>
      <c r="E397" s="1133">
        <f t="shared" ca="1" si="145"/>
        <v>57706</v>
      </c>
      <c r="F397" s="1134">
        <f t="shared" ca="1" si="146"/>
        <v>11777</v>
      </c>
      <c r="G397" s="1135">
        <f ca="1">IF(F397&lt;&gt;"",COUNTIF($F$11:F397,"&gt;0"),"")</f>
        <v>387</v>
      </c>
      <c r="H397" s="1136"/>
      <c r="I397" s="1080"/>
      <c r="J397" s="1137">
        <f t="shared" ca="1" si="147"/>
        <v>0</v>
      </c>
      <c r="K397" s="1138">
        <f t="shared" ca="1" si="148"/>
        <v>0</v>
      </c>
      <c r="L397" s="1137">
        <f t="shared" ca="1" si="149"/>
        <v>0</v>
      </c>
      <c r="M397" s="1137">
        <f t="shared" ca="1" si="150"/>
        <v>0</v>
      </c>
      <c r="N397" s="1137">
        <f t="shared" ca="1" si="151"/>
        <v>0</v>
      </c>
      <c r="O397" s="1080"/>
      <c r="P397" s="1137">
        <f t="shared" ca="1" si="152"/>
        <v>0</v>
      </c>
      <c r="Q397" s="1137">
        <f t="shared" ca="1" si="153"/>
        <v>0</v>
      </c>
      <c r="R397" s="1137">
        <f t="shared" ca="1" si="154"/>
        <v>0</v>
      </c>
      <c r="S397" s="1137">
        <f t="shared" ca="1" si="155"/>
        <v>0</v>
      </c>
      <c r="T397" s="1137">
        <f t="shared" ca="1" si="156"/>
        <v>0</v>
      </c>
      <c r="U397" s="1139">
        <f t="shared" ca="1" si="157"/>
        <v>0</v>
      </c>
      <c r="V397" s="1140" t="str">
        <f t="shared" ca="1" si="158"/>
        <v>n.a.</v>
      </c>
      <c r="X397" s="1141">
        <f t="shared" ca="1" si="159"/>
        <v>0</v>
      </c>
      <c r="Y397" s="1141">
        <f t="shared" ca="1" si="160"/>
        <v>0</v>
      </c>
      <c r="Z397" s="1141">
        <f t="shared" ca="1" si="161"/>
        <v>0</v>
      </c>
      <c r="AA397" s="1139">
        <f t="shared" ca="1" si="162"/>
        <v>0</v>
      </c>
      <c r="AB397" s="1112"/>
    </row>
    <row r="398" spans="1:28">
      <c r="A398" s="1151">
        <f>Calendar!J390</f>
        <v>56793</v>
      </c>
      <c r="C398" s="1111"/>
      <c r="D398" s="1132">
        <f t="shared" ca="1" si="163"/>
        <v>57710</v>
      </c>
      <c r="E398" s="1133">
        <f t="shared" ca="1" si="145"/>
        <v>57738</v>
      </c>
      <c r="F398" s="1134">
        <f t="shared" ca="1" si="146"/>
        <v>11809</v>
      </c>
      <c r="G398" s="1135">
        <f ca="1">IF(F398&lt;&gt;"",COUNTIF($F$11:F398,"&gt;0"),"")</f>
        <v>388</v>
      </c>
      <c r="H398" s="1136"/>
      <c r="I398" s="1080"/>
      <c r="J398" s="1137">
        <f t="shared" ca="1" si="147"/>
        <v>0</v>
      </c>
      <c r="K398" s="1138">
        <f t="shared" ca="1" si="148"/>
        <v>0</v>
      </c>
      <c r="L398" s="1137">
        <f t="shared" ca="1" si="149"/>
        <v>0</v>
      </c>
      <c r="M398" s="1137">
        <f t="shared" ca="1" si="150"/>
        <v>0</v>
      </c>
      <c r="N398" s="1137">
        <f t="shared" ca="1" si="151"/>
        <v>0</v>
      </c>
      <c r="O398" s="1080"/>
      <c r="P398" s="1137">
        <f t="shared" ca="1" si="152"/>
        <v>0</v>
      </c>
      <c r="Q398" s="1137">
        <f t="shared" ca="1" si="153"/>
        <v>0</v>
      </c>
      <c r="R398" s="1137">
        <f t="shared" ca="1" si="154"/>
        <v>0</v>
      </c>
      <c r="S398" s="1137">
        <f t="shared" ca="1" si="155"/>
        <v>0</v>
      </c>
      <c r="T398" s="1137">
        <f t="shared" ca="1" si="156"/>
        <v>0</v>
      </c>
      <c r="U398" s="1139">
        <f t="shared" ca="1" si="157"/>
        <v>0</v>
      </c>
      <c r="V398" s="1140" t="str">
        <f t="shared" ca="1" si="158"/>
        <v>n.a.</v>
      </c>
      <c r="X398" s="1141">
        <f t="shared" ca="1" si="159"/>
        <v>0</v>
      </c>
      <c r="Y398" s="1141">
        <f t="shared" ca="1" si="160"/>
        <v>0</v>
      </c>
      <c r="Z398" s="1141">
        <f t="shared" ca="1" si="161"/>
        <v>0</v>
      </c>
      <c r="AA398" s="1139">
        <f t="shared" ca="1" si="162"/>
        <v>0</v>
      </c>
      <c r="AB398" s="1112"/>
    </row>
    <row r="399" spans="1:28">
      <c r="A399" s="1151">
        <f>Calendar!J391</f>
        <v>56822</v>
      </c>
      <c r="C399" s="1111"/>
      <c r="D399" s="1132">
        <f t="shared" ca="1" si="163"/>
        <v>57741</v>
      </c>
      <c r="E399" s="1133">
        <f t="shared" ca="1" si="145"/>
        <v>57768</v>
      </c>
      <c r="F399" s="1134">
        <f t="shared" ca="1" si="146"/>
        <v>11839</v>
      </c>
      <c r="G399" s="1135">
        <f ca="1">IF(F399&lt;&gt;"",COUNTIF($F$11:F399,"&gt;0"),"")</f>
        <v>389</v>
      </c>
      <c r="H399" s="1136"/>
      <c r="I399" s="1080"/>
      <c r="J399" s="1137">
        <f t="shared" ca="1" si="147"/>
        <v>0</v>
      </c>
      <c r="K399" s="1138">
        <f t="shared" ca="1" si="148"/>
        <v>0</v>
      </c>
      <c r="L399" s="1137">
        <f t="shared" ca="1" si="149"/>
        <v>0</v>
      </c>
      <c r="M399" s="1137">
        <f t="shared" ca="1" si="150"/>
        <v>0</v>
      </c>
      <c r="N399" s="1137">
        <f t="shared" ca="1" si="151"/>
        <v>0</v>
      </c>
      <c r="O399" s="1080"/>
      <c r="P399" s="1137">
        <f t="shared" ca="1" si="152"/>
        <v>0</v>
      </c>
      <c r="Q399" s="1137">
        <f t="shared" ca="1" si="153"/>
        <v>0</v>
      </c>
      <c r="R399" s="1137">
        <f t="shared" ca="1" si="154"/>
        <v>0</v>
      </c>
      <c r="S399" s="1137">
        <f t="shared" ca="1" si="155"/>
        <v>0</v>
      </c>
      <c r="T399" s="1137">
        <f t="shared" ca="1" si="156"/>
        <v>0</v>
      </c>
      <c r="U399" s="1139">
        <f t="shared" ca="1" si="157"/>
        <v>0</v>
      </c>
      <c r="V399" s="1140" t="str">
        <f t="shared" ca="1" si="158"/>
        <v>n.a.</v>
      </c>
      <c r="X399" s="1141">
        <f t="shared" ca="1" si="159"/>
        <v>0</v>
      </c>
      <c r="Y399" s="1141">
        <f t="shared" ca="1" si="160"/>
        <v>0</v>
      </c>
      <c r="Z399" s="1141">
        <f t="shared" ca="1" si="161"/>
        <v>0</v>
      </c>
      <c r="AA399" s="1139">
        <f t="shared" ca="1" si="162"/>
        <v>0</v>
      </c>
      <c r="AB399" s="1112"/>
    </row>
    <row r="400" spans="1:28">
      <c r="A400" s="1151">
        <f>Calendar!J392</f>
        <v>56853</v>
      </c>
      <c r="C400" s="1111"/>
      <c r="D400" s="1132">
        <f t="shared" ca="1" si="163"/>
        <v>57769</v>
      </c>
      <c r="E400" s="1133">
        <f t="shared" ca="1" si="145"/>
        <v>57796</v>
      </c>
      <c r="F400" s="1134">
        <f t="shared" ca="1" si="146"/>
        <v>11867</v>
      </c>
      <c r="G400" s="1135">
        <f ca="1">IF(F400&lt;&gt;"",COUNTIF($F$11:F400,"&gt;0"),"")</f>
        <v>390</v>
      </c>
      <c r="H400" s="1136"/>
      <c r="I400" s="1080"/>
      <c r="J400" s="1137">
        <f t="shared" ca="1" si="147"/>
        <v>0</v>
      </c>
      <c r="K400" s="1138">
        <f t="shared" ca="1" si="148"/>
        <v>0</v>
      </c>
      <c r="L400" s="1137">
        <f t="shared" ca="1" si="149"/>
        <v>0</v>
      </c>
      <c r="M400" s="1137">
        <f t="shared" ca="1" si="150"/>
        <v>0</v>
      </c>
      <c r="N400" s="1137">
        <f t="shared" ca="1" si="151"/>
        <v>0</v>
      </c>
      <c r="O400" s="1080"/>
      <c r="P400" s="1137">
        <f t="shared" ca="1" si="152"/>
        <v>0</v>
      </c>
      <c r="Q400" s="1137">
        <f t="shared" ca="1" si="153"/>
        <v>0</v>
      </c>
      <c r="R400" s="1137">
        <f t="shared" ca="1" si="154"/>
        <v>0</v>
      </c>
      <c r="S400" s="1137">
        <f t="shared" ca="1" si="155"/>
        <v>0</v>
      </c>
      <c r="T400" s="1137">
        <f t="shared" ca="1" si="156"/>
        <v>0</v>
      </c>
      <c r="U400" s="1139">
        <f t="shared" ca="1" si="157"/>
        <v>0</v>
      </c>
      <c r="V400" s="1140" t="str">
        <f t="shared" ca="1" si="158"/>
        <v>n.a.</v>
      </c>
      <c r="X400" s="1141">
        <f t="shared" ca="1" si="159"/>
        <v>0</v>
      </c>
      <c r="Y400" s="1141">
        <f t="shared" ca="1" si="160"/>
        <v>0</v>
      </c>
      <c r="Z400" s="1141">
        <f t="shared" ca="1" si="161"/>
        <v>0</v>
      </c>
      <c r="AA400" s="1139">
        <f t="shared" ca="1" si="162"/>
        <v>0</v>
      </c>
      <c r="AB400" s="1112"/>
    </row>
    <row r="401" spans="1:28">
      <c r="A401" s="1151">
        <f>Calendar!J393</f>
        <v>56884</v>
      </c>
      <c r="C401" s="1111"/>
      <c r="D401" s="1132">
        <f t="shared" ca="1" si="163"/>
        <v>57800</v>
      </c>
      <c r="E401" s="1133">
        <f t="shared" ca="1" si="145"/>
        <v>57829</v>
      </c>
      <c r="F401" s="1134">
        <f t="shared" ca="1" si="146"/>
        <v>11900</v>
      </c>
      <c r="G401" s="1135">
        <f ca="1">IF(F401&lt;&gt;"",COUNTIF($F$11:F401,"&gt;0"),"")</f>
        <v>391</v>
      </c>
      <c r="H401" s="1136"/>
      <c r="I401" s="1080"/>
      <c r="J401" s="1137">
        <f t="shared" ca="1" si="147"/>
        <v>0</v>
      </c>
      <c r="K401" s="1138">
        <f t="shared" ca="1" si="148"/>
        <v>0</v>
      </c>
      <c r="L401" s="1137">
        <f t="shared" ca="1" si="149"/>
        <v>0</v>
      </c>
      <c r="M401" s="1137">
        <f t="shared" ca="1" si="150"/>
        <v>0</v>
      </c>
      <c r="N401" s="1137">
        <f t="shared" ca="1" si="151"/>
        <v>0</v>
      </c>
      <c r="O401" s="1080"/>
      <c r="P401" s="1137">
        <f t="shared" ca="1" si="152"/>
        <v>0</v>
      </c>
      <c r="Q401" s="1137">
        <f t="shared" ca="1" si="153"/>
        <v>0</v>
      </c>
      <c r="R401" s="1137">
        <f t="shared" ca="1" si="154"/>
        <v>0</v>
      </c>
      <c r="S401" s="1137">
        <f t="shared" ca="1" si="155"/>
        <v>0</v>
      </c>
      <c r="T401" s="1137">
        <f t="shared" ca="1" si="156"/>
        <v>0</v>
      </c>
      <c r="U401" s="1139">
        <f t="shared" ca="1" si="157"/>
        <v>0</v>
      </c>
      <c r="V401" s="1140" t="str">
        <f t="shared" ca="1" si="158"/>
        <v>n.a.</v>
      </c>
      <c r="X401" s="1141">
        <f t="shared" ca="1" si="159"/>
        <v>0</v>
      </c>
      <c r="Y401" s="1141">
        <f t="shared" ca="1" si="160"/>
        <v>0</v>
      </c>
      <c r="Z401" s="1141">
        <f t="shared" ca="1" si="161"/>
        <v>0</v>
      </c>
      <c r="AA401" s="1139">
        <f t="shared" ca="1" si="162"/>
        <v>0</v>
      </c>
      <c r="AB401" s="1112"/>
    </row>
    <row r="402" spans="1:28">
      <c r="A402" s="1151">
        <f>Calendar!J394</f>
        <v>56914</v>
      </c>
      <c r="C402" s="1111"/>
      <c r="D402" s="1132">
        <f t="shared" ca="1" si="163"/>
        <v>57830</v>
      </c>
      <c r="E402" s="1133">
        <f t="shared" ca="1" si="145"/>
        <v>57857</v>
      </c>
      <c r="F402" s="1134">
        <f t="shared" ca="1" si="146"/>
        <v>11928</v>
      </c>
      <c r="G402" s="1135">
        <f ca="1">IF(F402&lt;&gt;"",COUNTIF($F$11:F402,"&gt;0"),"")</f>
        <v>392</v>
      </c>
      <c r="H402" s="1136"/>
      <c r="I402" s="1080"/>
      <c r="J402" s="1137">
        <f t="shared" ca="1" si="147"/>
        <v>0</v>
      </c>
      <c r="K402" s="1138">
        <f t="shared" ca="1" si="148"/>
        <v>0</v>
      </c>
      <c r="L402" s="1137">
        <f t="shared" ca="1" si="149"/>
        <v>0</v>
      </c>
      <c r="M402" s="1137">
        <f t="shared" ca="1" si="150"/>
        <v>0</v>
      </c>
      <c r="N402" s="1137">
        <f t="shared" ca="1" si="151"/>
        <v>0</v>
      </c>
      <c r="O402" s="1080"/>
      <c r="P402" s="1137">
        <f t="shared" ca="1" si="152"/>
        <v>0</v>
      </c>
      <c r="Q402" s="1137">
        <f t="shared" ca="1" si="153"/>
        <v>0</v>
      </c>
      <c r="R402" s="1137">
        <f t="shared" ca="1" si="154"/>
        <v>0</v>
      </c>
      <c r="S402" s="1137">
        <f t="shared" ca="1" si="155"/>
        <v>0</v>
      </c>
      <c r="T402" s="1137">
        <f t="shared" ca="1" si="156"/>
        <v>0</v>
      </c>
      <c r="U402" s="1139">
        <f t="shared" ca="1" si="157"/>
        <v>0</v>
      </c>
      <c r="V402" s="1140" t="str">
        <f t="shared" ca="1" si="158"/>
        <v>n.a.</v>
      </c>
      <c r="X402" s="1141">
        <f t="shared" ca="1" si="159"/>
        <v>0</v>
      </c>
      <c r="Y402" s="1141">
        <f t="shared" ca="1" si="160"/>
        <v>0</v>
      </c>
      <c r="Z402" s="1141">
        <f t="shared" ca="1" si="161"/>
        <v>0</v>
      </c>
      <c r="AA402" s="1139">
        <f t="shared" ca="1" si="162"/>
        <v>0</v>
      </c>
      <c r="AB402" s="1112"/>
    </row>
    <row r="403" spans="1:28">
      <c r="A403" s="1151">
        <f>Calendar!J395</f>
        <v>56947</v>
      </c>
      <c r="C403" s="1111"/>
      <c r="D403" s="1132">
        <f t="shared" ca="1" si="163"/>
        <v>57861</v>
      </c>
      <c r="E403" s="1133">
        <f t="shared" ca="1" si="145"/>
        <v>57888</v>
      </c>
      <c r="F403" s="1134">
        <f t="shared" ca="1" si="146"/>
        <v>11959</v>
      </c>
      <c r="G403" s="1135">
        <f ca="1">IF(F403&lt;&gt;"",COUNTIF($F$11:F403,"&gt;0"),"")</f>
        <v>393</v>
      </c>
      <c r="H403" s="1136"/>
      <c r="I403" s="1080"/>
      <c r="J403" s="1137">
        <f t="shared" ca="1" si="147"/>
        <v>0</v>
      </c>
      <c r="K403" s="1138">
        <f t="shared" ca="1" si="148"/>
        <v>0</v>
      </c>
      <c r="L403" s="1137">
        <f t="shared" ca="1" si="149"/>
        <v>0</v>
      </c>
      <c r="M403" s="1137">
        <f t="shared" ca="1" si="150"/>
        <v>0</v>
      </c>
      <c r="N403" s="1137">
        <f t="shared" ca="1" si="151"/>
        <v>0</v>
      </c>
      <c r="O403" s="1080"/>
      <c r="P403" s="1137">
        <f t="shared" ca="1" si="152"/>
        <v>0</v>
      </c>
      <c r="Q403" s="1137">
        <f t="shared" ca="1" si="153"/>
        <v>0</v>
      </c>
      <c r="R403" s="1137">
        <f t="shared" ca="1" si="154"/>
        <v>0</v>
      </c>
      <c r="S403" s="1137">
        <f t="shared" ca="1" si="155"/>
        <v>0</v>
      </c>
      <c r="T403" s="1137">
        <f t="shared" ca="1" si="156"/>
        <v>0</v>
      </c>
      <c r="U403" s="1139">
        <f t="shared" ca="1" si="157"/>
        <v>0</v>
      </c>
      <c r="V403" s="1140" t="str">
        <f t="shared" ca="1" si="158"/>
        <v>n.a.</v>
      </c>
      <c r="X403" s="1141">
        <f t="shared" ca="1" si="159"/>
        <v>0</v>
      </c>
      <c r="Y403" s="1141">
        <f t="shared" ca="1" si="160"/>
        <v>0</v>
      </c>
      <c r="Z403" s="1141">
        <f t="shared" ca="1" si="161"/>
        <v>0</v>
      </c>
      <c r="AA403" s="1139">
        <f t="shared" ca="1" si="162"/>
        <v>0</v>
      </c>
      <c r="AB403" s="1112"/>
    </row>
    <row r="404" spans="1:28">
      <c r="A404" s="1151">
        <f>Calendar!J396</f>
        <v>56975</v>
      </c>
      <c r="C404" s="1111"/>
      <c r="D404" s="1132">
        <f t="shared" ca="1" si="163"/>
        <v>57891</v>
      </c>
      <c r="E404" s="1133">
        <f t="shared" ca="1" si="145"/>
        <v>57920</v>
      </c>
      <c r="F404" s="1134">
        <f t="shared" ca="1" si="146"/>
        <v>11991</v>
      </c>
      <c r="G404" s="1135">
        <f ca="1">IF(F404&lt;&gt;"",COUNTIF($F$11:F404,"&gt;0"),"")</f>
        <v>394</v>
      </c>
      <c r="H404" s="1136"/>
      <c r="I404" s="1080"/>
      <c r="J404" s="1137">
        <f t="shared" ca="1" si="147"/>
        <v>0</v>
      </c>
      <c r="K404" s="1138">
        <f t="shared" ca="1" si="148"/>
        <v>0</v>
      </c>
      <c r="L404" s="1137">
        <f t="shared" ca="1" si="149"/>
        <v>0</v>
      </c>
      <c r="M404" s="1137">
        <f t="shared" ca="1" si="150"/>
        <v>0</v>
      </c>
      <c r="N404" s="1137">
        <f t="shared" ca="1" si="151"/>
        <v>0</v>
      </c>
      <c r="O404" s="1080"/>
      <c r="P404" s="1137">
        <f t="shared" ca="1" si="152"/>
        <v>0</v>
      </c>
      <c r="Q404" s="1137">
        <f t="shared" ca="1" si="153"/>
        <v>0</v>
      </c>
      <c r="R404" s="1137">
        <f t="shared" ca="1" si="154"/>
        <v>0</v>
      </c>
      <c r="S404" s="1137">
        <f t="shared" ca="1" si="155"/>
        <v>0</v>
      </c>
      <c r="T404" s="1137">
        <f t="shared" ca="1" si="156"/>
        <v>0</v>
      </c>
      <c r="U404" s="1139">
        <f t="shared" ca="1" si="157"/>
        <v>0</v>
      </c>
      <c r="V404" s="1140" t="str">
        <f t="shared" ca="1" si="158"/>
        <v>n.a.</v>
      </c>
      <c r="X404" s="1141">
        <f t="shared" ca="1" si="159"/>
        <v>0</v>
      </c>
      <c r="Y404" s="1141">
        <f t="shared" ca="1" si="160"/>
        <v>0</v>
      </c>
      <c r="Z404" s="1141">
        <f t="shared" ca="1" si="161"/>
        <v>0</v>
      </c>
      <c r="AA404" s="1139">
        <f t="shared" ca="1" si="162"/>
        <v>0</v>
      </c>
      <c r="AB404" s="1112"/>
    </row>
    <row r="405" spans="1:28">
      <c r="A405" s="1151">
        <f>Calendar!J397</f>
        <v>57006</v>
      </c>
      <c r="C405" s="1111"/>
      <c r="D405" s="1132">
        <f t="shared" ca="1" si="163"/>
        <v>57922</v>
      </c>
      <c r="E405" s="1133">
        <f t="shared" ca="1" si="145"/>
        <v>57949</v>
      </c>
      <c r="F405" s="1134">
        <f t="shared" ca="1" si="146"/>
        <v>12020</v>
      </c>
      <c r="G405" s="1135">
        <f ca="1">IF(F405&lt;&gt;"",COUNTIF($F$11:F405,"&gt;0"),"")</f>
        <v>395</v>
      </c>
      <c r="H405" s="1136"/>
      <c r="I405" s="1080"/>
      <c r="J405" s="1137">
        <f t="shared" ca="1" si="147"/>
        <v>0</v>
      </c>
      <c r="K405" s="1138">
        <f t="shared" ca="1" si="148"/>
        <v>0</v>
      </c>
      <c r="L405" s="1137">
        <f t="shared" ca="1" si="149"/>
        <v>0</v>
      </c>
      <c r="M405" s="1137">
        <f t="shared" ca="1" si="150"/>
        <v>0</v>
      </c>
      <c r="N405" s="1137">
        <f t="shared" ca="1" si="151"/>
        <v>0</v>
      </c>
      <c r="O405" s="1080"/>
      <c r="P405" s="1137">
        <f t="shared" ca="1" si="152"/>
        <v>0</v>
      </c>
      <c r="Q405" s="1137">
        <f t="shared" ca="1" si="153"/>
        <v>0</v>
      </c>
      <c r="R405" s="1137">
        <f t="shared" ca="1" si="154"/>
        <v>0</v>
      </c>
      <c r="S405" s="1137">
        <f t="shared" ca="1" si="155"/>
        <v>0</v>
      </c>
      <c r="T405" s="1137">
        <f t="shared" ca="1" si="156"/>
        <v>0</v>
      </c>
      <c r="U405" s="1139">
        <f t="shared" ca="1" si="157"/>
        <v>0</v>
      </c>
      <c r="V405" s="1140" t="str">
        <f t="shared" ca="1" si="158"/>
        <v>n.a.</v>
      </c>
      <c r="X405" s="1141">
        <f t="shared" ca="1" si="159"/>
        <v>0</v>
      </c>
      <c r="Y405" s="1141">
        <f t="shared" ca="1" si="160"/>
        <v>0</v>
      </c>
      <c r="Z405" s="1141">
        <f t="shared" ca="1" si="161"/>
        <v>0</v>
      </c>
      <c r="AA405" s="1139">
        <f t="shared" ca="1" si="162"/>
        <v>0</v>
      </c>
      <c r="AB405" s="1112"/>
    </row>
    <row r="406" spans="1:28">
      <c r="A406" s="1151">
        <f>Calendar!J398</f>
        <v>57038</v>
      </c>
      <c r="C406" s="1111"/>
      <c r="D406" s="1132">
        <f t="shared" ca="1" si="163"/>
        <v>57953</v>
      </c>
      <c r="E406" s="1133">
        <f t="shared" ca="1" si="145"/>
        <v>57980</v>
      </c>
      <c r="F406" s="1134">
        <f t="shared" ca="1" si="146"/>
        <v>12051</v>
      </c>
      <c r="G406" s="1135">
        <f ca="1">IF(F406&lt;&gt;"",COUNTIF($F$11:F406,"&gt;0"),"")</f>
        <v>396</v>
      </c>
      <c r="H406" s="1136"/>
      <c r="I406" s="1080"/>
      <c r="J406" s="1137">
        <f t="shared" ca="1" si="147"/>
        <v>0</v>
      </c>
      <c r="K406" s="1138">
        <f t="shared" ca="1" si="148"/>
        <v>0</v>
      </c>
      <c r="L406" s="1137">
        <f t="shared" ca="1" si="149"/>
        <v>0</v>
      </c>
      <c r="M406" s="1137">
        <f t="shared" ca="1" si="150"/>
        <v>0</v>
      </c>
      <c r="N406" s="1137">
        <f t="shared" ca="1" si="151"/>
        <v>0</v>
      </c>
      <c r="O406" s="1080"/>
      <c r="P406" s="1137">
        <f t="shared" ca="1" si="152"/>
        <v>0</v>
      </c>
      <c r="Q406" s="1137">
        <f t="shared" ca="1" si="153"/>
        <v>0</v>
      </c>
      <c r="R406" s="1137">
        <f t="shared" ca="1" si="154"/>
        <v>0</v>
      </c>
      <c r="S406" s="1137">
        <f t="shared" ca="1" si="155"/>
        <v>0</v>
      </c>
      <c r="T406" s="1137">
        <f t="shared" ca="1" si="156"/>
        <v>0</v>
      </c>
      <c r="U406" s="1139">
        <f t="shared" ca="1" si="157"/>
        <v>0</v>
      </c>
      <c r="V406" s="1140" t="str">
        <f t="shared" ca="1" si="158"/>
        <v>n.a.</v>
      </c>
      <c r="X406" s="1141">
        <f t="shared" ca="1" si="159"/>
        <v>0</v>
      </c>
      <c r="Y406" s="1141">
        <f t="shared" ca="1" si="160"/>
        <v>0</v>
      </c>
      <c r="Z406" s="1141">
        <f t="shared" ca="1" si="161"/>
        <v>0</v>
      </c>
      <c r="AA406" s="1139">
        <f t="shared" ca="1" si="162"/>
        <v>0</v>
      </c>
      <c r="AB406" s="1112"/>
    </row>
    <row r="407" spans="1:28">
      <c r="A407" s="1151">
        <f>Calendar!J399</f>
        <v>57066</v>
      </c>
      <c r="C407" s="1111"/>
      <c r="D407" s="1132">
        <f t="shared" ca="1" si="163"/>
        <v>57983</v>
      </c>
      <c r="E407" s="1133">
        <f t="shared" ca="1" si="145"/>
        <v>58011</v>
      </c>
      <c r="F407" s="1134">
        <f t="shared" ca="1" si="146"/>
        <v>12082</v>
      </c>
      <c r="G407" s="1135">
        <f ca="1">IF(F407&lt;&gt;"",COUNTIF($F$11:F407,"&gt;0"),"")</f>
        <v>397</v>
      </c>
      <c r="H407" s="1136"/>
      <c r="I407" s="1080"/>
      <c r="J407" s="1137">
        <f t="shared" ca="1" si="147"/>
        <v>0</v>
      </c>
      <c r="K407" s="1138">
        <f t="shared" ca="1" si="148"/>
        <v>0</v>
      </c>
      <c r="L407" s="1137">
        <f t="shared" ca="1" si="149"/>
        <v>0</v>
      </c>
      <c r="M407" s="1137">
        <f t="shared" ca="1" si="150"/>
        <v>0</v>
      </c>
      <c r="N407" s="1137">
        <f t="shared" ca="1" si="151"/>
        <v>0</v>
      </c>
      <c r="O407" s="1080"/>
      <c r="P407" s="1137">
        <f t="shared" ca="1" si="152"/>
        <v>0</v>
      </c>
      <c r="Q407" s="1137">
        <f t="shared" ca="1" si="153"/>
        <v>0</v>
      </c>
      <c r="R407" s="1137">
        <f t="shared" ca="1" si="154"/>
        <v>0</v>
      </c>
      <c r="S407" s="1137">
        <f t="shared" ca="1" si="155"/>
        <v>0</v>
      </c>
      <c r="T407" s="1137">
        <f t="shared" ca="1" si="156"/>
        <v>0</v>
      </c>
      <c r="U407" s="1139">
        <f t="shared" ca="1" si="157"/>
        <v>0</v>
      </c>
      <c r="V407" s="1140" t="str">
        <f t="shared" ca="1" si="158"/>
        <v>n.a.</v>
      </c>
      <c r="X407" s="1141">
        <f t="shared" ca="1" si="159"/>
        <v>0</v>
      </c>
      <c r="Y407" s="1141">
        <f t="shared" ca="1" si="160"/>
        <v>0</v>
      </c>
      <c r="Z407" s="1141">
        <f t="shared" ca="1" si="161"/>
        <v>0</v>
      </c>
      <c r="AA407" s="1139">
        <f t="shared" ca="1" si="162"/>
        <v>0</v>
      </c>
      <c r="AB407" s="1112"/>
    </row>
    <row r="408" spans="1:28">
      <c r="A408" s="1151">
        <f>Calendar!J400</f>
        <v>57097</v>
      </c>
      <c r="C408" s="1111"/>
      <c r="D408" s="1132">
        <f t="shared" ca="1" si="163"/>
        <v>58014</v>
      </c>
      <c r="E408" s="1133">
        <f t="shared" ca="1" si="145"/>
        <v>58041</v>
      </c>
      <c r="F408" s="1134">
        <f t="shared" ca="1" si="146"/>
        <v>12112</v>
      </c>
      <c r="G408" s="1135">
        <f ca="1">IF(F408&lt;&gt;"",COUNTIF($F$11:F408,"&gt;0"),"")</f>
        <v>398</v>
      </c>
      <c r="H408" s="1136"/>
      <c r="I408" s="1080"/>
      <c r="J408" s="1137">
        <f t="shared" ca="1" si="147"/>
        <v>0</v>
      </c>
      <c r="K408" s="1138">
        <f t="shared" ca="1" si="148"/>
        <v>0</v>
      </c>
      <c r="L408" s="1137">
        <f t="shared" ca="1" si="149"/>
        <v>0</v>
      </c>
      <c r="M408" s="1137">
        <f t="shared" ca="1" si="150"/>
        <v>0</v>
      </c>
      <c r="N408" s="1137">
        <f t="shared" ca="1" si="151"/>
        <v>0</v>
      </c>
      <c r="O408" s="1080"/>
      <c r="P408" s="1137">
        <f t="shared" ca="1" si="152"/>
        <v>0</v>
      </c>
      <c r="Q408" s="1137">
        <f t="shared" ca="1" si="153"/>
        <v>0</v>
      </c>
      <c r="R408" s="1137">
        <f t="shared" ca="1" si="154"/>
        <v>0</v>
      </c>
      <c r="S408" s="1137">
        <f t="shared" ca="1" si="155"/>
        <v>0</v>
      </c>
      <c r="T408" s="1137">
        <f t="shared" ca="1" si="156"/>
        <v>0</v>
      </c>
      <c r="U408" s="1139">
        <f t="shared" ca="1" si="157"/>
        <v>0</v>
      </c>
      <c r="V408" s="1140" t="str">
        <f t="shared" ca="1" si="158"/>
        <v>n.a.</v>
      </c>
      <c r="X408" s="1141">
        <f t="shared" ca="1" si="159"/>
        <v>0</v>
      </c>
      <c r="Y408" s="1141">
        <f t="shared" ca="1" si="160"/>
        <v>0</v>
      </c>
      <c r="Z408" s="1141">
        <f t="shared" ca="1" si="161"/>
        <v>0</v>
      </c>
      <c r="AA408" s="1139">
        <f t="shared" ca="1" si="162"/>
        <v>0</v>
      </c>
      <c r="AB408" s="1112"/>
    </row>
    <row r="409" spans="1:28">
      <c r="A409" s="1151">
        <f>Calendar!J401</f>
        <v>57129</v>
      </c>
      <c r="C409" s="1111"/>
      <c r="D409" s="1132">
        <f t="shared" ca="1" si="163"/>
        <v>58044</v>
      </c>
      <c r="E409" s="1133">
        <f t="shared" ca="1" si="145"/>
        <v>58071</v>
      </c>
      <c r="F409" s="1134">
        <f t="shared" ca="1" si="146"/>
        <v>12142</v>
      </c>
      <c r="G409" s="1135">
        <f ca="1">IF(F409&lt;&gt;"",COUNTIF($F$11:F409,"&gt;0"),"")</f>
        <v>399</v>
      </c>
      <c r="H409" s="1136"/>
      <c r="I409" s="1080"/>
      <c r="J409" s="1137">
        <f t="shared" ca="1" si="147"/>
        <v>0</v>
      </c>
      <c r="K409" s="1138">
        <f t="shared" ca="1" si="148"/>
        <v>0</v>
      </c>
      <c r="L409" s="1137">
        <f t="shared" ca="1" si="149"/>
        <v>0</v>
      </c>
      <c r="M409" s="1137">
        <f t="shared" ca="1" si="150"/>
        <v>0</v>
      </c>
      <c r="N409" s="1137">
        <f t="shared" ca="1" si="151"/>
        <v>0</v>
      </c>
      <c r="O409" s="1080"/>
      <c r="P409" s="1137">
        <f t="shared" ca="1" si="152"/>
        <v>0</v>
      </c>
      <c r="Q409" s="1137">
        <f t="shared" ca="1" si="153"/>
        <v>0</v>
      </c>
      <c r="R409" s="1137">
        <f t="shared" ca="1" si="154"/>
        <v>0</v>
      </c>
      <c r="S409" s="1137">
        <f t="shared" ca="1" si="155"/>
        <v>0</v>
      </c>
      <c r="T409" s="1137">
        <f t="shared" ca="1" si="156"/>
        <v>0</v>
      </c>
      <c r="U409" s="1139">
        <f t="shared" ca="1" si="157"/>
        <v>0</v>
      </c>
      <c r="V409" s="1140" t="str">
        <f t="shared" ca="1" si="158"/>
        <v>n.a.</v>
      </c>
      <c r="X409" s="1141">
        <f t="shared" ca="1" si="159"/>
        <v>0</v>
      </c>
      <c r="Y409" s="1141">
        <f t="shared" ca="1" si="160"/>
        <v>0</v>
      </c>
      <c r="Z409" s="1141">
        <f t="shared" ca="1" si="161"/>
        <v>0</v>
      </c>
      <c r="AA409" s="1139">
        <f t="shared" ca="1" si="162"/>
        <v>0</v>
      </c>
      <c r="AB409" s="1112"/>
    </row>
    <row r="410" spans="1:28">
      <c r="A410" s="1151">
        <f>Calendar!J402</f>
        <v>57158</v>
      </c>
      <c r="C410" s="1111"/>
      <c r="D410" s="1132">
        <f t="shared" ca="1" si="163"/>
        <v>58075</v>
      </c>
      <c r="E410" s="1133">
        <f t="shared" ca="1" si="145"/>
        <v>58102</v>
      </c>
      <c r="F410" s="1134">
        <f t="shared" ca="1" si="146"/>
        <v>12173</v>
      </c>
      <c r="G410" s="1135">
        <f ca="1">IF(F410&lt;&gt;"",COUNTIF($F$11:F410,"&gt;0"),"")</f>
        <v>400</v>
      </c>
      <c r="H410" s="1136"/>
      <c r="I410" s="1080"/>
      <c r="J410" s="1137">
        <f t="shared" ca="1" si="147"/>
        <v>0</v>
      </c>
      <c r="K410" s="1138">
        <f t="shared" ca="1" si="148"/>
        <v>0</v>
      </c>
      <c r="L410" s="1137">
        <f t="shared" ca="1" si="149"/>
        <v>0</v>
      </c>
      <c r="M410" s="1137">
        <f t="shared" ca="1" si="150"/>
        <v>0</v>
      </c>
      <c r="N410" s="1137">
        <f t="shared" ca="1" si="151"/>
        <v>0</v>
      </c>
      <c r="O410" s="1080"/>
      <c r="P410" s="1137">
        <f t="shared" ca="1" si="152"/>
        <v>0</v>
      </c>
      <c r="Q410" s="1137">
        <f t="shared" ca="1" si="153"/>
        <v>0</v>
      </c>
      <c r="R410" s="1137">
        <f t="shared" ca="1" si="154"/>
        <v>0</v>
      </c>
      <c r="S410" s="1137">
        <f t="shared" ca="1" si="155"/>
        <v>0</v>
      </c>
      <c r="T410" s="1137">
        <f t="shared" ca="1" si="156"/>
        <v>0</v>
      </c>
      <c r="U410" s="1139">
        <f t="shared" ca="1" si="157"/>
        <v>0</v>
      </c>
      <c r="V410" s="1140" t="str">
        <f t="shared" ca="1" si="158"/>
        <v>n.a.</v>
      </c>
      <c r="X410" s="1141">
        <f t="shared" ca="1" si="159"/>
        <v>0</v>
      </c>
      <c r="Y410" s="1141">
        <f t="shared" ca="1" si="160"/>
        <v>0</v>
      </c>
      <c r="Z410" s="1141">
        <f t="shared" ca="1" si="161"/>
        <v>0</v>
      </c>
      <c r="AA410" s="1139">
        <f t="shared" ca="1" si="162"/>
        <v>0</v>
      </c>
      <c r="AB410" s="1112"/>
    </row>
    <row r="411" spans="1:28">
      <c r="A411" s="1151">
        <f>Calendar!J403</f>
        <v>57188</v>
      </c>
      <c r="C411" s="1111"/>
      <c r="D411" s="1132">
        <f t="shared" ca="1" si="163"/>
        <v>58106</v>
      </c>
      <c r="E411" s="1133">
        <f t="shared" ca="1" si="145"/>
        <v>58133</v>
      </c>
      <c r="F411" s="1134">
        <f t="shared" ca="1" si="146"/>
        <v>12204</v>
      </c>
      <c r="G411" s="1135">
        <f ca="1">IF(F411&lt;&gt;"",COUNTIF($F$11:F411,"&gt;0"),"")</f>
        <v>401</v>
      </c>
      <c r="H411" s="1136"/>
      <c r="I411" s="1080"/>
      <c r="J411" s="1137">
        <f t="shared" ca="1" si="147"/>
        <v>0</v>
      </c>
      <c r="K411" s="1138">
        <f t="shared" ca="1" si="148"/>
        <v>0</v>
      </c>
      <c r="L411" s="1137">
        <f t="shared" ca="1" si="149"/>
        <v>0</v>
      </c>
      <c r="M411" s="1137">
        <f t="shared" ca="1" si="150"/>
        <v>0</v>
      </c>
      <c r="N411" s="1137">
        <f t="shared" ca="1" si="151"/>
        <v>0</v>
      </c>
      <c r="O411" s="1080"/>
      <c r="P411" s="1137">
        <f t="shared" ca="1" si="152"/>
        <v>0</v>
      </c>
      <c r="Q411" s="1137">
        <f t="shared" ca="1" si="153"/>
        <v>0</v>
      </c>
      <c r="R411" s="1137">
        <f t="shared" ca="1" si="154"/>
        <v>0</v>
      </c>
      <c r="S411" s="1137">
        <f t="shared" ca="1" si="155"/>
        <v>0</v>
      </c>
      <c r="T411" s="1137">
        <f t="shared" ca="1" si="156"/>
        <v>0</v>
      </c>
      <c r="U411" s="1139">
        <f t="shared" ca="1" si="157"/>
        <v>0</v>
      </c>
      <c r="V411" s="1140" t="str">
        <f t="shared" ca="1" si="158"/>
        <v>n.a.</v>
      </c>
      <c r="X411" s="1141">
        <f t="shared" ca="1" si="159"/>
        <v>0</v>
      </c>
      <c r="Y411" s="1141">
        <f t="shared" ca="1" si="160"/>
        <v>0</v>
      </c>
      <c r="Z411" s="1141">
        <f t="shared" ca="1" si="161"/>
        <v>0</v>
      </c>
      <c r="AA411" s="1139">
        <f t="shared" ca="1" si="162"/>
        <v>0</v>
      </c>
      <c r="AB411" s="1112"/>
    </row>
    <row r="412" spans="1:28">
      <c r="A412" s="1151">
        <f>Calendar!J404</f>
        <v>57220</v>
      </c>
      <c r="C412" s="1111"/>
      <c r="D412" s="1132">
        <f t="shared" ca="1" si="163"/>
        <v>58134</v>
      </c>
      <c r="E412" s="1133">
        <f t="shared" ca="1" si="145"/>
        <v>58161</v>
      </c>
      <c r="F412" s="1134">
        <f t="shared" ca="1" si="146"/>
        <v>12232</v>
      </c>
      <c r="G412" s="1135">
        <f ca="1">IF(F412&lt;&gt;"",COUNTIF($F$11:F412,"&gt;0"),"")</f>
        <v>402</v>
      </c>
      <c r="H412" s="1136"/>
      <c r="I412" s="1080"/>
      <c r="J412" s="1137">
        <f t="shared" ca="1" si="147"/>
        <v>0</v>
      </c>
      <c r="K412" s="1138">
        <f t="shared" ca="1" si="148"/>
        <v>0</v>
      </c>
      <c r="L412" s="1137">
        <f t="shared" ca="1" si="149"/>
        <v>0</v>
      </c>
      <c r="M412" s="1137">
        <f t="shared" ca="1" si="150"/>
        <v>0</v>
      </c>
      <c r="N412" s="1137">
        <f t="shared" ca="1" si="151"/>
        <v>0</v>
      </c>
      <c r="O412" s="1080"/>
      <c r="P412" s="1137">
        <f t="shared" ca="1" si="152"/>
        <v>0</v>
      </c>
      <c r="Q412" s="1137">
        <f t="shared" ca="1" si="153"/>
        <v>0</v>
      </c>
      <c r="R412" s="1137">
        <f t="shared" ca="1" si="154"/>
        <v>0</v>
      </c>
      <c r="S412" s="1137">
        <f t="shared" ca="1" si="155"/>
        <v>0</v>
      </c>
      <c r="T412" s="1137">
        <f t="shared" ca="1" si="156"/>
        <v>0</v>
      </c>
      <c r="U412" s="1139">
        <f t="shared" ca="1" si="157"/>
        <v>0</v>
      </c>
      <c r="V412" s="1140" t="str">
        <f t="shared" ca="1" si="158"/>
        <v>n.a.</v>
      </c>
      <c r="X412" s="1141">
        <f t="shared" ca="1" si="159"/>
        <v>0</v>
      </c>
      <c r="Y412" s="1141">
        <f t="shared" ca="1" si="160"/>
        <v>0</v>
      </c>
      <c r="Z412" s="1141">
        <f t="shared" ca="1" si="161"/>
        <v>0</v>
      </c>
      <c r="AA412" s="1139">
        <f t="shared" ca="1" si="162"/>
        <v>0</v>
      </c>
      <c r="AB412" s="1112"/>
    </row>
    <row r="413" spans="1:28">
      <c r="A413" s="1151">
        <f>Calendar!J405</f>
        <v>57250</v>
      </c>
      <c r="C413" s="1111"/>
      <c r="D413" s="1132">
        <f t="shared" ca="1" si="163"/>
        <v>58165</v>
      </c>
      <c r="E413" s="1133">
        <f t="shared" ca="1" si="145"/>
        <v>58193</v>
      </c>
      <c r="F413" s="1134">
        <f t="shared" ca="1" si="146"/>
        <v>12264</v>
      </c>
      <c r="G413" s="1135">
        <f ca="1">IF(F413&lt;&gt;"",COUNTIF($F$11:F413,"&gt;0"),"")</f>
        <v>403</v>
      </c>
      <c r="H413" s="1136"/>
      <c r="I413" s="1080"/>
      <c r="J413" s="1137">
        <f t="shared" ca="1" si="147"/>
        <v>0</v>
      </c>
      <c r="K413" s="1138">
        <f t="shared" ca="1" si="148"/>
        <v>0</v>
      </c>
      <c r="L413" s="1137">
        <f t="shared" ca="1" si="149"/>
        <v>0</v>
      </c>
      <c r="M413" s="1137">
        <f t="shared" ca="1" si="150"/>
        <v>0</v>
      </c>
      <c r="N413" s="1137">
        <f t="shared" ca="1" si="151"/>
        <v>0</v>
      </c>
      <c r="O413" s="1080"/>
      <c r="P413" s="1137">
        <f t="shared" ca="1" si="152"/>
        <v>0</v>
      </c>
      <c r="Q413" s="1137">
        <f t="shared" ca="1" si="153"/>
        <v>0</v>
      </c>
      <c r="R413" s="1137">
        <f t="shared" ca="1" si="154"/>
        <v>0</v>
      </c>
      <c r="S413" s="1137">
        <f t="shared" ca="1" si="155"/>
        <v>0</v>
      </c>
      <c r="T413" s="1137">
        <f t="shared" ca="1" si="156"/>
        <v>0</v>
      </c>
      <c r="U413" s="1139">
        <f t="shared" ca="1" si="157"/>
        <v>0</v>
      </c>
      <c r="V413" s="1140" t="str">
        <f t="shared" ca="1" si="158"/>
        <v>n.a.</v>
      </c>
      <c r="X413" s="1141">
        <f t="shared" ca="1" si="159"/>
        <v>0</v>
      </c>
      <c r="Y413" s="1141">
        <f t="shared" ca="1" si="160"/>
        <v>0</v>
      </c>
      <c r="Z413" s="1141">
        <f t="shared" ca="1" si="161"/>
        <v>0</v>
      </c>
      <c r="AA413" s="1139">
        <f t="shared" ca="1" si="162"/>
        <v>0</v>
      </c>
      <c r="AB413" s="1112"/>
    </row>
    <row r="414" spans="1:28">
      <c r="A414" s="1151">
        <f>Calendar!J406</f>
        <v>57280</v>
      </c>
      <c r="C414" s="1111"/>
      <c r="D414" s="1132">
        <f t="shared" ca="1" si="163"/>
        <v>58195</v>
      </c>
      <c r="E414" s="1133">
        <f t="shared" ca="1" si="145"/>
        <v>58222</v>
      </c>
      <c r="F414" s="1134">
        <f t="shared" ca="1" si="146"/>
        <v>12293</v>
      </c>
      <c r="G414" s="1135">
        <f ca="1">IF(F414&lt;&gt;"",COUNTIF($F$11:F414,"&gt;0"),"")</f>
        <v>404</v>
      </c>
      <c r="H414" s="1136"/>
      <c r="I414" s="1080"/>
      <c r="J414" s="1137">
        <f t="shared" ca="1" si="147"/>
        <v>0</v>
      </c>
      <c r="K414" s="1138">
        <f t="shared" ca="1" si="148"/>
        <v>0</v>
      </c>
      <c r="L414" s="1137">
        <f t="shared" ca="1" si="149"/>
        <v>0</v>
      </c>
      <c r="M414" s="1137">
        <f t="shared" ca="1" si="150"/>
        <v>0</v>
      </c>
      <c r="N414" s="1137">
        <f t="shared" ca="1" si="151"/>
        <v>0</v>
      </c>
      <c r="O414" s="1080"/>
      <c r="P414" s="1137">
        <f t="shared" ca="1" si="152"/>
        <v>0</v>
      </c>
      <c r="Q414" s="1137">
        <f t="shared" ca="1" si="153"/>
        <v>0</v>
      </c>
      <c r="R414" s="1137">
        <f t="shared" ca="1" si="154"/>
        <v>0</v>
      </c>
      <c r="S414" s="1137">
        <f t="shared" ca="1" si="155"/>
        <v>0</v>
      </c>
      <c r="T414" s="1137">
        <f t="shared" ca="1" si="156"/>
        <v>0</v>
      </c>
      <c r="U414" s="1139">
        <f t="shared" ca="1" si="157"/>
        <v>0</v>
      </c>
      <c r="V414" s="1140" t="str">
        <f t="shared" ca="1" si="158"/>
        <v>n.a.</v>
      </c>
      <c r="X414" s="1141">
        <f t="shared" ca="1" si="159"/>
        <v>0</v>
      </c>
      <c r="Y414" s="1141">
        <f t="shared" ca="1" si="160"/>
        <v>0</v>
      </c>
      <c r="Z414" s="1141">
        <f t="shared" ca="1" si="161"/>
        <v>0</v>
      </c>
      <c r="AA414" s="1139">
        <f t="shared" ca="1" si="162"/>
        <v>0</v>
      </c>
      <c r="AB414" s="1112"/>
    </row>
    <row r="415" spans="1:28">
      <c r="A415" s="1151">
        <f>Calendar!J407</f>
        <v>57311</v>
      </c>
      <c r="C415" s="1111"/>
      <c r="D415" s="1132">
        <f t="shared" ca="1" si="163"/>
        <v>58226</v>
      </c>
      <c r="E415" s="1133">
        <f t="shared" ca="1" si="145"/>
        <v>58253</v>
      </c>
      <c r="F415" s="1134">
        <f t="shared" ca="1" si="146"/>
        <v>12324</v>
      </c>
      <c r="G415" s="1135">
        <f ca="1">IF(F415&lt;&gt;"",COUNTIF($F$11:F415,"&gt;0"),"")</f>
        <v>405</v>
      </c>
      <c r="H415" s="1136"/>
      <c r="I415" s="1080"/>
      <c r="J415" s="1137">
        <f t="shared" ca="1" si="147"/>
        <v>0</v>
      </c>
      <c r="K415" s="1138">
        <f t="shared" ca="1" si="148"/>
        <v>0</v>
      </c>
      <c r="L415" s="1137">
        <f t="shared" ca="1" si="149"/>
        <v>0</v>
      </c>
      <c r="M415" s="1137">
        <f t="shared" ca="1" si="150"/>
        <v>0</v>
      </c>
      <c r="N415" s="1137">
        <f t="shared" ca="1" si="151"/>
        <v>0</v>
      </c>
      <c r="O415" s="1080"/>
      <c r="P415" s="1137">
        <f t="shared" ca="1" si="152"/>
        <v>0</v>
      </c>
      <c r="Q415" s="1137">
        <f t="shared" ca="1" si="153"/>
        <v>0</v>
      </c>
      <c r="R415" s="1137">
        <f t="shared" ca="1" si="154"/>
        <v>0</v>
      </c>
      <c r="S415" s="1137">
        <f t="shared" ca="1" si="155"/>
        <v>0</v>
      </c>
      <c r="T415" s="1137">
        <f t="shared" ca="1" si="156"/>
        <v>0</v>
      </c>
      <c r="U415" s="1139">
        <f t="shared" ca="1" si="157"/>
        <v>0</v>
      </c>
      <c r="V415" s="1140" t="str">
        <f t="shared" ca="1" si="158"/>
        <v>n.a.</v>
      </c>
      <c r="X415" s="1141">
        <f t="shared" ca="1" si="159"/>
        <v>0</v>
      </c>
      <c r="Y415" s="1141">
        <f t="shared" ca="1" si="160"/>
        <v>0</v>
      </c>
      <c r="Z415" s="1141">
        <f t="shared" ca="1" si="161"/>
        <v>0</v>
      </c>
      <c r="AA415" s="1139">
        <f t="shared" ca="1" si="162"/>
        <v>0</v>
      </c>
      <c r="AB415" s="1112"/>
    </row>
    <row r="416" spans="1:28">
      <c r="A416" s="1151">
        <f>Calendar!J408</f>
        <v>57341</v>
      </c>
      <c r="C416" s="1111"/>
      <c r="D416" s="1132">
        <f t="shared" ca="1" si="163"/>
        <v>58256</v>
      </c>
      <c r="E416" s="1133">
        <f t="shared" ca="1" si="145"/>
        <v>58284</v>
      </c>
      <c r="F416" s="1134">
        <f t="shared" ca="1" si="146"/>
        <v>12355</v>
      </c>
      <c r="G416" s="1135">
        <f ca="1">IF(F416&lt;&gt;"",COUNTIF($F$11:F416,"&gt;0"),"")</f>
        <v>406</v>
      </c>
      <c r="H416" s="1136"/>
      <c r="I416" s="1080"/>
      <c r="J416" s="1137">
        <f t="shared" ca="1" si="147"/>
        <v>0</v>
      </c>
      <c r="K416" s="1138">
        <f t="shared" ca="1" si="148"/>
        <v>0</v>
      </c>
      <c r="L416" s="1137">
        <f t="shared" ca="1" si="149"/>
        <v>0</v>
      </c>
      <c r="M416" s="1137">
        <f t="shared" ca="1" si="150"/>
        <v>0</v>
      </c>
      <c r="N416" s="1137">
        <f t="shared" ca="1" si="151"/>
        <v>0</v>
      </c>
      <c r="O416" s="1080"/>
      <c r="P416" s="1137">
        <f t="shared" ca="1" si="152"/>
        <v>0</v>
      </c>
      <c r="Q416" s="1137">
        <f t="shared" ca="1" si="153"/>
        <v>0</v>
      </c>
      <c r="R416" s="1137">
        <f t="shared" ca="1" si="154"/>
        <v>0</v>
      </c>
      <c r="S416" s="1137">
        <f t="shared" ca="1" si="155"/>
        <v>0</v>
      </c>
      <c r="T416" s="1137">
        <f t="shared" ca="1" si="156"/>
        <v>0</v>
      </c>
      <c r="U416" s="1139">
        <f t="shared" ca="1" si="157"/>
        <v>0</v>
      </c>
      <c r="V416" s="1140" t="str">
        <f t="shared" ca="1" si="158"/>
        <v>n.a.</v>
      </c>
      <c r="X416" s="1141">
        <f t="shared" ca="1" si="159"/>
        <v>0</v>
      </c>
      <c r="Y416" s="1141">
        <f t="shared" ca="1" si="160"/>
        <v>0</v>
      </c>
      <c r="Z416" s="1141">
        <f t="shared" ca="1" si="161"/>
        <v>0</v>
      </c>
      <c r="AA416" s="1139">
        <f t="shared" ca="1" si="162"/>
        <v>0</v>
      </c>
      <c r="AB416" s="1112"/>
    </row>
    <row r="417" spans="1:28">
      <c r="A417" s="1151">
        <f>Calendar!J409</f>
        <v>57374</v>
      </c>
      <c r="C417" s="1111"/>
      <c r="D417" s="1132">
        <f t="shared" ca="1" si="163"/>
        <v>58287</v>
      </c>
      <c r="E417" s="1133">
        <f t="shared" ca="1" si="145"/>
        <v>58314</v>
      </c>
      <c r="F417" s="1134">
        <f t="shared" ca="1" si="146"/>
        <v>12385</v>
      </c>
      <c r="G417" s="1135">
        <f ca="1">IF(F417&lt;&gt;"",COUNTIF($F$11:F417,"&gt;0"),"")</f>
        <v>407</v>
      </c>
      <c r="H417" s="1136"/>
      <c r="I417" s="1080"/>
      <c r="J417" s="1137">
        <f t="shared" ca="1" si="147"/>
        <v>0</v>
      </c>
      <c r="K417" s="1138">
        <f t="shared" ca="1" si="148"/>
        <v>0</v>
      </c>
      <c r="L417" s="1137">
        <f t="shared" ca="1" si="149"/>
        <v>0</v>
      </c>
      <c r="M417" s="1137">
        <f t="shared" ca="1" si="150"/>
        <v>0</v>
      </c>
      <c r="N417" s="1137">
        <f t="shared" ca="1" si="151"/>
        <v>0</v>
      </c>
      <c r="O417" s="1080"/>
      <c r="P417" s="1137">
        <f t="shared" ca="1" si="152"/>
        <v>0</v>
      </c>
      <c r="Q417" s="1137">
        <f t="shared" ca="1" si="153"/>
        <v>0</v>
      </c>
      <c r="R417" s="1137">
        <f t="shared" ca="1" si="154"/>
        <v>0</v>
      </c>
      <c r="S417" s="1137">
        <f t="shared" ca="1" si="155"/>
        <v>0</v>
      </c>
      <c r="T417" s="1137">
        <f t="shared" ca="1" si="156"/>
        <v>0</v>
      </c>
      <c r="U417" s="1139">
        <f t="shared" ca="1" si="157"/>
        <v>0</v>
      </c>
      <c r="V417" s="1140" t="str">
        <f t="shared" ca="1" si="158"/>
        <v>n.a.</v>
      </c>
      <c r="X417" s="1141">
        <f t="shared" ca="1" si="159"/>
        <v>0</v>
      </c>
      <c r="Y417" s="1141">
        <f t="shared" ca="1" si="160"/>
        <v>0</v>
      </c>
      <c r="Z417" s="1141">
        <f t="shared" ca="1" si="161"/>
        <v>0</v>
      </c>
      <c r="AA417" s="1139">
        <f t="shared" ca="1" si="162"/>
        <v>0</v>
      </c>
      <c r="AB417" s="1112"/>
    </row>
    <row r="418" spans="1:28">
      <c r="A418" s="1151">
        <f>Calendar!J410</f>
        <v>57403</v>
      </c>
      <c r="C418" s="1111"/>
      <c r="D418" s="1132">
        <f t="shared" ca="1" si="163"/>
        <v>58318</v>
      </c>
      <c r="E418" s="1133">
        <f t="shared" ca="1" si="145"/>
        <v>58347</v>
      </c>
      <c r="F418" s="1134">
        <f t="shared" ca="1" si="146"/>
        <v>12418</v>
      </c>
      <c r="G418" s="1135">
        <f ca="1">IF(F418&lt;&gt;"",COUNTIF($F$11:F418,"&gt;0"),"")</f>
        <v>408</v>
      </c>
      <c r="H418" s="1136"/>
      <c r="I418" s="1080"/>
      <c r="J418" s="1137">
        <f t="shared" ca="1" si="147"/>
        <v>0</v>
      </c>
      <c r="K418" s="1138">
        <f t="shared" ca="1" si="148"/>
        <v>0</v>
      </c>
      <c r="L418" s="1137">
        <f t="shared" ca="1" si="149"/>
        <v>0</v>
      </c>
      <c r="M418" s="1137">
        <f t="shared" ca="1" si="150"/>
        <v>0</v>
      </c>
      <c r="N418" s="1137">
        <f t="shared" ca="1" si="151"/>
        <v>0</v>
      </c>
      <c r="O418" s="1080"/>
      <c r="P418" s="1137">
        <f t="shared" ca="1" si="152"/>
        <v>0</v>
      </c>
      <c r="Q418" s="1137">
        <f t="shared" ca="1" si="153"/>
        <v>0</v>
      </c>
      <c r="R418" s="1137">
        <f t="shared" ca="1" si="154"/>
        <v>0</v>
      </c>
      <c r="S418" s="1137">
        <f t="shared" ca="1" si="155"/>
        <v>0</v>
      </c>
      <c r="T418" s="1137">
        <f t="shared" ca="1" si="156"/>
        <v>0</v>
      </c>
      <c r="U418" s="1139">
        <f t="shared" ca="1" si="157"/>
        <v>0</v>
      </c>
      <c r="V418" s="1140" t="str">
        <f t="shared" ca="1" si="158"/>
        <v>n.a.</v>
      </c>
      <c r="X418" s="1141">
        <f t="shared" ca="1" si="159"/>
        <v>0</v>
      </c>
      <c r="Y418" s="1141">
        <f t="shared" ca="1" si="160"/>
        <v>0</v>
      </c>
      <c r="Z418" s="1141">
        <f t="shared" ca="1" si="161"/>
        <v>0</v>
      </c>
      <c r="AA418" s="1139">
        <f t="shared" ca="1" si="162"/>
        <v>0</v>
      </c>
      <c r="AB418" s="1112"/>
    </row>
    <row r="419" spans="1:28">
      <c r="A419" s="1151">
        <f>Calendar!J411</f>
        <v>57431</v>
      </c>
      <c r="C419" s="1111"/>
      <c r="D419" s="1132">
        <f t="shared" ca="1" si="163"/>
        <v>58348</v>
      </c>
      <c r="E419" s="1133">
        <f t="shared" ca="1" si="145"/>
        <v>58375</v>
      </c>
      <c r="F419" s="1134">
        <f t="shared" ca="1" si="146"/>
        <v>12446</v>
      </c>
      <c r="G419" s="1135">
        <f ca="1">IF(F419&lt;&gt;"",COUNTIF($F$11:F419,"&gt;0"),"")</f>
        <v>409</v>
      </c>
      <c r="H419" s="1136"/>
      <c r="I419" s="1080"/>
      <c r="J419" s="1137">
        <f t="shared" ca="1" si="147"/>
        <v>0</v>
      </c>
      <c r="K419" s="1138">
        <f t="shared" ca="1" si="148"/>
        <v>0</v>
      </c>
      <c r="L419" s="1137">
        <f t="shared" ca="1" si="149"/>
        <v>0</v>
      </c>
      <c r="M419" s="1137">
        <f t="shared" ca="1" si="150"/>
        <v>0</v>
      </c>
      <c r="N419" s="1137">
        <f t="shared" ca="1" si="151"/>
        <v>0</v>
      </c>
      <c r="O419" s="1080"/>
      <c r="P419" s="1137">
        <f t="shared" ca="1" si="152"/>
        <v>0</v>
      </c>
      <c r="Q419" s="1137">
        <f t="shared" ca="1" si="153"/>
        <v>0</v>
      </c>
      <c r="R419" s="1137">
        <f t="shared" ca="1" si="154"/>
        <v>0</v>
      </c>
      <c r="S419" s="1137">
        <f t="shared" ca="1" si="155"/>
        <v>0</v>
      </c>
      <c r="T419" s="1137">
        <f t="shared" ca="1" si="156"/>
        <v>0</v>
      </c>
      <c r="U419" s="1139">
        <f t="shared" ca="1" si="157"/>
        <v>0</v>
      </c>
      <c r="V419" s="1140" t="str">
        <f t="shared" ca="1" si="158"/>
        <v>n.a.</v>
      </c>
      <c r="X419" s="1141">
        <f t="shared" ca="1" si="159"/>
        <v>0</v>
      </c>
      <c r="Y419" s="1141">
        <f t="shared" ca="1" si="160"/>
        <v>0</v>
      </c>
      <c r="Z419" s="1141">
        <f t="shared" ca="1" si="161"/>
        <v>0</v>
      </c>
      <c r="AA419" s="1139">
        <f t="shared" ca="1" si="162"/>
        <v>0</v>
      </c>
      <c r="AB419" s="1112"/>
    </row>
    <row r="420" spans="1:28">
      <c r="A420" s="1151">
        <f>Calendar!J412</f>
        <v>57462</v>
      </c>
      <c r="C420" s="1111"/>
      <c r="D420" s="1132">
        <f t="shared" ca="1" si="163"/>
        <v>58379</v>
      </c>
      <c r="E420" s="1133">
        <f t="shared" ca="1" si="145"/>
        <v>58406</v>
      </c>
      <c r="F420" s="1134">
        <f t="shared" ca="1" si="146"/>
        <v>12477</v>
      </c>
      <c r="G420" s="1135">
        <f ca="1">IF(F420&lt;&gt;"",COUNTIF($F$11:F420,"&gt;0"),"")</f>
        <v>410</v>
      </c>
      <c r="H420" s="1136"/>
      <c r="I420" s="1080"/>
      <c r="J420" s="1137">
        <f t="shared" ca="1" si="147"/>
        <v>0</v>
      </c>
      <c r="K420" s="1138">
        <f t="shared" ca="1" si="148"/>
        <v>0</v>
      </c>
      <c r="L420" s="1137">
        <f t="shared" ca="1" si="149"/>
        <v>0</v>
      </c>
      <c r="M420" s="1137">
        <f t="shared" ca="1" si="150"/>
        <v>0</v>
      </c>
      <c r="N420" s="1137">
        <f t="shared" ca="1" si="151"/>
        <v>0</v>
      </c>
      <c r="O420" s="1080"/>
      <c r="P420" s="1137">
        <f t="shared" ca="1" si="152"/>
        <v>0</v>
      </c>
      <c r="Q420" s="1137">
        <f t="shared" ca="1" si="153"/>
        <v>0</v>
      </c>
      <c r="R420" s="1137">
        <f t="shared" ca="1" si="154"/>
        <v>0</v>
      </c>
      <c r="S420" s="1137">
        <f t="shared" ca="1" si="155"/>
        <v>0</v>
      </c>
      <c r="T420" s="1137">
        <f t="shared" ca="1" si="156"/>
        <v>0</v>
      </c>
      <c r="U420" s="1139">
        <f t="shared" ca="1" si="157"/>
        <v>0</v>
      </c>
      <c r="V420" s="1140" t="str">
        <f t="shared" ca="1" si="158"/>
        <v>n.a.</v>
      </c>
      <c r="X420" s="1141">
        <f t="shared" ca="1" si="159"/>
        <v>0</v>
      </c>
      <c r="Y420" s="1141">
        <f t="shared" ca="1" si="160"/>
        <v>0</v>
      </c>
      <c r="Z420" s="1141">
        <f t="shared" ca="1" si="161"/>
        <v>0</v>
      </c>
      <c r="AA420" s="1139">
        <f t="shared" ca="1" si="162"/>
        <v>0</v>
      </c>
      <c r="AB420" s="1112"/>
    </row>
    <row r="421" spans="1:28">
      <c r="A421" s="1151">
        <f>Calendar!J413</f>
        <v>57493</v>
      </c>
      <c r="C421" s="1111"/>
      <c r="D421" s="1132">
        <f t="shared" ca="1" si="163"/>
        <v>58409</v>
      </c>
      <c r="E421" s="1133">
        <f t="shared" ca="1" si="145"/>
        <v>58438</v>
      </c>
      <c r="F421" s="1134">
        <f t="shared" ca="1" si="146"/>
        <v>12509</v>
      </c>
      <c r="G421" s="1135">
        <f ca="1">IF(F421&lt;&gt;"",COUNTIF($F$11:F421,"&gt;0"),"")</f>
        <v>411</v>
      </c>
      <c r="H421" s="1136"/>
      <c r="I421" s="1080"/>
      <c r="J421" s="1137">
        <f t="shared" ca="1" si="147"/>
        <v>0</v>
      </c>
      <c r="K421" s="1138">
        <f t="shared" ca="1" si="148"/>
        <v>0</v>
      </c>
      <c r="L421" s="1137">
        <f t="shared" ca="1" si="149"/>
        <v>0</v>
      </c>
      <c r="M421" s="1137">
        <f t="shared" ca="1" si="150"/>
        <v>0</v>
      </c>
      <c r="N421" s="1137">
        <f t="shared" ca="1" si="151"/>
        <v>0</v>
      </c>
      <c r="O421" s="1080"/>
      <c r="P421" s="1137">
        <f t="shared" ca="1" si="152"/>
        <v>0</v>
      </c>
      <c r="Q421" s="1137">
        <f t="shared" ca="1" si="153"/>
        <v>0</v>
      </c>
      <c r="R421" s="1137">
        <f t="shared" ca="1" si="154"/>
        <v>0</v>
      </c>
      <c r="S421" s="1137">
        <f t="shared" ca="1" si="155"/>
        <v>0</v>
      </c>
      <c r="T421" s="1137">
        <f t="shared" ca="1" si="156"/>
        <v>0</v>
      </c>
      <c r="U421" s="1139">
        <f t="shared" ca="1" si="157"/>
        <v>0</v>
      </c>
      <c r="V421" s="1140" t="str">
        <f t="shared" ca="1" si="158"/>
        <v>n.a.</v>
      </c>
      <c r="X421" s="1141">
        <f t="shared" ca="1" si="159"/>
        <v>0</v>
      </c>
      <c r="Y421" s="1141">
        <f t="shared" ca="1" si="160"/>
        <v>0</v>
      </c>
      <c r="Z421" s="1141">
        <f t="shared" ca="1" si="161"/>
        <v>0</v>
      </c>
      <c r="AA421" s="1139">
        <f t="shared" ca="1" si="162"/>
        <v>0</v>
      </c>
      <c r="AB421" s="1112"/>
    </row>
    <row r="422" spans="1:28">
      <c r="A422" s="1151">
        <f>Calendar!J414</f>
        <v>57523</v>
      </c>
      <c r="C422" s="1111"/>
      <c r="D422" s="1132">
        <f t="shared" ca="1" si="163"/>
        <v>58440</v>
      </c>
      <c r="E422" s="1133">
        <f t="shared" ca="1" si="145"/>
        <v>58467</v>
      </c>
      <c r="F422" s="1134">
        <f t="shared" ca="1" si="146"/>
        <v>12538</v>
      </c>
      <c r="G422" s="1135">
        <f ca="1">IF(F422&lt;&gt;"",COUNTIF($F$11:F422,"&gt;0"),"")</f>
        <v>412</v>
      </c>
      <c r="H422" s="1136"/>
      <c r="I422" s="1080"/>
      <c r="J422" s="1137">
        <f t="shared" ca="1" si="147"/>
        <v>0</v>
      </c>
      <c r="K422" s="1138">
        <f t="shared" ca="1" si="148"/>
        <v>0</v>
      </c>
      <c r="L422" s="1137">
        <f t="shared" ca="1" si="149"/>
        <v>0</v>
      </c>
      <c r="M422" s="1137">
        <f t="shared" ca="1" si="150"/>
        <v>0</v>
      </c>
      <c r="N422" s="1137">
        <f t="shared" ca="1" si="151"/>
        <v>0</v>
      </c>
      <c r="O422" s="1080"/>
      <c r="P422" s="1137">
        <f t="shared" ca="1" si="152"/>
        <v>0</v>
      </c>
      <c r="Q422" s="1137">
        <f t="shared" ca="1" si="153"/>
        <v>0</v>
      </c>
      <c r="R422" s="1137">
        <f t="shared" ca="1" si="154"/>
        <v>0</v>
      </c>
      <c r="S422" s="1137">
        <f t="shared" ca="1" si="155"/>
        <v>0</v>
      </c>
      <c r="T422" s="1137">
        <f t="shared" ca="1" si="156"/>
        <v>0</v>
      </c>
      <c r="U422" s="1139">
        <f t="shared" ca="1" si="157"/>
        <v>0</v>
      </c>
      <c r="V422" s="1140" t="str">
        <f t="shared" ca="1" si="158"/>
        <v>n.a.</v>
      </c>
      <c r="X422" s="1141">
        <f t="shared" ca="1" si="159"/>
        <v>0</v>
      </c>
      <c r="Y422" s="1141">
        <f t="shared" ca="1" si="160"/>
        <v>0</v>
      </c>
      <c r="Z422" s="1141">
        <f t="shared" ca="1" si="161"/>
        <v>0</v>
      </c>
      <c r="AA422" s="1139">
        <f t="shared" ca="1" si="162"/>
        <v>0</v>
      </c>
      <c r="AB422" s="1112"/>
    </row>
    <row r="423" spans="1:28">
      <c r="A423" s="1151">
        <f>Calendar!J415</f>
        <v>57553</v>
      </c>
      <c r="C423" s="1111"/>
      <c r="D423" s="1132">
        <f t="shared" ca="1" si="163"/>
        <v>58471</v>
      </c>
      <c r="E423" s="1133">
        <f t="shared" ca="1" si="145"/>
        <v>58498</v>
      </c>
      <c r="F423" s="1134">
        <f t="shared" ca="1" si="146"/>
        <v>12569</v>
      </c>
      <c r="G423" s="1135">
        <f ca="1">IF(F423&lt;&gt;"",COUNTIF($F$11:F423,"&gt;0"),"")</f>
        <v>413</v>
      </c>
      <c r="H423" s="1136"/>
      <c r="I423" s="1080"/>
      <c r="J423" s="1137">
        <f t="shared" ca="1" si="147"/>
        <v>0</v>
      </c>
      <c r="K423" s="1138">
        <f t="shared" ca="1" si="148"/>
        <v>0</v>
      </c>
      <c r="L423" s="1137">
        <f t="shared" ca="1" si="149"/>
        <v>0</v>
      </c>
      <c r="M423" s="1137">
        <f t="shared" ca="1" si="150"/>
        <v>0</v>
      </c>
      <c r="N423" s="1137">
        <f t="shared" ca="1" si="151"/>
        <v>0</v>
      </c>
      <c r="O423" s="1080"/>
      <c r="P423" s="1137">
        <f t="shared" ca="1" si="152"/>
        <v>0</v>
      </c>
      <c r="Q423" s="1137">
        <f t="shared" ca="1" si="153"/>
        <v>0</v>
      </c>
      <c r="R423" s="1137">
        <f t="shared" ca="1" si="154"/>
        <v>0</v>
      </c>
      <c r="S423" s="1137">
        <f t="shared" ca="1" si="155"/>
        <v>0</v>
      </c>
      <c r="T423" s="1137">
        <f t="shared" ca="1" si="156"/>
        <v>0</v>
      </c>
      <c r="U423" s="1139">
        <f t="shared" ca="1" si="157"/>
        <v>0</v>
      </c>
      <c r="V423" s="1140" t="str">
        <f t="shared" ca="1" si="158"/>
        <v>n.a.</v>
      </c>
      <c r="X423" s="1141">
        <f t="shared" ca="1" si="159"/>
        <v>0</v>
      </c>
      <c r="Y423" s="1141">
        <f t="shared" ca="1" si="160"/>
        <v>0</v>
      </c>
      <c r="Z423" s="1141">
        <f t="shared" ca="1" si="161"/>
        <v>0</v>
      </c>
      <c r="AA423" s="1139">
        <f t="shared" ca="1" si="162"/>
        <v>0</v>
      </c>
      <c r="AB423" s="1112"/>
    </row>
    <row r="424" spans="1:28">
      <c r="A424" s="1151">
        <f>Calendar!J416</f>
        <v>57584</v>
      </c>
      <c r="C424" s="1111"/>
      <c r="D424" s="1132">
        <f t="shared" ca="1" si="163"/>
        <v>58500</v>
      </c>
      <c r="E424" s="1133">
        <f t="shared" ca="1" si="145"/>
        <v>58529</v>
      </c>
      <c r="F424" s="1134">
        <f t="shared" ca="1" si="146"/>
        <v>12600</v>
      </c>
      <c r="G424" s="1135">
        <f ca="1">IF(F424&lt;&gt;"",COUNTIF($F$11:F424,"&gt;0"),"")</f>
        <v>414</v>
      </c>
      <c r="H424" s="1136"/>
      <c r="I424" s="1080"/>
      <c r="J424" s="1137">
        <f t="shared" ca="1" si="147"/>
        <v>0</v>
      </c>
      <c r="K424" s="1138">
        <f t="shared" ca="1" si="148"/>
        <v>0</v>
      </c>
      <c r="L424" s="1137">
        <f t="shared" ca="1" si="149"/>
        <v>0</v>
      </c>
      <c r="M424" s="1137">
        <f t="shared" ca="1" si="150"/>
        <v>0</v>
      </c>
      <c r="N424" s="1137">
        <f t="shared" ca="1" si="151"/>
        <v>0</v>
      </c>
      <c r="O424" s="1080"/>
      <c r="P424" s="1137">
        <f t="shared" ca="1" si="152"/>
        <v>0</v>
      </c>
      <c r="Q424" s="1137">
        <f t="shared" ca="1" si="153"/>
        <v>0</v>
      </c>
      <c r="R424" s="1137">
        <f t="shared" ca="1" si="154"/>
        <v>0</v>
      </c>
      <c r="S424" s="1137">
        <f t="shared" ca="1" si="155"/>
        <v>0</v>
      </c>
      <c r="T424" s="1137">
        <f t="shared" ca="1" si="156"/>
        <v>0</v>
      </c>
      <c r="U424" s="1139">
        <f t="shared" ca="1" si="157"/>
        <v>0</v>
      </c>
      <c r="V424" s="1140" t="str">
        <f t="shared" ca="1" si="158"/>
        <v>n.a.</v>
      </c>
      <c r="X424" s="1141">
        <f t="shared" ca="1" si="159"/>
        <v>0</v>
      </c>
      <c r="Y424" s="1141">
        <f t="shared" ca="1" si="160"/>
        <v>0</v>
      </c>
      <c r="Z424" s="1141">
        <f t="shared" ca="1" si="161"/>
        <v>0</v>
      </c>
      <c r="AA424" s="1139">
        <f t="shared" ca="1" si="162"/>
        <v>0</v>
      </c>
      <c r="AB424" s="1112"/>
    </row>
    <row r="425" spans="1:28">
      <c r="A425" s="1151">
        <f>Calendar!J417</f>
        <v>57615</v>
      </c>
      <c r="C425" s="1111"/>
      <c r="D425" s="1132">
        <f t="shared" ca="1" si="163"/>
        <v>58531</v>
      </c>
      <c r="E425" s="1133">
        <f t="shared" ca="1" si="145"/>
        <v>58558</v>
      </c>
      <c r="F425" s="1134">
        <f t="shared" ca="1" si="146"/>
        <v>12629</v>
      </c>
      <c r="G425" s="1135">
        <f ca="1">IF(F425&lt;&gt;"",COUNTIF($F$11:F425,"&gt;0"),"")</f>
        <v>415</v>
      </c>
      <c r="H425" s="1136"/>
      <c r="I425" s="1080"/>
      <c r="J425" s="1137">
        <f t="shared" ca="1" si="147"/>
        <v>0</v>
      </c>
      <c r="K425" s="1138">
        <f t="shared" ca="1" si="148"/>
        <v>0</v>
      </c>
      <c r="L425" s="1137">
        <f t="shared" ca="1" si="149"/>
        <v>0</v>
      </c>
      <c r="M425" s="1137">
        <f t="shared" ca="1" si="150"/>
        <v>0</v>
      </c>
      <c r="N425" s="1137">
        <f t="shared" ca="1" si="151"/>
        <v>0</v>
      </c>
      <c r="O425" s="1080"/>
      <c r="P425" s="1137">
        <f t="shared" ca="1" si="152"/>
        <v>0</v>
      </c>
      <c r="Q425" s="1137">
        <f t="shared" ca="1" si="153"/>
        <v>0</v>
      </c>
      <c r="R425" s="1137">
        <f t="shared" ca="1" si="154"/>
        <v>0</v>
      </c>
      <c r="S425" s="1137">
        <f t="shared" ca="1" si="155"/>
        <v>0</v>
      </c>
      <c r="T425" s="1137">
        <f t="shared" ca="1" si="156"/>
        <v>0</v>
      </c>
      <c r="U425" s="1139">
        <f t="shared" ca="1" si="157"/>
        <v>0</v>
      </c>
      <c r="V425" s="1140" t="str">
        <f t="shared" ca="1" si="158"/>
        <v>n.a.</v>
      </c>
      <c r="X425" s="1141">
        <f t="shared" ca="1" si="159"/>
        <v>0</v>
      </c>
      <c r="Y425" s="1141">
        <f t="shared" ca="1" si="160"/>
        <v>0</v>
      </c>
      <c r="Z425" s="1141">
        <f t="shared" ca="1" si="161"/>
        <v>0</v>
      </c>
      <c r="AA425" s="1139">
        <f t="shared" ca="1" si="162"/>
        <v>0</v>
      </c>
      <c r="AB425" s="1112"/>
    </row>
    <row r="426" spans="1:28">
      <c r="A426" s="1151">
        <f>Calendar!J418</f>
        <v>57647</v>
      </c>
      <c r="C426" s="1111"/>
      <c r="D426" s="1132">
        <f t="shared" ca="1" si="163"/>
        <v>58561</v>
      </c>
      <c r="E426" s="1133">
        <f t="shared" ca="1" si="145"/>
        <v>58588</v>
      </c>
      <c r="F426" s="1134">
        <f t="shared" ca="1" si="146"/>
        <v>12659</v>
      </c>
      <c r="G426" s="1135">
        <f ca="1">IF(F426&lt;&gt;"",COUNTIF($F$11:F426,"&gt;0"),"")</f>
        <v>416</v>
      </c>
      <c r="H426" s="1136"/>
      <c r="I426" s="1080"/>
      <c r="J426" s="1137">
        <f t="shared" ca="1" si="147"/>
        <v>0</v>
      </c>
      <c r="K426" s="1138">
        <f t="shared" ca="1" si="148"/>
        <v>0</v>
      </c>
      <c r="L426" s="1137">
        <f t="shared" ca="1" si="149"/>
        <v>0</v>
      </c>
      <c r="M426" s="1137">
        <f t="shared" ca="1" si="150"/>
        <v>0</v>
      </c>
      <c r="N426" s="1137">
        <f t="shared" ca="1" si="151"/>
        <v>0</v>
      </c>
      <c r="O426" s="1080"/>
      <c r="P426" s="1137">
        <f t="shared" ca="1" si="152"/>
        <v>0</v>
      </c>
      <c r="Q426" s="1137">
        <f t="shared" ca="1" si="153"/>
        <v>0</v>
      </c>
      <c r="R426" s="1137">
        <f t="shared" ca="1" si="154"/>
        <v>0</v>
      </c>
      <c r="S426" s="1137">
        <f t="shared" ca="1" si="155"/>
        <v>0</v>
      </c>
      <c r="T426" s="1137">
        <f t="shared" ca="1" si="156"/>
        <v>0</v>
      </c>
      <c r="U426" s="1139">
        <f t="shared" ca="1" si="157"/>
        <v>0</v>
      </c>
      <c r="V426" s="1140" t="str">
        <f t="shared" ca="1" si="158"/>
        <v>n.a.</v>
      </c>
      <c r="X426" s="1141">
        <f t="shared" ca="1" si="159"/>
        <v>0</v>
      </c>
      <c r="Y426" s="1141">
        <f t="shared" ca="1" si="160"/>
        <v>0</v>
      </c>
      <c r="Z426" s="1141">
        <f t="shared" ca="1" si="161"/>
        <v>0</v>
      </c>
      <c r="AA426" s="1139">
        <f t="shared" ca="1" si="162"/>
        <v>0</v>
      </c>
      <c r="AB426" s="1112"/>
    </row>
    <row r="427" spans="1:28">
      <c r="A427" s="1151">
        <f>Calendar!J419</f>
        <v>57676</v>
      </c>
      <c r="C427" s="1111"/>
      <c r="D427" s="1132">
        <f t="shared" ca="1" si="163"/>
        <v>58592</v>
      </c>
      <c r="E427" s="1133">
        <f t="shared" ca="1" si="145"/>
        <v>58620</v>
      </c>
      <c r="F427" s="1134">
        <f t="shared" ca="1" si="146"/>
        <v>12691</v>
      </c>
      <c r="G427" s="1135">
        <f ca="1">IF(F427&lt;&gt;"",COUNTIF($F$11:F427,"&gt;0"),"")</f>
        <v>417</v>
      </c>
      <c r="H427" s="1136"/>
      <c r="I427" s="1080"/>
      <c r="J427" s="1137">
        <f t="shared" ca="1" si="147"/>
        <v>0</v>
      </c>
      <c r="K427" s="1138">
        <f t="shared" ca="1" si="148"/>
        <v>0</v>
      </c>
      <c r="L427" s="1137">
        <f t="shared" ca="1" si="149"/>
        <v>0</v>
      </c>
      <c r="M427" s="1137">
        <f t="shared" ca="1" si="150"/>
        <v>0</v>
      </c>
      <c r="N427" s="1137">
        <f t="shared" ca="1" si="151"/>
        <v>0</v>
      </c>
      <c r="O427" s="1080"/>
      <c r="P427" s="1137">
        <f t="shared" ca="1" si="152"/>
        <v>0</v>
      </c>
      <c r="Q427" s="1137">
        <f t="shared" ca="1" si="153"/>
        <v>0</v>
      </c>
      <c r="R427" s="1137">
        <f t="shared" ca="1" si="154"/>
        <v>0</v>
      </c>
      <c r="S427" s="1137">
        <f t="shared" ca="1" si="155"/>
        <v>0</v>
      </c>
      <c r="T427" s="1137">
        <f t="shared" ca="1" si="156"/>
        <v>0</v>
      </c>
      <c r="U427" s="1139">
        <f t="shared" ca="1" si="157"/>
        <v>0</v>
      </c>
      <c r="V427" s="1140" t="str">
        <f t="shared" ca="1" si="158"/>
        <v>n.a.</v>
      </c>
      <c r="X427" s="1141">
        <f t="shared" ca="1" si="159"/>
        <v>0</v>
      </c>
      <c r="Y427" s="1141">
        <f t="shared" ca="1" si="160"/>
        <v>0</v>
      </c>
      <c r="Z427" s="1141">
        <f t="shared" ca="1" si="161"/>
        <v>0</v>
      </c>
      <c r="AA427" s="1139">
        <f t="shared" ca="1" si="162"/>
        <v>0</v>
      </c>
      <c r="AB427" s="1112"/>
    </row>
    <row r="428" spans="1:28">
      <c r="A428" s="1151">
        <f>Calendar!J420</f>
        <v>57706</v>
      </c>
      <c r="C428" s="1111"/>
      <c r="D428" s="1132">
        <f t="shared" ca="1" si="163"/>
        <v>58622</v>
      </c>
      <c r="E428" s="1133">
        <f t="shared" ca="1" si="145"/>
        <v>58649</v>
      </c>
      <c r="F428" s="1134">
        <f t="shared" ca="1" si="146"/>
        <v>12720</v>
      </c>
      <c r="G428" s="1135">
        <f ca="1">IF(F428&lt;&gt;"",COUNTIF($F$11:F428,"&gt;0"),"")</f>
        <v>418</v>
      </c>
      <c r="H428" s="1136"/>
      <c r="I428" s="1080"/>
      <c r="J428" s="1137">
        <f t="shared" ca="1" si="147"/>
        <v>0</v>
      </c>
      <c r="K428" s="1138">
        <f t="shared" ca="1" si="148"/>
        <v>0</v>
      </c>
      <c r="L428" s="1137">
        <f t="shared" ca="1" si="149"/>
        <v>0</v>
      </c>
      <c r="M428" s="1137">
        <f t="shared" ca="1" si="150"/>
        <v>0</v>
      </c>
      <c r="N428" s="1137">
        <f t="shared" ca="1" si="151"/>
        <v>0</v>
      </c>
      <c r="O428" s="1080"/>
      <c r="P428" s="1137">
        <f t="shared" ca="1" si="152"/>
        <v>0</v>
      </c>
      <c r="Q428" s="1137">
        <f t="shared" ca="1" si="153"/>
        <v>0</v>
      </c>
      <c r="R428" s="1137">
        <f t="shared" ca="1" si="154"/>
        <v>0</v>
      </c>
      <c r="S428" s="1137">
        <f t="shared" ca="1" si="155"/>
        <v>0</v>
      </c>
      <c r="T428" s="1137">
        <f t="shared" ca="1" si="156"/>
        <v>0</v>
      </c>
      <c r="U428" s="1139">
        <f t="shared" ca="1" si="157"/>
        <v>0</v>
      </c>
      <c r="V428" s="1140" t="str">
        <f t="shared" ca="1" si="158"/>
        <v>n.a.</v>
      </c>
      <c r="X428" s="1141">
        <f t="shared" ca="1" si="159"/>
        <v>0</v>
      </c>
      <c r="Y428" s="1141">
        <f t="shared" ca="1" si="160"/>
        <v>0</v>
      </c>
      <c r="Z428" s="1141">
        <f t="shared" ca="1" si="161"/>
        <v>0</v>
      </c>
      <c r="AA428" s="1139">
        <f t="shared" ca="1" si="162"/>
        <v>0</v>
      </c>
      <c r="AB428" s="1112"/>
    </row>
    <row r="429" spans="1:28">
      <c r="A429" s="1151">
        <f>Calendar!J421</f>
        <v>57738</v>
      </c>
      <c r="C429" s="1111"/>
      <c r="D429" s="1132">
        <f t="shared" ca="1" si="163"/>
        <v>58653</v>
      </c>
      <c r="E429" s="1133">
        <f t="shared" ca="1" si="145"/>
        <v>58680</v>
      </c>
      <c r="F429" s="1134">
        <f t="shared" ca="1" si="146"/>
        <v>12751</v>
      </c>
      <c r="G429" s="1135">
        <f ca="1">IF(F429&lt;&gt;"",COUNTIF($F$11:F429,"&gt;0"),"")</f>
        <v>419</v>
      </c>
      <c r="H429" s="1136"/>
      <c r="I429" s="1080"/>
      <c r="J429" s="1137">
        <f t="shared" ca="1" si="147"/>
        <v>0</v>
      </c>
      <c r="K429" s="1138">
        <f t="shared" ca="1" si="148"/>
        <v>0</v>
      </c>
      <c r="L429" s="1137">
        <f t="shared" ca="1" si="149"/>
        <v>0</v>
      </c>
      <c r="M429" s="1137">
        <f t="shared" ca="1" si="150"/>
        <v>0</v>
      </c>
      <c r="N429" s="1137">
        <f t="shared" ca="1" si="151"/>
        <v>0</v>
      </c>
      <c r="O429" s="1080"/>
      <c r="P429" s="1137">
        <f t="shared" ca="1" si="152"/>
        <v>0</v>
      </c>
      <c r="Q429" s="1137">
        <f t="shared" ca="1" si="153"/>
        <v>0</v>
      </c>
      <c r="R429" s="1137">
        <f t="shared" ca="1" si="154"/>
        <v>0</v>
      </c>
      <c r="S429" s="1137">
        <f t="shared" ca="1" si="155"/>
        <v>0</v>
      </c>
      <c r="T429" s="1137">
        <f t="shared" ca="1" si="156"/>
        <v>0</v>
      </c>
      <c r="U429" s="1139">
        <f t="shared" ca="1" si="157"/>
        <v>0</v>
      </c>
      <c r="V429" s="1140" t="str">
        <f t="shared" ca="1" si="158"/>
        <v>n.a.</v>
      </c>
      <c r="X429" s="1141">
        <f t="shared" ca="1" si="159"/>
        <v>0</v>
      </c>
      <c r="Y429" s="1141">
        <f t="shared" ca="1" si="160"/>
        <v>0</v>
      </c>
      <c r="Z429" s="1141">
        <f t="shared" ca="1" si="161"/>
        <v>0</v>
      </c>
      <c r="AA429" s="1139">
        <f t="shared" ca="1" si="162"/>
        <v>0</v>
      </c>
      <c r="AB429" s="1112"/>
    </row>
    <row r="430" spans="1:28">
      <c r="A430" s="1151">
        <f>Calendar!J422</f>
        <v>57768</v>
      </c>
      <c r="C430" s="1111"/>
      <c r="D430" s="1132">
        <f t="shared" ca="1" si="163"/>
        <v>58684</v>
      </c>
      <c r="E430" s="1133">
        <f t="shared" ca="1" si="145"/>
        <v>58711</v>
      </c>
      <c r="F430" s="1134">
        <f t="shared" ca="1" si="146"/>
        <v>12782</v>
      </c>
      <c r="G430" s="1135">
        <f ca="1">IF(F430&lt;&gt;"",COUNTIF($F$11:F430,"&gt;0"),"")</f>
        <v>420</v>
      </c>
      <c r="H430" s="1136"/>
      <c r="I430" s="1080"/>
      <c r="J430" s="1137">
        <f t="shared" ca="1" si="147"/>
        <v>0</v>
      </c>
      <c r="K430" s="1138">
        <f t="shared" ca="1" si="148"/>
        <v>0</v>
      </c>
      <c r="L430" s="1137">
        <f t="shared" ca="1" si="149"/>
        <v>0</v>
      </c>
      <c r="M430" s="1137">
        <f t="shared" ca="1" si="150"/>
        <v>0</v>
      </c>
      <c r="N430" s="1137">
        <f t="shared" ca="1" si="151"/>
        <v>0</v>
      </c>
      <c r="O430" s="1080"/>
      <c r="P430" s="1137">
        <f t="shared" ca="1" si="152"/>
        <v>0</v>
      </c>
      <c r="Q430" s="1137">
        <f t="shared" ca="1" si="153"/>
        <v>0</v>
      </c>
      <c r="R430" s="1137">
        <f t="shared" ca="1" si="154"/>
        <v>0</v>
      </c>
      <c r="S430" s="1137">
        <f t="shared" ca="1" si="155"/>
        <v>0</v>
      </c>
      <c r="T430" s="1137">
        <f t="shared" ca="1" si="156"/>
        <v>0</v>
      </c>
      <c r="U430" s="1139">
        <f t="shared" ca="1" si="157"/>
        <v>0</v>
      </c>
      <c r="V430" s="1140" t="str">
        <f t="shared" ca="1" si="158"/>
        <v>n.a.</v>
      </c>
      <c r="X430" s="1141">
        <f t="shared" ca="1" si="159"/>
        <v>0</v>
      </c>
      <c r="Y430" s="1141">
        <f t="shared" ca="1" si="160"/>
        <v>0</v>
      </c>
      <c r="Z430" s="1141">
        <f t="shared" ca="1" si="161"/>
        <v>0</v>
      </c>
      <c r="AA430" s="1139">
        <f t="shared" ca="1" si="162"/>
        <v>0</v>
      </c>
      <c r="AB430" s="1112"/>
    </row>
    <row r="431" spans="1:28">
      <c r="A431" s="1151">
        <f>Calendar!J423</f>
        <v>57796</v>
      </c>
      <c r="C431" s="1111"/>
      <c r="D431" s="1132">
        <f t="shared" ca="1" si="163"/>
        <v>58714</v>
      </c>
      <c r="E431" s="1133">
        <f t="shared" ca="1" si="145"/>
        <v>58741</v>
      </c>
      <c r="F431" s="1134">
        <f t="shared" ca="1" si="146"/>
        <v>12812</v>
      </c>
      <c r="G431" s="1135">
        <f ca="1">IF(F431&lt;&gt;"",COUNTIF($F$11:F431,"&gt;0"),"")</f>
        <v>421</v>
      </c>
      <c r="H431" s="1136"/>
      <c r="I431" s="1080"/>
      <c r="J431" s="1137">
        <f t="shared" ca="1" si="147"/>
        <v>0</v>
      </c>
      <c r="K431" s="1138">
        <f t="shared" ca="1" si="148"/>
        <v>0</v>
      </c>
      <c r="L431" s="1137">
        <f t="shared" ca="1" si="149"/>
        <v>0</v>
      </c>
      <c r="M431" s="1137">
        <f t="shared" ca="1" si="150"/>
        <v>0</v>
      </c>
      <c r="N431" s="1137">
        <f t="shared" ca="1" si="151"/>
        <v>0</v>
      </c>
      <c r="O431" s="1080"/>
      <c r="P431" s="1137">
        <f t="shared" ca="1" si="152"/>
        <v>0</v>
      </c>
      <c r="Q431" s="1137">
        <f t="shared" ca="1" si="153"/>
        <v>0</v>
      </c>
      <c r="R431" s="1137">
        <f t="shared" ca="1" si="154"/>
        <v>0</v>
      </c>
      <c r="S431" s="1137">
        <f t="shared" ca="1" si="155"/>
        <v>0</v>
      </c>
      <c r="T431" s="1137">
        <f t="shared" ca="1" si="156"/>
        <v>0</v>
      </c>
      <c r="U431" s="1139">
        <f t="shared" ca="1" si="157"/>
        <v>0</v>
      </c>
      <c r="V431" s="1140" t="str">
        <f t="shared" ca="1" si="158"/>
        <v>n.a.</v>
      </c>
      <c r="X431" s="1141">
        <f t="shared" ca="1" si="159"/>
        <v>0</v>
      </c>
      <c r="Y431" s="1141">
        <f t="shared" ca="1" si="160"/>
        <v>0</v>
      </c>
      <c r="Z431" s="1141">
        <f t="shared" ca="1" si="161"/>
        <v>0</v>
      </c>
      <c r="AA431" s="1139">
        <f t="shared" ca="1" si="162"/>
        <v>0</v>
      </c>
      <c r="AB431" s="1112"/>
    </row>
    <row r="432" spans="1:28">
      <c r="A432" s="1151">
        <f>Calendar!J424</f>
        <v>57829</v>
      </c>
      <c r="C432" s="1111"/>
      <c r="D432" s="1132">
        <f t="shared" ca="1" si="163"/>
        <v>58745</v>
      </c>
      <c r="E432" s="1133">
        <f t="shared" ca="1" si="145"/>
        <v>58774</v>
      </c>
      <c r="F432" s="1134">
        <f t="shared" ca="1" si="146"/>
        <v>12845</v>
      </c>
      <c r="G432" s="1135">
        <f ca="1">IF(F432&lt;&gt;"",COUNTIF($F$11:F432,"&gt;0"),"")</f>
        <v>422</v>
      </c>
      <c r="H432" s="1136"/>
      <c r="I432" s="1080"/>
      <c r="J432" s="1137">
        <f t="shared" ca="1" si="147"/>
        <v>0</v>
      </c>
      <c r="K432" s="1138">
        <f t="shared" ca="1" si="148"/>
        <v>0</v>
      </c>
      <c r="L432" s="1137">
        <f t="shared" ca="1" si="149"/>
        <v>0</v>
      </c>
      <c r="M432" s="1137">
        <f t="shared" ca="1" si="150"/>
        <v>0</v>
      </c>
      <c r="N432" s="1137">
        <f t="shared" ca="1" si="151"/>
        <v>0</v>
      </c>
      <c r="O432" s="1080"/>
      <c r="P432" s="1137">
        <f t="shared" ca="1" si="152"/>
        <v>0</v>
      </c>
      <c r="Q432" s="1137">
        <f t="shared" ca="1" si="153"/>
        <v>0</v>
      </c>
      <c r="R432" s="1137">
        <f t="shared" ca="1" si="154"/>
        <v>0</v>
      </c>
      <c r="S432" s="1137">
        <f t="shared" ca="1" si="155"/>
        <v>0</v>
      </c>
      <c r="T432" s="1137">
        <f t="shared" ca="1" si="156"/>
        <v>0</v>
      </c>
      <c r="U432" s="1139">
        <f t="shared" ca="1" si="157"/>
        <v>0</v>
      </c>
      <c r="V432" s="1140" t="str">
        <f t="shared" ca="1" si="158"/>
        <v>n.a.</v>
      </c>
      <c r="X432" s="1141">
        <f t="shared" ca="1" si="159"/>
        <v>0</v>
      </c>
      <c r="Y432" s="1141">
        <f t="shared" ca="1" si="160"/>
        <v>0</v>
      </c>
      <c r="Z432" s="1141">
        <f t="shared" ca="1" si="161"/>
        <v>0</v>
      </c>
      <c r="AA432" s="1139">
        <f t="shared" ca="1" si="162"/>
        <v>0</v>
      </c>
      <c r="AB432" s="1112"/>
    </row>
    <row r="433" spans="1:28">
      <c r="A433" s="1151">
        <f>Calendar!J425</f>
        <v>57857</v>
      </c>
      <c r="C433" s="1111"/>
      <c r="D433" s="1132">
        <f t="shared" ca="1" si="163"/>
        <v>58775</v>
      </c>
      <c r="E433" s="1133">
        <f t="shared" ca="1" si="145"/>
        <v>58802</v>
      </c>
      <c r="F433" s="1134">
        <f t="shared" ca="1" si="146"/>
        <v>12873</v>
      </c>
      <c r="G433" s="1135">
        <f ca="1">IF(F433&lt;&gt;"",COUNTIF($F$11:F433,"&gt;0"),"")</f>
        <v>423</v>
      </c>
      <c r="H433" s="1136"/>
      <c r="I433" s="1080"/>
      <c r="J433" s="1137">
        <f t="shared" ca="1" si="147"/>
        <v>0</v>
      </c>
      <c r="K433" s="1138">
        <f t="shared" ca="1" si="148"/>
        <v>0</v>
      </c>
      <c r="L433" s="1137">
        <f t="shared" ca="1" si="149"/>
        <v>0</v>
      </c>
      <c r="M433" s="1137">
        <f t="shared" ca="1" si="150"/>
        <v>0</v>
      </c>
      <c r="N433" s="1137">
        <f t="shared" ca="1" si="151"/>
        <v>0</v>
      </c>
      <c r="O433" s="1080"/>
      <c r="P433" s="1137">
        <f t="shared" ca="1" si="152"/>
        <v>0</v>
      </c>
      <c r="Q433" s="1137">
        <f t="shared" ca="1" si="153"/>
        <v>0</v>
      </c>
      <c r="R433" s="1137">
        <f t="shared" ca="1" si="154"/>
        <v>0</v>
      </c>
      <c r="S433" s="1137">
        <f t="shared" ca="1" si="155"/>
        <v>0</v>
      </c>
      <c r="T433" s="1137">
        <f t="shared" ca="1" si="156"/>
        <v>0</v>
      </c>
      <c r="U433" s="1139">
        <f t="shared" ca="1" si="157"/>
        <v>0</v>
      </c>
      <c r="V433" s="1140" t="str">
        <f t="shared" ca="1" si="158"/>
        <v>n.a.</v>
      </c>
      <c r="X433" s="1141">
        <f t="shared" ca="1" si="159"/>
        <v>0</v>
      </c>
      <c r="Y433" s="1141">
        <f t="shared" ca="1" si="160"/>
        <v>0</v>
      </c>
      <c r="Z433" s="1141">
        <f t="shared" ca="1" si="161"/>
        <v>0</v>
      </c>
      <c r="AA433" s="1139">
        <f t="shared" ca="1" si="162"/>
        <v>0</v>
      </c>
      <c r="AB433" s="1112"/>
    </row>
    <row r="434" spans="1:28">
      <c r="A434" s="1151">
        <f>Calendar!J426</f>
        <v>57888</v>
      </c>
      <c r="C434" s="1111"/>
      <c r="D434" s="1132">
        <f t="shared" ca="1" si="163"/>
        <v>58806</v>
      </c>
      <c r="E434" s="1133">
        <f t="shared" ca="1" si="145"/>
        <v>58833</v>
      </c>
      <c r="F434" s="1134">
        <f t="shared" ca="1" si="146"/>
        <v>12904</v>
      </c>
      <c r="G434" s="1135">
        <f ca="1">IF(F434&lt;&gt;"",COUNTIF($F$11:F434,"&gt;0"),"")</f>
        <v>424</v>
      </c>
      <c r="H434" s="1136"/>
      <c r="I434" s="1080"/>
      <c r="J434" s="1137">
        <f t="shared" ca="1" si="147"/>
        <v>0</v>
      </c>
      <c r="K434" s="1138">
        <f t="shared" ca="1" si="148"/>
        <v>0</v>
      </c>
      <c r="L434" s="1137">
        <f t="shared" ca="1" si="149"/>
        <v>0</v>
      </c>
      <c r="M434" s="1137">
        <f t="shared" ca="1" si="150"/>
        <v>0</v>
      </c>
      <c r="N434" s="1137">
        <f t="shared" ca="1" si="151"/>
        <v>0</v>
      </c>
      <c r="O434" s="1080"/>
      <c r="P434" s="1137">
        <f t="shared" ca="1" si="152"/>
        <v>0</v>
      </c>
      <c r="Q434" s="1137">
        <f t="shared" ca="1" si="153"/>
        <v>0</v>
      </c>
      <c r="R434" s="1137">
        <f t="shared" ca="1" si="154"/>
        <v>0</v>
      </c>
      <c r="S434" s="1137">
        <f t="shared" ca="1" si="155"/>
        <v>0</v>
      </c>
      <c r="T434" s="1137">
        <f t="shared" ca="1" si="156"/>
        <v>0</v>
      </c>
      <c r="U434" s="1139">
        <f t="shared" ca="1" si="157"/>
        <v>0</v>
      </c>
      <c r="V434" s="1140" t="str">
        <f t="shared" ca="1" si="158"/>
        <v>n.a.</v>
      </c>
      <c r="X434" s="1141">
        <f t="shared" ca="1" si="159"/>
        <v>0</v>
      </c>
      <c r="Y434" s="1141">
        <f t="shared" ca="1" si="160"/>
        <v>0</v>
      </c>
      <c r="Z434" s="1141">
        <f t="shared" ca="1" si="161"/>
        <v>0</v>
      </c>
      <c r="AA434" s="1139">
        <f t="shared" ca="1" si="162"/>
        <v>0</v>
      </c>
      <c r="AB434" s="1112"/>
    </row>
    <row r="435" spans="1:28">
      <c r="A435" s="1151">
        <f>Calendar!J427</f>
        <v>57920</v>
      </c>
      <c r="C435" s="1111"/>
      <c r="D435" s="1132">
        <f t="shared" ca="1" si="163"/>
        <v>58837</v>
      </c>
      <c r="E435" s="1133">
        <f t="shared" ca="1" si="145"/>
        <v>58865</v>
      </c>
      <c r="F435" s="1134">
        <f t="shared" ca="1" si="146"/>
        <v>12936</v>
      </c>
      <c r="G435" s="1135">
        <f ca="1">IF(F435&lt;&gt;"",COUNTIF($F$11:F435,"&gt;0"),"")</f>
        <v>425</v>
      </c>
      <c r="H435" s="1136"/>
      <c r="I435" s="1080"/>
      <c r="J435" s="1137">
        <f t="shared" ca="1" si="147"/>
        <v>0</v>
      </c>
      <c r="K435" s="1138">
        <f t="shared" ca="1" si="148"/>
        <v>0</v>
      </c>
      <c r="L435" s="1137">
        <f t="shared" ca="1" si="149"/>
        <v>0</v>
      </c>
      <c r="M435" s="1137">
        <f t="shared" ca="1" si="150"/>
        <v>0</v>
      </c>
      <c r="N435" s="1137">
        <f t="shared" ca="1" si="151"/>
        <v>0</v>
      </c>
      <c r="O435" s="1080"/>
      <c r="P435" s="1137">
        <f t="shared" ca="1" si="152"/>
        <v>0</v>
      </c>
      <c r="Q435" s="1137">
        <f t="shared" ca="1" si="153"/>
        <v>0</v>
      </c>
      <c r="R435" s="1137">
        <f t="shared" ca="1" si="154"/>
        <v>0</v>
      </c>
      <c r="S435" s="1137">
        <f t="shared" ca="1" si="155"/>
        <v>0</v>
      </c>
      <c r="T435" s="1137">
        <f t="shared" ca="1" si="156"/>
        <v>0</v>
      </c>
      <c r="U435" s="1139">
        <f t="shared" ca="1" si="157"/>
        <v>0</v>
      </c>
      <c r="V435" s="1140" t="str">
        <f t="shared" ca="1" si="158"/>
        <v>n.a.</v>
      </c>
      <c r="X435" s="1141">
        <f t="shared" ca="1" si="159"/>
        <v>0</v>
      </c>
      <c r="Y435" s="1141">
        <f t="shared" ca="1" si="160"/>
        <v>0</v>
      </c>
      <c r="Z435" s="1141">
        <f t="shared" ca="1" si="161"/>
        <v>0</v>
      </c>
      <c r="AA435" s="1139">
        <f t="shared" ca="1" si="162"/>
        <v>0</v>
      </c>
      <c r="AB435" s="1112"/>
    </row>
    <row r="436" spans="1:28">
      <c r="A436" s="1151">
        <f>Calendar!J428</f>
        <v>57949</v>
      </c>
      <c r="C436" s="1111"/>
      <c r="D436" s="1132">
        <f t="shared" ca="1" si="163"/>
        <v>58865</v>
      </c>
      <c r="E436" s="1133">
        <f t="shared" ca="1" si="145"/>
        <v>58893</v>
      </c>
      <c r="F436" s="1134">
        <f t="shared" ca="1" si="146"/>
        <v>12964</v>
      </c>
      <c r="G436" s="1135">
        <f ca="1">IF(F436&lt;&gt;"",COUNTIF($F$11:F436,"&gt;0"),"")</f>
        <v>426</v>
      </c>
      <c r="H436" s="1136"/>
      <c r="I436" s="1080"/>
      <c r="J436" s="1137">
        <f t="shared" ca="1" si="147"/>
        <v>0</v>
      </c>
      <c r="K436" s="1138">
        <f t="shared" ca="1" si="148"/>
        <v>0</v>
      </c>
      <c r="L436" s="1137">
        <f t="shared" ca="1" si="149"/>
        <v>0</v>
      </c>
      <c r="M436" s="1137">
        <f t="shared" ca="1" si="150"/>
        <v>0</v>
      </c>
      <c r="N436" s="1137">
        <f t="shared" ca="1" si="151"/>
        <v>0</v>
      </c>
      <c r="O436" s="1080"/>
      <c r="P436" s="1137">
        <f t="shared" ca="1" si="152"/>
        <v>0</v>
      </c>
      <c r="Q436" s="1137">
        <f t="shared" ca="1" si="153"/>
        <v>0</v>
      </c>
      <c r="R436" s="1137">
        <f t="shared" ca="1" si="154"/>
        <v>0</v>
      </c>
      <c r="S436" s="1137">
        <f t="shared" ca="1" si="155"/>
        <v>0</v>
      </c>
      <c r="T436" s="1137">
        <f t="shared" ca="1" si="156"/>
        <v>0</v>
      </c>
      <c r="U436" s="1139">
        <f t="shared" ca="1" si="157"/>
        <v>0</v>
      </c>
      <c r="V436" s="1140" t="str">
        <f t="shared" ca="1" si="158"/>
        <v>n.a.</v>
      </c>
      <c r="X436" s="1141">
        <f t="shared" ca="1" si="159"/>
        <v>0</v>
      </c>
      <c r="Y436" s="1141">
        <f t="shared" ca="1" si="160"/>
        <v>0</v>
      </c>
      <c r="Z436" s="1141">
        <f t="shared" ca="1" si="161"/>
        <v>0</v>
      </c>
      <c r="AA436" s="1139">
        <f t="shared" ca="1" si="162"/>
        <v>0</v>
      </c>
      <c r="AB436" s="1112"/>
    </row>
    <row r="437" spans="1:28">
      <c r="A437" s="1151">
        <f>Calendar!J429</f>
        <v>57980</v>
      </c>
      <c r="C437" s="1111"/>
      <c r="D437" s="1132">
        <f t="shared" ca="1" si="163"/>
        <v>58896</v>
      </c>
      <c r="E437" s="1133">
        <f t="shared" ca="1" si="145"/>
        <v>58923</v>
      </c>
      <c r="F437" s="1134">
        <f t="shared" ca="1" si="146"/>
        <v>12994</v>
      </c>
      <c r="G437" s="1135">
        <f ca="1">IF(F437&lt;&gt;"",COUNTIF($F$11:F437,"&gt;0"),"")</f>
        <v>427</v>
      </c>
      <c r="H437" s="1136"/>
      <c r="I437" s="1080"/>
      <c r="J437" s="1137">
        <f t="shared" ca="1" si="147"/>
        <v>0</v>
      </c>
      <c r="K437" s="1138">
        <f t="shared" ca="1" si="148"/>
        <v>0</v>
      </c>
      <c r="L437" s="1137">
        <f t="shared" ca="1" si="149"/>
        <v>0</v>
      </c>
      <c r="M437" s="1137">
        <f t="shared" ca="1" si="150"/>
        <v>0</v>
      </c>
      <c r="N437" s="1137">
        <f t="shared" ca="1" si="151"/>
        <v>0</v>
      </c>
      <c r="O437" s="1080"/>
      <c r="P437" s="1137">
        <f t="shared" ca="1" si="152"/>
        <v>0</v>
      </c>
      <c r="Q437" s="1137">
        <f t="shared" ca="1" si="153"/>
        <v>0</v>
      </c>
      <c r="R437" s="1137">
        <f t="shared" ca="1" si="154"/>
        <v>0</v>
      </c>
      <c r="S437" s="1137">
        <f t="shared" ca="1" si="155"/>
        <v>0</v>
      </c>
      <c r="T437" s="1137">
        <f t="shared" ca="1" si="156"/>
        <v>0</v>
      </c>
      <c r="U437" s="1139">
        <f t="shared" ca="1" si="157"/>
        <v>0</v>
      </c>
      <c r="V437" s="1140" t="str">
        <f t="shared" ca="1" si="158"/>
        <v>n.a.</v>
      </c>
      <c r="X437" s="1141">
        <f t="shared" ca="1" si="159"/>
        <v>0</v>
      </c>
      <c r="Y437" s="1141">
        <f t="shared" ca="1" si="160"/>
        <v>0</v>
      </c>
      <c r="Z437" s="1141">
        <f t="shared" ca="1" si="161"/>
        <v>0</v>
      </c>
      <c r="AA437" s="1139">
        <f t="shared" ca="1" si="162"/>
        <v>0</v>
      </c>
      <c r="AB437" s="1112"/>
    </row>
    <row r="438" spans="1:28">
      <c r="A438" s="1151">
        <f>Calendar!J430</f>
        <v>58011</v>
      </c>
      <c r="C438" s="1111"/>
      <c r="D438" s="1132">
        <f t="shared" ca="1" si="163"/>
        <v>58926</v>
      </c>
      <c r="E438" s="1133">
        <f t="shared" ca="1" si="145"/>
        <v>58953</v>
      </c>
      <c r="F438" s="1134">
        <f t="shared" ca="1" si="146"/>
        <v>13024</v>
      </c>
      <c r="G438" s="1135">
        <f ca="1">IF(F438&lt;&gt;"",COUNTIF($F$11:F438,"&gt;0"),"")</f>
        <v>428</v>
      </c>
      <c r="H438" s="1136"/>
      <c r="I438" s="1080"/>
      <c r="J438" s="1137">
        <f t="shared" ca="1" si="147"/>
        <v>0</v>
      </c>
      <c r="K438" s="1138">
        <f t="shared" ca="1" si="148"/>
        <v>0</v>
      </c>
      <c r="L438" s="1137">
        <f t="shared" ca="1" si="149"/>
        <v>0</v>
      </c>
      <c r="M438" s="1137">
        <f t="shared" ca="1" si="150"/>
        <v>0</v>
      </c>
      <c r="N438" s="1137">
        <f t="shared" ca="1" si="151"/>
        <v>0</v>
      </c>
      <c r="O438" s="1080"/>
      <c r="P438" s="1137">
        <f t="shared" ca="1" si="152"/>
        <v>0</v>
      </c>
      <c r="Q438" s="1137">
        <f t="shared" ca="1" si="153"/>
        <v>0</v>
      </c>
      <c r="R438" s="1137">
        <f t="shared" ca="1" si="154"/>
        <v>0</v>
      </c>
      <c r="S438" s="1137">
        <f t="shared" ca="1" si="155"/>
        <v>0</v>
      </c>
      <c r="T438" s="1137">
        <f t="shared" ca="1" si="156"/>
        <v>0</v>
      </c>
      <c r="U438" s="1139">
        <f t="shared" ca="1" si="157"/>
        <v>0</v>
      </c>
      <c r="V438" s="1140" t="str">
        <f t="shared" ca="1" si="158"/>
        <v>n.a.</v>
      </c>
      <c r="X438" s="1141">
        <f t="shared" ca="1" si="159"/>
        <v>0</v>
      </c>
      <c r="Y438" s="1141">
        <f t="shared" ca="1" si="160"/>
        <v>0</v>
      </c>
      <c r="Z438" s="1141">
        <f t="shared" ca="1" si="161"/>
        <v>0</v>
      </c>
      <c r="AA438" s="1139">
        <f t="shared" ca="1" si="162"/>
        <v>0</v>
      </c>
      <c r="AB438" s="1112"/>
    </row>
    <row r="439" spans="1:28">
      <c r="A439" s="1151">
        <f>Calendar!J431</f>
        <v>58041</v>
      </c>
      <c r="C439" s="1111"/>
      <c r="D439" s="1132">
        <f t="shared" ca="1" si="163"/>
        <v>58957</v>
      </c>
      <c r="E439" s="1133">
        <f t="shared" ca="1" si="145"/>
        <v>58984</v>
      </c>
      <c r="F439" s="1134">
        <f t="shared" ca="1" si="146"/>
        <v>13055</v>
      </c>
      <c r="G439" s="1135">
        <f ca="1">IF(F439&lt;&gt;"",COUNTIF($F$11:F439,"&gt;0"),"")</f>
        <v>429</v>
      </c>
      <c r="H439" s="1136"/>
      <c r="I439" s="1080"/>
      <c r="J439" s="1137">
        <f t="shared" ca="1" si="147"/>
        <v>0</v>
      </c>
      <c r="K439" s="1138">
        <f t="shared" ca="1" si="148"/>
        <v>0</v>
      </c>
      <c r="L439" s="1137">
        <f t="shared" ca="1" si="149"/>
        <v>0</v>
      </c>
      <c r="M439" s="1137">
        <f t="shared" ca="1" si="150"/>
        <v>0</v>
      </c>
      <c r="N439" s="1137">
        <f t="shared" ca="1" si="151"/>
        <v>0</v>
      </c>
      <c r="O439" s="1080"/>
      <c r="P439" s="1137">
        <f t="shared" ca="1" si="152"/>
        <v>0</v>
      </c>
      <c r="Q439" s="1137">
        <f t="shared" ca="1" si="153"/>
        <v>0</v>
      </c>
      <c r="R439" s="1137">
        <f t="shared" ca="1" si="154"/>
        <v>0</v>
      </c>
      <c r="S439" s="1137">
        <f t="shared" ca="1" si="155"/>
        <v>0</v>
      </c>
      <c r="T439" s="1137">
        <f t="shared" ca="1" si="156"/>
        <v>0</v>
      </c>
      <c r="U439" s="1139">
        <f t="shared" ca="1" si="157"/>
        <v>0</v>
      </c>
      <c r="V439" s="1140" t="str">
        <f t="shared" ca="1" si="158"/>
        <v>n.a.</v>
      </c>
      <c r="X439" s="1141">
        <f t="shared" ca="1" si="159"/>
        <v>0</v>
      </c>
      <c r="Y439" s="1141">
        <f t="shared" ca="1" si="160"/>
        <v>0</v>
      </c>
      <c r="Z439" s="1141">
        <f t="shared" ca="1" si="161"/>
        <v>0</v>
      </c>
      <c r="AA439" s="1139">
        <f t="shared" ca="1" si="162"/>
        <v>0</v>
      </c>
      <c r="AB439" s="1112"/>
    </row>
    <row r="440" spans="1:28">
      <c r="A440" s="1151">
        <f>Calendar!J432</f>
        <v>58071</v>
      </c>
      <c r="C440" s="1111"/>
      <c r="D440" s="1132">
        <f t="shared" ca="1" si="163"/>
        <v>58987</v>
      </c>
      <c r="E440" s="1133">
        <f t="shared" ca="1" si="145"/>
        <v>59014</v>
      </c>
      <c r="F440" s="1134">
        <f t="shared" ca="1" si="146"/>
        <v>13085</v>
      </c>
      <c r="G440" s="1135">
        <f ca="1">IF(F440&lt;&gt;"",COUNTIF($F$11:F440,"&gt;0"),"")</f>
        <v>430</v>
      </c>
      <c r="H440" s="1136"/>
      <c r="I440" s="1080"/>
      <c r="J440" s="1137">
        <f t="shared" ca="1" si="147"/>
        <v>0</v>
      </c>
      <c r="K440" s="1138">
        <f t="shared" ca="1" si="148"/>
        <v>0</v>
      </c>
      <c r="L440" s="1137">
        <f t="shared" ca="1" si="149"/>
        <v>0</v>
      </c>
      <c r="M440" s="1137">
        <f t="shared" ca="1" si="150"/>
        <v>0</v>
      </c>
      <c r="N440" s="1137">
        <f t="shared" ca="1" si="151"/>
        <v>0</v>
      </c>
      <c r="O440" s="1080"/>
      <c r="P440" s="1137">
        <f t="shared" ca="1" si="152"/>
        <v>0</v>
      </c>
      <c r="Q440" s="1137">
        <f t="shared" ca="1" si="153"/>
        <v>0</v>
      </c>
      <c r="R440" s="1137">
        <f t="shared" ca="1" si="154"/>
        <v>0</v>
      </c>
      <c r="S440" s="1137">
        <f t="shared" ca="1" si="155"/>
        <v>0</v>
      </c>
      <c r="T440" s="1137">
        <f t="shared" ca="1" si="156"/>
        <v>0</v>
      </c>
      <c r="U440" s="1139">
        <f t="shared" ca="1" si="157"/>
        <v>0</v>
      </c>
      <c r="V440" s="1140" t="str">
        <f t="shared" ca="1" si="158"/>
        <v>n.a.</v>
      </c>
      <c r="X440" s="1141">
        <f t="shared" ca="1" si="159"/>
        <v>0</v>
      </c>
      <c r="Y440" s="1141">
        <f t="shared" ca="1" si="160"/>
        <v>0</v>
      </c>
      <c r="Z440" s="1141">
        <f t="shared" ca="1" si="161"/>
        <v>0</v>
      </c>
      <c r="AA440" s="1139">
        <f t="shared" ca="1" si="162"/>
        <v>0</v>
      </c>
      <c r="AB440" s="1112"/>
    </row>
    <row r="441" spans="1:28">
      <c r="A441" s="1151">
        <f>Calendar!J433</f>
        <v>58102</v>
      </c>
      <c r="C441" s="1111"/>
      <c r="D441" s="1132">
        <f t="shared" ca="1" si="163"/>
        <v>59018</v>
      </c>
      <c r="E441" s="1133">
        <f t="shared" ca="1" si="145"/>
        <v>59047</v>
      </c>
      <c r="F441" s="1134">
        <f t="shared" ca="1" si="146"/>
        <v>13118</v>
      </c>
      <c r="G441" s="1135">
        <f ca="1">IF(F441&lt;&gt;"",COUNTIF($F$11:F441,"&gt;0"),"")</f>
        <v>431</v>
      </c>
      <c r="H441" s="1136"/>
      <c r="I441" s="1080"/>
      <c r="J441" s="1137">
        <f t="shared" ca="1" si="147"/>
        <v>0</v>
      </c>
      <c r="K441" s="1138">
        <f t="shared" ca="1" si="148"/>
        <v>0</v>
      </c>
      <c r="L441" s="1137">
        <f t="shared" ca="1" si="149"/>
        <v>0</v>
      </c>
      <c r="M441" s="1137">
        <f t="shared" ca="1" si="150"/>
        <v>0</v>
      </c>
      <c r="N441" s="1137">
        <f t="shared" ca="1" si="151"/>
        <v>0</v>
      </c>
      <c r="O441" s="1080"/>
      <c r="P441" s="1137">
        <f t="shared" ca="1" si="152"/>
        <v>0</v>
      </c>
      <c r="Q441" s="1137">
        <f t="shared" ca="1" si="153"/>
        <v>0</v>
      </c>
      <c r="R441" s="1137">
        <f t="shared" ca="1" si="154"/>
        <v>0</v>
      </c>
      <c r="S441" s="1137">
        <f t="shared" ca="1" si="155"/>
        <v>0</v>
      </c>
      <c r="T441" s="1137">
        <f t="shared" ca="1" si="156"/>
        <v>0</v>
      </c>
      <c r="U441" s="1139">
        <f t="shared" ca="1" si="157"/>
        <v>0</v>
      </c>
      <c r="V441" s="1140" t="str">
        <f t="shared" ca="1" si="158"/>
        <v>n.a.</v>
      </c>
      <c r="X441" s="1141">
        <f t="shared" ca="1" si="159"/>
        <v>0</v>
      </c>
      <c r="Y441" s="1141">
        <f t="shared" ca="1" si="160"/>
        <v>0</v>
      </c>
      <c r="Z441" s="1141">
        <f t="shared" ca="1" si="161"/>
        <v>0</v>
      </c>
      <c r="AA441" s="1139">
        <f t="shared" ca="1" si="162"/>
        <v>0</v>
      </c>
      <c r="AB441" s="1112"/>
    </row>
    <row r="442" spans="1:28">
      <c r="A442" s="1151">
        <f>Calendar!J434</f>
        <v>58133</v>
      </c>
      <c r="C442" s="1111"/>
      <c r="D442" s="1132">
        <f t="shared" ca="1" si="163"/>
        <v>59049</v>
      </c>
      <c r="E442" s="1133">
        <f t="shared" ca="1" si="145"/>
        <v>59076</v>
      </c>
      <c r="F442" s="1134">
        <f t="shared" ca="1" si="146"/>
        <v>13147</v>
      </c>
      <c r="G442" s="1135">
        <f ca="1">IF(F442&lt;&gt;"",COUNTIF($F$11:F442,"&gt;0"),"")</f>
        <v>432</v>
      </c>
      <c r="H442" s="1136"/>
      <c r="I442" s="1080"/>
      <c r="J442" s="1137">
        <f t="shared" ca="1" si="147"/>
        <v>0</v>
      </c>
      <c r="K442" s="1138">
        <f t="shared" ca="1" si="148"/>
        <v>0</v>
      </c>
      <c r="L442" s="1137">
        <f t="shared" ca="1" si="149"/>
        <v>0</v>
      </c>
      <c r="M442" s="1137">
        <f t="shared" ca="1" si="150"/>
        <v>0</v>
      </c>
      <c r="N442" s="1137">
        <f t="shared" ca="1" si="151"/>
        <v>0</v>
      </c>
      <c r="O442" s="1080"/>
      <c r="P442" s="1137">
        <f t="shared" ca="1" si="152"/>
        <v>0</v>
      </c>
      <c r="Q442" s="1137">
        <f t="shared" ca="1" si="153"/>
        <v>0</v>
      </c>
      <c r="R442" s="1137">
        <f t="shared" ca="1" si="154"/>
        <v>0</v>
      </c>
      <c r="S442" s="1137">
        <f t="shared" ca="1" si="155"/>
        <v>0</v>
      </c>
      <c r="T442" s="1137">
        <f t="shared" ca="1" si="156"/>
        <v>0</v>
      </c>
      <c r="U442" s="1139">
        <f t="shared" ca="1" si="157"/>
        <v>0</v>
      </c>
      <c r="V442" s="1140" t="str">
        <f t="shared" ca="1" si="158"/>
        <v>n.a.</v>
      </c>
      <c r="X442" s="1141">
        <f t="shared" ca="1" si="159"/>
        <v>0</v>
      </c>
      <c r="Y442" s="1141">
        <f t="shared" ca="1" si="160"/>
        <v>0</v>
      </c>
      <c r="Z442" s="1141">
        <f t="shared" ca="1" si="161"/>
        <v>0</v>
      </c>
      <c r="AA442" s="1139">
        <f t="shared" ca="1" si="162"/>
        <v>0</v>
      </c>
      <c r="AB442" s="1112"/>
    </row>
    <row r="443" spans="1:28">
      <c r="A443" s="1151">
        <f>Calendar!J435</f>
        <v>58161</v>
      </c>
      <c r="C443" s="1111"/>
      <c r="D443" s="1132">
        <f t="shared" ca="1" si="163"/>
        <v>59079</v>
      </c>
      <c r="E443" s="1133">
        <f t="shared" ca="1" si="145"/>
        <v>59106</v>
      </c>
      <c r="F443" s="1134">
        <f t="shared" ca="1" si="146"/>
        <v>13177</v>
      </c>
      <c r="G443" s="1135">
        <f ca="1">IF(F443&lt;&gt;"",COUNTIF($F$11:F443,"&gt;0"),"")</f>
        <v>433</v>
      </c>
      <c r="H443" s="1136"/>
      <c r="I443" s="1080"/>
      <c r="J443" s="1137">
        <f t="shared" ca="1" si="147"/>
        <v>0</v>
      </c>
      <c r="K443" s="1138">
        <f t="shared" ca="1" si="148"/>
        <v>0</v>
      </c>
      <c r="L443" s="1137">
        <f t="shared" ca="1" si="149"/>
        <v>0</v>
      </c>
      <c r="M443" s="1137">
        <f t="shared" ca="1" si="150"/>
        <v>0</v>
      </c>
      <c r="N443" s="1137">
        <f t="shared" ca="1" si="151"/>
        <v>0</v>
      </c>
      <c r="O443" s="1080"/>
      <c r="P443" s="1137">
        <f t="shared" ca="1" si="152"/>
        <v>0</v>
      </c>
      <c r="Q443" s="1137">
        <f t="shared" ca="1" si="153"/>
        <v>0</v>
      </c>
      <c r="R443" s="1137">
        <f t="shared" ca="1" si="154"/>
        <v>0</v>
      </c>
      <c r="S443" s="1137">
        <f t="shared" ca="1" si="155"/>
        <v>0</v>
      </c>
      <c r="T443" s="1137">
        <f t="shared" ca="1" si="156"/>
        <v>0</v>
      </c>
      <c r="U443" s="1139">
        <f t="shared" ca="1" si="157"/>
        <v>0</v>
      </c>
      <c r="V443" s="1140" t="str">
        <f t="shared" ca="1" si="158"/>
        <v>n.a.</v>
      </c>
      <c r="X443" s="1141">
        <f t="shared" ca="1" si="159"/>
        <v>0</v>
      </c>
      <c r="Y443" s="1141">
        <f t="shared" ca="1" si="160"/>
        <v>0</v>
      </c>
      <c r="Z443" s="1141">
        <f t="shared" ca="1" si="161"/>
        <v>0</v>
      </c>
      <c r="AA443" s="1139">
        <f t="shared" ca="1" si="162"/>
        <v>0</v>
      </c>
      <c r="AB443" s="1112"/>
    </row>
    <row r="444" spans="1:28">
      <c r="A444" s="1151">
        <f>Calendar!J436</f>
        <v>58193</v>
      </c>
      <c r="C444" s="1111"/>
      <c r="D444" s="1132">
        <f t="shared" ca="1" si="163"/>
        <v>59110</v>
      </c>
      <c r="E444" s="1133">
        <f t="shared" ca="1" si="145"/>
        <v>59138</v>
      </c>
      <c r="F444" s="1134">
        <f t="shared" ca="1" si="146"/>
        <v>13209</v>
      </c>
      <c r="G444" s="1135">
        <f ca="1">IF(F444&lt;&gt;"",COUNTIF($F$11:F444,"&gt;0"),"")</f>
        <v>434</v>
      </c>
      <c r="H444" s="1136"/>
      <c r="I444" s="1080"/>
      <c r="J444" s="1137">
        <f t="shared" ca="1" si="147"/>
        <v>0</v>
      </c>
      <c r="K444" s="1138">
        <f t="shared" ca="1" si="148"/>
        <v>0</v>
      </c>
      <c r="L444" s="1137">
        <f t="shared" ca="1" si="149"/>
        <v>0</v>
      </c>
      <c r="M444" s="1137">
        <f t="shared" ca="1" si="150"/>
        <v>0</v>
      </c>
      <c r="N444" s="1137">
        <f t="shared" ca="1" si="151"/>
        <v>0</v>
      </c>
      <c r="O444" s="1080"/>
      <c r="P444" s="1137">
        <f t="shared" ca="1" si="152"/>
        <v>0</v>
      </c>
      <c r="Q444" s="1137">
        <f t="shared" ca="1" si="153"/>
        <v>0</v>
      </c>
      <c r="R444" s="1137">
        <f t="shared" ca="1" si="154"/>
        <v>0</v>
      </c>
      <c r="S444" s="1137">
        <f t="shared" ca="1" si="155"/>
        <v>0</v>
      </c>
      <c r="T444" s="1137">
        <f t="shared" ca="1" si="156"/>
        <v>0</v>
      </c>
      <c r="U444" s="1139">
        <f t="shared" ca="1" si="157"/>
        <v>0</v>
      </c>
      <c r="V444" s="1140" t="str">
        <f t="shared" ca="1" si="158"/>
        <v>n.a.</v>
      </c>
      <c r="X444" s="1141">
        <f t="shared" ca="1" si="159"/>
        <v>0</v>
      </c>
      <c r="Y444" s="1141">
        <f t="shared" ca="1" si="160"/>
        <v>0</v>
      </c>
      <c r="Z444" s="1141">
        <f t="shared" ca="1" si="161"/>
        <v>0</v>
      </c>
      <c r="AA444" s="1139">
        <f t="shared" ca="1" si="162"/>
        <v>0</v>
      </c>
      <c r="AB444" s="1112"/>
    </row>
    <row r="445" spans="1:28">
      <c r="A445" s="1151">
        <f>Calendar!J437</f>
        <v>58222</v>
      </c>
      <c r="C445" s="1111"/>
      <c r="D445" s="1132">
        <f t="shared" ca="1" si="163"/>
        <v>59140</v>
      </c>
      <c r="E445" s="1133">
        <f t="shared" ca="1" si="145"/>
        <v>59167</v>
      </c>
      <c r="F445" s="1134">
        <f t="shared" ca="1" si="146"/>
        <v>13238</v>
      </c>
      <c r="G445" s="1135">
        <f ca="1">IF(F445&lt;&gt;"",COUNTIF($F$11:F445,"&gt;0"),"")</f>
        <v>435</v>
      </c>
      <c r="H445" s="1136"/>
      <c r="I445" s="1080"/>
      <c r="J445" s="1137">
        <f t="shared" ca="1" si="147"/>
        <v>0</v>
      </c>
      <c r="K445" s="1138">
        <f t="shared" ca="1" si="148"/>
        <v>0</v>
      </c>
      <c r="L445" s="1137">
        <f t="shared" ca="1" si="149"/>
        <v>0</v>
      </c>
      <c r="M445" s="1137">
        <f t="shared" ca="1" si="150"/>
        <v>0</v>
      </c>
      <c r="N445" s="1137">
        <f t="shared" ca="1" si="151"/>
        <v>0</v>
      </c>
      <c r="O445" s="1080"/>
      <c r="P445" s="1137">
        <f t="shared" ca="1" si="152"/>
        <v>0</v>
      </c>
      <c r="Q445" s="1137">
        <f t="shared" ca="1" si="153"/>
        <v>0</v>
      </c>
      <c r="R445" s="1137">
        <f t="shared" ca="1" si="154"/>
        <v>0</v>
      </c>
      <c r="S445" s="1137">
        <f t="shared" ca="1" si="155"/>
        <v>0</v>
      </c>
      <c r="T445" s="1137">
        <f t="shared" ca="1" si="156"/>
        <v>0</v>
      </c>
      <c r="U445" s="1139">
        <f t="shared" ca="1" si="157"/>
        <v>0</v>
      </c>
      <c r="V445" s="1140" t="str">
        <f t="shared" ca="1" si="158"/>
        <v>n.a.</v>
      </c>
      <c r="X445" s="1141">
        <f t="shared" ca="1" si="159"/>
        <v>0</v>
      </c>
      <c r="Y445" s="1141">
        <f t="shared" ca="1" si="160"/>
        <v>0</v>
      </c>
      <c r="Z445" s="1141">
        <f t="shared" ca="1" si="161"/>
        <v>0</v>
      </c>
      <c r="AA445" s="1139">
        <f t="shared" ca="1" si="162"/>
        <v>0</v>
      </c>
      <c r="AB445" s="1112"/>
    </row>
    <row r="446" spans="1:28">
      <c r="A446" s="1151">
        <f>Calendar!J438</f>
        <v>58253</v>
      </c>
      <c r="C446" s="1111"/>
      <c r="D446" s="1132">
        <f t="shared" ca="1" si="163"/>
        <v>59171</v>
      </c>
      <c r="E446" s="1133">
        <f t="shared" ca="1" si="145"/>
        <v>59198</v>
      </c>
      <c r="F446" s="1134">
        <f t="shared" ca="1" si="146"/>
        <v>13269</v>
      </c>
      <c r="G446" s="1135">
        <f ca="1">IF(F446&lt;&gt;"",COUNTIF($F$11:F446,"&gt;0"),"")</f>
        <v>436</v>
      </c>
      <c r="H446" s="1136"/>
      <c r="I446" s="1080"/>
      <c r="J446" s="1137">
        <f t="shared" ca="1" si="147"/>
        <v>0</v>
      </c>
      <c r="K446" s="1138">
        <f t="shared" ca="1" si="148"/>
        <v>0</v>
      </c>
      <c r="L446" s="1137">
        <f t="shared" ca="1" si="149"/>
        <v>0</v>
      </c>
      <c r="M446" s="1137">
        <f t="shared" ca="1" si="150"/>
        <v>0</v>
      </c>
      <c r="N446" s="1137">
        <f t="shared" ca="1" si="151"/>
        <v>0</v>
      </c>
      <c r="O446" s="1080"/>
      <c r="P446" s="1137">
        <f t="shared" ca="1" si="152"/>
        <v>0</v>
      </c>
      <c r="Q446" s="1137">
        <f t="shared" ca="1" si="153"/>
        <v>0</v>
      </c>
      <c r="R446" s="1137">
        <f t="shared" ca="1" si="154"/>
        <v>0</v>
      </c>
      <c r="S446" s="1137">
        <f t="shared" ca="1" si="155"/>
        <v>0</v>
      </c>
      <c r="T446" s="1137">
        <f t="shared" ca="1" si="156"/>
        <v>0</v>
      </c>
      <c r="U446" s="1139">
        <f t="shared" ca="1" si="157"/>
        <v>0</v>
      </c>
      <c r="V446" s="1140" t="str">
        <f t="shared" ca="1" si="158"/>
        <v>n.a.</v>
      </c>
      <c r="X446" s="1141">
        <f t="shared" ca="1" si="159"/>
        <v>0</v>
      </c>
      <c r="Y446" s="1141">
        <f t="shared" ca="1" si="160"/>
        <v>0</v>
      </c>
      <c r="Z446" s="1141">
        <f t="shared" ca="1" si="161"/>
        <v>0</v>
      </c>
      <c r="AA446" s="1139">
        <f t="shared" ca="1" si="162"/>
        <v>0</v>
      </c>
      <c r="AB446" s="1112"/>
    </row>
    <row r="447" spans="1:28">
      <c r="A447" s="1151">
        <f>Calendar!J439</f>
        <v>58284</v>
      </c>
      <c r="C447" s="1111"/>
      <c r="D447" s="1132">
        <f t="shared" ca="1" si="163"/>
        <v>59202</v>
      </c>
      <c r="E447" s="1133">
        <f t="shared" ca="1" si="145"/>
        <v>59229</v>
      </c>
      <c r="F447" s="1134">
        <f t="shared" ca="1" si="146"/>
        <v>13300</v>
      </c>
      <c r="G447" s="1135">
        <f ca="1">IF(F447&lt;&gt;"",COUNTIF($F$11:F447,"&gt;0"),"")</f>
        <v>437</v>
      </c>
      <c r="H447" s="1136"/>
      <c r="I447" s="1080"/>
      <c r="J447" s="1137">
        <f t="shared" ca="1" si="147"/>
        <v>0</v>
      </c>
      <c r="K447" s="1138">
        <f t="shared" ca="1" si="148"/>
        <v>0</v>
      </c>
      <c r="L447" s="1137">
        <f t="shared" ca="1" si="149"/>
        <v>0</v>
      </c>
      <c r="M447" s="1137">
        <f t="shared" ca="1" si="150"/>
        <v>0</v>
      </c>
      <c r="N447" s="1137">
        <f t="shared" ca="1" si="151"/>
        <v>0</v>
      </c>
      <c r="O447" s="1080"/>
      <c r="P447" s="1137">
        <f t="shared" ca="1" si="152"/>
        <v>0</v>
      </c>
      <c r="Q447" s="1137">
        <f t="shared" ca="1" si="153"/>
        <v>0</v>
      </c>
      <c r="R447" s="1137">
        <f t="shared" ca="1" si="154"/>
        <v>0</v>
      </c>
      <c r="S447" s="1137">
        <f t="shared" ca="1" si="155"/>
        <v>0</v>
      </c>
      <c r="T447" s="1137">
        <f t="shared" ca="1" si="156"/>
        <v>0</v>
      </c>
      <c r="U447" s="1139">
        <f t="shared" ca="1" si="157"/>
        <v>0</v>
      </c>
      <c r="V447" s="1140" t="str">
        <f t="shared" ca="1" si="158"/>
        <v>n.a.</v>
      </c>
      <c r="X447" s="1141">
        <f t="shared" ca="1" si="159"/>
        <v>0</v>
      </c>
      <c r="Y447" s="1141">
        <f t="shared" ca="1" si="160"/>
        <v>0</v>
      </c>
      <c r="Z447" s="1141">
        <f t="shared" ca="1" si="161"/>
        <v>0</v>
      </c>
      <c r="AA447" s="1139">
        <f t="shared" ca="1" si="162"/>
        <v>0</v>
      </c>
      <c r="AB447" s="1112"/>
    </row>
    <row r="448" spans="1:28">
      <c r="A448" s="1151">
        <f>Calendar!J440</f>
        <v>58314</v>
      </c>
      <c r="C448" s="1111"/>
      <c r="D448" s="1132">
        <f t="shared" ca="1" si="163"/>
        <v>59230</v>
      </c>
      <c r="E448" s="1133">
        <f t="shared" ref="E448:E465" ca="1" si="164">IF(INDIRECT("A"&amp;(IFERROR(MATCH(E447,A:A),999)+1))&gt;0,INDIRECT("A"&amp;(IFERROR(MATCH(E447,A:A),999)+1)),"")</f>
        <v>59257</v>
      </c>
      <c r="F448" s="1134">
        <f t="shared" ref="F448:F465" ca="1" si="165">IF(E448&lt;&gt;"",E448-$A$31,"")</f>
        <v>13328</v>
      </c>
      <c r="G448" s="1135">
        <f ca="1">IF(F448&lt;&gt;"",COUNTIF($F$11:F448,"&gt;0"),"")</f>
        <v>438</v>
      </c>
      <c r="H448" s="1136"/>
      <c r="I448" s="1080"/>
      <c r="J448" s="1137">
        <f t="shared" ref="J448:J465" ca="1" si="166">IF(G448=1,$A$7,N447)</f>
        <v>0</v>
      </c>
      <c r="K448" s="1138">
        <f t="shared" ref="K448:K465" ca="1" si="167">H448*J448</f>
        <v>0</v>
      </c>
      <c r="L448" s="1137">
        <f t="shared" ref="L448:L465" ca="1" si="168">IF(E448&lt;&gt;"",(1-(1-$A$25)^(1/12))*(J448-K448),"")</f>
        <v>0</v>
      </c>
      <c r="M448" s="1137">
        <f t="shared" ref="M448:M465" ca="1" si="169">IF(J448-K448-L448&lt;$A$27*$A$5,J448-K448-L448,0)</f>
        <v>0</v>
      </c>
      <c r="N448" s="1137">
        <f t="shared" ref="N448:N465" ca="1" si="170">IF(E448&lt;&gt;"",J448-K448-L448-M448,"")</f>
        <v>0</v>
      </c>
      <c r="O448" s="1080"/>
      <c r="P448" s="1137">
        <f t="shared" ref="P448:P465" ca="1" si="171">IF(G448&lt;&gt; "", R448+X448-N448, "")</f>
        <v>0</v>
      </c>
      <c r="Q448" s="1137">
        <f t="shared" ref="Q448:Q465" ca="1" si="172">IF(E448&lt;&gt;"", N448*(1-$A$15), "")</f>
        <v>0</v>
      </c>
      <c r="R448" s="1137">
        <f t="shared" ref="R448:R465" ca="1" si="173">IF(E448&lt;&gt;"", T447, "")</f>
        <v>0</v>
      </c>
      <c r="S448" s="1137">
        <f t="shared" ref="S448:S465" ca="1" si="174">IF(E448&lt;&gt;"", MIN(P448,MAX(R448-Q448,0)), "")</f>
        <v>0</v>
      </c>
      <c r="T448" s="1137">
        <f t="shared" ref="T448:T465" ca="1" si="175">IF(E448&lt;&gt;"", R448-S448, "")</f>
        <v>0</v>
      </c>
      <c r="U448" s="1139">
        <f t="shared" ref="U448:U465" ca="1" si="176">IF(E448&lt;&gt;"", R448/$A$11, "")</f>
        <v>0</v>
      </c>
      <c r="V448" s="1140" t="str">
        <f t="shared" ref="V448:V465" ca="1" si="177">IF(E448&lt;&gt;"", IFERROR(1-T448/N448, "n.a."), "")</f>
        <v>n.a.</v>
      </c>
      <c r="X448" s="1141">
        <f t="shared" ref="X448:X465" ca="1" si="178">IF(E448&lt;&gt;"", Z447, "")</f>
        <v>0</v>
      </c>
      <c r="Y448" s="1141">
        <f t="shared" ref="Y448:Y465" ca="1" si="179">IF(E448&lt;&gt;"", P448-S448, "")</f>
        <v>0</v>
      </c>
      <c r="Z448" s="1141">
        <f t="shared" ref="Z448:Z465" ca="1" si="180">IF(E448&lt;&gt;"", X448-Y448, "")</f>
        <v>0</v>
      </c>
      <c r="AA448" s="1139">
        <f t="shared" ref="AA448:AA465" ca="1" si="181">IF(E448&lt;&gt;"", X448/$A$19, "")</f>
        <v>0</v>
      </c>
      <c r="AB448" s="1112"/>
    </row>
    <row r="449" spans="1:28">
      <c r="A449" s="1151">
        <f>Calendar!J441</f>
        <v>58347</v>
      </c>
      <c r="C449" s="1111"/>
      <c r="D449" s="1132">
        <f t="shared" ca="1" si="163"/>
        <v>59261</v>
      </c>
      <c r="E449" s="1133">
        <f t="shared" ca="1" si="164"/>
        <v>59288</v>
      </c>
      <c r="F449" s="1134">
        <f t="shared" ca="1" si="165"/>
        <v>13359</v>
      </c>
      <c r="G449" s="1135">
        <f ca="1">IF(F449&lt;&gt;"",COUNTIF($F$11:F449,"&gt;0"),"")</f>
        <v>439</v>
      </c>
      <c r="H449" s="1136"/>
      <c r="I449" s="1080"/>
      <c r="J449" s="1137">
        <f t="shared" ca="1" si="166"/>
        <v>0</v>
      </c>
      <c r="K449" s="1138">
        <f t="shared" ca="1" si="167"/>
        <v>0</v>
      </c>
      <c r="L449" s="1137">
        <f t="shared" ca="1" si="168"/>
        <v>0</v>
      </c>
      <c r="M449" s="1137">
        <f t="shared" ca="1" si="169"/>
        <v>0</v>
      </c>
      <c r="N449" s="1137">
        <f t="shared" ca="1" si="170"/>
        <v>0</v>
      </c>
      <c r="O449" s="1080"/>
      <c r="P449" s="1137">
        <f t="shared" ca="1" si="171"/>
        <v>0</v>
      </c>
      <c r="Q449" s="1137">
        <f t="shared" ca="1" si="172"/>
        <v>0</v>
      </c>
      <c r="R449" s="1137">
        <f t="shared" ca="1" si="173"/>
        <v>0</v>
      </c>
      <c r="S449" s="1137">
        <f t="shared" ca="1" si="174"/>
        <v>0</v>
      </c>
      <c r="T449" s="1137">
        <f t="shared" ca="1" si="175"/>
        <v>0</v>
      </c>
      <c r="U449" s="1139">
        <f t="shared" ca="1" si="176"/>
        <v>0</v>
      </c>
      <c r="V449" s="1140" t="str">
        <f t="shared" ca="1" si="177"/>
        <v>n.a.</v>
      </c>
      <c r="X449" s="1141">
        <f t="shared" ca="1" si="178"/>
        <v>0</v>
      </c>
      <c r="Y449" s="1141">
        <f t="shared" ca="1" si="179"/>
        <v>0</v>
      </c>
      <c r="Z449" s="1141">
        <f t="shared" ca="1" si="180"/>
        <v>0</v>
      </c>
      <c r="AA449" s="1139">
        <f t="shared" ca="1" si="181"/>
        <v>0</v>
      </c>
      <c r="AB449" s="1112"/>
    </row>
    <row r="450" spans="1:28">
      <c r="A450" s="1151">
        <f>Calendar!J442</f>
        <v>58375</v>
      </c>
      <c r="C450" s="1111"/>
      <c r="D450" s="1132">
        <f t="shared" ca="1" si="163"/>
        <v>59291</v>
      </c>
      <c r="E450" s="1133">
        <f t="shared" ca="1" si="164"/>
        <v>59320</v>
      </c>
      <c r="F450" s="1134">
        <f t="shared" ca="1" si="165"/>
        <v>13391</v>
      </c>
      <c r="G450" s="1135">
        <f ca="1">IF(F450&lt;&gt;"",COUNTIF($F$11:F450,"&gt;0"),"")</f>
        <v>440</v>
      </c>
      <c r="H450" s="1136"/>
      <c r="I450" s="1080"/>
      <c r="J450" s="1137">
        <f t="shared" ca="1" si="166"/>
        <v>0</v>
      </c>
      <c r="K450" s="1138">
        <f t="shared" ca="1" si="167"/>
        <v>0</v>
      </c>
      <c r="L450" s="1137">
        <f t="shared" ca="1" si="168"/>
        <v>0</v>
      </c>
      <c r="M450" s="1137">
        <f t="shared" ca="1" si="169"/>
        <v>0</v>
      </c>
      <c r="N450" s="1137">
        <f t="shared" ca="1" si="170"/>
        <v>0</v>
      </c>
      <c r="O450" s="1080"/>
      <c r="P450" s="1137">
        <f t="shared" ca="1" si="171"/>
        <v>0</v>
      </c>
      <c r="Q450" s="1137">
        <f t="shared" ca="1" si="172"/>
        <v>0</v>
      </c>
      <c r="R450" s="1137">
        <f t="shared" ca="1" si="173"/>
        <v>0</v>
      </c>
      <c r="S450" s="1137">
        <f t="shared" ca="1" si="174"/>
        <v>0</v>
      </c>
      <c r="T450" s="1137">
        <f t="shared" ca="1" si="175"/>
        <v>0</v>
      </c>
      <c r="U450" s="1139">
        <f t="shared" ca="1" si="176"/>
        <v>0</v>
      </c>
      <c r="V450" s="1140" t="str">
        <f t="shared" ca="1" si="177"/>
        <v>n.a.</v>
      </c>
      <c r="X450" s="1141">
        <f t="shared" ca="1" si="178"/>
        <v>0</v>
      </c>
      <c r="Y450" s="1141">
        <f t="shared" ca="1" si="179"/>
        <v>0</v>
      </c>
      <c r="Z450" s="1141">
        <f t="shared" ca="1" si="180"/>
        <v>0</v>
      </c>
      <c r="AA450" s="1139">
        <f t="shared" ca="1" si="181"/>
        <v>0</v>
      </c>
      <c r="AB450" s="1112"/>
    </row>
    <row r="451" spans="1:28">
      <c r="A451" s="1151">
        <f>Calendar!J443</f>
        <v>58406</v>
      </c>
      <c r="C451" s="1111"/>
      <c r="D451" s="1132" t="str">
        <f t="shared" ca="1" si="163"/>
        <v/>
      </c>
      <c r="E451" s="1133" t="str">
        <f t="shared" ca="1" si="164"/>
        <v/>
      </c>
      <c r="F451" s="1134" t="str">
        <f t="shared" ca="1" si="165"/>
        <v/>
      </c>
      <c r="G451" s="1135" t="str">
        <f ca="1">IF(F451&lt;&gt;"",COUNTIF($F$11:F451,"&gt;0"),"")</f>
        <v/>
      </c>
      <c r="H451" s="1136"/>
      <c r="I451" s="1080"/>
      <c r="J451" s="1137">
        <f t="shared" ca="1" si="166"/>
        <v>0</v>
      </c>
      <c r="K451" s="1138">
        <f t="shared" ca="1" si="167"/>
        <v>0</v>
      </c>
      <c r="L451" s="1137" t="str">
        <f t="shared" ca="1" si="168"/>
        <v/>
      </c>
      <c r="M451" s="1137" t="e">
        <f t="shared" ca="1" si="169"/>
        <v>#VALUE!</v>
      </c>
      <c r="N451" s="1137" t="str">
        <f t="shared" ca="1" si="170"/>
        <v/>
      </c>
      <c r="O451" s="1080"/>
      <c r="P451" s="1137" t="str">
        <f t="shared" ca="1" si="171"/>
        <v/>
      </c>
      <c r="Q451" s="1137" t="str">
        <f t="shared" ca="1" si="172"/>
        <v/>
      </c>
      <c r="R451" s="1137" t="str">
        <f t="shared" ca="1" si="173"/>
        <v/>
      </c>
      <c r="S451" s="1137" t="str">
        <f t="shared" ca="1" si="174"/>
        <v/>
      </c>
      <c r="T451" s="1137" t="str">
        <f t="shared" ca="1" si="175"/>
        <v/>
      </c>
      <c r="U451" s="1139" t="str">
        <f t="shared" ca="1" si="176"/>
        <v/>
      </c>
      <c r="V451" s="1140" t="str">
        <f t="shared" ca="1" si="177"/>
        <v/>
      </c>
      <c r="X451" s="1141" t="str">
        <f t="shared" ca="1" si="178"/>
        <v/>
      </c>
      <c r="Y451" s="1141" t="str">
        <f t="shared" ca="1" si="179"/>
        <v/>
      </c>
      <c r="Z451" s="1141" t="str">
        <f t="shared" ca="1" si="180"/>
        <v/>
      </c>
      <c r="AA451" s="1139" t="str">
        <f t="shared" ca="1" si="181"/>
        <v/>
      </c>
      <c r="AB451" s="1112"/>
    </row>
    <row r="452" spans="1:28">
      <c r="A452" s="1151">
        <f>Calendar!J444</f>
        <v>58438</v>
      </c>
      <c r="C452" s="1111"/>
      <c r="D452" s="1132" t="str">
        <f t="shared" ca="1" si="163"/>
        <v/>
      </c>
      <c r="E452" s="1133" t="str">
        <f t="shared" ca="1" si="164"/>
        <v/>
      </c>
      <c r="F452" s="1134" t="str">
        <f t="shared" ca="1" si="165"/>
        <v/>
      </c>
      <c r="G452" s="1135" t="str">
        <f ca="1">IF(F452&lt;&gt;"",COUNTIF($F$11:F452,"&gt;0"),"")</f>
        <v/>
      </c>
      <c r="H452" s="1136"/>
      <c r="I452" s="1080"/>
      <c r="J452" s="1137" t="str">
        <f t="shared" ca="1" si="166"/>
        <v/>
      </c>
      <c r="K452" s="1138" t="e">
        <f t="shared" ca="1" si="167"/>
        <v>#VALUE!</v>
      </c>
      <c r="L452" s="1137" t="str">
        <f t="shared" ca="1" si="168"/>
        <v/>
      </c>
      <c r="M452" s="1137" t="e">
        <f t="shared" ca="1" si="169"/>
        <v>#VALUE!</v>
      </c>
      <c r="N452" s="1137" t="str">
        <f t="shared" ca="1" si="170"/>
        <v/>
      </c>
      <c r="O452" s="1080"/>
      <c r="P452" s="1137" t="str">
        <f t="shared" ca="1" si="171"/>
        <v/>
      </c>
      <c r="Q452" s="1137" t="str">
        <f t="shared" ca="1" si="172"/>
        <v/>
      </c>
      <c r="R452" s="1137" t="str">
        <f t="shared" ca="1" si="173"/>
        <v/>
      </c>
      <c r="S452" s="1137" t="str">
        <f t="shared" ca="1" si="174"/>
        <v/>
      </c>
      <c r="T452" s="1137" t="str">
        <f t="shared" ca="1" si="175"/>
        <v/>
      </c>
      <c r="U452" s="1139" t="str">
        <f t="shared" ca="1" si="176"/>
        <v/>
      </c>
      <c r="V452" s="1140" t="str">
        <f t="shared" ca="1" si="177"/>
        <v/>
      </c>
      <c r="X452" s="1141" t="str">
        <f t="shared" ca="1" si="178"/>
        <v/>
      </c>
      <c r="Y452" s="1141" t="str">
        <f t="shared" ca="1" si="179"/>
        <v/>
      </c>
      <c r="Z452" s="1141" t="str">
        <f t="shared" ca="1" si="180"/>
        <v/>
      </c>
      <c r="AA452" s="1139" t="str">
        <f t="shared" ca="1" si="181"/>
        <v/>
      </c>
      <c r="AB452" s="1112"/>
    </row>
    <row r="453" spans="1:28">
      <c r="A453" s="1151">
        <f>Calendar!J445</f>
        <v>58467</v>
      </c>
      <c r="C453" s="1111"/>
      <c r="D453" s="1132" t="str">
        <f t="shared" ca="1" si="163"/>
        <v/>
      </c>
      <c r="E453" s="1133" t="str">
        <f t="shared" ca="1" si="164"/>
        <v/>
      </c>
      <c r="F453" s="1134" t="str">
        <f t="shared" ca="1" si="165"/>
        <v/>
      </c>
      <c r="G453" s="1135" t="str">
        <f ca="1">IF(F453&lt;&gt;"",COUNTIF($F$11:F453,"&gt;0"),"")</f>
        <v/>
      </c>
      <c r="H453" s="1136"/>
      <c r="I453" s="1080"/>
      <c r="J453" s="1137" t="str">
        <f t="shared" ca="1" si="166"/>
        <v/>
      </c>
      <c r="K453" s="1138" t="e">
        <f t="shared" ca="1" si="167"/>
        <v>#VALUE!</v>
      </c>
      <c r="L453" s="1137" t="str">
        <f t="shared" ca="1" si="168"/>
        <v/>
      </c>
      <c r="M453" s="1137" t="e">
        <f t="shared" ca="1" si="169"/>
        <v>#VALUE!</v>
      </c>
      <c r="N453" s="1137" t="str">
        <f t="shared" ca="1" si="170"/>
        <v/>
      </c>
      <c r="O453" s="1080"/>
      <c r="P453" s="1137" t="str">
        <f t="shared" ca="1" si="171"/>
        <v/>
      </c>
      <c r="Q453" s="1137" t="str">
        <f t="shared" ca="1" si="172"/>
        <v/>
      </c>
      <c r="R453" s="1137" t="str">
        <f t="shared" ca="1" si="173"/>
        <v/>
      </c>
      <c r="S453" s="1137" t="str">
        <f t="shared" ca="1" si="174"/>
        <v/>
      </c>
      <c r="T453" s="1137" t="str">
        <f t="shared" ca="1" si="175"/>
        <v/>
      </c>
      <c r="U453" s="1139" t="str">
        <f t="shared" ca="1" si="176"/>
        <v/>
      </c>
      <c r="V453" s="1140" t="str">
        <f t="shared" ca="1" si="177"/>
        <v/>
      </c>
      <c r="X453" s="1141" t="str">
        <f t="shared" ca="1" si="178"/>
        <v/>
      </c>
      <c r="Y453" s="1141" t="str">
        <f t="shared" ca="1" si="179"/>
        <v/>
      </c>
      <c r="Z453" s="1141" t="str">
        <f t="shared" ca="1" si="180"/>
        <v/>
      </c>
      <c r="AA453" s="1139" t="str">
        <f t="shared" ca="1" si="181"/>
        <v/>
      </c>
      <c r="AB453" s="1112"/>
    </row>
    <row r="454" spans="1:28">
      <c r="A454" s="1151">
        <f>Calendar!J446</f>
        <v>58498</v>
      </c>
      <c r="C454" s="1111"/>
      <c r="D454" s="1132" t="str">
        <f t="shared" ca="1" si="163"/>
        <v/>
      </c>
      <c r="E454" s="1133" t="str">
        <f t="shared" ca="1" si="164"/>
        <v/>
      </c>
      <c r="F454" s="1134" t="str">
        <f t="shared" ca="1" si="165"/>
        <v/>
      </c>
      <c r="G454" s="1135" t="str">
        <f ca="1">IF(F454&lt;&gt;"",COUNTIF($F$11:F454,"&gt;0"),"")</f>
        <v/>
      </c>
      <c r="H454" s="1136"/>
      <c r="I454" s="1080"/>
      <c r="J454" s="1137" t="str">
        <f t="shared" ca="1" si="166"/>
        <v/>
      </c>
      <c r="K454" s="1138" t="e">
        <f t="shared" ca="1" si="167"/>
        <v>#VALUE!</v>
      </c>
      <c r="L454" s="1137" t="str">
        <f t="shared" ca="1" si="168"/>
        <v/>
      </c>
      <c r="M454" s="1137" t="e">
        <f t="shared" ca="1" si="169"/>
        <v>#VALUE!</v>
      </c>
      <c r="N454" s="1137" t="str">
        <f t="shared" ca="1" si="170"/>
        <v/>
      </c>
      <c r="O454" s="1080"/>
      <c r="P454" s="1137" t="str">
        <f t="shared" ca="1" si="171"/>
        <v/>
      </c>
      <c r="Q454" s="1137" t="str">
        <f t="shared" ca="1" si="172"/>
        <v/>
      </c>
      <c r="R454" s="1137" t="str">
        <f t="shared" ca="1" si="173"/>
        <v/>
      </c>
      <c r="S454" s="1137" t="str">
        <f t="shared" ca="1" si="174"/>
        <v/>
      </c>
      <c r="T454" s="1137" t="str">
        <f t="shared" ca="1" si="175"/>
        <v/>
      </c>
      <c r="U454" s="1139" t="str">
        <f t="shared" ca="1" si="176"/>
        <v/>
      </c>
      <c r="V454" s="1140" t="str">
        <f t="shared" ca="1" si="177"/>
        <v/>
      </c>
      <c r="X454" s="1141" t="str">
        <f t="shared" ca="1" si="178"/>
        <v/>
      </c>
      <c r="Y454" s="1141" t="str">
        <f t="shared" ca="1" si="179"/>
        <v/>
      </c>
      <c r="Z454" s="1141" t="str">
        <f t="shared" ca="1" si="180"/>
        <v/>
      </c>
      <c r="AA454" s="1139" t="str">
        <f t="shared" ca="1" si="181"/>
        <v/>
      </c>
      <c r="AB454" s="1112"/>
    </row>
    <row r="455" spans="1:28">
      <c r="A455" s="1151">
        <f>Calendar!J447</f>
        <v>58529</v>
      </c>
      <c r="C455" s="1111"/>
      <c r="D455" s="1132" t="str">
        <f t="shared" ca="1" si="163"/>
        <v/>
      </c>
      <c r="E455" s="1133" t="str">
        <f t="shared" ca="1" si="164"/>
        <v/>
      </c>
      <c r="F455" s="1134" t="str">
        <f t="shared" ca="1" si="165"/>
        <v/>
      </c>
      <c r="G455" s="1135" t="str">
        <f ca="1">IF(F455&lt;&gt;"",COUNTIF($F$11:F455,"&gt;0"),"")</f>
        <v/>
      </c>
      <c r="H455" s="1136"/>
      <c r="I455" s="1080"/>
      <c r="J455" s="1137" t="str">
        <f t="shared" ca="1" si="166"/>
        <v/>
      </c>
      <c r="K455" s="1138" t="e">
        <f t="shared" ca="1" si="167"/>
        <v>#VALUE!</v>
      </c>
      <c r="L455" s="1137" t="str">
        <f t="shared" ca="1" si="168"/>
        <v/>
      </c>
      <c r="M455" s="1137" t="e">
        <f t="shared" ca="1" si="169"/>
        <v>#VALUE!</v>
      </c>
      <c r="N455" s="1137" t="str">
        <f t="shared" ca="1" si="170"/>
        <v/>
      </c>
      <c r="O455" s="1080"/>
      <c r="P455" s="1137" t="str">
        <f t="shared" ca="1" si="171"/>
        <v/>
      </c>
      <c r="Q455" s="1137" t="str">
        <f t="shared" ca="1" si="172"/>
        <v/>
      </c>
      <c r="R455" s="1137" t="str">
        <f t="shared" ca="1" si="173"/>
        <v/>
      </c>
      <c r="S455" s="1137" t="str">
        <f t="shared" ca="1" si="174"/>
        <v/>
      </c>
      <c r="T455" s="1137" t="str">
        <f t="shared" ca="1" si="175"/>
        <v/>
      </c>
      <c r="U455" s="1139" t="str">
        <f t="shared" ca="1" si="176"/>
        <v/>
      </c>
      <c r="V455" s="1140" t="str">
        <f t="shared" ca="1" si="177"/>
        <v/>
      </c>
      <c r="X455" s="1141" t="str">
        <f t="shared" ca="1" si="178"/>
        <v/>
      </c>
      <c r="Y455" s="1141" t="str">
        <f t="shared" ca="1" si="179"/>
        <v/>
      </c>
      <c r="Z455" s="1141" t="str">
        <f t="shared" ca="1" si="180"/>
        <v/>
      </c>
      <c r="AA455" s="1139" t="str">
        <f t="shared" ca="1" si="181"/>
        <v/>
      </c>
      <c r="AB455" s="1112"/>
    </row>
    <row r="456" spans="1:28">
      <c r="A456" s="1151">
        <f>Calendar!J448</f>
        <v>58558</v>
      </c>
      <c r="C456" s="1111"/>
      <c r="D456" s="1132" t="str">
        <f t="shared" ca="1" si="163"/>
        <v/>
      </c>
      <c r="E456" s="1133" t="str">
        <f t="shared" ca="1" si="164"/>
        <v/>
      </c>
      <c r="F456" s="1134" t="str">
        <f t="shared" ca="1" si="165"/>
        <v/>
      </c>
      <c r="G456" s="1135" t="str">
        <f ca="1">IF(F456&lt;&gt;"",COUNTIF($F$11:F456,"&gt;0"),"")</f>
        <v/>
      </c>
      <c r="H456" s="1136"/>
      <c r="I456" s="1080"/>
      <c r="J456" s="1137" t="str">
        <f t="shared" ca="1" si="166"/>
        <v/>
      </c>
      <c r="K456" s="1138" t="e">
        <f t="shared" ca="1" si="167"/>
        <v>#VALUE!</v>
      </c>
      <c r="L456" s="1137" t="str">
        <f t="shared" ca="1" si="168"/>
        <v/>
      </c>
      <c r="M456" s="1137" t="e">
        <f t="shared" ca="1" si="169"/>
        <v>#VALUE!</v>
      </c>
      <c r="N456" s="1137" t="str">
        <f t="shared" ca="1" si="170"/>
        <v/>
      </c>
      <c r="O456" s="1080"/>
      <c r="P456" s="1137" t="str">
        <f t="shared" ca="1" si="171"/>
        <v/>
      </c>
      <c r="Q456" s="1137" t="str">
        <f t="shared" ca="1" si="172"/>
        <v/>
      </c>
      <c r="R456" s="1137" t="str">
        <f t="shared" ca="1" si="173"/>
        <v/>
      </c>
      <c r="S456" s="1137" t="str">
        <f t="shared" ca="1" si="174"/>
        <v/>
      </c>
      <c r="T456" s="1137" t="str">
        <f t="shared" ca="1" si="175"/>
        <v/>
      </c>
      <c r="U456" s="1139" t="str">
        <f t="shared" ca="1" si="176"/>
        <v/>
      </c>
      <c r="V456" s="1140" t="str">
        <f t="shared" ca="1" si="177"/>
        <v/>
      </c>
      <c r="X456" s="1141" t="str">
        <f t="shared" ca="1" si="178"/>
        <v/>
      </c>
      <c r="Y456" s="1141" t="str">
        <f t="shared" ca="1" si="179"/>
        <v/>
      </c>
      <c r="Z456" s="1141" t="str">
        <f t="shared" ca="1" si="180"/>
        <v/>
      </c>
      <c r="AA456" s="1139" t="str">
        <f t="shared" ca="1" si="181"/>
        <v/>
      </c>
      <c r="AB456" s="1112"/>
    </row>
    <row r="457" spans="1:28">
      <c r="A457" s="1151">
        <f>Calendar!J449</f>
        <v>58588</v>
      </c>
      <c r="C457" s="1111"/>
      <c r="D457" s="1132" t="str">
        <f t="shared" ca="1" si="163"/>
        <v/>
      </c>
      <c r="E457" s="1133" t="str">
        <f t="shared" ca="1" si="164"/>
        <v/>
      </c>
      <c r="F457" s="1134" t="str">
        <f t="shared" ca="1" si="165"/>
        <v/>
      </c>
      <c r="G457" s="1135" t="str">
        <f ca="1">IF(F457&lt;&gt;"",COUNTIF($F$11:F457,"&gt;0"),"")</f>
        <v/>
      </c>
      <c r="H457" s="1136"/>
      <c r="I457" s="1080"/>
      <c r="J457" s="1137" t="str">
        <f t="shared" ca="1" si="166"/>
        <v/>
      </c>
      <c r="K457" s="1138" t="e">
        <f t="shared" ca="1" si="167"/>
        <v>#VALUE!</v>
      </c>
      <c r="L457" s="1137" t="str">
        <f t="shared" ca="1" si="168"/>
        <v/>
      </c>
      <c r="M457" s="1137" t="e">
        <f t="shared" ca="1" si="169"/>
        <v>#VALUE!</v>
      </c>
      <c r="N457" s="1137" t="str">
        <f t="shared" ca="1" si="170"/>
        <v/>
      </c>
      <c r="O457" s="1080"/>
      <c r="P457" s="1137" t="str">
        <f t="shared" ca="1" si="171"/>
        <v/>
      </c>
      <c r="Q457" s="1137" t="str">
        <f t="shared" ca="1" si="172"/>
        <v/>
      </c>
      <c r="R457" s="1137" t="str">
        <f t="shared" ca="1" si="173"/>
        <v/>
      </c>
      <c r="S457" s="1137" t="str">
        <f t="shared" ca="1" si="174"/>
        <v/>
      </c>
      <c r="T457" s="1137" t="str">
        <f t="shared" ca="1" si="175"/>
        <v/>
      </c>
      <c r="U457" s="1139" t="str">
        <f t="shared" ca="1" si="176"/>
        <v/>
      </c>
      <c r="V457" s="1140" t="str">
        <f t="shared" ca="1" si="177"/>
        <v/>
      </c>
      <c r="X457" s="1141" t="str">
        <f t="shared" ca="1" si="178"/>
        <v/>
      </c>
      <c r="Y457" s="1141" t="str">
        <f t="shared" ca="1" si="179"/>
        <v/>
      </c>
      <c r="Z457" s="1141" t="str">
        <f t="shared" ca="1" si="180"/>
        <v/>
      </c>
      <c r="AA457" s="1139" t="str">
        <f t="shared" ca="1" si="181"/>
        <v/>
      </c>
      <c r="AB457" s="1112"/>
    </row>
    <row r="458" spans="1:28">
      <c r="A458" s="1151">
        <f>Calendar!J450</f>
        <v>58620</v>
      </c>
      <c r="C458" s="1111"/>
      <c r="D458" s="1132" t="str">
        <f t="shared" ca="1" si="163"/>
        <v/>
      </c>
      <c r="E458" s="1133" t="str">
        <f t="shared" ca="1" si="164"/>
        <v/>
      </c>
      <c r="F458" s="1134" t="str">
        <f t="shared" ca="1" si="165"/>
        <v/>
      </c>
      <c r="G458" s="1135" t="str">
        <f ca="1">IF(F458&lt;&gt;"",COUNTIF($F$11:F458,"&gt;0"),"")</f>
        <v/>
      </c>
      <c r="H458" s="1136"/>
      <c r="I458" s="1080"/>
      <c r="J458" s="1137" t="str">
        <f t="shared" ca="1" si="166"/>
        <v/>
      </c>
      <c r="K458" s="1138" t="e">
        <f t="shared" ca="1" si="167"/>
        <v>#VALUE!</v>
      </c>
      <c r="L458" s="1137" t="str">
        <f t="shared" ca="1" si="168"/>
        <v/>
      </c>
      <c r="M458" s="1137" t="e">
        <f t="shared" ca="1" si="169"/>
        <v>#VALUE!</v>
      </c>
      <c r="N458" s="1137" t="str">
        <f t="shared" ca="1" si="170"/>
        <v/>
      </c>
      <c r="O458" s="1080"/>
      <c r="P458" s="1137" t="str">
        <f t="shared" ca="1" si="171"/>
        <v/>
      </c>
      <c r="Q458" s="1137" t="str">
        <f t="shared" ca="1" si="172"/>
        <v/>
      </c>
      <c r="R458" s="1137" t="str">
        <f t="shared" ca="1" si="173"/>
        <v/>
      </c>
      <c r="S458" s="1137" t="str">
        <f t="shared" ca="1" si="174"/>
        <v/>
      </c>
      <c r="T458" s="1137" t="str">
        <f t="shared" ca="1" si="175"/>
        <v/>
      </c>
      <c r="U458" s="1139" t="str">
        <f t="shared" ca="1" si="176"/>
        <v/>
      </c>
      <c r="V458" s="1140" t="str">
        <f t="shared" ca="1" si="177"/>
        <v/>
      </c>
      <c r="X458" s="1141" t="str">
        <f t="shared" ca="1" si="178"/>
        <v/>
      </c>
      <c r="Y458" s="1141" t="str">
        <f t="shared" ca="1" si="179"/>
        <v/>
      </c>
      <c r="Z458" s="1141" t="str">
        <f t="shared" ca="1" si="180"/>
        <v/>
      </c>
      <c r="AA458" s="1139" t="str">
        <f t="shared" ca="1" si="181"/>
        <v/>
      </c>
      <c r="AB458" s="1112"/>
    </row>
    <row r="459" spans="1:28">
      <c r="A459" s="1151">
        <f>Calendar!J451</f>
        <v>58649</v>
      </c>
      <c r="C459" s="1111"/>
      <c r="D459" s="1132" t="str">
        <f t="shared" ca="1" si="163"/>
        <v/>
      </c>
      <c r="E459" s="1133" t="str">
        <f t="shared" ca="1" si="164"/>
        <v/>
      </c>
      <c r="F459" s="1134" t="str">
        <f t="shared" ca="1" si="165"/>
        <v/>
      </c>
      <c r="G459" s="1135" t="str">
        <f ca="1">IF(F459&lt;&gt;"",COUNTIF($F$11:F459,"&gt;0"),"")</f>
        <v/>
      </c>
      <c r="H459" s="1136"/>
      <c r="I459" s="1080"/>
      <c r="J459" s="1137" t="str">
        <f t="shared" ca="1" si="166"/>
        <v/>
      </c>
      <c r="K459" s="1138" t="e">
        <f t="shared" ca="1" si="167"/>
        <v>#VALUE!</v>
      </c>
      <c r="L459" s="1137" t="str">
        <f t="shared" ca="1" si="168"/>
        <v/>
      </c>
      <c r="M459" s="1137" t="e">
        <f t="shared" ca="1" si="169"/>
        <v>#VALUE!</v>
      </c>
      <c r="N459" s="1137" t="str">
        <f t="shared" ca="1" si="170"/>
        <v/>
      </c>
      <c r="O459" s="1080"/>
      <c r="P459" s="1137" t="str">
        <f t="shared" ca="1" si="171"/>
        <v/>
      </c>
      <c r="Q459" s="1137" t="str">
        <f t="shared" ca="1" si="172"/>
        <v/>
      </c>
      <c r="R459" s="1137" t="str">
        <f t="shared" ca="1" si="173"/>
        <v/>
      </c>
      <c r="S459" s="1137" t="str">
        <f t="shared" ca="1" si="174"/>
        <v/>
      </c>
      <c r="T459" s="1137" t="str">
        <f t="shared" ca="1" si="175"/>
        <v/>
      </c>
      <c r="U459" s="1139" t="str">
        <f t="shared" ca="1" si="176"/>
        <v/>
      </c>
      <c r="V459" s="1140" t="str">
        <f t="shared" ca="1" si="177"/>
        <v/>
      </c>
      <c r="X459" s="1141" t="str">
        <f t="shared" ca="1" si="178"/>
        <v/>
      </c>
      <c r="Y459" s="1141" t="str">
        <f t="shared" ca="1" si="179"/>
        <v/>
      </c>
      <c r="Z459" s="1141" t="str">
        <f t="shared" ca="1" si="180"/>
        <v/>
      </c>
      <c r="AA459" s="1139" t="str">
        <f t="shared" ca="1" si="181"/>
        <v/>
      </c>
      <c r="AB459" s="1112"/>
    </row>
    <row r="460" spans="1:28">
      <c r="A460" s="1151">
        <f>Calendar!J452</f>
        <v>58680</v>
      </c>
      <c r="C460" s="1111"/>
      <c r="D460" s="1132" t="str">
        <f t="shared" ref="D460:D489" ca="1" si="182">IF(E460&lt;&gt;"",EOMONTH(E460,-1),"")</f>
        <v/>
      </c>
      <c r="E460" s="1133" t="str">
        <f t="shared" ca="1" si="164"/>
        <v/>
      </c>
      <c r="F460" s="1134" t="str">
        <f t="shared" ca="1" si="165"/>
        <v/>
      </c>
      <c r="G460" s="1135" t="str">
        <f ca="1">IF(F460&lt;&gt;"",COUNTIF($F$11:F460,"&gt;0"),"")</f>
        <v/>
      </c>
      <c r="H460" s="1136"/>
      <c r="I460" s="1080"/>
      <c r="J460" s="1137" t="str">
        <f t="shared" ca="1" si="166"/>
        <v/>
      </c>
      <c r="K460" s="1138" t="e">
        <f t="shared" ca="1" si="167"/>
        <v>#VALUE!</v>
      </c>
      <c r="L460" s="1137" t="str">
        <f t="shared" ca="1" si="168"/>
        <v/>
      </c>
      <c r="M460" s="1137" t="e">
        <f t="shared" ca="1" si="169"/>
        <v>#VALUE!</v>
      </c>
      <c r="N460" s="1137" t="str">
        <f t="shared" ca="1" si="170"/>
        <v/>
      </c>
      <c r="O460" s="1080"/>
      <c r="P460" s="1137" t="str">
        <f t="shared" ca="1" si="171"/>
        <v/>
      </c>
      <c r="Q460" s="1137" t="str">
        <f t="shared" ca="1" si="172"/>
        <v/>
      </c>
      <c r="R460" s="1137" t="str">
        <f t="shared" ca="1" si="173"/>
        <v/>
      </c>
      <c r="S460" s="1137" t="str">
        <f t="shared" ca="1" si="174"/>
        <v/>
      </c>
      <c r="T460" s="1137" t="str">
        <f t="shared" ca="1" si="175"/>
        <v/>
      </c>
      <c r="U460" s="1139" t="str">
        <f t="shared" ca="1" si="176"/>
        <v/>
      </c>
      <c r="V460" s="1140" t="str">
        <f t="shared" ca="1" si="177"/>
        <v/>
      </c>
      <c r="X460" s="1141" t="str">
        <f t="shared" ca="1" si="178"/>
        <v/>
      </c>
      <c r="Y460" s="1141" t="str">
        <f t="shared" ca="1" si="179"/>
        <v/>
      </c>
      <c r="Z460" s="1141" t="str">
        <f t="shared" ca="1" si="180"/>
        <v/>
      </c>
      <c r="AA460" s="1139" t="str">
        <f t="shared" ca="1" si="181"/>
        <v/>
      </c>
      <c r="AB460" s="1112"/>
    </row>
    <row r="461" spans="1:28">
      <c r="A461" s="1151">
        <f>Calendar!J453</f>
        <v>58711</v>
      </c>
      <c r="C461" s="1111"/>
      <c r="D461" s="1132" t="str">
        <f t="shared" ca="1" si="182"/>
        <v/>
      </c>
      <c r="E461" s="1133" t="str">
        <f t="shared" ca="1" si="164"/>
        <v/>
      </c>
      <c r="F461" s="1134" t="str">
        <f t="shared" ca="1" si="165"/>
        <v/>
      </c>
      <c r="G461" s="1135" t="str">
        <f ca="1">IF(F461&lt;&gt;"",COUNTIF($F$11:F461,"&gt;0"),"")</f>
        <v/>
      </c>
      <c r="H461" s="1136"/>
      <c r="I461" s="1080"/>
      <c r="J461" s="1137" t="str">
        <f t="shared" ca="1" si="166"/>
        <v/>
      </c>
      <c r="K461" s="1138" t="e">
        <f t="shared" ca="1" si="167"/>
        <v>#VALUE!</v>
      </c>
      <c r="L461" s="1137" t="str">
        <f t="shared" ca="1" si="168"/>
        <v/>
      </c>
      <c r="M461" s="1137" t="e">
        <f t="shared" ca="1" si="169"/>
        <v>#VALUE!</v>
      </c>
      <c r="N461" s="1137" t="str">
        <f t="shared" ca="1" si="170"/>
        <v/>
      </c>
      <c r="O461" s="1080"/>
      <c r="P461" s="1137" t="str">
        <f t="shared" ca="1" si="171"/>
        <v/>
      </c>
      <c r="Q461" s="1137" t="str">
        <f t="shared" ca="1" si="172"/>
        <v/>
      </c>
      <c r="R461" s="1137" t="str">
        <f t="shared" ca="1" si="173"/>
        <v/>
      </c>
      <c r="S461" s="1137" t="str">
        <f t="shared" ca="1" si="174"/>
        <v/>
      </c>
      <c r="T461" s="1137" t="str">
        <f t="shared" ca="1" si="175"/>
        <v/>
      </c>
      <c r="U461" s="1139" t="str">
        <f t="shared" ca="1" si="176"/>
        <v/>
      </c>
      <c r="V461" s="1140" t="str">
        <f t="shared" ca="1" si="177"/>
        <v/>
      </c>
      <c r="X461" s="1141" t="str">
        <f t="shared" ca="1" si="178"/>
        <v/>
      </c>
      <c r="Y461" s="1141" t="str">
        <f t="shared" ca="1" si="179"/>
        <v/>
      </c>
      <c r="Z461" s="1141" t="str">
        <f t="shared" ca="1" si="180"/>
        <v/>
      </c>
      <c r="AA461" s="1139" t="str">
        <f t="shared" ca="1" si="181"/>
        <v/>
      </c>
      <c r="AB461" s="1112"/>
    </row>
    <row r="462" spans="1:28">
      <c r="A462" s="1151">
        <f>Calendar!J454</f>
        <v>58741</v>
      </c>
      <c r="C462" s="1111"/>
      <c r="D462" s="1132" t="str">
        <f t="shared" ca="1" si="182"/>
        <v/>
      </c>
      <c r="E462" s="1133" t="str">
        <f t="shared" ca="1" si="164"/>
        <v/>
      </c>
      <c r="F462" s="1134" t="str">
        <f t="shared" ca="1" si="165"/>
        <v/>
      </c>
      <c r="G462" s="1135" t="str">
        <f ca="1">IF(F462&lt;&gt;"",COUNTIF($F$11:F462,"&gt;0"),"")</f>
        <v/>
      </c>
      <c r="H462" s="1136"/>
      <c r="I462" s="1080"/>
      <c r="J462" s="1137" t="str">
        <f t="shared" ca="1" si="166"/>
        <v/>
      </c>
      <c r="K462" s="1138" t="e">
        <f t="shared" ca="1" si="167"/>
        <v>#VALUE!</v>
      </c>
      <c r="L462" s="1137" t="str">
        <f t="shared" ca="1" si="168"/>
        <v/>
      </c>
      <c r="M462" s="1137" t="e">
        <f t="shared" ca="1" si="169"/>
        <v>#VALUE!</v>
      </c>
      <c r="N462" s="1137" t="str">
        <f t="shared" ca="1" si="170"/>
        <v/>
      </c>
      <c r="O462" s="1080"/>
      <c r="P462" s="1137" t="str">
        <f t="shared" ca="1" si="171"/>
        <v/>
      </c>
      <c r="Q462" s="1137" t="str">
        <f t="shared" ca="1" si="172"/>
        <v/>
      </c>
      <c r="R462" s="1137" t="str">
        <f t="shared" ca="1" si="173"/>
        <v/>
      </c>
      <c r="S462" s="1137" t="str">
        <f t="shared" ca="1" si="174"/>
        <v/>
      </c>
      <c r="T462" s="1137" t="str">
        <f t="shared" ca="1" si="175"/>
        <v/>
      </c>
      <c r="U462" s="1139" t="str">
        <f t="shared" ca="1" si="176"/>
        <v/>
      </c>
      <c r="V462" s="1140" t="str">
        <f t="shared" ca="1" si="177"/>
        <v/>
      </c>
      <c r="X462" s="1141" t="str">
        <f t="shared" ca="1" si="178"/>
        <v/>
      </c>
      <c r="Y462" s="1141" t="str">
        <f t="shared" ca="1" si="179"/>
        <v/>
      </c>
      <c r="Z462" s="1141" t="str">
        <f t="shared" ca="1" si="180"/>
        <v/>
      </c>
      <c r="AA462" s="1139" t="str">
        <f t="shared" ca="1" si="181"/>
        <v/>
      </c>
      <c r="AB462" s="1112"/>
    </row>
    <row r="463" spans="1:28">
      <c r="A463" s="1151">
        <f>Calendar!J455</f>
        <v>58774</v>
      </c>
      <c r="C463" s="1111"/>
      <c r="D463" s="1132" t="str">
        <f t="shared" ca="1" si="182"/>
        <v/>
      </c>
      <c r="E463" s="1133" t="str">
        <f t="shared" ca="1" si="164"/>
        <v/>
      </c>
      <c r="F463" s="1134" t="str">
        <f t="shared" ca="1" si="165"/>
        <v/>
      </c>
      <c r="G463" s="1135" t="str">
        <f ca="1">IF(F463&lt;&gt;"",COUNTIF($F$11:F463,"&gt;0"),"")</f>
        <v/>
      </c>
      <c r="H463" s="1136"/>
      <c r="I463" s="1080"/>
      <c r="J463" s="1137" t="str">
        <f t="shared" ca="1" si="166"/>
        <v/>
      </c>
      <c r="K463" s="1138" t="e">
        <f t="shared" ca="1" si="167"/>
        <v>#VALUE!</v>
      </c>
      <c r="L463" s="1137" t="str">
        <f t="shared" ca="1" si="168"/>
        <v/>
      </c>
      <c r="M463" s="1137" t="e">
        <f t="shared" ca="1" si="169"/>
        <v>#VALUE!</v>
      </c>
      <c r="N463" s="1137" t="str">
        <f t="shared" ca="1" si="170"/>
        <v/>
      </c>
      <c r="O463" s="1080"/>
      <c r="P463" s="1137" t="str">
        <f t="shared" ca="1" si="171"/>
        <v/>
      </c>
      <c r="Q463" s="1137" t="str">
        <f t="shared" ca="1" si="172"/>
        <v/>
      </c>
      <c r="R463" s="1137" t="str">
        <f t="shared" ca="1" si="173"/>
        <v/>
      </c>
      <c r="S463" s="1137" t="str">
        <f t="shared" ca="1" si="174"/>
        <v/>
      </c>
      <c r="T463" s="1137" t="str">
        <f t="shared" ca="1" si="175"/>
        <v/>
      </c>
      <c r="U463" s="1139" t="str">
        <f t="shared" ca="1" si="176"/>
        <v/>
      </c>
      <c r="V463" s="1140" t="str">
        <f t="shared" ca="1" si="177"/>
        <v/>
      </c>
      <c r="X463" s="1141" t="str">
        <f t="shared" ca="1" si="178"/>
        <v/>
      </c>
      <c r="Y463" s="1141" t="str">
        <f t="shared" ca="1" si="179"/>
        <v/>
      </c>
      <c r="Z463" s="1141" t="str">
        <f t="shared" ca="1" si="180"/>
        <v/>
      </c>
      <c r="AA463" s="1139" t="str">
        <f t="shared" ca="1" si="181"/>
        <v/>
      </c>
      <c r="AB463" s="1112"/>
    </row>
    <row r="464" spans="1:28">
      <c r="A464" s="1151">
        <f>Calendar!J456</f>
        <v>58802</v>
      </c>
      <c r="C464" s="1111"/>
      <c r="D464" s="1132" t="str">
        <f t="shared" ca="1" si="182"/>
        <v/>
      </c>
      <c r="E464" s="1133" t="str">
        <f t="shared" ca="1" si="164"/>
        <v/>
      </c>
      <c r="F464" s="1134" t="str">
        <f t="shared" ca="1" si="165"/>
        <v/>
      </c>
      <c r="G464" s="1135" t="str">
        <f ca="1">IF(F464&lt;&gt;"",COUNTIF($F$11:F464,"&gt;0"),"")</f>
        <v/>
      </c>
      <c r="H464" s="1136"/>
      <c r="I464" s="1080"/>
      <c r="J464" s="1137" t="str">
        <f t="shared" ca="1" si="166"/>
        <v/>
      </c>
      <c r="K464" s="1138" t="e">
        <f t="shared" ca="1" si="167"/>
        <v>#VALUE!</v>
      </c>
      <c r="L464" s="1137" t="str">
        <f t="shared" ca="1" si="168"/>
        <v/>
      </c>
      <c r="M464" s="1137" t="e">
        <f t="shared" ca="1" si="169"/>
        <v>#VALUE!</v>
      </c>
      <c r="N464" s="1137" t="str">
        <f t="shared" ca="1" si="170"/>
        <v/>
      </c>
      <c r="O464" s="1080"/>
      <c r="P464" s="1137" t="str">
        <f t="shared" ca="1" si="171"/>
        <v/>
      </c>
      <c r="Q464" s="1137" t="str">
        <f t="shared" ca="1" si="172"/>
        <v/>
      </c>
      <c r="R464" s="1137" t="str">
        <f t="shared" ca="1" si="173"/>
        <v/>
      </c>
      <c r="S464" s="1137" t="str">
        <f t="shared" ca="1" si="174"/>
        <v/>
      </c>
      <c r="T464" s="1137" t="str">
        <f t="shared" ca="1" si="175"/>
        <v/>
      </c>
      <c r="U464" s="1139" t="str">
        <f t="shared" ca="1" si="176"/>
        <v/>
      </c>
      <c r="V464" s="1140" t="str">
        <f t="shared" ca="1" si="177"/>
        <v/>
      </c>
      <c r="X464" s="1141" t="str">
        <f t="shared" ca="1" si="178"/>
        <v/>
      </c>
      <c r="Y464" s="1141" t="str">
        <f t="shared" ca="1" si="179"/>
        <v/>
      </c>
      <c r="Z464" s="1141" t="str">
        <f t="shared" ca="1" si="180"/>
        <v/>
      </c>
      <c r="AA464" s="1139" t="str">
        <f t="shared" ca="1" si="181"/>
        <v/>
      </c>
      <c r="AB464" s="1112"/>
    </row>
    <row r="465" spans="1:28">
      <c r="A465" s="1151">
        <f>Calendar!J457</f>
        <v>58833</v>
      </c>
      <c r="C465" s="1111"/>
      <c r="D465" s="1132" t="str">
        <f t="shared" ca="1" si="182"/>
        <v/>
      </c>
      <c r="E465" s="1133" t="str">
        <f t="shared" ca="1" si="164"/>
        <v/>
      </c>
      <c r="F465" s="1134" t="str">
        <f t="shared" ca="1" si="165"/>
        <v/>
      </c>
      <c r="G465" s="1135" t="str">
        <f ca="1">IF(F465&lt;&gt;"",COUNTIF($F$11:F465,"&gt;0"),"")</f>
        <v/>
      </c>
      <c r="H465" s="1136"/>
      <c r="I465" s="1080"/>
      <c r="J465" s="1137" t="str">
        <f t="shared" ca="1" si="166"/>
        <v/>
      </c>
      <c r="K465" s="1138" t="e">
        <f t="shared" ca="1" si="167"/>
        <v>#VALUE!</v>
      </c>
      <c r="L465" s="1137" t="str">
        <f t="shared" ca="1" si="168"/>
        <v/>
      </c>
      <c r="M465" s="1137" t="e">
        <f t="shared" ca="1" si="169"/>
        <v>#VALUE!</v>
      </c>
      <c r="N465" s="1137" t="str">
        <f t="shared" ca="1" si="170"/>
        <v/>
      </c>
      <c r="O465" s="1080"/>
      <c r="P465" s="1137" t="str">
        <f t="shared" ca="1" si="171"/>
        <v/>
      </c>
      <c r="Q465" s="1137" t="str">
        <f t="shared" ca="1" si="172"/>
        <v/>
      </c>
      <c r="R465" s="1137" t="str">
        <f t="shared" ca="1" si="173"/>
        <v/>
      </c>
      <c r="S465" s="1137" t="str">
        <f t="shared" ca="1" si="174"/>
        <v/>
      </c>
      <c r="T465" s="1137" t="str">
        <f t="shared" ca="1" si="175"/>
        <v/>
      </c>
      <c r="U465" s="1139" t="str">
        <f t="shared" ca="1" si="176"/>
        <v/>
      </c>
      <c r="V465" s="1140" t="str">
        <f t="shared" ca="1" si="177"/>
        <v/>
      </c>
      <c r="X465" s="1141" t="str">
        <f t="shared" ca="1" si="178"/>
        <v/>
      </c>
      <c r="Y465" s="1141" t="str">
        <f t="shared" ca="1" si="179"/>
        <v/>
      </c>
      <c r="Z465" s="1141" t="str">
        <f t="shared" ca="1" si="180"/>
        <v/>
      </c>
      <c r="AA465" s="1139" t="str">
        <f t="shared" ca="1" si="181"/>
        <v/>
      </c>
      <c r="AB465" s="1112"/>
    </row>
    <row r="466" spans="1:28">
      <c r="A466" s="1151">
        <f>Calendar!J458</f>
        <v>58865</v>
      </c>
      <c r="C466" s="1111"/>
      <c r="D466" s="1132" t="str">
        <f t="shared" si="182"/>
        <v/>
      </c>
      <c r="E466" s="1133"/>
      <c r="F466" s="1134"/>
      <c r="G466" s="1135"/>
      <c r="H466" s="1136"/>
      <c r="I466" s="1080"/>
      <c r="J466" s="1137"/>
      <c r="K466" s="1138"/>
      <c r="L466" s="1137"/>
      <c r="M466" s="1137"/>
      <c r="N466" s="1137"/>
      <c r="O466" s="1080"/>
      <c r="P466" s="1137"/>
      <c r="Q466" s="1137"/>
      <c r="R466" s="1137"/>
      <c r="S466" s="1137"/>
      <c r="T466" s="1137"/>
      <c r="U466" s="1139"/>
      <c r="V466" s="1140"/>
      <c r="X466" s="1141"/>
      <c r="Y466" s="1141"/>
      <c r="Z466" s="1141"/>
      <c r="AA466" s="1139"/>
      <c r="AB466" s="1112"/>
    </row>
    <row r="467" spans="1:28">
      <c r="A467" s="1151">
        <f>Calendar!J459</f>
        <v>58893</v>
      </c>
      <c r="C467" s="1111"/>
      <c r="D467" s="1132" t="str">
        <f t="shared" si="182"/>
        <v/>
      </c>
      <c r="E467" s="1133"/>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Calendar!J460</f>
        <v>58923</v>
      </c>
      <c r="C468" s="1111"/>
      <c r="D468" s="1132" t="str">
        <f t="shared" si="182"/>
        <v/>
      </c>
      <c r="E468" s="1133"/>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Calendar!J461</f>
        <v>58953</v>
      </c>
      <c r="C469" s="1111"/>
      <c r="D469" s="1132" t="str">
        <f t="shared" si="182"/>
        <v/>
      </c>
      <c r="E469" s="1133"/>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Calendar!J462</f>
        <v>58984</v>
      </c>
      <c r="C470" s="1111"/>
      <c r="D470" s="1132" t="str">
        <f t="shared" si="182"/>
        <v/>
      </c>
      <c r="E470" s="1133"/>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Calendar!J463</f>
        <v>59014</v>
      </c>
      <c r="C471" s="1111"/>
      <c r="D471" s="1132" t="str">
        <f t="shared" si="182"/>
        <v/>
      </c>
      <c r="E471" s="1133"/>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Calendar!J464</f>
        <v>59047</v>
      </c>
      <c r="C472" s="1111"/>
      <c r="D472" s="1132" t="str">
        <f t="shared" si="182"/>
        <v/>
      </c>
      <c r="E472" s="1133"/>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Calendar!J465</f>
        <v>59076</v>
      </c>
      <c r="C473" s="1111"/>
      <c r="D473" s="1132" t="str">
        <f t="shared" si="182"/>
        <v/>
      </c>
      <c r="E473" s="1133"/>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Calendar!J466</f>
        <v>59106</v>
      </c>
      <c r="C474" s="1111"/>
      <c r="D474" s="1132" t="str">
        <f t="shared" si="182"/>
        <v/>
      </c>
      <c r="E474" s="1133"/>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Calendar!J467</f>
        <v>59138</v>
      </c>
      <c r="C475" s="1111"/>
      <c r="D475" s="1132" t="str">
        <f t="shared" si="182"/>
        <v/>
      </c>
      <c r="E475" s="1133"/>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Calendar!J468</f>
        <v>59167</v>
      </c>
      <c r="C476" s="1111"/>
      <c r="D476" s="1132" t="str">
        <f t="shared" si="182"/>
        <v/>
      </c>
      <c r="E476" s="1133"/>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Calendar!J469</f>
        <v>59198</v>
      </c>
      <c r="C477" s="1111"/>
      <c r="D477" s="1132" t="str">
        <f t="shared" si="182"/>
        <v/>
      </c>
      <c r="E477" s="1133"/>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Calendar!J470</f>
        <v>59229</v>
      </c>
      <c r="C478" s="1111"/>
      <c r="D478" s="1132" t="str">
        <f t="shared" si="182"/>
        <v/>
      </c>
      <c r="E478" s="1133"/>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Calendar!J471</f>
        <v>59257</v>
      </c>
      <c r="C479" s="1111"/>
      <c r="D479" s="1132" t="str">
        <f t="shared" si="182"/>
        <v/>
      </c>
      <c r="E479" s="1133"/>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Calendar!J472</f>
        <v>59288</v>
      </c>
      <c r="C480" s="1111"/>
      <c r="D480" s="1132" t="str">
        <f t="shared" si="182"/>
        <v/>
      </c>
      <c r="E480" s="1133"/>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Calendar!J473</f>
        <v>59320</v>
      </c>
      <c r="C481" s="1111"/>
      <c r="D481" s="1132" t="str">
        <f t="shared" si="182"/>
        <v/>
      </c>
      <c r="E481" s="1133"/>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Calendar!J474</f>
        <v>59349</v>
      </c>
      <c r="C482" s="1111"/>
      <c r="D482" s="1132" t="str">
        <f t="shared" si="182"/>
        <v/>
      </c>
      <c r="E482" s="1133"/>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Calendar!J475</f>
        <v>59379</v>
      </c>
      <c r="C483" s="1111"/>
      <c r="D483" s="1132" t="str">
        <f t="shared" si="182"/>
        <v/>
      </c>
      <c r="E483" s="1133"/>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Calendar!J476</f>
        <v>59411</v>
      </c>
      <c r="C484" s="1111"/>
      <c r="D484" s="1132" t="str">
        <f t="shared" si="182"/>
        <v/>
      </c>
      <c r="E484" s="1133"/>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Calendar!J477</f>
        <v>59441</v>
      </c>
      <c r="C485" s="1111"/>
      <c r="D485" s="1132" t="str">
        <f t="shared" si="182"/>
        <v/>
      </c>
      <c r="E485" s="1133"/>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Calendar!J478</f>
        <v>59471</v>
      </c>
      <c r="C486" s="1111"/>
      <c r="D486" s="1132" t="str">
        <f t="shared" si="182"/>
        <v/>
      </c>
      <c r="E486" s="1133"/>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Calendar!J479</f>
        <v>0</v>
      </c>
      <c r="C487" s="1111"/>
      <c r="D487" s="1132" t="str">
        <f t="shared" si="182"/>
        <v/>
      </c>
      <c r="E487" s="1133"/>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Calendar!J480</f>
        <v>0</v>
      </c>
      <c r="C488" s="1111"/>
      <c r="D488" s="1132" t="str">
        <f t="shared" si="182"/>
        <v/>
      </c>
      <c r="E488" s="1133"/>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c r="A489" s="1151"/>
      <c r="C489" s="1111"/>
      <c r="D489" s="1132" t="str">
        <f t="shared" si="182"/>
        <v/>
      </c>
      <c r="E489" s="1133"/>
      <c r="F489" s="1134"/>
      <c r="G489" s="1135"/>
      <c r="H489" s="1136"/>
      <c r="I489" s="1080"/>
      <c r="J489" s="1137"/>
      <c r="K489" s="1577"/>
      <c r="L489" s="1578"/>
      <c r="M489" s="1578"/>
      <c r="N489" s="1137"/>
      <c r="O489" s="1080"/>
      <c r="P489" s="1137"/>
      <c r="Q489" s="1137"/>
      <c r="R489" s="1137"/>
      <c r="S489" s="1137"/>
      <c r="T489" s="1137"/>
      <c r="U489" s="1139"/>
      <c r="V489" s="1140"/>
      <c r="X489" s="1141"/>
      <c r="Y489" s="1141"/>
      <c r="Z489" s="1141"/>
      <c r="AA489" s="1139"/>
      <c r="AB489" s="1112"/>
    </row>
    <row r="490" spans="1:28" ht="15" thickBot="1">
      <c r="C490" s="1154"/>
      <c r="D490" s="1155"/>
      <c r="E490" s="1155"/>
      <c r="F490" s="1156"/>
      <c r="G490" s="1157"/>
      <c r="H490" s="1158"/>
      <c r="I490" s="1155"/>
      <c r="J490" s="1155"/>
      <c r="K490" s="1159"/>
      <c r="L490" s="1155"/>
      <c r="M490" s="1155"/>
      <c r="N490" s="1155"/>
      <c r="O490" s="1155"/>
      <c r="P490" s="1155"/>
      <c r="Q490" s="1155"/>
      <c r="R490" s="1155"/>
      <c r="S490" s="1155"/>
      <c r="T490" s="1155"/>
      <c r="U490" s="1155"/>
      <c r="V490" s="1160"/>
      <c r="W490" s="1155"/>
      <c r="X490" s="1155"/>
      <c r="Y490" s="1155"/>
      <c r="Z490" s="1155"/>
      <c r="AA490" s="1155"/>
      <c r="AB490" s="1155"/>
    </row>
    <row r="491"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codeName="Sheet40">
    <tabColor theme="3" tint="-0.249977111117893"/>
    <pageSetUpPr fitToPage="1"/>
  </sheetPr>
  <dimension ref="A1:AC490"/>
  <sheetViews>
    <sheetView showGridLines="0" zoomScale="80" zoomScaleNormal="80" workbookViewId="0"/>
  </sheetViews>
  <sheetFormatPr defaultColWidth="9.1796875" defaultRowHeight="14.5"/>
  <cols>
    <col min="1" max="1" width="59.81640625" style="1079" customWidth="1"/>
    <col min="2" max="2" width="2.7265625" style="1080" customWidth="1"/>
    <col min="3" max="3" width="1.26953125" style="1080" customWidth="1"/>
    <col min="4" max="4" width="16.453125" style="1081" bestFit="1" customWidth="1"/>
    <col min="5" max="5" width="13.54296875" style="1081" bestFit="1" customWidth="1"/>
    <col min="6" max="6" width="15.26953125" style="1082" bestFit="1" customWidth="1"/>
    <col min="7" max="7" width="8.453125" style="1083" bestFit="1" customWidth="1"/>
    <col min="8" max="8" width="22.1796875" style="1084" bestFit="1" customWidth="1"/>
    <col min="9" max="9" width="2.7265625" style="1081" customWidth="1"/>
    <col min="10" max="10" width="17.54296875" style="1081" bestFit="1" customWidth="1"/>
    <col min="11" max="11" width="14.81640625" style="1085" bestFit="1" customWidth="1"/>
    <col min="12" max="12" width="14.81640625" style="1081" bestFit="1" customWidth="1"/>
    <col min="13" max="13" width="15.453125" style="1081" bestFit="1" customWidth="1"/>
    <col min="14" max="14" width="16.453125" style="1081" bestFit="1" customWidth="1"/>
    <col min="15" max="15" width="2.453125" style="1081" customWidth="1"/>
    <col min="16" max="17" width="29.54296875" style="1081" customWidth="1"/>
    <col min="18" max="18" width="16.453125" style="1081" bestFit="1" customWidth="1"/>
    <col min="19" max="19" width="20.453125" style="1081" bestFit="1" customWidth="1"/>
    <col min="20" max="20" width="16.453125" style="1081" bestFit="1" customWidth="1"/>
    <col min="21" max="21" width="8.54296875" style="1081" bestFit="1" customWidth="1"/>
    <col min="22" max="22" width="7.7265625" style="1086" bestFit="1" customWidth="1"/>
    <col min="23" max="23" width="4.26953125" style="1081" customWidth="1"/>
    <col min="24" max="24" width="15.453125" style="1081" bestFit="1" customWidth="1"/>
    <col min="25" max="25" width="20.453125" style="1081" bestFit="1" customWidth="1"/>
    <col min="26" max="26" width="15.453125" style="1081" bestFit="1" customWidth="1"/>
    <col min="27" max="27" width="11.81640625" style="1081" bestFit="1" customWidth="1"/>
    <col min="28" max="28" width="4.26953125" style="1081" customWidth="1"/>
    <col min="29" max="16384" width="9.1796875" style="1081"/>
  </cols>
  <sheetData>
    <row r="1" spans="1:28" ht="15" customHeight="1" thickBot="1"/>
    <row r="2" spans="1:28" s="1100" customFormat="1" ht="40" customHeight="1" thickTop="1">
      <c r="A2" s="1087" t="s">
        <v>606</v>
      </c>
      <c r="B2" s="1088"/>
      <c r="C2" s="1089"/>
      <c r="D2" s="1090"/>
      <c r="E2" s="1091"/>
      <c r="F2" s="1092"/>
      <c r="G2" s="1093"/>
      <c r="H2" s="1094"/>
      <c r="I2" s="1095"/>
      <c r="J2" s="1095"/>
      <c r="K2" s="1096"/>
      <c r="L2" s="1095"/>
      <c r="M2" s="1095"/>
      <c r="N2" s="1095"/>
      <c r="O2" s="1095"/>
      <c r="P2" s="1097"/>
      <c r="Q2" s="1095"/>
      <c r="R2" s="1095"/>
      <c r="S2" s="1095"/>
      <c r="T2" s="1095"/>
      <c r="U2" s="1095"/>
      <c r="V2" s="1098"/>
      <c r="W2" s="1095"/>
      <c r="X2" s="1095"/>
      <c r="Y2" s="1097"/>
      <c r="Z2" s="541"/>
      <c r="AA2" s="625"/>
      <c r="AB2" s="1099"/>
    </row>
    <row r="3" spans="1:28" s="1100" customFormat="1" ht="15.5">
      <c r="A3" s="1101" t="s">
        <v>607</v>
      </c>
      <c r="B3" s="1088"/>
      <c r="C3" s="1102"/>
      <c r="F3" s="1103"/>
      <c r="G3" s="1104"/>
      <c r="H3" s="1105"/>
      <c r="K3" s="1106"/>
      <c r="V3" s="1107"/>
      <c r="Y3" s="1108"/>
      <c r="Z3" s="547"/>
      <c r="AA3" s="628"/>
      <c r="AB3" s="1109"/>
    </row>
    <row r="4" spans="1:28" s="1100" customFormat="1">
      <c r="A4" s="1110" t="s">
        <v>608</v>
      </c>
      <c r="B4" s="1088"/>
      <c r="C4" s="1102"/>
      <c r="D4" s="2108"/>
      <c r="E4" s="2108"/>
      <c r="F4" s="2108"/>
      <c r="G4" s="1104"/>
      <c r="H4" s="2109" t="s">
        <v>633</v>
      </c>
      <c r="I4" s="2109"/>
      <c r="J4" s="2109"/>
      <c r="K4" s="2109"/>
      <c r="L4" s="2109"/>
      <c r="M4" s="2109"/>
      <c r="N4" s="2109"/>
      <c r="O4" s="2109"/>
      <c r="P4" s="2109"/>
      <c r="Q4" s="2109"/>
      <c r="R4" s="2109"/>
      <c r="S4" s="2109"/>
      <c r="T4" s="2109"/>
      <c r="U4" s="2109"/>
      <c r="V4" s="2109"/>
      <c r="W4" s="2109"/>
      <c r="X4" s="2109"/>
      <c r="Y4" s="1108"/>
      <c r="Z4" s="547"/>
      <c r="AA4" s="628"/>
      <c r="AB4" s="1109"/>
    </row>
    <row r="5" spans="1:28" s="1100" customFormat="1">
      <c r="A5" s="1204">
        <f>'AMORT. PROFILE 0% CPR'!A5</f>
        <v>8182368484.4700003</v>
      </c>
      <c r="B5" s="1088"/>
      <c r="C5" s="1102"/>
      <c r="D5" s="2108"/>
      <c r="E5" s="2108"/>
      <c r="F5" s="2108"/>
      <c r="G5" s="1104"/>
      <c r="H5" s="2109"/>
      <c r="I5" s="2109"/>
      <c r="J5" s="2109"/>
      <c r="K5" s="2109"/>
      <c r="L5" s="2109"/>
      <c r="M5" s="2109"/>
      <c r="N5" s="2109"/>
      <c r="O5" s="2109"/>
      <c r="P5" s="2109"/>
      <c r="Q5" s="2109"/>
      <c r="R5" s="2109"/>
      <c r="S5" s="2109"/>
      <c r="T5" s="2109"/>
      <c r="U5" s="2109"/>
      <c r="V5" s="2109"/>
      <c r="W5" s="2109"/>
      <c r="X5" s="2109"/>
      <c r="Y5" s="1108"/>
      <c r="Z5" s="547"/>
      <c r="AA5" s="628"/>
      <c r="AB5" s="1109"/>
    </row>
    <row r="6" spans="1:28" s="1100" customFormat="1" ht="16.5" customHeight="1">
      <c r="A6" s="1110" t="s">
        <v>610</v>
      </c>
      <c r="B6" s="1088"/>
      <c r="C6" s="1102"/>
      <c r="F6" s="1103"/>
      <c r="G6" s="1104"/>
      <c r="H6" s="1105"/>
      <c r="K6" s="1106"/>
      <c r="V6" s="1107"/>
      <c r="Y6" s="1108"/>
      <c r="Z6" s="547"/>
      <c r="AA6" s="631"/>
      <c r="AB6" s="1109"/>
    </row>
    <row r="7" spans="1:28">
      <c r="A7" s="1204">
        <f>'AMORT. PROFILE 0% CPR'!A7</f>
        <v>7430770897.8500004</v>
      </c>
      <c r="C7" s="1111"/>
      <c r="H7" s="1582" t="s">
        <v>1317</v>
      </c>
      <c r="AB7" s="1112"/>
    </row>
    <row r="8" spans="1:28" s="1113" customFormat="1">
      <c r="B8" s="1114"/>
      <c r="C8" s="1115"/>
      <c r="D8" s="1116"/>
      <c r="E8" s="1116"/>
      <c r="F8" s="1117"/>
      <c r="G8" s="1118"/>
      <c r="H8" s="1581" t="s">
        <v>611</v>
      </c>
      <c r="I8" s="1118"/>
      <c r="J8" s="2110" t="s">
        <v>612</v>
      </c>
      <c r="K8" s="2110"/>
      <c r="L8" s="2110"/>
      <c r="M8" s="2110"/>
      <c r="N8" s="2110"/>
      <c r="O8" s="1118"/>
      <c r="P8" s="2110" t="s">
        <v>119</v>
      </c>
      <c r="Q8" s="2110"/>
      <c r="R8" s="2110"/>
      <c r="S8" s="2110"/>
      <c r="T8" s="2110"/>
      <c r="U8" s="2110"/>
      <c r="V8" s="2110"/>
      <c r="X8" s="2110" t="s">
        <v>120</v>
      </c>
      <c r="Y8" s="2110"/>
      <c r="Z8" s="2110"/>
      <c r="AA8" s="2110"/>
      <c r="AB8" s="1119"/>
    </row>
    <row r="9" spans="1:28" ht="15.5">
      <c r="A9" s="1101" t="s">
        <v>613</v>
      </c>
      <c r="B9" s="1120"/>
      <c r="C9" s="1121"/>
      <c r="D9" s="1122"/>
      <c r="E9" s="1122"/>
      <c r="F9" s="1122"/>
      <c r="G9" s="1123"/>
      <c r="H9" s="1124"/>
      <c r="I9" s="1123"/>
      <c r="J9" s="1123"/>
      <c r="K9" s="1125"/>
      <c r="L9" s="1123"/>
      <c r="M9" s="1123"/>
      <c r="N9" s="1123"/>
      <c r="O9" s="1123"/>
      <c r="P9" s="1123"/>
      <c r="Q9" s="1123"/>
      <c r="R9" s="1123"/>
      <c r="S9" s="1123"/>
      <c r="T9" s="1123"/>
      <c r="X9" s="1123"/>
      <c r="Y9" s="1123"/>
      <c r="Z9" s="1123"/>
      <c r="AB9" s="1112"/>
    </row>
    <row r="10" spans="1:28" s="1113" customFormat="1" ht="18" customHeight="1">
      <c r="A10" s="1110" t="s">
        <v>608</v>
      </c>
      <c r="B10" s="1126"/>
      <c r="C10" s="1127"/>
      <c r="D10" s="1128" t="s">
        <v>614</v>
      </c>
      <c r="E10" s="1200" t="s">
        <v>5</v>
      </c>
      <c r="F10" s="1201" t="s">
        <v>615</v>
      </c>
      <c r="G10" s="1129"/>
      <c r="H10" s="1202" t="s">
        <v>616</v>
      </c>
      <c r="J10" s="1200" t="s">
        <v>617</v>
      </c>
      <c r="K10" s="1203" t="s">
        <v>72</v>
      </c>
      <c r="L10" s="1200" t="s">
        <v>618</v>
      </c>
      <c r="M10" s="1200" t="s">
        <v>619</v>
      </c>
      <c r="N10" s="1200" t="s">
        <v>620</v>
      </c>
      <c r="P10" s="1200" t="s">
        <v>621</v>
      </c>
      <c r="Q10" s="1200" t="s">
        <v>622</v>
      </c>
      <c r="R10" s="1200" t="s">
        <v>617</v>
      </c>
      <c r="S10" s="1200" t="s">
        <v>623</v>
      </c>
      <c r="T10" s="1200" t="s">
        <v>620</v>
      </c>
      <c r="U10" s="1200" t="s">
        <v>624</v>
      </c>
      <c r="V10" s="1200" t="s">
        <v>625</v>
      </c>
      <c r="X10" s="1200" t="s">
        <v>617</v>
      </c>
      <c r="Y10" s="1200" t="s">
        <v>623</v>
      </c>
      <c r="Z10" s="1200" t="s">
        <v>620</v>
      </c>
      <c r="AA10" s="1200" t="s">
        <v>624</v>
      </c>
      <c r="AB10" s="1119"/>
    </row>
    <row r="11" spans="1:28">
      <c r="A11" s="1204">
        <f>'AMORT. PROFILE 0% CPR'!A11</f>
        <v>7773200000</v>
      </c>
      <c r="B11" s="1130"/>
      <c r="C11" s="1131"/>
      <c r="D11" s="1132">
        <f>'00 - Cover'!F16</f>
        <v>45900</v>
      </c>
      <c r="E11" s="1764">
        <f>'00 - Cover'!F21</f>
        <v>45957</v>
      </c>
      <c r="F11" s="1134">
        <f>IF(E11&lt;&gt;"",E11-$A$31,"")</f>
        <v>28</v>
      </c>
      <c r="G11" s="1135">
        <f>IF(F11&lt;&gt;"",COUNTIF($F$11:F11,"&gt;0"),"")</f>
        <v>1</v>
      </c>
      <c r="H11" s="1136">
        <v>5.7045189783785418E-3</v>
      </c>
      <c r="I11" s="1135"/>
      <c r="J11" s="1137">
        <f>IF(G11=1,$A$7,N10)</f>
        <v>7430770897.8500004</v>
      </c>
      <c r="K11" s="1138">
        <f>H11*J11</f>
        <v>42388973.610768281</v>
      </c>
      <c r="L11" s="1137">
        <f>IF(E11&lt;&gt;"",(1-(1-$A$25)^(1/12))*(J11-K11),"")</f>
        <v>51159983.447443575</v>
      </c>
      <c r="M11" s="1137">
        <f>IF(J11-K11-L11&lt;$A$27*$A$5,J11-K11-L11,0)</f>
        <v>0</v>
      </c>
      <c r="N11" s="1137">
        <f>IF(E11&lt;&gt;"",J11-K11-L11-M11,"")</f>
        <v>7337221940.7917881</v>
      </c>
      <c r="O11" s="1080"/>
      <c r="P11" s="1137">
        <f>IF(G11&lt;&gt; "", R11+X11-N11, "")</f>
        <v>93548998.888212204</v>
      </c>
      <c r="Q11" s="1137">
        <f>IF(E11&lt;&gt;"", N11*(1-$A$15), "")</f>
        <v>6970360843.7521982</v>
      </c>
      <c r="R11" s="1137">
        <f>$A$13</f>
        <v>7059232357.3200006</v>
      </c>
      <c r="S11" s="1137">
        <f>IF(E11&lt;&gt;"", MIN(P11,MAX(R11-Q11,0)), "")</f>
        <v>88871513.567802429</v>
      </c>
      <c r="T11" s="1137">
        <f>IF(E11&lt;&gt;"", R11-S11, "")</f>
        <v>6970360843.7521982</v>
      </c>
      <c r="U11" s="1139">
        <f>IF(E11&lt;&gt;"", R11/$A$11, "")</f>
        <v>0.90815010000000007</v>
      </c>
      <c r="V11" s="1140">
        <f>IF(E11&lt;&gt;"", IFERROR(1-T11/N11, "n.a."), "")</f>
        <v>5.0000000000000044E-2</v>
      </c>
      <c r="X11" s="1141">
        <f>$A$21</f>
        <v>371538582.36000001</v>
      </c>
      <c r="Y11" s="1141">
        <f>IF(E11&lt;&gt;"", P11-S11, "")</f>
        <v>4677485.3204097748</v>
      </c>
      <c r="Z11" s="1141">
        <f>IF(E11&lt;&gt;"", X11-Y11, "")</f>
        <v>366861097.03959024</v>
      </c>
      <c r="AA11" s="1139">
        <f>IF(E11&lt;&gt;"", X11/$A$19, "")</f>
        <v>0.90796330000000003</v>
      </c>
      <c r="AB11" s="1112"/>
    </row>
    <row r="12" spans="1:28">
      <c r="A12" s="1110" t="s">
        <v>610</v>
      </c>
      <c r="B12" s="1142"/>
      <c r="C12" s="1131"/>
      <c r="D12" s="1132">
        <f t="shared" ref="D12:D75" ca="1" si="0">IF(E12&lt;&gt;"",EOMONTH(E12,-1),"")</f>
        <v>45961</v>
      </c>
      <c r="E12" s="1133">
        <f t="shared" ref="E12:E75" ca="1" si="1">IF(INDIRECT("A"&amp;(IFERROR(MATCH(E11,A:A),999)+1))&gt;0,INDIRECT("A"&amp;(IFERROR(MATCH(E11,A:A),999)+1)),"")</f>
        <v>45988</v>
      </c>
      <c r="F12" s="1134">
        <f t="shared" ref="F12:F75" ca="1" si="2">IF(E12&lt;&gt;"",E12-$A$31,"")</f>
        <v>59</v>
      </c>
      <c r="G12" s="1135">
        <f ca="1">IF(F12&lt;&gt;"",COUNTIF($F$11:F12,"&gt;0"),"")</f>
        <v>2</v>
      </c>
      <c r="H12" s="1136">
        <v>5.7662737037847715E-3</v>
      </c>
      <c r="I12" s="1135"/>
      <c r="J12" s="1137">
        <f t="shared" ref="J12:J75" ca="1" si="3">IF(G12=1,$A$7,N11)</f>
        <v>7337221940.7917881</v>
      </c>
      <c r="K12" s="1138">
        <f t="shared" ref="K12:K75" ca="1" si="4">H12*J12</f>
        <v>42308429.936020352</v>
      </c>
      <c r="L12" s="1137">
        <f t="shared" ref="L12:L75" ca="1" si="5">IF(E12&lt;&gt;"",(1-(1-$A$25)^(1/12))*(J12-K12),"")</f>
        <v>50512772.389516406</v>
      </c>
      <c r="M12" s="1137">
        <f t="shared" ref="M12:M75" ca="1" si="6">IF(J12-K12-L12&lt;$A$27*$A$5,J12-K12-L12,0)</f>
        <v>0</v>
      </c>
      <c r="N12" s="1137">
        <f ca="1">IF(E12&lt;&gt;"",J12-K12-L12-M12,"")</f>
        <v>7244400738.4662514</v>
      </c>
      <c r="O12" s="1080"/>
      <c r="P12" s="1137">
        <f t="shared" ref="P12:P75" ca="1" si="7">IF(G12&lt;&gt; "", R12+X12-N12, "")</f>
        <v>92821202.325536728</v>
      </c>
      <c r="Q12" s="1137">
        <f t="shared" ref="Q12:Q75" ca="1" si="8">IF(E12&lt;&gt;"", N12*(1-$A$15), "")</f>
        <v>6882180701.5429382</v>
      </c>
      <c r="R12" s="1137">
        <f ca="1">IF(E12&lt;&gt;"", T11, "")</f>
        <v>6970360843.7521982</v>
      </c>
      <c r="S12" s="1137">
        <f ca="1">IF(E12&lt;&gt;"", MIN(P12,MAX(R12-Q12,0)), "")</f>
        <v>88180142.209259987</v>
      </c>
      <c r="T12" s="1137">
        <f t="shared" ref="T12:T75" ca="1" si="9">IF(E12&lt;&gt;"", R12-S12, "")</f>
        <v>6882180701.5429382</v>
      </c>
      <c r="U12" s="1139">
        <f t="shared" ref="U12:U75" ca="1" si="10">IF(E12&lt;&gt;"", R12/$A$11, "")</f>
        <v>0.89671703336492026</v>
      </c>
      <c r="V12" s="1140">
        <f t="shared" ref="V12:V75" ca="1" si="11">IF(E12&lt;&gt;"", IFERROR(1-T12/N12, "n.a."), "")</f>
        <v>5.0000000000000044E-2</v>
      </c>
      <c r="X12" s="1141">
        <f ca="1">IF(E12&lt;&gt;"", Z11, "")</f>
        <v>366861097.03959024</v>
      </c>
      <c r="Y12" s="1141">
        <f t="shared" ref="Y12:Y75" ca="1" si="12">IF(E12&lt;&gt;"", P12-S12, "")</f>
        <v>4641060.116276741</v>
      </c>
      <c r="Z12" s="1141">
        <f t="shared" ref="Z12:Z75" ca="1" si="13">IF(E12&lt;&gt;"", X12-Y12, "")</f>
        <v>362220036.9233135</v>
      </c>
      <c r="AA12" s="1139">
        <f t="shared" ref="AA12:AA75" ca="1" si="14">IF(E12&lt;&gt;"", X12/$A$19, "")</f>
        <v>0.89653249520916478</v>
      </c>
      <c r="AB12" s="1112"/>
    </row>
    <row r="13" spans="1:28">
      <c r="A13" s="1204">
        <f>'AMORT. PROFILE 0% CPR'!A13</f>
        <v>7059232357.3200006</v>
      </c>
      <c r="B13" s="1143"/>
      <c r="C13" s="1144"/>
      <c r="D13" s="1132">
        <f t="shared" ca="1" si="0"/>
        <v>45991</v>
      </c>
      <c r="E13" s="1133">
        <f t="shared" ca="1" si="1"/>
        <v>46020</v>
      </c>
      <c r="F13" s="1134">
        <f t="shared" ca="1" si="2"/>
        <v>91</v>
      </c>
      <c r="G13" s="1135">
        <f ca="1">IF(F13&lt;&gt;"",COUNTIF($F$11:F13,"&gt;0"),"")</f>
        <v>3</v>
      </c>
      <c r="H13" s="1136">
        <v>5.7983312736019704E-3</v>
      </c>
      <c r="I13" s="1135"/>
      <c r="J13" s="1137">
        <f t="shared" ca="1" si="3"/>
        <v>7244400738.4662514</v>
      </c>
      <c r="K13" s="1138">
        <f t="shared" ca="1" si="4"/>
        <v>42005435.360354073</v>
      </c>
      <c r="L13" s="1137">
        <f t="shared" ca="1" si="5"/>
        <v>49872140.918971799</v>
      </c>
      <c r="M13" s="1137">
        <f t="shared" ca="1" si="6"/>
        <v>0</v>
      </c>
      <c r="N13" s="1137">
        <f t="shared" ref="N13:N76" ca="1" si="15">IF(E13&lt;&gt;"",J13-K13-L13-M13,"")</f>
        <v>7152523162.1869249</v>
      </c>
      <c r="O13" s="1080"/>
      <c r="P13" s="1137">
        <f t="shared" ca="1" si="7"/>
        <v>91877576.279326439</v>
      </c>
      <c r="Q13" s="1137">
        <f t="shared" ca="1" si="8"/>
        <v>6794897004.0775785</v>
      </c>
      <c r="R13" s="1137">
        <f t="shared" ref="R13:R76" ca="1" si="16">IF(E13&lt;&gt;"", T12, "")</f>
        <v>6882180701.5429382</v>
      </c>
      <c r="S13" s="1137">
        <f t="shared" ref="S13:S76" ca="1" si="17">IF(E13&lt;&gt;"", MIN(P13,MAX(R13-Q13,0)), "")</f>
        <v>87283697.465359688</v>
      </c>
      <c r="T13" s="1137">
        <f t="shared" ca="1" si="9"/>
        <v>6794897004.0775785</v>
      </c>
      <c r="U13" s="1139">
        <f t="shared" ca="1" si="10"/>
        <v>0.88537290968236226</v>
      </c>
      <c r="V13" s="1140">
        <f t="shared" ca="1" si="11"/>
        <v>5.0000000000000044E-2</v>
      </c>
      <c r="X13" s="1141">
        <f t="shared" ref="X13:X76" ca="1" si="18">IF(E13&lt;&gt;"", Z12, "")</f>
        <v>362220036.9233135</v>
      </c>
      <c r="Y13" s="1141">
        <f t="shared" ca="1" si="12"/>
        <v>4593878.8139667511</v>
      </c>
      <c r="Z13" s="1141">
        <f t="shared" ca="1" si="13"/>
        <v>357626158.10934675</v>
      </c>
      <c r="AA13" s="1139">
        <f t="shared" ca="1" si="14"/>
        <v>0.88519070606870354</v>
      </c>
      <c r="AB13" s="1112"/>
    </row>
    <row r="14" spans="1:28">
      <c r="A14" s="1110" t="s">
        <v>626</v>
      </c>
      <c r="B14" s="1145"/>
      <c r="C14" s="1146"/>
      <c r="D14" s="1132">
        <f t="shared" ca="1" si="0"/>
        <v>46022</v>
      </c>
      <c r="E14" s="1133">
        <f t="shared" ca="1" si="1"/>
        <v>46049</v>
      </c>
      <c r="F14" s="1134">
        <f t="shared" ca="1" si="2"/>
        <v>120</v>
      </c>
      <c r="G14" s="1135">
        <f ca="1">IF(F14&lt;&gt;"",COUNTIF($F$11:F14,"&gt;0"),"")</f>
        <v>4</v>
      </c>
      <c r="H14" s="1136">
        <v>5.8450978549635232E-3</v>
      </c>
      <c r="I14" s="1135"/>
      <c r="J14" s="1137">
        <f t="shared" ca="1" si="3"/>
        <v>7152523162.1869249</v>
      </c>
      <c r="K14" s="1138">
        <f t="shared" ca="1" si="4"/>
        <v>41807197.792875715</v>
      </c>
      <c r="L14" s="1137">
        <f t="shared" ca="1" si="5"/>
        <v>49237318.09862151</v>
      </c>
      <c r="M14" s="1137">
        <f t="shared" ca="1" si="6"/>
        <v>0</v>
      </c>
      <c r="N14" s="1137">
        <f t="shared" ca="1" si="15"/>
        <v>7061478646.2954283</v>
      </c>
      <c r="O14" s="1080"/>
      <c r="P14" s="1137">
        <f t="shared" ca="1" si="7"/>
        <v>91044515.891496658</v>
      </c>
      <c r="Q14" s="1137">
        <f t="shared" ca="1" si="8"/>
        <v>6708404713.9806566</v>
      </c>
      <c r="R14" s="1137">
        <f t="shared" ca="1" si="16"/>
        <v>6794897004.0775785</v>
      </c>
      <c r="S14" s="1137">
        <f t="shared" ca="1" si="17"/>
        <v>86492290.096921921</v>
      </c>
      <c r="T14" s="1137">
        <f t="shared" ca="1" si="9"/>
        <v>6708404713.9806566</v>
      </c>
      <c r="U14" s="1139">
        <f t="shared" ca="1" si="10"/>
        <v>0.87414411105819723</v>
      </c>
      <c r="V14" s="1140">
        <f t="shared" ca="1" si="11"/>
        <v>5.0000000000000044E-2</v>
      </c>
      <c r="X14" s="1141">
        <f t="shared" ca="1" si="18"/>
        <v>357626158.10934675</v>
      </c>
      <c r="Y14" s="1141">
        <f t="shared" ca="1" si="12"/>
        <v>4552225.7945747375</v>
      </c>
      <c r="Z14" s="1141">
        <f t="shared" ca="1" si="13"/>
        <v>353073932.31477201</v>
      </c>
      <c r="AA14" s="1139">
        <f t="shared" ca="1" si="14"/>
        <v>0.87396421825353554</v>
      </c>
      <c r="AB14" s="1112"/>
    </row>
    <row r="15" spans="1:28">
      <c r="A15" s="1205">
        <f>'11bis - Notes Calculation'!N17</f>
        <v>0.05</v>
      </c>
      <c r="B15" s="1143"/>
      <c r="C15" s="1147"/>
      <c r="D15" s="1132">
        <f t="shared" ca="1" si="0"/>
        <v>46053</v>
      </c>
      <c r="E15" s="1133">
        <f t="shared" ca="1" si="1"/>
        <v>46080</v>
      </c>
      <c r="F15" s="1134">
        <f t="shared" ca="1" si="2"/>
        <v>151</v>
      </c>
      <c r="G15" s="1135">
        <f ca="1">IF(F15&lt;&gt;"",COUNTIF($F$11:F15,"&gt;0"),"")</f>
        <v>5</v>
      </c>
      <c r="H15" s="1136">
        <v>5.8812501649786412E-3</v>
      </c>
      <c r="I15" s="1135"/>
      <c r="J15" s="1137">
        <f t="shared" ca="1" si="3"/>
        <v>7061478646.2954283</v>
      </c>
      <c r="K15" s="1138">
        <f t="shared" ca="1" si="4"/>
        <v>41530322.453518137</v>
      </c>
      <c r="L15" s="1137">
        <f t="shared" ca="1" si="5"/>
        <v>48608808.225170553</v>
      </c>
      <c r="M15" s="1137">
        <f t="shared" ca="1" si="6"/>
        <v>0</v>
      </c>
      <c r="N15" s="1137">
        <f t="shared" ca="1" si="15"/>
        <v>6971339515.6167402</v>
      </c>
      <c r="O15" s="1080"/>
      <c r="P15" s="1137">
        <f t="shared" ca="1" si="7"/>
        <v>90139130.678688049</v>
      </c>
      <c r="Q15" s="1137">
        <f t="shared" ca="1" si="8"/>
        <v>6622772539.8359032</v>
      </c>
      <c r="R15" s="1137">
        <f t="shared" ca="1" si="16"/>
        <v>6708404713.9806566</v>
      </c>
      <c r="S15" s="1137">
        <f t="shared" ca="1" si="17"/>
        <v>85632174.144753456</v>
      </c>
      <c r="T15" s="1137">
        <f t="shared" ca="1" si="9"/>
        <v>6622772539.8359032</v>
      </c>
      <c r="U15" s="1139">
        <f t="shared" ca="1" si="10"/>
        <v>0.86301712473378489</v>
      </c>
      <c r="V15" s="1140">
        <f t="shared" ca="1" si="11"/>
        <v>5.0000000000000044E-2</v>
      </c>
      <c r="X15" s="1141">
        <f t="shared" ca="1" si="18"/>
        <v>353073932.31477201</v>
      </c>
      <c r="Y15" s="1141">
        <f t="shared" ca="1" si="12"/>
        <v>4506956.5339345932</v>
      </c>
      <c r="Z15" s="1141">
        <f t="shared" ca="1" si="13"/>
        <v>348566975.78083742</v>
      </c>
      <c r="AA15" s="1139">
        <f t="shared" ca="1" si="14"/>
        <v>0.86283952178585532</v>
      </c>
      <c r="AB15" s="1112"/>
    </row>
    <row r="16" spans="1:28">
      <c r="C16" s="1146"/>
      <c r="D16" s="1132">
        <f t="shared" ca="1" si="0"/>
        <v>46081</v>
      </c>
      <c r="E16" s="1133">
        <f t="shared" ca="1" si="1"/>
        <v>46108</v>
      </c>
      <c r="F16" s="1134">
        <f t="shared" ca="1" si="2"/>
        <v>179</v>
      </c>
      <c r="G16" s="1135">
        <f ca="1">IF(F16&lt;&gt;"",COUNTIF($F$11:F16,"&gt;0"),"")</f>
        <v>6</v>
      </c>
      <c r="H16" s="1136">
        <v>5.9276766132720128E-3</v>
      </c>
      <c r="I16" s="1135"/>
      <c r="J16" s="1137">
        <f t="shared" ca="1" si="3"/>
        <v>6971339515.6167402</v>
      </c>
      <c r="K16" s="1138">
        <f t="shared" ca="1" si="4"/>
        <v>41323846.209900394</v>
      </c>
      <c r="L16" s="1137">
        <f t="shared" ca="1" si="5"/>
        <v>47986080.115083486</v>
      </c>
      <c r="M16" s="1137">
        <f t="shared" ca="1" si="6"/>
        <v>0</v>
      </c>
      <c r="N16" s="1137">
        <f t="shared" ca="1" si="15"/>
        <v>6882029589.2917557</v>
      </c>
      <c r="O16" s="1080"/>
      <c r="P16" s="1137">
        <f t="shared" ca="1" si="7"/>
        <v>89309926.32498455</v>
      </c>
      <c r="Q16" s="1137">
        <f t="shared" ca="1" si="8"/>
        <v>6537928109.8271675</v>
      </c>
      <c r="R16" s="1137">
        <f t="shared" ca="1" si="16"/>
        <v>6622772539.8359032</v>
      </c>
      <c r="S16" s="1137">
        <f t="shared" ca="1" si="17"/>
        <v>84844430.008735657</v>
      </c>
      <c r="T16" s="1137">
        <f t="shared" ca="1" si="9"/>
        <v>6537928109.8271675</v>
      </c>
      <c r="U16" s="1139">
        <f t="shared" ca="1" si="10"/>
        <v>0.8520007898723696</v>
      </c>
      <c r="V16" s="1140">
        <f t="shared" ca="1" si="11"/>
        <v>5.0000000000000044E-2</v>
      </c>
      <c r="X16" s="1141">
        <f t="shared" ca="1" si="18"/>
        <v>348566975.78083742</v>
      </c>
      <c r="Y16" s="1141">
        <f t="shared" ca="1" si="12"/>
        <v>4465496.3162488937</v>
      </c>
      <c r="Z16" s="1141">
        <f t="shared" ca="1" si="13"/>
        <v>344101479.46458852</v>
      </c>
      <c r="AA16" s="1139">
        <f t="shared" ca="1" si="14"/>
        <v>0.85182545400986664</v>
      </c>
      <c r="AB16" s="1112"/>
    </row>
    <row r="17" spans="1:28" ht="15.5">
      <c r="A17" s="1101" t="s">
        <v>627</v>
      </c>
      <c r="C17" s="1111"/>
      <c r="D17" s="1132">
        <f t="shared" ca="1" si="0"/>
        <v>46112</v>
      </c>
      <c r="E17" s="1133">
        <f t="shared" ca="1" si="1"/>
        <v>46139</v>
      </c>
      <c r="F17" s="1134">
        <f t="shared" ca="1" si="2"/>
        <v>210</v>
      </c>
      <c r="G17" s="1135">
        <f ca="1">IF(F17&lt;&gt;"",COUNTIF($F$11:F17,"&gt;0"),"")</f>
        <v>7</v>
      </c>
      <c r="H17" s="1136">
        <v>5.9647273934845015E-3</v>
      </c>
      <c r="I17" s="1135"/>
      <c r="J17" s="1137">
        <f t="shared" ca="1" si="3"/>
        <v>6882029589.2917557</v>
      </c>
      <c r="K17" s="1138">
        <f t="shared" ca="1" si="4"/>
        <v>41049430.414019428</v>
      </c>
      <c r="L17" s="1137">
        <f t="shared" ca="1" si="5"/>
        <v>47369564.172674</v>
      </c>
      <c r="M17" s="1137">
        <f t="shared" ca="1" si="6"/>
        <v>0</v>
      </c>
      <c r="N17" s="1137">
        <f t="shared" ca="1" si="15"/>
        <v>6793610594.7050619</v>
      </c>
      <c r="O17" s="1080"/>
      <c r="P17" s="1137">
        <f t="shared" ca="1" si="7"/>
        <v>88418994.586693764</v>
      </c>
      <c r="Q17" s="1137">
        <f t="shared" ca="1" si="8"/>
        <v>6453930064.9698086</v>
      </c>
      <c r="R17" s="1137">
        <f t="shared" ca="1" si="16"/>
        <v>6537928109.8271675</v>
      </c>
      <c r="S17" s="1137">
        <f t="shared" ca="1" si="17"/>
        <v>83998044.857358932</v>
      </c>
      <c r="T17" s="1137">
        <f t="shared" ca="1" si="9"/>
        <v>6453930064.9698086</v>
      </c>
      <c r="U17" s="1139">
        <f t="shared" ca="1" si="10"/>
        <v>0.84108579604630884</v>
      </c>
      <c r="V17" s="1140">
        <f t="shared" ca="1" si="11"/>
        <v>5.0000000000000044E-2</v>
      </c>
      <c r="X17" s="1141">
        <f t="shared" ca="1" si="18"/>
        <v>344101479.46458852</v>
      </c>
      <c r="Y17" s="1141">
        <f t="shared" ca="1" si="12"/>
        <v>4420949.7293348312</v>
      </c>
      <c r="Z17" s="1141">
        <f t="shared" ca="1" si="13"/>
        <v>339680529.73525369</v>
      </c>
      <c r="AA17" s="1139">
        <f t="shared" ca="1" si="14"/>
        <v>0.84091270641395044</v>
      </c>
      <c r="AB17" s="1112"/>
    </row>
    <row r="18" spans="1:28">
      <c r="A18" s="1110" t="s">
        <v>608</v>
      </c>
      <c r="C18" s="1111"/>
      <c r="D18" s="1132">
        <f t="shared" ca="1" si="0"/>
        <v>46142</v>
      </c>
      <c r="E18" s="1133">
        <f t="shared" ca="1" si="1"/>
        <v>46169</v>
      </c>
      <c r="F18" s="1134">
        <f t="shared" ca="1" si="2"/>
        <v>240</v>
      </c>
      <c r="G18" s="1135">
        <f ca="1">IF(F18&lt;&gt;"",COUNTIF($F$11:F18,"&gt;0"),"")</f>
        <v>8</v>
      </c>
      <c r="H18" s="1136">
        <v>6.0052876992465311E-3</v>
      </c>
      <c r="I18" s="1135"/>
      <c r="J18" s="1137">
        <f t="shared" ca="1" si="3"/>
        <v>6793610594.7050619</v>
      </c>
      <c r="K18" s="1138">
        <f t="shared" ca="1" si="4"/>
        <v>40797586.13785322</v>
      </c>
      <c r="L18" s="1137">
        <f t="shared" ca="1" si="5"/>
        <v>46759061.088677116</v>
      </c>
      <c r="M18" s="1137">
        <f t="shared" ca="1" si="6"/>
        <v>0</v>
      </c>
      <c r="N18" s="1137">
        <f t="shared" ca="1" si="15"/>
        <v>6706053947.4785309</v>
      </c>
      <c r="O18" s="1080"/>
      <c r="P18" s="1137">
        <f t="shared" ca="1" si="7"/>
        <v>87556647.226531029</v>
      </c>
      <c r="Q18" s="1137">
        <f t="shared" ca="1" si="8"/>
        <v>6370751250.1046038</v>
      </c>
      <c r="R18" s="1137">
        <f t="shared" ca="1" si="16"/>
        <v>6453930064.9698086</v>
      </c>
      <c r="S18" s="1137">
        <f t="shared" ca="1" si="17"/>
        <v>83178814.865204811</v>
      </c>
      <c r="T18" s="1137">
        <f t="shared" ca="1" si="9"/>
        <v>6370751250.1046038</v>
      </c>
      <c r="U18" s="1139">
        <f t="shared" ca="1" si="10"/>
        <v>0.83027968725490253</v>
      </c>
      <c r="V18" s="1140">
        <f t="shared" ca="1" si="11"/>
        <v>5.0000000000000044E-2</v>
      </c>
      <c r="X18" s="1141">
        <f t="shared" ca="1" si="18"/>
        <v>339680529.73525369</v>
      </c>
      <c r="Y18" s="1141">
        <f t="shared" ca="1" si="12"/>
        <v>4377832.3613262177</v>
      </c>
      <c r="Z18" s="1141">
        <f t="shared" ca="1" si="13"/>
        <v>335302697.37392747</v>
      </c>
      <c r="AA18" s="1139">
        <f t="shared" ca="1" si="14"/>
        <v>0.8301088214449015</v>
      </c>
      <c r="AB18" s="1112"/>
    </row>
    <row r="19" spans="1:28">
      <c r="A19" s="1204">
        <f>'AMORT. PROFILE 0% CPR'!A19</f>
        <v>409200000</v>
      </c>
      <c r="C19" s="1111"/>
      <c r="D19" s="1132">
        <f t="shared" ca="1" si="0"/>
        <v>46173</v>
      </c>
      <c r="E19" s="1133">
        <f t="shared" ca="1" si="1"/>
        <v>46202</v>
      </c>
      <c r="F19" s="1134">
        <f t="shared" ca="1" si="2"/>
        <v>273</v>
      </c>
      <c r="G19" s="1135">
        <f ca="1">IF(F19&lt;&gt;"",COUNTIF($F$11:F19,"&gt;0"),"")</f>
        <v>9</v>
      </c>
      <c r="H19" s="1136">
        <v>6.0525303175296792E-3</v>
      </c>
      <c r="I19" s="1135"/>
      <c r="J19" s="1137">
        <f t="shared" ca="1" si="3"/>
        <v>6706053947.4785309</v>
      </c>
      <c r="K19" s="1138">
        <f t="shared" ca="1" si="4"/>
        <v>40588594.828103393</v>
      </c>
      <c r="L19" s="1137">
        <f t="shared" ca="1" si="5"/>
        <v>46154232.497424282</v>
      </c>
      <c r="M19" s="1137">
        <f t="shared" ca="1" si="6"/>
        <v>0</v>
      </c>
      <c r="N19" s="1137">
        <f t="shared" ca="1" si="15"/>
        <v>6619311120.1530037</v>
      </c>
      <c r="O19" s="1080"/>
      <c r="P19" s="1137">
        <f t="shared" ca="1" si="7"/>
        <v>86742827.325527191</v>
      </c>
      <c r="Q19" s="1137">
        <f t="shared" ca="1" si="8"/>
        <v>6288345564.1453533</v>
      </c>
      <c r="R19" s="1137">
        <f t="shared" ca="1" si="16"/>
        <v>6370751250.1046038</v>
      </c>
      <c r="S19" s="1137">
        <f t="shared" ca="1" si="17"/>
        <v>82405685.95925045</v>
      </c>
      <c r="T19" s="1137">
        <f t="shared" ca="1" si="9"/>
        <v>6288345564.1453533</v>
      </c>
      <c r="U19" s="1139">
        <f t="shared" ca="1" si="10"/>
        <v>0.81957897006440128</v>
      </c>
      <c r="V19" s="1140">
        <f t="shared" ca="1" si="11"/>
        <v>5.0000000000000044E-2</v>
      </c>
      <c r="X19" s="1141">
        <f t="shared" ca="1" si="18"/>
        <v>335302697.37392747</v>
      </c>
      <c r="Y19" s="1141">
        <f t="shared" ca="1" si="12"/>
        <v>4337141.366276741</v>
      </c>
      <c r="Z19" s="1141">
        <f t="shared" ca="1" si="13"/>
        <v>330965556.00765073</v>
      </c>
      <c r="AA19" s="1139">
        <f t="shared" ca="1" si="14"/>
        <v>0.81941030638789703</v>
      </c>
      <c r="AB19" s="1112"/>
    </row>
    <row r="20" spans="1:28">
      <c r="A20" s="1110" t="s">
        <v>610</v>
      </c>
      <c r="C20" s="1111"/>
      <c r="D20" s="1132">
        <f t="shared" ca="1" si="0"/>
        <v>46203</v>
      </c>
      <c r="E20" s="1133">
        <f t="shared" ca="1" si="1"/>
        <v>46230</v>
      </c>
      <c r="F20" s="1134">
        <f t="shared" ca="1" si="2"/>
        <v>301</v>
      </c>
      <c r="G20" s="1135">
        <f ca="1">IF(F20&lt;&gt;"",COUNTIF($F$11:F20,"&gt;0"),"")</f>
        <v>10</v>
      </c>
      <c r="H20" s="1136">
        <v>6.088585956135875E-3</v>
      </c>
      <c r="I20" s="1135"/>
      <c r="J20" s="1137">
        <f t="shared" ca="1" si="3"/>
        <v>6619311120.1530037</v>
      </c>
      <c r="K20" s="1138">
        <f t="shared" ca="1" si="4"/>
        <v>40302244.725457609</v>
      </c>
      <c r="L20" s="1137">
        <f t="shared" ca="1" si="5"/>
        <v>45555574.768438198</v>
      </c>
      <c r="M20" s="1137">
        <f t="shared" ca="1" si="6"/>
        <v>0</v>
      </c>
      <c r="N20" s="1137">
        <f t="shared" ca="1" si="15"/>
        <v>6533453300.6591082</v>
      </c>
      <c r="O20" s="1080"/>
      <c r="P20" s="1137">
        <f t="shared" ca="1" si="7"/>
        <v>85857819.493895531</v>
      </c>
      <c r="Q20" s="1137">
        <f t="shared" ca="1" si="8"/>
        <v>6206780635.626152</v>
      </c>
      <c r="R20" s="1137">
        <f t="shared" ca="1" si="16"/>
        <v>6288345564.1453533</v>
      </c>
      <c r="S20" s="1137">
        <f t="shared" ca="1" si="17"/>
        <v>81564928.519201279</v>
      </c>
      <c r="T20" s="1137">
        <f t="shared" ca="1" si="9"/>
        <v>6206780635.626152</v>
      </c>
      <c r="U20" s="1139">
        <f t="shared" ca="1" si="10"/>
        <v>0.80897771370160976</v>
      </c>
      <c r="V20" s="1140">
        <f t="shared" ca="1" si="11"/>
        <v>5.0000000000000155E-2</v>
      </c>
      <c r="X20" s="1141">
        <f t="shared" ca="1" si="18"/>
        <v>330965556.00765073</v>
      </c>
      <c r="Y20" s="1141">
        <f t="shared" ca="1" si="12"/>
        <v>4292890.974694252</v>
      </c>
      <c r="Z20" s="1141">
        <f t="shared" ca="1" si="13"/>
        <v>326672665.03295648</v>
      </c>
      <c r="AA20" s="1139">
        <f t="shared" ca="1" si="14"/>
        <v>0.80881123169025104</v>
      </c>
      <c r="AB20" s="1112"/>
    </row>
    <row r="21" spans="1:28">
      <c r="A21" s="1204">
        <f>'AMORT. PROFILE 0% CPR'!A21</f>
        <v>371538582.36000001</v>
      </c>
      <c r="C21" s="1111"/>
      <c r="D21" s="1132">
        <f t="shared" ca="1" si="0"/>
        <v>46234</v>
      </c>
      <c r="E21" s="1133">
        <f t="shared" ca="1" si="1"/>
        <v>46261</v>
      </c>
      <c r="F21" s="1134">
        <f t="shared" ca="1" si="2"/>
        <v>332</v>
      </c>
      <c r="G21" s="1135">
        <f ca="1">IF(F21&lt;&gt;"",COUNTIF($F$11:F21,"&gt;0"),"")</f>
        <v>11</v>
      </c>
      <c r="H21" s="1148">
        <v>6.133374550511099E-3</v>
      </c>
      <c r="I21" s="1135"/>
      <c r="J21" s="1137">
        <f t="shared" ca="1" si="3"/>
        <v>6533453300.6591082</v>
      </c>
      <c r="K21" s="1138">
        <f t="shared" ca="1" si="4"/>
        <v>40072116.201215312</v>
      </c>
      <c r="L21" s="1137">
        <f t="shared" ca="1" si="5"/>
        <v>44962655.872586533</v>
      </c>
      <c r="M21" s="1137">
        <f t="shared" ca="1" si="6"/>
        <v>0</v>
      </c>
      <c r="N21" s="1137">
        <f t="shared" ca="1" si="15"/>
        <v>6448418528.5853062</v>
      </c>
      <c r="O21" s="1080"/>
      <c r="P21" s="1137">
        <f t="shared" ca="1" si="7"/>
        <v>85034772.073801994</v>
      </c>
      <c r="Q21" s="1137">
        <f t="shared" ca="1" si="8"/>
        <v>6125997602.1560402</v>
      </c>
      <c r="R21" s="1137">
        <f t="shared" ca="1" si="16"/>
        <v>6206780635.626152</v>
      </c>
      <c r="S21" s="1137">
        <f t="shared" ca="1" si="17"/>
        <v>80783033.470111847</v>
      </c>
      <c r="T21" s="1137">
        <f t="shared" ca="1" si="9"/>
        <v>6125997602.1560402</v>
      </c>
      <c r="U21" s="1139">
        <f t="shared" ca="1" si="10"/>
        <v>0.79848461838446871</v>
      </c>
      <c r="V21" s="1140">
        <f t="shared" ca="1" si="11"/>
        <v>5.0000000000000155E-2</v>
      </c>
      <c r="X21" s="1141">
        <f t="shared" ca="1" si="18"/>
        <v>326672665.03295648</v>
      </c>
      <c r="Y21" s="1141">
        <f t="shared" ca="1" si="12"/>
        <v>4251738.6036901474</v>
      </c>
      <c r="Z21" s="1141">
        <f t="shared" ca="1" si="13"/>
        <v>322420926.42926633</v>
      </c>
      <c r="AA21" s="1139">
        <f t="shared" ca="1" si="14"/>
        <v>0.79832029577946351</v>
      </c>
      <c r="AB21" s="1112"/>
    </row>
    <row r="22" spans="1:28">
      <c r="A22" s="1149"/>
      <c r="C22" s="1111"/>
      <c r="D22" s="1132">
        <f t="shared" ca="1" si="0"/>
        <v>46265</v>
      </c>
      <c r="E22" s="1133">
        <f t="shared" ca="1" si="1"/>
        <v>46293</v>
      </c>
      <c r="F22" s="1134">
        <f t="shared" ca="1" si="2"/>
        <v>364</v>
      </c>
      <c r="G22" s="1135">
        <f ca="1">IF(F22&lt;&gt;"",COUNTIF($F$11:F22,"&gt;0"),"")</f>
        <v>12</v>
      </c>
      <c r="H22" s="1136">
        <v>6.1692309126794949E-3</v>
      </c>
      <c r="I22" s="1135"/>
      <c r="J22" s="1137">
        <f t="shared" ca="1" si="3"/>
        <v>6448418528.5853062</v>
      </c>
      <c r="K22" s="1138">
        <f t="shared" ca="1" si="4"/>
        <v>39781782.924443692</v>
      </c>
      <c r="L22" s="1137">
        <f t="shared" ca="1" si="5"/>
        <v>44375852.952735402</v>
      </c>
      <c r="M22" s="1137">
        <f t="shared" ca="1" si="6"/>
        <v>0</v>
      </c>
      <c r="N22" s="1137">
        <f t="shared" ca="1" si="15"/>
        <v>6364260892.708128</v>
      </c>
      <c r="O22" s="1080"/>
      <c r="P22" s="1137">
        <f t="shared" ca="1" si="7"/>
        <v>84157635.877178192</v>
      </c>
      <c r="Q22" s="1137">
        <f t="shared" ca="1" si="8"/>
        <v>6046047848.0727215</v>
      </c>
      <c r="R22" s="1137">
        <f t="shared" ca="1" si="16"/>
        <v>6125997602.1560402</v>
      </c>
      <c r="S22" s="1137">
        <f t="shared" ca="1" si="17"/>
        <v>79949754.08331871</v>
      </c>
      <c r="T22" s="1137">
        <f t="shared" ca="1" si="9"/>
        <v>6046047848.0727215</v>
      </c>
      <c r="U22" s="1139">
        <f t="shared" ca="1" si="10"/>
        <v>0.78809211163433857</v>
      </c>
      <c r="V22" s="1140">
        <f t="shared" ca="1" si="11"/>
        <v>5.0000000000000044E-2</v>
      </c>
      <c r="X22" s="1141">
        <f t="shared" ca="1" si="18"/>
        <v>322420926.42926633</v>
      </c>
      <c r="Y22" s="1141">
        <f t="shared" ca="1" si="12"/>
        <v>4207881.7938594818</v>
      </c>
      <c r="Z22" s="1141">
        <f t="shared" ca="1" si="13"/>
        <v>318213044.63540685</v>
      </c>
      <c r="AA22" s="1139">
        <f t="shared" ca="1" si="14"/>
        <v>0.78792992773525494</v>
      </c>
      <c r="AB22" s="1112"/>
    </row>
    <row r="23" spans="1:28" ht="15.5">
      <c r="A23" s="1101" t="s">
        <v>628</v>
      </c>
      <c r="C23" s="1111"/>
      <c r="D23" s="1132">
        <f t="shared" ca="1" si="0"/>
        <v>46295</v>
      </c>
      <c r="E23" s="1133">
        <f t="shared" ca="1" si="1"/>
        <v>46322</v>
      </c>
      <c r="F23" s="1134">
        <f t="shared" ca="1" si="2"/>
        <v>393</v>
      </c>
      <c r="G23" s="1135">
        <f ca="1">IF(F23&lt;&gt;"",COUNTIF($F$11:F23,"&gt;0"),"")</f>
        <v>13</v>
      </c>
      <c r="H23" s="1136">
        <v>6.211379484955426E-3</v>
      </c>
      <c r="I23" s="1135"/>
      <c r="J23" s="1137">
        <f t="shared" ca="1" si="3"/>
        <v>6364260892.708128</v>
      </c>
      <c r="K23" s="1138">
        <f t="shared" ca="1" si="4"/>
        <v>39530839.54587137</v>
      </c>
      <c r="L23" s="1137">
        <f t="shared" ca="1" si="5"/>
        <v>43794850.908799991</v>
      </c>
      <c r="M23" s="1137">
        <f t="shared" ca="1" si="6"/>
        <v>0</v>
      </c>
      <c r="N23" s="1137">
        <f t="shared" ca="1" si="15"/>
        <v>6280935202.2534561</v>
      </c>
      <c r="O23" s="1080"/>
      <c r="P23" s="1137">
        <f t="shared" ca="1" si="7"/>
        <v>83325690.45467186</v>
      </c>
      <c r="Q23" s="1137">
        <f t="shared" ca="1" si="8"/>
        <v>5966888442.1407833</v>
      </c>
      <c r="R23" s="1137">
        <f t="shared" ca="1" si="16"/>
        <v>6046047848.0727215</v>
      </c>
      <c r="S23" s="1137">
        <f t="shared" ca="1" si="17"/>
        <v>79159405.931938171</v>
      </c>
      <c r="T23" s="1137">
        <f t="shared" ca="1" si="9"/>
        <v>5966888442.1407833</v>
      </c>
      <c r="U23" s="1139">
        <f t="shared" ca="1" si="10"/>
        <v>0.77780680389964507</v>
      </c>
      <c r="V23" s="1140">
        <f t="shared" ca="1" si="11"/>
        <v>5.0000000000000044E-2</v>
      </c>
      <c r="X23" s="1141">
        <f t="shared" ca="1" si="18"/>
        <v>318213044.63540685</v>
      </c>
      <c r="Y23" s="1141">
        <f t="shared" ca="1" si="12"/>
        <v>4166284.5227336884</v>
      </c>
      <c r="Z23" s="1141">
        <f t="shared" ca="1" si="13"/>
        <v>314046760.11267316</v>
      </c>
      <c r="AA23" s="1139">
        <f t="shared" ca="1" si="14"/>
        <v>0.77764673664566675</v>
      </c>
      <c r="AB23" s="1112"/>
    </row>
    <row r="24" spans="1:28">
      <c r="A24" s="1110" t="s">
        <v>260</v>
      </c>
      <c r="C24" s="1111"/>
      <c r="D24" s="1132">
        <f t="shared" ca="1" si="0"/>
        <v>46326</v>
      </c>
      <c r="E24" s="1133">
        <f t="shared" ca="1" si="1"/>
        <v>46353</v>
      </c>
      <c r="F24" s="1134">
        <f t="shared" ca="1" si="2"/>
        <v>424</v>
      </c>
      <c r="G24" s="1135">
        <f ca="1">IF(F24&lt;&gt;"",COUNTIF($F$11:F24,"&gt;0"),"")</f>
        <v>14</v>
      </c>
      <c r="H24" s="1136">
        <v>6.2630015066440572E-3</v>
      </c>
      <c r="I24" s="1135"/>
      <c r="J24" s="1137">
        <f t="shared" ca="1" si="3"/>
        <v>6280935202.2534561</v>
      </c>
      <c r="K24" s="1138">
        <f t="shared" ca="1" si="4"/>
        <v>39337506.63484709</v>
      </c>
      <c r="L24" s="1137">
        <f t="shared" ca="1" si="5"/>
        <v>43219210.656375185</v>
      </c>
      <c r="M24" s="1137">
        <f t="shared" ca="1" si="6"/>
        <v>0</v>
      </c>
      <c r="N24" s="1137">
        <f t="shared" ca="1" si="15"/>
        <v>6198378484.9622345</v>
      </c>
      <c r="O24" s="1080"/>
      <c r="P24" s="1137">
        <f t="shared" ca="1" si="7"/>
        <v>82556717.291221619</v>
      </c>
      <c r="Q24" s="1137">
        <f t="shared" ca="1" si="8"/>
        <v>5888459560.7141228</v>
      </c>
      <c r="R24" s="1137">
        <f t="shared" ca="1" si="16"/>
        <v>5966888442.1407833</v>
      </c>
      <c r="S24" s="1137">
        <f t="shared" ca="1" si="17"/>
        <v>78428881.426660538</v>
      </c>
      <c r="T24" s="1137">
        <f t="shared" ca="1" si="9"/>
        <v>5888459560.7141228</v>
      </c>
      <c r="U24" s="1139">
        <f t="shared" ca="1" si="10"/>
        <v>0.76762317219945242</v>
      </c>
      <c r="V24" s="1140">
        <f t="shared" ca="1" si="11"/>
        <v>5.0000000000000044E-2</v>
      </c>
      <c r="X24" s="1141">
        <f t="shared" ca="1" si="18"/>
        <v>314046760.11267316</v>
      </c>
      <c r="Y24" s="1141">
        <f t="shared" ca="1" si="12"/>
        <v>4127835.8645610809</v>
      </c>
      <c r="Z24" s="1141">
        <f t="shared" ca="1" si="13"/>
        <v>309918924.24811208</v>
      </c>
      <c r="AA24" s="1139">
        <f t="shared" ca="1" si="14"/>
        <v>0.76746520066635671</v>
      </c>
      <c r="AB24" s="1112"/>
    </row>
    <row r="25" spans="1:28">
      <c r="A25" s="1205">
        <v>0.08</v>
      </c>
      <c r="C25" s="1111"/>
      <c r="D25" s="1132">
        <f t="shared" ca="1" si="0"/>
        <v>46356</v>
      </c>
      <c r="E25" s="1133">
        <f t="shared" ca="1" si="1"/>
        <v>46384</v>
      </c>
      <c r="F25" s="1134">
        <f t="shared" ca="1" si="2"/>
        <v>455</v>
      </c>
      <c r="G25" s="1135">
        <f ca="1">IF(F25&lt;&gt;"",COUNTIF($F$11:F25,"&gt;0"),"")</f>
        <v>15</v>
      </c>
      <c r="H25" s="1136">
        <v>6.292677908475707E-3</v>
      </c>
      <c r="I25" s="1135"/>
      <c r="J25" s="1137">
        <f t="shared" ca="1" si="3"/>
        <v>6198378484.9622345</v>
      </c>
      <c r="K25" s="1138">
        <f t="shared" ca="1" si="4"/>
        <v>39004399.360692978</v>
      </c>
      <c r="L25" s="1137">
        <f t="shared" ca="1" si="5"/>
        <v>42649862.919536933</v>
      </c>
      <c r="M25" s="1137">
        <f t="shared" ca="1" si="6"/>
        <v>0</v>
      </c>
      <c r="N25" s="1137">
        <f t="shared" ca="1" si="15"/>
        <v>6116724222.6820049</v>
      </c>
      <c r="O25" s="1080"/>
      <c r="P25" s="1137">
        <f t="shared" ca="1" si="7"/>
        <v>81654262.280229568</v>
      </c>
      <c r="Q25" s="1137">
        <f t="shared" ca="1" si="8"/>
        <v>5810888011.547904</v>
      </c>
      <c r="R25" s="1137">
        <f t="shared" ca="1" si="16"/>
        <v>5888459560.7141228</v>
      </c>
      <c r="S25" s="1137">
        <f t="shared" ca="1" si="17"/>
        <v>77571549.166218758</v>
      </c>
      <c r="T25" s="1137">
        <f t="shared" ca="1" si="9"/>
        <v>5810888011.547904</v>
      </c>
      <c r="U25" s="1139">
        <f t="shared" ca="1" si="10"/>
        <v>0.75753352039238964</v>
      </c>
      <c r="V25" s="1140">
        <f t="shared" ca="1" si="11"/>
        <v>5.0000000000000155E-2</v>
      </c>
      <c r="X25" s="1141">
        <f t="shared" ca="1" si="18"/>
        <v>309918924.24811208</v>
      </c>
      <c r="Y25" s="1141">
        <f t="shared" ca="1" si="12"/>
        <v>4082713.1140108109</v>
      </c>
      <c r="Z25" s="1141">
        <f t="shared" ca="1" si="13"/>
        <v>305836211.13410127</v>
      </c>
      <c r="AA25" s="1139">
        <f t="shared" ca="1" si="14"/>
        <v>0.7573776252397656</v>
      </c>
      <c r="AB25" s="1112"/>
    </row>
    <row r="26" spans="1:28">
      <c r="A26" s="1110" t="s">
        <v>629</v>
      </c>
      <c r="C26" s="1111"/>
      <c r="D26" s="1132">
        <f t="shared" ca="1" si="0"/>
        <v>46387</v>
      </c>
      <c r="E26" s="1133">
        <f t="shared" ca="1" si="1"/>
        <v>46414</v>
      </c>
      <c r="F26" s="1134">
        <f t="shared" ca="1" si="2"/>
        <v>485</v>
      </c>
      <c r="G26" s="1135">
        <f ca="1">IF(F26&lt;&gt;"",COUNTIF($F$11:F26,"&gt;0"),"")</f>
        <v>16</v>
      </c>
      <c r="H26" s="1136">
        <v>6.3358665088783829E-3</v>
      </c>
      <c r="I26" s="1135"/>
      <c r="J26" s="1137">
        <f t="shared" ca="1" si="3"/>
        <v>6116724222.6820049</v>
      </c>
      <c r="K26" s="1138">
        <f t="shared" ca="1" si="4"/>
        <v>38754748.146536075</v>
      </c>
      <c r="L26" s="1137">
        <f t="shared" ca="1" si="5"/>
        <v>42086186.244807549</v>
      </c>
      <c r="M26" s="1137">
        <f t="shared" ca="1" si="6"/>
        <v>0</v>
      </c>
      <c r="N26" s="1137">
        <f t="shared" ca="1" si="15"/>
        <v>6035883288.2906618</v>
      </c>
      <c r="O26" s="1080"/>
      <c r="P26" s="1137">
        <f t="shared" ca="1" si="7"/>
        <v>80840934.391343117</v>
      </c>
      <c r="Q26" s="1137">
        <f t="shared" ca="1" si="8"/>
        <v>5734089123.8761282</v>
      </c>
      <c r="R26" s="1137">
        <f t="shared" ca="1" si="16"/>
        <v>5810888011.547904</v>
      </c>
      <c r="S26" s="1137">
        <f t="shared" ca="1" si="17"/>
        <v>76798887.671775818</v>
      </c>
      <c r="T26" s="1137">
        <f t="shared" ca="1" si="9"/>
        <v>5734089123.8761282</v>
      </c>
      <c r="U26" s="1139">
        <f t="shared" ca="1" si="10"/>
        <v>0.74755416193432611</v>
      </c>
      <c r="V26" s="1140">
        <f t="shared" ca="1" si="11"/>
        <v>5.0000000000000044E-2</v>
      </c>
      <c r="X26" s="1141">
        <f t="shared" ca="1" si="18"/>
        <v>305836211.13410127</v>
      </c>
      <c r="Y26" s="1141">
        <f t="shared" ca="1" si="12"/>
        <v>4042046.7195672989</v>
      </c>
      <c r="Z26" s="1141">
        <f t="shared" ca="1" si="13"/>
        <v>301794164.41453397</v>
      </c>
      <c r="AA26" s="1139">
        <f t="shared" ca="1" si="14"/>
        <v>0.74740032046456806</v>
      </c>
      <c r="AB26" s="1112"/>
    </row>
    <row r="27" spans="1:28">
      <c r="A27" s="1205">
        <v>0.1</v>
      </c>
      <c r="C27" s="1111"/>
      <c r="D27" s="1132">
        <f t="shared" ca="1" si="0"/>
        <v>46418</v>
      </c>
      <c r="E27" s="1133">
        <f t="shared" ca="1" si="1"/>
        <v>46444</v>
      </c>
      <c r="F27" s="1134">
        <f t="shared" ca="1" si="2"/>
        <v>515</v>
      </c>
      <c r="G27" s="1135">
        <f ca="1">IF(F27&lt;&gt;"",COUNTIF($F$11:F27,"&gt;0"),"")</f>
        <v>17</v>
      </c>
      <c r="H27" s="1136">
        <v>6.3739095470263527E-3</v>
      </c>
      <c r="I27" s="1135"/>
      <c r="J27" s="1137">
        <f t="shared" ca="1" si="3"/>
        <v>6035883288.2906618</v>
      </c>
      <c r="K27" s="1138">
        <f t="shared" ca="1" si="4"/>
        <v>38472174.115972668</v>
      </c>
      <c r="L27" s="1137">
        <f t="shared" ca="1" si="5"/>
        <v>41528369.333761081</v>
      </c>
      <c r="M27" s="1137">
        <f t="shared" ca="1" si="6"/>
        <v>0</v>
      </c>
      <c r="N27" s="1137">
        <f t="shared" ca="1" si="15"/>
        <v>5955882744.8409281</v>
      </c>
      <c r="O27" s="1080"/>
      <c r="P27" s="1137">
        <f t="shared" ca="1" si="7"/>
        <v>80000543.449733734</v>
      </c>
      <c r="Q27" s="1137">
        <f t="shared" ca="1" si="8"/>
        <v>5658088607.5988817</v>
      </c>
      <c r="R27" s="1137">
        <f t="shared" ca="1" si="16"/>
        <v>5734089123.8761282</v>
      </c>
      <c r="S27" s="1137">
        <f t="shared" ca="1" si="17"/>
        <v>76000516.277246475</v>
      </c>
      <c r="T27" s="1137">
        <f t="shared" ca="1" si="9"/>
        <v>5658088607.5988817</v>
      </c>
      <c r="U27" s="1139">
        <f t="shared" ca="1" si="10"/>
        <v>0.73767420417281537</v>
      </c>
      <c r="V27" s="1140">
        <f t="shared" ca="1" si="11"/>
        <v>5.0000000000000044E-2</v>
      </c>
      <c r="X27" s="1141">
        <f t="shared" ca="1" si="18"/>
        <v>301794164.41453397</v>
      </c>
      <c r="Y27" s="1141">
        <f t="shared" ca="1" si="12"/>
        <v>4000027.1724872589</v>
      </c>
      <c r="Z27" s="1141">
        <f t="shared" ca="1" si="13"/>
        <v>297794137.24204671</v>
      </c>
      <c r="AA27" s="1139">
        <f t="shared" ca="1" si="14"/>
        <v>0.73752239592994617</v>
      </c>
      <c r="AB27" s="1112"/>
    </row>
    <row r="28" spans="1:28">
      <c r="C28" s="1111"/>
      <c r="D28" s="1132">
        <f t="shared" ca="1" si="0"/>
        <v>46446</v>
      </c>
      <c r="E28" s="1133">
        <f t="shared" ca="1" si="1"/>
        <v>46476</v>
      </c>
      <c r="F28" s="1134">
        <f t="shared" ca="1" si="2"/>
        <v>547</v>
      </c>
      <c r="G28" s="1135">
        <f ca="1">IF(F28&lt;&gt;"",COUNTIF($F$11:F28,"&gt;0"),"")</f>
        <v>18</v>
      </c>
      <c r="H28" s="1136">
        <v>6.4206566612116898E-3</v>
      </c>
      <c r="I28" s="1135"/>
      <c r="J28" s="1137">
        <f t="shared" ca="1" si="3"/>
        <v>5955882744.8409281</v>
      </c>
      <c r="K28" s="1138">
        <f t="shared" ca="1" si="4"/>
        <v>38240678.21905867</v>
      </c>
      <c r="L28" s="1137">
        <f t="shared" ca="1" si="5"/>
        <v>40976017.926610343</v>
      </c>
      <c r="M28" s="1137">
        <f t="shared" ca="1" si="6"/>
        <v>0</v>
      </c>
      <c r="N28" s="1137">
        <f t="shared" ca="1" si="15"/>
        <v>5876666048.6952591</v>
      </c>
      <c r="O28" s="1080"/>
      <c r="P28" s="1137">
        <f t="shared" ca="1" si="7"/>
        <v>79216696.145668983</v>
      </c>
      <c r="Q28" s="1137">
        <f t="shared" ca="1" si="8"/>
        <v>5582832746.2604961</v>
      </c>
      <c r="R28" s="1137">
        <f t="shared" ca="1" si="16"/>
        <v>5658088607.5988817</v>
      </c>
      <c r="S28" s="1137">
        <f t="shared" ca="1" si="17"/>
        <v>75255861.338385582</v>
      </c>
      <c r="T28" s="1137">
        <f t="shared" ca="1" si="9"/>
        <v>5582832746.2604961</v>
      </c>
      <c r="U28" s="1139">
        <f t="shared" ca="1" si="10"/>
        <v>0.72789695461314285</v>
      </c>
      <c r="V28" s="1140">
        <f t="shared" ca="1" si="11"/>
        <v>5.0000000000000044E-2</v>
      </c>
      <c r="X28" s="1141">
        <f t="shared" ca="1" si="18"/>
        <v>297794137.24204671</v>
      </c>
      <c r="Y28" s="1141">
        <f t="shared" ca="1" si="12"/>
        <v>3960834.8072834015</v>
      </c>
      <c r="Z28" s="1141">
        <f t="shared" ca="1" si="13"/>
        <v>293833302.43476331</v>
      </c>
      <c r="AA28" s="1139">
        <f t="shared" ca="1" si="14"/>
        <v>0.72774715846052473</v>
      </c>
      <c r="AB28" s="1112"/>
    </row>
    <row r="29" spans="1:28" ht="15.5">
      <c r="A29" s="1101" t="s">
        <v>630</v>
      </c>
      <c r="C29" s="1111"/>
      <c r="D29" s="1132">
        <f t="shared" ca="1" si="0"/>
        <v>46477</v>
      </c>
      <c r="E29" s="1133">
        <f t="shared" ca="1" si="1"/>
        <v>46504</v>
      </c>
      <c r="F29" s="1134">
        <f t="shared" ca="1" si="2"/>
        <v>575</v>
      </c>
      <c r="G29" s="1135">
        <f ca="1">IF(F29&lt;&gt;"",COUNTIF($F$11:F29,"&gt;0"),"")</f>
        <v>19</v>
      </c>
      <c r="H29" s="1136">
        <v>6.457233226186688E-3</v>
      </c>
      <c r="I29" s="1135"/>
      <c r="J29" s="1137">
        <f t="shared" ca="1" si="3"/>
        <v>5876666048.6952591</v>
      </c>
      <c r="K29" s="1138">
        <f t="shared" ca="1" si="4"/>
        <v>37947003.268838264</v>
      </c>
      <c r="L29" s="1137">
        <f t="shared" ca="1" si="5"/>
        <v>40429524.729671679</v>
      </c>
      <c r="M29" s="1137">
        <f t="shared" ca="1" si="6"/>
        <v>0</v>
      </c>
      <c r="N29" s="1137">
        <f t="shared" ca="1" si="15"/>
        <v>5798289520.6967497</v>
      </c>
      <c r="O29" s="1080"/>
      <c r="P29" s="1137">
        <f t="shared" ca="1" si="7"/>
        <v>78376527.998509407</v>
      </c>
      <c r="Q29" s="1137">
        <f t="shared" ca="1" si="8"/>
        <v>5508375044.661912</v>
      </c>
      <c r="R29" s="1137">
        <f t="shared" ca="1" si="16"/>
        <v>5582832746.2604961</v>
      </c>
      <c r="S29" s="1137">
        <f t="shared" ca="1" si="17"/>
        <v>74457701.598584175</v>
      </c>
      <c r="T29" s="1137">
        <f t="shared" ca="1" si="9"/>
        <v>5508375044.661912</v>
      </c>
      <c r="U29" s="1139">
        <f t="shared" ca="1" si="10"/>
        <v>0.71821550278656099</v>
      </c>
      <c r="V29" s="1140">
        <f t="shared" ca="1" si="11"/>
        <v>5.0000000000000044E-2</v>
      </c>
      <c r="X29" s="1141">
        <f t="shared" ca="1" si="18"/>
        <v>293833302.43476331</v>
      </c>
      <c r="Y29" s="1141">
        <f t="shared" ca="1" si="12"/>
        <v>3918826.3999252319</v>
      </c>
      <c r="Z29" s="1141">
        <f t="shared" ca="1" si="13"/>
        <v>289914476.03483808</v>
      </c>
      <c r="AA29" s="1139">
        <f t="shared" ca="1" si="14"/>
        <v>0.71806769900968548</v>
      </c>
      <c r="AB29" s="1112"/>
    </row>
    <row r="30" spans="1:28">
      <c r="A30" s="1110" t="s">
        <v>631</v>
      </c>
      <c r="C30" s="1111"/>
      <c r="D30" s="1132">
        <f t="shared" ca="1" si="0"/>
        <v>46507</v>
      </c>
      <c r="E30" s="1133">
        <f t="shared" ca="1" si="1"/>
        <v>46534</v>
      </c>
      <c r="F30" s="1134">
        <f t="shared" ca="1" si="2"/>
        <v>605</v>
      </c>
      <c r="G30" s="1135">
        <f ca="1">IF(F30&lt;&gt;"",COUNTIF($F$11:F30,"&gt;0"),"")</f>
        <v>20</v>
      </c>
      <c r="H30" s="1136">
        <v>6.4969380648127462E-3</v>
      </c>
      <c r="I30" s="1135"/>
      <c r="J30" s="1137">
        <f t="shared" ca="1" si="3"/>
        <v>5798289520.6967497</v>
      </c>
      <c r="K30" s="1138">
        <f t="shared" ca="1" si="4"/>
        <v>37671127.897819564</v>
      </c>
      <c r="L30" s="1137">
        <f t="shared" ca="1" si="5"/>
        <v>39888725.92735903</v>
      </c>
      <c r="M30" s="1137">
        <f t="shared" ca="1" si="6"/>
        <v>0</v>
      </c>
      <c r="N30" s="1137">
        <f t="shared" ca="1" si="15"/>
        <v>5720729666.8715715</v>
      </c>
      <c r="O30" s="1080"/>
      <c r="P30" s="1137">
        <f t="shared" ca="1" si="7"/>
        <v>77559853.825178146</v>
      </c>
      <c r="Q30" s="1137">
        <f t="shared" ca="1" si="8"/>
        <v>5434693183.5279922</v>
      </c>
      <c r="R30" s="1137">
        <f t="shared" ca="1" si="16"/>
        <v>5508375044.661912</v>
      </c>
      <c r="S30" s="1137">
        <f t="shared" ca="1" si="17"/>
        <v>73681861.133919716</v>
      </c>
      <c r="T30" s="1137">
        <f t="shared" ca="1" si="9"/>
        <v>5434693183.5279922</v>
      </c>
      <c r="U30" s="1139">
        <f t="shared" ca="1" si="10"/>
        <v>0.70863673193304066</v>
      </c>
      <c r="V30" s="1140">
        <f t="shared" ca="1" si="11"/>
        <v>5.0000000000000155E-2</v>
      </c>
      <c r="X30" s="1141">
        <f t="shared" ca="1" si="18"/>
        <v>289914476.03483808</v>
      </c>
      <c r="Y30" s="1141">
        <f t="shared" ca="1" si="12"/>
        <v>3877992.6912584305</v>
      </c>
      <c r="Z30" s="1141">
        <f t="shared" ca="1" si="13"/>
        <v>286036483.34357965</v>
      </c>
      <c r="AA30" s="1139">
        <f t="shared" ca="1" si="14"/>
        <v>0.70849089940087506</v>
      </c>
      <c r="AB30" s="1112"/>
    </row>
    <row r="31" spans="1:28">
      <c r="A31" s="1206">
        <f>'AMORT. PROFILE 0% CPR'!A31</f>
        <v>45929</v>
      </c>
      <c r="C31" s="1111"/>
      <c r="D31" s="1132">
        <f t="shared" ca="1" si="0"/>
        <v>46538</v>
      </c>
      <c r="E31" s="1133">
        <f t="shared" ca="1" si="1"/>
        <v>46566</v>
      </c>
      <c r="F31" s="1134">
        <f t="shared" ca="1" si="2"/>
        <v>637</v>
      </c>
      <c r="G31" s="1135">
        <f ca="1">IF(F31&lt;&gt;"",COUNTIF($F$11:F31,"&gt;0"),"")</f>
        <v>21</v>
      </c>
      <c r="H31" s="1136">
        <v>6.5436261874657333E-3</v>
      </c>
      <c r="I31" s="1135"/>
      <c r="J31" s="1137">
        <f t="shared" ca="1" si="3"/>
        <v>5720729666.8715715</v>
      </c>
      <c r="K31" s="1138">
        <f t="shared" ca="1" si="4"/>
        <v>37434316.459552936</v>
      </c>
      <c r="L31" s="1137">
        <f t="shared" ca="1" si="5"/>
        <v>39353311.59588784</v>
      </c>
      <c r="M31" s="1137">
        <f t="shared" ca="1" si="6"/>
        <v>0</v>
      </c>
      <c r="N31" s="1137">
        <f t="shared" ca="1" si="15"/>
        <v>5643942038.8161306</v>
      </c>
      <c r="O31" s="1080"/>
      <c r="P31" s="1137">
        <f t="shared" ca="1" si="7"/>
        <v>76787628.055440903</v>
      </c>
      <c r="Q31" s="1137">
        <f t="shared" ca="1" si="8"/>
        <v>5361744936.8753242</v>
      </c>
      <c r="R31" s="1137">
        <f t="shared" ca="1" si="16"/>
        <v>5434693183.5279922</v>
      </c>
      <c r="S31" s="1137">
        <f t="shared" ca="1" si="17"/>
        <v>72948246.652667999</v>
      </c>
      <c r="T31" s="1137">
        <f t="shared" ca="1" si="9"/>
        <v>5361744936.8753242</v>
      </c>
      <c r="U31" s="1139">
        <f t="shared" ca="1" si="10"/>
        <v>0.69915777074152119</v>
      </c>
      <c r="V31" s="1140">
        <f t="shared" ca="1" si="11"/>
        <v>4.9999999999999933E-2</v>
      </c>
      <c r="X31" s="1141">
        <f t="shared" ca="1" si="18"/>
        <v>286036483.34357965</v>
      </c>
      <c r="Y31" s="1141">
        <f t="shared" ca="1" si="12"/>
        <v>3839381.4027729034</v>
      </c>
      <c r="Z31" s="1141">
        <f t="shared" ca="1" si="13"/>
        <v>282197101.94080675</v>
      </c>
      <c r="AA31" s="1139">
        <f t="shared" ca="1" si="14"/>
        <v>0.69901388891392879</v>
      </c>
      <c r="AB31" s="1112"/>
    </row>
    <row r="32" spans="1:28">
      <c r="A32" s="1110" t="s">
        <v>632</v>
      </c>
      <c r="C32" s="1111"/>
      <c r="D32" s="1132">
        <f t="shared" ca="1" si="0"/>
        <v>46568</v>
      </c>
      <c r="E32" s="1133">
        <f t="shared" ca="1" si="1"/>
        <v>46595</v>
      </c>
      <c r="F32" s="1134">
        <f t="shared" ca="1" si="2"/>
        <v>666</v>
      </c>
      <c r="G32" s="1135">
        <f ca="1">IF(F32&lt;&gt;"",COUNTIF($F$11:F32,"&gt;0"),"")</f>
        <v>22</v>
      </c>
      <c r="H32" s="1136">
        <v>6.5780392457232386E-3</v>
      </c>
      <c r="I32" s="1135"/>
      <c r="J32" s="1137">
        <f t="shared" ca="1" si="3"/>
        <v>5643942038.8161306</v>
      </c>
      <c r="K32" s="1138">
        <f t="shared" ca="1" si="4"/>
        <v>37126072.231919736</v>
      </c>
      <c r="L32" s="1137">
        <f t="shared" ca="1" si="5"/>
        <v>38823739.079087533</v>
      </c>
      <c r="M32" s="1137">
        <f t="shared" ca="1" si="6"/>
        <v>0</v>
      </c>
      <c r="N32" s="1137">
        <f t="shared" ca="1" si="15"/>
        <v>5567992227.5051241</v>
      </c>
      <c r="O32" s="1080"/>
      <c r="P32" s="1137">
        <f t="shared" ca="1" si="7"/>
        <v>75949811.311006546</v>
      </c>
      <c r="Q32" s="1137">
        <f t="shared" ca="1" si="8"/>
        <v>5289592616.1298676</v>
      </c>
      <c r="R32" s="1137">
        <f t="shared" ca="1" si="16"/>
        <v>5361744936.8753242</v>
      </c>
      <c r="S32" s="1137">
        <f t="shared" ca="1" si="17"/>
        <v>72152320.745456696</v>
      </c>
      <c r="T32" s="1137">
        <f t="shared" ca="1" si="9"/>
        <v>5289592616.1298676</v>
      </c>
      <c r="U32" s="1139">
        <f t="shared" ca="1" si="10"/>
        <v>0.68977318695972367</v>
      </c>
      <c r="V32" s="1140">
        <f t="shared" ca="1" si="11"/>
        <v>5.0000000000000044E-2</v>
      </c>
      <c r="X32" s="1141">
        <f t="shared" ca="1" si="18"/>
        <v>282197101.94080675</v>
      </c>
      <c r="Y32" s="1141">
        <f t="shared" ca="1" si="12"/>
        <v>3797490.5655498505</v>
      </c>
      <c r="Z32" s="1141">
        <f t="shared" ca="1" si="13"/>
        <v>278399611.3752569</v>
      </c>
      <c r="AA32" s="1139">
        <f t="shared" ca="1" si="14"/>
        <v>0.68963123641448376</v>
      </c>
      <c r="AB32" s="1112"/>
    </row>
    <row r="33" spans="1:28">
      <c r="A33" s="1150">
        <f>A31</f>
        <v>45929</v>
      </c>
      <c r="C33" s="1111"/>
      <c r="D33" s="1132">
        <f t="shared" ca="1" si="0"/>
        <v>46599</v>
      </c>
      <c r="E33" s="1133">
        <f t="shared" ca="1" si="1"/>
        <v>46626</v>
      </c>
      <c r="F33" s="1134">
        <f t="shared" ca="1" si="2"/>
        <v>697</v>
      </c>
      <c r="G33" s="1135">
        <f ca="1">IF(F33&lt;&gt;"",COUNTIF($F$11:F33,"&gt;0"),"")</f>
        <v>23</v>
      </c>
      <c r="H33" s="1136">
        <v>6.6273728883381152E-3</v>
      </c>
      <c r="I33" s="1135"/>
      <c r="J33" s="1137">
        <f t="shared" ca="1" si="3"/>
        <v>5567992227.5051241</v>
      </c>
      <c r="K33" s="1138">
        <f t="shared" ca="1" si="4"/>
        <v>36901160.731044807</v>
      </c>
      <c r="L33" s="1137">
        <f t="shared" ca="1" si="5"/>
        <v>38299390.898312539</v>
      </c>
      <c r="M33" s="1137">
        <f t="shared" ca="1" si="6"/>
        <v>0</v>
      </c>
      <c r="N33" s="1137">
        <f t="shared" ca="1" si="15"/>
        <v>5492791675.8757668</v>
      </c>
      <c r="O33" s="1080"/>
      <c r="P33" s="1137">
        <f t="shared" ca="1" si="7"/>
        <v>75200551.629357338</v>
      </c>
      <c r="Q33" s="1137">
        <f t="shared" ca="1" si="8"/>
        <v>5218152092.0819778</v>
      </c>
      <c r="R33" s="1137">
        <f t="shared" ca="1" si="16"/>
        <v>5289592616.1298676</v>
      </c>
      <c r="S33" s="1137">
        <f t="shared" ca="1" si="17"/>
        <v>71440524.047889709</v>
      </c>
      <c r="T33" s="1137">
        <f t="shared" ca="1" si="9"/>
        <v>5218152092.0819778</v>
      </c>
      <c r="U33" s="1139">
        <f t="shared" ca="1" si="10"/>
        <v>0.68049099677479896</v>
      </c>
      <c r="V33" s="1140">
        <f t="shared" ca="1" si="11"/>
        <v>5.0000000000000155E-2</v>
      </c>
      <c r="X33" s="1141">
        <f t="shared" ca="1" si="18"/>
        <v>278399611.3752569</v>
      </c>
      <c r="Y33" s="1141">
        <f t="shared" ca="1" si="12"/>
        <v>3760027.5814676285</v>
      </c>
      <c r="Z33" s="1141">
        <f t="shared" ca="1" si="13"/>
        <v>274639583.79378927</v>
      </c>
      <c r="AA33" s="1139">
        <f t="shared" ca="1" si="14"/>
        <v>0.68035095644002175</v>
      </c>
      <c r="AB33" s="1112"/>
    </row>
    <row r="34" spans="1:28">
      <c r="A34" s="1151">
        <f>'AMORT. PROFILE 0% CPR'!A34</f>
        <v>45715</v>
      </c>
      <c r="C34" s="1111"/>
      <c r="D34" s="1132">
        <f t="shared" ca="1" si="0"/>
        <v>46630</v>
      </c>
      <c r="E34" s="1133">
        <f t="shared" ca="1" si="1"/>
        <v>46657</v>
      </c>
      <c r="F34" s="1134">
        <f t="shared" ca="1" si="2"/>
        <v>728</v>
      </c>
      <c r="G34" s="1135">
        <f ca="1">IF(F34&lt;&gt;"",COUNTIF($F$11:F34,"&gt;0"),"")</f>
        <v>24</v>
      </c>
      <c r="H34" s="1136">
        <v>6.6642395070978582E-3</v>
      </c>
      <c r="I34" s="1135"/>
      <c r="J34" s="1137">
        <f t="shared" ca="1" si="3"/>
        <v>5492791675.8757668</v>
      </c>
      <c r="K34" s="1138">
        <f t="shared" ca="1" si="4"/>
        <v>36605279.290629536</v>
      </c>
      <c r="L34" s="1137">
        <f t="shared" ca="1" si="5"/>
        <v>37780722.301277734</v>
      </c>
      <c r="M34" s="1137">
        <f t="shared" ca="1" si="6"/>
        <v>0</v>
      </c>
      <c r="N34" s="1137">
        <f t="shared" ca="1" si="15"/>
        <v>5418405674.2838593</v>
      </c>
      <c r="O34" s="1080"/>
      <c r="P34" s="1137">
        <f t="shared" ca="1" si="7"/>
        <v>74386001.591907501</v>
      </c>
      <c r="Q34" s="1137">
        <f t="shared" ca="1" si="8"/>
        <v>5147485390.5696659</v>
      </c>
      <c r="R34" s="1137">
        <f t="shared" ca="1" si="16"/>
        <v>5218152092.0819778</v>
      </c>
      <c r="S34" s="1137">
        <f t="shared" ca="1" si="17"/>
        <v>70666701.512311935</v>
      </c>
      <c r="T34" s="1137">
        <f t="shared" ca="1" si="9"/>
        <v>5147485390.5696659</v>
      </c>
      <c r="U34" s="1139">
        <f t="shared" ca="1" si="10"/>
        <v>0.67130037720398006</v>
      </c>
      <c r="V34" s="1140">
        <f t="shared" ca="1" si="11"/>
        <v>5.0000000000000044E-2</v>
      </c>
      <c r="X34" s="1141">
        <f t="shared" ca="1" si="18"/>
        <v>274639583.79378927</v>
      </c>
      <c r="Y34" s="1141">
        <f t="shared" ca="1" si="12"/>
        <v>3719300.0795955658</v>
      </c>
      <c r="Z34" s="1141">
        <f t="shared" ca="1" si="13"/>
        <v>270920283.7141937</v>
      </c>
      <c r="AA34" s="1139">
        <f t="shared" ca="1" si="14"/>
        <v>0.67116222823506666</v>
      </c>
      <c r="AB34" s="1112"/>
    </row>
    <row r="35" spans="1:28">
      <c r="A35" s="1151">
        <f>'AMORT. PROFILE 0% CPR'!A35</f>
        <v>45743</v>
      </c>
      <c r="C35" s="1111"/>
      <c r="D35" s="1132">
        <f t="shared" ca="1" si="0"/>
        <v>46660</v>
      </c>
      <c r="E35" s="1133">
        <f t="shared" ca="1" si="1"/>
        <v>46687</v>
      </c>
      <c r="F35" s="1134">
        <f t="shared" ca="1" si="2"/>
        <v>758</v>
      </c>
      <c r="G35" s="1135">
        <f ca="1">IF(F35&lt;&gt;"",COUNTIF($F$11:F35,"&gt;0"),"")</f>
        <v>25</v>
      </c>
      <c r="H35" s="1136">
        <v>6.7086781094206106E-3</v>
      </c>
      <c r="I35" s="1135"/>
      <c r="J35" s="1137">
        <f t="shared" ca="1" si="3"/>
        <v>5418405674.2838593</v>
      </c>
      <c r="K35" s="1138">
        <f t="shared" ca="1" si="4"/>
        <v>36350339.535028547</v>
      </c>
      <c r="L35" s="1137">
        <f t="shared" ca="1" si="5"/>
        <v>37267410.464481018</v>
      </c>
      <c r="M35" s="1137">
        <f t="shared" ca="1" si="6"/>
        <v>0</v>
      </c>
      <c r="N35" s="1137">
        <f t="shared" ca="1" si="15"/>
        <v>5344787924.2843494</v>
      </c>
      <c r="O35" s="1080"/>
      <c r="P35" s="1137">
        <f t="shared" ca="1" si="7"/>
        <v>73617749.999509811</v>
      </c>
      <c r="Q35" s="1137">
        <f t="shared" ca="1" si="8"/>
        <v>5077548528.0701313</v>
      </c>
      <c r="R35" s="1137">
        <f t="shared" ca="1" si="16"/>
        <v>5147485390.5696659</v>
      </c>
      <c r="S35" s="1137">
        <f t="shared" ca="1" si="17"/>
        <v>69936862.499534607</v>
      </c>
      <c r="T35" s="1137">
        <f t="shared" ca="1" si="9"/>
        <v>5077548528.0701313</v>
      </c>
      <c r="U35" s="1139">
        <f t="shared" ca="1" si="10"/>
        <v>0.66220930769434283</v>
      </c>
      <c r="V35" s="1140">
        <f t="shared" ca="1" si="11"/>
        <v>5.0000000000000155E-2</v>
      </c>
      <c r="X35" s="1141">
        <f t="shared" ca="1" si="18"/>
        <v>270920283.7141937</v>
      </c>
      <c r="Y35" s="1141">
        <f t="shared" ca="1" si="12"/>
        <v>3680887.4999752045</v>
      </c>
      <c r="Z35" s="1141">
        <f t="shared" ca="1" si="13"/>
        <v>267239396.2142185</v>
      </c>
      <c r="AA35" s="1139">
        <f t="shared" ca="1" si="14"/>
        <v>0.66207302960457892</v>
      </c>
      <c r="AB35" s="1112"/>
    </row>
    <row r="36" spans="1:28">
      <c r="A36" s="1151">
        <f>'AMORT. PROFILE 0% CPR'!A36</f>
        <v>45775</v>
      </c>
      <c r="C36" s="1111"/>
      <c r="D36" s="1132">
        <f t="shared" ca="1" si="0"/>
        <v>46691</v>
      </c>
      <c r="E36" s="1133">
        <f t="shared" ca="1" si="1"/>
        <v>46720</v>
      </c>
      <c r="F36" s="1134">
        <f t="shared" ca="1" si="2"/>
        <v>791</v>
      </c>
      <c r="G36" s="1135">
        <f ca="1">IF(F36&lt;&gt;"",COUNTIF($F$11:F36,"&gt;0"),"")</f>
        <v>26</v>
      </c>
      <c r="H36" s="1136">
        <v>6.757731939292801E-3</v>
      </c>
      <c r="I36" s="1135"/>
      <c r="J36" s="1137">
        <f t="shared" ca="1" si="3"/>
        <v>5344787924.2843494</v>
      </c>
      <c r="K36" s="1138">
        <f t="shared" ca="1" si="4"/>
        <v>36118644.064682819</v>
      </c>
      <c r="L36" s="1137">
        <f t="shared" ca="1" si="5"/>
        <v>36759257.343339838</v>
      </c>
      <c r="M36" s="1137">
        <f t="shared" ca="1" si="6"/>
        <v>0</v>
      </c>
      <c r="N36" s="1137">
        <f t="shared" ca="1" si="15"/>
        <v>5271910022.8763266</v>
      </c>
      <c r="O36" s="1080"/>
      <c r="P36" s="1137">
        <f t="shared" ca="1" si="7"/>
        <v>72877901.408022881</v>
      </c>
      <c r="Q36" s="1137">
        <f t="shared" ca="1" si="8"/>
        <v>5008314521.7325096</v>
      </c>
      <c r="R36" s="1137">
        <f t="shared" ca="1" si="16"/>
        <v>5077548528.0701313</v>
      </c>
      <c r="S36" s="1137">
        <f t="shared" ca="1" si="17"/>
        <v>69234006.337621689</v>
      </c>
      <c r="T36" s="1137">
        <f t="shared" ca="1" si="9"/>
        <v>5008314521.7325096</v>
      </c>
      <c r="U36" s="1139">
        <f t="shared" ca="1" si="10"/>
        <v>0.65321212989118138</v>
      </c>
      <c r="V36" s="1140">
        <f t="shared" ca="1" si="11"/>
        <v>5.0000000000000155E-2</v>
      </c>
      <c r="X36" s="1141">
        <f t="shared" ca="1" si="18"/>
        <v>267239396.2142185</v>
      </c>
      <c r="Y36" s="1141">
        <f t="shared" ca="1" si="12"/>
        <v>3643895.0704011917</v>
      </c>
      <c r="Z36" s="1141">
        <f t="shared" ca="1" si="13"/>
        <v>263595501.14381731</v>
      </c>
      <c r="AA36" s="1139">
        <f t="shared" ca="1" si="14"/>
        <v>0.65307770335830517</v>
      </c>
      <c r="AB36" s="1112"/>
    </row>
    <row r="37" spans="1:28">
      <c r="A37" s="1151">
        <f>'AMORT. PROFILE 0% CPR'!A37</f>
        <v>45804</v>
      </c>
      <c r="C37" s="1111"/>
      <c r="D37" s="1132">
        <f t="shared" ca="1" si="0"/>
        <v>46721</v>
      </c>
      <c r="E37" s="1133">
        <f t="shared" ca="1" si="1"/>
        <v>46748</v>
      </c>
      <c r="F37" s="1134">
        <f t="shared" ca="1" si="2"/>
        <v>819</v>
      </c>
      <c r="G37" s="1135">
        <f ca="1">IF(F37&lt;&gt;"",COUNTIF($F$11:F37,"&gt;0"),"")</f>
        <v>27</v>
      </c>
      <c r="H37" s="1136">
        <v>6.7922906992823944E-3</v>
      </c>
      <c r="I37" s="1135"/>
      <c r="J37" s="1137">
        <f t="shared" ca="1" si="3"/>
        <v>5271910022.8763266</v>
      </c>
      <c r="K37" s="1138">
        <f t="shared" ca="1" si="4"/>
        <v>35808345.415836506</v>
      </c>
      <c r="L37" s="1137">
        <f t="shared" ca="1" si="5"/>
        <v>36256771.495416865</v>
      </c>
      <c r="M37" s="1137">
        <f t="shared" ca="1" si="6"/>
        <v>0</v>
      </c>
      <c r="N37" s="1137">
        <f t="shared" ca="1" si="15"/>
        <v>5199844905.9650736</v>
      </c>
      <c r="O37" s="1080"/>
      <c r="P37" s="1137">
        <f t="shared" ca="1" si="7"/>
        <v>72065116.911252975</v>
      </c>
      <c r="Q37" s="1137">
        <f t="shared" ca="1" si="8"/>
        <v>4939852660.6668196</v>
      </c>
      <c r="R37" s="1137">
        <f t="shared" ca="1" si="16"/>
        <v>5008314521.7325096</v>
      </c>
      <c r="S37" s="1137">
        <f t="shared" ca="1" si="17"/>
        <v>68461861.065690041</v>
      </c>
      <c r="T37" s="1137">
        <f t="shared" ca="1" si="9"/>
        <v>4939852660.6668196</v>
      </c>
      <c r="U37" s="1139">
        <f t="shared" ca="1" si="10"/>
        <v>0.64430537252772468</v>
      </c>
      <c r="V37" s="1140">
        <f t="shared" ca="1" si="11"/>
        <v>5.0000000000000044E-2</v>
      </c>
      <c r="X37" s="1141">
        <f t="shared" ca="1" si="18"/>
        <v>263595501.14381731</v>
      </c>
      <c r="Y37" s="1141">
        <f t="shared" ca="1" si="12"/>
        <v>3603255.8455629349</v>
      </c>
      <c r="Z37" s="1141">
        <f t="shared" ca="1" si="13"/>
        <v>259992245.29825437</v>
      </c>
      <c r="AA37" s="1139">
        <f t="shared" ca="1" si="14"/>
        <v>0.64417277894383507</v>
      </c>
      <c r="AB37" s="1112"/>
    </row>
    <row r="38" spans="1:28">
      <c r="A38" s="1151">
        <f>'AMORT. PROFILE 0% CPR'!A38</f>
        <v>45835</v>
      </c>
      <c r="C38" s="1111"/>
      <c r="D38" s="1132">
        <f t="shared" ca="1" si="0"/>
        <v>46752</v>
      </c>
      <c r="E38" s="1133">
        <f t="shared" ca="1" si="1"/>
        <v>46779</v>
      </c>
      <c r="F38" s="1134">
        <f t="shared" ca="1" si="2"/>
        <v>850</v>
      </c>
      <c r="G38" s="1135">
        <f ca="1">IF(F38&lt;&gt;"",COUNTIF($F$11:F38,"&gt;0"),"")</f>
        <v>28</v>
      </c>
      <c r="H38" s="1136">
        <v>6.8390234381432852E-3</v>
      </c>
      <c r="I38" s="1135"/>
      <c r="J38" s="1137">
        <f t="shared" ca="1" si="3"/>
        <v>5199844905.9650736</v>
      </c>
      <c r="K38" s="1138">
        <f t="shared" ca="1" si="4"/>
        <v>35561861.186605103</v>
      </c>
      <c r="L38" s="1137">
        <f t="shared" ca="1" si="5"/>
        <v>35759471.802885257</v>
      </c>
      <c r="M38" s="1137">
        <f t="shared" ca="1" si="6"/>
        <v>0</v>
      </c>
      <c r="N38" s="1137">
        <f t="shared" ca="1" si="15"/>
        <v>5128523572.9755831</v>
      </c>
      <c r="O38" s="1080"/>
      <c r="P38" s="1137">
        <f t="shared" ca="1" si="7"/>
        <v>71321332.989490509</v>
      </c>
      <c r="Q38" s="1137">
        <f t="shared" ca="1" si="8"/>
        <v>4872097394.3268042</v>
      </c>
      <c r="R38" s="1137">
        <f t="shared" ca="1" si="16"/>
        <v>4939852660.6668196</v>
      </c>
      <c r="S38" s="1137">
        <f t="shared" ca="1" si="17"/>
        <v>67755266.340015411</v>
      </c>
      <c r="T38" s="1137">
        <f t="shared" ca="1" si="9"/>
        <v>4872097394.3268042</v>
      </c>
      <c r="U38" s="1139">
        <f t="shared" ca="1" si="10"/>
        <v>0.6354979494502675</v>
      </c>
      <c r="V38" s="1140">
        <f t="shared" ca="1" si="11"/>
        <v>4.9999999999999933E-2</v>
      </c>
      <c r="X38" s="1141">
        <f t="shared" ca="1" si="18"/>
        <v>259992245.29825437</v>
      </c>
      <c r="Y38" s="1141">
        <f t="shared" ca="1" si="12"/>
        <v>3566066.6494750977</v>
      </c>
      <c r="Z38" s="1141">
        <f t="shared" ca="1" si="13"/>
        <v>256426178.64877927</v>
      </c>
      <c r="AA38" s="1139">
        <f t="shared" ca="1" si="14"/>
        <v>0.63536716837305562</v>
      </c>
      <c r="AB38" s="1112"/>
    </row>
    <row r="39" spans="1:28">
      <c r="A39" s="1151">
        <f>'AMORT. PROFILE 0% CPR'!A39</f>
        <v>45866</v>
      </c>
      <c r="C39" s="1111"/>
      <c r="D39" s="1132">
        <f t="shared" ca="1" si="0"/>
        <v>46783</v>
      </c>
      <c r="E39" s="1133">
        <f t="shared" ca="1" si="1"/>
        <v>46811</v>
      </c>
      <c r="F39" s="1134">
        <f t="shared" ca="1" si="2"/>
        <v>882</v>
      </c>
      <c r="G39" s="1135">
        <f ca="1">IF(F39&lt;&gt;"",COUNTIF($F$11:F39,"&gt;0"),"")</f>
        <v>29</v>
      </c>
      <c r="H39" s="1136">
        <v>6.8759064053799078E-3</v>
      </c>
      <c r="I39" s="1135"/>
      <c r="J39" s="1137">
        <f t="shared" ca="1" si="3"/>
        <v>5128523572.9755831</v>
      </c>
      <c r="K39" s="1138">
        <f t="shared" ca="1" si="4"/>
        <v>35263248.085564665</v>
      </c>
      <c r="L39" s="1137">
        <f t="shared" ca="1" si="5"/>
        <v>35267683.315075099</v>
      </c>
      <c r="M39" s="1137">
        <f t="shared" ca="1" si="6"/>
        <v>0</v>
      </c>
      <c r="N39" s="1137">
        <f t="shared" ca="1" si="15"/>
        <v>5057992641.5749435</v>
      </c>
      <c r="O39" s="1080"/>
      <c r="P39" s="1137">
        <f t="shared" ca="1" si="7"/>
        <v>70530931.400639534</v>
      </c>
      <c r="Q39" s="1137">
        <f t="shared" ca="1" si="8"/>
        <v>4805093009.4961958</v>
      </c>
      <c r="R39" s="1137">
        <f t="shared" ca="1" si="16"/>
        <v>4872097394.3268042</v>
      </c>
      <c r="S39" s="1137">
        <f t="shared" ca="1" si="17"/>
        <v>67004384.830608368</v>
      </c>
      <c r="T39" s="1137">
        <f t="shared" ca="1" si="9"/>
        <v>4805093009.4961958</v>
      </c>
      <c r="U39" s="1139">
        <f t="shared" ca="1" si="10"/>
        <v>0.62678142776807544</v>
      </c>
      <c r="V39" s="1140">
        <f t="shared" ca="1" si="11"/>
        <v>5.0000000000000155E-2</v>
      </c>
      <c r="X39" s="1141">
        <f t="shared" ca="1" si="18"/>
        <v>256426178.64877927</v>
      </c>
      <c r="Y39" s="1141">
        <f t="shared" ca="1" si="12"/>
        <v>3526546.5700311661</v>
      </c>
      <c r="Z39" s="1141">
        <f t="shared" ca="1" si="13"/>
        <v>252899632.07874811</v>
      </c>
      <c r="AA39" s="1139">
        <f t="shared" ca="1" si="14"/>
        <v>0.62665244049066293</v>
      </c>
      <c r="AB39" s="1112"/>
    </row>
    <row r="40" spans="1:28">
      <c r="A40" s="1151">
        <f>'AMORT. PROFILE 0% CPR'!A40</f>
        <v>45896</v>
      </c>
      <c r="C40" s="1111"/>
      <c r="D40" s="1132">
        <f t="shared" ca="1" si="0"/>
        <v>46812</v>
      </c>
      <c r="E40" s="1133">
        <f t="shared" ca="1" si="1"/>
        <v>46839</v>
      </c>
      <c r="F40" s="1134">
        <f t="shared" ca="1" si="2"/>
        <v>910</v>
      </c>
      <c r="G40" s="1135">
        <f ca="1">IF(F40&lt;&gt;"",COUNTIF($F$11:F40,"&gt;0"),"")</f>
        <v>30</v>
      </c>
      <c r="H40" s="1136">
        <v>6.9259289520733781E-3</v>
      </c>
      <c r="I40" s="1135"/>
      <c r="J40" s="1137">
        <f t="shared" ca="1" si="3"/>
        <v>5057992641.5749435</v>
      </c>
      <c r="K40" s="1138">
        <f t="shared" ca="1" si="4"/>
        <v>35031297.675658002</v>
      </c>
      <c r="L40" s="1137">
        <f t="shared" ca="1" si="5"/>
        <v>34780906.272315718</v>
      </c>
      <c r="M40" s="1137">
        <f t="shared" ca="1" si="6"/>
        <v>0</v>
      </c>
      <c r="N40" s="1137">
        <f t="shared" ca="1" si="15"/>
        <v>4988180437.6269693</v>
      </c>
      <c r="O40" s="1080"/>
      <c r="P40" s="1137">
        <f t="shared" ca="1" si="7"/>
        <v>69812203.947974205</v>
      </c>
      <c r="Q40" s="1137">
        <f t="shared" ca="1" si="8"/>
        <v>4738771415.7456207</v>
      </c>
      <c r="R40" s="1137">
        <f t="shared" ca="1" si="16"/>
        <v>4805093009.4961958</v>
      </c>
      <c r="S40" s="1137">
        <f t="shared" ca="1" si="17"/>
        <v>66321593.750575066</v>
      </c>
      <c r="T40" s="1137">
        <f t="shared" ca="1" si="9"/>
        <v>4738771415.7456207</v>
      </c>
      <c r="U40" s="1139">
        <f t="shared" ca="1" si="10"/>
        <v>0.61816150484950805</v>
      </c>
      <c r="V40" s="1140">
        <f t="shared" ca="1" si="11"/>
        <v>5.0000000000000044E-2</v>
      </c>
      <c r="X40" s="1141">
        <f t="shared" ca="1" si="18"/>
        <v>252899632.07874811</v>
      </c>
      <c r="Y40" s="1141">
        <f t="shared" ca="1" si="12"/>
        <v>3490610.1973991394</v>
      </c>
      <c r="Z40" s="1141">
        <f t="shared" ca="1" si="13"/>
        <v>249409021.88134897</v>
      </c>
      <c r="AA40" s="1139">
        <f t="shared" ca="1" si="14"/>
        <v>0.61803429149254185</v>
      </c>
      <c r="AB40" s="1112"/>
    </row>
    <row r="41" spans="1:28">
      <c r="A41" s="1151">
        <f>'AMORT. PROFILE 0% CPR'!A41</f>
        <v>45929</v>
      </c>
      <c r="C41" s="1111"/>
      <c r="D41" s="1132">
        <f t="shared" ca="1" si="0"/>
        <v>46843</v>
      </c>
      <c r="E41" s="1133">
        <f t="shared" ca="1" si="1"/>
        <v>46870</v>
      </c>
      <c r="F41" s="1134">
        <f t="shared" ca="1" si="2"/>
        <v>941</v>
      </c>
      <c r="G41" s="1135">
        <f ca="1">IF(F41&lt;&gt;"",COUNTIF($F$11:F41,"&gt;0"),"")</f>
        <v>31</v>
      </c>
      <c r="H41" s="1136">
        <v>6.968380032368336E-3</v>
      </c>
      <c r="I41" s="1135"/>
      <c r="J41" s="1137">
        <f t="shared" ca="1" si="3"/>
        <v>4988180437.6269693</v>
      </c>
      <c r="K41" s="1138">
        <f t="shared" ca="1" si="4"/>
        <v>34759536.959410124</v>
      </c>
      <c r="L41" s="1137">
        <f t="shared" ca="1" si="5"/>
        <v>34299381.635237716</v>
      </c>
      <c r="M41" s="1137">
        <f t="shared" ca="1" si="6"/>
        <v>0</v>
      </c>
      <c r="N41" s="1137">
        <f t="shared" ca="1" si="15"/>
        <v>4919121519.0323219</v>
      </c>
      <c r="O41" s="1080"/>
      <c r="P41" s="1137">
        <f t="shared" ca="1" si="7"/>
        <v>69058918.594647408</v>
      </c>
      <c r="Q41" s="1137">
        <f t="shared" ca="1" si="8"/>
        <v>4673165443.0807056</v>
      </c>
      <c r="R41" s="1137">
        <f t="shared" ca="1" si="16"/>
        <v>4738771415.7456207</v>
      </c>
      <c r="S41" s="1137">
        <f t="shared" ca="1" si="17"/>
        <v>65605972.664915085</v>
      </c>
      <c r="T41" s="1137">
        <f t="shared" ca="1" si="9"/>
        <v>4673165443.0807056</v>
      </c>
      <c r="U41" s="1139">
        <f t="shared" ca="1" si="10"/>
        <v>0.60962942105511508</v>
      </c>
      <c r="V41" s="1140">
        <f t="shared" ca="1" si="11"/>
        <v>5.0000000000000044E-2</v>
      </c>
      <c r="X41" s="1141">
        <f t="shared" ca="1" si="18"/>
        <v>249409021.88134897</v>
      </c>
      <c r="Y41" s="1141">
        <f t="shared" ca="1" si="12"/>
        <v>3452945.9297323227</v>
      </c>
      <c r="Z41" s="1141">
        <f t="shared" ca="1" si="13"/>
        <v>245956075.95161664</v>
      </c>
      <c r="AA41" s="1139">
        <f t="shared" ca="1" si="14"/>
        <v>0.6095039635419085</v>
      </c>
      <c r="AB41" s="1112"/>
    </row>
    <row r="42" spans="1:28">
      <c r="A42" s="1151">
        <f>'AMORT. PROFILE 0% CPR'!A42</f>
        <v>45957</v>
      </c>
      <c r="C42" s="1111"/>
      <c r="D42" s="1132">
        <f t="shared" ca="1" si="0"/>
        <v>46873</v>
      </c>
      <c r="E42" s="1133">
        <f t="shared" ca="1" si="1"/>
        <v>46902</v>
      </c>
      <c r="F42" s="1134">
        <f t="shared" ca="1" si="2"/>
        <v>973</v>
      </c>
      <c r="G42" s="1135">
        <f ca="1">IF(F42&lt;&gt;"",COUNTIF($F$11:F42,"&gt;0"),"")</f>
        <v>32</v>
      </c>
      <c r="H42" s="1136">
        <v>7.012340494481766E-3</v>
      </c>
      <c r="I42" s="1135"/>
      <c r="J42" s="1137">
        <f t="shared" ca="1" si="3"/>
        <v>4919121519.0323219</v>
      </c>
      <c r="K42" s="1138">
        <f t="shared" ca="1" si="4"/>
        <v>34494555.025187008</v>
      </c>
      <c r="L42" s="1137">
        <f t="shared" ca="1" si="5"/>
        <v>33823026.095293939</v>
      </c>
      <c r="M42" s="1137">
        <f t="shared" ca="1" si="6"/>
        <v>0</v>
      </c>
      <c r="N42" s="1137">
        <f t="shared" ca="1" si="15"/>
        <v>4850803937.9118414</v>
      </c>
      <c r="O42" s="1080"/>
      <c r="P42" s="1137">
        <f t="shared" ca="1" si="7"/>
        <v>68317581.120480537</v>
      </c>
      <c r="Q42" s="1137">
        <f t="shared" ca="1" si="8"/>
        <v>4608263741.0162487</v>
      </c>
      <c r="R42" s="1137">
        <f t="shared" ca="1" si="16"/>
        <v>4673165443.0807056</v>
      </c>
      <c r="S42" s="1137">
        <f t="shared" ca="1" si="17"/>
        <v>64901702.06445694</v>
      </c>
      <c r="T42" s="1137">
        <f t="shared" ca="1" si="9"/>
        <v>4608263741.0162487</v>
      </c>
      <c r="U42" s="1139">
        <f t="shared" ca="1" si="10"/>
        <v>0.6011893998714436</v>
      </c>
      <c r="V42" s="1140">
        <f t="shared" ca="1" si="11"/>
        <v>5.0000000000000155E-2</v>
      </c>
      <c r="X42" s="1141">
        <f t="shared" ca="1" si="18"/>
        <v>245956075.95161664</v>
      </c>
      <c r="Y42" s="1141">
        <f t="shared" ca="1" si="12"/>
        <v>3415879.0560235977</v>
      </c>
      <c r="Z42" s="1141">
        <f t="shared" ca="1" si="13"/>
        <v>242540196.89559305</v>
      </c>
      <c r="AA42" s="1139">
        <f t="shared" ca="1" si="14"/>
        <v>0.60106567925615018</v>
      </c>
      <c r="AB42" s="1112"/>
    </row>
    <row r="43" spans="1:28">
      <c r="A43" s="1151">
        <f>'AMORT. PROFILE 0% CPR'!A43</f>
        <v>45988</v>
      </c>
      <c r="C43" s="1111"/>
      <c r="D43" s="1132">
        <f t="shared" ca="1" si="0"/>
        <v>46904</v>
      </c>
      <c r="E43" s="1133">
        <f t="shared" ca="1" si="1"/>
        <v>46931</v>
      </c>
      <c r="F43" s="1134">
        <f t="shared" ca="1" si="2"/>
        <v>1002</v>
      </c>
      <c r="G43" s="1135">
        <f ca="1">IF(F43&lt;&gt;"",COUNTIF($F$11:F43,"&gt;0"),"")</f>
        <v>33</v>
      </c>
      <c r="H43" s="1136">
        <v>7.0620336687723436E-3</v>
      </c>
      <c r="I43" s="1135"/>
      <c r="J43" s="1137">
        <f t="shared" ca="1" si="3"/>
        <v>4850803937.9118414</v>
      </c>
      <c r="K43" s="1138">
        <f t="shared" ca="1" si="4"/>
        <v>34256540.730146892</v>
      </c>
      <c r="L43" s="1137">
        <f t="shared" ca="1" si="5"/>
        <v>33351617.125425704</v>
      </c>
      <c r="M43" s="1137">
        <f t="shared" ca="1" si="6"/>
        <v>0</v>
      </c>
      <c r="N43" s="1137">
        <f t="shared" ca="1" si="15"/>
        <v>4783195780.0562687</v>
      </c>
      <c r="O43" s="1080"/>
      <c r="P43" s="1137">
        <f t="shared" ca="1" si="7"/>
        <v>67608157.855572701</v>
      </c>
      <c r="Q43" s="1137">
        <f t="shared" ca="1" si="8"/>
        <v>4544035991.0534554</v>
      </c>
      <c r="R43" s="1137">
        <f t="shared" ca="1" si="16"/>
        <v>4608263741.0162487</v>
      </c>
      <c r="S43" s="1137">
        <f t="shared" ca="1" si="17"/>
        <v>64227749.96279335</v>
      </c>
      <c r="T43" s="1137">
        <f t="shared" ca="1" si="9"/>
        <v>4544035991.0534554</v>
      </c>
      <c r="U43" s="1139">
        <f t="shared" ca="1" si="10"/>
        <v>0.59283998109095981</v>
      </c>
      <c r="V43" s="1140">
        <f t="shared" ca="1" si="11"/>
        <v>4.9999999999999933E-2</v>
      </c>
      <c r="X43" s="1141">
        <f t="shared" ca="1" si="18"/>
        <v>242540196.89559305</v>
      </c>
      <c r="Y43" s="1141">
        <f t="shared" ca="1" si="12"/>
        <v>3380407.8927793503</v>
      </c>
      <c r="Z43" s="1141">
        <f t="shared" ca="1" si="13"/>
        <v>239159789.0028137</v>
      </c>
      <c r="AA43" s="1139">
        <f t="shared" ca="1" si="14"/>
        <v>0.59271797872823329</v>
      </c>
      <c r="AB43" s="1112"/>
    </row>
    <row r="44" spans="1:28">
      <c r="A44" s="1151">
        <f>'AMORT. PROFILE 0% CPR'!A44</f>
        <v>46020</v>
      </c>
      <c r="C44" s="1111"/>
      <c r="D44" s="1132">
        <f t="shared" ca="1" si="0"/>
        <v>46934</v>
      </c>
      <c r="E44" s="1133">
        <f t="shared" ca="1" si="1"/>
        <v>46961</v>
      </c>
      <c r="F44" s="1134">
        <f t="shared" ca="1" si="2"/>
        <v>1032</v>
      </c>
      <c r="G44" s="1135">
        <f ca="1">IF(F44&lt;&gt;"",COUNTIF($F$11:F44,"&gt;0"),"")</f>
        <v>34</v>
      </c>
      <c r="H44" s="1136">
        <v>7.1038307982606843E-3</v>
      </c>
      <c r="I44" s="1135"/>
      <c r="J44" s="1137">
        <f t="shared" ca="1" si="3"/>
        <v>4783195780.0562687</v>
      </c>
      <c r="K44" s="1138">
        <f t="shared" ca="1" si="4"/>
        <v>33979013.496474259</v>
      </c>
      <c r="L44" s="1137">
        <f t="shared" ca="1" si="5"/>
        <v>32885394.076394979</v>
      </c>
      <c r="M44" s="1137">
        <f t="shared" ca="1" si="6"/>
        <v>0</v>
      </c>
      <c r="N44" s="1137">
        <f t="shared" ca="1" si="15"/>
        <v>4716331372.4833994</v>
      </c>
      <c r="O44" s="1080"/>
      <c r="P44" s="1137">
        <f t="shared" ca="1" si="7"/>
        <v>66864407.572869301</v>
      </c>
      <c r="Q44" s="1137">
        <f t="shared" ca="1" si="8"/>
        <v>4480514803.8592291</v>
      </c>
      <c r="R44" s="1137">
        <f t="shared" ca="1" si="16"/>
        <v>4544035991.0534554</v>
      </c>
      <c r="S44" s="1137">
        <f t="shared" ca="1" si="17"/>
        <v>63521187.194226265</v>
      </c>
      <c r="T44" s="1137">
        <f t="shared" ca="1" si="9"/>
        <v>4480514803.8592291</v>
      </c>
      <c r="U44" s="1139">
        <f t="shared" ca="1" si="10"/>
        <v>0.58457726432530432</v>
      </c>
      <c r="V44" s="1140">
        <f t="shared" ca="1" si="11"/>
        <v>5.0000000000000044E-2</v>
      </c>
      <c r="X44" s="1141">
        <f t="shared" ca="1" si="18"/>
        <v>239159789.0028137</v>
      </c>
      <c r="Y44" s="1141">
        <f t="shared" ca="1" si="12"/>
        <v>3343220.3786430359</v>
      </c>
      <c r="Z44" s="1141">
        <f t="shared" ca="1" si="13"/>
        <v>235816568.62417066</v>
      </c>
      <c r="AA44" s="1139">
        <f t="shared" ca="1" si="14"/>
        <v>0.58445696237246747</v>
      </c>
      <c r="AB44" s="1112"/>
    </row>
    <row r="45" spans="1:28">
      <c r="A45" s="1151">
        <f>'AMORT. PROFILE 0% CPR'!A45</f>
        <v>46049</v>
      </c>
      <c r="C45" s="1111"/>
      <c r="D45" s="1132">
        <f t="shared" ca="1" si="0"/>
        <v>46965</v>
      </c>
      <c r="E45" s="1133">
        <f t="shared" ca="1" si="1"/>
        <v>46993</v>
      </c>
      <c r="F45" s="1134">
        <f t="shared" ca="1" si="2"/>
        <v>1064</v>
      </c>
      <c r="G45" s="1135">
        <f ca="1">IF(F45&lt;&gt;"",COUNTIF($F$11:F45,"&gt;0"),"")</f>
        <v>35</v>
      </c>
      <c r="H45" s="1136">
        <v>7.1527899564139772E-3</v>
      </c>
      <c r="I45" s="1135"/>
      <c r="J45" s="1137">
        <f t="shared" ca="1" si="3"/>
        <v>4716331372.4833994</v>
      </c>
      <c r="K45" s="1138">
        <f t="shared" ca="1" si="4"/>
        <v>33734927.672219411</v>
      </c>
      <c r="L45" s="1137">
        <f t="shared" ca="1" si="5"/>
        <v>32424089.477787156</v>
      </c>
      <c r="M45" s="1137">
        <f t="shared" ca="1" si="6"/>
        <v>0</v>
      </c>
      <c r="N45" s="1137">
        <f t="shared" ca="1" si="15"/>
        <v>4650172355.3333931</v>
      </c>
      <c r="O45" s="1080"/>
      <c r="P45" s="1137">
        <f t="shared" ca="1" si="7"/>
        <v>66159017.150006294</v>
      </c>
      <c r="Q45" s="1137">
        <f t="shared" ca="1" si="8"/>
        <v>4417663737.5667229</v>
      </c>
      <c r="R45" s="1137">
        <f t="shared" ca="1" si="16"/>
        <v>4480514803.8592291</v>
      </c>
      <c r="S45" s="1137">
        <f t="shared" ca="1" si="17"/>
        <v>62851066.292506218</v>
      </c>
      <c r="T45" s="1137">
        <f t="shared" ca="1" si="9"/>
        <v>4417663737.5667229</v>
      </c>
      <c r="U45" s="1139">
        <f t="shared" ca="1" si="10"/>
        <v>0.57640544484372314</v>
      </c>
      <c r="V45" s="1140">
        <f t="shared" ca="1" si="11"/>
        <v>5.0000000000000155E-2</v>
      </c>
      <c r="X45" s="1141">
        <f t="shared" ca="1" si="18"/>
        <v>235816568.62417066</v>
      </c>
      <c r="Y45" s="1141">
        <f t="shared" ca="1" si="12"/>
        <v>3307950.8575000763</v>
      </c>
      <c r="Z45" s="1141">
        <f t="shared" ca="1" si="13"/>
        <v>232508617.76667058</v>
      </c>
      <c r="AA45" s="1139">
        <f t="shared" ca="1" si="14"/>
        <v>0.57628682459474745</v>
      </c>
      <c r="AB45" s="1112"/>
    </row>
    <row r="46" spans="1:28">
      <c r="A46" s="1151">
        <f>'AMORT. PROFILE 0% CPR'!A46</f>
        <v>46080</v>
      </c>
      <c r="C46" s="1111"/>
      <c r="D46" s="1132">
        <f t="shared" ca="1" si="0"/>
        <v>46996</v>
      </c>
      <c r="E46" s="1133">
        <f t="shared" ca="1" si="1"/>
        <v>47023</v>
      </c>
      <c r="F46" s="1134">
        <f t="shared" ca="1" si="2"/>
        <v>1094</v>
      </c>
      <c r="G46" s="1135">
        <f ca="1">IF(F46&lt;&gt;"",COUNTIF($F$11:F46,"&gt;0"),"")</f>
        <v>36</v>
      </c>
      <c r="H46" s="1136">
        <v>7.1967674030143786E-3</v>
      </c>
      <c r="I46" s="1135"/>
      <c r="J46" s="1137">
        <f t="shared" ca="1" si="3"/>
        <v>4650172355.3333931</v>
      </c>
      <c r="K46" s="1138">
        <f t="shared" ca="1" si="4"/>
        <v>33466208.825261958</v>
      </c>
      <c r="L46" s="1137">
        <f t="shared" ca="1" si="5"/>
        <v>31967839.840844058</v>
      </c>
      <c r="M46" s="1137">
        <f t="shared" ca="1" si="6"/>
        <v>0</v>
      </c>
      <c r="N46" s="1137">
        <f t="shared" ca="1" si="15"/>
        <v>4584738306.6672869</v>
      </c>
      <c r="O46" s="1080"/>
      <c r="P46" s="1137">
        <f t="shared" ca="1" si="7"/>
        <v>65434048.666106224</v>
      </c>
      <c r="Q46" s="1137">
        <f t="shared" ca="1" si="8"/>
        <v>4355501391.3339224</v>
      </c>
      <c r="R46" s="1137">
        <f t="shared" ca="1" si="16"/>
        <v>4417663737.5667229</v>
      </c>
      <c r="S46" s="1137">
        <f t="shared" ca="1" si="17"/>
        <v>62162346.232800484</v>
      </c>
      <c r="T46" s="1137">
        <f t="shared" ca="1" si="9"/>
        <v>4355501391.3339224</v>
      </c>
      <c r="U46" s="1139">
        <f t="shared" ca="1" si="10"/>
        <v>0.56831983450402956</v>
      </c>
      <c r="V46" s="1140">
        <f t="shared" ca="1" si="11"/>
        <v>5.0000000000000044E-2</v>
      </c>
      <c r="X46" s="1141">
        <f t="shared" ca="1" si="18"/>
        <v>232508617.76667058</v>
      </c>
      <c r="Y46" s="1141">
        <f t="shared" ca="1" si="12"/>
        <v>3271702.4333057404</v>
      </c>
      <c r="Z46" s="1141">
        <f t="shared" ca="1" si="13"/>
        <v>229236915.33336484</v>
      </c>
      <c r="AA46" s="1139">
        <f t="shared" ca="1" si="14"/>
        <v>0.56820287821767002</v>
      </c>
      <c r="AB46" s="1112"/>
    </row>
    <row r="47" spans="1:28">
      <c r="A47" s="1151">
        <f>'AMORT. PROFILE 0% CPR'!A47</f>
        <v>46108</v>
      </c>
      <c r="C47" s="1111"/>
      <c r="D47" s="1132">
        <f t="shared" ca="1" si="0"/>
        <v>47026</v>
      </c>
      <c r="E47" s="1133">
        <f t="shared" ca="1" si="1"/>
        <v>47053</v>
      </c>
      <c r="F47" s="1134">
        <f t="shared" ca="1" si="2"/>
        <v>1124</v>
      </c>
      <c r="G47" s="1135">
        <f ca="1">IF(F47&lt;&gt;"",COUNTIF($F$11:F47,"&gt;0"),"")</f>
        <v>37</v>
      </c>
      <c r="H47" s="1136">
        <v>7.241597406579146E-3</v>
      </c>
      <c r="I47" s="1135"/>
      <c r="J47" s="1137">
        <f t="shared" ca="1" si="3"/>
        <v>4584738306.6672869</v>
      </c>
      <c r="K47" s="1138">
        <f t="shared" ca="1" si="4"/>
        <v>33200829.031405888</v>
      </c>
      <c r="L47" s="1137">
        <f t="shared" ca="1" si="5"/>
        <v>31516587.042195652</v>
      </c>
      <c r="M47" s="1137">
        <f t="shared" ca="1" si="6"/>
        <v>0</v>
      </c>
      <c r="N47" s="1137">
        <f t="shared" ca="1" si="15"/>
        <v>4520020890.5936861</v>
      </c>
      <c r="O47" s="1080"/>
      <c r="P47" s="1137">
        <f t="shared" ca="1" si="7"/>
        <v>64717416.073600769</v>
      </c>
      <c r="Q47" s="1137">
        <f t="shared" ca="1" si="8"/>
        <v>4294019846.0640016</v>
      </c>
      <c r="R47" s="1137">
        <f t="shared" ca="1" si="16"/>
        <v>4355501391.3339224</v>
      </c>
      <c r="S47" s="1137">
        <f t="shared" ca="1" si="17"/>
        <v>61481545.269920826</v>
      </c>
      <c r="T47" s="1137">
        <f t="shared" ca="1" si="9"/>
        <v>4294019846.0640016</v>
      </c>
      <c r="U47" s="1139">
        <f t="shared" ca="1" si="10"/>
        <v>0.56032282603482764</v>
      </c>
      <c r="V47" s="1140">
        <f t="shared" ca="1" si="11"/>
        <v>5.0000000000000044E-2</v>
      </c>
      <c r="X47" s="1141">
        <f t="shared" ca="1" si="18"/>
        <v>229236915.33336484</v>
      </c>
      <c r="Y47" s="1141">
        <f t="shared" ca="1" si="12"/>
        <v>3235870.8036799431</v>
      </c>
      <c r="Z47" s="1141">
        <f t="shared" ca="1" si="13"/>
        <v>226001044.5296849</v>
      </c>
      <c r="AA47" s="1139">
        <f t="shared" ca="1" si="14"/>
        <v>0.56020751547743119</v>
      </c>
      <c r="AB47" s="1112"/>
    </row>
    <row r="48" spans="1:28">
      <c r="A48" s="1151">
        <f>'AMORT. PROFILE 0% CPR'!A48</f>
        <v>46139</v>
      </c>
      <c r="C48" s="1111"/>
      <c r="D48" s="1132">
        <f t="shared" ca="1" si="0"/>
        <v>47057</v>
      </c>
      <c r="E48" s="1133">
        <f t="shared" ca="1" si="1"/>
        <v>47084</v>
      </c>
      <c r="F48" s="1134">
        <f t="shared" ca="1" si="2"/>
        <v>1155</v>
      </c>
      <c r="G48" s="1135">
        <f ca="1">IF(F48&lt;&gt;"",COUNTIF($F$11:F48,"&gt;0"),"")</f>
        <v>38</v>
      </c>
      <c r="H48" s="1136">
        <v>7.301176100127843E-3</v>
      </c>
      <c r="I48" s="1135"/>
      <c r="J48" s="1137">
        <f t="shared" ca="1" si="3"/>
        <v>4520020890.5936861</v>
      </c>
      <c r="K48" s="1138">
        <f t="shared" ca="1" si="4"/>
        <v>33001468.498481188</v>
      </c>
      <c r="L48" s="1137">
        <f t="shared" ca="1" si="5"/>
        <v>31069839.339198139</v>
      </c>
      <c r="M48" s="1137">
        <f t="shared" ca="1" si="6"/>
        <v>0</v>
      </c>
      <c r="N48" s="1137">
        <f t="shared" ca="1" si="15"/>
        <v>4455949582.7560072</v>
      </c>
      <c r="O48" s="1080"/>
      <c r="P48" s="1137">
        <f t="shared" ca="1" si="7"/>
        <v>64071307.837678909</v>
      </c>
      <c r="Q48" s="1137">
        <f t="shared" ca="1" si="8"/>
        <v>4233152103.6182065</v>
      </c>
      <c r="R48" s="1137">
        <f t="shared" ca="1" si="16"/>
        <v>4294019846.0640016</v>
      </c>
      <c r="S48" s="1137">
        <f t="shared" ca="1" si="17"/>
        <v>60867742.445795059</v>
      </c>
      <c r="T48" s="1137">
        <f t="shared" ca="1" si="9"/>
        <v>4233152103.6182065</v>
      </c>
      <c r="U48" s="1139">
        <f t="shared" ca="1" si="10"/>
        <v>0.55241340066690703</v>
      </c>
      <c r="V48" s="1140">
        <f t="shared" ca="1" si="11"/>
        <v>5.0000000000000044E-2</v>
      </c>
      <c r="X48" s="1141">
        <f t="shared" ca="1" si="18"/>
        <v>226001044.5296849</v>
      </c>
      <c r="Y48" s="1141">
        <f t="shared" ca="1" si="12"/>
        <v>3203565.3918838501</v>
      </c>
      <c r="Z48" s="1141">
        <f t="shared" ca="1" si="13"/>
        <v>222797479.13780105</v>
      </c>
      <c r="AA48" s="1139">
        <f t="shared" ca="1" si="14"/>
        <v>0.55229971781447929</v>
      </c>
      <c r="AB48" s="1112"/>
    </row>
    <row r="49" spans="1:28">
      <c r="A49" s="1151">
        <f>'AMORT. PROFILE 0% CPR'!A49</f>
        <v>46169</v>
      </c>
      <c r="C49" s="1111"/>
      <c r="D49" s="1132">
        <f t="shared" ca="1" si="0"/>
        <v>47087</v>
      </c>
      <c r="E49" s="1133">
        <f t="shared" ca="1" si="1"/>
        <v>47114</v>
      </c>
      <c r="F49" s="1134">
        <f t="shared" ca="1" si="2"/>
        <v>1185</v>
      </c>
      <c r="G49" s="1135">
        <f ca="1">IF(F49&lt;&gt;"",COUNTIF($F$11:F49,"&gt;0"),"")</f>
        <v>39</v>
      </c>
      <c r="H49" s="1136">
        <v>7.3377156243270942E-3</v>
      </c>
      <c r="I49" s="1135"/>
      <c r="J49" s="1137">
        <f t="shared" ca="1" si="3"/>
        <v>4455949582.7560072</v>
      </c>
      <c r="K49" s="1138">
        <f t="shared" ca="1" si="4"/>
        <v>32696490.874602549</v>
      </c>
      <c r="L49" s="1137">
        <f t="shared" ca="1" si="5"/>
        <v>30628296.869995296</v>
      </c>
      <c r="M49" s="1137">
        <f t="shared" ca="1" si="6"/>
        <v>0</v>
      </c>
      <c r="N49" s="1137">
        <f t="shared" ca="1" si="15"/>
        <v>4392624795.0114098</v>
      </c>
      <c r="O49" s="1080"/>
      <c r="P49" s="1137">
        <f t="shared" ca="1" si="7"/>
        <v>63324787.744597435</v>
      </c>
      <c r="Q49" s="1137">
        <f t="shared" ca="1" si="8"/>
        <v>4172993555.260839</v>
      </c>
      <c r="R49" s="1137">
        <f t="shared" ca="1" si="16"/>
        <v>4233152103.6182065</v>
      </c>
      <c r="S49" s="1137">
        <f t="shared" ca="1" si="17"/>
        <v>60158548.357367516</v>
      </c>
      <c r="T49" s="1137">
        <f t="shared" ca="1" si="9"/>
        <v>4172993555.260839</v>
      </c>
      <c r="U49" s="1139">
        <f t="shared" ca="1" si="10"/>
        <v>0.54458293928088897</v>
      </c>
      <c r="V49" s="1140">
        <f t="shared" ca="1" si="11"/>
        <v>5.0000000000000044E-2</v>
      </c>
      <c r="X49" s="1141">
        <f t="shared" ca="1" si="18"/>
        <v>222797479.13780105</v>
      </c>
      <c r="Y49" s="1141">
        <f t="shared" ca="1" si="12"/>
        <v>3166239.3872299194</v>
      </c>
      <c r="Z49" s="1141">
        <f t="shared" ca="1" si="13"/>
        <v>219631239.75057113</v>
      </c>
      <c r="AA49" s="1139">
        <f t="shared" ca="1" si="14"/>
        <v>0.54447086788318932</v>
      </c>
      <c r="AB49" s="1112"/>
    </row>
    <row r="50" spans="1:28">
      <c r="A50" s="1151">
        <f>'AMORT. PROFILE 0% CPR'!A50</f>
        <v>46202</v>
      </c>
      <c r="C50" s="1111"/>
      <c r="D50" s="1132">
        <f t="shared" ca="1" si="0"/>
        <v>47118</v>
      </c>
      <c r="E50" s="1133">
        <f t="shared" ca="1" si="1"/>
        <v>47147</v>
      </c>
      <c r="F50" s="1134">
        <f t="shared" ca="1" si="2"/>
        <v>1218</v>
      </c>
      <c r="G50" s="1135">
        <f ca="1">IF(F50&lt;&gt;"",COUNTIF($F$11:F50,"&gt;0"),"")</f>
        <v>40</v>
      </c>
      <c r="H50" s="1136">
        <v>7.3869780053145723E-3</v>
      </c>
      <c r="I50" s="1135"/>
      <c r="J50" s="1137">
        <f t="shared" ca="1" si="3"/>
        <v>4392624795.0114098</v>
      </c>
      <c r="K50" s="1138">
        <f t="shared" ca="1" si="4"/>
        <v>32448222.746348716</v>
      </c>
      <c r="L50" s="1137">
        <f t="shared" ca="1" si="5"/>
        <v>30191530.913310297</v>
      </c>
      <c r="M50" s="1137">
        <f t="shared" ca="1" si="6"/>
        <v>0</v>
      </c>
      <c r="N50" s="1137">
        <f t="shared" ca="1" si="15"/>
        <v>4329985041.3517513</v>
      </c>
      <c r="O50" s="1080"/>
      <c r="P50" s="1137">
        <f t="shared" ca="1" si="7"/>
        <v>62639753.659658432</v>
      </c>
      <c r="Q50" s="1137">
        <f t="shared" ca="1" si="8"/>
        <v>4113485789.2841635</v>
      </c>
      <c r="R50" s="1137">
        <f t="shared" ca="1" si="16"/>
        <v>4172993555.260839</v>
      </c>
      <c r="S50" s="1137">
        <f t="shared" ca="1" si="17"/>
        <v>59507765.97667551</v>
      </c>
      <c r="T50" s="1137">
        <f t="shared" ca="1" si="9"/>
        <v>4113485789.2841635</v>
      </c>
      <c r="U50" s="1139">
        <f t="shared" ca="1" si="10"/>
        <v>0.53684371369073725</v>
      </c>
      <c r="V50" s="1140">
        <f t="shared" ca="1" si="11"/>
        <v>5.0000000000000044E-2</v>
      </c>
      <c r="X50" s="1141">
        <f t="shared" ca="1" si="18"/>
        <v>219631239.75057113</v>
      </c>
      <c r="Y50" s="1141">
        <f t="shared" ca="1" si="12"/>
        <v>3131987.6829829216</v>
      </c>
      <c r="Z50" s="1141">
        <f t="shared" ca="1" si="13"/>
        <v>216499252.06758821</v>
      </c>
      <c r="AA50" s="1139">
        <f t="shared" ca="1" si="14"/>
        <v>0.53673323497207026</v>
      </c>
      <c r="AB50" s="1112"/>
    </row>
    <row r="51" spans="1:28">
      <c r="A51" s="1151">
        <f>'AMORT. PROFILE 0% CPR'!A51</f>
        <v>46230</v>
      </c>
      <c r="C51" s="1111"/>
      <c r="D51" s="1132">
        <f t="shared" ca="1" si="0"/>
        <v>47149</v>
      </c>
      <c r="E51" s="1133">
        <f t="shared" ca="1" si="1"/>
        <v>47176</v>
      </c>
      <c r="F51" s="1134">
        <f t="shared" ca="1" si="2"/>
        <v>1247</v>
      </c>
      <c r="G51" s="1135">
        <f ca="1">IF(F51&lt;&gt;"",COUNTIF($F$11:F51,"&gt;0"),"")</f>
        <v>41</v>
      </c>
      <c r="H51" s="1136">
        <v>7.4268595772451918E-3</v>
      </c>
      <c r="I51" s="1135"/>
      <c r="J51" s="1137">
        <f t="shared" ca="1" si="3"/>
        <v>4329985041.3517513</v>
      </c>
      <c r="K51" s="1138">
        <f t="shared" ca="1" si="4"/>
        <v>32158190.873691671</v>
      </c>
      <c r="L51" s="1137">
        <f t="shared" ca="1" si="5"/>
        <v>29759797.582889084</v>
      </c>
      <c r="M51" s="1137">
        <f t="shared" ca="1" si="6"/>
        <v>0</v>
      </c>
      <c r="N51" s="1137">
        <f t="shared" ca="1" si="15"/>
        <v>4268067052.8951707</v>
      </c>
      <c r="O51" s="1080"/>
      <c r="P51" s="1137">
        <f t="shared" ca="1" si="7"/>
        <v>61917988.456580639</v>
      </c>
      <c r="Q51" s="1137">
        <f t="shared" ca="1" si="8"/>
        <v>4054663700.250412</v>
      </c>
      <c r="R51" s="1137">
        <f t="shared" ca="1" si="16"/>
        <v>4113485789.2841635</v>
      </c>
      <c r="S51" s="1137">
        <f t="shared" ca="1" si="17"/>
        <v>58822089.033751488</v>
      </c>
      <c r="T51" s="1137">
        <f t="shared" ca="1" si="9"/>
        <v>4054663700.250412</v>
      </c>
      <c r="U51" s="1139">
        <f t="shared" ca="1" si="10"/>
        <v>0.52918820939692324</v>
      </c>
      <c r="V51" s="1140">
        <f t="shared" ca="1" si="11"/>
        <v>5.0000000000000044E-2</v>
      </c>
      <c r="X51" s="1141">
        <f t="shared" ca="1" si="18"/>
        <v>216499252.06758821</v>
      </c>
      <c r="Y51" s="1141">
        <f t="shared" ca="1" si="12"/>
        <v>3095899.4228291512</v>
      </c>
      <c r="Z51" s="1141">
        <f t="shared" ca="1" si="13"/>
        <v>213403352.64475906</v>
      </c>
      <c r="AA51" s="1139">
        <f t="shared" ca="1" si="14"/>
        <v>0.52907930612802589</v>
      </c>
      <c r="AB51" s="1112"/>
    </row>
    <row r="52" spans="1:28">
      <c r="A52" s="1151">
        <f>'AMORT. PROFILE 0% CPR'!A52</f>
        <v>46261</v>
      </c>
      <c r="C52" s="1111"/>
      <c r="D52" s="1132">
        <f t="shared" ca="1" si="0"/>
        <v>47177</v>
      </c>
      <c r="E52" s="1133">
        <f t="shared" ca="1" si="1"/>
        <v>47204</v>
      </c>
      <c r="F52" s="1134">
        <f t="shared" ca="1" si="2"/>
        <v>1275</v>
      </c>
      <c r="G52" s="1135">
        <f ca="1">IF(F52&lt;&gt;"",COUNTIF($F$11:F52,"&gt;0"),"")</f>
        <v>42</v>
      </c>
      <c r="H52" s="1136">
        <v>7.4774122960432118E-3</v>
      </c>
      <c r="I52" s="1135"/>
      <c r="J52" s="1137">
        <f t="shared" ca="1" si="3"/>
        <v>4268067052.8951707</v>
      </c>
      <c r="K52" s="1138">
        <f t="shared" ca="1" si="4"/>
        <v>31914097.061655261</v>
      </c>
      <c r="L52" s="1137">
        <f t="shared" ca="1" si="5"/>
        <v>29332743.938192833</v>
      </c>
      <c r="M52" s="1137">
        <f t="shared" ca="1" si="6"/>
        <v>0</v>
      </c>
      <c r="N52" s="1137">
        <f t="shared" ca="1" si="15"/>
        <v>4206820211.8953228</v>
      </c>
      <c r="O52" s="1080"/>
      <c r="P52" s="1137">
        <f t="shared" ca="1" si="7"/>
        <v>61246840.999848366</v>
      </c>
      <c r="Q52" s="1137">
        <f t="shared" ca="1" si="8"/>
        <v>3996479201.3005567</v>
      </c>
      <c r="R52" s="1137">
        <f t="shared" ca="1" si="16"/>
        <v>4054663700.250412</v>
      </c>
      <c r="S52" s="1137">
        <f t="shared" ca="1" si="17"/>
        <v>58184498.949855328</v>
      </c>
      <c r="T52" s="1137">
        <f t="shared" ca="1" si="9"/>
        <v>3996479201.3005567</v>
      </c>
      <c r="U52" s="1139">
        <f t="shared" ca="1" si="10"/>
        <v>0.52162091548531009</v>
      </c>
      <c r="V52" s="1140">
        <f t="shared" ca="1" si="11"/>
        <v>5.0000000000000044E-2</v>
      </c>
      <c r="X52" s="1141">
        <f t="shared" ca="1" si="18"/>
        <v>213403352.64475906</v>
      </c>
      <c r="Y52" s="1141">
        <f t="shared" ca="1" si="12"/>
        <v>3062342.0499930382</v>
      </c>
      <c r="Z52" s="1141">
        <f t="shared" ca="1" si="13"/>
        <v>210341010.59476602</v>
      </c>
      <c r="AA52" s="1139">
        <f t="shared" ca="1" si="14"/>
        <v>0.52151356951309646</v>
      </c>
      <c r="AB52" s="1112"/>
    </row>
    <row r="53" spans="1:28">
      <c r="A53" s="1151">
        <f>'AMORT. PROFILE 0% CPR'!A53</f>
        <v>46293</v>
      </c>
      <c r="C53" s="1111"/>
      <c r="D53" s="1132">
        <f t="shared" ca="1" si="0"/>
        <v>47208</v>
      </c>
      <c r="E53" s="1133">
        <f t="shared" ca="1" si="1"/>
        <v>47235</v>
      </c>
      <c r="F53" s="1134">
        <f t="shared" ca="1" si="2"/>
        <v>1306</v>
      </c>
      <c r="G53" s="1135">
        <f ca="1">IF(F53&lt;&gt;"",COUNTIF($F$11:F53,"&gt;0"),"")</f>
        <v>43</v>
      </c>
      <c r="H53" s="1136">
        <v>7.5155713887695976E-3</v>
      </c>
      <c r="I53" s="1135"/>
      <c r="J53" s="1137">
        <f t="shared" ca="1" si="3"/>
        <v>4206820211.8953228</v>
      </c>
      <c r="K53" s="1138">
        <f t="shared" ca="1" si="4"/>
        <v>31616657.622218143</v>
      </c>
      <c r="L53" s="1137">
        <f t="shared" ca="1" si="5"/>
        <v>28910706.960822675</v>
      </c>
      <c r="M53" s="1137">
        <f t="shared" ca="1" si="6"/>
        <v>0</v>
      </c>
      <c r="N53" s="1137">
        <f t="shared" ca="1" si="15"/>
        <v>4146292847.3122821</v>
      </c>
      <c r="O53" s="1080"/>
      <c r="P53" s="1137">
        <f t="shared" ca="1" si="7"/>
        <v>60527364.583040714</v>
      </c>
      <c r="Q53" s="1137">
        <f t="shared" ca="1" si="8"/>
        <v>3938978204.9466677</v>
      </c>
      <c r="R53" s="1137">
        <f t="shared" ca="1" si="16"/>
        <v>3996479201.3005567</v>
      </c>
      <c r="S53" s="1137">
        <f t="shared" ca="1" si="17"/>
        <v>57500996.353888988</v>
      </c>
      <c r="T53" s="1137">
        <f t="shared" ca="1" si="9"/>
        <v>3938978204.9466677</v>
      </c>
      <c r="U53" s="1139">
        <f t="shared" ca="1" si="10"/>
        <v>0.51413564571869452</v>
      </c>
      <c r="V53" s="1140">
        <f t="shared" ca="1" si="11"/>
        <v>5.0000000000000044E-2</v>
      </c>
      <c r="X53" s="1141">
        <f t="shared" ca="1" si="18"/>
        <v>210341010.59476602</v>
      </c>
      <c r="Y53" s="1141">
        <f t="shared" ca="1" si="12"/>
        <v>3026368.2291517258</v>
      </c>
      <c r="Z53" s="1141">
        <f t="shared" ca="1" si="13"/>
        <v>207314642.3656143</v>
      </c>
      <c r="AA53" s="1139">
        <f t="shared" ca="1" si="14"/>
        <v>0.51402984016316233</v>
      </c>
      <c r="AB53" s="1112"/>
    </row>
    <row r="54" spans="1:28">
      <c r="A54" s="1151">
        <f>'AMORT. PROFILE 0% CPR'!A54</f>
        <v>46322</v>
      </c>
      <c r="C54" s="1111"/>
      <c r="D54" s="1132">
        <f t="shared" ca="1" si="0"/>
        <v>47238</v>
      </c>
      <c r="E54" s="1133">
        <f t="shared" ca="1" si="1"/>
        <v>47266</v>
      </c>
      <c r="F54" s="1134">
        <f t="shared" ca="1" si="2"/>
        <v>1337</v>
      </c>
      <c r="G54" s="1135">
        <f ca="1">IF(F54&lt;&gt;"",COUNTIF($F$11:F54,"&gt;0"),"")</f>
        <v>44</v>
      </c>
      <c r="H54" s="1136">
        <v>7.5564666893313251E-3</v>
      </c>
      <c r="I54" s="1135"/>
      <c r="J54" s="1137">
        <f t="shared" ca="1" si="3"/>
        <v>4146292847.3122821</v>
      </c>
      <c r="K54" s="1138">
        <f t="shared" ca="1" si="4"/>
        <v>31331323.784927994</v>
      </c>
      <c r="L54" s="1137">
        <f t="shared" ca="1" si="5"/>
        <v>28493568.089633323</v>
      </c>
      <c r="M54" s="1137">
        <f t="shared" ca="1" si="6"/>
        <v>0</v>
      </c>
      <c r="N54" s="1137">
        <f t="shared" ca="1" si="15"/>
        <v>4086467955.4377208</v>
      </c>
      <c r="O54" s="1080"/>
      <c r="P54" s="1137">
        <f t="shared" ca="1" si="7"/>
        <v>59824891.87456131</v>
      </c>
      <c r="Q54" s="1137">
        <f t="shared" ca="1" si="8"/>
        <v>3882144557.6658344</v>
      </c>
      <c r="R54" s="1137">
        <f t="shared" ca="1" si="16"/>
        <v>3938978204.9466677</v>
      </c>
      <c r="S54" s="1137">
        <f t="shared" ca="1" si="17"/>
        <v>56833647.280833244</v>
      </c>
      <c r="T54" s="1137">
        <f t="shared" ca="1" si="9"/>
        <v>3882144557.6658344</v>
      </c>
      <c r="U54" s="1139">
        <f t="shared" ca="1" si="10"/>
        <v>0.50673830661074815</v>
      </c>
      <c r="V54" s="1140">
        <f t="shared" ca="1" si="11"/>
        <v>5.0000000000000044E-2</v>
      </c>
      <c r="X54" s="1141">
        <f t="shared" ca="1" si="18"/>
        <v>207314642.3656143</v>
      </c>
      <c r="Y54" s="1141">
        <f t="shared" ca="1" si="12"/>
        <v>2991244.5937280655</v>
      </c>
      <c r="Z54" s="1141">
        <f t="shared" ca="1" si="13"/>
        <v>204323397.77188623</v>
      </c>
      <c r="AA54" s="1139">
        <f t="shared" ca="1" si="14"/>
        <v>0.50663402337637897</v>
      </c>
      <c r="AB54" s="1112"/>
    </row>
    <row r="55" spans="1:28">
      <c r="A55" s="1151">
        <f>'AMORT. PROFILE 0% CPR'!A55</f>
        <v>46353</v>
      </c>
      <c r="C55" s="1111"/>
      <c r="D55" s="1132">
        <f t="shared" ca="1" si="0"/>
        <v>47269</v>
      </c>
      <c r="E55" s="1133">
        <f t="shared" ca="1" si="1"/>
        <v>47296</v>
      </c>
      <c r="F55" s="1134">
        <f t="shared" ca="1" si="2"/>
        <v>1367</v>
      </c>
      <c r="G55" s="1135">
        <f ca="1">IF(F55&lt;&gt;"",COUNTIF($F$11:F55,"&gt;0"),"")</f>
        <v>45</v>
      </c>
      <c r="H55" s="1136">
        <v>7.6021845839023836E-3</v>
      </c>
      <c r="I55" s="1135"/>
      <c r="J55" s="1137">
        <f t="shared" ca="1" si="3"/>
        <v>4086467955.4377208</v>
      </c>
      <c r="K55" s="1138">
        <f t="shared" ca="1" si="4"/>
        <v>31066083.693439733</v>
      </c>
      <c r="L55" s="1137">
        <f t="shared" ca="1" si="5"/>
        <v>28081154.271479048</v>
      </c>
      <c r="M55" s="1137">
        <f t="shared" ca="1" si="6"/>
        <v>0</v>
      </c>
      <c r="N55" s="1137">
        <f t="shared" ca="1" si="15"/>
        <v>4027320717.4728017</v>
      </c>
      <c r="O55" s="1080"/>
      <c r="P55" s="1137">
        <f t="shared" ca="1" si="7"/>
        <v>59147237.96491909</v>
      </c>
      <c r="Q55" s="1137">
        <f t="shared" ca="1" si="8"/>
        <v>3825954681.5991616</v>
      </c>
      <c r="R55" s="1137">
        <f t="shared" ca="1" si="16"/>
        <v>3882144557.6658344</v>
      </c>
      <c r="S55" s="1137">
        <f t="shared" ca="1" si="17"/>
        <v>56189876.066672802</v>
      </c>
      <c r="T55" s="1137">
        <f t="shared" ca="1" si="9"/>
        <v>3825954681.5991616</v>
      </c>
      <c r="U55" s="1139">
        <f t="shared" ca="1" si="10"/>
        <v>0.49942682005684075</v>
      </c>
      <c r="V55" s="1140">
        <f t="shared" ca="1" si="11"/>
        <v>5.0000000000000044E-2</v>
      </c>
      <c r="X55" s="1141">
        <f t="shared" ca="1" si="18"/>
        <v>204323397.77188623</v>
      </c>
      <c r="Y55" s="1141">
        <f t="shared" ca="1" si="12"/>
        <v>2957361.8982462883</v>
      </c>
      <c r="Z55" s="1141">
        <f t="shared" ca="1" si="13"/>
        <v>201366035.87363994</v>
      </c>
      <c r="AA55" s="1139">
        <f t="shared" ca="1" si="14"/>
        <v>0.49932404147577281</v>
      </c>
      <c r="AB55" s="1112"/>
    </row>
    <row r="56" spans="1:28">
      <c r="A56" s="1151">
        <f>'AMORT. PROFILE 0% CPR'!A56</f>
        <v>46384</v>
      </c>
      <c r="C56" s="1111"/>
      <c r="D56" s="1132">
        <f t="shared" ca="1" si="0"/>
        <v>47299</v>
      </c>
      <c r="E56" s="1133">
        <f t="shared" ca="1" si="1"/>
        <v>47326</v>
      </c>
      <c r="F56" s="1134">
        <f t="shared" ca="1" si="2"/>
        <v>1397</v>
      </c>
      <c r="G56" s="1135">
        <f ca="1">IF(F56&lt;&gt;"",COUNTIF($F$11:F56,"&gt;0"),"")</f>
        <v>46</v>
      </c>
      <c r="H56" s="1136">
        <v>7.6384267972855018E-3</v>
      </c>
      <c r="I56" s="1135"/>
      <c r="J56" s="1137">
        <f t="shared" ca="1" si="3"/>
        <v>4027320717.4728017</v>
      </c>
      <c r="K56" s="1138">
        <f t="shared" ca="1" si="4"/>
        <v>30762394.489607323</v>
      </c>
      <c r="L56" s="1137">
        <f t="shared" ca="1" si="5"/>
        <v>27673699.024650291</v>
      </c>
      <c r="M56" s="1137">
        <f t="shared" ca="1" si="6"/>
        <v>0</v>
      </c>
      <c r="N56" s="1137">
        <f t="shared" ca="1" si="15"/>
        <v>3968884623.9585443</v>
      </c>
      <c r="O56" s="1080"/>
      <c r="P56" s="1137">
        <f t="shared" ca="1" si="7"/>
        <v>58436093.514257431</v>
      </c>
      <c r="Q56" s="1137">
        <f t="shared" ca="1" si="8"/>
        <v>3770440392.7606168</v>
      </c>
      <c r="R56" s="1137">
        <f t="shared" ca="1" si="16"/>
        <v>3825954681.5991616</v>
      </c>
      <c r="S56" s="1137">
        <f t="shared" ca="1" si="17"/>
        <v>55514288.838544846</v>
      </c>
      <c r="T56" s="1137">
        <f t="shared" ca="1" si="9"/>
        <v>3770440392.7606168</v>
      </c>
      <c r="U56" s="1139">
        <f t="shared" ca="1" si="10"/>
        <v>0.4921981528327023</v>
      </c>
      <c r="V56" s="1140">
        <f t="shared" ca="1" si="11"/>
        <v>5.0000000000000044E-2</v>
      </c>
      <c r="X56" s="1141">
        <f t="shared" ca="1" si="18"/>
        <v>201366035.87363994</v>
      </c>
      <c r="Y56" s="1141">
        <f t="shared" ca="1" si="12"/>
        <v>2921804.6757125854</v>
      </c>
      <c r="Z56" s="1141">
        <f t="shared" ca="1" si="13"/>
        <v>198444231.19792736</v>
      </c>
      <c r="AA56" s="1139">
        <f t="shared" ca="1" si="14"/>
        <v>0.4920968618612902</v>
      </c>
      <c r="AB56" s="1112"/>
    </row>
    <row r="57" spans="1:28">
      <c r="A57" s="1151">
        <f>'AMORT. PROFILE 0% CPR'!A57</f>
        <v>46414</v>
      </c>
      <c r="C57" s="1111"/>
      <c r="D57" s="1132">
        <f t="shared" ca="1" si="0"/>
        <v>47330</v>
      </c>
      <c r="E57" s="1133">
        <f t="shared" ca="1" si="1"/>
        <v>47357</v>
      </c>
      <c r="F57" s="1134">
        <f t="shared" ca="1" si="2"/>
        <v>1428</v>
      </c>
      <c r="G57" s="1135">
        <f ca="1">IF(F57&lt;&gt;"",COUNTIF($F$11:F57,"&gt;0"),"")</f>
        <v>47</v>
      </c>
      <c r="H57" s="1136">
        <v>7.6781378872437739E-3</v>
      </c>
      <c r="I57" s="1135"/>
      <c r="J57" s="1137">
        <f t="shared" ca="1" si="3"/>
        <v>3968884623.9585443</v>
      </c>
      <c r="K57" s="1138">
        <f t="shared" ca="1" si="4"/>
        <v>30473643.401315358</v>
      </c>
      <c r="L57" s="1137">
        <f t="shared" ca="1" si="5"/>
        <v>27271064.576874159</v>
      </c>
      <c r="M57" s="1137">
        <f t="shared" ca="1" si="6"/>
        <v>0</v>
      </c>
      <c r="N57" s="1137">
        <f t="shared" ca="1" si="15"/>
        <v>3911139915.9803548</v>
      </c>
      <c r="O57" s="1080"/>
      <c r="P57" s="1137">
        <f t="shared" ca="1" si="7"/>
        <v>57744707.978189468</v>
      </c>
      <c r="Q57" s="1137">
        <f t="shared" ca="1" si="8"/>
        <v>3715582920.1813369</v>
      </c>
      <c r="R57" s="1137">
        <f t="shared" ca="1" si="16"/>
        <v>3770440392.7606168</v>
      </c>
      <c r="S57" s="1137">
        <f t="shared" ca="1" si="17"/>
        <v>54857472.5792799</v>
      </c>
      <c r="T57" s="1137">
        <f t="shared" ca="1" si="9"/>
        <v>3715582920.1813369</v>
      </c>
      <c r="U57" s="1139">
        <f t="shared" ca="1" si="10"/>
        <v>0.48505639797774619</v>
      </c>
      <c r="V57" s="1140">
        <f t="shared" ca="1" si="11"/>
        <v>5.0000000000000044E-2</v>
      </c>
      <c r="X57" s="1141">
        <f t="shared" ca="1" si="18"/>
        <v>198444231.19792736</v>
      </c>
      <c r="Y57" s="1141">
        <f t="shared" ca="1" si="12"/>
        <v>2887235.3989095688</v>
      </c>
      <c r="Z57" s="1141">
        <f t="shared" ca="1" si="13"/>
        <v>195556995.79901779</v>
      </c>
      <c r="AA57" s="1139">
        <f t="shared" ca="1" si="14"/>
        <v>0.48495657673002773</v>
      </c>
      <c r="AB57" s="1112"/>
    </row>
    <row r="58" spans="1:28">
      <c r="A58" s="1151">
        <f>'AMORT. PROFILE 0% CPR'!A58</f>
        <v>46444</v>
      </c>
      <c r="C58" s="1111"/>
      <c r="D58" s="1132">
        <f t="shared" ca="1" si="0"/>
        <v>47361</v>
      </c>
      <c r="E58" s="1133">
        <f t="shared" ca="1" si="1"/>
        <v>47388</v>
      </c>
      <c r="F58" s="1134">
        <f t="shared" ca="1" si="2"/>
        <v>1459</v>
      </c>
      <c r="G58" s="1135">
        <f ca="1">IF(F58&lt;&gt;"",COUNTIF($F$11:F58,"&gt;0"),"")</f>
        <v>48</v>
      </c>
      <c r="H58" s="1136">
        <v>7.7188372572796829E-3</v>
      </c>
      <c r="I58" s="1135"/>
      <c r="J58" s="1137">
        <f t="shared" ca="1" si="3"/>
        <v>3911139915.9803548</v>
      </c>
      <c r="K58" s="1138">
        <f t="shared" ca="1" si="4"/>
        <v>30189452.501902889</v>
      </c>
      <c r="L58" s="1137">
        <f t="shared" ca="1" si="5"/>
        <v>26873185.970600769</v>
      </c>
      <c r="M58" s="1137">
        <f t="shared" ca="1" si="6"/>
        <v>0</v>
      </c>
      <c r="N58" s="1137">
        <f t="shared" ca="1" si="15"/>
        <v>3854077277.5078511</v>
      </c>
      <c r="O58" s="1080"/>
      <c r="P58" s="1137">
        <f t="shared" ca="1" si="7"/>
        <v>57062638.472503662</v>
      </c>
      <c r="Q58" s="1137">
        <f t="shared" ca="1" si="8"/>
        <v>3661373413.6324582</v>
      </c>
      <c r="R58" s="1137">
        <f t="shared" ca="1" si="16"/>
        <v>3715582920.1813369</v>
      </c>
      <c r="S58" s="1137">
        <f t="shared" ca="1" si="17"/>
        <v>54209506.54887867</v>
      </c>
      <c r="T58" s="1137">
        <f t="shared" ca="1" si="9"/>
        <v>3661373413.6324582</v>
      </c>
      <c r="U58" s="1139">
        <f t="shared" ca="1" si="10"/>
        <v>0.47799914066038912</v>
      </c>
      <c r="V58" s="1140">
        <f t="shared" ca="1" si="11"/>
        <v>5.0000000000000044E-2</v>
      </c>
      <c r="X58" s="1141">
        <f t="shared" ca="1" si="18"/>
        <v>195556995.79901779</v>
      </c>
      <c r="Y58" s="1141">
        <f t="shared" ca="1" si="12"/>
        <v>2853131.9236249924</v>
      </c>
      <c r="Z58" s="1141">
        <f t="shared" ca="1" si="13"/>
        <v>192703863.87539279</v>
      </c>
      <c r="AA58" s="1139">
        <f t="shared" ca="1" si="14"/>
        <v>0.47790077174735529</v>
      </c>
      <c r="AB58" s="1112"/>
    </row>
    <row r="59" spans="1:28">
      <c r="A59" s="1151">
        <f>'AMORT. PROFILE 0% CPR'!A59</f>
        <v>46476</v>
      </c>
      <c r="C59" s="1111"/>
      <c r="D59" s="1132">
        <f t="shared" ca="1" si="0"/>
        <v>47391</v>
      </c>
      <c r="E59" s="1133">
        <f t="shared" ca="1" si="1"/>
        <v>47420</v>
      </c>
      <c r="F59" s="1134">
        <f t="shared" ca="1" si="2"/>
        <v>1491</v>
      </c>
      <c r="G59" s="1135">
        <f ca="1">IF(F59&lt;&gt;"",COUNTIF($F$11:F59,"&gt;0"),"")</f>
        <v>49</v>
      </c>
      <c r="H59" s="1136">
        <v>7.7639577829733165E-3</v>
      </c>
      <c r="I59" s="1135"/>
      <c r="J59" s="1137">
        <f t="shared" ca="1" si="3"/>
        <v>3854077277.5078511</v>
      </c>
      <c r="K59" s="1138">
        <f t="shared" ca="1" si="4"/>
        <v>29922893.274887692</v>
      </c>
      <c r="L59" s="1137">
        <f t="shared" ca="1" si="5"/>
        <v>26479908.186117794</v>
      </c>
      <c r="M59" s="1137">
        <f t="shared" ca="1" si="6"/>
        <v>0</v>
      </c>
      <c r="N59" s="1137">
        <f t="shared" ca="1" si="15"/>
        <v>3797674476.0468459</v>
      </c>
      <c r="O59" s="1080"/>
      <c r="P59" s="1137">
        <f t="shared" ca="1" si="7"/>
        <v>56402801.461005211</v>
      </c>
      <c r="Q59" s="1137">
        <f t="shared" ca="1" si="8"/>
        <v>3607790752.2445035</v>
      </c>
      <c r="R59" s="1137">
        <f t="shared" ca="1" si="16"/>
        <v>3661373413.6324582</v>
      </c>
      <c r="S59" s="1137">
        <f t="shared" ca="1" si="17"/>
        <v>53582661.387954712</v>
      </c>
      <c r="T59" s="1137">
        <f t="shared" ca="1" si="9"/>
        <v>3607790752.2445035</v>
      </c>
      <c r="U59" s="1139">
        <f t="shared" ca="1" si="10"/>
        <v>0.471025242323941</v>
      </c>
      <c r="V59" s="1140">
        <f t="shared" ca="1" si="11"/>
        <v>5.0000000000000044E-2</v>
      </c>
      <c r="X59" s="1141">
        <f t="shared" ca="1" si="18"/>
        <v>192703863.87539279</v>
      </c>
      <c r="Y59" s="1141">
        <f t="shared" ca="1" si="12"/>
        <v>2820140.073050499</v>
      </c>
      <c r="Z59" s="1141">
        <f t="shared" ca="1" si="13"/>
        <v>189883723.8023423</v>
      </c>
      <c r="AA59" s="1139">
        <f t="shared" ca="1" si="14"/>
        <v>0.47092830859089146</v>
      </c>
      <c r="AB59" s="1112"/>
    </row>
    <row r="60" spans="1:28">
      <c r="A60" s="1151">
        <f>'AMORT. PROFILE 0% CPR'!A60</f>
        <v>46504</v>
      </c>
      <c r="C60" s="1111"/>
      <c r="D60" s="1132">
        <f t="shared" ca="1" si="0"/>
        <v>47422</v>
      </c>
      <c r="E60" s="1133">
        <f t="shared" ca="1" si="1"/>
        <v>47449</v>
      </c>
      <c r="F60" s="1134">
        <f t="shared" ca="1" si="2"/>
        <v>1520</v>
      </c>
      <c r="G60" s="1135">
        <f ca="1">IF(F60&lt;&gt;"",COUNTIF($F$11:F60,"&gt;0"),"")</f>
        <v>50</v>
      </c>
      <c r="H60" s="1136">
        <v>7.8246363860947302E-3</v>
      </c>
      <c r="I60" s="1135"/>
      <c r="J60" s="1137">
        <f t="shared" ca="1" si="3"/>
        <v>3797674476.0468459</v>
      </c>
      <c r="K60" s="1138">
        <f t="shared" ca="1" si="4"/>
        <v>29715421.887819391</v>
      </c>
      <c r="L60" s="1137">
        <f t="shared" ca="1" si="5"/>
        <v>26090790.218762275</v>
      </c>
      <c r="M60" s="1137">
        <f t="shared" ca="1" si="6"/>
        <v>0</v>
      </c>
      <c r="N60" s="1137">
        <f t="shared" ca="1" si="15"/>
        <v>3741868263.9402642</v>
      </c>
      <c r="O60" s="1080"/>
      <c r="P60" s="1137">
        <f t="shared" ca="1" si="7"/>
        <v>55806212.106581688</v>
      </c>
      <c r="Q60" s="1137">
        <f t="shared" ca="1" si="8"/>
        <v>3554774850.7432508</v>
      </c>
      <c r="R60" s="1137">
        <f t="shared" ca="1" si="16"/>
        <v>3607790752.2445035</v>
      </c>
      <c r="S60" s="1137">
        <f t="shared" ca="1" si="17"/>
        <v>53015901.501252651</v>
      </c>
      <c r="T60" s="1137">
        <f t="shared" ca="1" si="9"/>
        <v>3554774850.7432508</v>
      </c>
      <c r="U60" s="1139">
        <f t="shared" ca="1" si="10"/>
        <v>0.46413198582880971</v>
      </c>
      <c r="V60" s="1140">
        <f t="shared" ca="1" si="11"/>
        <v>5.0000000000000044E-2</v>
      </c>
      <c r="X60" s="1141">
        <f t="shared" ca="1" si="18"/>
        <v>189883723.8023423</v>
      </c>
      <c r="Y60" s="1141">
        <f t="shared" ca="1" si="12"/>
        <v>2790310.6053290367</v>
      </c>
      <c r="Z60" s="1141">
        <f t="shared" ca="1" si="13"/>
        <v>187093413.19701326</v>
      </c>
      <c r="AA60" s="1139">
        <f t="shared" ca="1" si="14"/>
        <v>0.46403647068021087</v>
      </c>
      <c r="AB60" s="1112"/>
    </row>
    <row r="61" spans="1:28">
      <c r="A61" s="1151">
        <f>'AMORT. PROFILE 0% CPR'!A61</f>
        <v>46534</v>
      </c>
      <c r="C61" s="1111"/>
      <c r="D61" s="1132">
        <f t="shared" ca="1" si="0"/>
        <v>47452</v>
      </c>
      <c r="E61" s="1133">
        <f t="shared" ca="1" si="1"/>
        <v>47479</v>
      </c>
      <c r="F61" s="1134">
        <f t="shared" ca="1" si="2"/>
        <v>1550</v>
      </c>
      <c r="G61" s="1135">
        <f ca="1">IF(F61&lt;&gt;"",COUNTIF($F$11:F61,"&gt;0"),"")</f>
        <v>51</v>
      </c>
      <c r="H61" s="1136">
        <v>7.86624215048249E-3</v>
      </c>
      <c r="I61" s="1135"/>
      <c r="J61" s="1137">
        <f t="shared" ca="1" si="3"/>
        <v>3741868263.9402642</v>
      </c>
      <c r="K61" s="1138">
        <f t="shared" ca="1" si="4"/>
        <v>29434441.859359644</v>
      </c>
      <c r="L61" s="1137">
        <f t="shared" ca="1" si="5"/>
        <v>25706312.266328231</v>
      </c>
      <c r="M61" s="1137">
        <f t="shared" ca="1" si="6"/>
        <v>0</v>
      </c>
      <c r="N61" s="1137">
        <f t="shared" ca="1" si="15"/>
        <v>3686727509.8145761</v>
      </c>
      <c r="O61" s="1080"/>
      <c r="P61" s="1137">
        <f t="shared" ca="1" si="7"/>
        <v>55140754.125688076</v>
      </c>
      <c r="Q61" s="1137">
        <f t="shared" ca="1" si="8"/>
        <v>3502391134.3238473</v>
      </c>
      <c r="R61" s="1137">
        <f t="shared" ca="1" si="16"/>
        <v>3554774850.7432508</v>
      </c>
      <c r="S61" s="1137">
        <f t="shared" ca="1" si="17"/>
        <v>52383716.419403553</v>
      </c>
      <c r="T61" s="1137">
        <f t="shared" ca="1" si="9"/>
        <v>3502391134.3238473</v>
      </c>
      <c r="U61" s="1139">
        <f t="shared" ca="1" si="10"/>
        <v>0.45731164137591351</v>
      </c>
      <c r="V61" s="1140">
        <f t="shared" ca="1" si="11"/>
        <v>5.0000000000000044E-2</v>
      </c>
      <c r="X61" s="1141">
        <f t="shared" ca="1" si="18"/>
        <v>187093413.19701326</v>
      </c>
      <c r="Y61" s="1141">
        <f t="shared" ca="1" si="12"/>
        <v>2757037.706284523</v>
      </c>
      <c r="Z61" s="1141">
        <f t="shared" ca="1" si="13"/>
        <v>184336375.49072874</v>
      </c>
      <c r="AA61" s="1139">
        <f t="shared" ca="1" si="14"/>
        <v>0.45721752980697278</v>
      </c>
      <c r="AB61" s="1112"/>
    </row>
    <row r="62" spans="1:28">
      <c r="A62" s="1151">
        <f>'AMORT. PROFILE 0% CPR'!A62</f>
        <v>46566</v>
      </c>
      <c r="C62" s="1111"/>
      <c r="D62" s="1132">
        <f t="shared" ca="1" si="0"/>
        <v>47483</v>
      </c>
      <c r="E62" s="1133">
        <f t="shared" ca="1" si="1"/>
        <v>47511</v>
      </c>
      <c r="F62" s="1134">
        <f t="shared" ca="1" si="2"/>
        <v>1582</v>
      </c>
      <c r="G62" s="1135">
        <f ca="1">IF(F62&lt;&gt;"",COUNTIF($F$11:F62,"&gt;0"),"")</f>
        <v>52</v>
      </c>
      <c r="H62" s="1136">
        <v>7.9181245132533048E-3</v>
      </c>
      <c r="I62" s="1135"/>
      <c r="J62" s="1137">
        <f t="shared" ca="1" si="3"/>
        <v>3686727509.8145761</v>
      </c>
      <c r="K62" s="1138">
        <f t="shared" ca="1" si="4"/>
        <v>29191967.469148111</v>
      </c>
      <c r="L62" s="1137">
        <f t="shared" ca="1" si="5"/>
        <v>25326175.571804374</v>
      </c>
      <c r="M62" s="1137">
        <f t="shared" ca="1" si="6"/>
        <v>0</v>
      </c>
      <c r="N62" s="1137">
        <f t="shared" ca="1" si="15"/>
        <v>3632209366.7736235</v>
      </c>
      <c r="O62" s="1080"/>
      <c r="P62" s="1137">
        <f t="shared" ca="1" si="7"/>
        <v>54518143.040952682</v>
      </c>
      <c r="Q62" s="1137">
        <f t="shared" ca="1" si="8"/>
        <v>3450598898.4349422</v>
      </c>
      <c r="R62" s="1137">
        <f t="shared" ca="1" si="16"/>
        <v>3502391134.3238473</v>
      </c>
      <c r="S62" s="1137">
        <f t="shared" ca="1" si="17"/>
        <v>51792235.888905048</v>
      </c>
      <c r="T62" s="1137">
        <f t="shared" ca="1" si="9"/>
        <v>3450598898.4349422</v>
      </c>
      <c r="U62" s="1139">
        <f t="shared" ca="1" si="10"/>
        <v>0.45057262572992429</v>
      </c>
      <c r="V62" s="1140">
        <f t="shared" ca="1" si="11"/>
        <v>5.0000000000000044E-2</v>
      </c>
      <c r="X62" s="1141">
        <f t="shared" ca="1" si="18"/>
        <v>184336375.49072874</v>
      </c>
      <c r="Y62" s="1141">
        <f t="shared" ca="1" si="12"/>
        <v>2725907.1520476341</v>
      </c>
      <c r="Z62" s="1141">
        <f t="shared" ca="1" si="13"/>
        <v>181610468.3386811</v>
      </c>
      <c r="AA62" s="1139">
        <f t="shared" ca="1" si="14"/>
        <v>0.45047990100373592</v>
      </c>
      <c r="AB62" s="1112"/>
    </row>
    <row r="63" spans="1:28">
      <c r="A63" s="1151">
        <f>'AMORT. PROFILE 0% CPR'!A63</f>
        <v>46595</v>
      </c>
      <c r="C63" s="1111"/>
      <c r="D63" s="1132">
        <f t="shared" ca="1" si="0"/>
        <v>47514</v>
      </c>
      <c r="E63" s="1133">
        <f t="shared" ca="1" si="1"/>
        <v>47541</v>
      </c>
      <c r="F63" s="1134">
        <f t="shared" ca="1" si="2"/>
        <v>1612</v>
      </c>
      <c r="G63" s="1135">
        <f ca="1">IF(F63&lt;&gt;"",COUNTIF($F$11:F63,"&gt;0"),"")</f>
        <v>53</v>
      </c>
      <c r="H63" s="1136">
        <v>7.9633707574121373E-3</v>
      </c>
      <c r="I63" s="1135"/>
      <c r="J63" s="1137">
        <f t="shared" ca="1" si="3"/>
        <v>3632209366.7736235</v>
      </c>
      <c r="K63" s="1138">
        <f t="shared" ca="1" si="4"/>
        <v>28924629.856163532</v>
      </c>
      <c r="L63" s="1137">
        <f t="shared" ca="1" si="5"/>
        <v>24950522.237127703</v>
      </c>
      <c r="M63" s="1137">
        <f t="shared" ca="1" si="6"/>
        <v>0</v>
      </c>
      <c r="N63" s="1137">
        <f t="shared" ca="1" si="15"/>
        <v>3578334214.6803322</v>
      </c>
      <c r="O63" s="1080"/>
      <c r="P63" s="1137">
        <f t="shared" ca="1" si="7"/>
        <v>53875152.093291283</v>
      </c>
      <c r="Q63" s="1137">
        <f t="shared" ca="1" si="8"/>
        <v>3399417503.9463153</v>
      </c>
      <c r="R63" s="1137">
        <f t="shared" ca="1" si="16"/>
        <v>3450598898.4349422</v>
      </c>
      <c r="S63" s="1137">
        <f t="shared" ca="1" si="17"/>
        <v>51181394.488626957</v>
      </c>
      <c r="T63" s="1137">
        <f t="shared" ca="1" si="9"/>
        <v>3399417503.9463153</v>
      </c>
      <c r="U63" s="1139">
        <f t="shared" ca="1" si="10"/>
        <v>0.44390970236645683</v>
      </c>
      <c r="V63" s="1140">
        <f t="shared" ca="1" si="11"/>
        <v>5.0000000000000044E-2</v>
      </c>
      <c r="X63" s="1141">
        <f t="shared" ca="1" si="18"/>
        <v>181610468.3386811</v>
      </c>
      <c r="Y63" s="1141">
        <f t="shared" ca="1" si="12"/>
        <v>2693757.6046643257</v>
      </c>
      <c r="Z63" s="1141">
        <f t="shared" ca="1" si="13"/>
        <v>178916710.73401678</v>
      </c>
      <c r="AA63" s="1139">
        <f t="shared" ca="1" si="14"/>
        <v>0.44381834882375637</v>
      </c>
      <c r="AB63" s="1112"/>
    </row>
    <row r="64" spans="1:28">
      <c r="A64" s="1151">
        <f>'AMORT. PROFILE 0% CPR'!A64</f>
        <v>46626</v>
      </c>
      <c r="C64" s="1111"/>
      <c r="D64" s="1132">
        <f t="shared" ca="1" si="0"/>
        <v>47542</v>
      </c>
      <c r="E64" s="1133">
        <f t="shared" ca="1" si="1"/>
        <v>47569</v>
      </c>
      <c r="F64" s="1134">
        <f t="shared" ca="1" si="2"/>
        <v>1640</v>
      </c>
      <c r="G64" s="1135">
        <f ca="1">IF(F64&lt;&gt;"",COUNTIF($F$11:F64,"&gt;0"),"")</f>
        <v>54</v>
      </c>
      <c r="H64" s="1136">
        <v>8.0161210986723595E-3</v>
      </c>
      <c r="I64" s="1135"/>
      <c r="J64" s="1137">
        <f t="shared" ca="1" si="3"/>
        <v>3578334214.6803322</v>
      </c>
      <c r="K64" s="1138">
        <f t="shared" ca="1" si="4"/>
        <v>28684360.396400198</v>
      </c>
      <c r="L64" s="1137">
        <f t="shared" ca="1" si="5"/>
        <v>24579133.787549224</v>
      </c>
      <c r="M64" s="1137">
        <f t="shared" ca="1" si="6"/>
        <v>0</v>
      </c>
      <c r="N64" s="1137">
        <f t="shared" ca="1" si="15"/>
        <v>3525070720.4963832</v>
      </c>
      <c r="O64" s="1080"/>
      <c r="P64" s="1137">
        <f t="shared" ca="1" si="7"/>
        <v>53263494.183948994</v>
      </c>
      <c r="Q64" s="1137">
        <f t="shared" ca="1" si="8"/>
        <v>3348817184.4715638</v>
      </c>
      <c r="R64" s="1137">
        <f t="shared" ca="1" si="16"/>
        <v>3399417503.9463153</v>
      </c>
      <c r="S64" s="1137">
        <f t="shared" ca="1" si="17"/>
        <v>50600319.474751472</v>
      </c>
      <c r="T64" s="1137">
        <f t="shared" ca="1" si="9"/>
        <v>3348817184.4715638</v>
      </c>
      <c r="U64" s="1139">
        <f t="shared" ca="1" si="10"/>
        <v>0.43732536200616418</v>
      </c>
      <c r="V64" s="1140">
        <f t="shared" ca="1" si="11"/>
        <v>5.0000000000000044E-2</v>
      </c>
      <c r="X64" s="1141">
        <f t="shared" ca="1" si="18"/>
        <v>178916710.73401678</v>
      </c>
      <c r="Y64" s="1141">
        <f t="shared" ca="1" si="12"/>
        <v>2663174.7091975212</v>
      </c>
      <c r="Z64" s="1141">
        <f t="shared" ca="1" si="13"/>
        <v>176253536.02481925</v>
      </c>
      <c r="AA64" s="1139">
        <f t="shared" ca="1" si="14"/>
        <v>0.43723536347511432</v>
      </c>
      <c r="AB64" s="1112"/>
    </row>
    <row r="65" spans="1:29">
      <c r="A65" s="1151">
        <f>'AMORT. PROFILE 0% CPR'!A65</f>
        <v>46657</v>
      </c>
      <c r="C65" s="1111"/>
      <c r="D65" s="1132">
        <f t="shared" ca="1" si="0"/>
        <v>47573</v>
      </c>
      <c r="E65" s="1133">
        <f t="shared" ca="1" si="1"/>
        <v>47602</v>
      </c>
      <c r="F65" s="1134">
        <f t="shared" ca="1" si="2"/>
        <v>1673</v>
      </c>
      <c r="G65" s="1135">
        <f ca="1">IF(F65&lt;&gt;"",COUNTIF($F$11:F65,"&gt;0"),"")</f>
        <v>55</v>
      </c>
      <c r="H65" s="1136">
        <v>8.0604177340755125E-3</v>
      </c>
      <c r="I65" s="1135"/>
      <c r="J65" s="1137">
        <f t="shared" ca="1" si="3"/>
        <v>3525070720.4963832</v>
      </c>
      <c r="K65" s="1138">
        <f t="shared" ca="1" si="4"/>
        <v>28413542.549359392</v>
      </c>
      <c r="L65" s="1137">
        <f t="shared" ca="1" si="5"/>
        <v>24212192.220094845</v>
      </c>
      <c r="M65" s="1137">
        <f t="shared" ca="1" si="6"/>
        <v>0</v>
      </c>
      <c r="N65" s="1137">
        <f t="shared" ca="1" si="15"/>
        <v>3472444985.7269292</v>
      </c>
      <c r="O65" s="1080"/>
      <c r="P65" s="1137">
        <f t="shared" ca="1" si="7"/>
        <v>52625734.769454002</v>
      </c>
      <c r="Q65" s="1137">
        <f t="shared" ca="1" si="8"/>
        <v>3298822736.4405828</v>
      </c>
      <c r="R65" s="1137">
        <f t="shared" ca="1" si="16"/>
        <v>3348817184.4715638</v>
      </c>
      <c r="S65" s="1137">
        <f t="shared" ca="1" si="17"/>
        <v>49994448.030981064</v>
      </c>
      <c r="T65" s="1137">
        <f t="shared" ca="1" si="9"/>
        <v>3298822736.4405828</v>
      </c>
      <c r="U65" s="1139">
        <f t="shared" ca="1" si="10"/>
        <v>0.43081577528837078</v>
      </c>
      <c r="V65" s="1140">
        <f t="shared" ca="1" si="11"/>
        <v>5.0000000000000044E-2</v>
      </c>
      <c r="X65" s="1141">
        <f t="shared" ca="1" si="18"/>
        <v>176253536.02481925</v>
      </c>
      <c r="Y65" s="1141">
        <f t="shared" ca="1" si="12"/>
        <v>2631286.7384729385</v>
      </c>
      <c r="Z65" s="1141">
        <f t="shared" ca="1" si="13"/>
        <v>173622249.28634632</v>
      </c>
      <c r="AA65" s="1139">
        <f t="shared" ca="1" si="14"/>
        <v>0.43072711638518879</v>
      </c>
      <c r="AB65" s="1112"/>
    </row>
    <row r="66" spans="1:29">
      <c r="A66" s="1151">
        <f>'AMORT. PROFILE 0% CPR'!A66</f>
        <v>46687</v>
      </c>
      <c r="C66" s="1111"/>
      <c r="D66" s="1132">
        <f t="shared" ca="1" si="0"/>
        <v>47603</v>
      </c>
      <c r="E66" s="1133">
        <f t="shared" ca="1" si="1"/>
        <v>47630</v>
      </c>
      <c r="F66" s="1134">
        <f t="shared" ca="1" si="2"/>
        <v>1701</v>
      </c>
      <c r="G66" s="1135">
        <f ca="1">IF(F66&lt;&gt;"",COUNTIF($F$11:F66,"&gt;0"),"")</f>
        <v>56</v>
      </c>
      <c r="H66" s="1136">
        <v>8.1077891435882166E-3</v>
      </c>
      <c r="I66" s="1135"/>
      <c r="J66" s="1137">
        <f t="shared" ca="1" si="3"/>
        <v>3472444985.7269292</v>
      </c>
      <c r="K66" s="1138">
        <f t="shared" ca="1" si="4"/>
        <v>28153851.756984137</v>
      </c>
      <c r="L66" s="1137">
        <f t="shared" ca="1" si="5"/>
        <v>23849589.694867194</v>
      </c>
      <c r="M66" s="1137">
        <f t="shared" ca="1" si="6"/>
        <v>0</v>
      </c>
      <c r="N66" s="1137">
        <f t="shared" ca="1" si="15"/>
        <v>3420441544.2750778</v>
      </c>
      <c r="O66" s="1080"/>
      <c r="P66" s="1137">
        <f t="shared" ca="1" si="7"/>
        <v>52003441.451851368</v>
      </c>
      <c r="Q66" s="1137">
        <f t="shared" ca="1" si="8"/>
        <v>3249419467.0613236</v>
      </c>
      <c r="R66" s="1137">
        <f t="shared" ca="1" si="16"/>
        <v>3298822736.4405828</v>
      </c>
      <c r="S66" s="1137">
        <f t="shared" ca="1" si="17"/>
        <v>49403269.379259109</v>
      </c>
      <c r="T66" s="1137">
        <f t="shared" ca="1" si="9"/>
        <v>3249419467.0613236</v>
      </c>
      <c r="U66" s="1139">
        <f t="shared" ca="1" si="10"/>
        <v>0.42438413220302873</v>
      </c>
      <c r="V66" s="1140">
        <f t="shared" ca="1" si="11"/>
        <v>5.0000000000000044E-2</v>
      </c>
      <c r="X66" s="1141">
        <f t="shared" ca="1" si="18"/>
        <v>173622249.28634632</v>
      </c>
      <c r="Y66" s="1141">
        <f t="shared" ca="1" si="12"/>
        <v>2600172.0725922585</v>
      </c>
      <c r="Z66" s="1141">
        <f t="shared" ca="1" si="13"/>
        <v>171022077.21375406</v>
      </c>
      <c r="AA66" s="1139">
        <f t="shared" ca="1" si="14"/>
        <v>0.42429679688745436</v>
      </c>
      <c r="AB66" s="1112"/>
    </row>
    <row r="67" spans="1:29">
      <c r="A67" s="1151">
        <f>'AMORT. PROFILE 0% CPR'!A67</f>
        <v>46720</v>
      </c>
      <c r="C67" s="1111"/>
      <c r="D67" s="1132">
        <f t="shared" ca="1" si="0"/>
        <v>47634</v>
      </c>
      <c r="E67" s="1133">
        <f t="shared" ca="1" si="1"/>
        <v>47661</v>
      </c>
      <c r="F67" s="1134">
        <f t="shared" ca="1" si="2"/>
        <v>1732</v>
      </c>
      <c r="G67" s="1135">
        <f ca="1">IF(F67&lt;&gt;"",COUNTIF($F$11:F67,"&gt;0"),"")</f>
        <v>57</v>
      </c>
      <c r="H67" s="1136">
        <v>8.1599804012892924E-3</v>
      </c>
      <c r="I67" s="1135"/>
      <c r="J67" s="1137">
        <f t="shared" ca="1" si="3"/>
        <v>3420441544.2750778</v>
      </c>
      <c r="K67" s="1138">
        <f t="shared" ca="1" si="4"/>
        <v>27910735.965040315</v>
      </c>
      <c r="L67" s="1137">
        <f t="shared" ca="1" si="5"/>
        <v>23491181.395032611</v>
      </c>
      <c r="M67" s="1137">
        <f t="shared" ca="1" si="6"/>
        <v>0</v>
      </c>
      <c r="N67" s="1137">
        <f t="shared" ca="1" si="15"/>
        <v>3369039626.9150052</v>
      </c>
      <c r="O67" s="1080"/>
      <c r="P67" s="1137">
        <f t="shared" ca="1" si="7"/>
        <v>51401917.360072613</v>
      </c>
      <c r="Q67" s="1137">
        <f t="shared" ca="1" si="8"/>
        <v>3200587645.5692549</v>
      </c>
      <c r="R67" s="1137">
        <f t="shared" ca="1" si="16"/>
        <v>3249419467.0613236</v>
      </c>
      <c r="S67" s="1137">
        <f t="shared" ca="1" si="17"/>
        <v>48831821.492068768</v>
      </c>
      <c r="T67" s="1137">
        <f t="shared" ca="1" si="9"/>
        <v>3200587645.5692549</v>
      </c>
      <c r="U67" s="1139">
        <f t="shared" ca="1" si="10"/>
        <v>0.41802854256436522</v>
      </c>
      <c r="V67" s="1140">
        <f t="shared" ca="1" si="11"/>
        <v>5.0000000000000044E-2</v>
      </c>
      <c r="X67" s="1141">
        <f t="shared" ca="1" si="18"/>
        <v>171022077.21375406</v>
      </c>
      <c r="Y67" s="1141">
        <f t="shared" ca="1" si="12"/>
        <v>2570095.8680038452</v>
      </c>
      <c r="Z67" s="1141">
        <f t="shared" ca="1" si="13"/>
        <v>168451981.34575021</v>
      </c>
      <c r="AA67" s="1139">
        <f t="shared" ca="1" si="14"/>
        <v>0.41794251518512721</v>
      </c>
      <c r="AB67" s="1112"/>
    </row>
    <row r="68" spans="1:29">
      <c r="A68" s="1151">
        <f>'AMORT. PROFILE 0% CPR'!A68</f>
        <v>46748</v>
      </c>
      <c r="C68" s="1111"/>
      <c r="D68" s="1132">
        <f t="shared" ca="1" si="0"/>
        <v>47664</v>
      </c>
      <c r="E68" s="1133">
        <f t="shared" ca="1" si="1"/>
        <v>47693</v>
      </c>
      <c r="F68" s="1134">
        <f t="shared" ca="1" si="2"/>
        <v>1764</v>
      </c>
      <c r="G68" s="1135">
        <f ca="1">IF(F68&lt;&gt;"",COUNTIF($F$11:F68,"&gt;0"),"")</f>
        <v>58</v>
      </c>
      <c r="H68" s="1136">
        <v>8.1913894371840826E-3</v>
      </c>
      <c r="I68" s="1135"/>
      <c r="J68" s="1137">
        <f t="shared" ca="1" si="3"/>
        <v>3369039626.9150052</v>
      </c>
      <c r="K68" s="1138">
        <f t="shared" ca="1" si="4"/>
        <v>27597115.613366175</v>
      </c>
      <c r="L68" s="1137">
        <f t="shared" ca="1" si="5"/>
        <v>23137426.478718255</v>
      </c>
      <c r="M68" s="1137">
        <f t="shared" ca="1" si="6"/>
        <v>0</v>
      </c>
      <c r="N68" s="1137">
        <f t="shared" ca="1" si="15"/>
        <v>3318305084.8229208</v>
      </c>
      <c r="O68" s="1080"/>
      <c r="P68" s="1137">
        <f t="shared" ca="1" si="7"/>
        <v>50734542.092084408</v>
      </c>
      <c r="Q68" s="1137">
        <f t="shared" ca="1" si="8"/>
        <v>3152389830.5817747</v>
      </c>
      <c r="R68" s="1137">
        <f t="shared" ca="1" si="16"/>
        <v>3200587645.5692549</v>
      </c>
      <c r="S68" s="1137">
        <f t="shared" ca="1" si="17"/>
        <v>48197814.987480164</v>
      </c>
      <c r="T68" s="1137">
        <f t="shared" ca="1" si="9"/>
        <v>3152389830.5817747</v>
      </c>
      <c r="U68" s="1139">
        <f t="shared" ca="1" si="10"/>
        <v>0.41174646806582293</v>
      </c>
      <c r="V68" s="1140">
        <f t="shared" ca="1" si="11"/>
        <v>5.0000000000000044E-2</v>
      </c>
      <c r="X68" s="1141">
        <f t="shared" ca="1" si="18"/>
        <v>168451981.34575021</v>
      </c>
      <c r="Y68" s="1141">
        <f t="shared" ca="1" si="12"/>
        <v>2536727.1046042442</v>
      </c>
      <c r="Z68" s="1141">
        <f t="shared" ca="1" si="13"/>
        <v>165915254.24114597</v>
      </c>
      <c r="AA68" s="1139">
        <f t="shared" ca="1" si="14"/>
        <v>0.41166173349401325</v>
      </c>
      <c r="AB68" s="1112"/>
    </row>
    <row r="69" spans="1:29">
      <c r="A69" s="1151">
        <f>'AMORT. PROFILE 0% CPR'!A69</f>
        <v>46779</v>
      </c>
      <c r="C69" s="1111"/>
      <c r="D69" s="1132">
        <f t="shared" ca="1" si="0"/>
        <v>47695</v>
      </c>
      <c r="E69" s="1133">
        <f t="shared" ca="1" si="1"/>
        <v>47722</v>
      </c>
      <c r="F69" s="1134">
        <f t="shared" ca="1" si="2"/>
        <v>1793</v>
      </c>
      <c r="G69" s="1135">
        <f ca="1">IF(F69&lt;&gt;"",COUNTIF($F$11:F69,"&gt;0"),"")</f>
        <v>59</v>
      </c>
      <c r="H69" s="1136">
        <v>8.2464933015456848E-3</v>
      </c>
      <c r="I69" s="1135"/>
      <c r="J69" s="1137">
        <f t="shared" ca="1" si="3"/>
        <v>3318305084.8229208</v>
      </c>
      <c r="K69" s="1138">
        <f t="shared" ca="1" si="4"/>
        <v>27364380.654477201</v>
      </c>
      <c r="L69" s="1137">
        <f t="shared" ca="1" si="5"/>
        <v>22787732.64270743</v>
      </c>
      <c r="M69" s="1137">
        <f t="shared" ca="1" si="6"/>
        <v>0</v>
      </c>
      <c r="N69" s="1137">
        <f t="shared" ca="1" si="15"/>
        <v>3268152971.5257363</v>
      </c>
      <c r="O69" s="1080"/>
      <c r="P69" s="1137">
        <f t="shared" ca="1" si="7"/>
        <v>50152113.297184467</v>
      </c>
      <c r="Q69" s="1137">
        <f t="shared" ca="1" si="8"/>
        <v>3104745322.9494495</v>
      </c>
      <c r="R69" s="1137">
        <f t="shared" ca="1" si="16"/>
        <v>3152389830.5817747</v>
      </c>
      <c r="S69" s="1137">
        <f t="shared" ca="1" si="17"/>
        <v>47644507.632325172</v>
      </c>
      <c r="T69" s="1137">
        <f t="shared" ca="1" si="9"/>
        <v>3104745322.9494495</v>
      </c>
      <c r="U69" s="1139">
        <f t="shared" ca="1" si="10"/>
        <v>0.4055459566950258</v>
      </c>
      <c r="V69" s="1140">
        <f t="shared" ca="1" si="11"/>
        <v>5.0000000000000044E-2</v>
      </c>
      <c r="X69" s="1141">
        <f t="shared" ca="1" si="18"/>
        <v>165915254.24114597</v>
      </c>
      <c r="Y69" s="1141">
        <f t="shared" ca="1" si="12"/>
        <v>2507605.6648592949</v>
      </c>
      <c r="Z69" s="1141">
        <f t="shared" ca="1" si="13"/>
        <v>163407648.57628667</v>
      </c>
      <c r="AA69" s="1139">
        <f t="shared" ca="1" si="14"/>
        <v>0.40546249814551799</v>
      </c>
      <c r="AB69" s="1112"/>
    </row>
    <row r="70" spans="1:29">
      <c r="A70" s="1151">
        <f>'AMORT. PROFILE 0% CPR'!A70</f>
        <v>46811</v>
      </c>
      <c r="C70" s="1111"/>
      <c r="D70" s="1132">
        <f t="shared" ca="1" si="0"/>
        <v>47726</v>
      </c>
      <c r="E70" s="1133">
        <f t="shared" ca="1" si="1"/>
        <v>47753</v>
      </c>
      <c r="F70" s="1134">
        <f t="shared" ca="1" si="2"/>
        <v>1824</v>
      </c>
      <c r="G70" s="1135">
        <f ca="1">IF(F70&lt;&gt;"",COUNTIF($F$11:F70,"&gt;0"),"")</f>
        <v>60</v>
      </c>
      <c r="H70" s="1136">
        <v>8.287265658053232E-3</v>
      </c>
      <c r="I70" s="1135"/>
      <c r="J70" s="1137">
        <f t="shared" ca="1" si="3"/>
        <v>3268152971.5257363</v>
      </c>
      <c r="K70" s="1138">
        <f t="shared" ca="1" si="4"/>
        <v>27084051.886189856</v>
      </c>
      <c r="L70" s="1137">
        <f t="shared" ca="1" si="5"/>
        <v>22442401.32427324</v>
      </c>
      <c r="M70" s="1137">
        <f t="shared" ca="1" si="6"/>
        <v>0</v>
      </c>
      <c r="N70" s="1137">
        <f t="shared" ca="1" si="15"/>
        <v>3218626518.3152733</v>
      </c>
      <c r="O70" s="1080"/>
      <c r="P70" s="1137">
        <f t="shared" ca="1" si="7"/>
        <v>49526453.210463047</v>
      </c>
      <c r="Q70" s="1137">
        <f t="shared" ca="1" si="8"/>
        <v>3057695192.3995094</v>
      </c>
      <c r="R70" s="1137">
        <f t="shared" ca="1" si="16"/>
        <v>3104745322.9494495</v>
      </c>
      <c r="S70" s="1137">
        <f t="shared" ca="1" si="17"/>
        <v>47050130.549940109</v>
      </c>
      <c r="T70" s="1137">
        <f t="shared" ca="1" si="9"/>
        <v>3057695192.3995094</v>
      </c>
      <c r="U70" s="1139">
        <f t="shared" ca="1" si="10"/>
        <v>0.39941662673666567</v>
      </c>
      <c r="V70" s="1140">
        <f t="shared" ca="1" si="11"/>
        <v>5.0000000000000044E-2</v>
      </c>
      <c r="X70" s="1141">
        <f t="shared" ca="1" si="18"/>
        <v>163407648.57628667</v>
      </c>
      <c r="Y70" s="1141">
        <f t="shared" ca="1" si="12"/>
        <v>2476322.6605229378</v>
      </c>
      <c r="Z70" s="1141">
        <f t="shared" ca="1" si="13"/>
        <v>160931325.91576374</v>
      </c>
      <c r="AA70" s="1139">
        <f t="shared" ca="1" si="14"/>
        <v>0.39933442956081788</v>
      </c>
      <c r="AB70" s="1112"/>
    </row>
    <row r="71" spans="1:29">
      <c r="A71" s="1151">
        <f>'AMORT. PROFILE 0% CPR'!A71</f>
        <v>46839</v>
      </c>
      <c r="C71" s="1111"/>
      <c r="D71" s="1132">
        <f t="shared" ca="1" si="0"/>
        <v>47756</v>
      </c>
      <c r="E71" s="1133">
        <f t="shared" ca="1" si="1"/>
        <v>47784</v>
      </c>
      <c r="F71" s="1134">
        <f t="shared" ca="1" si="2"/>
        <v>1855</v>
      </c>
      <c r="G71" s="1135">
        <f ca="1">IF(F71&lt;&gt;"",COUNTIF($F$11:F71,"&gt;0"),"")</f>
        <v>61</v>
      </c>
      <c r="H71" s="1136">
        <v>8.3338356636277009E-3</v>
      </c>
      <c r="I71" s="1135"/>
      <c r="J71" s="1137">
        <f t="shared" ca="1" si="3"/>
        <v>3218626518.3152733</v>
      </c>
      <c r="K71" s="1138">
        <f t="shared" ca="1" si="4"/>
        <v>26823504.466233682</v>
      </c>
      <c r="L71" s="1137">
        <f t="shared" ca="1" si="5"/>
        <v>22101265.34205002</v>
      </c>
      <c r="M71" s="1137">
        <f t="shared" ca="1" si="6"/>
        <v>0</v>
      </c>
      <c r="N71" s="1137">
        <f t="shared" ca="1" si="15"/>
        <v>3169701748.5069895</v>
      </c>
      <c r="O71" s="1080"/>
      <c r="P71" s="1137">
        <f t="shared" ca="1" si="7"/>
        <v>48924769.808283806</v>
      </c>
      <c r="Q71" s="1137">
        <f t="shared" ca="1" si="8"/>
        <v>3011216661.0816398</v>
      </c>
      <c r="R71" s="1137">
        <f t="shared" ca="1" si="16"/>
        <v>3057695192.3995094</v>
      </c>
      <c r="S71" s="1137">
        <f t="shared" ca="1" si="17"/>
        <v>46478531.317869663</v>
      </c>
      <c r="T71" s="1137">
        <f t="shared" ca="1" si="9"/>
        <v>3011216661.0816398</v>
      </c>
      <c r="U71" s="1139">
        <f t="shared" ca="1" si="10"/>
        <v>0.39336376169396253</v>
      </c>
      <c r="V71" s="1140">
        <f t="shared" ca="1" si="11"/>
        <v>5.0000000000000044E-2</v>
      </c>
      <c r="X71" s="1141">
        <f t="shared" ca="1" si="18"/>
        <v>160931325.91576374</v>
      </c>
      <c r="Y71" s="1141">
        <f t="shared" ca="1" si="12"/>
        <v>2446238.4904141426</v>
      </c>
      <c r="Z71" s="1141">
        <f t="shared" ca="1" si="13"/>
        <v>158485087.42534959</v>
      </c>
      <c r="AA71" s="1139">
        <f t="shared" ca="1" si="14"/>
        <v>0.39328281015582534</v>
      </c>
      <c r="AB71" s="1112"/>
      <c r="AC71" s="1085"/>
    </row>
    <row r="72" spans="1:29">
      <c r="A72" s="1151">
        <f>'AMORT. PROFILE 0% CPR'!A72</f>
        <v>46870</v>
      </c>
      <c r="C72" s="1111"/>
      <c r="D72" s="1132">
        <f t="shared" ca="1" si="0"/>
        <v>47787</v>
      </c>
      <c r="E72" s="1133">
        <f t="shared" ca="1" si="1"/>
        <v>47814</v>
      </c>
      <c r="F72" s="1134">
        <f t="shared" ca="1" si="2"/>
        <v>1885</v>
      </c>
      <c r="G72" s="1135">
        <f ca="1">IF(F72&lt;&gt;"",COUNTIF($F$11:F72,"&gt;0"),"")</f>
        <v>62</v>
      </c>
      <c r="H72" s="1136">
        <v>8.3879594483353744E-3</v>
      </c>
      <c r="I72" s="1135"/>
      <c r="J72" s="1137">
        <f t="shared" ca="1" si="3"/>
        <v>3169701748.5069895</v>
      </c>
      <c r="K72" s="1138">
        <f t="shared" ca="1" si="4"/>
        <v>26587329.729794361</v>
      </c>
      <c r="L72" s="1137">
        <f t="shared" ca="1" si="5"/>
        <v>21764126.880138233</v>
      </c>
      <c r="M72" s="1137">
        <f t="shared" ca="1" si="6"/>
        <v>0</v>
      </c>
      <c r="N72" s="1137">
        <f t="shared" ca="1" si="15"/>
        <v>3121350291.8970566</v>
      </c>
      <c r="O72" s="1080"/>
      <c r="P72" s="1137">
        <f t="shared" ca="1" si="7"/>
        <v>48351456.609932899</v>
      </c>
      <c r="Q72" s="1137">
        <f t="shared" ca="1" si="8"/>
        <v>2965282777.3022037</v>
      </c>
      <c r="R72" s="1137">
        <f t="shared" ca="1" si="16"/>
        <v>3011216661.0816398</v>
      </c>
      <c r="S72" s="1137">
        <f t="shared" ca="1" si="17"/>
        <v>45933883.779436111</v>
      </c>
      <c r="T72" s="1137">
        <f t="shared" ca="1" si="9"/>
        <v>2965282777.3022037</v>
      </c>
      <c r="U72" s="1139">
        <f t="shared" ca="1" si="10"/>
        <v>0.3873844312614676</v>
      </c>
      <c r="V72" s="1140">
        <f t="shared" ca="1" si="11"/>
        <v>5.0000000000000044E-2</v>
      </c>
      <c r="X72" s="1141">
        <f t="shared" ca="1" si="18"/>
        <v>158485087.42534959</v>
      </c>
      <c r="Y72" s="1141">
        <f t="shared" ca="1" si="12"/>
        <v>2417572.830496788</v>
      </c>
      <c r="Z72" s="1141">
        <f t="shared" ca="1" si="13"/>
        <v>156067514.59485281</v>
      </c>
      <c r="AA72" s="1139">
        <f t="shared" ca="1" si="14"/>
        <v>0.38730471022812707</v>
      </c>
      <c r="AB72" s="1112"/>
      <c r="AC72" s="1085"/>
    </row>
    <row r="73" spans="1:29">
      <c r="A73" s="1151">
        <f>'AMORT. PROFILE 0% CPR'!A73</f>
        <v>46902</v>
      </c>
      <c r="C73" s="1111"/>
      <c r="D73" s="1132">
        <f t="shared" ca="1" si="0"/>
        <v>47817</v>
      </c>
      <c r="E73" s="1133">
        <f t="shared" ca="1" si="1"/>
        <v>47844</v>
      </c>
      <c r="F73" s="1134">
        <f t="shared" ca="1" si="2"/>
        <v>1915</v>
      </c>
      <c r="G73" s="1135">
        <f ca="1">IF(F73&lt;&gt;"",COUNTIF($F$11:F73,"&gt;0"),"")</f>
        <v>63</v>
      </c>
      <c r="H73" s="1136">
        <v>8.4259318894268839E-3</v>
      </c>
      <c r="I73" s="1135"/>
      <c r="J73" s="1137">
        <f t="shared" ca="1" si="3"/>
        <v>3121350291.8970566</v>
      </c>
      <c r="K73" s="1138">
        <f t="shared" ca="1" si="4"/>
        <v>26300284.962567322</v>
      </c>
      <c r="L73" s="1137">
        <f t="shared" ca="1" si="5"/>
        <v>21431310.501735173</v>
      </c>
      <c r="M73" s="1137">
        <f t="shared" ca="1" si="6"/>
        <v>0</v>
      </c>
      <c r="N73" s="1137">
        <f t="shared" ca="1" si="15"/>
        <v>3073618696.432754</v>
      </c>
      <c r="O73" s="1080"/>
      <c r="P73" s="1137">
        <f t="shared" ca="1" si="7"/>
        <v>47731595.46430254</v>
      </c>
      <c r="Q73" s="1137">
        <f t="shared" ca="1" si="8"/>
        <v>2919937761.6111164</v>
      </c>
      <c r="R73" s="1137">
        <f t="shared" ca="1" si="16"/>
        <v>2965282777.3022037</v>
      </c>
      <c r="S73" s="1137">
        <f t="shared" ca="1" si="17"/>
        <v>45345015.691087246</v>
      </c>
      <c r="T73" s="1137">
        <f t="shared" ca="1" si="9"/>
        <v>2919937761.6111164</v>
      </c>
      <c r="U73" s="1139">
        <f t="shared" ca="1" si="10"/>
        <v>0.38147516818069827</v>
      </c>
      <c r="V73" s="1140">
        <f t="shared" ca="1" si="11"/>
        <v>4.9999999999999933E-2</v>
      </c>
      <c r="X73" s="1141">
        <f t="shared" ca="1" si="18"/>
        <v>156067514.59485281</v>
      </c>
      <c r="Y73" s="1141">
        <f t="shared" ca="1" si="12"/>
        <v>2386579.7732152939</v>
      </c>
      <c r="Z73" s="1141">
        <f t="shared" ca="1" si="13"/>
        <v>153680934.82163751</v>
      </c>
      <c r="AA73" s="1139">
        <f t="shared" ca="1" si="14"/>
        <v>0.3813966632327781</v>
      </c>
      <c r="AB73" s="1112"/>
      <c r="AC73" s="1085"/>
    </row>
    <row r="74" spans="1:29">
      <c r="A74" s="1151">
        <f>'AMORT. PROFILE 0% CPR'!A74</f>
        <v>46931</v>
      </c>
      <c r="C74" s="1111"/>
      <c r="D74" s="1132">
        <f t="shared" ca="1" si="0"/>
        <v>47848</v>
      </c>
      <c r="E74" s="1133">
        <f t="shared" ca="1" si="1"/>
        <v>47875</v>
      </c>
      <c r="F74" s="1134">
        <f t="shared" ca="1" si="2"/>
        <v>1946</v>
      </c>
      <c r="G74" s="1135">
        <f ca="1">IF(F74&lt;&gt;"",COUNTIF($F$11:F74,"&gt;0"),"")</f>
        <v>64</v>
      </c>
      <c r="H74" s="1136">
        <v>8.4724727099141466E-3</v>
      </c>
      <c r="I74" s="1135"/>
      <c r="J74" s="1137">
        <f t="shared" ca="1" si="3"/>
        <v>3073618696.432754</v>
      </c>
      <c r="K74" s="1138">
        <f t="shared" ca="1" si="4"/>
        <v>26041150.526208401</v>
      </c>
      <c r="L74" s="1137">
        <f t="shared" ca="1" si="5"/>
        <v>21102593.017270662</v>
      </c>
      <c r="M74" s="1137">
        <f t="shared" ca="1" si="6"/>
        <v>0</v>
      </c>
      <c r="N74" s="1137">
        <f t="shared" ca="1" si="15"/>
        <v>3026474952.8892751</v>
      </c>
      <c r="O74" s="1080"/>
      <c r="P74" s="1137">
        <f t="shared" ca="1" si="7"/>
        <v>47143743.543478966</v>
      </c>
      <c r="Q74" s="1137">
        <f t="shared" ca="1" si="8"/>
        <v>2875151205.2448111</v>
      </c>
      <c r="R74" s="1137">
        <f t="shared" ca="1" si="16"/>
        <v>2919937761.6111164</v>
      </c>
      <c r="S74" s="1137">
        <f t="shared" ca="1" si="17"/>
        <v>44786556.366305351</v>
      </c>
      <c r="T74" s="1137">
        <f t="shared" ca="1" si="9"/>
        <v>2875151205.2448111</v>
      </c>
      <c r="U74" s="1139">
        <f t="shared" ca="1" si="10"/>
        <v>0.3756416612992225</v>
      </c>
      <c r="V74" s="1140">
        <f t="shared" ca="1" si="11"/>
        <v>5.0000000000000044E-2</v>
      </c>
      <c r="X74" s="1141">
        <f t="shared" ca="1" si="18"/>
        <v>153680934.82163751</v>
      </c>
      <c r="Y74" s="1141">
        <f t="shared" ca="1" si="12"/>
        <v>2357187.1771736145</v>
      </c>
      <c r="Z74" s="1141">
        <f t="shared" ca="1" si="13"/>
        <v>151323747.6444639</v>
      </c>
      <c r="AA74" s="1139">
        <f t="shared" ca="1" si="14"/>
        <v>0.37556435684662148</v>
      </c>
      <c r="AB74" s="1112"/>
      <c r="AC74" s="1085"/>
    </row>
    <row r="75" spans="1:29">
      <c r="A75" s="1151">
        <f>'AMORT. PROFILE 0% CPR'!A75</f>
        <v>46961</v>
      </c>
      <c r="C75" s="1111"/>
      <c r="D75" s="1132">
        <f t="shared" ca="1" si="0"/>
        <v>47879</v>
      </c>
      <c r="E75" s="1133">
        <f t="shared" ca="1" si="1"/>
        <v>47906</v>
      </c>
      <c r="F75" s="1134">
        <f t="shared" ca="1" si="2"/>
        <v>1977</v>
      </c>
      <c r="G75" s="1135">
        <f ca="1">IF(F75&lt;&gt;"",COUNTIF($F$11:F75,"&gt;0"),"")</f>
        <v>65</v>
      </c>
      <c r="H75" s="1136">
        <v>8.5119458346093087E-3</v>
      </c>
      <c r="I75" s="1135"/>
      <c r="J75" s="1137">
        <f t="shared" ca="1" si="3"/>
        <v>3026474952.8892751</v>
      </c>
      <c r="K75" s="1138">
        <f t="shared" ca="1" si="4"/>
        <v>25761190.868795268</v>
      </c>
      <c r="L75" s="1137">
        <f t="shared" ca="1" si="5"/>
        <v>20778090.246233609</v>
      </c>
      <c r="M75" s="1137">
        <f t="shared" ca="1" si="6"/>
        <v>0</v>
      </c>
      <c r="N75" s="1137">
        <f t="shared" ca="1" si="15"/>
        <v>2979935671.7742462</v>
      </c>
      <c r="O75" s="1080"/>
      <c r="P75" s="1137">
        <f t="shared" ca="1" si="7"/>
        <v>46539281.115028858</v>
      </c>
      <c r="Q75" s="1137">
        <f t="shared" ca="1" si="8"/>
        <v>2830938888.185534</v>
      </c>
      <c r="R75" s="1137">
        <f t="shared" ca="1" si="16"/>
        <v>2875151205.2448111</v>
      </c>
      <c r="S75" s="1137">
        <f t="shared" ca="1" si="17"/>
        <v>44212317.059277058</v>
      </c>
      <c r="T75" s="1137">
        <f t="shared" ca="1" si="9"/>
        <v>2830938888.185534</v>
      </c>
      <c r="U75" s="1139">
        <f t="shared" ca="1" si="10"/>
        <v>0.3698799986163756</v>
      </c>
      <c r="V75" s="1140">
        <f t="shared" ca="1" si="11"/>
        <v>4.9999999999999933E-2</v>
      </c>
      <c r="X75" s="1141">
        <f t="shared" ca="1" si="18"/>
        <v>151323747.6444639</v>
      </c>
      <c r="Y75" s="1141">
        <f t="shared" ca="1" si="12"/>
        <v>2326964.0557518005</v>
      </c>
      <c r="Z75" s="1141">
        <f t="shared" ca="1" si="13"/>
        <v>148996783.5887121</v>
      </c>
      <c r="AA75" s="1139">
        <f t="shared" ca="1" si="14"/>
        <v>0.36980387987405644</v>
      </c>
      <c r="AB75" s="1112"/>
      <c r="AC75" s="1085"/>
    </row>
    <row r="76" spans="1:29">
      <c r="A76" s="1151">
        <f>'AMORT. PROFILE 0% CPR'!A76</f>
        <v>46993</v>
      </c>
      <c r="C76" s="1111"/>
      <c r="D76" s="1132">
        <f t="shared" ref="D76:D139" ca="1" si="19">IF(E76&lt;&gt;"",EOMONTH(E76,-1),"")</f>
        <v>47907</v>
      </c>
      <c r="E76" s="1133">
        <f t="shared" ref="E76:E139" ca="1" si="20">IF(INDIRECT("A"&amp;(IFERROR(MATCH(E75,A:A),999)+1))&gt;0,INDIRECT("A"&amp;(IFERROR(MATCH(E75,A:A),999)+1)),"")</f>
        <v>47934</v>
      </c>
      <c r="F76" s="1134">
        <f t="shared" ref="F76:F139" ca="1" si="21">IF(E76&lt;&gt;"",E76-$A$31,"")</f>
        <v>2005</v>
      </c>
      <c r="G76" s="1135">
        <f ca="1">IF(F76&lt;&gt;"",COUNTIF($F$11:F76,"&gt;0"),"")</f>
        <v>66</v>
      </c>
      <c r="H76" s="1136">
        <v>8.5598230167749263E-3</v>
      </c>
      <c r="I76" s="1135"/>
      <c r="J76" s="1137">
        <f t="shared" ref="J76:J139" ca="1" si="22">IF(G76=1,$A$7,N75)</f>
        <v>2979935671.7742462</v>
      </c>
      <c r="K76" s="1138">
        <f t="shared" ref="K76:K139" ca="1" si="23">H76*J76</f>
        <v>25507721.951761845</v>
      </c>
      <c r="L76" s="1137">
        <f t="shared" ref="L76:L139" ca="1" si="24">IF(E76&lt;&gt;"",(1-(1-$A$25)^(1/12))*(J76-K76),"")</f>
        <v>20457589.572313081</v>
      </c>
      <c r="M76" s="1137">
        <f t="shared" ref="M76:M139" ca="1" si="25">IF(J76-K76-L76&lt;$A$27*$A$5,J76-K76-L76,0)</f>
        <v>0</v>
      </c>
      <c r="N76" s="1137">
        <f t="shared" ca="1" si="15"/>
        <v>2933970360.2501712</v>
      </c>
      <c r="O76" s="1080"/>
      <c r="P76" s="1137">
        <f t="shared" ref="P76:P139" ca="1" si="26">IF(G76&lt;&gt; "", R76+X76-N76, "")</f>
        <v>45965311.524075031</v>
      </c>
      <c r="Q76" s="1137">
        <f t="shared" ref="Q76:Q139" ca="1" si="27">IF(E76&lt;&gt;"", N76*(1-$A$15), "")</f>
        <v>2787271842.2376623</v>
      </c>
      <c r="R76" s="1137">
        <f t="shared" ca="1" si="16"/>
        <v>2830938888.185534</v>
      </c>
      <c r="S76" s="1137">
        <f t="shared" ca="1" si="17"/>
        <v>43667045.947871685</v>
      </c>
      <c r="T76" s="1137">
        <f t="shared" ref="T76:T139" ca="1" si="28">IF(E76&lt;&gt;"", R76-S76, "")</f>
        <v>2787271842.2376623</v>
      </c>
      <c r="U76" s="1139">
        <f t="shared" ref="U76:U139" ca="1" si="29">IF(E76&lt;&gt;"", R76/$A$11, "")</f>
        <v>0.36419221018184711</v>
      </c>
      <c r="V76" s="1140">
        <f t="shared" ref="V76:V139" ca="1" si="30">IF(E76&lt;&gt;"", IFERROR(1-T76/N76, "n.a."), "")</f>
        <v>5.0000000000000155E-2</v>
      </c>
      <c r="X76" s="1141">
        <f t="shared" ca="1" si="18"/>
        <v>148996783.5887121</v>
      </c>
      <c r="Y76" s="1141">
        <f t="shared" ref="Y76:Y139" ca="1" si="31">IF(E76&lt;&gt;"", P76-S76, "")</f>
        <v>2298265.5762033463</v>
      </c>
      <c r="Z76" s="1141">
        <f t="shared" ref="Z76:Z139" ca="1" si="32">IF(E76&lt;&gt;"", X76-Y76, "")</f>
        <v>146698518.01250875</v>
      </c>
      <c r="AA76" s="1139">
        <f t="shared" ref="AA76:AA139" ca="1" si="33">IF(E76&lt;&gt;"", X76/$A$19, "")</f>
        <v>0.36411726194699928</v>
      </c>
      <c r="AB76" s="1112"/>
      <c r="AC76" s="1085"/>
    </row>
    <row r="77" spans="1:29">
      <c r="A77" s="1151">
        <f>'AMORT. PROFILE 0% CPR'!A77</f>
        <v>47023</v>
      </c>
      <c r="C77" s="1111"/>
      <c r="D77" s="1132">
        <f t="shared" ca="1" si="19"/>
        <v>47938</v>
      </c>
      <c r="E77" s="1133">
        <f t="shared" ca="1" si="20"/>
        <v>47966</v>
      </c>
      <c r="F77" s="1134">
        <f t="shared" ca="1" si="21"/>
        <v>2037</v>
      </c>
      <c r="G77" s="1135">
        <f ca="1">IF(F77&lt;&gt;"",COUNTIF($F$11:F77,"&gt;0"),"")</f>
        <v>67</v>
      </c>
      <c r="H77" s="1136">
        <v>8.6017040674281117E-3</v>
      </c>
      <c r="I77" s="1135"/>
      <c r="J77" s="1137">
        <f t="shared" ca="1" si="22"/>
        <v>2933970360.2501712</v>
      </c>
      <c r="K77" s="1138">
        <f t="shared" ca="1" si="23"/>
        <v>25237144.781477418</v>
      </c>
      <c r="L77" s="1137">
        <f t="shared" ca="1" si="24"/>
        <v>20141181.747548934</v>
      </c>
      <c r="M77" s="1137">
        <f t="shared" ca="1" si="25"/>
        <v>0</v>
      </c>
      <c r="N77" s="1137">
        <f t="shared" ref="N77:N140" ca="1" si="34">IF(E77&lt;&gt;"",J77-K77-L77-M77,"")</f>
        <v>2888592033.7211447</v>
      </c>
      <c r="O77" s="1080"/>
      <c r="P77" s="1137">
        <f t="shared" ca="1" si="26"/>
        <v>45378326.529026508</v>
      </c>
      <c r="Q77" s="1137">
        <f t="shared" ca="1" si="27"/>
        <v>2744162432.0350871</v>
      </c>
      <c r="R77" s="1137">
        <f t="shared" ref="R77:R140" ca="1" si="35">IF(E77&lt;&gt;"", T76, "")</f>
        <v>2787271842.2376623</v>
      </c>
      <c r="S77" s="1137">
        <f t="shared" ref="S77:S140" ca="1" si="36">IF(E77&lt;&gt;"", MIN(P77,MAX(R77-Q77,0)), "")</f>
        <v>43109410.202575207</v>
      </c>
      <c r="T77" s="1137">
        <f t="shared" ca="1" si="28"/>
        <v>2744162432.0350871</v>
      </c>
      <c r="U77" s="1139">
        <f t="shared" ca="1" si="29"/>
        <v>0.35857456931992776</v>
      </c>
      <c r="V77" s="1140">
        <f t="shared" ca="1" si="30"/>
        <v>5.0000000000000155E-2</v>
      </c>
      <c r="X77" s="1141">
        <f t="shared" ref="X77:X140" ca="1" si="37">IF(E77&lt;&gt;"", Z76, "")</f>
        <v>146698518.01250875</v>
      </c>
      <c r="Y77" s="1141">
        <f t="shared" ca="1" si="31"/>
        <v>2268916.3264513016</v>
      </c>
      <c r="Z77" s="1141">
        <f t="shared" ca="1" si="32"/>
        <v>144429601.68605745</v>
      </c>
      <c r="AA77" s="1139">
        <f t="shared" ca="1" si="33"/>
        <v>0.3585007771566685</v>
      </c>
      <c r="AB77" s="1112"/>
      <c r="AC77" s="1085"/>
    </row>
    <row r="78" spans="1:29">
      <c r="A78" s="1151">
        <f>'AMORT. PROFILE 0% CPR'!A78</f>
        <v>47053</v>
      </c>
      <c r="C78" s="1111"/>
      <c r="D78" s="1132">
        <f t="shared" ca="1" si="19"/>
        <v>47968</v>
      </c>
      <c r="E78" s="1133">
        <f t="shared" ca="1" si="20"/>
        <v>47995</v>
      </c>
      <c r="F78" s="1134">
        <f t="shared" ca="1" si="21"/>
        <v>2066</v>
      </c>
      <c r="G78" s="1135">
        <f ca="1">IF(F78&lt;&gt;"",COUNTIF($F$11:F78,"&gt;0"),"")</f>
        <v>68</v>
      </c>
      <c r="H78" s="1136">
        <v>8.6433014396991997E-3</v>
      </c>
      <c r="I78" s="1135"/>
      <c r="J78" s="1137">
        <f t="shared" ca="1" si="22"/>
        <v>2888592033.7211447</v>
      </c>
      <c r="K78" s="1138">
        <f t="shared" ca="1" si="23"/>
        <v>24966971.683765609</v>
      </c>
      <c r="L78" s="1137">
        <f t="shared" ca="1" si="24"/>
        <v>19828835.633534476</v>
      </c>
      <c r="M78" s="1137">
        <f t="shared" ca="1" si="25"/>
        <v>0</v>
      </c>
      <c r="N78" s="1137">
        <f t="shared" ca="1" si="34"/>
        <v>2843796226.4038448</v>
      </c>
      <c r="O78" s="1080"/>
      <c r="P78" s="1137">
        <f t="shared" ca="1" si="26"/>
        <v>44795807.317299843</v>
      </c>
      <c r="Q78" s="1137">
        <f t="shared" ca="1" si="27"/>
        <v>2701606415.0836525</v>
      </c>
      <c r="R78" s="1137">
        <f t="shared" ca="1" si="35"/>
        <v>2744162432.0350871</v>
      </c>
      <c r="S78" s="1137">
        <f t="shared" ca="1" si="36"/>
        <v>42556016.951434612</v>
      </c>
      <c r="T78" s="1137">
        <f t="shared" ca="1" si="28"/>
        <v>2701606415.0836525</v>
      </c>
      <c r="U78" s="1139">
        <f t="shared" ca="1" si="29"/>
        <v>0.35302866670548644</v>
      </c>
      <c r="V78" s="1140">
        <f t="shared" ca="1" si="30"/>
        <v>5.0000000000000044E-2</v>
      </c>
      <c r="X78" s="1141">
        <f t="shared" ca="1" si="37"/>
        <v>144429601.68605745</v>
      </c>
      <c r="Y78" s="1141">
        <f t="shared" ca="1" si="31"/>
        <v>2239790.3658652306</v>
      </c>
      <c r="Z78" s="1141">
        <f t="shared" ca="1" si="32"/>
        <v>142189811.32019222</v>
      </c>
      <c r="AA78" s="1139">
        <f t="shared" ca="1" si="33"/>
        <v>0.35295601585058028</v>
      </c>
      <c r="AB78" s="1112"/>
      <c r="AC78" s="1085"/>
    </row>
    <row r="79" spans="1:29">
      <c r="A79" s="1151">
        <f>'AMORT. PROFILE 0% CPR'!A79</f>
        <v>47084</v>
      </c>
      <c r="C79" s="1111"/>
      <c r="D79" s="1132">
        <f t="shared" ca="1" si="19"/>
        <v>47999</v>
      </c>
      <c r="E79" s="1133">
        <f t="shared" ca="1" si="20"/>
        <v>48026</v>
      </c>
      <c r="F79" s="1134">
        <f t="shared" ca="1" si="21"/>
        <v>2097</v>
      </c>
      <c r="G79" s="1135">
        <f ca="1">IF(F79&lt;&gt;"",COUNTIF($F$11:F79,"&gt;0"),"")</f>
        <v>69</v>
      </c>
      <c r="H79" s="1136">
        <v>8.6963022323994707E-3</v>
      </c>
      <c r="I79" s="1135"/>
      <c r="J79" s="1137">
        <f t="shared" ca="1" si="22"/>
        <v>2843796226.4038448</v>
      </c>
      <c r="K79" s="1138">
        <f t="shared" ca="1" si="23"/>
        <v>24730511.472164948</v>
      </c>
      <c r="L79" s="1137">
        <f t="shared" ca="1" si="24"/>
        <v>19520289.664507404</v>
      </c>
      <c r="M79" s="1137">
        <f t="shared" ca="1" si="25"/>
        <v>0</v>
      </c>
      <c r="N79" s="1137">
        <f t="shared" ca="1" si="34"/>
        <v>2799545425.2671723</v>
      </c>
      <c r="O79" s="1080"/>
      <c r="P79" s="1137">
        <f t="shared" ca="1" si="26"/>
        <v>44250801.136672497</v>
      </c>
      <c r="Q79" s="1137">
        <f t="shared" ca="1" si="27"/>
        <v>2659568154.0038137</v>
      </c>
      <c r="R79" s="1137">
        <f t="shared" ca="1" si="35"/>
        <v>2701606415.0836525</v>
      </c>
      <c r="S79" s="1137">
        <f t="shared" ca="1" si="36"/>
        <v>42038261.079838753</v>
      </c>
      <c r="T79" s="1137">
        <f t="shared" ca="1" si="28"/>
        <v>2659568154.0038137</v>
      </c>
      <c r="U79" s="1139">
        <f t="shared" ca="1" si="29"/>
        <v>0.34755395655375554</v>
      </c>
      <c r="V79" s="1140">
        <f t="shared" ca="1" si="30"/>
        <v>5.0000000000000044E-2</v>
      </c>
      <c r="X79" s="1141">
        <f t="shared" ca="1" si="37"/>
        <v>142189811.32019222</v>
      </c>
      <c r="Y79" s="1141">
        <f t="shared" ca="1" si="31"/>
        <v>2212540.056833744</v>
      </c>
      <c r="Z79" s="1141">
        <f t="shared" ca="1" si="32"/>
        <v>139977271.26335847</v>
      </c>
      <c r="AA79" s="1139">
        <f t="shared" ca="1" si="33"/>
        <v>0.34748243235628595</v>
      </c>
      <c r="AB79" s="1112"/>
      <c r="AC79" s="1085"/>
    </row>
    <row r="80" spans="1:29">
      <c r="A80" s="1151">
        <f>'AMORT. PROFILE 0% CPR'!A80</f>
        <v>47114</v>
      </c>
      <c r="C80" s="1111"/>
      <c r="D80" s="1132">
        <f t="shared" ca="1" si="19"/>
        <v>48029</v>
      </c>
      <c r="E80" s="1133">
        <f t="shared" ca="1" si="20"/>
        <v>48057</v>
      </c>
      <c r="F80" s="1134">
        <f t="shared" ca="1" si="21"/>
        <v>2128</v>
      </c>
      <c r="G80" s="1135">
        <f ca="1">IF(F80&lt;&gt;"",COUNTIF($F$11:F80,"&gt;0"),"")</f>
        <v>70</v>
      </c>
      <c r="H80" s="1136">
        <v>8.7352661988350285E-3</v>
      </c>
      <c r="I80" s="1135"/>
      <c r="J80" s="1137">
        <f t="shared" ca="1" si="22"/>
        <v>2799545425.2671723</v>
      </c>
      <c r="K80" s="1138">
        <f t="shared" ca="1" si="23"/>
        <v>24454774.525439564</v>
      </c>
      <c r="L80" s="1137">
        <f t="shared" ca="1" si="24"/>
        <v>19215789.493952185</v>
      </c>
      <c r="M80" s="1137">
        <f t="shared" ca="1" si="25"/>
        <v>0</v>
      </c>
      <c r="N80" s="1137">
        <f t="shared" ca="1" si="34"/>
        <v>2755874861.2477803</v>
      </c>
      <c r="O80" s="1080"/>
      <c r="P80" s="1137">
        <f t="shared" ca="1" si="26"/>
        <v>43670564.019392014</v>
      </c>
      <c r="Q80" s="1137">
        <f t="shared" ca="1" si="27"/>
        <v>2618081118.1853909</v>
      </c>
      <c r="R80" s="1137">
        <f t="shared" ca="1" si="35"/>
        <v>2659568154.0038137</v>
      </c>
      <c r="S80" s="1137">
        <f t="shared" ca="1" si="36"/>
        <v>41487035.818422794</v>
      </c>
      <c r="T80" s="1137">
        <f t="shared" ca="1" si="28"/>
        <v>2618081118.1853909</v>
      </c>
      <c r="U80" s="1139">
        <f t="shared" ca="1" si="29"/>
        <v>0.34214585421754407</v>
      </c>
      <c r="V80" s="1140">
        <f t="shared" ca="1" si="30"/>
        <v>5.0000000000000155E-2</v>
      </c>
      <c r="X80" s="1141">
        <f t="shared" ca="1" si="37"/>
        <v>139977271.26335847</v>
      </c>
      <c r="Y80" s="1141">
        <f t="shared" ca="1" si="31"/>
        <v>2183528.2009692192</v>
      </c>
      <c r="Z80" s="1141">
        <f t="shared" ca="1" si="32"/>
        <v>137793743.06238925</v>
      </c>
      <c r="AA80" s="1139">
        <f t="shared" ca="1" si="33"/>
        <v>0.34207544297008424</v>
      </c>
      <c r="AB80" s="1112"/>
      <c r="AC80" s="1085"/>
    </row>
    <row r="81" spans="1:29">
      <c r="A81" s="1151">
        <f>'AMORT. PROFILE 0% CPR'!A81</f>
        <v>47147</v>
      </c>
      <c r="C81" s="1111"/>
      <c r="D81" s="1132">
        <f t="shared" ca="1" si="19"/>
        <v>48060</v>
      </c>
      <c r="E81" s="1133">
        <f t="shared" ca="1" si="20"/>
        <v>48087</v>
      </c>
      <c r="F81" s="1134">
        <f t="shared" ca="1" si="21"/>
        <v>2158</v>
      </c>
      <c r="G81" s="1135">
        <f ca="1">IF(F81&lt;&gt;"",COUNTIF($F$11:F81,"&gt;0"),"")</f>
        <v>71</v>
      </c>
      <c r="H81" s="1136">
        <v>8.7880372559361441E-3</v>
      </c>
      <c r="I81" s="1135"/>
      <c r="J81" s="1137">
        <f t="shared" ca="1" si="22"/>
        <v>2755874861.2477803</v>
      </c>
      <c r="K81" s="1138">
        <f t="shared" ca="1" si="23"/>
        <v>24218730.953343347</v>
      </c>
      <c r="L81" s="1137">
        <f t="shared" ca="1" si="24"/>
        <v>18915032.255098414</v>
      </c>
      <c r="M81" s="1137">
        <f t="shared" ca="1" si="25"/>
        <v>0</v>
      </c>
      <c r="N81" s="1137">
        <f t="shared" ca="1" si="34"/>
        <v>2712741098.0393386</v>
      </c>
      <c r="O81" s="1080"/>
      <c r="P81" s="1137">
        <f t="shared" ca="1" si="26"/>
        <v>43133763.208441734</v>
      </c>
      <c r="Q81" s="1137">
        <f t="shared" ca="1" si="27"/>
        <v>2577104043.1373715</v>
      </c>
      <c r="R81" s="1137">
        <f t="shared" ca="1" si="35"/>
        <v>2618081118.1853909</v>
      </c>
      <c r="S81" s="1137">
        <f t="shared" ca="1" si="36"/>
        <v>40977075.048019409</v>
      </c>
      <c r="T81" s="1137">
        <f t="shared" ca="1" si="28"/>
        <v>2577104043.1373715</v>
      </c>
      <c r="U81" s="1139">
        <f t="shared" ca="1" si="29"/>
        <v>0.33680866543835114</v>
      </c>
      <c r="V81" s="1140">
        <f t="shared" ca="1" si="30"/>
        <v>5.0000000000000044E-2</v>
      </c>
      <c r="X81" s="1141">
        <f t="shared" ca="1" si="37"/>
        <v>137793743.06238925</v>
      </c>
      <c r="Y81" s="1141">
        <f t="shared" ca="1" si="31"/>
        <v>2156688.1604223251</v>
      </c>
      <c r="Z81" s="1141">
        <f t="shared" ca="1" si="32"/>
        <v>135637054.90196693</v>
      </c>
      <c r="AA81" s="1139">
        <f t="shared" ca="1" si="33"/>
        <v>0.3367393525473833</v>
      </c>
      <c r="AB81" s="1112"/>
      <c r="AC81" s="1085"/>
    </row>
    <row r="82" spans="1:29">
      <c r="A82" s="1151">
        <f>'AMORT. PROFILE 0% CPR'!A82</f>
        <v>47176</v>
      </c>
      <c r="C82" s="1111"/>
      <c r="D82" s="1132">
        <f t="shared" ca="1" si="19"/>
        <v>48091</v>
      </c>
      <c r="E82" s="1133">
        <f t="shared" ca="1" si="20"/>
        <v>48120</v>
      </c>
      <c r="F82" s="1134">
        <f t="shared" ca="1" si="21"/>
        <v>2191</v>
      </c>
      <c r="G82" s="1135">
        <f ca="1">IF(F82&lt;&gt;"",COUNTIF($F$11:F82,"&gt;0"),"")</f>
        <v>72</v>
      </c>
      <c r="H82" s="1136">
        <v>8.840598743222336E-3</v>
      </c>
      <c r="I82" s="1135"/>
      <c r="J82" s="1137">
        <f t="shared" ca="1" si="22"/>
        <v>2712741098.0393386</v>
      </c>
      <c r="K82" s="1138">
        <f t="shared" ca="1" si="23"/>
        <v>23982255.542014156</v>
      </c>
      <c r="L82" s="1137">
        <f t="shared" ca="1" si="24"/>
        <v>18617995.020674929</v>
      </c>
      <c r="M82" s="1137">
        <f t="shared" ca="1" si="25"/>
        <v>0</v>
      </c>
      <c r="N82" s="1137">
        <f t="shared" ca="1" si="34"/>
        <v>2670140847.4766498</v>
      </c>
      <c r="O82" s="1080"/>
      <c r="P82" s="1137">
        <f t="shared" ca="1" si="26"/>
        <v>42600250.562688828</v>
      </c>
      <c r="Q82" s="1137">
        <f t="shared" ca="1" si="27"/>
        <v>2536633805.1028171</v>
      </c>
      <c r="R82" s="1137">
        <f t="shared" ca="1" si="35"/>
        <v>2577104043.1373715</v>
      </c>
      <c r="S82" s="1137">
        <f t="shared" ca="1" si="36"/>
        <v>40470238.034554482</v>
      </c>
      <c r="T82" s="1137">
        <f t="shared" ca="1" si="28"/>
        <v>2536633805.1028171</v>
      </c>
      <c r="U82" s="1139">
        <f t="shared" ca="1" si="29"/>
        <v>0.33153708165715168</v>
      </c>
      <c r="V82" s="1140">
        <f t="shared" ca="1" si="30"/>
        <v>5.0000000000000044E-2</v>
      </c>
      <c r="X82" s="1141">
        <f t="shared" ca="1" si="37"/>
        <v>135637054.90196693</v>
      </c>
      <c r="Y82" s="1141">
        <f t="shared" ca="1" si="31"/>
        <v>2130012.528134346</v>
      </c>
      <c r="Z82" s="1141">
        <f t="shared" ca="1" si="32"/>
        <v>133507042.37383258</v>
      </c>
      <c r="AA82" s="1139">
        <f t="shared" ca="1" si="33"/>
        <v>0.33146885362162004</v>
      </c>
      <c r="AB82" s="1112"/>
      <c r="AC82" s="1085"/>
    </row>
    <row r="83" spans="1:29">
      <c r="A83" s="1151">
        <f>'AMORT. PROFILE 0% CPR'!A83</f>
        <v>47204</v>
      </c>
      <c r="C83" s="1111"/>
      <c r="D83" s="1132">
        <f t="shared" ca="1" si="19"/>
        <v>48121</v>
      </c>
      <c r="E83" s="1133">
        <f t="shared" ca="1" si="20"/>
        <v>48148</v>
      </c>
      <c r="F83" s="1134">
        <f t="shared" ca="1" si="21"/>
        <v>2219</v>
      </c>
      <c r="G83" s="1135">
        <f ca="1">IF(F83&lt;&gt;"",COUNTIF($F$11:F83,"&gt;0"),"")</f>
        <v>73</v>
      </c>
      <c r="H83" s="1136">
        <v>8.8999626012095639E-3</v>
      </c>
      <c r="I83" s="1135"/>
      <c r="J83" s="1137">
        <f t="shared" ca="1" si="22"/>
        <v>2670140847.4766498</v>
      </c>
      <c r="K83" s="1138">
        <f t="shared" ca="1" si="23"/>
        <v>23764153.682504192</v>
      </c>
      <c r="L83" s="1137">
        <f t="shared" ca="1" si="24"/>
        <v>18324524.806444634</v>
      </c>
      <c r="M83" s="1137">
        <f t="shared" ca="1" si="25"/>
        <v>0</v>
      </c>
      <c r="N83" s="1137">
        <f t="shared" ca="1" si="34"/>
        <v>2628052168.9877009</v>
      </c>
      <c r="O83" s="1080"/>
      <c r="P83" s="1137">
        <f t="shared" ca="1" si="26"/>
        <v>42088678.488948822</v>
      </c>
      <c r="Q83" s="1137">
        <f t="shared" ca="1" si="27"/>
        <v>2496649560.5383158</v>
      </c>
      <c r="R83" s="1137">
        <f t="shared" ca="1" si="35"/>
        <v>2536633805.1028171</v>
      </c>
      <c r="S83" s="1137">
        <f t="shared" ca="1" si="36"/>
        <v>39984244.564501286</v>
      </c>
      <c r="T83" s="1137">
        <f t="shared" ca="1" si="28"/>
        <v>2496649560.5383158</v>
      </c>
      <c r="U83" s="1139">
        <f t="shared" ca="1" si="29"/>
        <v>0.326330701011529</v>
      </c>
      <c r="V83" s="1140">
        <f t="shared" ca="1" si="30"/>
        <v>5.0000000000000044E-2</v>
      </c>
      <c r="X83" s="1141">
        <f t="shared" ca="1" si="37"/>
        <v>133507042.37383258</v>
      </c>
      <c r="Y83" s="1141">
        <f t="shared" ca="1" si="31"/>
        <v>2104433.9244475365</v>
      </c>
      <c r="Z83" s="1141">
        <f t="shared" ca="1" si="32"/>
        <v>131402608.44938505</v>
      </c>
      <c r="AA83" s="1139">
        <f t="shared" ca="1" si="33"/>
        <v>0.32626354441308059</v>
      </c>
      <c r="AB83" s="1112"/>
      <c r="AC83" s="1085"/>
    </row>
    <row r="84" spans="1:29">
      <c r="A84" s="1151">
        <f>'AMORT. PROFILE 0% CPR'!A84</f>
        <v>47235</v>
      </c>
      <c r="C84" s="1111"/>
      <c r="D84" s="1132">
        <f t="shared" ca="1" si="19"/>
        <v>48152</v>
      </c>
      <c r="E84" s="1133">
        <f t="shared" ca="1" si="20"/>
        <v>48179</v>
      </c>
      <c r="F84" s="1134">
        <f t="shared" ca="1" si="21"/>
        <v>2250</v>
      </c>
      <c r="G84" s="1135">
        <f ca="1">IF(F84&lt;&gt;"",COUNTIF($F$11:F84,"&gt;0"),"")</f>
        <v>74</v>
      </c>
      <c r="H84" s="1136">
        <v>8.9664940180044853E-3</v>
      </c>
      <c r="I84" s="1080"/>
      <c r="J84" s="1137">
        <f t="shared" ca="1" si="22"/>
        <v>2628052168.9877009</v>
      </c>
      <c r="K84" s="1138">
        <f t="shared" ca="1" si="23"/>
        <v>23564414.052231934</v>
      </c>
      <c r="L84" s="1137">
        <f t="shared" ca="1" si="24"/>
        <v>18034469.765893716</v>
      </c>
      <c r="M84" s="1137">
        <f t="shared" ca="1" si="25"/>
        <v>0</v>
      </c>
      <c r="N84" s="1137">
        <f t="shared" ca="1" si="34"/>
        <v>2586453285.1695752</v>
      </c>
      <c r="O84" s="1080"/>
      <c r="P84" s="1137">
        <f t="shared" ca="1" si="26"/>
        <v>41598883.818125725</v>
      </c>
      <c r="Q84" s="1137">
        <f t="shared" ca="1" si="27"/>
        <v>2457130620.9110966</v>
      </c>
      <c r="R84" s="1137">
        <f t="shared" ca="1" si="35"/>
        <v>2496649560.5383158</v>
      </c>
      <c r="S84" s="1137">
        <f t="shared" ca="1" si="36"/>
        <v>39518939.6272192</v>
      </c>
      <c r="T84" s="1137">
        <f t="shared" ca="1" si="28"/>
        <v>2457130620.9110966</v>
      </c>
      <c r="U84" s="1139">
        <f t="shared" ca="1" si="29"/>
        <v>0.32118684203909792</v>
      </c>
      <c r="V84" s="1140">
        <f t="shared" ca="1" si="30"/>
        <v>4.9999999999999933E-2</v>
      </c>
      <c r="X84" s="1141">
        <f t="shared" ca="1" si="37"/>
        <v>131402608.44938505</v>
      </c>
      <c r="Y84" s="1141">
        <f t="shared" ca="1" si="31"/>
        <v>2079944.1909065247</v>
      </c>
      <c r="Z84" s="1141">
        <f t="shared" ca="1" si="32"/>
        <v>129322664.25847852</v>
      </c>
      <c r="AA84" s="1139">
        <f t="shared" ca="1" si="33"/>
        <v>0.32112074401120488</v>
      </c>
      <c r="AB84" s="1112"/>
      <c r="AC84" s="1085"/>
    </row>
    <row r="85" spans="1:29">
      <c r="A85" s="1151">
        <f>'AMORT. PROFILE 0% CPR'!A85</f>
        <v>47266</v>
      </c>
      <c r="C85" s="1111"/>
      <c r="D85" s="1132">
        <f t="shared" ca="1" si="19"/>
        <v>48182</v>
      </c>
      <c r="E85" s="1133">
        <f t="shared" ca="1" si="20"/>
        <v>48211</v>
      </c>
      <c r="F85" s="1134">
        <f t="shared" ca="1" si="21"/>
        <v>2282</v>
      </c>
      <c r="G85" s="1135">
        <f ca="1">IF(F85&lt;&gt;"",COUNTIF($F$11:F85,"&gt;0"),"")</f>
        <v>75</v>
      </c>
      <c r="H85" s="1136">
        <v>9.022483991741834E-3</v>
      </c>
      <c r="I85" s="1080"/>
      <c r="J85" s="1137">
        <f t="shared" ca="1" si="22"/>
        <v>2586453285.1695752</v>
      </c>
      <c r="K85" s="1138">
        <f t="shared" ca="1" si="23"/>
        <v>23336233.360830568</v>
      </c>
      <c r="L85" s="1137">
        <f t="shared" ca="1" si="24"/>
        <v>17748003.187842492</v>
      </c>
      <c r="M85" s="1137">
        <f t="shared" ca="1" si="25"/>
        <v>0</v>
      </c>
      <c r="N85" s="1137">
        <f t="shared" ca="1" si="34"/>
        <v>2545369048.6209021</v>
      </c>
      <c r="O85" s="1080"/>
      <c r="P85" s="1137">
        <f t="shared" ca="1" si="26"/>
        <v>41084236.548673153</v>
      </c>
      <c r="Q85" s="1137">
        <f t="shared" ca="1" si="27"/>
        <v>2418100596.189857</v>
      </c>
      <c r="R85" s="1137">
        <f t="shared" ca="1" si="35"/>
        <v>2457130620.9110966</v>
      </c>
      <c r="S85" s="1137">
        <f t="shared" ca="1" si="36"/>
        <v>39030024.721239567</v>
      </c>
      <c r="T85" s="1137">
        <f t="shared" ca="1" si="28"/>
        <v>2418100596.189857</v>
      </c>
      <c r="U85" s="1139">
        <f t="shared" ca="1" si="29"/>
        <v>0.31610284321915</v>
      </c>
      <c r="V85" s="1140">
        <f t="shared" ca="1" si="30"/>
        <v>4.9999999999999933E-2</v>
      </c>
      <c r="X85" s="1141">
        <f t="shared" ca="1" si="37"/>
        <v>129322664.25847852</v>
      </c>
      <c r="Y85" s="1141">
        <f t="shared" ca="1" si="31"/>
        <v>2054211.8274335861</v>
      </c>
      <c r="Z85" s="1141">
        <f t="shared" ca="1" si="32"/>
        <v>127268452.43104494</v>
      </c>
      <c r="AA85" s="1139">
        <f t="shared" ca="1" si="33"/>
        <v>0.31603779144300714</v>
      </c>
      <c r="AB85" s="1112"/>
      <c r="AC85" s="1085"/>
    </row>
    <row r="86" spans="1:29">
      <c r="A86" s="1151">
        <f>'AMORT. PROFILE 0% CPR'!A86</f>
        <v>47296</v>
      </c>
      <c r="C86" s="1111"/>
      <c r="D86" s="1132">
        <f t="shared" ca="1" si="19"/>
        <v>48213</v>
      </c>
      <c r="E86" s="1133">
        <f t="shared" ca="1" si="20"/>
        <v>48240</v>
      </c>
      <c r="F86" s="1134">
        <f t="shared" ca="1" si="21"/>
        <v>2311</v>
      </c>
      <c r="G86" s="1135">
        <f ca="1">IF(F86&lt;&gt;"",COUNTIF($F$11:F86,"&gt;0"),"")</f>
        <v>76</v>
      </c>
      <c r="H86" s="1136">
        <v>9.0906429830009908E-3</v>
      </c>
      <c r="I86" s="1080"/>
      <c r="J86" s="1137">
        <f t="shared" ca="1" si="22"/>
        <v>2545369048.6209021</v>
      </c>
      <c r="K86" s="1138">
        <f t="shared" ca="1" si="23"/>
        <v>23139041.28099351</v>
      </c>
      <c r="L86" s="1137">
        <f t="shared" ca="1" si="24"/>
        <v>17464885.647399981</v>
      </c>
      <c r="M86" s="1137">
        <f t="shared" ca="1" si="25"/>
        <v>0</v>
      </c>
      <c r="N86" s="1137">
        <f t="shared" ca="1" si="34"/>
        <v>2504765121.6925087</v>
      </c>
      <c r="O86" s="1080"/>
      <c r="P86" s="1137">
        <f t="shared" ca="1" si="26"/>
        <v>40603926.928393364</v>
      </c>
      <c r="Q86" s="1137">
        <f t="shared" ca="1" si="27"/>
        <v>2379526865.607883</v>
      </c>
      <c r="R86" s="1137">
        <f t="shared" ca="1" si="35"/>
        <v>2418100596.189857</v>
      </c>
      <c r="S86" s="1137">
        <f t="shared" ca="1" si="36"/>
        <v>38573730.58197403</v>
      </c>
      <c r="T86" s="1137">
        <f t="shared" ca="1" si="28"/>
        <v>2379526865.607883</v>
      </c>
      <c r="U86" s="1139">
        <f t="shared" ca="1" si="29"/>
        <v>0.31108174190678961</v>
      </c>
      <c r="V86" s="1140">
        <f t="shared" ca="1" si="30"/>
        <v>5.0000000000000155E-2</v>
      </c>
      <c r="X86" s="1141">
        <f t="shared" ca="1" si="37"/>
        <v>127268452.43104494</v>
      </c>
      <c r="Y86" s="1141">
        <f t="shared" ca="1" si="31"/>
        <v>2030196.3464193344</v>
      </c>
      <c r="Z86" s="1141">
        <f t="shared" ca="1" si="32"/>
        <v>125238256.0846256</v>
      </c>
      <c r="AA86" s="1139">
        <f t="shared" ca="1" si="33"/>
        <v>0.31101772343852624</v>
      </c>
      <c r="AB86" s="1112"/>
      <c r="AC86" s="1085"/>
    </row>
    <row r="87" spans="1:29">
      <c r="A87" s="1151">
        <f>'AMORT. PROFILE 0% CPR'!A87</f>
        <v>47326</v>
      </c>
      <c r="C87" s="1111"/>
      <c r="D87" s="1132">
        <f t="shared" ca="1" si="19"/>
        <v>48244</v>
      </c>
      <c r="E87" s="1133">
        <f t="shared" ca="1" si="20"/>
        <v>48271</v>
      </c>
      <c r="F87" s="1134">
        <f t="shared" ca="1" si="21"/>
        <v>2342</v>
      </c>
      <c r="G87" s="1135">
        <f ca="1">IF(F87&lt;&gt;"",COUNTIF($F$11:F87,"&gt;0"),"")</f>
        <v>77</v>
      </c>
      <c r="H87" s="1136">
        <v>9.1467158097798887E-3</v>
      </c>
      <c r="I87" s="1080"/>
      <c r="J87" s="1137">
        <f t="shared" ca="1" si="22"/>
        <v>2504765121.6925087</v>
      </c>
      <c r="K87" s="1138">
        <f t="shared" ca="1" si="23"/>
        <v>22910374.738370117</v>
      </c>
      <c r="L87" s="1137">
        <f t="shared" ca="1" si="24"/>
        <v>17185311.89577169</v>
      </c>
      <c r="M87" s="1137">
        <f t="shared" ca="1" si="25"/>
        <v>0</v>
      </c>
      <c r="N87" s="1137">
        <f t="shared" ca="1" si="34"/>
        <v>2464669435.0583673</v>
      </c>
      <c r="O87" s="1080"/>
      <c r="P87" s="1137">
        <f t="shared" ca="1" si="26"/>
        <v>40095686.634141445</v>
      </c>
      <c r="Q87" s="1137">
        <f t="shared" ca="1" si="27"/>
        <v>2341435963.305449</v>
      </c>
      <c r="R87" s="1137">
        <f t="shared" ca="1" si="35"/>
        <v>2379526865.607883</v>
      </c>
      <c r="S87" s="1137">
        <f t="shared" ca="1" si="36"/>
        <v>38090902.302433968</v>
      </c>
      <c r="T87" s="1137">
        <f t="shared" ca="1" si="28"/>
        <v>2341435963.305449</v>
      </c>
      <c r="U87" s="1139">
        <f t="shared" ca="1" si="29"/>
        <v>0.30611934153345893</v>
      </c>
      <c r="V87" s="1140">
        <f t="shared" ca="1" si="30"/>
        <v>4.9999999999999933E-2</v>
      </c>
      <c r="X87" s="1141">
        <f t="shared" ca="1" si="37"/>
        <v>125238256.0846256</v>
      </c>
      <c r="Y87" s="1141">
        <f t="shared" ca="1" si="31"/>
        <v>2004784.3317074776</v>
      </c>
      <c r="Z87" s="1141">
        <f t="shared" ca="1" si="32"/>
        <v>123233471.75291812</v>
      </c>
      <c r="AA87" s="1139">
        <f t="shared" ca="1" si="33"/>
        <v>0.30605634429282896</v>
      </c>
      <c r="AB87" s="1112"/>
      <c r="AC87" s="1085"/>
    </row>
    <row r="88" spans="1:29">
      <c r="A88" s="1151">
        <f>'AMORT. PROFILE 0% CPR'!A88</f>
        <v>47357</v>
      </c>
      <c r="C88" s="1111"/>
      <c r="D88" s="1132">
        <f t="shared" ca="1" si="19"/>
        <v>48273</v>
      </c>
      <c r="E88" s="1133">
        <f t="shared" ca="1" si="20"/>
        <v>48303</v>
      </c>
      <c r="F88" s="1134">
        <f t="shared" ca="1" si="21"/>
        <v>2374</v>
      </c>
      <c r="G88" s="1135">
        <f ca="1">IF(F88&lt;&gt;"",COUNTIF($F$11:F88,"&gt;0"),"")</f>
        <v>78</v>
      </c>
      <c r="H88" s="1136">
        <v>9.2122950644957374E-3</v>
      </c>
      <c r="I88" s="1080"/>
      <c r="J88" s="1137">
        <f t="shared" ca="1" si="22"/>
        <v>2464669435.0583673</v>
      </c>
      <c r="K88" s="1138">
        <f t="shared" ca="1" si="23"/>
        <v>22705262.072201695</v>
      </c>
      <c r="L88" s="1137">
        <f t="shared" ca="1" si="24"/>
        <v>16909094.298354961</v>
      </c>
      <c r="M88" s="1137">
        <f t="shared" ca="1" si="25"/>
        <v>0</v>
      </c>
      <c r="N88" s="1137">
        <f t="shared" ca="1" si="34"/>
        <v>2425055078.6878104</v>
      </c>
      <c r="O88" s="1080"/>
      <c r="P88" s="1137">
        <f t="shared" ca="1" si="26"/>
        <v>39614356.370556831</v>
      </c>
      <c r="Q88" s="1137">
        <f t="shared" ca="1" si="27"/>
        <v>2303802324.7534199</v>
      </c>
      <c r="R88" s="1137">
        <f t="shared" ca="1" si="35"/>
        <v>2341435963.305449</v>
      </c>
      <c r="S88" s="1137">
        <f t="shared" ca="1" si="36"/>
        <v>37633638.552029133</v>
      </c>
      <c r="T88" s="1137">
        <f t="shared" ca="1" si="28"/>
        <v>2303802324.7534199</v>
      </c>
      <c r="U88" s="1139">
        <f t="shared" ca="1" si="29"/>
        <v>0.30121905564059193</v>
      </c>
      <c r="V88" s="1140">
        <f t="shared" ca="1" si="30"/>
        <v>5.0000000000000044E-2</v>
      </c>
      <c r="X88" s="1141">
        <f t="shared" ca="1" si="37"/>
        <v>123233471.75291812</v>
      </c>
      <c r="Y88" s="1141">
        <f t="shared" ca="1" si="31"/>
        <v>1980717.8185276985</v>
      </c>
      <c r="Z88" s="1141">
        <f t="shared" ca="1" si="32"/>
        <v>121252753.93439043</v>
      </c>
      <c r="AA88" s="1139">
        <f t="shared" ca="1" si="33"/>
        <v>0.30115706684486343</v>
      </c>
      <c r="AB88" s="1112"/>
    </row>
    <row r="89" spans="1:29">
      <c r="A89" s="1151">
        <f>'AMORT. PROFILE 0% CPR'!A89</f>
        <v>47388</v>
      </c>
      <c r="C89" s="1111"/>
      <c r="D89" s="1132">
        <f t="shared" ca="1" si="19"/>
        <v>48304</v>
      </c>
      <c r="E89" s="1133">
        <f t="shared" ca="1" si="20"/>
        <v>48331</v>
      </c>
      <c r="F89" s="1134">
        <f t="shared" ca="1" si="21"/>
        <v>2402</v>
      </c>
      <c r="G89" s="1135">
        <f ca="1">IF(F89&lt;&gt;"",COUNTIF($F$11:F89,"&gt;0"),"")</f>
        <v>79</v>
      </c>
      <c r="H89" s="1136">
        <v>9.2730509460333659E-3</v>
      </c>
      <c r="I89" s="1080"/>
      <c r="J89" s="1137">
        <f t="shared" ca="1" si="22"/>
        <v>2425055078.6878104</v>
      </c>
      <c r="K89" s="1138">
        <f t="shared" ca="1" si="23"/>
        <v>22487659.291609019</v>
      </c>
      <c r="L89" s="1137">
        <f t="shared" ca="1" si="24"/>
        <v>16636296.102185223</v>
      </c>
      <c r="M89" s="1137">
        <f t="shared" ca="1" si="25"/>
        <v>0</v>
      </c>
      <c r="N89" s="1137">
        <f t="shared" ca="1" si="34"/>
        <v>2385931123.2940164</v>
      </c>
      <c r="O89" s="1080"/>
      <c r="P89" s="1137">
        <f t="shared" ca="1" si="26"/>
        <v>39123955.39379406</v>
      </c>
      <c r="Q89" s="1137">
        <f t="shared" ca="1" si="27"/>
        <v>2266634567.1293154</v>
      </c>
      <c r="R89" s="1137">
        <f t="shared" ca="1" si="35"/>
        <v>2303802324.7534199</v>
      </c>
      <c r="S89" s="1137">
        <f t="shared" ca="1" si="36"/>
        <v>37167757.6241045</v>
      </c>
      <c r="T89" s="1137">
        <f t="shared" ca="1" si="28"/>
        <v>2266634567.1293154</v>
      </c>
      <c r="U89" s="1139">
        <f t="shared" ca="1" si="29"/>
        <v>0.29637759542446096</v>
      </c>
      <c r="V89" s="1140">
        <f t="shared" ca="1" si="30"/>
        <v>5.0000000000000044E-2</v>
      </c>
      <c r="X89" s="1141">
        <f t="shared" ca="1" si="37"/>
        <v>121252753.93439043</v>
      </c>
      <c r="Y89" s="1141">
        <f t="shared" ca="1" si="31"/>
        <v>1956197.7696895599</v>
      </c>
      <c r="Z89" s="1141">
        <f t="shared" ca="1" si="32"/>
        <v>119296556.16470087</v>
      </c>
      <c r="AA89" s="1139">
        <f t="shared" ca="1" si="33"/>
        <v>0.29631660296771856</v>
      </c>
      <c r="AB89" s="1112"/>
    </row>
    <row r="90" spans="1:29">
      <c r="A90" s="1151">
        <f>'AMORT. PROFILE 0% CPR'!A90</f>
        <v>47420</v>
      </c>
      <c r="C90" s="1111"/>
      <c r="D90" s="1132">
        <f t="shared" ca="1" si="19"/>
        <v>48334</v>
      </c>
      <c r="E90" s="1133">
        <f t="shared" ca="1" si="20"/>
        <v>48361</v>
      </c>
      <c r="F90" s="1134">
        <f t="shared" ca="1" si="21"/>
        <v>2432</v>
      </c>
      <c r="G90" s="1135">
        <f ca="1">IF(F90&lt;&gt;"",COUNTIF($F$11:F90,"&gt;0"),"")</f>
        <v>80</v>
      </c>
      <c r="H90" s="1136">
        <v>9.3325615661931996E-3</v>
      </c>
      <c r="I90" s="1080"/>
      <c r="J90" s="1137">
        <f t="shared" ca="1" si="22"/>
        <v>2385931123.2940164</v>
      </c>
      <c r="K90" s="1138">
        <f t="shared" ca="1" si="23"/>
        <v>22266849.100837905</v>
      </c>
      <c r="L90" s="1137">
        <f t="shared" ca="1" si="24"/>
        <v>16366915.839355201</v>
      </c>
      <c r="M90" s="1137">
        <f t="shared" ca="1" si="25"/>
        <v>0</v>
      </c>
      <c r="N90" s="1137">
        <f t="shared" ca="1" si="34"/>
        <v>2347297358.3538237</v>
      </c>
      <c r="O90" s="1080"/>
      <c r="P90" s="1137">
        <f t="shared" ca="1" si="26"/>
        <v>38633764.940192699</v>
      </c>
      <c r="Q90" s="1137">
        <f t="shared" ca="1" si="27"/>
        <v>2229932490.4361324</v>
      </c>
      <c r="R90" s="1137">
        <f t="shared" ca="1" si="35"/>
        <v>2266634567.1293154</v>
      </c>
      <c r="S90" s="1137">
        <f t="shared" ca="1" si="36"/>
        <v>36702076.693182945</v>
      </c>
      <c r="T90" s="1137">
        <f t="shared" ca="1" si="28"/>
        <v>2229932490.4361324</v>
      </c>
      <c r="U90" s="1139">
        <f t="shared" ca="1" si="29"/>
        <v>0.29159606946036581</v>
      </c>
      <c r="V90" s="1140">
        <f t="shared" ca="1" si="30"/>
        <v>5.0000000000000044E-2</v>
      </c>
      <c r="X90" s="1141">
        <f t="shared" ca="1" si="37"/>
        <v>119296556.16470087</v>
      </c>
      <c r="Y90" s="1141">
        <f t="shared" ca="1" si="31"/>
        <v>1931688.2470097542</v>
      </c>
      <c r="Z90" s="1141">
        <f t="shared" ca="1" si="32"/>
        <v>117364867.91769111</v>
      </c>
      <c r="AA90" s="1139">
        <f t="shared" ca="1" si="33"/>
        <v>0.29153606100855539</v>
      </c>
      <c r="AB90" s="1112"/>
    </row>
    <row r="91" spans="1:29">
      <c r="A91" s="1151">
        <f>'AMORT. PROFILE 0% CPR'!A91</f>
        <v>47449</v>
      </c>
      <c r="C91" s="1111"/>
      <c r="D91" s="1132">
        <f t="shared" ca="1" si="19"/>
        <v>48365</v>
      </c>
      <c r="E91" s="1133">
        <f t="shared" ca="1" si="20"/>
        <v>48393</v>
      </c>
      <c r="F91" s="1134">
        <f t="shared" ca="1" si="21"/>
        <v>2464</v>
      </c>
      <c r="G91" s="1135">
        <f ca="1">IF(F91&lt;&gt;"",COUNTIF($F$11:F91,"&gt;0"),"")</f>
        <v>81</v>
      </c>
      <c r="H91" s="1136">
        <v>9.3924952872224948E-3</v>
      </c>
      <c r="I91" s="1080"/>
      <c r="J91" s="1137">
        <f t="shared" ca="1" si="22"/>
        <v>2347297358.3538237</v>
      </c>
      <c r="K91" s="1138">
        <f t="shared" ca="1" si="23"/>
        <v>22046979.376048099</v>
      </c>
      <c r="L91" s="1137">
        <f t="shared" ca="1" si="24"/>
        <v>16100923.33064035</v>
      </c>
      <c r="M91" s="1137">
        <f t="shared" ca="1" si="25"/>
        <v>0</v>
      </c>
      <c r="N91" s="1137">
        <f t="shared" ca="1" si="34"/>
        <v>2309149455.6471353</v>
      </c>
      <c r="O91" s="1080"/>
      <c r="P91" s="1137">
        <f t="shared" ca="1" si="26"/>
        <v>38147902.706688404</v>
      </c>
      <c r="Q91" s="1137">
        <f t="shared" ca="1" si="27"/>
        <v>2193691982.8647785</v>
      </c>
      <c r="R91" s="1137">
        <f t="shared" ca="1" si="35"/>
        <v>2229932490.4361324</v>
      </c>
      <c r="S91" s="1137">
        <f t="shared" ca="1" si="36"/>
        <v>36240507.571353912</v>
      </c>
      <c r="T91" s="1137">
        <f t="shared" ca="1" si="28"/>
        <v>2193691982.8647785</v>
      </c>
      <c r="U91" s="1139">
        <f t="shared" ca="1" si="29"/>
        <v>0.28687445201926265</v>
      </c>
      <c r="V91" s="1140">
        <f t="shared" ca="1" si="30"/>
        <v>5.0000000000000044E-2</v>
      </c>
      <c r="X91" s="1141">
        <f t="shared" ca="1" si="37"/>
        <v>117364867.91769111</v>
      </c>
      <c r="Y91" s="1141">
        <f t="shared" ca="1" si="31"/>
        <v>1907395.1353344917</v>
      </c>
      <c r="Z91" s="1141">
        <f t="shared" ca="1" si="32"/>
        <v>115457472.78235662</v>
      </c>
      <c r="AA91" s="1139">
        <f t="shared" ca="1" si="33"/>
        <v>0.28681541524362442</v>
      </c>
      <c r="AB91" s="1112"/>
    </row>
    <row r="92" spans="1:29">
      <c r="A92" s="1151">
        <f>'AMORT. PROFILE 0% CPR'!A92</f>
        <v>47479</v>
      </c>
      <c r="C92" s="1111"/>
      <c r="D92" s="1132">
        <f t="shared" ca="1" si="19"/>
        <v>48395</v>
      </c>
      <c r="E92" s="1133">
        <f t="shared" ca="1" si="20"/>
        <v>48422</v>
      </c>
      <c r="F92" s="1134">
        <f t="shared" ca="1" si="21"/>
        <v>2493</v>
      </c>
      <c r="G92" s="1135">
        <f ca="1">IF(F92&lt;&gt;"",COUNTIF($F$11:F92,"&gt;0"),"")</f>
        <v>82</v>
      </c>
      <c r="H92" s="1136">
        <v>9.4410513236365939E-3</v>
      </c>
      <c r="I92" s="1080"/>
      <c r="J92" s="1137">
        <f t="shared" ca="1" si="22"/>
        <v>2309149455.6471353</v>
      </c>
      <c r="K92" s="1138">
        <f t="shared" ca="1" si="23"/>
        <v>21800798.524712108</v>
      </c>
      <c r="L92" s="1137">
        <f t="shared" ca="1" si="24"/>
        <v>15838477.306242511</v>
      </c>
      <c r="M92" s="1137">
        <f t="shared" ca="1" si="25"/>
        <v>0</v>
      </c>
      <c r="N92" s="1137">
        <f t="shared" ca="1" si="34"/>
        <v>2271510179.8161807</v>
      </c>
      <c r="O92" s="1080"/>
      <c r="P92" s="1137">
        <f t="shared" ca="1" si="26"/>
        <v>37639275.830954552</v>
      </c>
      <c r="Q92" s="1137">
        <f t="shared" ca="1" si="27"/>
        <v>2157934670.8253717</v>
      </c>
      <c r="R92" s="1137">
        <f t="shared" ca="1" si="35"/>
        <v>2193691982.8647785</v>
      </c>
      <c r="S92" s="1137">
        <f t="shared" ca="1" si="36"/>
        <v>35757312.039406776</v>
      </c>
      <c r="T92" s="1137">
        <f t="shared" ca="1" si="28"/>
        <v>2157934670.8253717</v>
      </c>
      <c r="U92" s="1139">
        <f t="shared" ca="1" si="29"/>
        <v>0.28221221412864439</v>
      </c>
      <c r="V92" s="1140">
        <f t="shared" ca="1" si="30"/>
        <v>4.9999999999999933E-2</v>
      </c>
      <c r="X92" s="1141">
        <f t="shared" ca="1" si="37"/>
        <v>115457472.78235662</v>
      </c>
      <c r="Y92" s="1141">
        <f t="shared" ca="1" si="31"/>
        <v>1881963.7915477753</v>
      </c>
      <c r="Z92" s="1141">
        <f t="shared" ca="1" si="32"/>
        <v>113575508.99080884</v>
      </c>
      <c r="AA92" s="1139">
        <f t="shared" ca="1" si="33"/>
        <v>0.28215413680927814</v>
      </c>
      <c r="AB92" s="1112"/>
    </row>
    <row r="93" spans="1:29">
      <c r="A93" s="1151">
        <f>'AMORT. PROFILE 0% CPR'!A93</f>
        <v>47511</v>
      </c>
      <c r="C93" s="1111"/>
      <c r="D93" s="1132">
        <f t="shared" ca="1" si="19"/>
        <v>48426</v>
      </c>
      <c r="E93" s="1133">
        <f t="shared" ca="1" si="20"/>
        <v>48453</v>
      </c>
      <c r="F93" s="1134">
        <f t="shared" ca="1" si="21"/>
        <v>2524</v>
      </c>
      <c r="G93" s="1135">
        <f ca="1">IF(F93&lt;&gt;"",COUNTIF($F$11:F93,"&gt;0"),"")</f>
        <v>83</v>
      </c>
      <c r="H93" s="1136">
        <v>9.4894260607976642E-3</v>
      </c>
      <c r="I93" s="1080"/>
      <c r="J93" s="1137">
        <f t="shared" ca="1" si="22"/>
        <v>2271510179.8161807</v>
      </c>
      <c r="K93" s="1138">
        <f t="shared" ca="1" si="23"/>
        <v>21555327.897714853</v>
      </c>
      <c r="L93" s="1137">
        <f t="shared" ca="1" si="24"/>
        <v>15579548.291082215</v>
      </c>
      <c r="M93" s="1137">
        <f t="shared" ca="1" si="25"/>
        <v>0</v>
      </c>
      <c r="N93" s="1137">
        <f t="shared" ca="1" si="34"/>
        <v>2234375303.6273832</v>
      </c>
      <c r="O93" s="1080"/>
      <c r="P93" s="1137">
        <f t="shared" ca="1" si="26"/>
        <v>37134876.188797474</v>
      </c>
      <c r="Q93" s="1137">
        <f t="shared" ca="1" si="27"/>
        <v>2122656538.4460139</v>
      </c>
      <c r="R93" s="1137">
        <f t="shared" ca="1" si="35"/>
        <v>2157934670.8253717</v>
      </c>
      <c r="S93" s="1137">
        <f t="shared" ca="1" si="36"/>
        <v>35278132.379357815</v>
      </c>
      <c r="T93" s="1137">
        <f t="shared" ca="1" si="28"/>
        <v>2122656538.4460139</v>
      </c>
      <c r="U93" s="1139">
        <f t="shared" ca="1" si="29"/>
        <v>0.27761213796446405</v>
      </c>
      <c r="V93" s="1140">
        <f t="shared" ca="1" si="30"/>
        <v>5.0000000000000044E-2</v>
      </c>
      <c r="X93" s="1141">
        <f t="shared" ca="1" si="37"/>
        <v>113575508.99080884</v>
      </c>
      <c r="Y93" s="1141">
        <f t="shared" ca="1" si="31"/>
        <v>1856743.8094396591</v>
      </c>
      <c r="Z93" s="1141">
        <f t="shared" ca="1" si="32"/>
        <v>111718765.18136919</v>
      </c>
      <c r="AA93" s="1139">
        <f t="shared" ca="1" si="33"/>
        <v>0.27755500730891702</v>
      </c>
      <c r="AB93" s="1112"/>
    </row>
    <row r="94" spans="1:29">
      <c r="A94" s="1151">
        <f>'AMORT. PROFILE 0% CPR'!A94</f>
        <v>47541</v>
      </c>
      <c r="C94" s="1111"/>
      <c r="D94" s="1132">
        <f t="shared" ca="1" si="19"/>
        <v>48457</v>
      </c>
      <c r="E94" s="1133">
        <f t="shared" ca="1" si="20"/>
        <v>48484</v>
      </c>
      <c r="F94" s="1134">
        <f t="shared" ca="1" si="21"/>
        <v>2555</v>
      </c>
      <c r="G94" s="1135">
        <f ca="1">IF(F94&lt;&gt;"",COUNTIF($F$11:F94,"&gt;0"),"")</f>
        <v>84</v>
      </c>
      <c r="H94" s="1136">
        <v>9.5446780838907511E-3</v>
      </c>
      <c r="I94" s="1080"/>
      <c r="J94" s="1137">
        <f t="shared" ca="1" si="22"/>
        <v>2234375303.6273832</v>
      </c>
      <c r="K94" s="1138">
        <f t="shared" ca="1" si="23"/>
        <v>21326392.991719026</v>
      </c>
      <c r="L94" s="1137">
        <f t="shared" ca="1" si="24"/>
        <v>15323997.432382546</v>
      </c>
      <c r="M94" s="1137">
        <f t="shared" ca="1" si="25"/>
        <v>0</v>
      </c>
      <c r="N94" s="1137">
        <f t="shared" ca="1" si="34"/>
        <v>2197724913.2032814</v>
      </c>
      <c r="O94" s="1080"/>
      <c r="P94" s="1137">
        <f t="shared" ca="1" si="26"/>
        <v>36650390.42410183</v>
      </c>
      <c r="Q94" s="1137">
        <f t="shared" ca="1" si="27"/>
        <v>2087838667.5431173</v>
      </c>
      <c r="R94" s="1137">
        <f t="shared" ca="1" si="35"/>
        <v>2122656538.4460139</v>
      </c>
      <c r="S94" s="1137">
        <f t="shared" ca="1" si="36"/>
        <v>34817870.902896643</v>
      </c>
      <c r="T94" s="1137">
        <f t="shared" ca="1" si="28"/>
        <v>2087838667.5431173</v>
      </c>
      <c r="U94" s="1139">
        <f t="shared" ca="1" si="29"/>
        <v>0.27307370689626076</v>
      </c>
      <c r="V94" s="1140">
        <f t="shared" ca="1" si="30"/>
        <v>5.0000000000000044E-2</v>
      </c>
      <c r="X94" s="1141">
        <f t="shared" ca="1" si="37"/>
        <v>111718765.18136919</v>
      </c>
      <c r="Y94" s="1141">
        <f t="shared" ca="1" si="31"/>
        <v>1832519.5212051868</v>
      </c>
      <c r="Z94" s="1141">
        <f t="shared" ca="1" si="32"/>
        <v>109886245.660164</v>
      </c>
      <c r="AA94" s="1139">
        <f t="shared" ca="1" si="33"/>
        <v>0.27301751021839976</v>
      </c>
      <c r="AB94" s="1112"/>
    </row>
    <row r="95" spans="1:29">
      <c r="A95" s="1151">
        <f>'AMORT. PROFILE 0% CPR'!A95</f>
        <v>47569</v>
      </c>
      <c r="C95" s="1111"/>
      <c r="D95" s="1132">
        <f t="shared" ca="1" si="19"/>
        <v>48487</v>
      </c>
      <c r="E95" s="1133">
        <f t="shared" ca="1" si="20"/>
        <v>48514</v>
      </c>
      <c r="F95" s="1134">
        <f t="shared" ca="1" si="21"/>
        <v>2585</v>
      </c>
      <c r="G95" s="1135">
        <f ca="1">IF(F95&lt;&gt;"",COUNTIF($F$11:F95,"&gt;0"),"")</f>
        <v>85</v>
      </c>
      <c r="H95" s="1136">
        <v>9.5921706937073109E-3</v>
      </c>
      <c r="I95" s="1080"/>
      <c r="J95" s="1137">
        <f t="shared" ca="1" si="22"/>
        <v>2197724913.2032814</v>
      </c>
      <c r="K95" s="1138">
        <f t="shared" ca="1" si="23"/>
        <v>21080952.505258959</v>
      </c>
      <c r="L95" s="1137">
        <f t="shared" ca="1" si="24"/>
        <v>15071915.62945023</v>
      </c>
      <c r="M95" s="1137">
        <f t="shared" ca="1" si="25"/>
        <v>0</v>
      </c>
      <c r="N95" s="1137">
        <f t="shared" ca="1" si="34"/>
        <v>2161572045.068572</v>
      </c>
      <c r="O95" s="1080"/>
      <c r="P95" s="1137">
        <f t="shared" ca="1" si="26"/>
        <v>36152868.134709358</v>
      </c>
      <c r="Q95" s="1137">
        <f t="shared" ca="1" si="27"/>
        <v>2053493442.8151433</v>
      </c>
      <c r="R95" s="1137">
        <f t="shared" ca="1" si="35"/>
        <v>2087838667.5431173</v>
      </c>
      <c r="S95" s="1137">
        <f t="shared" ca="1" si="36"/>
        <v>34345224.727973938</v>
      </c>
      <c r="T95" s="1137">
        <f t="shared" ca="1" si="28"/>
        <v>2053493442.8151433</v>
      </c>
      <c r="U95" s="1139">
        <f t="shared" ca="1" si="29"/>
        <v>0.26859448715369699</v>
      </c>
      <c r="V95" s="1140">
        <f t="shared" ca="1" si="30"/>
        <v>5.0000000000000044E-2</v>
      </c>
      <c r="X95" s="1141">
        <f t="shared" ca="1" si="37"/>
        <v>109886245.660164</v>
      </c>
      <c r="Y95" s="1141">
        <f t="shared" ca="1" si="31"/>
        <v>1807643.4067354202</v>
      </c>
      <c r="Z95" s="1141">
        <f t="shared" ca="1" si="32"/>
        <v>108078602.25342858</v>
      </c>
      <c r="AA95" s="1139">
        <f t="shared" ca="1" si="33"/>
        <v>0.26853921226824046</v>
      </c>
      <c r="AB95" s="1112"/>
    </row>
    <row r="96" spans="1:29">
      <c r="A96" s="1151">
        <f>'AMORT. PROFILE 0% CPR'!A96</f>
        <v>47602</v>
      </c>
      <c r="C96" s="1111"/>
      <c r="D96" s="1132">
        <f t="shared" ca="1" si="19"/>
        <v>48518</v>
      </c>
      <c r="E96" s="1133">
        <f t="shared" ca="1" si="20"/>
        <v>48547</v>
      </c>
      <c r="F96" s="1134">
        <f t="shared" ca="1" si="21"/>
        <v>2618</v>
      </c>
      <c r="G96" s="1135">
        <f ca="1">IF(F96&lt;&gt;"",COUNTIF($F$11:F96,"&gt;0"),"")</f>
        <v>86</v>
      </c>
      <c r="H96" s="1136">
        <v>9.661662876957966E-3</v>
      </c>
      <c r="I96" s="1080"/>
      <c r="J96" s="1137">
        <f t="shared" ca="1" si="22"/>
        <v>2161572045.068572</v>
      </c>
      <c r="K96" s="1138">
        <f t="shared" ca="1" si="23"/>
        <v>20884380.383709133</v>
      </c>
      <c r="L96" s="1137">
        <f t="shared" ca="1" si="24"/>
        <v>14822940.477958716</v>
      </c>
      <c r="M96" s="1137">
        <f t="shared" ca="1" si="25"/>
        <v>0</v>
      </c>
      <c r="N96" s="1137">
        <f t="shared" ca="1" si="34"/>
        <v>2125864724.2069042</v>
      </c>
      <c r="O96" s="1080"/>
      <c r="P96" s="1137">
        <f t="shared" ca="1" si="26"/>
        <v>35707320.861667871</v>
      </c>
      <c r="Q96" s="1137">
        <f t="shared" ca="1" si="27"/>
        <v>2019571487.9965589</v>
      </c>
      <c r="R96" s="1137">
        <f t="shared" ca="1" si="35"/>
        <v>2053493442.8151433</v>
      </c>
      <c r="S96" s="1137">
        <f t="shared" ca="1" si="36"/>
        <v>33921954.818584442</v>
      </c>
      <c r="T96" s="1137">
        <f t="shared" ca="1" si="28"/>
        <v>2019571487.9965589</v>
      </c>
      <c r="U96" s="1139">
        <f t="shared" ca="1" si="29"/>
        <v>0.26417607199289139</v>
      </c>
      <c r="V96" s="1140">
        <f t="shared" ca="1" si="30"/>
        <v>5.0000000000000044E-2</v>
      </c>
      <c r="X96" s="1141">
        <f t="shared" ca="1" si="37"/>
        <v>108078602.25342858</v>
      </c>
      <c r="Y96" s="1141">
        <f t="shared" ca="1" si="31"/>
        <v>1785366.0430834293</v>
      </c>
      <c r="Z96" s="1141">
        <f t="shared" ca="1" si="32"/>
        <v>106293236.21034515</v>
      </c>
      <c r="AA96" s="1139">
        <f t="shared" ca="1" si="33"/>
        <v>0.26412170638667787</v>
      </c>
      <c r="AB96" s="1112"/>
    </row>
    <row r="97" spans="1:28">
      <c r="A97" s="1151">
        <f>'AMORT. PROFILE 0% CPR'!A97</f>
        <v>47630</v>
      </c>
      <c r="C97" s="1111"/>
      <c r="D97" s="1132">
        <f t="shared" ca="1" si="19"/>
        <v>48548</v>
      </c>
      <c r="E97" s="1133">
        <f t="shared" ca="1" si="20"/>
        <v>48575</v>
      </c>
      <c r="F97" s="1134">
        <f t="shared" ca="1" si="21"/>
        <v>2646</v>
      </c>
      <c r="G97" s="1135">
        <f ca="1">IF(F97&lt;&gt;"",COUNTIF($F$11:F97,"&gt;0"),"")</f>
        <v>87</v>
      </c>
      <c r="H97" s="1136">
        <v>9.7202625010779555E-3</v>
      </c>
      <c r="I97" s="1080"/>
      <c r="J97" s="1137">
        <f t="shared" ca="1" si="22"/>
        <v>2125864724.2069042</v>
      </c>
      <c r="K97" s="1138">
        <f t="shared" ca="1" si="23"/>
        <v>20663963.161072802</v>
      </c>
      <c r="L97" s="1137">
        <f t="shared" ca="1" si="24"/>
        <v>14577215.578868471</v>
      </c>
      <c r="M97" s="1137">
        <f t="shared" ca="1" si="25"/>
        <v>0</v>
      </c>
      <c r="N97" s="1137">
        <f t="shared" ca="1" si="34"/>
        <v>2090623545.4669631</v>
      </c>
      <c r="O97" s="1080"/>
      <c r="P97" s="1137">
        <f t="shared" ca="1" si="26"/>
        <v>35241178.739940882</v>
      </c>
      <c r="Q97" s="1137">
        <f t="shared" ca="1" si="27"/>
        <v>1986092368.1936147</v>
      </c>
      <c r="R97" s="1137">
        <f t="shared" ca="1" si="35"/>
        <v>2019571487.9965589</v>
      </c>
      <c r="S97" s="1137">
        <f t="shared" ca="1" si="36"/>
        <v>33479119.802944183</v>
      </c>
      <c r="T97" s="1137">
        <f t="shared" ca="1" si="28"/>
        <v>1986092368.1936147</v>
      </c>
      <c r="U97" s="1139">
        <f t="shared" ca="1" si="29"/>
        <v>0.25981210929817306</v>
      </c>
      <c r="V97" s="1140">
        <f t="shared" ca="1" si="30"/>
        <v>5.0000000000000044E-2</v>
      </c>
      <c r="X97" s="1141">
        <f t="shared" ca="1" si="37"/>
        <v>106293236.21034515</v>
      </c>
      <c r="Y97" s="1141">
        <f t="shared" ca="1" si="31"/>
        <v>1762058.9369966984</v>
      </c>
      <c r="Z97" s="1141">
        <f t="shared" ca="1" si="32"/>
        <v>104531177.27334845</v>
      </c>
      <c r="AA97" s="1139">
        <f t="shared" ca="1" si="33"/>
        <v>0.25975864176526187</v>
      </c>
      <c r="AB97" s="1112"/>
    </row>
    <row r="98" spans="1:28">
      <c r="A98" s="1151">
        <f>'AMORT. PROFILE 0% CPR'!A98</f>
        <v>47661</v>
      </c>
      <c r="C98" s="1111"/>
      <c r="D98" s="1132">
        <f t="shared" ca="1" si="19"/>
        <v>48579</v>
      </c>
      <c r="E98" s="1133">
        <f t="shared" ca="1" si="20"/>
        <v>48606</v>
      </c>
      <c r="F98" s="1134">
        <f t="shared" ca="1" si="21"/>
        <v>2677</v>
      </c>
      <c r="G98" s="1135">
        <f ca="1">IF(F98&lt;&gt;"",COUNTIF($F$11:F98,"&gt;0"),"")</f>
        <v>88</v>
      </c>
      <c r="H98" s="1136">
        <v>9.7800217095957136E-3</v>
      </c>
      <c r="I98" s="1080"/>
      <c r="J98" s="1137">
        <f t="shared" ca="1" si="22"/>
        <v>2090623545.4669631</v>
      </c>
      <c r="K98" s="1138">
        <f t="shared" ca="1" si="23"/>
        <v>20446343.661258861</v>
      </c>
      <c r="L98" s="1137">
        <f t="shared" ca="1" si="24"/>
        <v>14334699.053684918</v>
      </c>
      <c r="M98" s="1137">
        <f t="shared" ca="1" si="25"/>
        <v>0</v>
      </c>
      <c r="N98" s="1137">
        <f t="shared" ca="1" si="34"/>
        <v>2055842502.7520192</v>
      </c>
      <c r="O98" s="1080"/>
      <c r="P98" s="1137">
        <f t="shared" ca="1" si="26"/>
        <v>34781042.714944124</v>
      </c>
      <c r="Q98" s="1137">
        <f t="shared" ca="1" si="27"/>
        <v>1953050377.614418</v>
      </c>
      <c r="R98" s="1137">
        <f t="shared" ca="1" si="35"/>
        <v>1986092368.1936147</v>
      </c>
      <c r="S98" s="1137">
        <f t="shared" ca="1" si="36"/>
        <v>33041990.579196692</v>
      </c>
      <c r="T98" s="1137">
        <f t="shared" ca="1" si="28"/>
        <v>1953050377.614418</v>
      </c>
      <c r="U98" s="1139">
        <f t="shared" ca="1" si="29"/>
        <v>0.25550511606463422</v>
      </c>
      <c r="V98" s="1140">
        <f t="shared" ca="1" si="30"/>
        <v>5.0000000000000044E-2</v>
      </c>
      <c r="X98" s="1141">
        <f t="shared" ca="1" si="37"/>
        <v>104531177.27334845</v>
      </c>
      <c r="Y98" s="1141">
        <f t="shared" ca="1" si="31"/>
        <v>1739052.1357474327</v>
      </c>
      <c r="Z98" s="1141">
        <f t="shared" ca="1" si="32"/>
        <v>102792125.13760102</v>
      </c>
      <c r="AA98" s="1139">
        <f t="shared" ca="1" si="33"/>
        <v>0.2554525348811057</v>
      </c>
      <c r="AB98" s="1112"/>
    </row>
    <row r="99" spans="1:28">
      <c r="A99" s="1151">
        <f>'AMORT. PROFILE 0% CPR'!A99</f>
        <v>47693</v>
      </c>
      <c r="C99" s="1111"/>
      <c r="D99" s="1132">
        <f t="shared" ca="1" si="19"/>
        <v>48610</v>
      </c>
      <c r="E99" s="1133">
        <f t="shared" ca="1" si="20"/>
        <v>48638</v>
      </c>
      <c r="F99" s="1134">
        <f t="shared" ca="1" si="21"/>
        <v>2709</v>
      </c>
      <c r="G99" s="1135">
        <f ca="1">IF(F99&lt;&gt;"",COUNTIF($F$11:F99,"&gt;0"),"")</f>
        <v>89</v>
      </c>
      <c r="H99" s="1136">
        <v>9.8395058437742034E-3</v>
      </c>
      <c r="I99" s="1080"/>
      <c r="J99" s="1137">
        <f t="shared" ca="1" si="22"/>
        <v>2055842502.7520192</v>
      </c>
      <c r="K99" s="1138">
        <f t="shared" ca="1" si="23"/>
        <v>20228474.319707878</v>
      </c>
      <c r="L99" s="1137">
        <f t="shared" ca="1" si="24"/>
        <v>14095370.416399296</v>
      </c>
      <c r="M99" s="1137">
        <f t="shared" ca="1" si="25"/>
        <v>0</v>
      </c>
      <c r="N99" s="1137">
        <f t="shared" ca="1" si="34"/>
        <v>2021518658.0159121</v>
      </c>
      <c r="O99" s="1080"/>
      <c r="P99" s="1137">
        <f t="shared" ca="1" si="26"/>
        <v>34323844.736106873</v>
      </c>
      <c r="Q99" s="1137">
        <f t="shared" ca="1" si="27"/>
        <v>1920442725.1151164</v>
      </c>
      <c r="R99" s="1137">
        <f t="shared" ca="1" si="35"/>
        <v>1953050377.614418</v>
      </c>
      <c r="S99" s="1137">
        <f t="shared" ca="1" si="36"/>
        <v>32607652.499301672</v>
      </c>
      <c r="T99" s="1137">
        <f t="shared" ca="1" si="28"/>
        <v>1920442725.1151164</v>
      </c>
      <c r="U99" s="1139">
        <f t="shared" ca="1" si="29"/>
        <v>0.25125435825842873</v>
      </c>
      <c r="V99" s="1140">
        <f t="shared" ca="1" si="30"/>
        <v>5.0000000000000044E-2</v>
      </c>
      <c r="X99" s="1141">
        <f t="shared" ca="1" si="37"/>
        <v>102792125.13760102</v>
      </c>
      <c r="Y99" s="1141">
        <f t="shared" ca="1" si="31"/>
        <v>1716192.2368052006</v>
      </c>
      <c r="Z99" s="1141">
        <f t="shared" ca="1" si="32"/>
        <v>101075932.90079582</v>
      </c>
      <c r="AA99" s="1139">
        <f t="shared" ca="1" si="33"/>
        <v>0.25120265185141988</v>
      </c>
      <c r="AB99" s="1112"/>
    </row>
    <row r="100" spans="1:28">
      <c r="A100" s="1151">
        <f>'AMORT. PROFILE 0% CPR'!A100</f>
        <v>47722</v>
      </c>
      <c r="C100" s="1111"/>
      <c r="D100" s="1132">
        <f t="shared" ca="1" si="19"/>
        <v>48638</v>
      </c>
      <c r="E100" s="1133">
        <f t="shared" ca="1" si="20"/>
        <v>48666</v>
      </c>
      <c r="F100" s="1134">
        <f t="shared" ca="1" si="21"/>
        <v>2737</v>
      </c>
      <c r="G100" s="1135">
        <f ca="1">IF(F100&lt;&gt;"",COUNTIF($F$11:F100,"&gt;0"),"")</f>
        <v>90</v>
      </c>
      <c r="H100" s="1136">
        <v>9.8993835338828818E-3</v>
      </c>
      <c r="I100" s="1080"/>
      <c r="J100" s="1137">
        <f t="shared" ca="1" si="22"/>
        <v>2021518658.0159121</v>
      </c>
      <c r="K100" s="1138">
        <f t="shared" ca="1" si="23"/>
        <v>20011788.516599741</v>
      </c>
      <c r="L100" s="1137">
        <f t="shared" ca="1" si="24"/>
        <v>13859199.397582991</v>
      </c>
      <c r="M100" s="1137">
        <f t="shared" ca="1" si="25"/>
        <v>0</v>
      </c>
      <c r="N100" s="1137">
        <f t="shared" ca="1" si="34"/>
        <v>1987647670.1017294</v>
      </c>
      <c r="O100" s="1080"/>
      <c r="P100" s="1137">
        <f t="shared" ca="1" si="26"/>
        <v>33870987.914182663</v>
      </c>
      <c r="Q100" s="1137">
        <f t="shared" ca="1" si="27"/>
        <v>1888265286.5966427</v>
      </c>
      <c r="R100" s="1137">
        <f t="shared" ca="1" si="35"/>
        <v>1920442725.1151164</v>
      </c>
      <c r="S100" s="1137">
        <f t="shared" ca="1" si="36"/>
        <v>32177438.518473625</v>
      </c>
      <c r="T100" s="1137">
        <f t="shared" ca="1" si="28"/>
        <v>1888265286.5966427</v>
      </c>
      <c r="U100" s="1139">
        <f t="shared" ca="1" si="29"/>
        <v>0.24705947680686413</v>
      </c>
      <c r="V100" s="1140">
        <f t="shared" ca="1" si="30"/>
        <v>5.0000000000000044E-2</v>
      </c>
      <c r="X100" s="1141">
        <f t="shared" ca="1" si="37"/>
        <v>101075932.90079582</v>
      </c>
      <c r="Y100" s="1141">
        <f t="shared" ca="1" si="31"/>
        <v>1693549.3957090378</v>
      </c>
      <c r="Z100" s="1141">
        <f t="shared" ca="1" si="32"/>
        <v>99382383.50508678</v>
      </c>
      <c r="AA100" s="1139">
        <f t="shared" ca="1" si="33"/>
        <v>0.24700863367740913</v>
      </c>
      <c r="AB100" s="1112"/>
    </row>
    <row r="101" spans="1:28">
      <c r="A101" s="1151">
        <f>'AMORT. PROFILE 0% CPR'!A101</f>
        <v>47753</v>
      </c>
      <c r="C101" s="1111"/>
      <c r="D101" s="1132">
        <f t="shared" ca="1" si="19"/>
        <v>48669</v>
      </c>
      <c r="E101" s="1133">
        <f t="shared" ca="1" si="20"/>
        <v>48696</v>
      </c>
      <c r="F101" s="1134">
        <f t="shared" ca="1" si="21"/>
        <v>2767</v>
      </c>
      <c r="G101" s="1135">
        <f ca="1">IF(F101&lt;&gt;"",COUNTIF($F$11:F101,"&gt;0"),"")</f>
        <v>91</v>
      </c>
      <c r="H101" s="1136">
        <v>9.9561697940096401E-3</v>
      </c>
      <c r="I101" s="1080"/>
      <c r="J101" s="1137">
        <f t="shared" ca="1" si="22"/>
        <v>1987647670.1017294</v>
      </c>
      <c r="K101" s="1138">
        <f t="shared" ca="1" si="23"/>
        <v>19789357.694200475</v>
      </c>
      <c r="L101" s="1137">
        <f t="shared" ca="1" si="24"/>
        <v>13626203.913389305</v>
      </c>
      <c r="M101" s="1137">
        <f t="shared" ca="1" si="25"/>
        <v>0</v>
      </c>
      <c r="N101" s="1137">
        <f t="shared" ca="1" si="34"/>
        <v>1954232108.4941397</v>
      </c>
      <c r="O101" s="1080"/>
      <c r="P101" s="1137">
        <f t="shared" ca="1" si="26"/>
        <v>33415561.607589722</v>
      </c>
      <c r="Q101" s="1137">
        <f t="shared" ca="1" si="27"/>
        <v>1856520503.0694325</v>
      </c>
      <c r="R101" s="1137">
        <f t="shared" ca="1" si="35"/>
        <v>1888265286.5966427</v>
      </c>
      <c r="S101" s="1137">
        <f t="shared" ca="1" si="36"/>
        <v>31744783.527210236</v>
      </c>
      <c r="T101" s="1137">
        <f t="shared" ca="1" si="28"/>
        <v>1856520503.0694325</v>
      </c>
      <c r="U101" s="1139">
        <f t="shared" ca="1" si="29"/>
        <v>0.24291994115636323</v>
      </c>
      <c r="V101" s="1140">
        <f t="shared" ca="1" si="30"/>
        <v>5.0000000000000044E-2</v>
      </c>
      <c r="X101" s="1141">
        <f t="shared" ca="1" si="37"/>
        <v>99382383.50508678</v>
      </c>
      <c r="Y101" s="1141">
        <f t="shared" ca="1" si="31"/>
        <v>1670778.0803794861</v>
      </c>
      <c r="Z101" s="1141">
        <f t="shared" ca="1" si="32"/>
        <v>97711605.424707294</v>
      </c>
      <c r="AA101" s="1139">
        <f t="shared" ca="1" si="33"/>
        <v>0.24286994991467933</v>
      </c>
      <c r="AB101" s="1112"/>
    </row>
    <row r="102" spans="1:28">
      <c r="A102" s="1151">
        <f>'AMORT. PROFILE 0% CPR'!A102</f>
        <v>47784</v>
      </c>
      <c r="C102" s="1111"/>
      <c r="D102" s="1132">
        <f t="shared" ca="1" si="19"/>
        <v>48699</v>
      </c>
      <c r="E102" s="1133">
        <f t="shared" ca="1" si="20"/>
        <v>48726</v>
      </c>
      <c r="F102" s="1134">
        <f t="shared" ca="1" si="21"/>
        <v>2797</v>
      </c>
      <c r="G102" s="1135">
        <f ca="1">IF(F102&lt;&gt;"",COUNTIF($F$11:F102,"&gt;0"),"")</f>
        <v>92</v>
      </c>
      <c r="H102" s="1136">
        <v>1.0011079015101747E-2</v>
      </c>
      <c r="I102" s="1080"/>
      <c r="J102" s="1137">
        <f t="shared" ca="1" si="22"/>
        <v>1954232108.4941397</v>
      </c>
      <c r="K102" s="1138">
        <f t="shared" ca="1" si="23"/>
        <v>19563972.051983722</v>
      </c>
      <c r="L102" s="1137">
        <f t="shared" ca="1" si="24"/>
        <v>13396382.435504474</v>
      </c>
      <c r="M102" s="1137">
        <f t="shared" ca="1" si="25"/>
        <v>0</v>
      </c>
      <c r="N102" s="1137">
        <f t="shared" ca="1" si="34"/>
        <v>1921271754.0066514</v>
      </c>
      <c r="O102" s="1080"/>
      <c r="P102" s="1137">
        <f t="shared" ca="1" si="26"/>
        <v>32960354.48748827</v>
      </c>
      <c r="Q102" s="1137">
        <f t="shared" ca="1" si="27"/>
        <v>1825208166.3063188</v>
      </c>
      <c r="R102" s="1137">
        <f t="shared" ca="1" si="35"/>
        <v>1856520503.0694325</v>
      </c>
      <c r="S102" s="1137">
        <f t="shared" ca="1" si="36"/>
        <v>31312336.763113737</v>
      </c>
      <c r="T102" s="1137">
        <f t="shared" ca="1" si="28"/>
        <v>1825208166.3063188</v>
      </c>
      <c r="U102" s="1139">
        <f t="shared" ca="1" si="29"/>
        <v>0.23883606533595333</v>
      </c>
      <c r="V102" s="1140">
        <f t="shared" ca="1" si="30"/>
        <v>5.0000000000000044E-2</v>
      </c>
      <c r="X102" s="1141">
        <f t="shared" ca="1" si="37"/>
        <v>97711605.424707294</v>
      </c>
      <c r="Y102" s="1141">
        <f t="shared" ca="1" si="31"/>
        <v>1648017.7243745327</v>
      </c>
      <c r="Z102" s="1141">
        <f t="shared" ca="1" si="32"/>
        <v>96063587.700332761</v>
      </c>
      <c r="AA102" s="1139">
        <f t="shared" ca="1" si="33"/>
        <v>0.23878691452763268</v>
      </c>
      <c r="AB102" s="1112"/>
    </row>
    <row r="103" spans="1:28">
      <c r="A103" s="1151">
        <f>'AMORT. PROFILE 0% CPR'!A103</f>
        <v>47814</v>
      </c>
      <c r="C103" s="1111"/>
      <c r="D103" s="1132">
        <f t="shared" ca="1" si="19"/>
        <v>48730</v>
      </c>
      <c r="E103" s="1133">
        <f t="shared" ca="1" si="20"/>
        <v>48757</v>
      </c>
      <c r="F103" s="1134">
        <f t="shared" ca="1" si="21"/>
        <v>2828</v>
      </c>
      <c r="G103" s="1135">
        <f ca="1">IF(F103&lt;&gt;"",COUNTIF($F$11:F103,"&gt;0"),"")</f>
        <v>93</v>
      </c>
      <c r="H103" s="1136">
        <v>1.0084905084903981E-2</v>
      </c>
      <c r="I103" s="1080"/>
      <c r="J103" s="1137">
        <f t="shared" ca="1" si="22"/>
        <v>1921271754.0066514</v>
      </c>
      <c r="K103" s="1138">
        <f t="shared" ca="1" si="23"/>
        <v>19375843.28146407</v>
      </c>
      <c r="L103" s="1137">
        <f t="shared" ca="1" si="24"/>
        <v>13169455.00505919</v>
      </c>
      <c r="M103" s="1137">
        <f t="shared" ca="1" si="25"/>
        <v>0</v>
      </c>
      <c r="N103" s="1137">
        <f t="shared" ca="1" si="34"/>
        <v>1888726455.7201281</v>
      </c>
      <c r="O103" s="1080"/>
      <c r="P103" s="1137">
        <f t="shared" ca="1" si="26"/>
        <v>32545298.286523342</v>
      </c>
      <c r="Q103" s="1137">
        <f t="shared" ca="1" si="27"/>
        <v>1794290132.9341216</v>
      </c>
      <c r="R103" s="1137">
        <f t="shared" ca="1" si="35"/>
        <v>1825208166.3063188</v>
      </c>
      <c r="S103" s="1137">
        <f t="shared" ca="1" si="36"/>
        <v>30918033.372197151</v>
      </c>
      <c r="T103" s="1137">
        <f t="shared" ca="1" si="28"/>
        <v>1794290132.9341216</v>
      </c>
      <c r="U103" s="1139">
        <f t="shared" ca="1" si="29"/>
        <v>0.23480782255780358</v>
      </c>
      <c r="V103" s="1140">
        <f t="shared" ca="1" si="30"/>
        <v>5.0000000000000044E-2</v>
      </c>
      <c r="X103" s="1141">
        <f t="shared" ca="1" si="37"/>
        <v>96063587.700332761</v>
      </c>
      <c r="Y103" s="1141">
        <f t="shared" ca="1" si="31"/>
        <v>1627264.9143261909</v>
      </c>
      <c r="Z103" s="1141">
        <f t="shared" ca="1" si="32"/>
        <v>94436322.78600657</v>
      </c>
      <c r="AA103" s="1139">
        <f t="shared" ca="1" si="33"/>
        <v>0.23475950073395102</v>
      </c>
      <c r="AB103" s="1112"/>
    </row>
    <row r="104" spans="1:28">
      <c r="A104" s="1151">
        <f>'AMORT. PROFILE 0% CPR'!A104</f>
        <v>47844</v>
      </c>
      <c r="C104" s="1111"/>
      <c r="D104" s="1132">
        <f t="shared" ca="1" si="19"/>
        <v>48760</v>
      </c>
      <c r="E104" s="1133">
        <f t="shared" ca="1" si="20"/>
        <v>48787</v>
      </c>
      <c r="F104" s="1134">
        <f t="shared" ca="1" si="21"/>
        <v>2858</v>
      </c>
      <c r="G104" s="1135">
        <f ca="1">IF(F104&lt;&gt;"",COUNTIF($F$11:F104,"&gt;0"),"")</f>
        <v>94</v>
      </c>
      <c r="H104" s="1136">
        <v>1.0142221653639991E-2</v>
      </c>
      <c r="I104" s="1080"/>
      <c r="J104" s="1137">
        <f t="shared" ca="1" si="22"/>
        <v>1888726455.7201281</v>
      </c>
      <c r="K104" s="1138">
        <f t="shared" ca="1" si="23"/>
        <v>19155882.357007395</v>
      </c>
      <c r="L104" s="1137">
        <f t="shared" ca="1" si="24"/>
        <v>12945622.000575377</v>
      </c>
      <c r="M104" s="1137">
        <f t="shared" ca="1" si="25"/>
        <v>0</v>
      </c>
      <c r="N104" s="1137">
        <f t="shared" ca="1" si="34"/>
        <v>1856624951.3625453</v>
      </c>
      <c r="O104" s="1080"/>
      <c r="P104" s="1137">
        <f t="shared" ca="1" si="26"/>
        <v>32101504.357582808</v>
      </c>
      <c r="Q104" s="1137">
        <f t="shared" ca="1" si="27"/>
        <v>1763793703.7944179</v>
      </c>
      <c r="R104" s="1137">
        <f t="shared" ca="1" si="35"/>
        <v>1794290132.9341216</v>
      </c>
      <c r="S104" s="1137">
        <f t="shared" ca="1" si="36"/>
        <v>30496429.139703751</v>
      </c>
      <c r="T104" s="1137">
        <f t="shared" ca="1" si="28"/>
        <v>1763793703.7944179</v>
      </c>
      <c r="U104" s="1139">
        <f t="shared" ca="1" si="29"/>
        <v>0.23083030578579242</v>
      </c>
      <c r="V104" s="1140">
        <f t="shared" ca="1" si="30"/>
        <v>5.0000000000000044E-2</v>
      </c>
      <c r="X104" s="1141">
        <f t="shared" ca="1" si="37"/>
        <v>94436322.78600657</v>
      </c>
      <c r="Y104" s="1141">
        <f t="shared" ca="1" si="31"/>
        <v>1605075.2178790569</v>
      </c>
      <c r="Z104" s="1141">
        <f t="shared" ca="1" si="32"/>
        <v>92831247.568127513</v>
      </c>
      <c r="AA104" s="1139">
        <f t="shared" ca="1" si="33"/>
        <v>0.23078280250734742</v>
      </c>
      <c r="AB104" s="1112"/>
    </row>
    <row r="105" spans="1:28">
      <c r="A105" s="1151">
        <f>'AMORT. PROFILE 0% CPR'!A105</f>
        <v>47875</v>
      </c>
      <c r="C105" s="1111"/>
      <c r="D105" s="1132">
        <f t="shared" ca="1" si="19"/>
        <v>48791</v>
      </c>
      <c r="E105" s="1133">
        <f t="shared" ca="1" si="20"/>
        <v>48820</v>
      </c>
      <c r="F105" s="1134">
        <f t="shared" ca="1" si="21"/>
        <v>2891</v>
      </c>
      <c r="G105" s="1135">
        <f ca="1">IF(F105&lt;&gt;"",COUNTIF($F$11:F105,"&gt;0"),"")</f>
        <v>95</v>
      </c>
      <c r="H105" s="1136">
        <v>1.0206235338456701E-2</v>
      </c>
      <c r="I105" s="1080"/>
      <c r="J105" s="1137">
        <f t="shared" ca="1" si="22"/>
        <v>1856624951.3625453</v>
      </c>
      <c r="K105" s="1138">
        <f t="shared" ca="1" si="23"/>
        <v>18949151.188856862</v>
      </c>
      <c r="L105" s="1137">
        <f t="shared" ca="1" si="24"/>
        <v>12724770.387168923</v>
      </c>
      <c r="M105" s="1137">
        <f t="shared" ca="1" si="25"/>
        <v>0</v>
      </c>
      <c r="N105" s="1137">
        <f t="shared" ca="1" si="34"/>
        <v>1824951029.7865195</v>
      </c>
      <c r="O105" s="1080"/>
      <c r="P105" s="1137">
        <f t="shared" ca="1" si="26"/>
        <v>31673921.576025963</v>
      </c>
      <c r="Q105" s="1137">
        <f t="shared" ca="1" si="27"/>
        <v>1733703478.2971935</v>
      </c>
      <c r="R105" s="1137">
        <f t="shared" ca="1" si="35"/>
        <v>1763793703.7944179</v>
      </c>
      <c r="S105" s="1137">
        <f t="shared" ca="1" si="36"/>
        <v>30090225.497224331</v>
      </c>
      <c r="T105" s="1137">
        <f t="shared" ca="1" si="28"/>
        <v>1733703478.2971935</v>
      </c>
      <c r="U105" s="1139">
        <f t="shared" ca="1" si="29"/>
        <v>0.22690702719528866</v>
      </c>
      <c r="V105" s="1140">
        <f t="shared" ca="1" si="30"/>
        <v>5.0000000000000044E-2</v>
      </c>
      <c r="X105" s="1141">
        <f t="shared" ca="1" si="37"/>
        <v>92831247.568127513</v>
      </c>
      <c r="Y105" s="1141">
        <f t="shared" ca="1" si="31"/>
        <v>1583696.0788016319</v>
      </c>
      <c r="Z105" s="1141">
        <f t="shared" ca="1" si="32"/>
        <v>91247551.489325881</v>
      </c>
      <c r="AA105" s="1139">
        <f t="shared" ca="1" si="33"/>
        <v>0.22686033130040936</v>
      </c>
      <c r="AB105" s="1112"/>
    </row>
    <row r="106" spans="1:28">
      <c r="A106" s="1151">
        <f>'AMORT. PROFILE 0% CPR'!A106</f>
        <v>47906</v>
      </c>
      <c r="C106" s="1111"/>
      <c r="D106" s="1132">
        <f t="shared" ca="1" si="19"/>
        <v>48822</v>
      </c>
      <c r="E106" s="1133">
        <f t="shared" ca="1" si="20"/>
        <v>48849</v>
      </c>
      <c r="F106" s="1134">
        <f t="shared" ca="1" si="21"/>
        <v>2920</v>
      </c>
      <c r="G106" s="1135">
        <f ca="1">IF(F106&lt;&gt;"",COUNTIF($F$11:F106,"&gt;0"),"")</f>
        <v>96</v>
      </c>
      <c r="H106" s="1136">
        <v>1.0266860205826534E-2</v>
      </c>
      <c r="I106" s="1080"/>
      <c r="J106" s="1137">
        <f t="shared" ca="1" si="22"/>
        <v>1824951029.7865195</v>
      </c>
      <c r="K106" s="1138">
        <f t="shared" ca="1" si="23"/>
        <v>18736517.105297372</v>
      </c>
      <c r="L106" s="1137">
        <f t="shared" ca="1" si="24"/>
        <v>12506920.394592157</v>
      </c>
      <c r="M106" s="1137">
        <f t="shared" ca="1" si="25"/>
        <v>0</v>
      </c>
      <c r="N106" s="1137">
        <f t="shared" ca="1" si="34"/>
        <v>1793707592.2866302</v>
      </c>
      <c r="O106" s="1080"/>
      <c r="P106" s="1137">
        <f t="shared" ca="1" si="26"/>
        <v>31243437.499889374</v>
      </c>
      <c r="Q106" s="1137">
        <f t="shared" ca="1" si="27"/>
        <v>1704022212.6722987</v>
      </c>
      <c r="R106" s="1137">
        <f t="shared" ca="1" si="35"/>
        <v>1733703478.2971935</v>
      </c>
      <c r="S106" s="1137">
        <f t="shared" ca="1" si="36"/>
        <v>29681265.624894857</v>
      </c>
      <c r="T106" s="1137">
        <f t="shared" ca="1" si="28"/>
        <v>1704022212.6722987</v>
      </c>
      <c r="U106" s="1139">
        <f t="shared" ca="1" si="29"/>
        <v>0.22303600554433098</v>
      </c>
      <c r="V106" s="1140">
        <f t="shared" ca="1" si="30"/>
        <v>4.9999999999999933E-2</v>
      </c>
      <c r="X106" s="1141">
        <f t="shared" ca="1" si="37"/>
        <v>91247551.489325881</v>
      </c>
      <c r="Y106" s="1141">
        <f t="shared" ca="1" si="31"/>
        <v>1562171.8749945164</v>
      </c>
      <c r="Z106" s="1141">
        <f t="shared" ca="1" si="32"/>
        <v>89685379.614331365</v>
      </c>
      <c r="AA106" s="1139">
        <f t="shared" ca="1" si="33"/>
        <v>0.22299010627890001</v>
      </c>
      <c r="AB106" s="1112"/>
    </row>
    <row r="107" spans="1:28">
      <c r="A107" s="1151">
        <f>'AMORT. PROFILE 0% CPR'!A107</f>
        <v>47934</v>
      </c>
      <c r="C107" s="1111"/>
      <c r="D107" s="1132">
        <f t="shared" ca="1" si="19"/>
        <v>48852</v>
      </c>
      <c r="E107" s="1133">
        <f t="shared" ca="1" si="20"/>
        <v>48879</v>
      </c>
      <c r="F107" s="1134">
        <f t="shared" ca="1" si="21"/>
        <v>2950</v>
      </c>
      <c r="G107" s="1135">
        <f ca="1">IF(F107&lt;&gt;"",COUNTIF($F$11:F107,"&gt;0"),"")</f>
        <v>97</v>
      </c>
      <c r="H107" s="1136">
        <v>1.0335059755144243E-2</v>
      </c>
      <c r="I107" s="1080"/>
      <c r="J107" s="1137">
        <f t="shared" ca="1" si="22"/>
        <v>1793707592.2866302</v>
      </c>
      <c r="K107" s="1138">
        <f t="shared" ca="1" si="23"/>
        <v>18538075.14953823</v>
      </c>
      <c r="L107" s="1137">
        <f t="shared" ca="1" si="24"/>
        <v>12291952.966750747</v>
      </c>
      <c r="M107" s="1137">
        <f t="shared" ca="1" si="25"/>
        <v>0</v>
      </c>
      <c r="N107" s="1137">
        <f t="shared" ca="1" si="34"/>
        <v>1762877564.170341</v>
      </c>
      <c r="O107" s="1080"/>
      <c r="P107" s="1137">
        <f t="shared" ca="1" si="26"/>
        <v>30830028.116289139</v>
      </c>
      <c r="Q107" s="1137">
        <f t="shared" ca="1" si="27"/>
        <v>1674733685.9618239</v>
      </c>
      <c r="R107" s="1137">
        <f t="shared" ca="1" si="35"/>
        <v>1704022212.6722987</v>
      </c>
      <c r="S107" s="1137">
        <f t="shared" ca="1" si="36"/>
        <v>29288526.71047473</v>
      </c>
      <c r="T107" s="1137">
        <f t="shared" ca="1" si="28"/>
        <v>1674733685.9618239</v>
      </c>
      <c r="U107" s="1139">
        <f t="shared" ca="1" si="29"/>
        <v>0.21921759541402494</v>
      </c>
      <c r="V107" s="1140">
        <f t="shared" ca="1" si="30"/>
        <v>5.0000000000000044E-2</v>
      </c>
      <c r="X107" s="1141">
        <f t="shared" ca="1" si="37"/>
        <v>89685379.614331365</v>
      </c>
      <c r="Y107" s="1141">
        <f t="shared" ca="1" si="31"/>
        <v>1541501.4058144093</v>
      </c>
      <c r="Z107" s="1141">
        <f t="shared" ca="1" si="32"/>
        <v>88143878.208516955</v>
      </c>
      <c r="AA107" s="1139">
        <f t="shared" ca="1" si="33"/>
        <v>0.21917248195095643</v>
      </c>
      <c r="AB107" s="1112"/>
    </row>
    <row r="108" spans="1:28">
      <c r="A108" s="1151">
        <f>'AMORT. PROFILE 0% CPR'!A108</f>
        <v>47966</v>
      </c>
      <c r="C108" s="1111"/>
      <c r="D108" s="1132">
        <f t="shared" ca="1" si="19"/>
        <v>48883</v>
      </c>
      <c r="E108" s="1133">
        <f t="shared" ca="1" si="20"/>
        <v>48911</v>
      </c>
      <c r="F108" s="1134">
        <f t="shared" ca="1" si="21"/>
        <v>2982</v>
      </c>
      <c r="G108" s="1135">
        <f ca="1">IF(F108&lt;&gt;"",COUNTIF($F$11:F108,"&gt;0"),"")</f>
        <v>98</v>
      </c>
      <c r="H108" s="1136">
        <v>1.0408245221072806E-2</v>
      </c>
      <c r="I108" s="1080"/>
      <c r="J108" s="1137">
        <f t="shared" ca="1" si="22"/>
        <v>1762877564.170341</v>
      </c>
      <c r="K108" s="1138">
        <f t="shared" ca="1" si="23"/>
        <v>18348461.98261242</v>
      </c>
      <c r="L108" s="1137">
        <f t="shared" ca="1" si="24"/>
        <v>12079787.009751491</v>
      </c>
      <c r="M108" s="1137">
        <f t="shared" ca="1" si="25"/>
        <v>0</v>
      </c>
      <c r="N108" s="1137">
        <f t="shared" ca="1" si="34"/>
        <v>1732449315.1779771</v>
      </c>
      <c r="O108" s="1080"/>
      <c r="P108" s="1137">
        <f t="shared" ca="1" si="26"/>
        <v>30428248.99236393</v>
      </c>
      <c r="Q108" s="1137">
        <f t="shared" ca="1" si="27"/>
        <v>1645826849.4190781</v>
      </c>
      <c r="R108" s="1137">
        <f t="shared" ca="1" si="35"/>
        <v>1674733685.9618239</v>
      </c>
      <c r="S108" s="1137">
        <f t="shared" ca="1" si="36"/>
        <v>28906836.542745829</v>
      </c>
      <c r="T108" s="1137">
        <f t="shared" ca="1" si="28"/>
        <v>1645826849.4190781</v>
      </c>
      <c r="U108" s="1139">
        <f t="shared" ca="1" si="29"/>
        <v>0.21544971002442032</v>
      </c>
      <c r="V108" s="1140">
        <f t="shared" ca="1" si="30"/>
        <v>5.0000000000000044E-2</v>
      </c>
      <c r="X108" s="1141">
        <f t="shared" ca="1" si="37"/>
        <v>88143878.208516955</v>
      </c>
      <c r="Y108" s="1141">
        <f t="shared" ca="1" si="31"/>
        <v>1521412.4496181011</v>
      </c>
      <c r="Z108" s="1141">
        <f t="shared" ca="1" si="32"/>
        <v>86622465.758898854</v>
      </c>
      <c r="AA108" s="1139">
        <f t="shared" ca="1" si="33"/>
        <v>0.21540537196607271</v>
      </c>
      <c r="AB108" s="1112"/>
    </row>
    <row r="109" spans="1:28">
      <c r="A109" s="1151">
        <f>'AMORT. PROFILE 0% CPR'!A109</f>
        <v>47995</v>
      </c>
      <c r="C109" s="1111"/>
      <c r="D109" s="1132">
        <f t="shared" ca="1" si="19"/>
        <v>48913</v>
      </c>
      <c r="E109" s="1133">
        <f t="shared" ca="1" si="20"/>
        <v>48940</v>
      </c>
      <c r="F109" s="1134">
        <f t="shared" ca="1" si="21"/>
        <v>3011</v>
      </c>
      <c r="G109" s="1135">
        <f ca="1">IF(F109&lt;&gt;"",COUNTIF($F$11:F109,"&gt;0"),"")</f>
        <v>99</v>
      </c>
      <c r="H109" s="1136">
        <v>1.0460068996684183E-2</v>
      </c>
      <c r="I109" s="1080"/>
      <c r="J109" s="1137">
        <f t="shared" ca="1" si="22"/>
        <v>1732449315.1779771</v>
      </c>
      <c r="K109" s="1138">
        <f t="shared" ca="1" si="23"/>
        <v>18121539.370019902</v>
      </c>
      <c r="L109" s="1137">
        <f t="shared" ca="1" si="24"/>
        <v>11870661.4700158</v>
      </c>
      <c r="M109" s="1137">
        <f t="shared" ca="1" si="25"/>
        <v>0</v>
      </c>
      <c r="N109" s="1137">
        <f t="shared" ca="1" si="34"/>
        <v>1702457114.3379414</v>
      </c>
      <c r="O109" s="1080"/>
      <c r="P109" s="1137">
        <f t="shared" ca="1" si="26"/>
        <v>29992200.840035677</v>
      </c>
      <c r="Q109" s="1137">
        <f t="shared" ca="1" si="27"/>
        <v>1617334258.6210442</v>
      </c>
      <c r="R109" s="1137">
        <f t="shared" ca="1" si="35"/>
        <v>1645826849.4190781</v>
      </c>
      <c r="S109" s="1137">
        <f t="shared" ca="1" si="36"/>
        <v>28492590.798033953</v>
      </c>
      <c r="T109" s="1137">
        <f t="shared" ca="1" si="28"/>
        <v>1617334258.6210442</v>
      </c>
      <c r="U109" s="1139">
        <f t="shared" ca="1" si="29"/>
        <v>0.21173092798578166</v>
      </c>
      <c r="V109" s="1140">
        <f t="shared" ca="1" si="30"/>
        <v>5.0000000000000155E-2</v>
      </c>
      <c r="X109" s="1141">
        <f t="shared" ca="1" si="37"/>
        <v>86622465.758898854</v>
      </c>
      <c r="Y109" s="1141">
        <f t="shared" ca="1" si="31"/>
        <v>1499610.0420017242</v>
      </c>
      <c r="Z109" s="1141">
        <f t="shared" ca="1" si="32"/>
        <v>85122855.71689713</v>
      </c>
      <c r="AA109" s="1139">
        <f t="shared" ca="1" si="33"/>
        <v>0.21168735522702556</v>
      </c>
      <c r="AB109" s="1112"/>
    </row>
    <row r="110" spans="1:28">
      <c r="A110" s="1151">
        <f>'AMORT. PROFILE 0% CPR'!A110</f>
        <v>48026</v>
      </c>
      <c r="C110" s="1111"/>
      <c r="D110" s="1132">
        <f t="shared" ca="1" si="19"/>
        <v>48944</v>
      </c>
      <c r="E110" s="1133">
        <f t="shared" ca="1" si="20"/>
        <v>48971</v>
      </c>
      <c r="F110" s="1134">
        <f t="shared" ca="1" si="21"/>
        <v>3042</v>
      </c>
      <c r="G110" s="1135">
        <f ca="1">IF(F110&lt;&gt;"",COUNTIF($F$11:F110,"&gt;0"),"")</f>
        <v>100</v>
      </c>
      <c r="H110" s="1136">
        <v>1.0528787347237506E-2</v>
      </c>
      <c r="I110" s="1080"/>
      <c r="J110" s="1137">
        <f t="shared" ca="1" si="22"/>
        <v>1702457114.3379414</v>
      </c>
      <c r="K110" s="1138">
        <f t="shared" ca="1" si="23"/>
        <v>17924808.924655791</v>
      </c>
      <c r="L110" s="1137">
        <f t="shared" ca="1" si="24"/>
        <v>11664346.232412927</v>
      </c>
      <c r="M110" s="1137">
        <f t="shared" ca="1" si="25"/>
        <v>0</v>
      </c>
      <c r="N110" s="1137">
        <f t="shared" ca="1" si="34"/>
        <v>1672867959.1808729</v>
      </c>
      <c r="O110" s="1080"/>
      <c r="P110" s="1137">
        <f t="shared" ca="1" si="26"/>
        <v>29589155.157068253</v>
      </c>
      <c r="Q110" s="1137">
        <f t="shared" ca="1" si="27"/>
        <v>1589224561.2218292</v>
      </c>
      <c r="R110" s="1137">
        <f t="shared" ca="1" si="35"/>
        <v>1617334258.6210442</v>
      </c>
      <c r="S110" s="1137">
        <f t="shared" ca="1" si="36"/>
        <v>28109697.399214983</v>
      </c>
      <c r="T110" s="1137">
        <f t="shared" ca="1" si="28"/>
        <v>1589224561.2218292</v>
      </c>
      <c r="U110" s="1139">
        <f t="shared" ca="1" si="29"/>
        <v>0.20806543748019402</v>
      </c>
      <c r="V110" s="1140">
        <f t="shared" ca="1" si="30"/>
        <v>5.0000000000000044E-2</v>
      </c>
      <c r="X110" s="1141">
        <f t="shared" ca="1" si="37"/>
        <v>85122855.71689713</v>
      </c>
      <c r="Y110" s="1141">
        <f t="shared" ca="1" si="31"/>
        <v>1479457.7578532696</v>
      </c>
      <c r="Z110" s="1141">
        <f t="shared" ca="1" si="32"/>
        <v>83643397.95904386</v>
      </c>
      <c r="AA110" s="1139">
        <f t="shared" ca="1" si="33"/>
        <v>0.2080226190540008</v>
      </c>
      <c r="AB110" s="1112"/>
    </row>
    <row r="111" spans="1:28">
      <c r="A111" s="1151">
        <f>'AMORT. PROFILE 0% CPR'!A111</f>
        <v>48057</v>
      </c>
      <c r="C111" s="1111"/>
      <c r="D111" s="1132">
        <f t="shared" ca="1" si="19"/>
        <v>48975</v>
      </c>
      <c r="E111" s="1133">
        <f t="shared" ca="1" si="20"/>
        <v>49002</v>
      </c>
      <c r="F111" s="1134">
        <f t="shared" ca="1" si="21"/>
        <v>3073</v>
      </c>
      <c r="G111" s="1135">
        <f ca="1">IF(F111&lt;&gt;"",COUNTIF($F$11:F111,"&gt;0"),"")</f>
        <v>101</v>
      </c>
      <c r="H111" s="1136">
        <v>1.0586099687577125E-2</v>
      </c>
      <c r="I111" s="1080"/>
      <c r="J111" s="1137">
        <f t="shared" ca="1" si="22"/>
        <v>1672867959.1808729</v>
      </c>
      <c r="K111" s="1138">
        <f t="shared" ca="1" si="23"/>
        <v>17709146.98004242</v>
      </c>
      <c r="L111" s="1137">
        <f t="shared" ca="1" si="24"/>
        <v>11460952.926280132</v>
      </c>
      <c r="M111" s="1137">
        <f t="shared" ca="1" si="25"/>
        <v>0</v>
      </c>
      <c r="N111" s="1137">
        <f t="shared" ca="1" si="34"/>
        <v>1643697859.2745504</v>
      </c>
      <c r="O111" s="1080"/>
      <c r="P111" s="1137">
        <f t="shared" ca="1" si="26"/>
        <v>29170099.906322479</v>
      </c>
      <c r="Q111" s="1137">
        <f t="shared" ca="1" si="27"/>
        <v>1561512966.3108227</v>
      </c>
      <c r="R111" s="1137">
        <f t="shared" ca="1" si="35"/>
        <v>1589224561.2218292</v>
      </c>
      <c r="S111" s="1137">
        <f t="shared" ca="1" si="36"/>
        <v>27711594.911006451</v>
      </c>
      <c r="T111" s="1137">
        <f t="shared" ca="1" si="28"/>
        <v>1561512966.3108227</v>
      </c>
      <c r="U111" s="1139">
        <f t="shared" ca="1" si="29"/>
        <v>0.20444920511781881</v>
      </c>
      <c r="V111" s="1140">
        <f t="shared" ca="1" si="30"/>
        <v>5.0000000000000155E-2</v>
      </c>
      <c r="X111" s="1141">
        <f t="shared" ca="1" si="37"/>
        <v>83643397.95904386</v>
      </c>
      <c r="Y111" s="1141">
        <f t="shared" ca="1" si="31"/>
        <v>1458504.9953160286</v>
      </c>
      <c r="Z111" s="1141">
        <f t="shared" ca="1" si="32"/>
        <v>82184892.963727832</v>
      </c>
      <c r="AA111" s="1139">
        <f t="shared" ca="1" si="33"/>
        <v>0.20440713088720397</v>
      </c>
      <c r="AB111" s="1112"/>
    </row>
    <row r="112" spans="1:28">
      <c r="A112" s="1151">
        <f>'AMORT. PROFILE 0% CPR'!A112</f>
        <v>48087</v>
      </c>
      <c r="C112" s="1111"/>
      <c r="D112" s="1132">
        <f t="shared" ca="1" si="19"/>
        <v>49003</v>
      </c>
      <c r="E112" s="1133">
        <f t="shared" ca="1" si="20"/>
        <v>49030</v>
      </c>
      <c r="F112" s="1134">
        <f t="shared" ca="1" si="21"/>
        <v>3101</v>
      </c>
      <c r="G112" s="1135">
        <f ca="1">IF(F112&lt;&gt;"",COUNTIF($F$11:F112,"&gt;0"),"")</f>
        <v>102</v>
      </c>
      <c r="H112" s="1136">
        <v>1.0648424617451045E-2</v>
      </c>
      <c r="I112" s="1080"/>
      <c r="J112" s="1137">
        <f t="shared" ca="1" si="22"/>
        <v>1643697859.2745504</v>
      </c>
      <c r="K112" s="1138">
        <f t="shared" ca="1" si="23"/>
        <v>17502792.748350706</v>
      </c>
      <c r="L112" s="1137">
        <f t="shared" ca="1" si="24"/>
        <v>11260396.868880237</v>
      </c>
      <c r="M112" s="1137">
        <f t="shared" ca="1" si="25"/>
        <v>0</v>
      </c>
      <c r="N112" s="1137">
        <f t="shared" ca="1" si="34"/>
        <v>1614934669.6573195</v>
      </c>
      <c r="O112" s="1080"/>
      <c r="P112" s="1137">
        <f t="shared" ca="1" si="26"/>
        <v>28763189.617230892</v>
      </c>
      <c r="Q112" s="1137">
        <f t="shared" ca="1" si="27"/>
        <v>1534187936.1744535</v>
      </c>
      <c r="R112" s="1137">
        <f t="shared" ca="1" si="35"/>
        <v>1561512966.3108227</v>
      </c>
      <c r="S112" s="1137">
        <f t="shared" ca="1" si="36"/>
        <v>27325030.136369228</v>
      </c>
      <c r="T112" s="1137">
        <f t="shared" ca="1" si="28"/>
        <v>1534187936.1744535</v>
      </c>
      <c r="U112" s="1139">
        <f t="shared" ca="1" si="29"/>
        <v>0.20088418750460849</v>
      </c>
      <c r="V112" s="1140">
        <f t="shared" ca="1" si="30"/>
        <v>5.0000000000000044E-2</v>
      </c>
      <c r="X112" s="1141">
        <f t="shared" ca="1" si="37"/>
        <v>82184892.963727832</v>
      </c>
      <c r="Y112" s="1141">
        <f t="shared" ca="1" si="31"/>
        <v>1438159.4808616638</v>
      </c>
      <c r="Z112" s="1141">
        <f t="shared" ca="1" si="32"/>
        <v>80746733.482866168</v>
      </c>
      <c r="AA112" s="1139">
        <f t="shared" ca="1" si="33"/>
        <v>0.20084284692993115</v>
      </c>
      <c r="AB112" s="1112"/>
    </row>
    <row r="113" spans="1:28">
      <c r="A113" s="1151">
        <f>'AMORT. PROFILE 0% CPR'!A113</f>
        <v>48120</v>
      </c>
      <c r="C113" s="1111"/>
      <c r="D113" s="1132">
        <f t="shared" ca="1" si="19"/>
        <v>49034</v>
      </c>
      <c r="E113" s="1133">
        <f t="shared" ca="1" si="20"/>
        <v>49061</v>
      </c>
      <c r="F113" s="1134">
        <f t="shared" ca="1" si="21"/>
        <v>3132</v>
      </c>
      <c r="G113" s="1135">
        <f ca="1">IF(F113&lt;&gt;"",COUNTIF($F$11:F113,"&gt;0"),"")</f>
        <v>103</v>
      </c>
      <c r="H113" s="1136">
        <v>1.0696179559403711E-2</v>
      </c>
      <c r="I113" s="1080"/>
      <c r="J113" s="1137">
        <f t="shared" ca="1" si="22"/>
        <v>1614934669.6573195</v>
      </c>
      <c r="K113" s="1138">
        <f t="shared" ca="1" si="23"/>
        <v>17273631.203361005</v>
      </c>
      <c r="L113" s="1137">
        <f t="shared" ca="1" si="24"/>
        <v>11062816.3405814</v>
      </c>
      <c r="M113" s="1137">
        <f t="shared" ca="1" si="25"/>
        <v>0</v>
      </c>
      <c r="N113" s="1137">
        <f t="shared" ca="1" si="34"/>
        <v>1586598222.1133771</v>
      </c>
      <c r="O113" s="1080"/>
      <c r="P113" s="1137">
        <f t="shared" ca="1" si="26"/>
        <v>28336447.543942451</v>
      </c>
      <c r="Q113" s="1137">
        <f t="shared" ca="1" si="27"/>
        <v>1507268311.0077081</v>
      </c>
      <c r="R113" s="1137">
        <f t="shared" ca="1" si="35"/>
        <v>1534187936.1744535</v>
      </c>
      <c r="S113" s="1137">
        <f t="shared" ca="1" si="36"/>
        <v>26919625.166745424</v>
      </c>
      <c r="T113" s="1137">
        <f t="shared" ca="1" si="28"/>
        <v>1507268311.0077081</v>
      </c>
      <c r="U113" s="1139">
        <f t="shared" ca="1" si="29"/>
        <v>0.19736890034663376</v>
      </c>
      <c r="V113" s="1140">
        <f t="shared" ca="1" si="30"/>
        <v>5.0000000000000155E-2</v>
      </c>
      <c r="X113" s="1141">
        <f t="shared" ca="1" si="37"/>
        <v>80746733.482866168</v>
      </c>
      <c r="Y113" s="1141">
        <f t="shared" ca="1" si="31"/>
        <v>1416822.3771970272</v>
      </c>
      <c r="Z113" s="1141">
        <f t="shared" ca="1" si="32"/>
        <v>79329911.105669141</v>
      </c>
      <c r="AA113" s="1139">
        <f t="shared" ca="1" si="33"/>
        <v>0.1973282831937101</v>
      </c>
      <c r="AB113" s="1112"/>
    </row>
    <row r="114" spans="1:28">
      <c r="A114" s="1151">
        <f>'AMORT. PROFILE 0% CPR'!A114</f>
        <v>48148</v>
      </c>
      <c r="C114" s="1111"/>
      <c r="D114" s="1132">
        <f t="shared" ca="1" si="19"/>
        <v>49064</v>
      </c>
      <c r="E114" s="1133">
        <f t="shared" ca="1" si="20"/>
        <v>49094</v>
      </c>
      <c r="F114" s="1134">
        <f t="shared" ca="1" si="21"/>
        <v>3165</v>
      </c>
      <c r="G114" s="1135">
        <f ca="1">IF(F114&lt;&gt;"",COUNTIF($F$11:F114,"&gt;0"),"")</f>
        <v>104</v>
      </c>
      <c r="H114" s="1136">
        <v>1.0740697734351535E-2</v>
      </c>
      <c r="I114" s="1080"/>
      <c r="J114" s="1137">
        <f t="shared" ca="1" si="22"/>
        <v>1586598222.1133771</v>
      </c>
      <c r="K114" s="1138">
        <f t="shared" ca="1" si="23"/>
        <v>17041171.929579321</v>
      </c>
      <c r="L114" s="1137">
        <f t="shared" ca="1" si="24"/>
        <v>10868213.57241757</v>
      </c>
      <c r="M114" s="1137">
        <f t="shared" ca="1" si="25"/>
        <v>0</v>
      </c>
      <c r="N114" s="1137">
        <f t="shared" ca="1" si="34"/>
        <v>1558688836.6113803</v>
      </c>
      <c r="O114" s="1080"/>
      <c r="P114" s="1137">
        <f t="shared" ca="1" si="26"/>
        <v>27909385.501996756</v>
      </c>
      <c r="Q114" s="1137">
        <f t="shared" ca="1" si="27"/>
        <v>1480754394.7808113</v>
      </c>
      <c r="R114" s="1137">
        <f t="shared" ca="1" si="35"/>
        <v>1507268311.0077081</v>
      </c>
      <c r="S114" s="1137">
        <f t="shared" ca="1" si="36"/>
        <v>26513916.226896763</v>
      </c>
      <c r="T114" s="1137">
        <f t="shared" ca="1" si="28"/>
        <v>1480754394.7808113</v>
      </c>
      <c r="U114" s="1139">
        <f t="shared" ca="1" si="29"/>
        <v>0.19390576738122112</v>
      </c>
      <c r="V114" s="1140">
        <f t="shared" ca="1" si="30"/>
        <v>5.0000000000000044E-2</v>
      </c>
      <c r="X114" s="1141">
        <f t="shared" ca="1" si="37"/>
        <v>79329911.105669141</v>
      </c>
      <c r="Y114" s="1141">
        <f t="shared" ca="1" si="31"/>
        <v>1395469.2750999928</v>
      </c>
      <c r="Z114" s="1141">
        <f t="shared" ca="1" si="32"/>
        <v>77934441.830569148</v>
      </c>
      <c r="AA114" s="1139">
        <f t="shared" ca="1" si="33"/>
        <v>0.19386586291708002</v>
      </c>
      <c r="AB114" s="1112"/>
    </row>
    <row r="115" spans="1:28">
      <c r="A115" s="1151">
        <f>'AMORT. PROFILE 0% CPR'!A115</f>
        <v>48179</v>
      </c>
      <c r="C115" s="1111"/>
      <c r="D115" s="1132">
        <f t="shared" ca="1" si="19"/>
        <v>49095</v>
      </c>
      <c r="E115" s="1133">
        <f t="shared" ca="1" si="20"/>
        <v>49122</v>
      </c>
      <c r="F115" s="1134">
        <f t="shared" ca="1" si="21"/>
        <v>3193</v>
      </c>
      <c r="G115" s="1135">
        <f ca="1">IF(F115&lt;&gt;"",COUNTIF($F$11:F115,"&gt;0"),"")</f>
        <v>105</v>
      </c>
      <c r="H115" s="1136">
        <v>1.078737950997598E-2</v>
      </c>
      <c r="I115" s="1080"/>
      <c r="J115" s="1137">
        <f t="shared" ca="1" si="22"/>
        <v>1558688836.6113803</v>
      </c>
      <c r="K115" s="1138">
        <f t="shared" ca="1" si="23"/>
        <v>16814168.018489901</v>
      </c>
      <c r="L115" s="1137">
        <f t="shared" ca="1" si="24"/>
        <v>10676530.170219535</v>
      </c>
      <c r="M115" s="1137">
        <f t="shared" ca="1" si="25"/>
        <v>0</v>
      </c>
      <c r="N115" s="1137">
        <f t="shared" ca="1" si="34"/>
        <v>1531198138.4226711</v>
      </c>
      <c r="O115" s="1080"/>
      <c r="P115" s="1137">
        <f t="shared" ca="1" si="26"/>
        <v>27490698.188709497</v>
      </c>
      <c r="Q115" s="1137">
        <f t="shared" ca="1" si="27"/>
        <v>1454638231.5015376</v>
      </c>
      <c r="R115" s="1137">
        <f t="shared" ca="1" si="35"/>
        <v>1480754394.7808113</v>
      </c>
      <c r="S115" s="1137">
        <f t="shared" ca="1" si="36"/>
        <v>26116163.279273748</v>
      </c>
      <c r="T115" s="1137">
        <f t="shared" ca="1" si="28"/>
        <v>1454638231.5015376</v>
      </c>
      <c r="U115" s="1139">
        <f t="shared" ca="1" si="29"/>
        <v>0.1904948277132727</v>
      </c>
      <c r="V115" s="1140">
        <f t="shared" ca="1" si="30"/>
        <v>4.9999999999999933E-2</v>
      </c>
      <c r="X115" s="1141">
        <f t="shared" ca="1" si="37"/>
        <v>77934441.830569148</v>
      </c>
      <c r="Y115" s="1141">
        <f t="shared" ca="1" si="31"/>
        <v>1374534.9094357491</v>
      </c>
      <c r="Z115" s="1141">
        <f t="shared" ca="1" si="32"/>
        <v>76559906.921133399</v>
      </c>
      <c r="AA115" s="1139">
        <f t="shared" ca="1" si="33"/>
        <v>0.1904556251968943</v>
      </c>
      <c r="AB115" s="1112"/>
    </row>
    <row r="116" spans="1:28">
      <c r="A116" s="1151">
        <f>'AMORT. PROFILE 0% CPR'!A116</f>
        <v>48211</v>
      </c>
      <c r="C116" s="1111"/>
      <c r="D116" s="1132">
        <f t="shared" ca="1" si="19"/>
        <v>49125</v>
      </c>
      <c r="E116" s="1133">
        <f t="shared" ca="1" si="20"/>
        <v>49152</v>
      </c>
      <c r="F116" s="1134">
        <f t="shared" ca="1" si="21"/>
        <v>3223</v>
      </c>
      <c r="G116" s="1135">
        <f ca="1">IF(F116&lt;&gt;"",COUNTIF($F$11:F116,"&gt;0"),"")</f>
        <v>106</v>
      </c>
      <c r="H116" s="1136">
        <v>1.0813178622296924E-2</v>
      </c>
      <c r="I116" s="1080"/>
      <c r="J116" s="1137">
        <f t="shared" ca="1" si="22"/>
        <v>1531198138.4226711</v>
      </c>
      <c r="K116" s="1138">
        <f t="shared" ca="1" si="23"/>
        <v>16557118.976892874</v>
      </c>
      <c r="L116" s="1137">
        <f t="shared" ca="1" si="24"/>
        <v>10487953.96316007</v>
      </c>
      <c r="M116" s="1137">
        <f t="shared" ca="1" si="25"/>
        <v>0</v>
      </c>
      <c r="N116" s="1137">
        <f t="shared" ca="1" si="34"/>
        <v>1504153065.4826181</v>
      </c>
      <c r="O116" s="1080"/>
      <c r="P116" s="1137">
        <f t="shared" ca="1" si="26"/>
        <v>27045072.940052748</v>
      </c>
      <c r="Q116" s="1137">
        <f t="shared" ca="1" si="27"/>
        <v>1428945412.208487</v>
      </c>
      <c r="R116" s="1137">
        <f t="shared" ca="1" si="35"/>
        <v>1454638231.5015376</v>
      </c>
      <c r="S116" s="1137">
        <f t="shared" ca="1" si="36"/>
        <v>25692819.293050528</v>
      </c>
      <c r="T116" s="1137">
        <f t="shared" ca="1" si="28"/>
        <v>1428945412.208487</v>
      </c>
      <c r="U116" s="1139">
        <f t="shared" ca="1" si="29"/>
        <v>0.1871350578270902</v>
      </c>
      <c r="V116" s="1140">
        <f t="shared" ca="1" si="30"/>
        <v>5.0000000000000155E-2</v>
      </c>
      <c r="X116" s="1141">
        <f t="shared" ca="1" si="37"/>
        <v>76559906.921133399</v>
      </c>
      <c r="Y116" s="1141">
        <f t="shared" ca="1" si="31"/>
        <v>1352253.6470022202</v>
      </c>
      <c r="Z116" s="1141">
        <f t="shared" ca="1" si="32"/>
        <v>75207653.274131179</v>
      </c>
      <c r="AA116" s="1139">
        <f t="shared" ca="1" si="33"/>
        <v>0.18709654672808748</v>
      </c>
      <c r="AB116" s="1112"/>
    </row>
    <row r="117" spans="1:28">
      <c r="A117" s="1151">
        <f>'AMORT. PROFILE 0% CPR'!A117</f>
        <v>48240</v>
      </c>
      <c r="C117" s="1111"/>
      <c r="D117" s="1132">
        <f t="shared" ca="1" si="19"/>
        <v>49156</v>
      </c>
      <c r="E117" s="1133">
        <f t="shared" ca="1" si="20"/>
        <v>49184</v>
      </c>
      <c r="F117" s="1134">
        <f t="shared" ca="1" si="21"/>
        <v>3255</v>
      </c>
      <c r="G117" s="1135">
        <f ca="1">IF(F117&lt;&gt;"",COUNTIF($F$11:F117,"&gt;0"),"")</f>
        <v>107</v>
      </c>
      <c r="H117" s="1136">
        <v>1.0863511821642956E-2</v>
      </c>
      <c r="I117" s="1080"/>
      <c r="J117" s="1137">
        <f t="shared" ca="1" si="22"/>
        <v>1504153065.4826181</v>
      </c>
      <c r="K117" s="1138">
        <f t="shared" ca="1" si="23"/>
        <v>16340384.608430913</v>
      </c>
      <c r="L117" s="1137">
        <f t="shared" ca="1" si="24"/>
        <v>10302184.281608809</v>
      </c>
      <c r="M117" s="1137">
        <f t="shared" ca="1" si="25"/>
        <v>0</v>
      </c>
      <c r="N117" s="1137">
        <f t="shared" ca="1" si="34"/>
        <v>1477510496.5925784</v>
      </c>
      <c r="O117" s="1080"/>
      <c r="P117" s="1137">
        <f t="shared" ca="1" si="26"/>
        <v>26642568.890039921</v>
      </c>
      <c r="Q117" s="1137">
        <f t="shared" ca="1" si="27"/>
        <v>1403634971.7629495</v>
      </c>
      <c r="R117" s="1137">
        <f t="shared" ca="1" si="35"/>
        <v>1428945412.208487</v>
      </c>
      <c r="S117" s="1137">
        <f t="shared" ca="1" si="36"/>
        <v>25310440.445537567</v>
      </c>
      <c r="T117" s="1137">
        <f t="shared" ca="1" si="28"/>
        <v>1403634971.7629495</v>
      </c>
      <c r="U117" s="1139">
        <f t="shared" ca="1" si="29"/>
        <v>0.18382974993676826</v>
      </c>
      <c r="V117" s="1140">
        <f t="shared" ca="1" si="30"/>
        <v>5.0000000000000044E-2</v>
      </c>
      <c r="X117" s="1141">
        <f t="shared" ca="1" si="37"/>
        <v>75207653.274131179</v>
      </c>
      <c r="Y117" s="1141">
        <f t="shared" ca="1" si="31"/>
        <v>1332128.4445023537</v>
      </c>
      <c r="Z117" s="1141">
        <f t="shared" ca="1" si="32"/>
        <v>73875524.829628825</v>
      </c>
      <c r="AA117" s="1139">
        <f t="shared" ca="1" si="33"/>
        <v>0.1837919190472414</v>
      </c>
      <c r="AB117" s="1112"/>
    </row>
    <row r="118" spans="1:28">
      <c r="A118" s="1151">
        <f>'AMORT. PROFILE 0% CPR'!A118</f>
        <v>48271</v>
      </c>
      <c r="C118" s="1111"/>
      <c r="D118" s="1132">
        <f t="shared" ca="1" si="19"/>
        <v>49187</v>
      </c>
      <c r="E118" s="1133">
        <f t="shared" ca="1" si="20"/>
        <v>49214</v>
      </c>
      <c r="F118" s="1134">
        <f t="shared" ca="1" si="21"/>
        <v>3285</v>
      </c>
      <c r="G118" s="1135">
        <f ca="1">IF(F118&lt;&gt;"",COUNTIF($F$11:F118,"&gt;0"),"")</f>
        <v>108</v>
      </c>
      <c r="H118" s="1136">
        <v>1.0910962812219724E-2</v>
      </c>
      <c r="I118" s="1080"/>
      <c r="J118" s="1137">
        <f t="shared" ca="1" si="22"/>
        <v>1477510496.5925784</v>
      </c>
      <c r="K118" s="1138">
        <f t="shared" ca="1" si="23"/>
        <v>16121062.082985919</v>
      </c>
      <c r="L118" s="1137">
        <f t="shared" ca="1" si="24"/>
        <v>10119219.613498535</v>
      </c>
      <c r="M118" s="1137">
        <f t="shared" ca="1" si="25"/>
        <v>0</v>
      </c>
      <c r="N118" s="1137">
        <f t="shared" ca="1" si="34"/>
        <v>1451270214.8960941</v>
      </c>
      <c r="O118" s="1080"/>
      <c r="P118" s="1137">
        <f t="shared" ca="1" si="26"/>
        <v>26240281.696484327</v>
      </c>
      <c r="Q118" s="1137">
        <f t="shared" ca="1" si="27"/>
        <v>1378706704.1512892</v>
      </c>
      <c r="R118" s="1137">
        <f t="shared" ca="1" si="35"/>
        <v>1403634971.7629495</v>
      </c>
      <c r="S118" s="1137">
        <f t="shared" ca="1" si="36"/>
        <v>24928267.611660242</v>
      </c>
      <c r="T118" s="1137">
        <f t="shared" ca="1" si="28"/>
        <v>1378706704.1512892</v>
      </c>
      <c r="U118" s="1139">
        <f t="shared" ca="1" si="29"/>
        <v>0.18057363399410145</v>
      </c>
      <c r="V118" s="1140">
        <f t="shared" ca="1" si="30"/>
        <v>5.0000000000000155E-2</v>
      </c>
      <c r="X118" s="1141">
        <f t="shared" ca="1" si="37"/>
        <v>73875524.829628825</v>
      </c>
      <c r="Y118" s="1141">
        <f t="shared" ca="1" si="31"/>
        <v>1312014.0848240852</v>
      </c>
      <c r="Z118" s="1141">
        <f t="shared" ca="1" si="32"/>
        <v>72563510.74480474</v>
      </c>
      <c r="AA118" s="1139">
        <f t="shared" ca="1" si="33"/>
        <v>0.18053647319068628</v>
      </c>
      <c r="AB118" s="1112"/>
    </row>
    <row r="119" spans="1:28">
      <c r="A119" s="1151">
        <f>'AMORT. PROFILE 0% CPR'!A119</f>
        <v>48303</v>
      </c>
      <c r="C119" s="1111"/>
      <c r="D119" s="1132">
        <f t="shared" ca="1" si="19"/>
        <v>49217</v>
      </c>
      <c r="E119" s="1133">
        <f t="shared" ca="1" si="20"/>
        <v>49244</v>
      </c>
      <c r="F119" s="1134">
        <f t="shared" ca="1" si="21"/>
        <v>3315</v>
      </c>
      <c r="G119" s="1135">
        <f ca="1">IF(F119&lt;&gt;"",COUNTIF($F$11:F119,"&gt;0"),"")</f>
        <v>109</v>
      </c>
      <c r="H119" s="1136">
        <v>1.0970113584381817E-2</v>
      </c>
      <c r="I119" s="1080"/>
      <c r="J119" s="1137">
        <f t="shared" ca="1" si="22"/>
        <v>1451270214.8960941</v>
      </c>
      <c r="K119" s="1138">
        <f t="shared" ca="1" si="23"/>
        <v>15920599.099040361</v>
      </c>
      <c r="L119" s="1137">
        <f t="shared" ca="1" si="24"/>
        <v>9938909.945161365</v>
      </c>
      <c r="M119" s="1137">
        <f t="shared" ca="1" si="25"/>
        <v>0</v>
      </c>
      <c r="N119" s="1137">
        <f t="shared" ca="1" si="34"/>
        <v>1425410705.8518925</v>
      </c>
      <c r="O119" s="1080"/>
      <c r="P119" s="1137">
        <f t="shared" ca="1" si="26"/>
        <v>25859509.044201374</v>
      </c>
      <c r="Q119" s="1137">
        <f t="shared" ca="1" si="27"/>
        <v>1354140170.5592978</v>
      </c>
      <c r="R119" s="1137">
        <f t="shared" ca="1" si="35"/>
        <v>1378706704.1512892</v>
      </c>
      <c r="S119" s="1137">
        <f t="shared" ca="1" si="36"/>
        <v>24566533.591991425</v>
      </c>
      <c r="T119" s="1137">
        <f t="shared" ca="1" si="28"/>
        <v>1354140170.5592978</v>
      </c>
      <c r="U119" s="1139">
        <f t="shared" ca="1" si="29"/>
        <v>0.17736668349602341</v>
      </c>
      <c r="V119" s="1140">
        <f t="shared" ca="1" si="30"/>
        <v>5.0000000000000044E-2</v>
      </c>
      <c r="X119" s="1141">
        <f t="shared" ca="1" si="37"/>
        <v>72563510.74480474</v>
      </c>
      <c r="Y119" s="1141">
        <f t="shared" ca="1" si="31"/>
        <v>1292975.4522099495</v>
      </c>
      <c r="Z119" s="1141">
        <f t="shared" ca="1" si="32"/>
        <v>71270535.29259479</v>
      </c>
      <c r="AA119" s="1139">
        <f t="shared" ca="1" si="33"/>
        <v>0.17733018266081316</v>
      </c>
      <c r="AB119" s="1112"/>
    </row>
    <row r="120" spans="1:28">
      <c r="A120" s="1151">
        <f>'AMORT. PROFILE 0% CPR'!A120</f>
        <v>48331</v>
      </c>
      <c r="C120" s="1111"/>
      <c r="D120" s="1132">
        <f t="shared" ca="1" si="19"/>
        <v>49248</v>
      </c>
      <c r="E120" s="1133">
        <f t="shared" ca="1" si="20"/>
        <v>49275</v>
      </c>
      <c r="F120" s="1134">
        <f t="shared" ca="1" si="21"/>
        <v>3346</v>
      </c>
      <c r="G120" s="1135">
        <f ca="1">IF(F120&lt;&gt;"",COUNTIF($F$11:F120,"&gt;0"),"")</f>
        <v>110</v>
      </c>
      <c r="H120" s="1136">
        <v>1.1052340116553533E-2</v>
      </c>
      <c r="I120" s="1080"/>
      <c r="J120" s="1137">
        <f t="shared" ca="1" si="22"/>
        <v>1425410705.8518925</v>
      </c>
      <c r="K120" s="1138">
        <f t="shared" ca="1" si="23"/>
        <v>15754123.926851759</v>
      </c>
      <c r="L120" s="1137">
        <f t="shared" ca="1" si="24"/>
        <v>9761001.5477496888</v>
      </c>
      <c r="M120" s="1137">
        <f t="shared" ca="1" si="25"/>
        <v>0</v>
      </c>
      <c r="N120" s="1137">
        <f t="shared" ca="1" si="34"/>
        <v>1399895580.377291</v>
      </c>
      <c r="O120" s="1080"/>
      <c r="P120" s="1137">
        <f t="shared" ca="1" si="26"/>
        <v>25515125.474601507</v>
      </c>
      <c r="Q120" s="1137">
        <f t="shared" ca="1" si="27"/>
        <v>1329900801.3584263</v>
      </c>
      <c r="R120" s="1137">
        <f t="shared" ca="1" si="35"/>
        <v>1354140170.5592978</v>
      </c>
      <c r="S120" s="1137">
        <f t="shared" ca="1" si="36"/>
        <v>24239369.200871468</v>
      </c>
      <c r="T120" s="1137">
        <f t="shared" ca="1" si="28"/>
        <v>1329900801.3584263</v>
      </c>
      <c r="U120" s="1139">
        <f t="shared" ca="1" si="29"/>
        <v>0.17420626904740619</v>
      </c>
      <c r="V120" s="1140">
        <f t="shared" ca="1" si="30"/>
        <v>5.0000000000000044E-2</v>
      </c>
      <c r="X120" s="1141">
        <f t="shared" ca="1" si="37"/>
        <v>71270535.29259479</v>
      </c>
      <c r="Y120" s="1141">
        <f t="shared" ca="1" si="31"/>
        <v>1275756.2737300396</v>
      </c>
      <c r="Z120" s="1141">
        <f t="shared" ca="1" si="32"/>
        <v>69994779.018864751</v>
      </c>
      <c r="AA120" s="1139">
        <f t="shared" ca="1" si="33"/>
        <v>0.17417041860360408</v>
      </c>
      <c r="AB120" s="1112"/>
    </row>
    <row r="121" spans="1:28">
      <c r="A121" s="1151">
        <f>'AMORT. PROFILE 0% CPR'!A121</f>
        <v>48361</v>
      </c>
      <c r="C121" s="1111"/>
      <c r="D121" s="1132">
        <f t="shared" ca="1" si="19"/>
        <v>49278</v>
      </c>
      <c r="E121" s="1133">
        <f t="shared" ca="1" si="20"/>
        <v>49305</v>
      </c>
      <c r="F121" s="1134">
        <f t="shared" ca="1" si="21"/>
        <v>3376</v>
      </c>
      <c r="G121" s="1135">
        <f ca="1">IF(F121&lt;&gt;"",COUNTIF($F$11:F121,"&gt;0"),"")</f>
        <v>111</v>
      </c>
      <c r="H121" s="1136">
        <v>1.1111771663004718E-2</v>
      </c>
      <c r="I121" s="1080"/>
      <c r="J121" s="1137">
        <f t="shared" ca="1" si="22"/>
        <v>1399895580.377291</v>
      </c>
      <c r="K121" s="1138">
        <f t="shared" ca="1" si="23"/>
        <v>15555320.041201925</v>
      </c>
      <c r="L121" s="1137">
        <f t="shared" ca="1" si="24"/>
        <v>9585701.6503267102</v>
      </c>
      <c r="M121" s="1137">
        <f t="shared" ca="1" si="25"/>
        <v>0</v>
      </c>
      <c r="N121" s="1137">
        <f t="shared" ca="1" si="34"/>
        <v>1374754558.6857624</v>
      </c>
      <c r="O121" s="1080"/>
      <c r="P121" s="1137">
        <f t="shared" ca="1" si="26"/>
        <v>25141021.691528797</v>
      </c>
      <c r="Q121" s="1137">
        <f t="shared" ca="1" si="27"/>
        <v>1306016830.7514741</v>
      </c>
      <c r="R121" s="1137">
        <f t="shared" ca="1" si="35"/>
        <v>1329900801.3584263</v>
      </c>
      <c r="S121" s="1137">
        <f t="shared" ca="1" si="36"/>
        <v>23883970.60695219</v>
      </c>
      <c r="T121" s="1137">
        <f t="shared" ca="1" si="28"/>
        <v>1306016830.7514741</v>
      </c>
      <c r="U121" s="1139">
        <f t="shared" ca="1" si="29"/>
        <v>0.17108794336417774</v>
      </c>
      <c r="V121" s="1140">
        <f t="shared" ca="1" si="30"/>
        <v>5.0000000000000155E-2</v>
      </c>
      <c r="X121" s="1141">
        <f t="shared" ca="1" si="37"/>
        <v>69994779.018864751</v>
      </c>
      <c r="Y121" s="1141">
        <f t="shared" ca="1" si="31"/>
        <v>1257051.0845766068</v>
      </c>
      <c r="Z121" s="1141">
        <f t="shared" ca="1" si="32"/>
        <v>68737727.934288144</v>
      </c>
      <c r="AA121" s="1139">
        <f t="shared" ca="1" si="33"/>
        <v>0.17105273465020712</v>
      </c>
      <c r="AB121" s="1112"/>
    </row>
    <row r="122" spans="1:28">
      <c r="A122" s="1151">
        <f>'AMORT. PROFILE 0% CPR'!A122</f>
        <v>48393</v>
      </c>
      <c r="C122" s="1111"/>
      <c r="D122" s="1132">
        <f t="shared" ca="1" si="19"/>
        <v>49309</v>
      </c>
      <c r="E122" s="1133">
        <f t="shared" ca="1" si="20"/>
        <v>49338</v>
      </c>
      <c r="F122" s="1134">
        <f t="shared" ca="1" si="21"/>
        <v>3409</v>
      </c>
      <c r="G122" s="1135">
        <f ca="1">IF(F122&lt;&gt;"",COUNTIF($F$11:F122,"&gt;0"),"")</f>
        <v>112</v>
      </c>
      <c r="H122" s="1136">
        <v>1.1196095104483026E-2</v>
      </c>
      <c r="I122" s="1080"/>
      <c r="J122" s="1137">
        <f t="shared" ca="1" si="22"/>
        <v>1374754558.6857624</v>
      </c>
      <c r="K122" s="1138">
        <f t="shared" ca="1" si="23"/>
        <v>15391882.784367388</v>
      </c>
      <c r="L122" s="1137">
        <f t="shared" ca="1" si="24"/>
        <v>9412747.2985702343</v>
      </c>
      <c r="M122" s="1137">
        <f t="shared" ca="1" si="25"/>
        <v>0</v>
      </c>
      <c r="N122" s="1137">
        <f t="shared" ca="1" si="34"/>
        <v>1349949928.6028249</v>
      </c>
      <c r="O122" s="1080"/>
      <c r="P122" s="1137">
        <f t="shared" ca="1" si="26"/>
        <v>24804630.082937479</v>
      </c>
      <c r="Q122" s="1137">
        <f t="shared" ca="1" si="27"/>
        <v>1282452432.1726837</v>
      </c>
      <c r="R122" s="1137">
        <f t="shared" ca="1" si="35"/>
        <v>1306016830.7514741</v>
      </c>
      <c r="S122" s="1137">
        <f t="shared" ca="1" si="36"/>
        <v>23564398.578790426</v>
      </c>
      <c r="T122" s="1137">
        <f t="shared" ca="1" si="28"/>
        <v>1282452432.1726837</v>
      </c>
      <c r="U122" s="1139">
        <f t="shared" ca="1" si="29"/>
        <v>0.16801533869596488</v>
      </c>
      <c r="V122" s="1140">
        <f t="shared" ca="1" si="30"/>
        <v>4.9999999999999933E-2</v>
      </c>
      <c r="X122" s="1141">
        <f t="shared" ca="1" si="37"/>
        <v>68737727.934288144</v>
      </c>
      <c r="Y122" s="1141">
        <f t="shared" ca="1" si="31"/>
        <v>1240231.5041470528</v>
      </c>
      <c r="Z122" s="1141">
        <f t="shared" ca="1" si="32"/>
        <v>67497496.430141091</v>
      </c>
      <c r="AA122" s="1139">
        <f t="shared" ca="1" si="33"/>
        <v>0.16798076230275696</v>
      </c>
      <c r="AB122" s="1112"/>
    </row>
    <row r="123" spans="1:28">
      <c r="A123" s="1151">
        <f>'AMORT. PROFILE 0% CPR'!A123</f>
        <v>48422</v>
      </c>
      <c r="C123" s="1111"/>
      <c r="D123" s="1132">
        <f t="shared" ca="1" si="19"/>
        <v>49340</v>
      </c>
      <c r="E123" s="1133">
        <f t="shared" ca="1" si="20"/>
        <v>49367</v>
      </c>
      <c r="F123" s="1134">
        <f t="shared" ca="1" si="21"/>
        <v>3438</v>
      </c>
      <c r="G123" s="1135">
        <f ca="1">IF(F123&lt;&gt;"",COUNTIF($F$11:F123,"&gt;0"),"")</f>
        <v>113</v>
      </c>
      <c r="H123" s="1136">
        <v>1.1262061112173481E-2</v>
      </c>
      <c r="I123" s="1080"/>
      <c r="J123" s="1137">
        <f t="shared" ca="1" si="22"/>
        <v>1349949928.6028249</v>
      </c>
      <c r="K123" s="1138">
        <f t="shared" ca="1" si="23"/>
        <v>15203218.594299242</v>
      </c>
      <c r="L123" s="1137">
        <f t="shared" ca="1" si="24"/>
        <v>9242296.9319628365</v>
      </c>
      <c r="M123" s="1137">
        <f t="shared" ca="1" si="25"/>
        <v>0</v>
      </c>
      <c r="N123" s="1137">
        <f t="shared" ca="1" si="34"/>
        <v>1325504413.0765629</v>
      </c>
      <c r="O123" s="1080"/>
      <c r="P123" s="1137">
        <f t="shared" ca="1" si="26"/>
        <v>24445515.526261806</v>
      </c>
      <c r="Q123" s="1137">
        <f t="shared" ca="1" si="27"/>
        <v>1259229192.4227347</v>
      </c>
      <c r="R123" s="1137">
        <f t="shared" ca="1" si="35"/>
        <v>1282452432.1726837</v>
      </c>
      <c r="S123" s="1137">
        <f t="shared" ca="1" si="36"/>
        <v>23223239.749948978</v>
      </c>
      <c r="T123" s="1137">
        <f t="shared" ca="1" si="28"/>
        <v>1259229192.4227347</v>
      </c>
      <c r="U123" s="1139">
        <f t="shared" ca="1" si="29"/>
        <v>0.1649838460573102</v>
      </c>
      <c r="V123" s="1140">
        <f t="shared" ca="1" si="30"/>
        <v>5.0000000000000044E-2</v>
      </c>
      <c r="X123" s="1141">
        <f t="shared" ca="1" si="37"/>
        <v>67497496.430141091</v>
      </c>
      <c r="Y123" s="1141">
        <f t="shared" ca="1" si="31"/>
        <v>1222275.7763128281</v>
      </c>
      <c r="Z123" s="1141">
        <f t="shared" ca="1" si="32"/>
        <v>66275220.653828263</v>
      </c>
      <c r="AA123" s="1139">
        <f t="shared" ca="1" si="33"/>
        <v>0.16494989352429396</v>
      </c>
      <c r="AB123" s="1112"/>
    </row>
    <row r="124" spans="1:28">
      <c r="A124" s="1151">
        <f>'AMORT. PROFILE 0% CPR'!A124</f>
        <v>48453</v>
      </c>
      <c r="C124" s="1111"/>
      <c r="D124" s="1132">
        <f t="shared" ca="1" si="19"/>
        <v>49368</v>
      </c>
      <c r="E124" s="1133">
        <f t="shared" ca="1" si="20"/>
        <v>49395</v>
      </c>
      <c r="F124" s="1134">
        <f t="shared" ca="1" si="21"/>
        <v>3466</v>
      </c>
      <c r="G124" s="1135">
        <f ca="1">IF(F124&lt;&gt;"",COUNTIF($F$11:F124,"&gt;0"),"")</f>
        <v>114</v>
      </c>
      <c r="H124" s="1136">
        <v>1.1334964767391655E-2</v>
      </c>
      <c r="I124" s="1080"/>
      <c r="J124" s="1137">
        <f t="shared" ca="1" si="22"/>
        <v>1325504413.0765629</v>
      </c>
      <c r="K124" s="1138">
        <f t="shared" ca="1" si="23"/>
        <v>15024545.821244994</v>
      </c>
      <c r="L124" s="1137">
        <f t="shared" ca="1" si="24"/>
        <v>9074264.027558852</v>
      </c>
      <c r="M124" s="1137">
        <f t="shared" ca="1" si="25"/>
        <v>0</v>
      </c>
      <c r="N124" s="1137">
        <f t="shared" ca="1" si="34"/>
        <v>1301405603.2277591</v>
      </c>
      <c r="O124" s="1080"/>
      <c r="P124" s="1137">
        <f t="shared" ca="1" si="26"/>
        <v>24098809.848803759</v>
      </c>
      <c r="Q124" s="1137">
        <f t="shared" ca="1" si="27"/>
        <v>1236335323.0663712</v>
      </c>
      <c r="R124" s="1137">
        <f t="shared" ca="1" si="35"/>
        <v>1259229192.4227347</v>
      </c>
      <c r="S124" s="1137">
        <f t="shared" ca="1" si="36"/>
        <v>22893869.356363535</v>
      </c>
      <c r="T124" s="1137">
        <f t="shared" ca="1" si="28"/>
        <v>1236335323.0663712</v>
      </c>
      <c r="U124" s="1139">
        <f t="shared" ca="1" si="29"/>
        <v>0.16199624252852554</v>
      </c>
      <c r="V124" s="1140">
        <f t="shared" ca="1" si="30"/>
        <v>4.9999999999999933E-2</v>
      </c>
      <c r="X124" s="1141">
        <f t="shared" ca="1" si="37"/>
        <v>66275220.653828263</v>
      </c>
      <c r="Y124" s="1141">
        <f t="shared" ca="1" si="31"/>
        <v>1204940.4924402237</v>
      </c>
      <c r="Z124" s="1141">
        <f t="shared" ca="1" si="32"/>
        <v>65070280.16138804</v>
      </c>
      <c r="AA124" s="1139">
        <f t="shared" ca="1" si="33"/>
        <v>0.16196290482362724</v>
      </c>
      <c r="AB124" s="1112"/>
    </row>
    <row r="125" spans="1:28">
      <c r="A125" s="1151">
        <f>'AMORT. PROFILE 0% CPR'!A125</f>
        <v>48484</v>
      </c>
      <c r="C125" s="1111"/>
      <c r="D125" s="1132">
        <f t="shared" ca="1" si="19"/>
        <v>49399</v>
      </c>
      <c r="E125" s="1133">
        <f t="shared" ca="1" si="20"/>
        <v>49426</v>
      </c>
      <c r="F125" s="1134">
        <f t="shared" ca="1" si="21"/>
        <v>3497</v>
      </c>
      <c r="G125" s="1135">
        <f ca="1">IF(F125&lt;&gt;"",COUNTIF($F$11:F125,"&gt;0"),"")</f>
        <v>115</v>
      </c>
      <c r="H125" s="1136">
        <v>1.1393319989222802E-2</v>
      </c>
      <c r="I125" s="1080"/>
      <c r="J125" s="1137">
        <f t="shared" ca="1" si="22"/>
        <v>1301405603.2277591</v>
      </c>
      <c r="K125" s="1138">
        <f t="shared" ca="1" si="23"/>
        <v>14827330.473341387</v>
      </c>
      <c r="L125" s="1137">
        <f t="shared" ca="1" si="24"/>
        <v>8908760.2418081611</v>
      </c>
      <c r="M125" s="1137">
        <f t="shared" ca="1" si="25"/>
        <v>0</v>
      </c>
      <c r="N125" s="1137">
        <f t="shared" ca="1" si="34"/>
        <v>1277669512.5126095</v>
      </c>
      <c r="O125" s="1080"/>
      <c r="P125" s="1137">
        <f t="shared" ca="1" si="26"/>
        <v>23736090.715149879</v>
      </c>
      <c r="Q125" s="1137">
        <f t="shared" ca="1" si="27"/>
        <v>1213786036.8869789</v>
      </c>
      <c r="R125" s="1137">
        <f t="shared" ca="1" si="35"/>
        <v>1236335323.0663712</v>
      </c>
      <c r="S125" s="1137">
        <f t="shared" ca="1" si="36"/>
        <v>22549286.179392338</v>
      </c>
      <c r="T125" s="1137">
        <f t="shared" ca="1" si="28"/>
        <v>1213786036.8869789</v>
      </c>
      <c r="U125" s="1139">
        <f t="shared" ca="1" si="29"/>
        <v>0.15905101156105222</v>
      </c>
      <c r="V125" s="1140">
        <f t="shared" ca="1" si="30"/>
        <v>5.0000000000000155E-2</v>
      </c>
      <c r="X125" s="1141">
        <f t="shared" ca="1" si="37"/>
        <v>65070280.16138804</v>
      </c>
      <c r="Y125" s="1141">
        <f t="shared" ca="1" si="31"/>
        <v>1186804.5357575417</v>
      </c>
      <c r="Z125" s="1141">
        <f t="shared" ca="1" si="32"/>
        <v>63883475.625630498</v>
      </c>
      <c r="AA125" s="1139">
        <f t="shared" ca="1" si="33"/>
        <v>0.15901827996429141</v>
      </c>
      <c r="AB125" s="1112"/>
    </row>
    <row r="126" spans="1:28">
      <c r="A126" s="1151">
        <f>'AMORT. PROFILE 0% CPR'!A126</f>
        <v>48514</v>
      </c>
      <c r="C126" s="1111"/>
      <c r="D126" s="1132">
        <f t="shared" ca="1" si="19"/>
        <v>49429</v>
      </c>
      <c r="E126" s="1133">
        <f t="shared" ca="1" si="20"/>
        <v>49457</v>
      </c>
      <c r="F126" s="1134">
        <f t="shared" ca="1" si="21"/>
        <v>3528</v>
      </c>
      <c r="G126" s="1135">
        <f ca="1">IF(F126&lt;&gt;"",COUNTIF($F$11:F126,"&gt;0"),"")</f>
        <v>116</v>
      </c>
      <c r="H126" s="1136">
        <v>1.1436699626936178E-2</v>
      </c>
      <c r="I126" s="1080"/>
      <c r="J126" s="1137">
        <f t="shared" ca="1" si="22"/>
        <v>1277669512.5126095</v>
      </c>
      <c r="K126" s="1138">
        <f t="shared" ca="1" si="23"/>
        <v>14612322.43710069</v>
      </c>
      <c r="L126" s="1137">
        <f t="shared" ca="1" si="24"/>
        <v>8745891.2655075304</v>
      </c>
      <c r="M126" s="1137">
        <f t="shared" ca="1" si="25"/>
        <v>0</v>
      </c>
      <c r="N126" s="1137">
        <f t="shared" ca="1" si="34"/>
        <v>1254311298.8100014</v>
      </c>
      <c r="O126" s="1080"/>
      <c r="P126" s="1137">
        <f t="shared" ca="1" si="26"/>
        <v>23358213.702608109</v>
      </c>
      <c r="Q126" s="1137">
        <f t="shared" ca="1" si="27"/>
        <v>1191595733.8695014</v>
      </c>
      <c r="R126" s="1137">
        <f t="shared" ca="1" si="35"/>
        <v>1213786036.8869789</v>
      </c>
      <c r="S126" s="1137">
        <f t="shared" ca="1" si="36"/>
        <v>22190303.017477512</v>
      </c>
      <c r="T126" s="1137">
        <f t="shared" ca="1" si="28"/>
        <v>1191595733.8695014</v>
      </c>
      <c r="U126" s="1139">
        <f t="shared" ca="1" si="29"/>
        <v>0.15615011023606479</v>
      </c>
      <c r="V126" s="1140">
        <f t="shared" ca="1" si="30"/>
        <v>4.9999999999999933E-2</v>
      </c>
      <c r="X126" s="1141">
        <f t="shared" ca="1" si="37"/>
        <v>63883475.625630498</v>
      </c>
      <c r="Y126" s="1141">
        <f t="shared" ca="1" si="31"/>
        <v>1167910.6851305962</v>
      </c>
      <c r="Z126" s="1141">
        <f t="shared" ca="1" si="32"/>
        <v>62715564.940499902</v>
      </c>
      <c r="AA126" s="1139">
        <f t="shared" ca="1" si="33"/>
        <v>0.15611797562470797</v>
      </c>
      <c r="AB126" s="1112"/>
    </row>
    <row r="127" spans="1:28">
      <c r="A127" s="1151">
        <f>'AMORT. PROFILE 0% CPR'!A127</f>
        <v>48547</v>
      </c>
      <c r="C127" s="1111"/>
      <c r="D127" s="1132">
        <f t="shared" ca="1" si="19"/>
        <v>49460</v>
      </c>
      <c r="E127" s="1133">
        <f t="shared" ca="1" si="20"/>
        <v>49487</v>
      </c>
      <c r="F127" s="1134">
        <f t="shared" ca="1" si="21"/>
        <v>3558</v>
      </c>
      <c r="G127" s="1135">
        <f ca="1">IF(F127&lt;&gt;"",COUNTIF($F$11:F127,"&gt;0"),"")</f>
        <v>117</v>
      </c>
      <c r="H127" s="1136">
        <v>1.149743588772667E-2</v>
      </c>
      <c r="I127" s="1080"/>
      <c r="J127" s="1137">
        <f t="shared" ca="1" si="22"/>
        <v>1254311298.8100014</v>
      </c>
      <c r="K127" s="1138">
        <f t="shared" ca="1" si="23"/>
        <v>14421363.741319161</v>
      </c>
      <c r="L127" s="1137">
        <f t="shared" ca="1" si="24"/>
        <v>8585472.327392878</v>
      </c>
      <c r="M127" s="1137">
        <f t="shared" ca="1" si="25"/>
        <v>0</v>
      </c>
      <c r="N127" s="1137">
        <f t="shared" ca="1" si="34"/>
        <v>1231304462.7412894</v>
      </c>
      <c r="O127" s="1080"/>
      <c r="P127" s="1137">
        <f t="shared" ca="1" si="26"/>
        <v>23006836.068711996</v>
      </c>
      <c r="Q127" s="1137">
        <f t="shared" ca="1" si="27"/>
        <v>1169739239.6042249</v>
      </c>
      <c r="R127" s="1137">
        <f t="shared" ca="1" si="35"/>
        <v>1191595733.8695014</v>
      </c>
      <c r="S127" s="1137">
        <f t="shared" ca="1" si="36"/>
        <v>21856494.265276432</v>
      </c>
      <c r="T127" s="1137">
        <f t="shared" ca="1" si="28"/>
        <v>1169739239.6042249</v>
      </c>
      <c r="U127" s="1139">
        <f t="shared" ca="1" si="29"/>
        <v>0.15329539107053741</v>
      </c>
      <c r="V127" s="1140">
        <f t="shared" ca="1" si="30"/>
        <v>5.0000000000000044E-2</v>
      </c>
      <c r="X127" s="1141">
        <f t="shared" ca="1" si="37"/>
        <v>62715564.940499902</v>
      </c>
      <c r="Y127" s="1141">
        <f t="shared" ca="1" si="31"/>
        <v>1150341.803435564</v>
      </c>
      <c r="Z127" s="1141">
        <f t="shared" ca="1" si="32"/>
        <v>61565223.137064338</v>
      </c>
      <c r="AA127" s="1139">
        <f t="shared" ca="1" si="33"/>
        <v>0.1532638439406156</v>
      </c>
      <c r="AB127" s="1112"/>
    </row>
    <row r="128" spans="1:28">
      <c r="A128" s="1151">
        <f>'AMORT. PROFILE 0% CPR'!A128</f>
        <v>48575</v>
      </c>
      <c r="C128" s="1111"/>
      <c r="D128" s="1132">
        <f t="shared" ca="1" si="19"/>
        <v>49490</v>
      </c>
      <c r="E128" s="1133">
        <f t="shared" ca="1" si="20"/>
        <v>49517</v>
      </c>
      <c r="F128" s="1134">
        <f t="shared" ca="1" si="21"/>
        <v>3588</v>
      </c>
      <c r="G128" s="1135">
        <f ca="1">IF(F128&lt;&gt;"",COUNTIF($F$11:F128,"&gt;0"),"")</f>
        <v>118</v>
      </c>
      <c r="H128" s="1136">
        <v>1.1555022241423348E-2</v>
      </c>
      <c r="I128" s="1080"/>
      <c r="J128" s="1137">
        <f t="shared" ca="1" si="22"/>
        <v>1231304462.7412894</v>
      </c>
      <c r="K128" s="1138">
        <f t="shared" ca="1" si="23"/>
        <v>14227750.452939425</v>
      </c>
      <c r="L128" s="1137">
        <f t="shared" ca="1" si="24"/>
        <v>8427504.8438772205</v>
      </c>
      <c r="M128" s="1137">
        <f t="shared" ca="1" si="25"/>
        <v>0</v>
      </c>
      <c r="N128" s="1137">
        <f t="shared" ca="1" si="34"/>
        <v>1208649207.4444726</v>
      </c>
      <c r="O128" s="1080"/>
      <c r="P128" s="1137">
        <f t="shared" ca="1" si="26"/>
        <v>22655255.296816587</v>
      </c>
      <c r="Q128" s="1137">
        <f t="shared" ca="1" si="27"/>
        <v>1148216747.0722489</v>
      </c>
      <c r="R128" s="1137">
        <f t="shared" ca="1" si="35"/>
        <v>1169739239.6042249</v>
      </c>
      <c r="S128" s="1137">
        <f t="shared" ca="1" si="36"/>
        <v>21522492.531975985</v>
      </c>
      <c r="T128" s="1137">
        <f t="shared" ca="1" si="28"/>
        <v>1148216747.0722489</v>
      </c>
      <c r="U128" s="1139">
        <f t="shared" ca="1" si="29"/>
        <v>0.1504836154484929</v>
      </c>
      <c r="V128" s="1140">
        <f t="shared" ca="1" si="30"/>
        <v>5.0000000000000044E-2</v>
      </c>
      <c r="X128" s="1141">
        <f t="shared" ca="1" si="37"/>
        <v>61565223.137064338</v>
      </c>
      <c r="Y128" s="1141">
        <f t="shared" ca="1" si="31"/>
        <v>1132762.7648406029</v>
      </c>
      <c r="Z128" s="1141">
        <f t="shared" ca="1" si="32"/>
        <v>60432460.372223735</v>
      </c>
      <c r="AA128" s="1139">
        <f t="shared" ca="1" si="33"/>
        <v>0.15045264696252281</v>
      </c>
      <c r="AB128" s="1112"/>
    </row>
    <row r="129" spans="1:28">
      <c r="A129" s="1151">
        <f>'AMORT. PROFILE 0% CPR'!A129</f>
        <v>48606</v>
      </c>
      <c r="C129" s="1111"/>
      <c r="D129" s="1132">
        <f t="shared" ca="1" si="19"/>
        <v>49521</v>
      </c>
      <c r="E129" s="1133">
        <f t="shared" ca="1" si="20"/>
        <v>49548</v>
      </c>
      <c r="F129" s="1134">
        <f t="shared" ca="1" si="21"/>
        <v>3619</v>
      </c>
      <c r="G129" s="1135">
        <f ca="1">IF(F129&lt;&gt;"",COUNTIF($F$11:F129,"&gt;0"),"")</f>
        <v>119</v>
      </c>
      <c r="H129" s="1136">
        <v>1.1605834995699654E-2</v>
      </c>
      <c r="I129" s="1080"/>
      <c r="J129" s="1137">
        <f t="shared" ca="1" si="22"/>
        <v>1208649207.4444726</v>
      </c>
      <c r="K129" s="1138">
        <f t="shared" ca="1" si="23"/>
        <v>14027383.26928371</v>
      </c>
      <c r="L129" s="1137">
        <f t="shared" ca="1" si="24"/>
        <v>8272018.60670604</v>
      </c>
      <c r="M129" s="1137">
        <f t="shared" ca="1" si="25"/>
        <v>0</v>
      </c>
      <c r="N129" s="1137">
        <f t="shared" ca="1" si="34"/>
        <v>1186349805.5684826</v>
      </c>
      <c r="O129" s="1080"/>
      <c r="P129" s="1137">
        <f t="shared" ca="1" si="26"/>
        <v>22299401.875990152</v>
      </c>
      <c r="Q129" s="1137">
        <f t="shared" ca="1" si="27"/>
        <v>1127032315.2900584</v>
      </c>
      <c r="R129" s="1137">
        <f t="shared" ca="1" si="35"/>
        <v>1148216747.0722489</v>
      </c>
      <c r="S129" s="1137">
        <f t="shared" ca="1" si="36"/>
        <v>21184431.782190561</v>
      </c>
      <c r="T129" s="1137">
        <f t="shared" ca="1" si="28"/>
        <v>1127032315.2900584</v>
      </c>
      <c r="U129" s="1139">
        <f t="shared" ca="1" si="29"/>
        <v>0.14771480819639904</v>
      </c>
      <c r="V129" s="1140">
        <f t="shared" ca="1" si="30"/>
        <v>5.0000000000000155E-2</v>
      </c>
      <c r="X129" s="1141">
        <f t="shared" ca="1" si="37"/>
        <v>60432460.372223735</v>
      </c>
      <c r="Y129" s="1141">
        <f t="shared" ca="1" si="31"/>
        <v>1114970.0937995911</v>
      </c>
      <c r="Z129" s="1141">
        <f t="shared" ca="1" si="32"/>
        <v>59317490.278424144</v>
      </c>
      <c r="AA129" s="1139">
        <f t="shared" ca="1" si="33"/>
        <v>0.14768440951178821</v>
      </c>
      <c r="AB129" s="1112"/>
    </row>
    <row r="130" spans="1:28">
      <c r="A130" s="1151">
        <f>'AMORT. PROFILE 0% CPR'!A130</f>
        <v>48638</v>
      </c>
      <c r="C130" s="1111"/>
      <c r="D130" s="1132">
        <f t="shared" ca="1" si="19"/>
        <v>49552</v>
      </c>
      <c r="E130" s="1133">
        <f t="shared" ca="1" si="20"/>
        <v>49579</v>
      </c>
      <c r="F130" s="1134">
        <f t="shared" ca="1" si="21"/>
        <v>3650</v>
      </c>
      <c r="G130" s="1135">
        <f ca="1">IF(F130&lt;&gt;"",COUNTIF($F$11:F130,"&gt;0"),"")</f>
        <v>120</v>
      </c>
      <c r="H130" s="1136">
        <v>1.1655534415548082E-2</v>
      </c>
      <c r="I130" s="1080"/>
      <c r="J130" s="1137">
        <f t="shared" ca="1" si="22"/>
        <v>1186349805.5684826</v>
      </c>
      <c r="K130" s="1138">
        <f t="shared" ca="1" si="23"/>
        <v>13827540.987682225</v>
      </c>
      <c r="L130" s="1137">
        <f t="shared" ca="1" si="24"/>
        <v>8118992.8001575889</v>
      </c>
      <c r="M130" s="1137">
        <f t="shared" ca="1" si="25"/>
        <v>0</v>
      </c>
      <c r="N130" s="1137">
        <f t="shared" ca="1" si="34"/>
        <v>1164403271.7806427</v>
      </c>
      <c r="O130" s="1080"/>
      <c r="P130" s="1137">
        <f t="shared" ca="1" si="26"/>
        <v>21946533.787839651</v>
      </c>
      <c r="Q130" s="1137">
        <f t="shared" ca="1" si="27"/>
        <v>1106183108.1916106</v>
      </c>
      <c r="R130" s="1137">
        <f t="shared" ca="1" si="35"/>
        <v>1127032315.2900584</v>
      </c>
      <c r="S130" s="1137">
        <f t="shared" ca="1" si="36"/>
        <v>20849207.0984478</v>
      </c>
      <c r="T130" s="1137">
        <f t="shared" ca="1" si="28"/>
        <v>1106183108.1916106</v>
      </c>
      <c r="U130" s="1139">
        <f t="shared" ca="1" si="29"/>
        <v>0.14498949149514465</v>
      </c>
      <c r="V130" s="1140">
        <f t="shared" ca="1" si="30"/>
        <v>5.0000000000000044E-2</v>
      </c>
      <c r="X130" s="1141">
        <f t="shared" ca="1" si="37"/>
        <v>59317490.278424144</v>
      </c>
      <c r="Y130" s="1141">
        <f t="shared" ca="1" si="31"/>
        <v>1097326.6893918514</v>
      </c>
      <c r="Z130" s="1141">
        <f t="shared" ca="1" si="32"/>
        <v>58220163.589032292</v>
      </c>
      <c r="AA130" s="1139">
        <f t="shared" ca="1" si="33"/>
        <v>0.14495965366183808</v>
      </c>
      <c r="AB130" s="1112"/>
    </row>
    <row r="131" spans="1:28">
      <c r="A131" s="1151">
        <f>'AMORT. PROFILE 0% CPR'!A131</f>
        <v>48666</v>
      </c>
      <c r="C131" s="1111"/>
      <c r="D131" s="1132">
        <f t="shared" ca="1" si="19"/>
        <v>49582</v>
      </c>
      <c r="E131" s="1133">
        <f t="shared" ca="1" si="20"/>
        <v>49611</v>
      </c>
      <c r="F131" s="1134">
        <f t="shared" ca="1" si="21"/>
        <v>3682</v>
      </c>
      <c r="G131" s="1135">
        <f ca="1">IF(F131&lt;&gt;"",COUNTIF($F$11:F131,"&gt;0"),"")</f>
        <v>121</v>
      </c>
      <c r="H131" s="1136">
        <v>1.1719020820377648E-2</v>
      </c>
      <c r="I131" s="1080"/>
      <c r="J131" s="1137">
        <f t="shared" ca="1" si="22"/>
        <v>1164403271.7806427</v>
      </c>
      <c r="K131" s="1138">
        <f t="shared" ca="1" si="23"/>
        <v>13645666.185313206</v>
      </c>
      <c r="L131" s="1137">
        <f t="shared" ca="1" si="24"/>
        <v>7968285.9735677345</v>
      </c>
      <c r="M131" s="1137">
        <f t="shared" ca="1" si="25"/>
        <v>0</v>
      </c>
      <c r="N131" s="1137">
        <f t="shared" ca="1" si="34"/>
        <v>1142789319.6217618</v>
      </c>
      <c r="O131" s="1080"/>
      <c r="P131" s="1137">
        <f t="shared" ca="1" si="26"/>
        <v>21613952.158881187</v>
      </c>
      <c r="Q131" s="1137">
        <f t="shared" ca="1" si="27"/>
        <v>1085649853.6406736</v>
      </c>
      <c r="R131" s="1137">
        <f t="shared" ca="1" si="35"/>
        <v>1106183108.1916106</v>
      </c>
      <c r="S131" s="1137">
        <f t="shared" ca="1" si="36"/>
        <v>20533254.550936937</v>
      </c>
      <c r="T131" s="1137">
        <f t="shared" ca="1" si="28"/>
        <v>1085649853.6406736</v>
      </c>
      <c r="U131" s="1139">
        <f t="shared" ca="1" si="29"/>
        <v>0.14230730049292578</v>
      </c>
      <c r="V131" s="1140">
        <f t="shared" ca="1" si="30"/>
        <v>5.0000000000000044E-2</v>
      </c>
      <c r="X131" s="1141">
        <f t="shared" ca="1" si="37"/>
        <v>58220163.589032292</v>
      </c>
      <c r="Y131" s="1141">
        <f t="shared" ca="1" si="31"/>
        <v>1080697.6079442501</v>
      </c>
      <c r="Z131" s="1141">
        <f t="shared" ca="1" si="32"/>
        <v>57139465.981088042</v>
      </c>
      <c r="AA131" s="1139">
        <f t="shared" ca="1" si="33"/>
        <v>0.1422780146359538</v>
      </c>
      <c r="AB131" s="1112"/>
    </row>
    <row r="132" spans="1:28">
      <c r="A132" s="1151">
        <f>'AMORT. PROFILE 0% CPR'!A132</f>
        <v>48696</v>
      </c>
      <c r="C132" s="1111"/>
      <c r="D132" s="1132">
        <f t="shared" ca="1" si="19"/>
        <v>49613</v>
      </c>
      <c r="E132" s="1133">
        <f t="shared" ca="1" si="20"/>
        <v>49640</v>
      </c>
      <c r="F132" s="1134">
        <f t="shared" ca="1" si="21"/>
        <v>3711</v>
      </c>
      <c r="G132" s="1135">
        <f ca="1">IF(F132&lt;&gt;"",COUNTIF($F$11:F132,"&gt;0"),"")</f>
        <v>122</v>
      </c>
      <c r="H132" s="1136">
        <v>1.1772454203261574E-2</v>
      </c>
      <c r="I132" s="1080"/>
      <c r="J132" s="1137">
        <f t="shared" ca="1" si="22"/>
        <v>1142789319.6217618</v>
      </c>
      <c r="K132" s="1138">
        <f t="shared" ca="1" si="23"/>
        <v>13453434.929223644</v>
      </c>
      <c r="L132" s="1137">
        <f t="shared" ca="1" si="24"/>
        <v>7819953.781480168</v>
      </c>
      <c r="M132" s="1137">
        <f t="shared" ca="1" si="25"/>
        <v>0</v>
      </c>
      <c r="N132" s="1137">
        <f t="shared" ca="1" si="34"/>
        <v>1121515930.9110582</v>
      </c>
      <c r="O132" s="1080"/>
      <c r="P132" s="1137">
        <f t="shared" ca="1" si="26"/>
        <v>21273388.710703611</v>
      </c>
      <c r="Q132" s="1137">
        <f t="shared" ca="1" si="27"/>
        <v>1065440134.3655052</v>
      </c>
      <c r="R132" s="1137">
        <f t="shared" ca="1" si="35"/>
        <v>1085649853.6406736</v>
      </c>
      <c r="S132" s="1137">
        <f t="shared" ca="1" si="36"/>
        <v>20209719.275168419</v>
      </c>
      <c r="T132" s="1137">
        <f t="shared" ca="1" si="28"/>
        <v>1065440134.3655052</v>
      </c>
      <c r="U132" s="1139">
        <f t="shared" ca="1" si="29"/>
        <v>0.13966575588440716</v>
      </c>
      <c r="V132" s="1140">
        <f t="shared" ca="1" si="30"/>
        <v>5.0000000000000044E-2</v>
      </c>
      <c r="X132" s="1141">
        <f t="shared" ca="1" si="37"/>
        <v>57139465.981088042</v>
      </c>
      <c r="Y132" s="1141">
        <f t="shared" ca="1" si="31"/>
        <v>1063669.4355351925</v>
      </c>
      <c r="Z132" s="1141">
        <f t="shared" ca="1" si="32"/>
        <v>56075796.54555285</v>
      </c>
      <c r="AA132" s="1139">
        <f t="shared" ca="1" si="33"/>
        <v>0.13963701363902259</v>
      </c>
      <c r="AB132" s="1112"/>
    </row>
    <row r="133" spans="1:28">
      <c r="A133" s="1151">
        <f>'AMORT. PROFILE 0% CPR'!A133</f>
        <v>48726</v>
      </c>
      <c r="C133" s="1111"/>
      <c r="D133" s="1132">
        <f t="shared" ca="1" si="19"/>
        <v>49643</v>
      </c>
      <c r="E133" s="1133">
        <f t="shared" ca="1" si="20"/>
        <v>49670</v>
      </c>
      <c r="F133" s="1134">
        <f t="shared" ca="1" si="21"/>
        <v>3741</v>
      </c>
      <c r="G133" s="1135">
        <f ca="1">IF(F133&lt;&gt;"",COUNTIF($F$11:F133,"&gt;0"),"")</f>
        <v>123</v>
      </c>
      <c r="H133" s="1136">
        <v>1.1814644938606718E-2</v>
      </c>
      <c r="I133" s="1080"/>
      <c r="J133" s="1137">
        <f t="shared" ca="1" si="22"/>
        <v>1121515930.9110582</v>
      </c>
      <c r="K133" s="1138">
        <f t="shared" ca="1" si="23"/>
        <v>13250312.516705135</v>
      </c>
      <c r="L133" s="1137">
        <f t="shared" ca="1" si="24"/>
        <v>7674055.1955513721</v>
      </c>
      <c r="M133" s="1137">
        <f t="shared" ca="1" si="25"/>
        <v>0</v>
      </c>
      <c r="N133" s="1137">
        <f t="shared" ca="1" si="34"/>
        <v>1100591563.1988018</v>
      </c>
      <c r="O133" s="1080"/>
      <c r="P133" s="1137">
        <f t="shared" ca="1" si="26"/>
        <v>20924367.712256193</v>
      </c>
      <c r="Q133" s="1137">
        <f t="shared" ca="1" si="27"/>
        <v>1045561985.0388616</v>
      </c>
      <c r="R133" s="1137">
        <f t="shared" ca="1" si="35"/>
        <v>1065440134.3655052</v>
      </c>
      <c r="S133" s="1137">
        <f t="shared" ca="1" si="36"/>
        <v>19878149.326643586</v>
      </c>
      <c r="T133" s="1137">
        <f t="shared" ca="1" si="28"/>
        <v>1045561985.0388616</v>
      </c>
      <c r="U133" s="1139">
        <f t="shared" ca="1" si="29"/>
        <v>0.13706583316594262</v>
      </c>
      <c r="V133" s="1140">
        <f t="shared" ca="1" si="30"/>
        <v>5.0000000000000044E-2</v>
      </c>
      <c r="X133" s="1141">
        <f t="shared" ca="1" si="37"/>
        <v>56075796.54555285</v>
      </c>
      <c r="Y133" s="1141">
        <f t="shared" ca="1" si="31"/>
        <v>1046218.385612607</v>
      </c>
      <c r="Z133" s="1141">
        <f t="shared" ca="1" si="32"/>
        <v>55029578.159940243</v>
      </c>
      <c r="AA133" s="1139">
        <f t="shared" ca="1" si="33"/>
        <v>0.1370376259666492</v>
      </c>
      <c r="AB133" s="1112"/>
    </row>
    <row r="134" spans="1:28">
      <c r="A134" s="1151">
        <f>'AMORT. PROFILE 0% CPR'!A134</f>
        <v>48757</v>
      </c>
      <c r="C134" s="1111"/>
      <c r="D134" s="1132">
        <f t="shared" ca="1" si="19"/>
        <v>49674</v>
      </c>
      <c r="E134" s="1133">
        <f t="shared" ca="1" si="20"/>
        <v>49702</v>
      </c>
      <c r="F134" s="1134">
        <f t="shared" ca="1" si="21"/>
        <v>3773</v>
      </c>
      <c r="G134" s="1135">
        <f ca="1">IF(F134&lt;&gt;"",COUNTIF($F$11:F134,"&gt;0"),"")</f>
        <v>124</v>
      </c>
      <c r="H134" s="1136">
        <v>1.184628088348732E-2</v>
      </c>
      <c r="I134" s="1080"/>
      <c r="J134" s="1137">
        <f t="shared" ca="1" si="22"/>
        <v>1100591563.1988018</v>
      </c>
      <c r="K134" s="1138">
        <f t="shared" ca="1" si="23"/>
        <v>13037916.795649393</v>
      </c>
      <c r="L134" s="1137">
        <f t="shared" ca="1" si="24"/>
        <v>7530637.5764976777</v>
      </c>
      <c r="M134" s="1137">
        <f t="shared" ca="1" si="25"/>
        <v>0</v>
      </c>
      <c r="N134" s="1137">
        <f t="shared" ca="1" si="34"/>
        <v>1080023008.8266547</v>
      </c>
      <c r="O134" s="1080"/>
      <c r="P134" s="1137">
        <f t="shared" ca="1" si="26"/>
        <v>20568554.372147322</v>
      </c>
      <c r="Q134" s="1137">
        <f t="shared" ca="1" si="27"/>
        <v>1026021858.3853219</v>
      </c>
      <c r="R134" s="1137">
        <f t="shared" ca="1" si="35"/>
        <v>1045561985.0388616</v>
      </c>
      <c r="S134" s="1137">
        <f t="shared" ca="1" si="36"/>
        <v>19540126.653539777</v>
      </c>
      <c r="T134" s="1137">
        <f t="shared" ca="1" si="28"/>
        <v>1026021858.3853219</v>
      </c>
      <c r="U134" s="1139">
        <f t="shared" ca="1" si="29"/>
        <v>0.13450856597525621</v>
      </c>
      <c r="V134" s="1140">
        <f t="shared" ca="1" si="30"/>
        <v>5.0000000000000044E-2</v>
      </c>
      <c r="X134" s="1141">
        <f t="shared" ca="1" si="37"/>
        <v>55029578.159940243</v>
      </c>
      <c r="Y134" s="1141">
        <f t="shared" ca="1" si="31"/>
        <v>1028427.7186075449</v>
      </c>
      <c r="Z134" s="1141">
        <f t="shared" ca="1" si="32"/>
        <v>54001150.441332698</v>
      </c>
      <c r="AA134" s="1139">
        <f t="shared" ca="1" si="33"/>
        <v>0.13448088504384223</v>
      </c>
      <c r="AB134" s="1112"/>
    </row>
    <row r="135" spans="1:28">
      <c r="A135" s="1151">
        <f>'AMORT. PROFILE 0% CPR'!A135</f>
        <v>48787</v>
      </c>
      <c r="C135" s="1111"/>
      <c r="D135" s="1132">
        <f t="shared" ca="1" si="19"/>
        <v>49705</v>
      </c>
      <c r="E135" s="1133">
        <f t="shared" ca="1" si="20"/>
        <v>49732</v>
      </c>
      <c r="F135" s="1134">
        <f t="shared" ca="1" si="21"/>
        <v>3803</v>
      </c>
      <c r="G135" s="1135">
        <f ca="1">IF(F135&lt;&gt;"",COUNTIF($F$11:F135,"&gt;0"),"")</f>
        <v>125</v>
      </c>
      <c r="H135" s="1136">
        <v>1.189451779593848E-2</v>
      </c>
      <c r="I135" s="1080"/>
      <c r="J135" s="1137">
        <f t="shared" ca="1" si="22"/>
        <v>1080023008.8266547</v>
      </c>
      <c r="K135" s="1138">
        <f t="shared" ca="1" si="23"/>
        <v>12846352.898511667</v>
      </c>
      <c r="L135" s="1137">
        <f t="shared" ca="1" si="24"/>
        <v>7389539.4976354996</v>
      </c>
      <c r="M135" s="1137">
        <f t="shared" ca="1" si="25"/>
        <v>0</v>
      </c>
      <c r="N135" s="1137">
        <f t="shared" ca="1" si="34"/>
        <v>1059787116.4305075</v>
      </c>
      <c r="O135" s="1080"/>
      <c r="P135" s="1137">
        <f t="shared" ca="1" si="26"/>
        <v>20235892.396146894</v>
      </c>
      <c r="Q135" s="1137">
        <f t="shared" ca="1" si="27"/>
        <v>1006797760.6089821</v>
      </c>
      <c r="R135" s="1137">
        <f t="shared" ca="1" si="35"/>
        <v>1026021858.3853219</v>
      </c>
      <c r="S135" s="1137">
        <f t="shared" ca="1" si="36"/>
        <v>19224097.776339769</v>
      </c>
      <c r="T135" s="1137">
        <f t="shared" ca="1" si="28"/>
        <v>1006797760.6089821</v>
      </c>
      <c r="U135" s="1139">
        <f t="shared" ca="1" si="29"/>
        <v>0.13199478443695284</v>
      </c>
      <c r="V135" s="1140">
        <f t="shared" ca="1" si="30"/>
        <v>5.0000000000000044E-2</v>
      </c>
      <c r="X135" s="1141">
        <f t="shared" ca="1" si="37"/>
        <v>54001150.441332698</v>
      </c>
      <c r="Y135" s="1141">
        <f t="shared" ca="1" si="31"/>
        <v>1011794.6198071241</v>
      </c>
      <c r="Z135" s="1141">
        <f t="shared" ca="1" si="32"/>
        <v>52989355.821525574</v>
      </c>
      <c r="AA135" s="1139">
        <f t="shared" ca="1" si="33"/>
        <v>0.13196762082437122</v>
      </c>
      <c r="AB135" s="1112"/>
    </row>
    <row r="136" spans="1:28">
      <c r="A136" s="1151">
        <f>'AMORT. PROFILE 0% CPR'!A136</f>
        <v>48820</v>
      </c>
      <c r="C136" s="1111"/>
      <c r="D136" s="1132">
        <f t="shared" ca="1" si="19"/>
        <v>49734</v>
      </c>
      <c r="E136" s="1133">
        <f t="shared" ca="1" si="20"/>
        <v>49761</v>
      </c>
      <c r="F136" s="1134">
        <f t="shared" ca="1" si="21"/>
        <v>3832</v>
      </c>
      <c r="G136" s="1135">
        <f ca="1">IF(F136&lt;&gt;"",COUNTIF($F$11:F136,"&gt;0"),"")</f>
        <v>126</v>
      </c>
      <c r="H136" s="1136">
        <v>1.1958332181730192E-2</v>
      </c>
      <c r="I136" s="1080"/>
      <c r="J136" s="1137">
        <f t="shared" ca="1" si="22"/>
        <v>1059787116.4305075</v>
      </c>
      <c r="K136" s="1138">
        <f t="shared" ca="1" si="23"/>
        <v>12673286.38019398</v>
      </c>
      <c r="L136" s="1137">
        <f t="shared" ca="1" si="24"/>
        <v>7250616.8146524616</v>
      </c>
      <c r="M136" s="1137">
        <f t="shared" ca="1" si="25"/>
        <v>0</v>
      </c>
      <c r="N136" s="1137">
        <f t="shared" ca="1" si="34"/>
        <v>1039863213.2356611</v>
      </c>
      <c r="O136" s="1080"/>
      <c r="P136" s="1137">
        <f t="shared" ca="1" si="26"/>
        <v>19923903.194846511</v>
      </c>
      <c r="Q136" s="1137">
        <f t="shared" ca="1" si="27"/>
        <v>987870052.57387805</v>
      </c>
      <c r="R136" s="1137">
        <f t="shared" ca="1" si="35"/>
        <v>1006797760.6089821</v>
      </c>
      <c r="S136" s="1137">
        <f t="shared" ca="1" si="36"/>
        <v>18927708.035104036</v>
      </c>
      <c r="T136" s="1137">
        <f t="shared" ca="1" si="28"/>
        <v>987870052.57387805</v>
      </c>
      <c r="U136" s="1139">
        <f t="shared" ca="1" si="29"/>
        <v>0.12952165911194644</v>
      </c>
      <c r="V136" s="1140">
        <f t="shared" ca="1" si="30"/>
        <v>5.0000000000000044E-2</v>
      </c>
      <c r="X136" s="1141">
        <f t="shared" ca="1" si="37"/>
        <v>52989355.821525574</v>
      </c>
      <c r="Y136" s="1141">
        <f t="shared" ca="1" si="31"/>
        <v>996195.15974247456</v>
      </c>
      <c r="Z136" s="1141">
        <f t="shared" ca="1" si="32"/>
        <v>51993160.661783099</v>
      </c>
      <c r="AA136" s="1139">
        <f t="shared" ca="1" si="33"/>
        <v>0.12949500445143103</v>
      </c>
      <c r="AB136" s="1112"/>
    </row>
    <row r="137" spans="1:28">
      <c r="A137" s="1151">
        <f>'AMORT. PROFILE 0% CPR'!A137</f>
        <v>48849</v>
      </c>
      <c r="C137" s="1111"/>
      <c r="D137" s="1132">
        <f t="shared" ca="1" si="19"/>
        <v>49765</v>
      </c>
      <c r="E137" s="1133">
        <f t="shared" ca="1" si="20"/>
        <v>49793</v>
      </c>
      <c r="F137" s="1134">
        <f t="shared" ca="1" si="21"/>
        <v>3864</v>
      </c>
      <c r="G137" s="1135">
        <f ca="1">IF(F137&lt;&gt;"",COUNTIF($F$11:F137,"&gt;0"),"")</f>
        <v>127</v>
      </c>
      <c r="H137" s="1136">
        <v>1.2017089671290681E-2</v>
      </c>
      <c r="I137" s="1080"/>
      <c r="J137" s="1137">
        <f t="shared" ca="1" si="22"/>
        <v>1039863213.2356611</v>
      </c>
      <c r="K137" s="1138">
        <f t="shared" ca="1" si="23"/>
        <v>12496129.479329402</v>
      </c>
      <c r="L137" s="1137">
        <f t="shared" ca="1" si="24"/>
        <v>7113882.7876489786</v>
      </c>
      <c r="M137" s="1137">
        <f t="shared" ca="1" si="25"/>
        <v>0</v>
      </c>
      <c r="N137" s="1137">
        <f t="shared" ca="1" si="34"/>
        <v>1020253200.9686828</v>
      </c>
      <c r="O137" s="1080"/>
      <c r="P137" s="1137">
        <f t="shared" ca="1" si="26"/>
        <v>19610012.266978383</v>
      </c>
      <c r="Q137" s="1137">
        <f t="shared" ca="1" si="27"/>
        <v>969240540.92024863</v>
      </c>
      <c r="R137" s="1137">
        <f t="shared" ca="1" si="35"/>
        <v>987870052.57387805</v>
      </c>
      <c r="S137" s="1137">
        <f t="shared" ca="1" si="36"/>
        <v>18629511.653629422</v>
      </c>
      <c r="T137" s="1137">
        <f t="shared" ca="1" si="28"/>
        <v>969240540.92024863</v>
      </c>
      <c r="U137" s="1139">
        <f t="shared" ca="1" si="29"/>
        <v>0.12708666348143338</v>
      </c>
      <c r="V137" s="1140">
        <f t="shared" ca="1" si="30"/>
        <v>5.0000000000000044E-2</v>
      </c>
      <c r="X137" s="1141">
        <f t="shared" ca="1" si="37"/>
        <v>51993160.661783099</v>
      </c>
      <c r="Y137" s="1141">
        <f t="shared" ca="1" si="31"/>
        <v>980500.61334896088</v>
      </c>
      <c r="Z137" s="1141">
        <f t="shared" ca="1" si="32"/>
        <v>51012660.048434138</v>
      </c>
      <c r="AA137" s="1139">
        <f t="shared" ca="1" si="33"/>
        <v>0.12706050992615617</v>
      </c>
      <c r="AB137" s="1112"/>
    </row>
    <row r="138" spans="1:28">
      <c r="A138" s="1151">
        <f>'AMORT. PROFILE 0% CPR'!A138</f>
        <v>48879</v>
      </c>
      <c r="C138" s="1111"/>
      <c r="D138" s="1132">
        <f t="shared" ca="1" si="19"/>
        <v>49795</v>
      </c>
      <c r="E138" s="1133">
        <f t="shared" ca="1" si="20"/>
        <v>49822</v>
      </c>
      <c r="F138" s="1134">
        <f t="shared" ca="1" si="21"/>
        <v>3893</v>
      </c>
      <c r="G138" s="1135">
        <f ca="1">IF(F138&lt;&gt;"",COUNTIF($F$11:F138,"&gt;0"),"")</f>
        <v>128</v>
      </c>
      <c r="H138" s="1136">
        <v>1.2072204422934746E-2</v>
      </c>
      <c r="I138" s="1080"/>
      <c r="J138" s="1137">
        <f t="shared" ca="1" si="22"/>
        <v>1020253200.9686828</v>
      </c>
      <c r="K138" s="1138">
        <f t="shared" ca="1" si="23"/>
        <v>12316705.205247464</v>
      </c>
      <c r="L138" s="1137">
        <f t="shared" ca="1" si="24"/>
        <v>6979337.9616933223</v>
      </c>
      <c r="M138" s="1137">
        <f t="shared" ca="1" si="25"/>
        <v>0</v>
      </c>
      <c r="N138" s="1137">
        <f t="shared" ca="1" si="34"/>
        <v>1000957157.801742</v>
      </c>
      <c r="O138" s="1080"/>
      <c r="P138" s="1137">
        <f t="shared" ca="1" si="26"/>
        <v>19296043.166940808</v>
      </c>
      <c r="Q138" s="1137">
        <f t="shared" ca="1" si="27"/>
        <v>950909299.91165483</v>
      </c>
      <c r="R138" s="1137">
        <f t="shared" ca="1" si="35"/>
        <v>969240540.92024863</v>
      </c>
      <c r="S138" s="1137">
        <f t="shared" ca="1" si="36"/>
        <v>18331241.008593798</v>
      </c>
      <c r="T138" s="1137">
        <f t="shared" ca="1" si="28"/>
        <v>950909299.91165483</v>
      </c>
      <c r="U138" s="1139">
        <f t="shared" ca="1" si="29"/>
        <v>0.12469002996452537</v>
      </c>
      <c r="V138" s="1140">
        <f t="shared" ca="1" si="30"/>
        <v>5.0000000000000044E-2</v>
      </c>
      <c r="X138" s="1141">
        <f t="shared" ca="1" si="37"/>
        <v>51012660.048434138</v>
      </c>
      <c r="Y138" s="1141">
        <f t="shared" ca="1" si="31"/>
        <v>964802.15834701061</v>
      </c>
      <c r="Z138" s="1141">
        <f t="shared" ca="1" si="32"/>
        <v>50047857.890087128</v>
      </c>
      <c r="AA138" s="1139">
        <f t="shared" ca="1" si="33"/>
        <v>0.12466436961982927</v>
      </c>
      <c r="AB138" s="1112"/>
    </row>
    <row r="139" spans="1:28">
      <c r="A139" s="1151">
        <f>'AMORT. PROFILE 0% CPR'!A139</f>
        <v>48911</v>
      </c>
      <c r="C139" s="1111"/>
      <c r="D139" s="1132">
        <f t="shared" ca="1" si="19"/>
        <v>49826</v>
      </c>
      <c r="E139" s="1133">
        <f t="shared" ca="1" si="20"/>
        <v>49853</v>
      </c>
      <c r="F139" s="1134">
        <f t="shared" ca="1" si="21"/>
        <v>3924</v>
      </c>
      <c r="G139" s="1135">
        <f ca="1">IF(F139&lt;&gt;"",COUNTIF($F$11:F139,"&gt;0"),"")</f>
        <v>129</v>
      </c>
      <c r="H139" s="1136">
        <v>1.2146929369312066E-2</v>
      </c>
      <c r="I139" s="1080"/>
      <c r="J139" s="1137">
        <f t="shared" ca="1" si="22"/>
        <v>1000957157.801742</v>
      </c>
      <c r="K139" s="1138">
        <f t="shared" ca="1" si="23"/>
        <v>12158555.897525111</v>
      </c>
      <c r="L139" s="1137">
        <f t="shared" ca="1" si="24"/>
        <v>6846819.861912312</v>
      </c>
      <c r="M139" s="1137">
        <f t="shared" ca="1" si="25"/>
        <v>0</v>
      </c>
      <c r="N139" s="1137">
        <f t="shared" ca="1" si="34"/>
        <v>981951782.04230452</v>
      </c>
      <c r="O139" s="1080"/>
      <c r="P139" s="1137">
        <f t="shared" ca="1" si="26"/>
        <v>19005375.759437442</v>
      </c>
      <c r="Q139" s="1137">
        <f t="shared" ca="1" si="27"/>
        <v>932854192.94018924</v>
      </c>
      <c r="R139" s="1137">
        <f t="shared" ca="1" si="35"/>
        <v>950909299.91165483</v>
      </c>
      <c r="S139" s="1137">
        <f t="shared" ca="1" si="36"/>
        <v>18055106.971465588</v>
      </c>
      <c r="T139" s="1137">
        <f t="shared" ca="1" si="28"/>
        <v>932854192.94018924</v>
      </c>
      <c r="U139" s="1139">
        <f t="shared" ca="1" si="29"/>
        <v>0.1223317681150176</v>
      </c>
      <c r="V139" s="1140">
        <f t="shared" ca="1" si="30"/>
        <v>5.0000000000000044E-2</v>
      </c>
      <c r="X139" s="1141">
        <f t="shared" ca="1" si="37"/>
        <v>50047857.890087128</v>
      </c>
      <c r="Y139" s="1141">
        <f t="shared" ca="1" si="31"/>
        <v>950268.78797185421</v>
      </c>
      <c r="Z139" s="1141">
        <f t="shared" ca="1" si="32"/>
        <v>49097589.102115273</v>
      </c>
      <c r="AA139" s="1139">
        <f t="shared" ca="1" si="33"/>
        <v>0.12230659308427939</v>
      </c>
      <c r="AB139" s="1112"/>
    </row>
    <row r="140" spans="1:28">
      <c r="A140" s="1151">
        <f>'AMORT. PROFILE 0% CPR'!A140</f>
        <v>48940</v>
      </c>
      <c r="C140" s="1111"/>
      <c r="D140" s="1132">
        <f t="shared" ref="D140:D203" ca="1" si="38">IF(E140&lt;&gt;"",EOMONTH(E140,-1),"")</f>
        <v>49856</v>
      </c>
      <c r="E140" s="1133">
        <f t="shared" ref="E140:E203" ca="1" si="39">IF(INDIRECT("A"&amp;(IFERROR(MATCH(E139,A:A),999)+1))&gt;0,INDIRECT("A"&amp;(IFERROR(MATCH(E139,A:A),999)+1)),"")</f>
        <v>49884</v>
      </c>
      <c r="F140" s="1134">
        <f t="shared" ref="F140:F203" ca="1" si="40">IF(E140&lt;&gt;"",E140-$A$31,"")</f>
        <v>3955</v>
      </c>
      <c r="G140" s="1135">
        <f ca="1">IF(F140&lt;&gt;"",COUNTIF($F$11:F140,"&gt;0"),"")</f>
        <v>130</v>
      </c>
      <c r="H140" s="1136">
        <v>1.2214711467789191E-2</v>
      </c>
      <c r="I140" s="1080"/>
      <c r="J140" s="1137">
        <f t="shared" ref="J140:J203" ca="1" si="41">IF(G140=1,$A$7,N139)</f>
        <v>981951782.04230452</v>
      </c>
      <c r="K140" s="1138">
        <f t="shared" ref="K140:K203" ca="1" si="42">H140*J140</f>
        <v>11994257.692928169</v>
      </c>
      <c r="L140" s="1137">
        <f t="shared" ref="L140:L203" ca="1" si="43">IF(E140&lt;&gt;"",(1-(1-$A$25)^(1/12))*(J140-K140),"")</f>
        <v>6716357.0317931324</v>
      </c>
      <c r="M140" s="1137">
        <f t="shared" ref="M140:M203" ca="1" si="44">IF(J140-K140-L140&lt;$A$27*$A$5,J140-K140-L140,0)</f>
        <v>0</v>
      </c>
      <c r="N140" s="1137">
        <f t="shared" ca="1" si="34"/>
        <v>963241167.3175832</v>
      </c>
      <c r="O140" s="1080"/>
      <c r="P140" s="1137">
        <f t="shared" ref="P140:P203" ca="1" si="45">IF(G140&lt;&gt; "", R140+X140-N140, "")</f>
        <v>18710614.724721313</v>
      </c>
      <c r="Q140" s="1137">
        <f t="shared" ref="Q140:Q203" ca="1" si="46">IF(E140&lt;&gt;"", N140*(1-$A$15), "")</f>
        <v>915079108.95170403</v>
      </c>
      <c r="R140" s="1137">
        <f t="shared" ca="1" si="35"/>
        <v>932854192.94018924</v>
      </c>
      <c r="S140" s="1137">
        <f t="shared" ca="1" si="36"/>
        <v>17775083.988485217</v>
      </c>
      <c r="T140" s="1137">
        <f t="shared" ref="T140:T203" ca="1" si="47">IF(E140&lt;&gt;"", R140-S140, "")</f>
        <v>915079108.95170403</v>
      </c>
      <c r="U140" s="1139">
        <f t="shared" ref="U140:U203" ca="1" si="48">IF(E140&lt;&gt;"", R140/$A$11, "")</f>
        <v>0.12000903012146726</v>
      </c>
      <c r="V140" s="1140">
        <f t="shared" ref="V140:V203" ca="1" si="49">IF(E140&lt;&gt;"", IFERROR(1-T140/N140, "n.a."), "")</f>
        <v>5.0000000000000044E-2</v>
      </c>
      <c r="X140" s="1141">
        <f t="shared" ca="1" si="37"/>
        <v>49097589.102115273</v>
      </c>
      <c r="Y140" s="1141">
        <f t="shared" ref="Y140:Y203" ca="1" si="50">IF(E140&lt;&gt;"", P140-S140, "")</f>
        <v>935530.73623609543</v>
      </c>
      <c r="Z140" s="1141">
        <f t="shared" ref="Z140:Z203" ca="1" si="51">IF(E140&lt;&gt;"", X140-Y140, "")</f>
        <v>48162058.365879178</v>
      </c>
      <c r="AA140" s="1139">
        <f t="shared" ref="AA140:AA203" ca="1" si="52">IF(E140&lt;&gt;"", X140/$A$19, "")</f>
        <v>0.11998433309412335</v>
      </c>
      <c r="AB140" s="1112"/>
    </row>
    <row r="141" spans="1:28">
      <c r="A141" s="1151">
        <f>'AMORT. PROFILE 0% CPR'!A141</f>
        <v>48971</v>
      </c>
      <c r="C141" s="1111"/>
      <c r="D141" s="1132">
        <f t="shared" ca="1" si="38"/>
        <v>49887</v>
      </c>
      <c r="E141" s="1133">
        <f t="shared" ca="1" si="39"/>
        <v>49914</v>
      </c>
      <c r="F141" s="1134">
        <f t="shared" ca="1" si="40"/>
        <v>3985</v>
      </c>
      <c r="G141" s="1135">
        <f ca="1">IF(F141&lt;&gt;"",COUNTIF($F$11:F141,"&gt;0"),"")</f>
        <v>131</v>
      </c>
      <c r="H141" s="1136">
        <v>1.2293182292235061E-2</v>
      </c>
      <c r="I141" s="1080"/>
      <c r="J141" s="1137">
        <f t="shared" ca="1" si="41"/>
        <v>963241167.3175832</v>
      </c>
      <c r="K141" s="1138">
        <f t="shared" ca="1" si="42"/>
        <v>11841299.261220343</v>
      </c>
      <c r="L141" s="1137">
        <f t="shared" ca="1" si="43"/>
        <v>6587856.7189358389</v>
      </c>
      <c r="M141" s="1137">
        <f t="shared" ca="1" si="44"/>
        <v>0</v>
      </c>
      <c r="N141" s="1137">
        <f t="shared" ref="N141:N204" ca="1" si="53">IF(E141&lt;&gt;"",J141-K141-L141-M141,"")</f>
        <v>944812011.33742702</v>
      </c>
      <c r="O141" s="1080"/>
      <c r="P141" s="1137">
        <f t="shared" ca="1" si="45"/>
        <v>18429155.980156183</v>
      </c>
      <c r="Q141" s="1137">
        <f t="shared" ca="1" si="46"/>
        <v>897571410.77055562</v>
      </c>
      <c r="R141" s="1137">
        <f t="shared" ref="R141:R204" ca="1" si="54">IF(E141&lt;&gt;"", T140, "")</f>
        <v>915079108.95170403</v>
      </c>
      <c r="S141" s="1137">
        <f t="shared" ref="S141:S204" ca="1" si="55">IF(E141&lt;&gt;"", MIN(P141,MAX(R141-Q141,0)), "")</f>
        <v>17507698.18114841</v>
      </c>
      <c r="T141" s="1137">
        <f t="shared" ca="1" si="47"/>
        <v>897571410.77055562</v>
      </c>
      <c r="U141" s="1139">
        <f t="shared" ca="1" si="48"/>
        <v>0.1177223162856615</v>
      </c>
      <c r="V141" s="1140">
        <f t="shared" ca="1" si="49"/>
        <v>5.0000000000000044E-2</v>
      </c>
      <c r="X141" s="1141">
        <f t="shared" ref="X141:X204" ca="1" si="56">IF(E141&lt;&gt;"", Z140, "")</f>
        <v>48162058.365879178</v>
      </c>
      <c r="Y141" s="1141">
        <f t="shared" ca="1" si="50"/>
        <v>921457.7990077734</v>
      </c>
      <c r="Z141" s="1141">
        <f t="shared" ca="1" si="51"/>
        <v>47240600.566871405</v>
      </c>
      <c r="AA141" s="1139">
        <f t="shared" ca="1" si="52"/>
        <v>0.11769808984818958</v>
      </c>
      <c r="AB141" s="1112"/>
    </row>
    <row r="142" spans="1:28">
      <c r="A142" s="1151">
        <f>'AMORT. PROFILE 0% CPR'!A142</f>
        <v>49002</v>
      </c>
      <c r="C142" s="1111"/>
      <c r="D142" s="1132">
        <f t="shared" ca="1" si="38"/>
        <v>49918</v>
      </c>
      <c r="E142" s="1133">
        <f t="shared" ca="1" si="39"/>
        <v>49947</v>
      </c>
      <c r="F142" s="1134">
        <f t="shared" ca="1" si="40"/>
        <v>4018</v>
      </c>
      <c r="G142" s="1135">
        <f ca="1">IF(F142&lt;&gt;"",COUNTIF($F$11:F142,"&gt;0"),"")</f>
        <v>132</v>
      </c>
      <c r="H142" s="1136">
        <v>1.2384469228646137E-2</v>
      </c>
      <c r="I142" s="1080"/>
      <c r="J142" s="1137">
        <f t="shared" ca="1" si="41"/>
        <v>944812011.33742702</v>
      </c>
      <c r="K142" s="1138">
        <f t="shared" ca="1" si="42"/>
        <v>11700995.281263631</v>
      </c>
      <c r="L142" s="1137">
        <f t="shared" ca="1" si="43"/>
        <v>6461217.7098541185</v>
      </c>
      <c r="M142" s="1137">
        <f t="shared" ca="1" si="44"/>
        <v>0</v>
      </c>
      <c r="N142" s="1137">
        <f t="shared" ca="1" si="53"/>
        <v>926649798.3463093</v>
      </c>
      <c r="O142" s="1080"/>
      <c r="P142" s="1137">
        <f t="shared" ca="1" si="45"/>
        <v>18162212.991117716</v>
      </c>
      <c r="Q142" s="1137">
        <f t="shared" ca="1" si="46"/>
        <v>880317308.42899382</v>
      </c>
      <c r="R142" s="1137">
        <f t="shared" ca="1" si="54"/>
        <v>897571410.77055562</v>
      </c>
      <c r="S142" s="1137">
        <f t="shared" ca="1" si="55"/>
        <v>17254102.341561794</v>
      </c>
      <c r="T142" s="1137">
        <f t="shared" ca="1" si="47"/>
        <v>880317308.42899382</v>
      </c>
      <c r="U142" s="1139">
        <f t="shared" ca="1" si="48"/>
        <v>0.11547000087101265</v>
      </c>
      <c r="V142" s="1140">
        <f t="shared" ca="1" si="49"/>
        <v>5.0000000000000044E-2</v>
      </c>
      <c r="X142" s="1141">
        <f t="shared" ca="1" si="56"/>
        <v>47240600.566871405</v>
      </c>
      <c r="Y142" s="1141">
        <f t="shared" ca="1" si="50"/>
        <v>908110.64955592155</v>
      </c>
      <c r="Z142" s="1141">
        <f t="shared" ca="1" si="51"/>
        <v>46332489.917315483</v>
      </c>
      <c r="AA142" s="1139">
        <f t="shared" ca="1" si="52"/>
        <v>0.11544623794445602</v>
      </c>
      <c r="AB142" s="1112"/>
    </row>
    <row r="143" spans="1:28">
      <c r="A143" s="1151">
        <f>'AMORT. PROFILE 0% CPR'!A143</f>
        <v>49030</v>
      </c>
      <c r="C143" s="1111"/>
      <c r="D143" s="1132">
        <f t="shared" ca="1" si="38"/>
        <v>49948</v>
      </c>
      <c r="E143" s="1133">
        <f t="shared" ca="1" si="39"/>
        <v>49975</v>
      </c>
      <c r="F143" s="1134">
        <f t="shared" ca="1" si="40"/>
        <v>4046</v>
      </c>
      <c r="G143" s="1135">
        <f ca="1">IF(F143&lt;&gt;"",COUNTIF($F$11:F143,"&gt;0"),"")</f>
        <v>133</v>
      </c>
      <c r="H143" s="1136">
        <v>1.2485675641903553E-2</v>
      </c>
      <c r="I143" s="1080"/>
      <c r="J143" s="1137">
        <f t="shared" ca="1" si="41"/>
        <v>926649798.3463093</v>
      </c>
      <c r="K143" s="1138">
        <f t="shared" ca="1" si="42"/>
        <v>11569848.815787353</v>
      </c>
      <c r="L143" s="1137">
        <f t="shared" ca="1" si="43"/>
        <v>6336363.7060342561</v>
      </c>
      <c r="M143" s="1137">
        <f t="shared" ca="1" si="44"/>
        <v>0</v>
      </c>
      <c r="N143" s="1137">
        <f t="shared" ca="1" si="53"/>
        <v>908743585.82448769</v>
      </c>
      <c r="O143" s="1080"/>
      <c r="P143" s="1137">
        <f t="shared" ca="1" si="45"/>
        <v>17906212.521821618</v>
      </c>
      <c r="Q143" s="1137">
        <f t="shared" ca="1" si="46"/>
        <v>863306406.53326321</v>
      </c>
      <c r="R143" s="1137">
        <f t="shared" ca="1" si="54"/>
        <v>880317308.42899382</v>
      </c>
      <c r="S143" s="1137">
        <f t="shared" ca="1" si="55"/>
        <v>17010901.895730615</v>
      </c>
      <c r="T143" s="1137">
        <f t="shared" ca="1" si="47"/>
        <v>863306406.53326321</v>
      </c>
      <c r="U143" s="1139">
        <f t="shared" ca="1" si="48"/>
        <v>0.11325030983751785</v>
      </c>
      <c r="V143" s="1140">
        <f t="shared" ca="1" si="49"/>
        <v>5.0000000000000155E-2</v>
      </c>
      <c r="X143" s="1141">
        <f t="shared" ca="1" si="56"/>
        <v>46332489.917315483</v>
      </c>
      <c r="Y143" s="1141">
        <f t="shared" ca="1" si="50"/>
        <v>895310.62609100342</v>
      </c>
      <c r="Z143" s="1141">
        <f t="shared" ca="1" si="51"/>
        <v>45437179.29122448</v>
      </c>
      <c r="AA143" s="1139">
        <f t="shared" ca="1" si="52"/>
        <v>0.11322700370800461</v>
      </c>
      <c r="AB143" s="1112"/>
    </row>
    <row r="144" spans="1:28">
      <c r="A144" s="1151">
        <f>'AMORT. PROFILE 0% CPR'!A144</f>
        <v>49061</v>
      </c>
      <c r="C144" s="1111"/>
      <c r="D144" s="1132">
        <f t="shared" ca="1" si="38"/>
        <v>49979</v>
      </c>
      <c r="E144" s="1133">
        <f t="shared" ca="1" si="39"/>
        <v>50006</v>
      </c>
      <c r="F144" s="1134">
        <f t="shared" ca="1" si="40"/>
        <v>4077</v>
      </c>
      <c r="G144" s="1135">
        <f ca="1">IF(F144&lt;&gt;"",COUNTIF($F$11:F144,"&gt;0"),"")</f>
        <v>134</v>
      </c>
      <c r="H144" s="1136">
        <v>1.2585610525184927E-2</v>
      </c>
      <c r="I144" s="1080"/>
      <c r="J144" s="1137">
        <f t="shared" ca="1" si="41"/>
        <v>908743585.82448769</v>
      </c>
      <c r="K144" s="1138">
        <f t="shared" ca="1" si="42"/>
        <v>11437092.838446965</v>
      </c>
      <c r="L144" s="1137">
        <f t="shared" ca="1" si="43"/>
        <v>6213293.4922928149</v>
      </c>
      <c r="M144" s="1137">
        <f t="shared" ca="1" si="44"/>
        <v>0</v>
      </c>
      <c r="N144" s="1137">
        <f t="shared" ca="1" si="53"/>
        <v>891093199.49374795</v>
      </c>
      <c r="O144" s="1080"/>
      <c r="P144" s="1137">
        <f t="shared" ca="1" si="45"/>
        <v>17650386.330739737</v>
      </c>
      <c r="Q144" s="1137">
        <f t="shared" ca="1" si="46"/>
        <v>846538539.51906049</v>
      </c>
      <c r="R144" s="1137">
        <f t="shared" ca="1" si="54"/>
        <v>863306406.53326321</v>
      </c>
      <c r="S144" s="1137">
        <f t="shared" ca="1" si="55"/>
        <v>16767867.014202714</v>
      </c>
      <c r="T144" s="1137">
        <f t="shared" ca="1" si="47"/>
        <v>846538539.51906049</v>
      </c>
      <c r="U144" s="1139">
        <f t="shared" ca="1" si="48"/>
        <v>0.11106190584743261</v>
      </c>
      <c r="V144" s="1140">
        <f t="shared" ca="1" si="49"/>
        <v>5.0000000000000044E-2</v>
      </c>
      <c r="X144" s="1141">
        <f t="shared" ca="1" si="56"/>
        <v>45437179.29122448</v>
      </c>
      <c r="Y144" s="1141">
        <f t="shared" ca="1" si="50"/>
        <v>882519.31653702259</v>
      </c>
      <c r="Z144" s="1141">
        <f t="shared" ca="1" si="51"/>
        <v>44554659.974687457</v>
      </c>
      <c r="AA144" s="1139">
        <f t="shared" ca="1" si="52"/>
        <v>0.11103905007630616</v>
      </c>
      <c r="AB144" s="1112"/>
    </row>
    <row r="145" spans="1:28">
      <c r="A145" s="1151">
        <f>'AMORT. PROFILE 0% CPR'!A145</f>
        <v>49094</v>
      </c>
      <c r="C145" s="1111"/>
      <c r="D145" s="1132">
        <f t="shared" ca="1" si="38"/>
        <v>50009</v>
      </c>
      <c r="E145" s="1133">
        <f t="shared" ca="1" si="39"/>
        <v>50038</v>
      </c>
      <c r="F145" s="1134">
        <f t="shared" ca="1" si="40"/>
        <v>4109</v>
      </c>
      <c r="G145" s="1135">
        <f ca="1">IF(F145&lt;&gt;"",COUNTIF($F$11:F145,"&gt;0"),"")</f>
        <v>135</v>
      </c>
      <c r="H145" s="1136">
        <v>1.2665408375706582E-2</v>
      </c>
      <c r="I145" s="1080"/>
      <c r="J145" s="1137">
        <f t="shared" ca="1" si="41"/>
        <v>891093199.49374795</v>
      </c>
      <c r="K145" s="1138">
        <f t="shared" ca="1" si="42"/>
        <v>11286059.27240329</v>
      </c>
      <c r="L145" s="1137">
        <f t="shared" ca="1" si="43"/>
        <v>6092121.2780024707</v>
      </c>
      <c r="M145" s="1137">
        <f t="shared" ca="1" si="44"/>
        <v>0</v>
      </c>
      <c r="N145" s="1137">
        <f t="shared" ca="1" si="53"/>
        <v>873715018.94334221</v>
      </c>
      <c r="O145" s="1080"/>
      <c r="P145" s="1137">
        <f t="shared" ca="1" si="45"/>
        <v>17378180.550405741</v>
      </c>
      <c r="Q145" s="1137">
        <f t="shared" ca="1" si="46"/>
        <v>830029267.99617505</v>
      </c>
      <c r="R145" s="1137">
        <f t="shared" ca="1" si="54"/>
        <v>846538539.51906049</v>
      </c>
      <c r="S145" s="1137">
        <f t="shared" ca="1" si="55"/>
        <v>16509271.522885442</v>
      </c>
      <c r="T145" s="1137">
        <f t="shared" ca="1" si="47"/>
        <v>830029267.99617505</v>
      </c>
      <c r="U145" s="1139">
        <f t="shared" ca="1" si="48"/>
        <v>0.10890476760138174</v>
      </c>
      <c r="V145" s="1140">
        <f t="shared" ca="1" si="49"/>
        <v>5.0000000000000044E-2</v>
      </c>
      <c r="X145" s="1141">
        <f t="shared" ca="1" si="56"/>
        <v>44554659.974687457</v>
      </c>
      <c r="Y145" s="1141">
        <f t="shared" ca="1" si="50"/>
        <v>868909.02752029896</v>
      </c>
      <c r="Z145" s="1141">
        <f t="shared" ca="1" si="51"/>
        <v>43685750.947167158</v>
      </c>
      <c r="AA145" s="1139">
        <f t="shared" ca="1" si="52"/>
        <v>0.10888235575436818</v>
      </c>
      <c r="AB145" s="1112"/>
    </row>
    <row r="146" spans="1:28">
      <c r="A146" s="1151">
        <f>'AMORT. PROFILE 0% CPR'!A146</f>
        <v>49122</v>
      </c>
      <c r="C146" s="1111"/>
      <c r="D146" s="1132">
        <f t="shared" ca="1" si="38"/>
        <v>50040</v>
      </c>
      <c r="E146" s="1133">
        <f t="shared" ca="1" si="39"/>
        <v>50067</v>
      </c>
      <c r="F146" s="1134">
        <f t="shared" ca="1" si="40"/>
        <v>4138</v>
      </c>
      <c r="G146" s="1135">
        <f ca="1">IF(F146&lt;&gt;"",COUNTIF($F$11:F146,"&gt;0"),"")</f>
        <v>136</v>
      </c>
      <c r="H146" s="1136">
        <v>1.2756916567808798E-2</v>
      </c>
      <c r="I146" s="1080"/>
      <c r="J146" s="1137">
        <f t="shared" ca="1" si="41"/>
        <v>873715018.94334221</v>
      </c>
      <c r="K146" s="1138">
        <f t="shared" ca="1" si="42"/>
        <v>11145909.600701701</v>
      </c>
      <c r="L146" s="1137">
        <f t="shared" ca="1" si="43"/>
        <v>5972758.5564398821</v>
      </c>
      <c r="M146" s="1137">
        <f t="shared" ca="1" si="44"/>
        <v>0</v>
      </c>
      <c r="N146" s="1137">
        <f t="shared" ca="1" si="53"/>
        <v>856596350.78620064</v>
      </c>
      <c r="O146" s="1080"/>
      <c r="P146" s="1137">
        <f t="shared" ca="1" si="45"/>
        <v>17118668.157141566</v>
      </c>
      <c r="Q146" s="1137">
        <f t="shared" ca="1" si="46"/>
        <v>813766533.24689054</v>
      </c>
      <c r="R146" s="1137">
        <f t="shared" ca="1" si="54"/>
        <v>830029267.99617505</v>
      </c>
      <c r="S146" s="1137">
        <f t="shared" ca="1" si="55"/>
        <v>16262734.749284506</v>
      </c>
      <c r="T146" s="1137">
        <f t="shared" ca="1" si="47"/>
        <v>813766533.24689054</v>
      </c>
      <c r="U146" s="1139">
        <f t="shared" ca="1" si="48"/>
        <v>0.10678089692741408</v>
      </c>
      <c r="V146" s="1140">
        <f t="shared" ca="1" si="49"/>
        <v>5.0000000000000044E-2</v>
      </c>
      <c r="X146" s="1141">
        <f t="shared" ca="1" si="56"/>
        <v>43685750.947167158</v>
      </c>
      <c r="Y146" s="1141">
        <f t="shared" ca="1" si="50"/>
        <v>855933.40785706043</v>
      </c>
      <c r="Z146" s="1141">
        <f t="shared" ca="1" si="51"/>
        <v>42829817.539310098</v>
      </c>
      <c r="AA146" s="1139">
        <f t="shared" ca="1" si="52"/>
        <v>0.10675892215827751</v>
      </c>
      <c r="AB146" s="1112"/>
    </row>
    <row r="147" spans="1:28">
      <c r="A147" s="1151">
        <f>'AMORT. PROFILE 0% CPR'!A147</f>
        <v>49152</v>
      </c>
      <c r="C147" s="1111"/>
      <c r="D147" s="1132">
        <f t="shared" ca="1" si="38"/>
        <v>50071</v>
      </c>
      <c r="E147" s="1133">
        <f t="shared" ca="1" si="39"/>
        <v>50098</v>
      </c>
      <c r="F147" s="1134">
        <f t="shared" ca="1" si="40"/>
        <v>4169</v>
      </c>
      <c r="G147" s="1135">
        <f ca="1">IF(F147&lt;&gt;"",COUNTIF($F$11:F147,"&gt;0"),"")</f>
        <v>137</v>
      </c>
      <c r="H147" s="1136">
        <v>1.2839097125528609E-2</v>
      </c>
      <c r="I147" s="1080"/>
      <c r="J147" s="1137">
        <f t="shared" ca="1" si="41"/>
        <v>856596350.78620064</v>
      </c>
      <c r="K147" s="1138">
        <f t="shared" ca="1" si="42"/>
        <v>10997923.745117405</v>
      </c>
      <c r="L147" s="1137">
        <f t="shared" ca="1" si="43"/>
        <v>5855247.0587205905</v>
      </c>
      <c r="M147" s="1137">
        <f t="shared" ca="1" si="44"/>
        <v>0</v>
      </c>
      <c r="N147" s="1137">
        <f t="shared" ca="1" si="53"/>
        <v>839743179.98236263</v>
      </c>
      <c r="O147" s="1080"/>
      <c r="P147" s="1137">
        <f t="shared" ca="1" si="45"/>
        <v>16853170.803838015</v>
      </c>
      <c r="Q147" s="1137">
        <f t="shared" ca="1" si="46"/>
        <v>797756020.98324442</v>
      </c>
      <c r="R147" s="1137">
        <f t="shared" ca="1" si="54"/>
        <v>813766533.24689054</v>
      </c>
      <c r="S147" s="1137">
        <f t="shared" ca="1" si="55"/>
        <v>16010512.263646126</v>
      </c>
      <c r="T147" s="1137">
        <f t="shared" ca="1" si="47"/>
        <v>797756020.98324442</v>
      </c>
      <c r="U147" s="1139">
        <f t="shared" ca="1" si="48"/>
        <v>0.10468874250590368</v>
      </c>
      <c r="V147" s="1140">
        <f t="shared" ca="1" si="49"/>
        <v>5.0000000000000044E-2</v>
      </c>
      <c r="X147" s="1141">
        <f t="shared" ca="1" si="56"/>
        <v>42829817.539310098</v>
      </c>
      <c r="Y147" s="1141">
        <f t="shared" ca="1" si="50"/>
        <v>842658.54019188881</v>
      </c>
      <c r="Z147" s="1141">
        <f t="shared" ca="1" si="51"/>
        <v>41987158.999118209</v>
      </c>
      <c r="AA147" s="1139">
        <f t="shared" ca="1" si="52"/>
        <v>0.10466719828765908</v>
      </c>
      <c r="AB147" s="1112"/>
    </row>
    <row r="148" spans="1:28">
      <c r="A148" s="1151">
        <f>'AMORT. PROFILE 0% CPR'!A148</f>
        <v>49184</v>
      </c>
      <c r="C148" s="1111"/>
      <c r="D148" s="1132">
        <f t="shared" ca="1" si="38"/>
        <v>50099</v>
      </c>
      <c r="E148" s="1133">
        <f t="shared" ca="1" si="39"/>
        <v>50126</v>
      </c>
      <c r="F148" s="1134">
        <f t="shared" ca="1" si="40"/>
        <v>4197</v>
      </c>
      <c r="G148" s="1135">
        <f ca="1">IF(F148&lt;&gt;"",COUNTIF($F$11:F148,"&gt;0"),"")</f>
        <v>138</v>
      </c>
      <c r="H148" s="1136">
        <v>1.2935741665823631E-2</v>
      </c>
      <c r="I148" s="1080"/>
      <c r="J148" s="1137">
        <f t="shared" ca="1" si="41"/>
        <v>839743179.98236263</v>
      </c>
      <c r="K148" s="1138">
        <f t="shared" ca="1" si="42"/>
        <v>10862700.841889082</v>
      </c>
      <c r="L148" s="1137">
        <f t="shared" ca="1" si="43"/>
        <v>5739485.5906967949</v>
      </c>
      <c r="M148" s="1137">
        <f t="shared" ca="1" si="44"/>
        <v>0</v>
      </c>
      <c r="N148" s="1137">
        <f t="shared" ca="1" si="53"/>
        <v>823140993.54977679</v>
      </c>
      <c r="O148" s="1080"/>
      <c r="P148" s="1137">
        <f t="shared" ca="1" si="45"/>
        <v>16602186.432585835</v>
      </c>
      <c r="Q148" s="1137">
        <f t="shared" ca="1" si="46"/>
        <v>781983943.87228787</v>
      </c>
      <c r="R148" s="1137">
        <f t="shared" ca="1" si="54"/>
        <v>797756020.98324442</v>
      </c>
      <c r="S148" s="1137">
        <f t="shared" ca="1" si="55"/>
        <v>15772077.11095655</v>
      </c>
      <c r="T148" s="1137">
        <f t="shared" ca="1" si="47"/>
        <v>781983943.87228787</v>
      </c>
      <c r="U148" s="1139">
        <f t="shared" ca="1" si="48"/>
        <v>0.10262903578748063</v>
      </c>
      <c r="V148" s="1140">
        <f t="shared" ca="1" si="49"/>
        <v>5.0000000000000155E-2</v>
      </c>
      <c r="X148" s="1141">
        <f t="shared" ca="1" si="56"/>
        <v>41987158.999118209</v>
      </c>
      <c r="Y148" s="1141">
        <f t="shared" ca="1" si="50"/>
        <v>830109.32162928581</v>
      </c>
      <c r="Z148" s="1141">
        <f t="shared" ca="1" si="51"/>
        <v>41157049.677488923</v>
      </c>
      <c r="AA148" s="1139">
        <f t="shared" ca="1" si="52"/>
        <v>0.10260791544261537</v>
      </c>
      <c r="AB148" s="1112"/>
    </row>
    <row r="149" spans="1:28">
      <c r="A149" s="1151">
        <f>'AMORT. PROFILE 0% CPR'!A149</f>
        <v>49214</v>
      </c>
      <c r="C149" s="1111"/>
      <c r="D149" s="1132">
        <f t="shared" ca="1" si="38"/>
        <v>50130</v>
      </c>
      <c r="E149" s="1133">
        <f t="shared" ca="1" si="39"/>
        <v>50157</v>
      </c>
      <c r="F149" s="1134">
        <f t="shared" ca="1" si="40"/>
        <v>4228</v>
      </c>
      <c r="G149" s="1135">
        <f ca="1">IF(F149&lt;&gt;"",COUNTIF($F$11:F149,"&gt;0"),"")</f>
        <v>139</v>
      </c>
      <c r="H149" s="1136">
        <v>1.3033364791696398E-2</v>
      </c>
      <c r="I149" s="1080"/>
      <c r="J149" s="1137">
        <f t="shared" ca="1" si="41"/>
        <v>823140993.54977679</v>
      </c>
      <c r="K149" s="1138">
        <f t="shared" ca="1" si="42"/>
        <v>10728296.843933653</v>
      </c>
      <c r="L149" s="1137">
        <f t="shared" ca="1" si="43"/>
        <v>5625456.3640798246</v>
      </c>
      <c r="M149" s="1137">
        <f t="shared" ca="1" si="44"/>
        <v>806787240.34176326</v>
      </c>
      <c r="N149" s="1137">
        <f t="shared" ca="1" si="53"/>
        <v>0</v>
      </c>
      <c r="O149" s="1080"/>
      <c r="P149" s="1137">
        <f t="shared" ca="1" si="45"/>
        <v>823140993.54977679</v>
      </c>
      <c r="Q149" s="1137">
        <f t="shared" ca="1" si="46"/>
        <v>0</v>
      </c>
      <c r="R149" s="1137">
        <f t="shared" ca="1" si="54"/>
        <v>781983943.87228787</v>
      </c>
      <c r="S149" s="1137">
        <f t="shared" ca="1" si="55"/>
        <v>781983943.87228787</v>
      </c>
      <c r="T149" s="1137">
        <f t="shared" ca="1" si="47"/>
        <v>0</v>
      </c>
      <c r="U149" s="1139">
        <f t="shared" ca="1" si="48"/>
        <v>0.10060000307110172</v>
      </c>
      <c r="V149" s="1140" t="str">
        <f t="shared" ca="1" si="49"/>
        <v>n.a.</v>
      </c>
      <c r="X149" s="1141">
        <f t="shared" ca="1" si="56"/>
        <v>41157049.677488923</v>
      </c>
      <c r="Y149" s="1141">
        <f t="shared" ca="1" si="50"/>
        <v>41157049.677488923</v>
      </c>
      <c r="Z149" s="1141">
        <f t="shared" ca="1" si="51"/>
        <v>0</v>
      </c>
      <c r="AA149" s="1139">
        <f t="shared" ca="1" si="52"/>
        <v>0.10057930028711858</v>
      </c>
      <c r="AB149" s="1112"/>
    </row>
    <row r="150" spans="1:28">
      <c r="A150" s="1151">
        <f>'AMORT. PROFILE 0% CPR'!A150</f>
        <v>49244</v>
      </c>
      <c r="B150" s="1152"/>
      <c r="C150" s="1111"/>
      <c r="D150" s="1132">
        <f t="shared" ca="1" si="38"/>
        <v>50160</v>
      </c>
      <c r="E150" s="1133">
        <f t="shared" ca="1" si="39"/>
        <v>50187</v>
      </c>
      <c r="F150" s="1134">
        <f t="shared" ca="1" si="40"/>
        <v>4258</v>
      </c>
      <c r="G150" s="1135">
        <f ca="1">IF(F150&lt;&gt;"",COUNTIF($F$11:F150,"&gt;0"),"")</f>
        <v>140</v>
      </c>
      <c r="H150" s="1136">
        <v>1.3123396781396355E-2</v>
      </c>
      <c r="I150" s="1080"/>
      <c r="J150" s="1137">
        <f t="shared" ca="1" si="41"/>
        <v>0</v>
      </c>
      <c r="K150" s="1138">
        <f t="shared" ca="1" si="42"/>
        <v>0</v>
      </c>
      <c r="L150" s="1137">
        <f t="shared" ca="1" si="43"/>
        <v>0</v>
      </c>
      <c r="M150" s="1137">
        <f t="shared" ca="1" si="44"/>
        <v>0</v>
      </c>
      <c r="N150" s="1137">
        <f t="shared" ca="1" si="53"/>
        <v>0</v>
      </c>
      <c r="O150" s="1080"/>
      <c r="P150" s="1137">
        <f t="shared" ca="1" si="45"/>
        <v>0</v>
      </c>
      <c r="Q150" s="1137">
        <f t="shared" ca="1" si="46"/>
        <v>0</v>
      </c>
      <c r="R150" s="1137">
        <f t="shared" ca="1" si="54"/>
        <v>0</v>
      </c>
      <c r="S150" s="1137">
        <f t="shared" ca="1" si="55"/>
        <v>0</v>
      </c>
      <c r="T150" s="1137">
        <f t="shared" ca="1" si="47"/>
        <v>0</v>
      </c>
      <c r="U150" s="1139">
        <f t="shared" ca="1" si="48"/>
        <v>0</v>
      </c>
      <c r="V150" s="1140" t="str">
        <f t="shared" ca="1" si="49"/>
        <v>n.a.</v>
      </c>
      <c r="X150" s="1141">
        <f t="shared" ca="1" si="56"/>
        <v>0</v>
      </c>
      <c r="Y150" s="1141">
        <f t="shared" ca="1" si="50"/>
        <v>0</v>
      </c>
      <c r="Z150" s="1141">
        <f t="shared" ca="1" si="51"/>
        <v>0</v>
      </c>
      <c r="AA150" s="1139">
        <f t="shared" ca="1" si="52"/>
        <v>0</v>
      </c>
      <c r="AB150" s="1112"/>
    </row>
    <row r="151" spans="1:28">
      <c r="A151" s="1151">
        <f>'AMORT. PROFILE 0% CPR'!A151</f>
        <v>49275</v>
      </c>
      <c r="C151" s="1153"/>
      <c r="D151" s="1132">
        <f t="shared" ca="1" si="38"/>
        <v>50191</v>
      </c>
      <c r="E151" s="1133">
        <f t="shared" ca="1" si="39"/>
        <v>50220</v>
      </c>
      <c r="F151" s="1134">
        <f t="shared" ca="1" si="40"/>
        <v>4291</v>
      </c>
      <c r="G151" s="1135">
        <f ca="1">IF(F151&lt;&gt;"",COUNTIF($F$11:F151,"&gt;0"),"")</f>
        <v>141</v>
      </c>
      <c r="H151" s="1136">
        <v>1.322381871433074E-2</v>
      </c>
      <c r="I151" s="1080"/>
      <c r="J151" s="1137">
        <f t="shared" ca="1" si="41"/>
        <v>0</v>
      </c>
      <c r="K151" s="1138">
        <f t="shared" ca="1" si="42"/>
        <v>0</v>
      </c>
      <c r="L151" s="1137">
        <f t="shared" ca="1" si="43"/>
        <v>0</v>
      </c>
      <c r="M151" s="1137">
        <f t="shared" ca="1" si="44"/>
        <v>0</v>
      </c>
      <c r="N151" s="1137">
        <f t="shared" ca="1" si="53"/>
        <v>0</v>
      </c>
      <c r="O151" s="1080"/>
      <c r="P151" s="1137">
        <f t="shared" ca="1" si="45"/>
        <v>0</v>
      </c>
      <c r="Q151" s="1137">
        <f t="shared" ca="1" si="46"/>
        <v>0</v>
      </c>
      <c r="R151" s="1137">
        <f t="shared" ca="1" si="54"/>
        <v>0</v>
      </c>
      <c r="S151" s="1137">
        <f t="shared" ca="1" si="55"/>
        <v>0</v>
      </c>
      <c r="T151" s="1137">
        <f t="shared" ca="1" si="47"/>
        <v>0</v>
      </c>
      <c r="U151" s="1139">
        <f t="shared" ca="1" si="48"/>
        <v>0</v>
      </c>
      <c r="V151" s="1140" t="str">
        <f t="shared" ca="1" si="49"/>
        <v>n.a.</v>
      </c>
      <c r="X151" s="1141">
        <f t="shared" ca="1" si="56"/>
        <v>0</v>
      </c>
      <c r="Y151" s="1141">
        <f t="shared" ca="1" si="50"/>
        <v>0</v>
      </c>
      <c r="Z151" s="1141">
        <f t="shared" ca="1" si="51"/>
        <v>0</v>
      </c>
      <c r="AA151" s="1139">
        <f t="shared" ca="1" si="52"/>
        <v>0</v>
      </c>
      <c r="AB151" s="1112"/>
    </row>
    <row r="152" spans="1:28">
      <c r="A152" s="1151">
        <f>'AMORT. PROFILE 0% CPR'!A152</f>
        <v>49305</v>
      </c>
      <c r="C152" s="1111"/>
      <c r="D152" s="1132">
        <f t="shared" ca="1" si="38"/>
        <v>50221</v>
      </c>
      <c r="E152" s="1133">
        <f t="shared" ca="1" si="39"/>
        <v>50248</v>
      </c>
      <c r="F152" s="1134">
        <f t="shared" ca="1" si="40"/>
        <v>4319</v>
      </c>
      <c r="G152" s="1135">
        <f ca="1">IF(F152&lt;&gt;"",COUNTIF($F$11:F152,"&gt;0"),"")</f>
        <v>142</v>
      </c>
      <c r="H152" s="1136">
        <v>1.3320595285273972E-2</v>
      </c>
      <c r="I152" s="1080"/>
      <c r="J152" s="1137">
        <f t="shared" ca="1" si="41"/>
        <v>0</v>
      </c>
      <c r="K152" s="1138">
        <f t="shared" ca="1" si="42"/>
        <v>0</v>
      </c>
      <c r="L152" s="1137">
        <f t="shared" ca="1" si="43"/>
        <v>0</v>
      </c>
      <c r="M152" s="1137">
        <f t="shared" ca="1" si="44"/>
        <v>0</v>
      </c>
      <c r="N152" s="1137">
        <f t="shared" ca="1" si="53"/>
        <v>0</v>
      </c>
      <c r="O152" s="1080"/>
      <c r="P152" s="1137">
        <f t="shared" ca="1" si="45"/>
        <v>0</v>
      </c>
      <c r="Q152" s="1137">
        <f t="shared" ca="1" si="46"/>
        <v>0</v>
      </c>
      <c r="R152" s="1137">
        <f t="shared" ca="1" si="54"/>
        <v>0</v>
      </c>
      <c r="S152" s="1137">
        <f t="shared" ca="1" si="55"/>
        <v>0</v>
      </c>
      <c r="T152" s="1137">
        <f t="shared" ca="1" si="47"/>
        <v>0</v>
      </c>
      <c r="U152" s="1139">
        <f t="shared" ca="1" si="48"/>
        <v>0</v>
      </c>
      <c r="V152" s="1140" t="str">
        <f t="shared" ca="1" si="49"/>
        <v>n.a.</v>
      </c>
      <c r="X152" s="1141">
        <f t="shared" ca="1" si="56"/>
        <v>0</v>
      </c>
      <c r="Y152" s="1141">
        <f t="shared" ca="1" si="50"/>
        <v>0</v>
      </c>
      <c r="Z152" s="1141">
        <f t="shared" ca="1" si="51"/>
        <v>0</v>
      </c>
      <c r="AA152" s="1139">
        <f t="shared" ca="1" si="52"/>
        <v>0</v>
      </c>
      <c r="AB152" s="1112"/>
    </row>
    <row r="153" spans="1:28">
      <c r="A153" s="1151">
        <f>'AMORT. PROFILE 0% CPR'!A153</f>
        <v>49338</v>
      </c>
      <c r="C153" s="1111"/>
      <c r="D153" s="1132">
        <f t="shared" ca="1" si="38"/>
        <v>50252</v>
      </c>
      <c r="E153" s="1133">
        <f t="shared" ca="1" si="39"/>
        <v>50279</v>
      </c>
      <c r="F153" s="1134">
        <f t="shared" ca="1" si="40"/>
        <v>4350</v>
      </c>
      <c r="G153" s="1135">
        <f ca="1">IF(F153&lt;&gt;"",COUNTIF($F$11:F153,"&gt;0"),"")</f>
        <v>143</v>
      </c>
      <c r="H153" s="1136">
        <v>1.3429315092184863E-2</v>
      </c>
      <c r="I153" s="1080"/>
      <c r="J153" s="1137">
        <f t="shared" ca="1" si="41"/>
        <v>0</v>
      </c>
      <c r="K153" s="1138">
        <f t="shared" ca="1" si="42"/>
        <v>0</v>
      </c>
      <c r="L153" s="1137">
        <f t="shared" ca="1" si="43"/>
        <v>0</v>
      </c>
      <c r="M153" s="1137">
        <f t="shared" ca="1" si="44"/>
        <v>0</v>
      </c>
      <c r="N153" s="1137">
        <f t="shared" ca="1" si="53"/>
        <v>0</v>
      </c>
      <c r="O153" s="1080"/>
      <c r="P153" s="1137">
        <f t="shared" ca="1" si="45"/>
        <v>0</v>
      </c>
      <c r="Q153" s="1137">
        <f t="shared" ca="1" si="46"/>
        <v>0</v>
      </c>
      <c r="R153" s="1137">
        <f t="shared" ca="1" si="54"/>
        <v>0</v>
      </c>
      <c r="S153" s="1137">
        <f t="shared" ca="1" si="55"/>
        <v>0</v>
      </c>
      <c r="T153" s="1137">
        <f t="shared" ca="1" si="47"/>
        <v>0</v>
      </c>
      <c r="U153" s="1139">
        <f t="shared" ca="1" si="48"/>
        <v>0</v>
      </c>
      <c r="V153" s="1140" t="str">
        <f t="shared" ca="1" si="49"/>
        <v>n.a.</v>
      </c>
      <c r="X153" s="1141">
        <f t="shared" ca="1" si="56"/>
        <v>0</v>
      </c>
      <c r="Y153" s="1141">
        <f t="shared" ca="1" si="50"/>
        <v>0</v>
      </c>
      <c r="Z153" s="1141">
        <f t="shared" ca="1" si="51"/>
        <v>0</v>
      </c>
      <c r="AA153" s="1139">
        <f t="shared" ca="1" si="52"/>
        <v>0</v>
      </c>
      <c r="AB153" s="1112"/>
    </row>
    <row r="154" spans="1:28">
      <c r="A154" s="1151">
        <f>'AMORT. PROFILE 0% CPR'!A154</f>
        <v>49367</v>
      </c>
      <c r="C154" s="1111"/>
      <c r="D154" s="1132">
        <f t="shared" ca="1" si="38"/>
        <v>50283</v>
      </c>
      <c r="E154" s="1133">
        <f t="shared" ca="1" si="39"/>
        <v>50311</v>
      </c>
      <c r="F154" s="1134">
        <f t="shared" ca="1" si="40"/>
        <v>4382</v>
      </c>
      <c r="G154" s="1135">
        <f ca="1">IF(F154&lt;&gt;"",COUNTIF($F$11:F154,"&gt;0"),"")</f>
        <v>144</v>
      </c>
      <c r="H154" s="1136">
        <v>1.3521071130576162E-2</v>
      </c>
      <c r="I154" s="1080"/>
      <c r="J154" s="1137">
        <f t="shared" ca="1" si="41"/>
        <v>0</v>
      </c>
      <c r="K154" s="1138">
        <f t="shared" ca="1" si="42"/>
        <v>0</v>
      </c>
      <c r="L154" s="1137">
        <f t="shared" ca="1" si="43"/>
        <v>0</v>
      </c>
      <c r="M154" s="1137">
        <f t="shared" ca="1" si="44"/>
        <v>0</v>
      </c>
      <c r="N154" s="1137">
        <f t="shared" ca="1" si="53"/>
        <v>0</v>
      </c>
      <c r="O154" s="1080"/>
      <c r="P154" s="1137">
        <f t="shared" ca="1" si="45"/>
        <v>0</v>
      </c>
      <c r="Q154" s="1137">
        <f t="shared" ca="1" si="46"/>
        <v>0</v>
      </c>
      <c r="R154" s="1137">
        <f t="shared" ca="1" si="54"/>
        <v>0</v>
      </c>
      <c r="S154" s="1137">
        <f t="shared" ca="1" si="55"/>
        <v>0</v>
      </c>
      <c r="T154" s="1137">
        <f t="shared" ca="1" si="47"/>
        <v>0</v>
      </c>
      <c r="U154" s="1139">
        <f t="shared" ca="1" si="48"/>
        <v>0</v>
      </c>
      <c r="V154" s="1140" t="str">
        <f t="shared" ca="1" si="49"/>
        <v>n.a.</v>
      </c>
      <c r="X154" s="1141">
        <f t="shared" ca="1" si="56"/>
        <v>0</v>
      </c>
      <c r="Y154" s="1141">
        <f t="shared" ca="1" si="50"/>
        <v>0</v>
      </c>
      <c r="Z154" s="1141">
        <f t="shared" ca="1" si="51"/>
        <v>0</v>
      </c>
      <c r="AA154" s="1139">
        <f t="shared" ca="1" si="52"/>
        <v>0</v>
      </c>
      <c r="AB154" s="1112"/>
    </row>
    <row r="155" spans="1:28">
      <c r="A155" s="1151">
        <f>'AMORT. PROFILE 0% CPR'!A155</f>
        <v>49395</v>
      </c>
      <c r="C155" s="1111"/>
      <c r="D155" s="1132">
        <f t="shared" ca="1" si="38"/>
        <v>50313</v>
      </c>
      <c r="E155" s="1133">
        <f t="shared" ca="1" si="39"/>
        <v>50340</v>
      </c>
      <c r="F155" s="1134">
        <f t="shared" ca="1" si="40"/>
        <v>4411</v>
      </c>
      <c r="G155" s="1135">
        <f ca="1">IF(F155&lt;&gt;"",COUNTIF($F$11:F155,"&gt;0"),"")</f>
        <v>145</v>
      </c>
      <c r="H155" s="1136">
        <v>1.3633895063393728E-2</v>
      </c>
      <c r="I155" s="1080"/>
      <c r="J155" s="1137">
        <f t="shared" ca="1" si="41"/>
        <v>0</v>
      </c>
      <c r="K155" s="1138">
        <f t="shared" ca="1" si="42"/>
        <v>0</v>
      </c>
      <c r="L155" s="1137">
        <f t="shared" ca="1" si="43"/>
        <v>0</v>
      </c>
      <c r="M155" s="1137">
        <f t="shared" ca="1" si="44"/>
        <v>0</v>
      </c>
      <c r="N155" s="1137">
        <f t="shared" ca="1" si="53"/>
        <v>0</v>
      </c>
      <c r="O155" s="1080"/>
      <c r="P155" s="1137">
        <f t="shared" ca="1" si="45"/>
        <v>0</v>
      </c>
      <c r="Q155" s="1137">
        <f t="shared" ca="1" si="46"/>
        <v>0</v>
      </c>
      <c r="R155" s="1137">
        <f t="shared" ca="1" si="54"/>
        <v>0</v>
      </c>
      <c r="S155" s="1137">
        <f t="shared" ca="1" si="55"/>
        <v>0</v>
      </c>
      <c r="T155" s="1137">
        <f t="shared" ca="1" si="47"/>
        <v>0</v>
      </c>
      <c r="U155" s="1139">
        <f t="shared" ca="1" si="48"/>
        <v>0</v>
      </c>
      <c r="V155" s="1140" t="str">
        <f t="shared" ca="1" si="49"/>
        <v>n.a.</v>
      </c>
      <c r="X155" s="1141">
        <f t="shared" ca="1" si="56"/>
        <v>0</v>
      </c>
      <c r="Y155" s="1141">
        <f t="shared" ca="1" si="50"/>
        <v>0</v>
      </c>
      <c r="Z155" s="1141">
        <f t="shared" ca="1" si="51"/>
        <v>0</v>
      </c>
      <c r="AA155" s="1139">
        <f t="shared" ca="1" si="52"/>
        <v>0</v>
      </c>
      <c r="AB155" s="1112"/>
    </row>
    <row r="156" spans="1:28">
      <c r="A156" s="1151">
        <f>'AMORT. PROFILE 0% CPR'!A156</f>
        <v>49426</v>
      </c>
      <c r="C156" s="1111"/>
      <c r="D156" s="1132">
        <f t="shared" ca="1" si="38"/>
        <v>50344</v>
      </c>
      <c r="E156" s="1133">
        <f t="shared" ca="1" si="39"/>
        <v>50371</v>
      </c>
      <c r="F156" s="1134">
        <f t="shared" ca="1" si="40"/>
        <v>4442</v>
      </c>
      <c r="G156" s="1135">
        <f ca="1">IF(F156&lt;&gt;"",COUNTIF($F$11:F156,"&gt;0"),"")</f>
        <v>146</v>
      </c>
      <c r="H156" s="1136">
        <v>1.374583120308915E-2</v>
      </c>
      <c r="I156" s="1080"/>
      <c r="J156" s="1137">
        <f t="shared" ca="1" si="41"/>
        <v>0</v>
      </c>
      <c r="K156" s="1138">
        <f t="shared" ca="1" si="42"/>
        <v>0</v>
      </c>
      <c r="L156" s="1137">
        <f t="shared" ca="1" si="43"/>
        <v>0</v>
      </c>
      <c r="M156" s="1137">
        <f t="shared" ca="1" si="44"/>
        <v>0</v>
      </c>
      <c r="N156" s="1137">
        <f t="shared" ca="1" si="53"/>
        <v>0</v>
      </c>
      <c r="O156" s="1080"/>
      <c r="P156" s="1137">
        <f t="shared" ca="1" si="45"/>
        <v>0</v>
      </c>
      <c r="Q156" s="1137">
        <f t="shared" ca="1" si="46"/>
        <v>0</v>
      </c>
      <c r="R156" s="1137">
        <f t="shared" ca="1" si="54"/>
        <v>0</v>
      </c>
      <c r="S156" s="1137">
        <f t="shared" ca="1" si="55"/>
        <v>0</v>
      </c>
      <c r="T156" s="1137">
        <f t="shared" ca="1" si="47"/>
        <v>0</v>
      </c>
      <c r="U156" s="1139">
        <f t="shared" ca="1" si="48"/>
        <v>0</v>
      </c>
      <c r="V156" s="1140" t="str">
        <f t="shared" ca="1" si="49"/>
        <v>n.a.</v>
      </c>
      <c r="X156" s="1141">
        <f t="shared" ca="1" si="56"/>
        <v>0</v>
      </c>
      <c r="Y156" s="1141">
        <f t="shared" ca="1" si="50"/>
        <v>0</v>
      </c>
      <c r="Z156" s="1141">
        <f t="shared" ca="1" si="51"/>
        <v>0</v>
      </c>
      <c r="AA156" s="1139">
        <f t="shared" ca="1" si="52"/>
        <v>0</v>
      </c>
      <c r="AB156" s="1112"/>
    </row>
    <row r="157" spans="1:28">
      <c r="A157" s="1151">
        <f>'AMORT. PROFILE 0% CPR'!A157</f>
        <v>49457</v>
      </c>
      <c r="C157" s="1111"/>
      <c r="D157" s="1132">
        <f t="shared" ca="1" si="38"/>
        <v>50374</v>
      </c>
      <c r="E157" s="1133">
        <f t="shared" ca="1" si="39"/>
        <v>50402</v>
      </c>
      <c r="F157" s="1134">
        <f t="shared" ca="1" si="40"/>
        <v>4473</v>
      </c>
      <c r="G157" s="1135">
        <f ca="1">IF(F157&lt;&gt;"",COUNTIF($F$11:F157,"&gt;0"),"")</f>
        <v>147</v>
      </c>
      <c r="H157" s="1136">
        <v>1.3860294491654501E-2</v>
      </c>
      <c r="I157" s="1080"/>
      <c r="J157" s="1137">
        <f t="shared" ca="1" si="41"/>
        <v>0</v>
      </c>
      <c r="K157" s="1138">
        <f t="shared" ca="1" si="42"/>
        <v>0</v>
      </c>
      <c r="L157" s="1137">
        <f t="shared" ca="1" si="43"/>
        <v>0</v>
      </c>
      <c r="M157" s="1137">
        <f t="shared" ca="1" si="44"/>
        <v>0</v>
      </c>
      <c r="N157" s="1137">
        <f t="shared" ca="1" si="53"/>
        <v>0</v>
      </c>
      <c r="O157" s="1080"/>
      <c r="P157" s="1137">
        <f t="shared" ca="1" si="45"/>
        <v>0</v>
      </c>
      <c r="Q157" s="1137">
        <f t="shared" ca="1" si="46"/>
        <v>0</v>
      </c>
      <c r="R157" s="1137">
        <f t="shared" ca="1" si="54"/>
        <v>0</v>
      </c>
      <c r="S157" s="1137">
        <f t="shared" ca="1" si="55"/>
        <v>0</v>
      </c>
      <c r="T157" s="1137">
        <f t="shared" ca="1" si="47"/>
        <v>0</v>
      </c>
      <c r="U157" s="1139">
        <f t="shared" ca="1" si="48"/>
        <v>0</v>
      </c>
      <c r="V157" s="1140" t="str">
        <f t="shared" ca="1" si="49"/>
        <v>n.a.</v>
      </c>
      <c r="X157" s="1141">
        <f t="shared" ca="1" si="56"/>
        <v>0</v>
      </c>
      <c r="Y157" s="1141">
        <f t="shared" ca="1" si="50"/>
        <v>0</v>
      </c>
      <c r="Z157" s="1141">
        <f t="shared" ca="1" si="51"/>
        <v>0</v>
      </c>
      <c r="AA157" s="1139">
        <f t="shared" ca="1" si="52"/>
        <v>0</v>
      </c>
      <c r="AB157" s="1112"/>
    </row>
    <row r="158" spans="1:28">
      <c r="A158" s="1151">
        <f>'AMORT. PROFILE 0% CPR'!A158</f>
        <v>49487</v>
      </c>
      <c r="C158" s="1111"/>
      <c r="D158" s="1132">
        <f t="shared" ca="1" si="38"/>
        <v>50405</v>
      </c>
      <c r="E158" s="1133">
        <f t="shared" ca="1" si="39"/>
        <v>50432</v>
      </c>
      <c r="F158" s="1134">
        <f t="shared" ca="1" si="40"/>
        <v>4503</v>
      </c>
      <c r="G158" s="1135">
        <f ca="1">IF(F158&lt;&gt;"",COUNTIF($F$11:F158,"&gt;0"),"")</f>
        <v>148</v>
      </c>
      <c r="H158" s="1136">
        <v>1.3972418818144639E-2</v>
      </c>
      <c r="I158" s="1080"/>
      <c r="J158" s="1137">
        <f t="shared" ca="1" si="41"/>
        <v>0</v>
      </c>
      <c r="K158" s="1138">
        <f t="shared" ca="1" si="42"/>
        <v>0</v>
      </c>
      <c r="L158" s="1137">
        <f t="shared" ca="1" si="43"/>
        <v>0</v>
      </c>
      <c r="M158" s="1137">
        <f t="shared" ca="1" si="44"/>
        <v>0</v>
      </c>
      <c r="N158" s="1137">
        <f t="shared" ca="1" si="53"/>
        <v>0</v>
      </c>
      <c r="O158" s="1080"/>
      <c r="P158" s="1137">
        <f t="shared" ca="1" si="45"/>
        <v>0</v>
      </c>
      <c r="Q158" s="1137">
        <f t="shared" ca="1" si="46"/>
        <v>0</v>
      </c>
      <c r="R158" s="1137">
        <f t="shared" ca="1" si="54"/>
        <v>0</v>
      </c>
      <c r="S158" s="1137">
        <f t="shared" ca="1" si="55"/>
        <v>0</v>
      </c>
      <c r="T158" s="1137">
        <f t="shared" ca="1" si="47"/>
        <v>0</v>
      </c>
      <c r="U158" s="1139">
        <f t="shared" ca="1" si="48"/>
        <v>0</v>
      </c>
      <c r="V158" s="1140" t="str">
        <f t="shared" ca="1" si="49"/>
        <v>n.a.</v>
      </c>
      <c r="X158" s="1141">
        <f t="shared" ca="1" si="56"/>
        <v>0</v>
      </c>
      <c r="Y158" s="1141">
        <f t="shared" ca="1" si="50"/>
        <v>0</v>
      </c>
      <c r="Z158" s="1141">
        <f t="shared" ca="1" si="51"/>
        <v>0</v>
      </c>
      <c r="AA158" s="1139">
        <f t="shared" ca="1" si="52"/>
        <v>0</v>
      </c>
      <c r="AB158" s="1112"/>
    </row>
    <row r="159" spans="1:28">
      <c r="A159" s="1151">
        <f>'AMORT. PROFILE 0% CPR'!A159</f>
        <v>49517</v>
      </c>
      <c r="C159" s="1111"/>
      <c r="D159" s="1132">
        <f t="shared" ca="1" si="38"/>
        <v>50436</v>
      </c>
      <c r="E159" s="1133">
        <f t="shared" ca="1" si="39"/>
        <v>50462</v>
      </c>
      <c r="F159" s="1134">
        <f t="shared" ca="1" si="40"/>
        <v>4533</v>
      </c>
      <c r="G159" s="1135">
        <f ca="1">IF(F159&lt;&gt;"",COUNTIF($F$11:F159,"&gt;0"),"")</f>
        <v>149</v>
      </c>
      <c r="H159" s="1136">
        <v>1.408602523770945E-2</v>
      </c>
      <c r="I159" s="1080"/>
      <c r="J159" s="1137">
        <f t="shared" ca="1" si="41"/>
        <v>0</v>
      </c>
      <c r="K159" s="1138">
        <f t="shared" ca="1" si="42"/>
        <v>0</v>
      </c>
      <c r="L159" s="1137">
        <f t="shared" ca="1" si="43"/>
        <v>0</v>
      </c>
      <c r="M159" s="1137">
        <f t="shared" ca="1" si="44"/>
        <v>0</v>
      </c>
      <c r="N159" s="1137">
        <f t="shared" ca="1" si="53"/>
        <v>0</v>
      </c>
      <c r="O159" s="1080"/>
      <c r="P159" s="1137">
        <f t="shared" ca="1" si="45"/>
        <v>0</v>
      </c>
      <c r="Q159" s="1137">
        <f t="shared" ca="1" si="46"/>
        <v>0</v>
      </c>
      <c r="R159" s="1137">
        <f t="shared" ca="1" si="54"/>
        <v>0</v>
      </c>
      <c r="S159" s="1137">
        <f t="shared" ca="1" si="55"/>
        <v>0</v>
      </c>
      <c r="T159" s="1137">
        <f t="shared" ca="1" si="47"/>
        <v>0</v>
      </c>
      <c r="U159" s="1139">
        <f t="shared" ca="1" si="48"/>
        <v>0</v>
      </c>
      <c r="V159" s="1140" t="str">
        <f t="shared" ca="1" si="49"/>
        <v>n.a.</v>
      </c>
      <c r="X159" s="1141">
        <f t="shared" ca="1" si="56"/>
        <v>0</v>
      </c>
      <c r="Y159" s="1141">
        <f t="shared" ca="1" si="50"/>
        <v>0</v>
      </c>
      <c r="Z159" s="1141">
        <f t="shared" ca="1" si="51"/>
        <v>0</v>
      </c>
      <c r="AA159" s="1139">
        <f t="shared" ca="1" si="52"/>
        <v>0</v>
      </c>
      <c r="AB159" s="1112"/>
    </row>
    <row r="160" spans="1:28">
      <c r="A160" s="1151">
        <f>'AMORT. PROFILE 0% CPR'!A160</f>
        <v>49548</v>
      </c>
      <c r="C160" s="1111"/>
      <c r="D160" s="1132">
        <f t="shared" ca="1" si="38"/>
        <v>50464</v>
      </c>
      <c r="E160" s="1133">
        <f t="shared" ca="1" si="39"/>
        <v>50493</v>
      </c>
      <c r="F160" s="1134">
        <f t="shared" ca="1" si="40"/>
        <v>4564</v>
      </c>
      <c r="G160" s="1135">
        <f ca="1">IF(F160&lt;&gt;"",COUNTIF($F$11:F160,"&gt;0"),"")</f>
        <v>150</v>
      </c>
      <c r="H160" s="1136">
        <v>1.4212850209998613E-2</v>
      </c>
      <c r="I160" s="1080"/>
      <c r="J160" s="1137">
        <f t="shared" ca="1" si="41"/>
        <v>0</v>
      </c>
      <c r="K160" s="1138">
        <f t="shared" ca="1" si="42"/>
        <v>0</v>
      </c>
      <c r="L160" s="1137">
        <f t="shared" ca="1" si="43"/>
        <v>0</v>
      </c>
      <c r="M160" s="1137">
        <f t="shared" ca="1" si="44"/>
        <v>0</v>
      </c>
      <c r="N160" s="1137">
        <f t="shared" ca="1" si="53"/>
        <v>0</v>
      </c>
      <c r="O160" s="1080"/>
      <c r="P160" s="1137">
        <f t="shared" ca="1" si="45"/>
        <v>0</v>
      </c>
      <c r="Q160" s="1137">
        <f t="shared" ca="1" si="46"/>
        <v>0</v>
      </c>
      <c r="R160" s="1137">
        <f t="shared" ca="1" si="54"/>
        <v>0</v>
      </c>
      <c r="S160" s="1137">
        <f t="shared" ca="1" si="55"/>
        <v>0</v>
      </c>
      <c r="T160" s="1137">
        <f t="shared" ca="1" si="47"/>
        <v>0</v>
      </c>
      <c r="U160" s="1139">
        <f t="shared" ca="1" si="48"/>
        <v>0</v>
      </c>
      <c r="V160" s="1140" t="str">
        <f t="shared" ca="1" si="49"/>
        <v>n.a.</v>
      </c>
      <c r="X160" s="1141">
        <f t="shared" ca="1" si="56"/>
        <v>0</v>
      </c>
      <c r="Y160" s="1141">
        <f t="shared" ca="1" si="50"/>
        <v>0</v>
      </c>
      <c r="Z160" s="1141">
        <f t="shared" ca="1" si="51"/>
        <v>0</v>
      </c>
      <c r="AA160" s="1139">
        <f t="shared" ca="1" si="52"/>
        <v>0</v>
      </c>
      <c r="AB160" s="1112"/>
    </row>
    <row r="161" spans="1:28">
      <c r="A161" s="1151">
        <f>'AMORT. PROFILE 0% CPR'!A161</f>
        <v>49579</v>
      </c>
      <c r="C161" s="1111"/>
      <c r="D161" s="1132">
        <f t="shared" ca="1" si="38"/>
        <v>50495</v>
      </c>
      <c r="E161" s="1133">
        <f t="shared" ca="1" si="39"/>
        <v>50522</v>
      </c>
      <c r="F161" s="1134">
        <f t="shared" ca="1" si="40"/>
        <v>4593</v>
      </c>
      <c r="G161" s="1135">
        <f ca="1">IF(F161&lt;&gt;"",COUNTIF($F$11:F161,"&gt;0"),"")</f>
        <v>151</v>
      </c>
      <c r="H161" s="1136">
        <v>1.4318366202048219E-2</v>
      </c>
      <c r="I161" s="1080"/>
      <c r="J161" s="1137">
        <f t="shared" ca="1" si="41"/>
        <v>0</v>
      </c>
      <c r="K161" s="1138">
        <f t="shared" ca="1" si="42"/>
        <v>0</v>
      </c>
      <c r="L161" s="1137">
        <f t="shared" ca="1" si="43"/>
        <v>0</v>
      </c>
      <c r="M161" s="1137">
        <f t="shared" ca="1" si="44"/>
        <v>0</v>
      </c>
      <c r="N161" s="1137">
        <f t="shared" ca="1" si="53"/>
        <v>0</v>
      </c>
      <c r="O161" s="1080"/>
      <c r="P161" s="1137">
        <f t="shared" ca="1" si="45"/>
        <v>0</v>
      </c>
      <c r="Q161" s="1137">
        <f t="shared" ca="1" si="46"/>
        <v>0</v>
      </c>
      <c r="R161" s="1137">
        <f t="shared" ca="1" si="54"/>
        <v>0</v>
      </c>
      <c r="S161" s="1137">
        <f t="shared" ca="1" si="55"/>
        <v>0</v>
      </c>
      <c r="T161" s="1137">
        <f t="shared" ca="1" si="47"/>
        <v>0</v>
      </c>
      <c r="U161" s="1139">
        <f t="shared" ca="1" si="48"/>
        <v>0</v>
      </c>
      <c r="V161" s="1140" t="str">
        <f t="shared" ca="1" si="49"/>
        <v>n.a.</v>
      </c>
      <c r="X161" s="1141">
        <f t="shared" ca="1" si="56"/>
        <v>0</v>
      </c>
      <c r="Y161" s="1141">
        <f t="shared" ca="1" si="50"/>
        <v>0</v>
      </c>
      <c r="Z161" s="1141">
        <f t="shared" ca="1" si="51"/>
        <v>0</v>
      </c>
      <c r="AA161" s="1139">
        <f t="shared" ca="1" si="52"/>
        <v>0</v>
      </c>
      <c r="AB161" s="1112"/>
    </row>
    <row r="162" spans="1:28">
      <c r="A162" s="1151">
        <f>'AMORT. PROFILE 0% CPR'!A162</f>
        <v>49611</v>
      </c>
      <c r="C162" s="1111"/>
      <c r="D162" s="1132">
        <f t="shared" ca="1" si="38"/>
        <v>50525</v>
      </c>
      <c r="E162" s="1133">
        <f t="shared" ca="1" si="39"/>
        <v>50552</v>
      </c>
      <c r="F162" s="1134">
        <f t="shared" ca="1" si="40"/>
        <v>4623</v>
      </c>
      <c r="G162" s="1135">
        <f ca="1">IF(F162&lt;&gt;"",COUNTIF($F$11:F162,"&gt;0"),"")</f>
        <v>152</v>
      </c>
      <c r="H162" s="1136">
        <v>1.441117846125589E-2</v>
      </c>
      <c r="I162" s="1080"/>
      <c r="J162" s="1137">
        <f t="shared" ca="1" si="41"/>
        <v>0</v>
      </c>
      <c r="K162" s="1138">
        <f t="shared" ca="1" si="42"/>
        <v>0</v>
      </c>
      <c r="L162" s="1137">
        <f t="shared" ca="1" si="43"/>
        <v>0</v>
      </c>
      <c r="M162" s="1137">
        <f t="shared" ca="1" si="44"/>
        <v>0</v>
      </c>
      <c r="N162" s="1137">
        <f t="shared" ca="1" si="53"/>
        <v>0</v>
      </c>
      <c r="O162" s="1080"/>
      <c r="P162" s="1137">
        <f t="shared" ca="1" si="45"/>
        <v>0</v>
      </c>
      <c r="Q162" s="1137">
        <f t="shared" ca="1" si="46"/>
        <v>0</v>
      </c>
      <c r="R162" s="1137">
        <f t="shared" ca="1" si="54"/>
        <v>0</v>
      </c>
      <c r="S162" s="1137">
        <f t="shared" ca="1" si="55"/>
        <v>0</v>
      </c>
      <c r="T162" s="1137">
        <f t="shared" ca="1" si="47"/>
        <v>0</v>
      </c>
      <c r="U162" s="1139">
        <f t="shared" ca="1" si="48"/>
        <v>0</v>
      </c>
      <c r="V162" s="1140" t="str">
        <f t="shared" ca="1" si="49"/>
        <v>n.a.</v>
      </c>
      <c r="X162" s="1141">
        <f t="shared" ca="1" si="56"/>
        <v>0</v>
      </c>
      <c r="Y162" s="1141">
        <f t="shared" ca="1" si="50"/>
        <v>0</v>
      </c>
      <c r="Z162" s="1141">
        <f t="shared" ca="1" si="51"/>
        <v>0</v>
      </c>
      <c r="AA162" s="1139">
        <f t="shared" ca="1" si="52"/>
        <v>0</v>
      </c>
      <c r="AB162" s="1112"/>
    </row>
    <row r="163" spans="1:28">
      <c r="A163" s="1151">
        <f>'AMORT. PROFILE 0% CPR'!A163</f>
        <v>49640</v>
      </c>
      <c r="C163" s="1111"/>
      <c r="D163" s="1132">
        <f t="shared" ca="1" si="38"/>
        <v>50556</v>
      </c>
      <c r="E163" s="1133">
        <f t="shared" ca="1" si="39"/>
        <v>50584</v>
      </c>
      <c r="F163" s="1134">
        <f t="shared" ca="1" si="40"/>
        <v>4655</v>
      </c>
      <c r="G163" s="1135">
        <f ca="1">IF(F163&lt;&gt;"",COUNTIF($F$11:F163,"&gt;0"),"")</f>
        <v>153</v>
      </c>
      <c r="H163" s="1136">
        <v>1.4529656567135439E-2</v>
      </c>
      <c r="I163" s="1080"/>
      <c r="J163" s="1137">
        <f t="shared" ca="1" si="41"/>
        <v>0</v>
      </c>
      <c r="K163" s="1138">
        <f t="shared" ca="1" si="42"/>
        <v>0</v>
      </c>
      <c r="L163" s="1137">
        <f t="shared" ca="1" si="43"/>
        <v>0</v>
      </c>
      <c r="M163" s="1137">
        <f t="shared" ca="1" si="44"/>
        <v>0</v>
      </c>
      <c r="N163" s="1137">
        <f t="shared" ca="1" si="53"/>
        <v>0</v>
      </c>
      <c r="O163" s="1080"/>
      <c r="P163" s="1137">
        <f t="shared" ca="1" si="45"/>
        <v>0</v>
      </c>
      <c r="Q163" s="1137">
        <f t="shared" ca="1" si="46"/>
        <v>0</v>
      </c>
      <c r="R163" s="1137">
        <f t="shared" ca="1" si="54"/>
        <v>0</v>
      </c>
      <c r="S163" s="1137">
        <f t="shared" ca="1" si="55"/>
        <v>0</v>
      </c>
      <c r="T163" s="1137">
        <f t="shared" ca="1" si="47"/>
        <v>0</v>
      </c>
      <c r="U163" s="1139">
        <f t="shared" ca="1" si="48"/>
        <v>0</v>
      </c>
      <c r="V163" s="1140" t="str">
        <f t="shared" ca="1" si="49"/>
        <v>n.a.</v>
      </c>
      <c r="X163" s="1141">
        <f t="shared" ca="1" si="56"/>
        <v>0</v>
      </c>
      <c r="Y163" s="1141">
        <f t="shared" ca="1" si="50"/>
        <v>0</v>
      </c>
      <c r="Z163" s="1141">
        <f t="shared" ca="1" si="51"/>
        <v>0</v>
      </c>
      <c r="AA163" s="1139">
        <f t="shared" ca="1" si="52"/>
        <v>0</v>
      </c>
      <c r="AB163" s="1112"/>
    </row>
    <row r="164" spans="1:28">
      <c r="A164" s="1151">
        <f>'AMORT. PROFILE 0% CPR'!A164</f>
        <v>49670</v>
      </c>
      <c r="C164" s="1111"/>
      <c r="D164" s="1132">
        <f t="shared" ca="1" si="38"/>
        <v>50586</v>
      </c>
      <c r="E164" s="1133">
        <f t="shared" ca="1" si="39"/>
        <v>50613</v>
      </c>
      <c r="F164" s="1134">
        <f t="shared" ca="1" si="40"/>
        <v>4684</v>
      </c>
      <c r="G164" s="1135">
        <f ca="1">IF(F164&lt;&gt;"",COUNTIF($F$11:F164,"&gt;0"),"")</f>
        <v>154</v>
      </c>
      <c r="H164" s="1136">
        <v>1.4624710398279348E-2</v>
      </c>
      <c r="I164" s="1080"/>
      <c r="J164" s="1137">
        <f t="shared" ca="1" si="41"/>
        <v>0</v>
      </c>
      <c r="K164" s="1138">
        <f t="shared" ca="1" si="42"/>
        <v>0</v>
      </c>
      <c r="L164" s="1137">
        <f t="shared" ca="1" si="43"/>
        <v>0</v>
      </c>
      <c r="M164" s="1137">
        <f t="shared" ca="1" si="44"/>
        <v>0</v>
      </c>
      <c r="N164" s="1137">
        <f t="shared" ca="1" si="53"/>
        <v>0</v>
      </c>
      <c r="O164" s="1080"/>
      <c r="P164" s="1137">
        <f t="shared" ca="1" si="45"/>
        <v>0</v>
      </c>
      <c r="Q164" s="1137">
        <f t="shared" ca="1" si="46"/>
        <v>0</v>
      </c>
      <c r="R164" s="1137">
        <f t="shared" ca="1" si="54"/>
        <v>0</v>
      </c>
      <c r="S164" s="1137">
        <f t="shared" ca="1" si="55"/>
        <v>0</v>
      </c>
      <c r="T164" s="1137">
        <f t="shared" ca="1" si="47"/>
        <v>0</v>
      </c>
      <c r="U164" s="1139">
        <f t="shared" ca="1" si="48"/>
        <v>0</v>
      </c>
      <c r="V164" s="1140" t="str">
        <f t="shared" ca="1" si="49"/>
        <v>n.a.</v>
      </c>
      <c r="X164" s="1141">
        <f t="shared" ca="1" si="56"/>
        <v>0</v>
      </c>
      <c r="Y164" s="1141">
        <f t="shared" ca="1" si="50"/>
        <v>0</v>
      </c>
      <c r="Z164" s="1141">
        <f t="shared" ca="1" si="51"/>
        <v>0</v>
      </c>
      <c r="AA164" s="1139">
        <f t="shared" ca="1" si="52"/>
        <v>0</v>
      </c>
      <c r="AB164" s="1112"/>
    </row>
    <row r="165" spans="1:28">
      <c r="A165" s="1151">
        <f>'AMORT. PROFILE 0% CPR'!A165</f>
        <v>49702</v>
      </c>
      <c r="C165" s="1111"/>
      <c r="D165" s="1132">
        <f t="shared" ca="1" si="38"/>
        <v>50617</v>
      </c>
      <c r="E165" s="1133">
        <f t="shared" ca="1" si="39"/>
        <v>50644</v>
      </c>
      <c r="F165" s="1134">
        <f t="shared" ca="1" si="40"/>
        <v>4715</v>
      </c>
      <c r="G165" s="1135">
        <f ca="1">IF(F165&lt;&gt;"",COUNTIF($F$11:F165,"&gt;0"),"")</f>
        <v>155</v>
      </c>
      <c r="H165" s="1136">
        <v>1.4725494240915864E-2</v>
      </c>
      <c r="I165" s="1080"/>
      <c r="J165" s="1137">
        <f t="shared" ca="1" si="41"/>
        <v>0</v>
      </c>
      <c r="K165" s="1138">
        <f t="shared" ca="1" si="42"/>
        <v>0</v>
      </c>
      <c r="L165" s="1137">
        <f t="shared" ca="1" si="43"/>
        <v>0</v>
      </c>
      <c r="M165" s="1137">
        <f t="shared" ca="1" si="44"/>
        <v>0</v>
      </c>
      <c r="N165" s="1137">
        <f t="shared" ca="1" si="53"/>
        <v>0</v>
      </c>
      <c r="O165" s="1080"/>
      <c r="P165" s="1137">
        <f t="shared" ca="1" si="45"/>
        <v>0</v>
      </c>
      <c r="Q165" s="1137">
        <f t="shared" ca="1" si="46"/>
        <v>0</v>
      </c>
      <c r="R165" s="1137">
        <f t="shared" ca="1" si="54"/>
        <v>0</v>
      </c>
      <c r="S165" s="1137">
        <f t="shared" ca="1" si="55"/>
        <v>0</v>
      </c>
      <c r="T165" s="1137">
        <f t="shared" ca="1" si="47"/>
        <v>0</v>
      </c>
      <c r="U165" s="1139">
        <f t="shared" ca="1" si="48"/>
        <v>0</v>
      </c>
      <c r="V165" s="1140" t="str">
        <f t="shared" ca="1" si="49"/>
        <v>n.a.</v>
      </c>
      <c r="X165" s="1141">
        <f t="shared" ca="1" si="56"/>
        <v>0</v>
      </c>
      <c r="Y165" s="1141">
        <f t="shared" ca="1" si="50"/>
        <v>0</v>
      </c>
      <c r="Z165" s="1141">
        <f t="shared" ca="1" si="51"/>
        <v>0</v>
      </c>
      <c r="AA165" s="1139">
        <f t="shared" ca="1" si="52"/>
        <v>0</v>
      </c>
      <c r="AB165" s="1112"/>
    </row>
    <row r="166" spans="1:28">
      <c r="A166" s="1151">
        <f>'AMORT. PROFILE 0% CPR'!A166</f>
        <v>49732</v>
      </c>
      <c r="C166" s="1111"/>
      <c r="D166" s="1132">
        <f t="shared" ca="1" si="38"/>
        <v>50648</v>
      </c>
      <c r="E166" s="1133">
        <f t="shared" ca="1" si="39"/>
        <v>50675</v>
      </c>
      <c r="F166" s="1134">
        <f t="shared" ca="1" si="40"/>
        <v>4746</v>
      </c>
      <c r="G166" s="1135">
        <f ca="1">IF(F166&lt;&gt;"",COUNTIF($F$11:F166,"&gt;0"),"")</f>
        <v>156</v>
      </c>
      <c r="H166" s="1136">
        <v>1.4840873232337378E-2</v>
      </c>
      <c r="I166" s="1080"/>
      <c r="J166" s="1137">
        <f t="shared" ca="1" si="41"/>
        <v>0</v>
      </c>
      <c r="K166" s="1138">
        <f t="shared" ca="1" si="42"/>
        <v>0</v>
      </c>
      <c r="L166" s="1137">
        <f t="shared" ca="1" si="43"/>
        <v>0</v>
      </c>
      <c r="M166" s="1137">
        <f t="shared" ca="1" si="44"/>
        <v>0</v>
      </c>
      <c r="N166" s="1137">
        <f t="shared" ca="1" si="53"/>
        <v>0</v>
      </c>
      <c r="O166" s="1080"/>
      <c r="P166" s="1137">
        <f t="shared" ca="1" si="45"/>
        <v>0</v>
      </c>
      <c r="Q166" s="1137">
        <f t="shared" ca="1" si="46"/>
        <v>0</v>
      </c>
      <c r="R166" s="1137">
        <f t="shared" ca="1" si="54"/>
        <v>0</v>
      </c>
      <c r="S166" s="1137">
        <f t="shared" ca="1" si="55"/>
        <v>0</v>
      </c>
      <c r="T166" s="1137">
        <f t="shared" ca="1" si="47"/>
        <v>0</v>
      </c>
      <c r="U166" s="1139">
        <f t="shared" ca="1" si="48"/>
        <v>0</v>
      </c>
      <c r="V166" s="1140" t="str">
        <f t="shared" ca="1" si="49"/>
        <v>n.a.</v>
      </c>
      <c r="X166" s="1141">
        <f t="shared" ca="1" si="56"/>
        <v>0</v>
      </c>
      <c r="Y166" s="1141">
        <f t="shared" ca="1" si="50"/>
        <v>0</v>
      </c>
      <c r="Z166" s="1141">
        <f t="shared" ca="1" si="51"/>
        <v>0</v>
      </c>
      <c r="AA166" s="1139">
        <f t="shared" ca="1" si="52"/>
        <v>0</v>
      </c>
      <c r="AB166" s="1112"/>
    </row>
    <row r="167" spans="1:28">
      <c r="A167" s="1151">
        <f>'AMORT. PROFILE 0% CPR'!A167</f>
        <v>49761</v>
      </c>
      <c r="C167" s="1111"/>
      <c r="D167" s="1132">
        <f t="shared" ca="1" si="38"/>
        <v>50678</v>
      </c>
      <c r="E167" s="1133">
        <f t="shared" ca="1" si="39"/>
        <v>50705</v>
      </c>
      <c r="F167" s="1134">
        <f t="shared" ca="1" si="40"/>
        <v>4776</v>
      </c>
      <c r="G167" s="1135">
        <f ca="1">IF(F167&lt;&gt;"",COUNTIF($F$11:F167,"&gt;0"),"")</f>
        <v>157</v>
      </c>
      <c r="H167" s="1136">
        <v>1.4954538629712818E-2</v>
      </c>
      <c r="I167" s="1080"/>
      <c r="J167" s="1137">
        <f t="shared" ca="1" si="41"/>
        <v>0</v>
      </c>
      <c r="K167" s="1138">
        <f t="shared" ca="1" si="42"/>
        <v>0</v>
      </c>
      <c r="L167" s="1137">
        <f t="shared" ca="1" si="43"/>
        <v>0</v>
      </c>
      <c r="M167" s="1137">
        <f t="shared" ca="1" si="44"/>
        <v>0</v>
      </c>
      <c r="N167" s="1137">
        <f t="shared" ca="1" si="53"/>
        <v>0</v>
      </c>
      <c r="O167" s="1080"/>
      <c r="P167" s="1137">
        <f t="shared" ca="1" si="45"/>
        <v>0</v>
      </c>
      <c r="Q167" s="1137">
        <f t="shared" ca="1" si="46"/>
        <v>0</v>
      </c>
      <c r="R167" s="1137">
        <f t="shared" ca="1" si="54"/>
        <v>0</v>
      </c>
      <c r="S167" s="1137">
        <f t="shared" ca="1" si="55"/>
        <v>0</v>
      </c>
      <c r="T167" s="1137">
        <f t="shared" ca="1" si="47"/>
        <v>0</v>
      </c>
      <c r="U167" s="1139">
        <f t="shared" ca="1" si="48"/>
        <v>0</v>
      </c>
      <c r="V167" s="1140" t="str">
        <f t="shared" ca="1" si="49"/>
        <v>n.a.</v>
      </c>
      <c r="X167" s="1141">
        <f t="shared" ca="1" si="56"/>
        <v>0</v>
      </c>
      <c r="Y167" s="1141">
        <f t="shared" ca="1" si="50"/>
        <v>0</v>
      </c>
      <c r="Z167" s="1141">
        <f t="shared" ca="1" si="51"/>
        <v>0</v>
      </c>
      <c r="AA167" s="1139">
        <f t="shared" ca="1" si="52"/>
        <v>0</v>
      </c>
      <c r="AB167" s="1112"/>
    </row>
    <row r="168" spans="1:28">
      <c r="A168" s="1151">
        <f>'AMORT. PROFILE 0% CPR'!A168</f>
        <v>49793</v>
      </c>
      <c r="C168" s="1111"/>
      <c r="D168" s="1132">
        <f t="shared" ca="1" si="38"/>
        <v>50709</v>
      </c>
      <c r="E168" s="1133">
        <f t="shared" ca="1" si="39"/>
        <v>50738</v>
      </c>
      <c r="F168" s="1134">
        <f t="shared" ca="1" si="40"/>
        <v>4809</v>
      </c>
      <c r="G168" s="1135">
        <f ca="1">IF(F168&lt;&gt;"",COUNTIF($F$11:F168,"&gt;0"),"")</f>
        <v>158</v>
      </c>
      <c r="H168" s="1136">
        <v>1.504881792198098E-2</v>
      </c>
      <c r="I168" s="1080"/>
      <c r="J168" s="1137">
        <f t="shared" ca="1" si="41"/>
        <v>0</v>
      </c>
      <c r="K168" s="1138">
        <f t="shared" ca="1" si="42"/>
        <v>0</v>
      </c>
      <c r="L168" s="1137">
        <f t="shared" ca="1" si="43"/>
        <v>0</v>
      </c>
      <c r="M168" s="1137">
        <f t="shared" ca="1" si="44"/>
        <v>0</v>
      </c>
      <c r="N168" s="1137">
        <f t="shared" ca="1" si="53"/>
        <v>0</v>
      </c>
      <c r="O168" s="1080"/>
      <c r="P168" s="1137">
        <f t="shared" ca="1" si="45"/>
        <v>0</v>
      </c>
      <c r="Q168" s="1137">
        <f t="shared" ca="1" si="46"/>
        <v>0</v>
      </c>
      <c r="R168" s="1137">
        <f t="shared" ca="1" si="54"/>
        <v>0</v>
      </c>
      <c r="S168" s="1137">
        <f t="shared" ca="1" si="55"/>
        <v>0</v>
      </c>
      <c r="T168" s="1137">
        <f t="shared" ca="1" si="47"/>
        <v>0</v>
      </c>
      <c r="U168" s="1139">
        <f t="shared" ca="1" si="48"/>
        <v>0</v>
      </c>
      <c r="V168" s="1140" t="str">
        <f t="shared" ca="1" si="49"/>
        <v>n.a.</v>
      </c>
      <c r="X168" s="1141">
        <f t="shared" ca="1" si="56"/>
        <v>0</v>
      </c>
      <c r="Y168" s="1141">
        <f t="shared" ca="1" si="50"/>
        <v>0</v>
      </c>
      <c r="Z168" s="1141">
        <f t="shared" ca="1" si="51"/>
        <v>0</v>
      </c>
      <c r="AA168" s="1139">
        <f t="shared" ca="1" si="52"/>
        <v>0</v>
      </c>
      <c r="AB168" s="1112"/>
    </row>
    <row r="169" spans="1:28">
      <c r="A169" s="1151">
        <f>'AMORT. PROFILE 0% CPR'!A169</f>
        <v>49822</v>
      </c>
      <c r="C169" s="1111"/>
      <c r="D169" s="1132">
        <f t="shared" ca="1" si="38"/>
        <v>50739</v>
      </c>
      <c r="E169" s="1133">
        <f t="shared" ca="1" si="39"/>
        <v>50766</v>
      </c>
      <c r="F169" s="1134">
        <f t="shared" ca="1" si="40"/>
        <v>4837</v>
      </c>
      <c r="G169" s="1135">
        <f ca="1">IF(F169&lt;&gt;"",COUNTIF($F$11:F169,"&gt;0"),"")</f>
        <v>159</v>
      </c>
      <c r="H169" s="1136">
        <v>1.5140884402968137E-2</v>
      </c>
      <c r="I169" s="1080"/>
      <c r="J169" s="1137">
        <f t="shared" ca="1" si="41"/>
        <v>0</v>
      </c>
      <c r="K169" s="1138">
        <f t="shared" ca="1" si="42"/>
        <v>0</v>
      </c>
      <c r="L169" s="1137">
        <f t="shared" ca="1" si="43"/>
        <v>0</v>
      </c>
      <c r="M169" s="1137">
        <f t="shared" ca="1" si="44"/>
        <v>0</v>
      </c>
      <c r="N169" s="1137">
        <f t="shared" ca="1" si="53"/>
        <v>0</v>
      </c>
      <c r="O169" s="1080"/>
      <c r="P169" s="1137">
        <f t="shared" ca="1" si="45"/>
        <v>0</v>
      </c>
      <c r="Q169" s="1137">
        <f t="shared" ca="1" si="46"/>
        <v>0</v>
      </c>
      <c r="R169" s="1137">
        <f t="shared" ca="1" si="54"/>
        <v>0</v>
      </c>
      <c r="S169" s="1137">
        <f t="shared" ca="1" si="55"/>
        <v>0</v>
      </c>
      <c r="T169" s="1137">
        <f t="shared" ca="1" si="47"/>
        <v>0</v>
      </c>
      <c r="U169" s="1139">
        <f t="shared" ca="1" si="48"/>
        <v>0</v>
      </c>
      <c r="V169" s="1140" t="str">
        <f t="shared" ca="1" si="49"/>
        <v>n.a.</v>
      </c>
      <c r="X169" s="1141">
        <f t="shared" ca="1" si="56"/>
        <v>0</v>
      </c>
      <c r="Y169" s="1141">
        <f t="shared" ca="1" si="50"/>
        <v>0</v>
      </c>
      <c r="Z169" s="1141">
        <f t="shared" ca="1" si="51"/>
        <v>0</v>
      </c>
      <c r="AA169" s="1139">
        <f t="shared" ca="1" si="52"/>
        <v>0</v>
      </c>
      <c r="AB169" s="1112"/>
    </row>
    <row r="170" spans="1:28">
      <c r="A170" s="1151">
        <f>'AMORT. PROFILE 0% CPR'!A170</f>
        <v>49853</v>
      </c>
      <c r="C170" s="1111"/>
      <c r="D170" s="1132">
        <f t="shared" ca="1" si="38"/>
        <v>50770</v>
      </c>
      <c r="E170" s="1133">
        <f t="shared" ca="1" si="39"/>
        <v>50797</v>
      </c>
      <c r="F170" s="1134">
        <f t="shared" ca="1" si="40"/>
        <v>4868</v>
      </c>
      <c r="G170" s="1135">
        <f ca="1">IF(F170&lt;&gt;"",COUNTIF($F$11:F170,"&gt;0"),"")</f>
        <v>160</v>
      </c>
      <c r="H170" s="1136">
        <v>1.5239153987182522E-2</v>
      </c>
      <c r="I170" s="1080"/>
      <c r="J170" s="1137">
        <f t="shared" ca="1" si="41"/>
        <v>0</v>
      </c>
      <c r="K170" s="1138">
        <f t="shared" ca="1" si="42"/>
        <v>0</v>
      </c>
      <c r="L170" s="1137">
        <f t="shared" ca="1" si="43"/>
        <v>0</v>
      </c>
      <c r="M170" s="1137">
        <f t="shared" ca="1" si="44"/>
        <v>0</v>
      </c>
      <c r="N170" s="1137">
        <f t="shared" ca="1" si="53"/>
        <v>0</v>
      </c>
      <c r="O170" s="1080"/>
      <c r="P170" s="1137">
        <f t="shared" ca="1" si="45"/>
        <v>0</v>
      </c>
      <c r="Q170" s="1137">
        <f t="shared" ca="1" si="46"/>
        <v>0</v>
      </c>
      <c r="R170" s="1137">
        <f t="shared" ca="1" si="54"/>
        <v>0</v>
      </c>
      <c r="S170" s="1137">
        <f t="shared" ca="1" si="55"/>
        <v>0</v>
      </c>
      <c r="T170" s="1137">
        <f t="shared" ca="1" si="47"/>
        <v>0</v>
      </c>
      <c r="U170" s="1139">
        <f t="shared" ca="1" si="48"/>
        <v>0</v>
      </c>
      <c r="V170" s="1140" t="str">
        <f t="shared" ca="1" si="49"/>
        <v>n.a.</v>
      </c>
      <c r="X170" s="1141">
        <f t="shared" ca="1" si="56"/>
        <v>0</v>
      </c>
      <c r="Y170" s="1141">
        <f t="shared" ca="1" si="50"/>
        <v>0</v>
      </c>
      <c r="Z170" s="1141">
        <f t="shared" ca="1" si="51"/>
        <v>0</v>
      </c>
      <c r="AA170" s="1139">
        <f t="shared" ca="1" si="52"/>
        <v>0</v>
      </c>
      <c r="AB170" s="1112"/>
    </row>
    <row r="171" spans="1:28">
      <c r="A171" s="1151">
        <f>'AMORT. PROFILE 0% CPR'!A171</f>
        <v>49884</v>
      </c>
      <c r="C171" s="1111"/>
      <c r="D171" s="1132">
        <f t="shared" ca="1" si="38"/>
        <v>50801</v>
      </c>
      <c r="E171" s="1133">
        <f t="shared" ca="1" si="39"/>
        <v>50829</v>
      </c>
      <c r="F171" s="1134">
        <f t="shared" ca="1" si="40"/>
        <v>4900</v>
      </c>
      <c r="G171" s="1135">
        <f ca="1">IF(F171&lt;&gt;"",COUNTIF($F$11:F171,"&gt;0"),"")</f>
        <v>161</v>
      </c>
      <c r="H171" s="1136">
        <v>1.5343443916137591E-2</v>
      </c>
      <c r="I171" s="1080"/>
      <c r="J171" s="1137">
        <f t="shared" ca="1" si="41"/>
        <v>0</v>
      </c>
      <c r="K171" s="1138">
        <f t="shared" ca="1" si="42"/>
        <v>0</v>
      </c>
      <c r="L171" s="1137">
        <f t="shared" ca="1" si="43"/>
        <v>0</v>
      </c>
      <c r="M171" s="1137">
        <f t="shared" ca="1" si="44"/>
        <v>0</v>
      </c>
      <c r="N171" s="1137">
        <f t="shared" ca="1" si="53"/>
        <v>0</v>
      </c>
      <c r="O171" s="1080"/>
      <c r="P171" s="1137">
        <f t="shared" ca="1" si="45"/>
        <v>0</v>
      </c>
      <c r="Q171" s="1137">
        <f t="shared" ca="1" si="46"/>
        <v>0</v>
      </c>
      <c r="R171" s="1137">
        <f t="shared" ca="1" si="54"/>
        <v>0</v>
      </c>
      <c r="S171" s="1137">
        <f t="shared" ca="1" si="55"/>
        <v>0</v>
      </c>
      <c r="T171" s="1137">
        <f t="shared" ca="1" si="47"/>
        <v>0</v>
      </c>
      <c r="U171" s="1139">
        <f t="shared" ca="1" si="48"/>
        <v>0</v>
      </c>
      <c r="V171" s="1140" t="str">
        <f t="shared" ca="1" si="49"/>
        <v>n.a.</v>
      </c>
      <c r="X171" s="1141">
        <f t="shared" ca="1" si="56"/>
        <v>0</v>
      </c>
      <c r="Y171" s="1141">
        <f t="shared" ca="1" si="50"/>
        <v>0</v>
      </c>
      <c r="Z171" s="1141">
        <f t="shared" ca="1" si="51"/>
        <v>0</v>
      </c>
      <c r="AA171" s="1139">
        <f t="shared" ca="1" si="52"/>
        <v>0</v>
      </c>
      <c r="AB171" s="1112"/>
    </row>
    <row r="172" spans="1:28">
      <c r="A172" s="1151">
        <f>'AMORT. PROFILE 0% CPR'!A172</f>
        <v>49914</v>
      </c>
      <c r="C172" s="1111"/>
      <c r="D172" s="1132">
        <f t="shared" ca="1" si="38"/>
        <v>50829</v>
      </c>
      <c r="E172" s="1133">
        <f t="shared" ca="1" si="39"/>
        <v>50857</v>
      </c>
      <c r="F172" s="1134">
        <f t="shared" ca="1" si="40"/>
        <v>4928</v>
      </c>
      <c r="G172" s="1135">
        <f ca="1">IF(F172&lt;&gt;"",COUNTIF($F$11:F172,"&gt;0"),"")</f>
        <v>162</v>
      </c>
      <c r="H172" s="1136">
        <v>1.5447912871940713E-2</v>
      </c>
      <c r="I172" s="1080"/>
      <c r="J172" s="1137">
        <f t="shared" ca="1" si="41"/>
        <v>0</v>
      </c>
      <c r="K172" s="1138">
        <f t="shared" ca="1" si="42"/>
        <v>0</v>
      </c>
      <c r="L172" s="1137">
        <f t="shared" ca="1" si="43"/>
        <v>0</v>
      </c>
      <c r="M172" s="1137">
        <f t="shared" ca="1" si="44"/>
        <v>0</v>
      </c>
      <c r="N172" s="1137">
        <f t="shared" ca="1" si="53"/>
        <v>0</v>
      </c>
      <c r="O172" s="1080"/>
      <c r="P172" s="1137">
        <f t="shared" ca="1" si="45"/>
        <v>0</v>
      </c>
      <c r="Q172" s="1137">
        <f t="shared" ca="1" si="46"/>
        <v>0</v>
      </c>
      <c r="R172" s="1137">
        <f t="shared" ca="1" si="54"/>
        <v>0</v>
      </c>
      <c r="S172" s="1137">
        <f t="shared" ca="1" si="55"/>
        <v>0</v>
      </c>
      <c r="T172" s="1137">
        <f t="shared" ca="1" si="47"/>
        <v>0</v>
      </c>
      <c r="U172" s="1139">
        <f t="shared" ca="1" si="48"/>
        <v>0</v>
      </c>
      <c r="V172" s="1140" t="str">
        <f t="shared" ca="1" si="49"/>
        <v>n.a.</v>
      </c>
      <c r="X172" s="1141">
        <f t="shared" ca="1" si="56"/>
        <v>0</v>
      </c>
      <c r="Y172" s="1141">
        <f t="shared" ca="1" si="50"/>
        <v>0</v>
      </c>
      <c r="Z172" s="1141">
        <f t="shared" ca="1" si="51"/>
        <v>0</v>
      </c>
      <c r="AA172" s="1139">
        <f t="shared" ca="1" si="52"/>
        <v>0</v>
      </c>
      <c r="AB172" s="1112"/>
    </row>
    <row r="173" spans="1:28">
      <c r="A173" s="1151">
        <f>'AMORT. PROFILE 0% CPR'!A173</f>
        <v>49947</v>
      </c>
      <c r="C173" s="1111"/>
      <c r="D173" s="1132">
        <f t="shared" ca="1" si="38"/>
        <v>50860</v>
      </c>
      <c r="E173" s="1133">
        <f t="shared" ca="1" si="39"/>
        <v>50887</v>
      </c>
      <c r="F173" s="1134">
        <f t="shared" ca="1" si="40"/>
        <v>4958</v>
      </c>
      <c r="G173" s="1135">
        <f ca="1">IF(F173&lt;&gt;"",COUNTIF($F$11:F173,"&gt;0"),"")</f>
        <v>163</v>
      </c>
      <c r="H173" s="1136">
        <v>1.553540043119273E-2</v>
      </c>
      <c r="I173" s="1080"/>
      <c r="J173" s="1137">
        <f t="shared" ca="1" si="41"/>
        <v>0</v>
      </c>
      <c r="K173" s="1138">
        <f t="shared" ca="1" si="42"/>
        <v>0</v>
      </c>
      <c r="L173" s="1137">
        <f t="shared" ca="1" si="43"/>
        <v>0</v>
      </c>
      <c r="M173" s="1137">
        <f t="shared" ca="1" si="44"/>
        <v>0</v>
      </c>
      <c r="N173" s="1137">
        <f t="shared" ca="1" si="53"/>
        <v>0</v>
      </c>
      <c r="O173" s="1080"/>
      <c r="P173" s="1137">
        <f t="shared" ca="1" si="45"/>
        <v>0</v>
      </c>
      <c r="Q173" s="1137">
        <f t="shared" ca="1" si="46"/>
        <v>0</v>
      </c>
      <c r="R173" s="1137">
        <f t="shared" ca="1" si="54"/>
        <v>0</v>
      </c>
      <c r="S173" s="1137">
        <f t="shared" ca="1" si="55"/>
        <v>0</v>
      </c>
      <c r="T173" s="1137">
        <f t="shared" ca="1" si="47"/>
        <v>0</v>
      </c>
      <c r="U173" s="1139">
        <f t="shared" ca="1" si="48"/>
        <v>0</v>
      </c>
      <c r="V173" s="1140" t="str">
        <f t="shared" ca="1" si="49"/>
        <v>n.a.</v>
      </c>
      <c r="X173" s="1141">
        <f t="shared" ca="1" si="56"/>
        <v>0</v>
      </c>
      <c r="Y173" s="1141">
        <f t="shared" ca="1" si="50"/>
        <v>0</v>
      </c>
      <c r="Z173" s="1141">
        <f t="shared" ca="1" si="51"/>
        <v>0</v>
      </c>
      <c r="AA173" s="1139">
        <f t="shared" ca="1" si="52"/>
        <v>0</v>
      </c>
      <c r="AB173" s="1112"/>
    </row>
    <row r="174" spans="1:28">
      <c r="A174" s="1151">
        <f>'AMORT. PROFILE 0% CPR'!A174</f>
        <v>49975</v>
      </c>
      <c r="C174" s="1111"/>
      <c r="D174" s="1132">
        <f t="shared" ca="1" si="38"/>
        <v>50890</v>
      </c>
      <c r="E174" s="1133">
        <f t="shared" ca="1" si="39"/>
        <v>50917</v>
      </c>
      <c r="F174" s="1134">
        <f t="shared" ca="1" si="40"/>
        <v>4988</v>
      </c>
      <c r="G174" s="1135">
        <f ca="1">IF(F174&lt;&gt;"",COUNTIF($F$11:F174,"&gt;0"),"")</f>
        <v>164</v>
      </c>
      <c r="H174" s="1136">
        <v>1.5615344497241317E-2</v>
      </c>
      <c r="I174" s="1080"/>
      <c r="J174" s="1137">
        <f t="shared" ca="1" si="41"/>
        <v>0</v>
      </c>
      <c r="K174" s="1138">
        <f t="shared" ca="1" si="42"/>
        <v>0</v>
      </c>
      <c r="L174" s="1137">
        <f t="shared" ca="1" si="43"/>
        <v>0</v>
      </c>
      <c r="M174" s="1137">
        <f t="shared" ca="1" si="44"/>
        <v>0</v>
      </c>
      <c r="N174" s="1137">
        <f t="shared" ca="1" si="53"/>
        <v>0</v>
      </c>
      <c r="O174" s="1080"/>
      <c r="P174" s="1137">
        <f t="shared" ca="1" si="45"/>
        <v>0</v>
      </c>
      <c r="Q174" s="1137">
        <f t="shared" ca="1" si="46"/>
        <v>0</v>
      </c>
      <c r="R174" s="1137">
        <f t="shared" ca="1" si="54"/>
        <v>0</v>
      </c>
      <c r="S174" s="1137">
        <f t="shared" ca="1" si="55"/>
        <v>0</v>
      </c>
      <c r="T174" s="1137">
        <f t="shared" ca="1" si="47"/>
        <v>0</v>
      </c>
      <c r="U174" s="1139">
        <f t="shared" ca="1" si="48"/>
        <v>0</v>
      </c>
      <c r="V174" s="1140" t="str">
        <f t="shared" ca="1" si="49"/>
        <v>n.a.</v>
      </c>
      <c r="X174" s="1141">
        <f t="shared" ca="1" si="56"/>
        <v>0</v>
      </c>
      <c r="Y174" s="1141">
        <f t="shared" ca="1" si="50"/>
        <v>0</v>
      </c>
      <c r="Z174" s="1141">
        <f t="shared" ca="1" si="51"/>
        <v>0</v>
      </c>
      <c r="AA174" s="1139">
        <f t="shared" ca="1" si="52"/>
        <v>0</v>
      </c>
      <c r="AB174" s="1112"/>
    </row>
    <row r="175" spans="1:28">
      <c r="A175" s="1151">
        <f>'AMORT. PROFILE 0% CPR'!A175</f>
        <v>50006</v>
      </c>
      <c r="C175" s="1111"/>
      <c r="D175" s="1132">
        <f t="shared" ca="1" si="38"/>
        <v>50921</v>
      </c>
      <c r="E175" s="1133">
        <f t="shared" ca="1" si="39"/>
        <v>50948</v>
      </c>
      <c r="F175" s="1134">
        <f t="shared" ca="1" si="40"/>
        <v>5019</v>
      </c>
      <c r="G175" s="1135">
        <f ca="1">IF(F175&lt;&gt;"",COUNTIF($F$11:F175,"&gt;0"),"")</f>
        <v>165</v>
      </c>
      <c r="H175" s="1136">
        <v>1.5720716728036072E-2</v>
      </c>
      <c r="I175" s="1080"/>
      <c r="J175" s="1137">
        <f t="shared" ca="1" si="41"/>
        <v>0</v>
      </c>
      <c r="K175" s="1138">
        <f t="shared" ca="1" si="42"/>
        <v>0</v>
      </c>
      <c r="L175" s="1137">
        <f t="shared" ca="1" si="43"/>
        <v>0</v>
      </c>
      <c r="M175" s="1137">
        <f t="shared" ca="1" si="44"/>
        <v>0</v>
      </c>
      <c r="N175" s="1137">
        <f t="shared" ca="1" si="53"/>
        <v>0</v>
      </c>
      <c r="O175" s="1080"/>
      <c r="P175" s="1137">
        <f t="shared" ca="1" si="45"/>
        <v>0</v>
      </c>
      <c r="Q175" s="1137">
        <f t="shared" ca="1" si="46"/>
        <v>0</v>
      </c>
      <c r="R175" s="1137">
        <f t="shared" ca="1" si="54"/>
        <v>0</v>
      </c>
      <c r="S175" s="1137">
        <f t="shared" ca="1" si="55"/>
        <v>0</v>
      </c>
      <c r="T175" s="1137">
        <f t="shared" ca="1" si="47"/>
        <v>0</v>
      </c>
      <c r="U175" s="1139">
        <f t="shared" ca="1" si="48"/>
        <v>0</v>
      </c>
      <c r="V175" s="1140" t="str">
        <f t="shared" ca="1" si="49"/>
        <v>n.a.</v>
      </c>
      <c r="X175" s="1141">
        <f t="shared" ca="1" si="56"/>
        <v>0</v>
      </c>
      <c r="Y175" s="1141">
        <f t="shared" ca="1" si="50"/>
        <v>0</v>
      </c>
      <c r="Z175" s="1141">
        <f t="shared" ca="1" si="51"/>
        <v>0</v>
      </c>
      <c r="AA175" s="1139">
        <f t="shared" ca="1" si="52"/>
        <v>0</v>
      </c>
      <c r="AB175" s="1112"/>
    </row>
    <row r="176" spans="1:28">
      <c r="A176" s="1151">
        <f>'AMORT. PROFILE 0% CPR'!A176</f>
        <v>50038</v>
      </c>
      <c r="C176" s="1111"/>
      <c r="D176" s="1132">
        <f t="shared" ca="1" si="38"/>
        <v>50951</v>
      </c>
      <c r="E176" s="1133">
        <f t="shared" ca="1" si="39"/>
        <v>50978</v>
      </c>
      <c r="F176" s="1134">
        <f t="shared" ca="1" si="40"/>
        <v>5049</v>
      </c>
      <c r="G176" s="1135">
        <f ca="1">IF(F176&lt;&gt;"",COUNTIF($F$11:F176,"&gt;0"),"")</f>
        <v>166</v>
      </c>
      <c r="H176" s="1136">
        <v>1.580574357171256E-2</v>
      </c>
      <c r="I176" s="1080"/>
      <c r="J176" s="1137">
        <f t="shared" ca="1" si="41"/>
        <v>0</v>
      </c>
      <c r="K176" s="1138">
        <f t="shared" ca="1" si="42"/>
        <v>0</v>
      </c>
      <c r="L176" s="1137">
        <f t="shared" ca="1" si="43"/>
        <v>0</v>
      </c>
      <c r="M176" s="1137">
        <f t="shared" ca="1" si="44"/>
        <v>0</v>
      </c>
      <c r="N176" s="1137">
        <f t="shared" ca="1" si="53"/>
        <v>0</v>
      </c>
      <c r="O176" s="1080"/>
      <c r="P176" s="1137">
        <f t="shared" ca="1" si="45"/>
        <v>0</v>
      </c>
      <c r="Q176" s="1137">
        <f t="shared" ca="1" si="46"/>
        <v>0</v>
      </c>
      <c r="R176" s="1137">
        <f t="shared" ca="1" si="54"/>
        <v>0</v>
      </c>
      <c r="S176" s="1137">
        <f t="shared" ca="1" si="55"/>
        <v>0</v>
      </c>
      <c r="T176" s="1137">
        <f t="shared" ca="1" si="47"/>
        <v>0</v>
      </c>
      <c r="U176" s="1139">
        <f t="shared" ca="1" si="48"/>
        <v>0</v>
      </c>
      <c r="V176" s="1140" t="str">
        <f t="shared" ca="1" si="49"/>
        <v>n.a.</v>
      </c>
      <c r="X176" s="1141">
        <f t="shared" ca="1" si="56"/>
        <v>0</v>
      </c>
      <c r="Y176" s="1141">
        <f t="shared" ca="1" si="50"/>
        <v>0</v>
      </c>
      <c r="Z176" s="1141">
        <f t="shared" ca="1" si="51"/>
        <v>0</v>
      </c>
      <c r="AA176" s="1139">
        <f t="shared" ca="1" si="52"/>
        <v>0</v>
      </c>
      <c r="AB176" s="1112"/>
    </row>
    <row r="177" spans="1:28">
      <c r="A177" s="1151">
        <f>'AMORT. PROFILE 0% CPR'!A177</f>
        <v>50067</v>
      </c>
      <c r="C177" s="1111"/>
      <c r="D177" s="1132">
        <f t="shared" ca="1" si="38"/>
        <v>50982</v>
      </c>
      <c r="E177" s="1133">
        <f t="shared" ca="1" si="39"/>
        <v>51011</v>
      </c>
      <c r="F177" s="1134">
        <f t="shared" ca="1" si="40"/>
        <v>5082</v>
      </c>
      <c r="G177" s="1135">
        <f ca="1">IF(F177&lt;&gt;"",COUNTIF($F$11:F177,"&gt;0"),"")</f>
        <v>167</v>
      </c>
      <c r="H177" s="1136">
        <v>1.5909727788583974E-2</v>
      </c>
      <c r="I177" s="1080"/>
      <c r="J177" s="1137">
        <f t="shared" ca="1" si="41"/>
        <v>0</v>
      </c>
      <c r="K177" s="1138">
        <f t="shared" ca="1" si="42"/>
        <v>0</v>
      </c>
      <c r="L177" s="1137">
        <f t="shared" ca="1" si="43"/>
        <v>0</v>
      </c>
      <c r="M177" s="1137">
        <f t="shared" ca="1" si="44"/>
        <v>0</v>
      </c>
      <c r="N177" s="1137">
        <f t="shared" ca="1" si="53"/>
        <v>0</v>
      </c>
      <c r="O177" s="1080"/>
      <c r="P177" s="1137">
        <f t="shared" ca="1" si="45"/>
        <v>0</v>
      </c>
      <c r="Q177" s="1137">
        <f t="shared" ca="1" si="46"/>
        <v>0</v>
      </c>
      <c r="R177" s="1137">
        <f t="shared" ca="1" si="54"/>
        <v>0</v>
      </c>
      <c r="S177" s="1137">
        <f t="shared" ca="1" si="55"/>
        <v>0</v>
      </c>
      <c r="T177" s="1137">
        <f t="shared" ca="1" si="47"/>
        <v>0</v>
      </c>
      <c r="U177" s="1139">
        <f t="shared" ca="1" si="48"/>
        <v>0</v>
      </c>
      <c r="V177" s="1140" t="str">
        <f t="shared" ca="1" si="49"/>
        <v>n.a.</v>
      </c>
      <c r="X177" s="1141">
        <f t="shared" ca="1" si="56"/>
        <v>0</v>
      </c>
      <c r="Y177" s="1141">
        <f t="shared" ca="1" si="50"/>
        <v>0</v>
      </c>
      <c r="Z177" s="1141">
        <f t="shared" ca="1" si="51"/>
        <v>0</v>
      </c>
      <c r="AA177" s="1139">
        <f t="shared" ca="1" si="52"/>
        <v>0</v>
      </c>
      <c r="AB177" s="1112"/>
    </row>
    <row r="178" spans="1:28">
      <c r="A178" s="1151">
        <f>'AMORT. PROFILE 0% CPR'!A178</f>
        <v>50098</v>
      </c>
      <c r="C178" s="1111"/>
      <c r="D178" s="1132">
        <f t="shared" ca="1" si="38"/>
        <v>51013</v>
      </c>
      <c r="E178" s="1133">
        <f t="shared" ca="1" si="39"/>
        <v>51040</v>
      </c>
      <c r="F178" s="1134">
        <f t="shared" ca="1" si="40"/>
        <v>5111</v>
      </c>
      <c r="G178" s="1135">
        <f ca="1">IF(F178&lt;&gt;"",COUNTIF($F$11:F178,"&gt;0"),"")</f>
        <v>168</v>
      </c>
      <c r="H178" s="1136">
        <v>1.6001483846585514E-2</v>
      </c>
      <c r="I178" s="1080"/>
      <c r="J178" s="1137">
        <f t="shared" ca="1" si="41"/>
        <v>0</v>
      </c>
      <c r="K178" s="1138">
        <f t="shared" ca="1" si="42"/>
        <v>0</v>
      </c>
      <c r="L178" s="1137">
        <f t="shared" ca="1" si="43"/>
        <v>0</v>
      </c>
      <c r="M178" s="1137">
        <f t="shared" ca="1" si="44"/>
        <v>0</v>
      </c>
      <c r="N178" s="1137">
        <f t="shared" ca="1" si="53"/>
        <v>0</v>
      </c>
      <c r="O178" s="1080"/>
      <c r="P178" s="1137">
        <f t="shared" ca="1" si="45"/>
        <v>0</v>
      </c>
      <c r="Q178" s="1137">
        <f t="shared" ca="1" si="46"/>
        <v>0</v>
      </c>
      <c r="R178" s="1137">
        <f t="shared" ca="1" si="54"/>
        <v>0</v>
      </c>
      <c r="S178" s="1137">
        <f t="shared" ca="1" si="55"/>
        <v>0</v>
      </c>
      <c r="T178" s="1137">
        <f t="shared" ca="1" si="47"/>
        <v>0</v>
      </c>
      <c r="U178" s="1139">
        <f t="shared" ca="1" si="48"/>
        <v>0</v>
      </c>
      <c r="V178" s="1140" t="str">
        <f t="shared" ca="1" si="49"/>
        <v>n.a.</v>
      </c>
      <c r="X178" s="1141">
        <f t="shared" ca="1" si="56"/>
        <v>0</v>
      </c>
      <c r="Y178" s="1141">
        <f t="shared" ca="1" si="50"/>
        <v>0</v>
      </c>
      <c r="Z178" s="1141">
        <f t="shared" ca="1" si="51"/>
        <v>0</v>
      </c>
      <c r="AA178" s="1139">
        <f t="shared" ca="1" si="52"/>
        <v>0</v>
      </c>
      <c r="AB178" s="1112"/>
    </row>
    <row r="179" spans="1:28">
      <c r="A179" s="1151">
        <f>'AMORT. PROFILE 0% CPR'!A179</f>
        <v>50126</v>
      </c>
      <c r="C179" s="1111"/>
      <c r="D179" s="1132">
        <f t="shared" ca="1" si="38"/>
        <v>51043</v>
      </c>
      <c r="E179" s="1133">
        <f t="shared" ca="1" si="39"/>
        <v>51070</v>
      </c>
      <c r="F179" s="1134">
        <f t="shared" ca="1" si="40"/>
        <v>5141</v>
      </c>
      <c r="G179" s="1135">
        <f ca="1">IF(F179&lt;&gt;"",COUNTIF($F$11:F179,"&gt;0"),"")</f>
        <v>169</v>
      </c>
      <c r="H179" s="1136">
        <v>1.6094577730115241E-2</v>
      </c>
      <c r="I179" s="1080"/>
      <c r="J179" s="1137">
        <f t="shared" ca="1" si="41"/>
        <v>0</v>
      </c>
      <c r="K179" s="1138">
        <f t="shared" ca="1" si="42"/>
        <v>0</v>
      </c>
      <c r="L179" s="1137">
        <f t="shared" ca="1" si="43"/>
        <v>0</v>
      </c>
      <c r="M179" s="1137">
        <f t="shared" ca="1" si="44"/>
        <v>0</v>
      </c>
      <c r="N179" s="1137">
        <f t="shared" ca="1" si="53"/>
        <v>0</v>
      </c>
      <c r="O179" s="1080"/>
      <c r="P179" s="1137">
        <f t="shared" ca="1" si="45"/>
        <v>0</v>
      </c>
      <c r="Q179" s="1137">
        <f t="shared" ca="1" si="46"/>
        <v>0</v>
      </c>
      <c r="R179" s="1137">
        <f t="shared" ca="1" si="54"/>
        <v>0</v>
      </c>
      <c r="S179" s="1137">
        <f t="shared" ca="1" si="55"/>
        <v>0</v>
      </c>
      <c r="T179" s="1137">
        <f t="shared" ca="1" si="47"/>
        <v>0</v>
      </c>
      <c r="U179" s="1139">
        <f t="shared" ca="1" si="48"/>
        <v>0</v>
      </c>
      <c r="V179" s="1140" t="str">
        <f t="shared" ca="1" si="49"/>
        <v>n.a.</v>
      </c>
      <c r="X179" s="1141">
        <f t="shared" ca="1" si="56"/>
        <v>0</v>
      </c>
      <c r="Y179" s="1141">
        <f t="shared" ca="1" si="50"/>
        <v>0</v>
      </c>
      <c r="Z179" s="1141">
        <f t="shared" ca="1" si="51"/>
        <v>0</v>
      </c>
      <c r="AA179" s="1139">
        <f t="shared" ca="1" si="52"/>
        <v>0</v>
      </c>
      <c r="AB179" s="1112"/>
    </row>
    <row r="180" spans="1:28">
      <c r="A180" s="1151">
        <f>'AMORT. PROFILE 0% CPR'!A180</f>
        <v>50157</v>
      </c>
      <c r="C180" s="1111"/>
      <c r="D180" s="1132">
        <f t="shared" ca="1" si="38"/>
        <v>51074</v>
      </c>
      <c r="E180" s="1133">
        <f t="shared" ca="1" si="39"/>
        <v>51102</v>
      </c>
      <c r="F180" s="1134">
        <f t="shared" ca="1" si="40"/>
        <v>5173</v>
      </c>
      <c r="G180" s="1135">
        <f ca="1">IF(F180&lt;&gt;"",COUNTIF($F$11:F180,"&gt;0"),"")</f>
        <v>170</v>
      </c>
      <c r="H180" s="1136">
        <v>1.622730145022349E-2</v>
      </c>
      <c r="I180" s="1080"/>
      <c r="J180" s="1137">
        <f t="shared" ca="1" si="41"/>
        <v>0</v>
      </c>
      <c r="K180" s="1138">
        <f t="shared" ca="1" si="42"/>
        <v>0</v>
      </c>
      <c r="L180" s="1137">
        <f t="shared" ca="1" si="43"/>
        <v>0</v>
      </c>
      <c r="M180" s="1137">
        <f t="shared" ca="1" si="44"/>
        <v>0</v>
      </c>
      <c r="N180" s="1137">
        <f t="shared" ca="1" si="53"/>
        <v>0</v>
      </c>
      <c r="O180" s="1080"/>
      <c r="P180" s="1137">
        <f t="shared" ca="1" si="45"/>
        <v>0</v>
      </c>
      <c r="Q180" s="1137">
        <f t="shared" ca="1" si="46"/>
        <v>0</v>
      </c>
      <c r="R180" s="1137">
        <f t="shared" ca="1" si="54"/>
        <v>0</v>
      </c>
      <c r="S180" s="1137">
        <f t="shared" ca="1" si="55"/>
        <v>0</v>
      </c>
      <c r="T180" s="1137">
        <f t="shared" ca="1" si="47"/>
        <v>0</v>
      </c>
      <c r="U180" s="1139">
        <f t="shared" ca="1" si="48"/>
        <v>0</v>
      </c>
      <c r="V180" s="1140" t="str">
        <f t="shared" ca="1" si="49"/>
        <v>n.a.</v>
      </c>
      <c r="X180" s="1141">
        <f t="shared" ca="1" si="56"/>
        <v>0</v>
      </c>
      <c r="Y180" s="1141">
        <f t="shared" ca="1" si="50"/>
        <v>0</v>
      </c>
      <c r="Z180" s="1141">
        <f t="shared" ca="1" si="51"/>
        <v>0</v>
      </c>
      <c r="AA180" s="1139">
        <f t="shared" ca="1" si="52"/>
        <v>0</v>
      </c>
      <c r="AB180" s="1112"/>
    </row>
    <row r="181" spans="1:28">
      <c r="A181" s="1151">
        <f>'AMORT. PROFILE 0% CPR'!A181</f>
        <v>50187</v>
      </c>
      <c r="C181" s="1111"/>
      <c r="D181" s="1132">
        <f t="shared" ca="1" si="38"/>
        <v>51104</v>
      </c>
      <c r="E181" s="1133">
        <f t="shared" ca="1" si="39"/>
        <v>51131</v>
      </c>
      <c r="F181" s="1134">
        <f t="shared" ca="1" si="40"/>
        <v>5202</v>
      </c>
      <c r="G181" s="1135">
        <f ca="1">IF(F181&lt;&gt;"",COUNTIF($F$11:F181,"&gt;0"),"")</f>
        <v>171</v>
      </c>
      <c r="H181" s="1136">
        <v>1.6378965258124826E-2</v>
      </c>
      <c r="I181" s="1080"/>
      <c r="J181" s="1137">
        <f t="shared" ca="1" si="41"/>
        <v>0</v>
      </c>
      <c r="K181" s="1138">
        <f t="shared" ca="1" si="42"/>
        <v>0</v>
      </c>
      <c r="L181" s="1137">
        <f t="shared" ca="1" si="43"/>
        <v>0</v>
      </c>
      <c r="M181" s="1137">
        <f t="shared" ca="1" si="44"/>
        <v>0</v>
      </c>
      <c r="N181" s="1137">
        <f t="shared" ca="1" si="53"/>
        <v>0</v>
      </c>
      <c r="O181" s="1080"/>
      <c r="P181" s="1137">
        <f t="shared" ca="1" si="45"/>
        <v>0</v>
      </c>
      <c r="Q181" s="1137">
        <f t="shared" ca="1" si="46"/>
        <v>0</v>
      </c>
      <c r="R181" s="1137">
        <f t="shared" ca="1" si="54"/>
        <v>0</v>
      </c>
      <c r="S181" s="1137">
        <f t="shared" ca="1" si="55"/>
        <v>0</v>
      </c>
      <c r="T181" s="1137">
        <f t="shared" ca="1" si="47"/>
        <v>0</v>
      </c>
      <c r="U181" s="1139">
        <f t="shared" ca="1" si="48"/>
        <v>0</v>
      </c>
      <c r="V181" s="1140" t="str">
        <f t="shared" ca="1" si="49"/>
        <v>n.a.</v>
      </c>
      <c r="X181" s="1141">
        <f t="shared" ca="1" si="56"/>
        <v>0</v>
      </c>
      <c r="Y181" s="1141">
        <f t="shared" ca="1" si="50"/>
        <v>0</v>
      </c>
      <c r="Z181" s="1141">
        <f t="shared" ca="1" si="51"/>
        <v>0</v>
      </c>
      <c r="AA181" s="1139">
        <f t="shared" ca="1" si="52"/>
        <v>0</v>
      </c>
      <c r="AB181" s="1112"/>
    </row>
    <row r="182" spans="1:28">
      <c r="A182" s="1151">
        <f>'AMORT. PROFILE 0% CPR'!A182</f>
        <v>50220</v>
      </c>
      <c r="C182" s="1111"/>
      <c r="D182" s="1132">
        <f t="shared" ca="1" si="38"/>
        <v>51135</v>
      </c>
      <c r="E182" s="1133">
        <f t="shared" ca="1" si="39"/>
        <v>51162</v>
      </c>
      <c r="F182" s="1134">
        <f t="shared" ca="1" si="40"/>
        <v>5233</v>
      </c>
      <c r="G182" s="1135">
        <f ca="1">IF(F182&lt;&gt;"",COUNTIF($F$11:F182,"&gt;0"),"")</f>
        <v>172</v>
      </c>
      <c r="H182" s="1136">
        <v>1.649593965294251E-2</v>
      </c>
      <c r="I182" s="1080"/>
      <c r="J182" s="1137">
        <f t="shared" ca="1" si="41"/>
        <v>0</v>
      </c>
      <c r="K182" s="1138">
        <f t="shared" ca="1" si="42"/>
        <v>0</v>
      </c>
      <c r="L182" s="1137">
        <f t="shared" ca="1" si="43"/>
        <v>0</v>
      </c>
      <c r="M182" s="1137">
        <f t="shared" ca="1" si="44"/>
        <v>0</v>
      </c>
      <c r="N182" s="1137">
        <f t="shared" ca="1" si="53"/>
        <v>0</v>
      </c>
      <c r="O182" s="1080"/>
      <c r="P182" s="1137">
        <f t="shared" ca="1" si="45"/>
        <v>0</v>
      </c>
      <c r="Q182" s="1137">
        <f t="shared" ca="1" si="46"/>
        <v>0</v>
      </c>
      <c r="R182" s="1137">
        <f t="shared" ca="1" si="54"/>
        <v>0</v>
      </c>
      <c r="S182" s="1137">
        <f t="shared" ca="1" si="55"/>
        <v>0</v>
      </c>
      <c r="T182" s="1137">
        <f t="shared" ca="1" si="47"/>
        <v>0</v>
      </c>
      <c r="U182" s="1139">
        <f t="shared" ca="1" si="48"/>
        <v>0</v>
      </c>
      <c r="V182" s="1140" t="str">
        <f t="shared" ca="1" si="49"/>
        <v>n.a.</v>
      </c>
      <c r="X182" s="1141">
        <f t="shared" ca="1" si="56"/>
        <v>0</v>
      </c>
      <c r="Y182" s="1141">
        <f t="shared" ca="1" si="50"/>
        <v>0</v>
      </c>
      <c r="Z182" s="1141">
        <f t="shared" ca="1" si="51"/>
        <v>0</v>
      </c>
      <c r="AA182" s="1139">
        <f t="shared" ca="1" si="52"/>
        <v>0</v>
      </c>
      <c r="AB182" s="1112"/>
    </row>
    <row r="183" spans="1:28">
      <c r="A183" s="1151">
        <f>'AMORT. PROFILE 0% CPR'!A183</f>
        <v>50248</v>
      </c>
      <c r="C183" s="1111"/>
      <c r="D183" s="1132">
        <f t="shared" ca="1" si="38"/>
        <v>51166</v>
      </c>
      <c r="E183" s="1133">
        <f t="shared" ca="1" si="39"/>
        <v>51193</v>
      </c>
      <c r="F183" s="1134">
        <f t="shared" ca="1" si="40"/>
        <v>5264</v>
      </c>
      <c r="G183" s="1135">
        <f ca="1">IF(F183&lt;&gt;"",COUNTIF($F$11:F183,"&gt;0"),"")</f>
        <v>173</v>
      </c>
      <c r="H183" s="1136">
        <v>1.6625995194031577E-2</v>
      </c>
      <c r="I183" s="1080"/>
      <c r="J183" s="1137">
        <f t="shared" ca="1" si="41"/>
        <v>0</v>
      </c>
      <c r="K183" s="1138">
        <f t="shared" ca="1" si="42"/>
        <v>0</v>
      </c>
      <c r="L183" s="1137">
        <f t="shared" ca="1" si="43"/>
        <v>0</v>
      </c>
      <c r="M183" s="1137">
        <f t="shared" ca="1" si="44"/>
        <v>0</v>
      </c>
      <c r="N183" s="1137">
        <f t="shared" ca="1" si="53"/>
        <v>0</v>
      </c>
      <c r="O183" s="1080"/>
      <c r="P183" s="1137">
        <f t="shared" ca="1" si="45"/>
        <v>0</v>
      </c>
      <c r="Q183" s="1137">
        <f t="shared" ca="1" si="46"/>
        <v>0</v>
      </c>
      <c r="R183" s="1137">
        <f t="shared" ca="1" si="54"/>
        <v>0</v>
      </c>
      <c r="S183" s="1137">
        <f t="shared" ca="1" si="55"/>
        <v>0</v>
      </c>
      <c r="T183" s="1137">
        <f t="shared" ca="1" si="47"/>
        <v>0</v>
      </c>
      <c r="U183" s="1139">
        <f t="shared" ca="1" si="48"/>
        <v>0</v>
      </c>
      <c r="V183" s="1140" t="str">
        <f t="shared" ca="1" si="49"/>
        <v>n.a.</v>
      </c>
      <c r="X183" s="1141">
        <f t="shared" ca="1" si="56"/>
        <v>0</v>
      </c>
      <c r="Y183" s="1141">
        <f t="shared" ca="1" si="50"/>
        <v>0</v>
      </c>
      <c r="Z183" s="1141">
        <f t="shared" ca="1" si="51"/>
        <v>0</v>
      </c>
      <c r="AA183" s="1139">
        <f t="shared" ca="1" si="52"/>
        <v>0</v>
      </c>
      <c r="AB183" s="1112"/>
    </row>
    <row r="184" spans="1:28">
      <c r="A184" s="1151">
        <f>'AMORT. PROFILE 0% CPR'!A184</f>
        <v>50279</v>
      </c>
      <c r="C184" s="1111"/>
      <c r="D184" s="1132">
        <f t="shared" ca="1" si="38"/>
        <v>51195</v>
      </c>
      <c r="E184" s="1133">
        <f t="shared" ca="1" si="39"/>
        <v>51222</v>
      </c>
      <c r="F184" s="1134">
        <f t="shared" ca="1" si="40"/>
        <v>5293</v>
      </c>
      <c r="G184" s="1135">
        <f ca="1">IF(F184&lt;&gt;"",COUNTIF($F$11:F184,"&gt;0"),"")</f>
        <v>174</v>
      </c>
      <c r="H184" s="1136">
        <v>1.6770003583705364E-2</v>
      </c>
      <c r="I184" s="1080"/>
      <c r="J184" s="1137">
        <f t="shared" ca="1" si="41"/>
        <v>0</v>
      </c>
      <c r="K184" s="1138">
        <f t="shared" ca="1" si="42"/>
        <v>0</v>
      </c>
      <c r="L184" s="1137">
        <f t="shared" ca="1" si="43"/>
        <v>0</v>
      </c>
      <c r="M184" s="1137">
        <f t="shared" ca="1" si="44"/>
        <v>0</v>
      </c>
      <c r="N184" s="1137">
        <f t="shared" ca="1" si="53"/>
        <v>0</v>
      </c>
      <c r="O184" s="1080"/>
      <c r="P184" s="1137">
        <f t="shared" ca="1" si="45"/>
        <v>0</v>
      </c>
      <c r="Q184" s="1137">
        <f t="shared" ca="1" si="46"/>
        <v>0</v>
      </c>
      <c r="R184" s="1137">
        <f t="shared" ca="1" si="54"/>
        <v>0</v>
      </c>
      <c r="S184" s="1137">
        <f t="shared" ca="1" si="55"/>
        <v>0</v>
      </c>
      <c r="T184" s="1137">
        <f t="shared" ca="1" si="47"/>
        <v>0</v>
      </c>
      <c r="U184" s="1139">
        <f t="shared" ca="1" si="48"/>
        <v>0</v>
      </c>
      <c r="V184" s="1140" t="str">
        <f t="shared" ca="1" si="49"/>
        <v>n.a.</v>
      </c>
      <c r="X184" s="1141">
        <f t="shared" ca="1" si="56"/>
        <v>0</v>
      </c>
      <c r="Y184" s="1141">
        <f t="shared" ca="1" si="50"/>
        <v>0</v>
      </c>
      <c r="Z184" s="1141">
        <f t="shared" ca="1" si="51"/>
        <v>0</v>
      </c>
      <c r="AA184" s="1139">
        <f t="shared" ca="1" si="52"/>
        <v>0</v>
      </c>
      <c r="AB184" s="1112"/>
    </row>
    <row r="185" spans="1:28">
      <c r="A185" s="1151">
        <f>'AMORT. PROFILE 0% CPR'!A185</f>
        <v>50311</v>
      </c>
      <c r="C185" s="1111"/>
      <c r="D185" s="1132">
        <f t="shared" ca="1" si="38"/>
        <v>51226</v>
      </c>
      <c r="E185" s="1133">
        <f t="shared" ca="1" si="39"/>
        <v>51253</v>
      </c>
      <c r="F185" s="1134">
        <f t="shared" ca="1" si="40"/>
        <v>5324</v>
      </c>
      <c r="G185" s="1135">
        <f ca="1">IF(F185&lt;&gt;"",COUNTIF($F$11:F185,"&gt;0"),"")</f>
        <v>175</v>
      </c>
      <c r="H185" s="1136">
        <v>1.6885742730233598E-2</v>
      </c>
      <c r="I185" s="1080"/>
      <c r="J185" s="1137">
        <f t="shared" ca="1" si="41"/>
        <v>0</v>
      </c>
      <c r="K185" s="1138">
        <f t="shared" ca="1" si="42"/>
        <v>0</v>
      </c>
      <c r="L185" s="1137">
        <f t="shared" ca="1" si="43"/>
        <v>0</v>
      </c>
      <c r="M185" s="1137">
        <f t="shared" ca="1" si="44"/>
        <v>0</v>
      </c>
      <c r="N185" s="1137">
        <f t="shared" ca="1" si="53"/>
        <v>0</v>
      </c>
      <c r="O185" s="1080"/>
      <c r="P185" s="1137">
        <f t="shared" ca="1" si="45"/>
        <v>0</v>
      </c>
      <c r="Q185" s="1137">
        <f t="shared" ca="1" si="46"/>
        <v>0</v>
      </c>
      <c r="R185" s="1137">
        <f t="shared" ca="1" si="54"/>
        <v>0</v>
      </c>
      <c r="S185" s="1137">
        <f t="shared" ca="1" si="55"/>
        <v>0</v>
      </c>
      <c r="T185" s="1137">
        <f t="shared" ca="1" si="47"/>
        <v>0</v>
      </c>
      <c r="U185" s="1139">
        <f t="shared" ca="1" si="48"/>
        <v>0</v>
      </c>
      <c r="V185" s="1140" t="str">
        <f t="shared" ca="1" si="49"/>
        <v>n.a.</v>
      </c>
      <c r="X185" s="1141">
        <f t="shared" ca="1" si="56"/>
        <v>0</v>
      </c>
      <c r="Y185" s="1141">
        <f t="shared" ca="1" si="50"/>
        <v>0</v>
      </c>
      <c r="Z185" s="1141">
        <f t="shared" ca="1" si="51"/>
        <v>0</v>
      </c>
      <c r="AA185" s="1139">
        <f t="shared" ca="1" si="52"/>
        <v>0</v>
      </c>
      <c r="AB185" s="1112"/>
    </row>
    <row r="186" spans="1:28">
      <c r="A186" s="1151">
        <f>'AMORT. PROFILE 0% CPR'!A186</f>
        <v>50340</v>
      </c>
      <c r="C186" s="1111"/>
      <c r="D186" s="1132">
        <f t="shared" ca="1" si="38"/>
        <v>51256</v>
      </c>
      <c r="E186" s="1133">
        <f t="shared" ca="1" si="39"/>
        <v>51284</v>
      </c>
      <c r="F186" s="1134">
        <f t="shared" ca="1" si="40"/>
        <v>5355</v>
      </c>
      <c r="G186" s="1135">
        <f ca="1">IF(F186&lt;&gt;"",COUNTIF($F$11:F186,"&gt;0"),"")</f>
        <v>176</v>
      </c>
      <c r="H186" s="1136">
        <v>1.6997256534494937E-2</v>
      </c>
      <c r="I186" s="1080"/>
      <c r="J186" s="1137">
        <f t="shared" ca="1" si="41"/>
        <v>0</v>
      </c>
      <c r="K186" s="1138">
        <f t="shared" ca="1" si="42"/>
        <v>0</v>
      </c>
      <c r="L186" s="1137">
        <f t="shared" ca="1" si="43"/>
        <v>0</v>
      </c>
      <c r="M186" s="1137">
        <f t="shared" ca="1" si="44"/>
        <v>0</v>
      </c>
      <c r="N186" s="1137">
        <f t="shared" ca="1" si="53"/>
        <v>0</v>
      </c>
      <c r="O186" s="1080"/>
      <c r="P186" s="1137">
        <f t="shared" ca="1" si="45"/>
        <v>0</v>
      </c>
      <c r="Q186" s="1137">
        <f t="shared" ca="1" si="46"/>
        <v>0</v>
      </c>
      <c r="R186" s="1137">
        <f t="shared" ca="1" si="54"/>
        <v>0</v>
      </c>
      <c r="S186" s="1137">
        <f t="shared" ca="1" si="55"/>
        <v>0</v>
      </c>
      <c r="T186" s="1137">
        <f t="shared" ca="1" si="47"/>
        <v>0</v>
      </c>
      <c r="U186" s="1139">
        <f t="shared" ca="1" si="48"/>
        <v>0</v>
      </c>
      <c r="V186" s="1140" t="str">
        <f t="shared" ca="1" si="49"/>
        <v>n.a.</v>
      </c>
      <c r="X186" s="1141">
        <f t="shared" ca="1" si="56"/>
        <v>0</v>
      </c>
      <c r="Y186" s="1141">
        <f t="shared" ca="1" si="50"/>
        <v>0</v>
      </c>
      <c r="Z186" s="1141">
        <f t="shared" ca="1" si="51"/>
        <v>0</v>
      </c>
      <c r="AA186" s="1139">
        <f t="shared" ca="1" si="52"/>
        <v>0</v>
      </c>
      <c r="AB186" s="1112"/>
    </row>
    <row r="187" spans="1:28">
      <c r="A187" s="1151">
        <f>'AMORT. PROFILE 0% CPR'!A187</f>
        <v>50371</v>
      </c>
      <c r="C187" s="1111"/>
      <c r="D187" s="1132">
        <f t="shared" ca="1" si="38"/>
        <v>51287</v>
      </c>
      <c r="E187" s="1133">
        <f t="shared" ca="1" si="39"/>
        <v>51314</v>
      </c>
      <c r="F187" s="1134">
        <f t="shared" ca="1" si="40"/>
        <v>5385</v>
      </c>
      <c r="G187" s="1135">
        <f ca="1">IF(F187&lt;&gt;"",COUNTIF($F$11:F187,"&gt;0"),"")</f>
        <v>177</v>
      </c>
      <c r="H187" s="1136">
        <v>1.7130972692743759E-2</v>
      </c>
      <c r="I187" s="1080"/>
      <c r="J187" s="1137">
        <f t="shared" ca="1" si="41"/>
        <v>0</v>
      </c>
      <c r="K187" s="1138">
        <f t="shared" ca="1" si="42"/>
        <v>0</v>
      </c>
      <c r="L187" s="1137">
        <f t="shared" ca="1" si="43"/>
        <v>0</v>
      </c>
      <c r="M187" s="1137">
        <f t="shared" ca="1" si="44"/>
        <v>0</v>
      </c>
      <c r="N187" s="1137">
        <f t="shared" ca="1" si="53"/>
        <v>0</v>
      </c>
      <c r="O187" s="1080"/>
      <c r="P187" s="1137">
        <f t="shared" ca="1" si="45"/>
        <v>0</v>
      </c>
      <c r="Q187" s="1137">
        <f t="shared" ca="1" si="46"/>
        <v>0</v>
      </c>
      <c r="R187" s="1137">
        <f t="shared" ca="1" si="54"/>
        <v>0</v>
      </c>
      <c r="S187" s="1137">
        <f t="shared" ca="1" si="55"/>
        <v>0</v>
      </c>
      <c r="T187" s="1137">
        <f t="shared" ca="1" si="47"/>
        <v>0</v>
      </c>
      <c r="U187" s="1139">
        <f t="shared" ca="1" si="48"/>
        <v>0</v>
      </c>
      <c r="V187" s="1140" t="str">
        <f t="shared" ca="1" si="49"/>
        <v>n.a.</v>
      </c>
      <c r="X187" s="1141">
        <f t="shared" ca="1" si="56"/>
        <v>0</v>
      </c>
      <c r="Y187" s="1141">
        <f t="shared" ca="1" si="50"/>
        <v>0</v>
      </c>
      <c r="Z187" s="1141">
        <f t="shared" ca="1" si="51"/>
        <v>0</v>
      </c>
      <c r="AA187" s="1139">
        <f t="shared" ca="1" si="52"/>
        <v>0</v>
      </c>
      <c r="AB187" s="1112"/>
    </row>
    <row r="188" spans="1:28">
      <c r="A188" s="1151">
        <f>'AMORT. PROFILE 0% CPR'!A188</f>
        <v>50402</v>
      </c>
      <c r="C188" s="1111"/>
      <c r="D188" s="1132">
        <f t="shared" ca="1" si="38"/>
        <v>51317</v>
      </c>
      <c r="E188" s="1133">
        <f t="shared" ca="1" si="39"/>
        <v>51344</v>
      </c>
      <c r="F188" s="1134">
        <f t="shared" ca="1" si="40"/>
        <v>5415</v>
      </c>
      <c r="G188" s="1135">
        <f ca="1">IF(F188&lt;&gt;"",COUNTIF($F$11:F188,"&gt;0"),"")</f>
        <v>178</v>
      </c>
      <c r="H188" s="1136">
        <v>1.7226374147011319E-2</v>
      </c>
      <c r="I188" s="1080"/>
      <c r="J188" s="1137">
        <f t="shared" ca="1" si="41"/>
        <v>0</v>
      </c>
      <c r="K188" s="1138">
        <f t="shared" ca="1" si="42"/>
        <v>0</v>
      </c>
      <c r="L188" s="1137">
        <f t="shared" ca="1" si="43"/>
        <v>0</v>
      </c>
      <c r="M188" s="1137">
        <f t="shared" ca="1" si="44"/>
        <v>0</v>
      </c>
      <c r="N188" s="1137">
        <f t="shared" ca="1" si="53"/>
        <v>0</v>
      </c>
      <c r="O188" s="1080"/>
      <c r="P188" s="1137">
        <f t="shared" ca="1" si="45"/>
        <v>0</v>
      </c>
      <c r="Q188" s="1137">
        <f t="shared" ca="1" si="46"/>
        <v>0</v>
      </c>
      <c r="R188" s="1137">
        <f t="shared" ca="1" si="54"/>
        <v>0</v>
      </c>
      <c r="S188" s="1137">
        <f t="shared" ca="1" si="55"/>
        <v>0</v>
      </c>
      <c r="T188" s="1137">
        <f t="shared" ca="1" si="47"/>
        <v>0</v>
      </c>
      <c r="U188" s="1139">
        <f t="shared" ca="1" si="48"/>
        <v>0</v>
      </c>
      <c r="V188" s="1140" t="str">
        <f t="shared" ca="1" si="49"/>
        <v>n.a.</v>
      </c>
      <c r="X188" s="1141">
        <f t="shared" ca="1" si="56"/>
        <v>0</v>
      </c>
      <c r="Y188" s="1141">
        <f t="shared" ca="1" si="50"/>
        <v>0</v>
      </c>
      <c r="Z188" s="1141">
        <f t="shared" ca="1" si="51"/>
        <v>0</v>
      </c>
      <c r="AA188" s="1139">
        <f t="shared" ca="1" si="52"/>
        <v>0</v>
      </c>
      <c r="AB188" s="1112"/>
    </row>
    <row r="189" spans="1:28">
      <c r="A189" s="1151">
        <f>'AMORT. PROFILE 0% CPR'!A189</f>
        <v>50432</v>
      </c>
      <c r="C189" s="1111"/>
      <c r="D189" s="1132">
        <f t="shared" ca="1" si="38"/>
        <v>51348</v>
      </c>
      <c r="E189" s="1133">
        <f t="shared" ca="1" si="39"/>
        <v>51375</v>
      </c>
      <c r="F189" s="1134">
        <f t="shared" ca="1" si="40"/>
        <v>5446</v>
      </c>
      <c r="G189" s="1135">
        <f ca="1">IF(F189&lt;&gt;"",COUNTIF($F$11:F189,"&gt;0"),"")</f>
        <v>179</v>
      </c>
      <c r="H189" s="1136">
        <v>1.7300299089173389E-2</v>
      </c>
      <c r="I189" s="1080"/>
      <c r="J189" s="1137">
        <f t="shared" ca="1" si="41"/>
        <v>0</v>
      </c>
      <c r="K189" s="1138">
        <f t="shared" ca="1" si="42"/>
        <v>0</v>
      </c>
      <c r="L189" s="1137">
        <f t="shared" ca="1" si="43"/>
        <v>0</v>
      </c>
      <c r="M189" s="1137">
        <f t="shared" ca="1" si="44"/>
        <v>0</v>
      </c>
      <c r="N189" s="1137">
        <f t="shared" ca="1" si="53"/>
        <v>0</v>
      </c>
      <c r="O189" s="1080"/>
      <c r="P189" s="1137">
        <f t="shared" ca="1" si="45"/>
        <v>0</v>
      </c>
      <c r="Q189" s="1137">
        <f t="shared" ca="1" si="46"/>
        <v>0</v>
      </c>
      <c r="R189" s="1137">
        <f t="shared" ca="1" si="54"/>
        <v>0</v>
      </c>
      <c r="S189" s="1137">
        <f t="shared" ca="1" si="55"/>
        <v>0</v>
      </c>
      <c r="T189" s="1137">
        <f t="shared" ca="1" si="47"/>
        <v>0</v>
      </c>
      <c r="U189" s="1139">
        <f t="shared" ca="1" si="48"/>
        <v>0</v>
      </c>
      <c r="V189" s="1140" t="str">
        <f t="shared" ca="1" si="49"/>
        <v>n.a.</v>
      </c>
      <c r="X189" s="1141">
        <f t="shared" ca="1" si="56"/>
        <v>0</v>
      </c>
      <c r="Y189" s="1141">
        <f t="shared" ca="1" si="50"/>
        <v>0</v>
      </c>
      <c r="Z189" s="1141">
        <f t="shared" ca="1" si="51"/>
        <v>0</v>
      </c>
      <c r="AA189" s="1139">
        <f t="shared" ca="1" si="52"/>
        <v>0</v>
      </c>
      <c r="AB189" s="1112"/>
    </row>
    <row r="190" spans="1:28">
      <c r="A190" s="1151">
        <f>'AMORT. PROFILE 0% CPR'!A190</f>
        <v>50462</v>
      </c>
      <c r="C190" s="1111"/>
      <c r="D190" s="1132">
        <f t="shared" ca="1" si="38"/>
        <v>51379</v>
      </c>
      <c r="E190" s="1133">
        <f t="shared" ca="1" si="39"/>
        <v>51406</v>
      </c>
      <c r="F190" s="1134">
        <f t="shared" ca="1" si="40"/>
        <v>5477</v>
      </c>
      <c r="G190" s="1135">
        <f ca="1">IF(F190&lt;&gt;"",COUNTIF($F$11:F190,"&gt;0"),"")</f>
        <v>180</v>
      </c>
      <c r="H190" s="1136">
        <v>1.7421261075670755E-2</v>
      </c>
      <c r="I190" s="1080"/>
      <c r="J190" s="1137">
        <f t="shared" ca="1" si="41"/>
        <v>0</v>
      </c>
      <c r="K190" s="1138">
        <f t="shared" ca="1" si="42"/>
        <v>0</v>
      </c>
      <c r="L190" s="1137">
        <f t="shared" ca="1" si="43"/>
        <v>0</v>
      </c>
      <c r="M190" s="1137">
        <f t="shared" ca="1" si="44"/>
        <v>0</v>
      </c>
      <c r="N190" s="1137">
        <f t="shared" ca="1" si="53"/>
        <v>0</v>
      </c>
      <c r="O190" s="1080"/>
      <c r="P190" s="1137">
        <f t="shared" ca="1" si="45"/>
        <v>0</v>
      </c>
      <c r="Q190" s="1137">
        <f t="shared" ca="1" si="46"/>
        <v>0</v>
      </c>
      <c r="R190" s="1137">
        <f t="shared" ca="1" si="54"/>
        <v>0</v>
      </c>
      <c r="S190" s="1137">
        <f t="shared" ca="1" si="55"/>
        <v>0</v>
      </c>
      <c r="T190" s="1137">
        <f t="shared" ca="1" si="47"/>
        <v>0</v>
      </c>
      <c r="U190" s="1139">
        <f t="shared" ca="1" si="48"/>
        <v>0</v>
      </c>
      <c r="V190" s="1140" t="str">
        <f t="shared" ca="1" si="49"/>
        <v>n.a.</v>
      </c>
      <c r="X190" s="1141">
        <f t="shared" ca="1" si="56"/>
        <v>0</v>
      </c>
      <c r="Y190" s="1141">
        <f t="shared" ca="1" si="50"/>
        <v>0</v>
      </c>
      <c r="Z190" s="1141">
        <f t="shared" ca="1" si="51"/>
        <v>0</v>
      </c>
      <c r="AA190" s="1139">
        <f t="shared" ca="1" si="52"/>
        <v>0</v>
      </c>
      <c r="AB190" s="1112"/>
    </row>
    <row r="191" spans="1:28">
      <c r="A191" s="1151">
        <f>'AMORT. PROFILE 0% CPR'!A191</f>
        <v>50493</v>
      </c>
      <c r="C191" s="1111"/>
      <c r="D191" s="1132">
        <f t="shared" ca="1" si="38"/>
        <v>51409</v>
      </c>
      <c r="E191" s="1133">
        <f t="shared" ca="1" si="39"/>
        <v>51438</v>
      </c>
      <c r="F191" s="1134">
        <f t="shared" ca="1" si="40"/>
        <v>5509</v>
      </c>
      <c r="G191" s="1135">
        <f ca="1">IF(F191&lt;&gt;"",COUNTIF($F$11:F191,"&gt;0"),"")</f>
        <v>181</v>
      </c>
      <c r="H191" s="1136">
        <v>1.7534292494479728E-2</v>
      </c>
      <c r="I191" s="1080"/>
      <c r="J191" s="1137">
        <f t="shared" ca="1" si="41"/>
        <v>0</v>
      </c>
      <c r="K191" s="1138">
        <f t="shared" ca="1" si="42"/>
        <v>0</v>
      </c>
      <c r="L191" s="1137">
        <f t="shared" ca="1" si="43"/>
        <v>0</v>
      </c>
      <c r="M191" s="1137">
        <f t="shared" ca="1" si="44"/>
        <v>0</v>
      </c>
      <c r="N191" s="1137">
        <f t="shared" ca="1" si="53"/>
        <v>0</v>
      </c>
      <c r="O191" s="1080"/>
      <c r="P191" s="1137">
        <f t="shared" ca="1" si="45"/>
        <v>0</v>
      </c>
      <c r="Q191" s="1137">
        <f t="shared" ca="1" si="46"/>
        <v>0</v>
      </c>
      <c r="R191" s="1137">
        <f t="shared" ca="1" si="54"/>
        <v>0</v>
      </c>
      <c r="S191" s="1137">
        <f t="shared" ca="1" si="55"/>
        <v>0</v>
      </c>
      <c r="T191" s="1137">
        <f t="shared" ca="1" si="47"/>
        <v>0</v>
      </c>
      <c r="U191" s="1139">
        <f t="shared" ca="1" si="48"/>
        <v>0</v>
      </c>
      <c r="V191" s="1140" t="str">
        <f t="shared" ca="1" si="49"/>
        <v>n.a.</v>
      </c>
      <c r="X191" s="1141">
        <f t="shared" ca="1" si="56"/>
        <v>0</v>
      </c>
      <c r="Y191" s="1141">
        <f t="shared" ca="1" si="50"/>
        <v>0</v>
      </c>
      <c r="Z191" s="1141">
        <f t="shared" ca="1" si="51"/>
        <v>0</v>
      </c>
      <c r="AA191" s="1139">
        <f t="shared" ca="1" si="52"/>
        <v>0</v>
      </c>
      <c r="AB191" s="1112"/>
    </row>
    <row r="192" spans="1:28">
      <c r="A192" s="1151">
        <f>'AMORT. PROFILE 0% CPR'!A192</f>
        <v>50522</v>
      </c>
      <c r="C192" s="1111"/>
      <c r="D192" s="1132">
        <f t="shared" ca="1" si="38"/>
        <v>51440</v>
      </c>
      <c r="E192" s="1133">
        <f t="shared" ca="1" si="39"/>
        <v>51467</v>
      </c>
      <c r="F192" s="1134">
        <f t="shared" ca="1" si="40"/>
        <v>5538</v>
      </c>
      <c r="G192" s="1135">
        <f ca="1">IF(F192&lt;&gt;"",COUNTIF($F$11:F192,"&gt;0"),"")</f>
        <v>182</v>
      </c>
      <c r="H192" s="1136">
        <v>1.7676261966314354E-2</v>
      </c>
      <c r="I192" s="1080"/>
      <c r="J192" s="1137">
        <f t="shared" ca="1" si="41"/>
        <v>0</v>
      </c>
      <c r="K192" s="1138">
        <f t="shared" ca="1" si="42"/>
        <v>0</v>
      </c>
      <c r="L192" s="1137">
        <f t="shared" ca="1" si="43"/>
        <v>0</v>
      </c>
      <c r="M192" s="1137">
        <f t="shared" ca="1" si="44"/>
        <v>0</v>
      </c>
      <c r="N192" s="1137">
        <f t="shared" ca="1" si="53"/>
        <v>0</v>
      </c>
      <c r="O192" s="1080"/>
      <c r="P192" s="1137">
        <f t="shared" ca="1" si="45"/>
        <v>0</v>
      </c>
      <c r="Q192" s="1137">
        <f t="shared" ca="1" si="46"/>
        <v>0</v>
      </c>
      <c r="R192" s="1137">
        <f t="shared" ca="1" si="54"/>
        <v>0</v>
      </c>
      <c r="S192" s="1137">
        <f t="shared" ca="1" si="55"/>
        <v>0</v>
      </c>
      <c r="T192" s="1137">
        <f t="shared" ca="1" si="47"/>
        <v>0</v>
      </c>
      <c r="U192" s="1139">
        <f t="shared" ca="1" si="48"/>
        <v>0</v>
      </c>
      <c r="V192" s="1140" t="str">
        <f t="shared" ca="1" si="49"/>
        <v>n.a.</v>
      </c>
      <c r="X192" s="1141">
        <f t="shared" ca="1" si="56"/>
        <v>0</v>
      </c>
      <c r="Y192" s="1141">
        <f t="shared" ca="1" si="50"/>
        <v>0</v>
      </c>
      <c r="Z192" s="1141">
        <f t="shared" ca="1" si="51"/>
        <v>0</v>
      </c>
      <c r="AA192" s="1139">
        <f t="shared" ca="1" si="52"/>
        <v>0</v>
      </c>
      <c r="AB192" s="1112"/>
    </row>
    <row r="193" spans="1:28">
      <c r="A193" s="1151">
        <f>'AMORT. PROFILE 0% CPR'!A193</f>
        <v>50552</v>
      </c>
      <c r="C193" s="1111"/>
      <c r="D193" s="1132">
        <f t="shared" ca="1" si="38"/>
        <v>51470</v>
      </c>
      <c r="E193" s="1133">
        <f t="shared" ca="1" si="39"/>
        <v>51497</v>
      </c>
      <c r="F193" s="1134">
        <f t="shared" ca="1" si="40"/>
        <v>5568</v>
      </c>
      <c r="G193" s="1135">
        <f ca="1">IF(F193&lt;&gt;"",COUNTIF($F$11:F193,"&gt;0"),"")</f>
        <v>183</v>
      </c>
      <c r="H193" s="1136">
        <v>1.7802590891272663E-2</v>
      </c>
      <c r="I193" s="1080"/>
      <c r="J193" s="1137">
        <f t="shared" ca="1" si="41"/>
        <v>0</v>
      </c>
      <c r="K193" s="1138">
        <f t="shared" ca="1" si="42"/>
        <v>0</v>
      </c>
      <c r="L193" s="1137">
        <f t="shared" ca="1" si="43"/>
        <v>0</v>
      </c>
      <c r="M193" s="1137">
        <f t="shared" ca="1" si="44"/>
        <v>0</v>
      </c>
      <c r="N193" s="1137">
        <f t="shared" ca="1" si="53"/>
        <v>0</v>
      </c>
      <c r="O193" s="1080"/>
      <c r="P193" s="1137">
        <f t="shared" ca="1" si="45"/>
        <v>0</v>
      </c>
      <c r="Q193" s="1137">
        <f t="shared" ca="1" si="46"/>
        <v>0</v>
      </c>
      <c r="R193" s="1137">
        <f t="shared" ca="1" si="54"/>
        <v>0</v>
      </c>
      <c r="S193" s="1137">
        <f t="shared" ca="1" si="55"/>
        <v>0</v>
      </c>
      <c r="T193" s="1137">
        <f t="shared" ca="1" si="47"/>
        <v>0</v>
      </c>
      <c r="U193" s="1139">
        <f t="shared" ca="1" si="48"/>
        <v>0</v>
      </c>
      <c r="V193" s="1140" t="str">
        <f t="shared" ca="1" si="49"/>
        <v>n.a.</v>
      </c>
      <c r="X193" s="1141">
        <f t="shared" ca="1" si="56"/>
        <v>0</v>
      </c>
      <c r="Y193" s="1141">
        <f t="shared" ca="1" si="50"/>
        <v>0</v>
      </c>
      <c r="Z193" s="1141">
        <f t="shared" ca="1" si="51"/>
        <v>0</v>
      </c>
      <c r="AA193" s="1139">
        <f t="shared" ca="1" si="52"/>
        <v>0</v>
      </c>
      <c r="AB193" s="1112"/>
    </row>
    <row r="194" spans="1:28">
      <c r="A194" s="1151">
        <f>'AMORT. PROFILE 0% CPR'!A194</f>
        <v>50584</v>
      </c>
      <c r="C194" s="1111"/>
      <c r="D194" s="1132">
        <f t="shared" ca="1" si="38"/>
        <v>51501</v>
      </c>
      <c r="E194" s="1133">
        <f t="shared" ca="1" si="39"/>
        <v>51529</v>
      </c>
      <c r="F194" s="1134">
        <f t="shared" ca="1" si="40"/>
        <v>5600</v>
      </c>
      <c r="G194" s="1135">
        <f ca="1">IF(F194&lt;&gt;"",COUNTIF($F$11:F194,"&gt;0"),"")</f>
        <v>184</v>
      </c>
      <c r="H194" s="1136">
        <v>1.7940583529051871E-2</v>
      </c>
      <c r="I194" s="1080"/>
      <c r="J194" s="1137">
        <f t="shared" ca="1" si="41"/>
        <v>0</v>
      </c>
      <c r="K194" s="1138">
        <f t="shared" ca="1" si="42"/>
        <v>0</v>
      </c>
      <c r="L194" s="1137">
        <f t="shared" ca="1" si="43"/>
        <v>0</v>
      </c>
      <c r="M194" s="1137">
        <f t="shared" ca="1" si="44"/>
        <v>0</v>
      </c>
      <c r="N194" s="1137">
        <f t="shared" ca="1" si="53"/>
        <v>0</v>
      </c>
      <c r="O194" s="1080"/>
      <c r="P194" s="1137">
        <f t="shared" ca="1" si="45"/>
        <v>0</v>
      </c>
      <c r="Q194" s="1137">
        <f t="shared" ca="1" si="46"/>
        <v>0</v>
      </c>
      <c r="R194" s="1137">
        <f t="shared" ca="1" si="54"/>
        <v>0</v>
      </c>
      <c r="S194" s="1137">
        <f t="shared" ca="1" si="55"/>
        <v>0</v>
      </c>
      <c r="T194" s="1137">
        <f t="shared" ca="1" si="47"/>
        <v>0</v>
      </c>
      <c r="U194" s="1139">
        <f t="shared" ca="1" si="48"/>
        <v>0</v>
      </c>
      <c r="V194" s="1140" t="str">
        <f t="shared" ca="1" si="49"/>
        <v>n.a.</v>
      </c>
      <c r="X194" s="1141">
        <f t="shared" ca="1" si="56"/>
        <v>0</v>
      </c>
      <c r="Y194" s="1141">
        <f t="shared" ca="1" si="50"/>
        <v>0</v>
      </c>
      <c r="Z194" s="1141">
        <f t="shared" ca="1" si="51"/>
        <v>0</v>
      </c>
      <c r="AA194" s="1139">
        <f t="shared" ca="1" si="52"/>
        <v>0</v>
      </c>
      <c r="AB194" s="1112"/>
    </row>
    <row r="195" spans="1:28">
      <c r="A195" s="1151">
        <f>'AMORT. PROFILE 0% CPR'!A195</f>
        <v>50613</v>
      </c>
      <c r="C195" s="1111"/>
      <c r="D195" s="1132">
        <f t="shared" ca="1" si="38"/>
        <v>51532</v>
      </c>
      <c r="E195" s="1133">
        <f t="shared" ca="1" si="39"/>
        <v>51559</v>
      </c>
      <c r="F195" s="1134">
        <f t="shared" ca="1" si="40"/>
        <v>5630</v>
      </c>
      <c r="G195" s="1135">
        <f ca="1">IF(F195&lt;&gt;"",COUNTIF($F$11:F195,"&gt;0"),"")</f>
        <v>185</v>
      </c>
      <c r="H195" s="1136">
        <v>1.8092906505045664E-2</v>
      </c>
      <c r="I195" s="1080"/>
      <c r="J195" s="1137">
        <f t="shared" ca="1" si="41"/>
        <v>0</v>
      </c>
      <c r="K195" s="1138">
        <f t="shared" ca="1" si="42"/>
        <v>0</v>
      </c>
      <c r="L195" s="1137">
        <f t="shared" ca="1" si="43"/>
        <v>0</v>
      </c>
      <c r="M195" s="1137">
        <f t="shared" ca="1" si="44"/>
        <v>0</v>
      </c>
      <c r="N195" s="1137">
        <f t="shared" ca="1" si="53"/>
        <v>0</v>
      </c>
      <c r="O195" s="1080"/>
      <c r="P195" s="1137">
        <f t="shared" ca="1" si="45"/>
        <v>0</v>
      </c>
      <c r="Q195" s="1137">
        <f t="shared" ca="1" si="46"/>
        <v>0</v>
      </c>
      <c r="R195" s="1137">
        <f t="shared" ca="1" si="54"/>
        <v>0</v>
      </c>
      <c r="S195" s="1137">
        <f t="shared" ca="1" si="55"/>
        <v>0</v>
      </c>
      <c r="T195" s="1137">
        <f t="shared" ca="1" si="47"/>
        <v>0</v>
      </c>
      <c r="U195" s="1139">
        <f t="shared" ca="1" si="48"/>
        <v>0</v>
      </c>
      <c r="V195" s="1140" t="str">
        <f t="shared" ca="1" si="49"/>
        <v>n.a.</v>
      </c>
      <c r="X195" s="1141">
        <f t="shared" ca="1" si="56"/>
        <v>0</v>
      </c>
      <c r="Y195" s="1141">
        <f t="shared" ca="1" si="50"/>
        <v>0</v>
      </c>
      <c r="Z195" s="1141">
        <f t="shared" ca="1" si="51"/>
        <v>0</v>
      </c>
      <c r="AA195" s="1139">
        <f t="shared" ca="1" si="52"/>
        <v>0</v>
      </c>
      <c r="AB195" s="1112"/>
    </row>
    <row r="196" spans="1:28">
      <c r="A196" s="1151">
        <f>'AMORT. PROFILE 0% CPR'!A196</f>
        <v>50644</v>
      </c>
      <c r="C196" s="1111"/>
      <c r="D196" s="1132">
        <f t="shared" ca="1" si="38"/>
        <v>51560</v>
      </c>
      <c r="E196" s="1133">
        <f t="shared" ca="1" si="39"/>
        <v>51587</v>
      </c>
      <c r="F196" s="1134">
        <f t="shared" ca="1" si="40"/>
        <v>5658</v>
      </c>
      <c r="G196" s="1135">
        <f ca="1">IF(F196&lt;&gt;"",COUNTIF($F$11:F196,"&gt;0"),"")</f>
        <v>186</v>
      </c>
      <c r="H196" s="1136">
        <v>1.8259235685001249E-2</v>
      </c>
      <c r="I196" s="1080"/>
      <c r="J196" s="1137">
        <f t="shared" ca="1" si="41"/>
        <v>0</v>
      </c>
      <c r="K196" s="1138">
        <f t="shared" ca="1" si="42"/>
        <v>0</v>
      </c>
      <c r="L196" s="1137">
        <f t="shared" ca="1" si="43"/>
        <v>0</v>
      </c>
      <c r="M196" s="1137">
        <f t="shared" ca="1" si="44"/>
        <v>0</v>
      </c>
      <c r="N196" s="1137">
        <f t="shared" ca="1" si="53"/>
        <v>0</v>
      </c>
      <c r="O196" s="1080"/>
      <c r="P196" s="1137">
        <f t="shared" ca="1" si="45"/>
        <v>0</v>
      </c>
      <c r="Q196" s="1137">
        <f t="shared" ca="1" si="46"/>
        <v>0</v>
      </c>
      <c r="R196" s="1137">
        <f t="shared" ca="1" si="54"/>
        <v>0</v>
      </c>
      <c r="S196" s="1137">
        <f t="shared" ca="1" si="55"/>
        <v>0</v>
      </c>
      <c r="T196" s="1137">
        <f t="shared" ca="1" si="47"/>
        <v>0</v>
      </c>
      <c r="U196" s="1139">
        <f t="shared" ca="1" si="48"/>
        <v>0</v>
      </c>
      <c r="V196" s="1140" t="str">
        <f t="shared" ca="1" si="49"/>
        <v>n.a.</v>
      </c>
      <c r="X196" s="1141">
        <f t="shared" ca="1" si="56"/>
        <v>0</v>
      </c>
      <c r="Y196" s="1141">
        <f t="shared" ca="1" si="50"/>
        <v>0</v>
      </c>
      <c r="Z196" s="1141">
        <f t="shared" ca="1" si="51"/>
        <v>0</v>
      </c>
      <c r="AA196" s="1139">
        <f t="shared" ca="1" si="52"/>
        <v>0</v>
      </c>
      <c r="AB196" s="1112"/>
    </row>
    <row r="197" spans="1:28">
      <c r="A197" s="1151">
        <f>'AMORT. PROFILE 0% CPR'!A197</f>
        <v>50675</v>
      </c>
      <c r="C197" s="1111"/>
      <c r="D197" s="1132">
        <f t="shared" ca="1" si="38"/>
        <v>51591</v>
      </c>
      <c r="E197" s="1133">
        <f t="shared" ca="1" si="39"/>
        <v>51620</v>
      </c>
      <c r="F197" s="1134">
        <f t="shared" ca="1" si="40"/>
        <v>5691</v>
      </c>
      <c r="G197" s="1135">
        <f ca="1">IF(F197&lt;&gt;"",COUNTIF($F$11:F197,"&gt;0"),"")</f>
        <v>187</v>
      </c>
      <c r="H197" s="1136">
        <v>1.8405462194940533E-2</v>
      </c>
      <c r="I197" s="1080"/>
      <c r="J197" s="1137">
        <f t="shared" ca="1" si="41"/>
        <v>0</v>
      </c>
      <c r="K197" s="1138">
        <f t="shared" ca="1" si="42"/>
        <v>0</v>
      </c>
      <c r="L197" s="1137">
        <f t="shared" ca="1" si="43"/>
        <v>0</v>
      </c>
      <c r="M197" s="1137">
        <f t="shared" ca="1" si="44"/>
        <v>0</v>
      </c>
      <c r="N197" s="1137">
        <f t="shared" ca="1" si="53"/>
        <v>0</v>
      </c>
      <c r="O197" s="1080"/>
      <c r="P197" s="1137">
        <f t="shared" ca="1" si="45"/>
        <v>0</v>
      </c>
      <c r="Q197" s="1137">
        <f t="shared" ca="1" si="46"/>
        <v>0</v>
      </c>
      <c r="R197" s="1137">
        <f t="shared" ca="1" si="54"/>
        <v>0</v>
      </c>
      <c r="S197" s="1137">
        <f t="shared" ca="1" si="55"/>
        <v>0</v>
      </c>
      <c r="T197" s="1137">
        <f t="shared" ca="1" si="47"/>
        <v>0</v>
      </c>
      <c r="U197" s="1139">
        <f t="shared" ca="1" si="48"/>
        <v>0</v>
      </c>
      <c r="V197" s="1140" t="str">
        <f t="shared" ca="1" si="49"/>
        <v>n.a.</v>
      </c>
      <c r="X197" s="1141">
        <f t="shared" ca="1" si="56"/>
        <v>0</v>
      </c>
      <c r="Y197" s="1141">
        <f t="shared" ca="1" si="50"/>
        <v>0</v>
      </c>
      <c r="Z197" s="1141">
        <f t="shared" ca="1" si="51"/>
        <v>0</v>
      </c>
      <c r="AA197" s="1139">
        <f t="shared" ca="1" si="52"/>
        <v>0</v>
      </c>
      <c r="AB197" s="1112"/>
    </row>
    <row r="198" spans="1:28">
      <c r="A198" s="1151">
        <f>'AMORT. PROFILE 0% CPR'!A198</f>
        <v>50705</v>
      </c>
      <c r="C198" s="1111"/>
      <c r="D198" s="1132">
        <f t="shared" ca="1" si="38"/>
        <v>51621</v>
      </c>
      <c r="E198" s="1133">
        <f t="shared" ca="1" si="39"/>
        <v>51648</v>
      </c>
      <c r="F198" s="1134">
        <f t="shared" ca="1" si="40"/>
        <v>5719</v>
      </c>
      <c r="G198" s="1135">
        <f ca="1">IF(F198&lt;&gt;"",COUNTIF($F$11:F198,"&gt;0"),"")</f>
        <v>188</v>
      </c>
      <c r="H198" s="1136">
        <v>1.8569758844308379E-2</v>
      </c>
      <c r="I198" s="1080"/>
      <c r="J198" s="1137">
        <f t="shared" ca="1" si="41"/>
        <v>0</v>
      </c>
      <c r="K198" s="1138">
        <f t="shared" ca="1" si="42"/>
        <v>0</v>
      </c>
      <c r="L198" s="1137">
        <f t="shared" ca="1" si="43"/>
        <v>0</v>
      </c>
      <c r="M198" s="1137">
        <f t="shared" ca="1" si="44"/>
        <v>0</v>
      </c>
      <c r="N198" s="1137">
        <f t="shared" ca="1" si="53"/>
        <v>0</v>
      </c>
      <c r="O198" s="1080"/>
      <c r="P198" s="1137">
        <f t="shared" ca="1" si="45"/>
        <v>0</v>
      </c>
      <c r="Q198" s="1137">
        <f t="shared" ca="1" si="46"/>
        <v>0</v>
      </c>
      <c r="R198" s="1137">
        <f t="shared" ca="1" si="54"/>
        <v>0</v>
      </c>
      <c r="S198" s="1137">
        <f t="shared" ca="1" si="55"/>
        <v>0</v>
      </c>
      <c r="T198" s="1137">
        <f t="shared" ca="1" si="47"/>
        <v>0</v>
      </c>
      <c r="U198" s="1139">
        <f t="shared" ca="1" si="48"/>
        <v>0</v>
      </c>
      <c r="V198" s="1140" t="str">
        <f t="shared" ca="1" si="49"/>
        <v>n.a.</v>
      </c>
      <c r="X198" s="1141">
        <f t="shared" ca="1" si="56"/>
        <v>0</v>
      </c>
      <c r="Y198" s="1141">
        <f t="shared" ca="1" si="50"/>
        <v>0</v>
      </c>
      <c r="Z198" s="1141">
        <f t="shared" ca="1" si="51"/>
        <v>0</v>
      </c>
      <c r="AA198" s="1139">
        <f t="shared" ca="1" si="52"/>
        <v>0</v>
      </c>
      <c r="AB198" s="1112"/>
    </row>
    <row r="199" spans="1:28">
      <c r="A199" s="1151">
        <f>'AMORT. PROFILE 0% CPR'!A199</f>
        <v>50738</v>
      </c>
      <c r="C199" s="1111"/>
      <c r="D199" s="1132">
        <f t="shared" ca="1" si="38"/>
        <v>51652</v>
      </c>
      <c r="E199" s="1133">
        <f t="shared" ca="1" si="39"/>
        <v>51679</v>
      </c>
      <c r="F199" s="1134">
        <f t="shared" ca="1" si="40"/>
        <v>5750</v>
      </c>
      <c r="G199" s="1135">
        <f ca="1">IF(F199&lt;&gt;"",COUNTIF($F$11:F199,"&gt;0"),"")</f>
        <v>189</v>
      </c>
      <c r="H199" s="1136">
        <v>1.8810495123137577E-2</v>
      </c>
      <c r="I199" s="1080"/>
      <c r="J199" s="1137">
        <f t="shared" ca="1" si="41"/>
        <v>0</v>
      </c>
      <c r="K199" s="1138">
        <f t="shared" ca="1" si="42"/>
        <v>0</v>
      </c>
      <c r="L199" s="1137">
        <f t="shared" ca="1" si="43"/>
        <v>0</v>
      </c>
      <c r="M199" s="1137">
        <f t="shared" ca="1" si="44"/>
        <v>0</v>
      </c>
      <c r="N199" s="1137">
        <f t="shared" ca="1" si="53"/>
        <v>0</v>
      </c>
      <c r="O199" s="1080"/>
      <c r="P199" s="1137">
        <f t="shared" ca="1" si="45"/>
        <v>0</v>
      </c>
      <c r="Q199" s="1137">
        <f t="shared" ca="1" si="46"/>
        <v>0</v>
      </c>
      <c r="R199" s="1137">
        <f t="shared" ca="1" si="54"/>
        <v>0</v>
      </c>
      <c r="S199" s="1137">
        <f t="shared" ca="1" si="55"/>
        <v>0</v>
      </c>
      <c r="T199" s="1137">
        <f t="shared" ca="1" si="47"/>
        <v>0</v>
      </c>
      <c r="U199" s="1139">
        <f t="shared" ca="1" si="48"/>
        <v>0</v>
      </c>
      <c r="V199" s="1140" t="str">
        <f t="shared" ca="1" si="49"/>
        <v>n.a.</v>
      </c>
      <c r="X199" s="1141">
        <f t="shared" ca="1" si="56"/>
        <v>0</v>
      </c>
      <c r="Y199" s="1141">
        <f t="shared" ca="1" si="50"/>
        <v>0</v>
      </c>
      <c r="Z199" s="1141">
        <f t="shared" ca="1" si="51"/>
        <v>0</v>
      </c>
      <c r="AA199" s="1139">
        <f t="shared" ca="1" si="52"/>
        <v>0</v>
      </c>
      <c r="AB199" s="1112"/>
    </row>
    <row r="200" spans="1:28">
      <c r="A200" s="1151">
        <f>'AMORT. PROFILE 0% CPR'!A200</f>
        <v>50766</v>
      </c>
      <c r="C200" s="1111"/>
      <c r="D200" s="1132">
        <f t="shared" ca="1" si="38"/>
        <v>51682</v>
      </c>
      <c r="E200" s="1133">
        <f t="shared" ca="1" si="39"/>
        <v>51711</v>
      </c>
      <c r="F200" s="1134">
        <f t="shared" ca="1" si="40"/>
        <v>5782</v>
      </c>
      <c r="G200" s="1135">
        <f ca="1">IF(F200&lt;&gt;"",COUNTIF($F$11:F200,"&gt;0"),"")</f>
        <v>190</v>
      </c>
      <c r="H200" s="1136">
        <v>1.9010539009928829E-2</v>
      </c>
      <c r="I200" s="1080"/>
      <c r="J200" s="1137">
        <f t="shared" ca="1" si="41"/>
        <v>0</v>
      </c>
      <c r="K200" s="1138">
        <f t="shared" ca="1" si="42"/>
        <v>0</v>
      </c>
      <c r="L200" s="1137">
        <f t="shared" ca="1" si="43"/>
        <v>0</v>
      </c>
      <c r="M200" s="1137">
        <f t="shared" ca="1" si="44"/>
        <v>0</v>
      </c>
      <c r="N200" s="1137">
        <f t="shared" ca="1" si="53"/>
        <v>0</v>
      </c>
      <c r="O200" s="1080"/>
      <c r="P200" s="1137">
        <f t="shared" ca="1" si="45"/>
        <v>0</v>
      </c>
      <c r="Q200" s="1137">
        <f t="shared" ca="1" si="46"/>
        <v>0</v>
      </c>
      <c r="R200" s="1137">
        <f t="shared" ca="1" si="54"/>
        <v>0</v>
      </c>
      <c r="S200" s="1137">
        <f t="shared" ca="1" si="55"/>
        <v>0</v>
      </c>
      <c r="T200" s="1137">
        <f t="shared" ca="1" si="47"/>
        <v>0</v>
      </c>
      <c r="U200" s="1139">
        <f t="shared" ca="1" si="48"/>
        <v>0</v>
      </c>
      <c r="V200" s="1140" t="str">
        <f t="shared" ca="1" si="49"/>
        <v>n.a.</v>
      </c>
      <c r="X200" s="1141">
        <f t="shared" ca="1" si="56"/>
        <v>0</v>
      </c>
      <c r="Y200" s="1141">
        <f t="shared" ca="1" si="50"/>
        <v>0</v>
      </c>
      <c r="Z200" s="1141">
        <f t="shared" ca="1" si="51"/>
        <v>0</v>
      </c>
      <c r="AA200" s="1139">
        <f t="shared" ca="1" si="52"/>
        <v>0</v>
      </c>
      <c r="AB200" s="1112"/>
    </row>
    <row r="201" spans="1:28">
      <c r="A201" s="1151">
        <f>'AMORT. PROFILE 0% CPR'!A201</f>
        <v>50797</v>
      </c>
      <c r="C201" s="1111"/>
      <c r="D201" s="1132">
        <f t="shared" ca="1" si="38"/>
        <v>51713</v>
      </c>
      <c r="E201" s="1133">
        <f t="shared" ca="1" si="39"/>
        <v>51740</v>
      </c>
      <c r="F201" s="1134">
        <f t="shared" ca="1" si="40"/>
        <v>5811</v>
      </c>
      <c r="G201" s="1135">
        <f ca="1">IF(F201&lt;&gt;"",COUNTIF($F$11:F201,"&gt;0"),"")</f>
        <v>191</v>
      </c>
      <c r="H201" s="1136">
        <v>1.9235363671771803E-2</v>
      </c>
      <c r="I201" s="1080"/>
      <c r="J201" s="1137">
        <f t="shared" ca="1" si="41"/>
        <v>0</v>
      </c>
      <c r="K201" s="1138">
        <f t="shared" ca="1" si="42"/>
        <v>0</v>
      </c>
      <c r="L201" s="1137">
        <f t="shared" ca="1" si="43"/>
        <v>0</v>
      </c>
      <c r="M201" s="1137">
        <f t="shared" ca="1" si="44"/>
        <v>0</v>
      </c>
      <c r="N201" s="1137">
        <f t="shared" ca="1" si="53"/>
        <v>0</v>
      </c>
      <c r="O201" s="1080"/>
      <c r="P201" s="1137">
        <f t="shared" ca="1" si="45"/>
        <v>0</v>
      </c>
      <c r="Q201" s="1137">
        <f t="shared" ca="1" si="46"/>
        <v>0</v>
      </c>
      <c r="R201" s="1137">
        <f t="shared" ca="1" si="54"/>
        <v>0</v>
      </c>
      <c r="S201" s="1137">
        <f t="shared" ca="1" si="55"/>
        <v>0</v>
      </c>
      <c r="T201" s="1137">
        <f t="shared" ca="1" si="47"/>
        <v>0</v>
      </c>
      <c r="U201" s="1139">
        <f t="shared" ca="1" si="48"/>
        <v>0</v>
      </c>
      <c r="V201" s="1140" t="str">
        <f t="shared" ca="1" si="49"/>
        <v>n.a.</v>
      </c>
      <c r="X201" s="1141">
        <f t="shared" ca="1" si="56"/>
        <v>0</v>
      </c>
      <c r="Y201" s="1141">
        <f t="shared" ca="1" si="50"/>
        <v>0</v>
      </c>
      <c r="Z201" s="1141">
        <f t="shared" ca="1" si="51"/>
        <v>0</v>
      </c>
      <c r="AA201" s="1139">
        <f t="shared" ca="1" si="52"/>
        <v>0</v>
      </c>
      <c r="AB201" s="1112"/>
    </row>
    <row r="202" spans="1:28">
      <c r="A202" s="1151">
        <f>'AMORT. PROFILE 0% CPR'!A202</f>
        <v>50829</v>
      </c>
      <c r="C202" s="1111"/>
      <c r="D202" s="1132">
        <f t="shared" ca="1" si="38"/>
        <v>51744</v>
      </c>
      <c r="E202" s="1133">
        <f t="shared" ca="1" si="39"/>
        <v>51771</v>
      </c>
      <c r="F202" s="1134">
        <f t="shared" ca="1" si="40"/>
        <v>5842</v>
      </c>
      <c r="G202" s="1135">
        <f ca="1">IF(F202&lt;&gt;"",COUNTIF($F$11:F202,"&gt;0"),"")</f>
        <v>192</v>
      </c>
      <c r="H202" s="1136">
        <v>1.9459064867633255E-2</v>
      </c>
      <c r="I202" s="1080"/>
      <c r="J202" s="1137">
        <f t="shared" ca="1" si="41"/>
        <v>0</v>
      </c>
      <c r="K202" s="1138">
        <f t="shared" ca="1" si="42"/>
        <v>0</v>
      </c>
      <c r="L202" s="1137">
        <f t="shared" ca="1" si="43"/>
        <v>0</v>
      </c>
      <c r="M202" s="1137">
        <f t="shared" ca="1" si="44"/>
        <v>0</v>
      </c>
      <c r="N202" s="1137">
        <f t="shared" ca="1" si="53"/>
        <v>0</v>
      </c>
      <c r="O202" s="1080"/>
      <c r="P202" s="1137">
        <f t="shared" ca="1" si="45"/>
        <v>0</v>
      </c>
      <c r="Q202" s="1137">
        <f t="shared" ca="1" si="46"/>
        <v>0</v>
      </c>
      <c r="R202" s="1137">
        <f t="shared" ca="1" si="54"/>
        <v>0</v>
      </c>
      <c r="S202" s="1137">
        <f t="shared" ca="1" si="55"/>
        <v>0</v>
      </c>
      <c r="T202" s="1137">
        <f t="shared" ca="1" si="47"/>
        <v>0</v>
      </c>
      <c r="U202" s="1139">
        <f t="shared" ca="1" si="48"/>
        <v>0</v>
      </c>
      <c r="V202" s="1140" t="str">
        <f t="shared" ca="1" si="49"/>
        <v>n.a.</v>
      </c>
      <c r="X202" s="1141">
        <f t="shared" ca="1" si="56"/>
        <v>0</v>
      </c>
      <c r="Y202" s="1141">
        <f t="shared" ca="1" si="50"/>
        <v>0</v>
      </c>
      <c r="Z202" s="1141">
        <f t="shared" ca="1" si="51"/>
        <v>0</v>
      </c>
      <c r="AA202" s="1139">
        <f t="shared" ca="1" si="52"/>
        <v>0</v>
      </c>
      <c r="AB202" s="1112"/>
    </row>
    <row r="203" spans="1:28">
      <c r="A203" s="1151">
        <f>'AMORT. PROFILE 0% CPR'!A203</f>
        <v>50857</v>
      </c>
      <c r="C203" s="1111"/>
      <c r="D203" s="1132">
        <f t="shared" ca="1" si="38"/>
        <v>51774</v>
      </c>
      <c r="E203" s="1133">
        <f t="shared" ca="1" si="39"/>
        <v>51802</v>
      </c>
      <c r="F203" s="1134">
        <f t="shared" ca="1" si="40"/>
        <v>5873</v>
      </c>
      <c r="G203" s="1135">
        <f ca="1">IF(F203&lt;&gt;"",COUNTIF($F$11:F203,"&gt;0"),"")</f>
        <v>193</v>
      </c>
      <c r="H203" s="1136">
        <v>1.9647369940321537E-2</v>
      </c>
      <c r="I203" s="1080"/>
      <c r="J203" s="1137">
        <f t="shared" ca="1" si="41"/>
        <v>0</v>
      </c>
      <c r="K203" s="1138">
        <f t="shared" ca="1" si="42"/>
        <v>0</v>
      </c>
      <c r="L203" s="1137">
        <f t="shared" ca="1" si="43"/>
        <v>0</v>
      </c>
      <c r="M203" s="1137">
        <f t="shared" ca="1" si="44"/>
        <v>0</v>
      </c>
      <c r="N203" s="1137">
        <f t="shared" ca="1" si="53"/>
        <v>0</v>
      </c>
      <c r="O203" s="1080"/>
      <c r="P203" s="1137">
        <f t="shared" ca="1" si="45"/>
        <v>0</v>
      </c>
      <c r="Q203" s="1137">
        <f t="shared" ca="1" si="46"/>
        <v>0</v>
      </c>
      <c r="R203" s="1137">
        <f t="shared" ca="1" si="54"/>
        <v>0</v>
      </c>
      <c r="S203" s="1137">
        <f t="shared" ca="1" si="55"/>
        <v>0</v>
      </c>
      <c r="T203" s="1137">
        <f t="shared" ca="1" si="47"/>
        <v>0</v>
      </c>
      <c r="U203" s="1139">
        <f t="shared" ca="1" si="48"/>
        <v>0</v>
      </c>
      <c r="V203" s="1140" t="str">
        <f t="shared" ca="1" si="49"/>
        <v>n.a.</v>
      </c>
      <c r="X203" s="1141">
        <f t="shared" ca="1" si="56"/>
        <v>0</v>
      </c>
      <c r="Y203" s="1141">
        <f t="shared" ca="1" si="50"/>
        <v>0</v>
      </c>
      <c r="Z203" s="1141">
        <f t="shared" ca="1" si="51"/>
        <v>0</v>
      </c>
      <c r="AA203" s="1139">
        <f t="shared" ca="1" si="52"/>
        <v>0</v>
      </c>
      <c r="AB203" s="1112"/>
    </row>
    <row r="204" spans="1:28">
      <c r="A204" s="1151">
        <f>'AMORT. PROFILE 0% CPR'!A204</f>
        <v>50887</v>
      </c>
      <c r="C204" s="1111"/>
      <c r="D204" s="1132">
        <f t="shared" ref="D204:D267" ca="1" si="57">IF(E204&lt;&gt;"",EOMONTH(E204,-1),"")</f>
        <v>51805</v>
      </c>
      <c r="E204" s="1133">
        <f t="shared" ref="E204:E267" ca="1" si="58">IF(INDIRECT("A"&amp;(IFERROR(MATCH(E203,A:A),999)+1))&gt;0,INDIRECT("A"&amp;(IFERROR(MATCH(E203,A:A),999)+1)),"")</f>
        <v>51832</v>
      </c>
      <c r="F204" s="1134">
        <f t="shared" ref="F204:F267" ca="1" si="59">IF(E204&lt;&gt;"",E204-$A$31,"")</f>
        <v>5903</v>
      </c>
      <c r="G204" s="1135">
        <f ca="1">IF(F204&lt;&gt;"",COUNTIF($F$11:F204,"&gt;0"),"")</f>
        <v>194</v>
      </c>
      <c r="H204" s="1136">
        <v>1.9890863133051145E-2</v>
      </c>
      <c r="I204" s="1080"/>
      <c r="J204" s="1137">
        <f t="shared" ref="J204:J267" ca="1" si="60">IF(G204=1,$A$7,N203)</f>
        <v>0</v>
      </c>
      <c r="K204" s="1138">
        <f t="shared" ref="K204:K267" ca="1" si="61">H204*J204</f>
        <v>0</v>
      </c>
      <c r="L204" s="1137">
        <f t="shared" ref="L204:L267" ca="1" si="62">IF(E204&lt;&gt;"",(1-(1-$A$25)^(1/12))*(J204-K204),"")</f>
        <v>0</v>
      </c>
      <c r="M204" s="1137">
        <f t="shared" ref="M204:M267" ca="1" si="63">IF(J204-K204-L204&lt;$A$27*$A$5,J204-K204-L204,0)</f>
        <v>0</v>
      </c>
      <c r="N204" s="1137">
        <f t="shared" ca="1" si="53"/>
        <v>0</v>
      </c>
      <c r="O204" s="1080"/>
      <c r="P204" s="1137">
        <f t="shared" ref="P204:P267" ca="1" si="64">IF(G204&lt;&gt; "", R204+X204-N204, "")</f>
        <v>0</v>
      </c>
      <c r="Q204" s="1137">
        <f t="shared" ref="Q204:Q267" ca="1" si="65">IF(E204&lt;&gt;"", N204*(1-$A$15), "")</f>
        <v>0</v>
      </c>
      <c r="R204" s="1137">
        <f t="shared" ca="1" si="54"/>
        <v>0</v>
      </c>
      <c r="S204" s="1137">
        <f t="shared" ca="1" si="55"/>
        <v>0</v>
      </c>
      <c r="T204" s="1137">
        <f t="shared" ref="T204:T267" ca="1" si="66">IF(E204&lt;&gt;"", R204-S204, "")</f>
        <v>0</v>
      </c>
      <c r="U204" s="1139">
        <f t="shared" ref="U204:U267" ca="1" si="67">IF(E204&lt;&gt;"", R204/$A$11, "")</f>
        <v>0</v>
      </c>
      <c r="V204" s="1140" t="str">
        <f t="shared" ref="V204:V267" ca="1" si="68">IF(E204&lt;&gt;"", IFERROR(1-T204/N204, "n.a."), "")</f>
        <v>n.a.</v>
      </c>
      <c r="X204" s="1141">
        <f t="shared" ca="1" si="56"/>
        <v>0</v>
      </c>
      <c r="Y204" s="1141">
        <f t="shared" ref="Y204:Y267" ca="1" si="69">IF(E204&lt;&gt;"", P204-S204, "")</f>
        <v>0</v>
      </c>
      <c r="Z204" s="1141">
        <f t="shared" ref="Z204:Z267" ca="1" si="70">IF(E204&lt;&gt;"", X204-Y204, "")</f>
        <v>0</v>
      </c>
      <c r="AA204" s="1139">
        <f t="shared" ref="AA204:AA267" ca="1" si="71">IF(E204&lt;&gt;"", X204/$A$19, "")</f>
        <v>0</v>
      </c>
      <c r="AB204" s="1112"/>
    </row>
    <row r="205" spans="1:28">
      <c r="A205" s="1151">
        <f>'AMORT. PROFILE 0% CPR'!A205</f>
        <v>50917</v>
      </c>
      <c r="C205" s="1111"/>
      <c r="D205" s="1132">
        <f t="shared" ca="1" si="57"/>
        <v>51835</v>
      </c>
      <c r="E205" s="1133">
        <f t="shared" ca="1" si="58"/>
        <v>51862</v>
      </c>
      <c r="F205" s="1134">
        <f t="shared" ca="1" si="59"/>
        <v>5933</v>
      </c>
      <c r="G205" s="1135">
        <f ca="1">IF(F205&lt;&gt;"",COUNTIF($F$11:F205,"&gt;0"),"")</f>
        <v>195</v>
      </c>
      <c r="H205" s="1136">
        <v>2.0101924204233134E-2</v>
      </c>
      <c r="I205" s="1080"/>
      <c r="J205" s="1137">
        <f t="shared" ca="1" si="60"/>
        <v>0</v>
      </c>
      <c r="K205" s="1138">
        <f t="shared" ca="1" si="61"/>
        <v>0</v>
      </c>
      <c r="L205" s="1137">
        <f t="shared" ca="1" si="62"/>
        <v>0</v>
      </c>
      <c r="M205" s="1137">
        <f t="shared" ca="1" si="63"/>
        <v>0</v>
      </c>
      <c r="N205" s="1137">
        <f t="shared" ref="N205:N268" ca="1" si="72">IF(E205&lt;&gt;"",J205-K205-L205-M205,"")</f>
        <v>0</v>
      </c>
      <c r="O205" s="1080"/>
      <c r="P205" s="1137">
        <f t="shared" ca="1" si="64"/>
        <v>0</v>
      </c>
      <c r="Q205" s="1137">
        <f t="shared" ca="1" si="65"/>
        <v>0</v>
      </c>
      <c r="R205" s="1137">
        <f t="shared" ref="R205:R268" ca="1" si="73">IF(E205&lt;&gt;"", T204, "")</f>
        <v>0</v>
      </c>
      <c r="S205" s="1137">
        <f t="shared" ref="S205:S268" ca="1" si="74">IF(E205&lt;&gt;"", MIN(P205,MAX(R205-Q205,0)), "")</f>
        <v>0</v>
      </c>
      <c r="T205" s="1137">
        <f t="shared" ca="1" si="66"/>
        <v>0</v>
      </c>
      <c r="U205" s="1139">
        <f t="shared" ca="1" si="67"/>
        <v>0</v>
      </c>
      <c r="V205" s="1140" t="str">
        <f t="shared" ca="1" si="68"/>
        <v>n.a.</v>
      </c>
      <c r="X205" s="1141">
        <f t="shared" ref="X205:X268" ca="1" si="75">IF(E205&lt;&gt;"", Z204, "")</f>
        <v>0</v>
      </c>
      <c r="Y205" s="1141">
        <f t="shared" ca="1" si="69"/>
        <v>0</v>
      </c>
      <c r="Z205" s="1141">
        <f t="shared" ca="1" si="70"/>
        <v>0</v>
      </c>
      <c r="AA205" s="1139">
        <f t="shared" ca="1" si="71"/>
        <v>0</v>
      </c>
      <c r="AB205" s="1112"/>
    </row>
    <row r="206" spans="1:28">
      <c r="A206" s="1151">
        <f>'AMORT. PROFILE 0% CPR'!A206</f>
        <v>50948</v>
      </c>
      <c r="C206" s="1111"/>
      <c r="D206" s="1132">
        <f t="shared" ca="1" si="57"/>
        <v>51866</v>
      </c>
      <c r="E206" s="1133">
        <f t="shared" ca="1" si="58"/>
        <v>51893</v>
      </c>
      <c r="F206" s="1134">
        <f t="shared" ca="1" si="59"/>
        <v>5964</v>
      </c>
      <c r="G206" s="1135">
        <f ca="1">IF(F206&lt;&gt;"",COUNTIF($F$11:F206,"&gt;0"),"")</f>
        <v>196</v>
      </c>
      <c r="H206" s="1136">
        <v>2.0313465247822134E-2</v>
      </c>
      <c r="I206" s="1080"/>
      <c r="J206" s="1137">
        <f t="shared" ca="1" si="60"/>
        <v>0</v>
      </c>
      <c r="K206" s="1138">
        <f t="shared" ca="1" si="61"/>
        <v>0</v>
      </c>
      <c r="L206" s="1137">
        <f t="shared" ca="1" si="62"/>
        <v>0</v>
      </c>
      <c r="M206" s="1137">
        <f t="shared" ca="1" si="63"/>
        <v>0</v>
      </c>
      <c r="N206" s="1137">
        <f t="shared" ca="1" si="72"/>
        <v>0</v>
      </c>
      <c r="O206" s="1080"/>
      <c r="P206" s="1137">
        <f t="shared" ca="1" si="64"/>
        <v>0</v>
      </c>
      <c r="Q206" s="1137">
        <f t="shared" ca="1" si="65"/>
        <v>0</v>
      </c>
      <c r="R206" s="1137">
        <f t="shared" ca="1" si="73"/>
        <v>0</v>
      </c>
      <c r="S206" s="1137">
        <f t="shared" ca="1" si="74"/>
        <v>0</v>
      </c>
      <c r="T206" s="1137">
        <f t="shared" ca="1" si="66"/>
        <v>0</v>
      </c>
      <c r="U206" s="1139">
        <f t="shared" ca="1" si="67"/>
        <v>0</v>
      </c>
      <c r="V206" s="1140" t="str">
        <f t="shared" ca="1" si="68"/>
        <v>n.a.</v>
      </c>
      <c r="X206" s="1141">
        <f t="shared" ca="1" si="75"/>
        <v>0</v>
      </c>
      <c r="Y206" s="1141">
        <f t="shared" ca="1" si="69"/>
        <v>0</v>
      </c>
      <c r="Z206" s="1141">
        <f t="shared" ca="1" si="70"/>
        <v>0</v>
      </c>
      <c r="AA206" s="1139">
        <f t="shared" ca="1" si="71"/>
        <v>0</v>
      </c>
      <c r="AB206" s="1112"/>
    </row>
    <row r="207" spans="1:28">
      <c r="A207" s="1151">
        <f>'AMORT. PROFILE 0% CPR'!A207</f>
        <v>50978</v>
      </c>
      <c r="C207" s="1111"/>
      <c r="D207" s="1132">
        <f t="shared" ca="1" si="57"/>
        <v>51897</v>
      </c>
      <c r="E207" s="1133">
        <f t="shared" ca="1" si="58"/>
        <v>51924</v>
      </c>
      <c r="F207" s="1134">
        <f t="shared" ca="1" si="59"/>
        <v>5995</v>
      </c>
      <c r="G207" s="1135">
        <f ca="1">IF(F207&lt;&gt;"",COUNTIF($F$11:F207,"&gt;0"),"")</f>
        <v>197</v>
      </c>
      <c r="H207" s="1136">
        <v>2.0517428346694375E-2</v>
      </c>
      <c r="I207" s="1080"/>
      <c r="J207" s="1137">
        <f t="shared" ca="1" si="60"/>
        <v>0</v>
      </c>
      <c r="K207" s="1138">
        <f t="shared" ca="1" si="61"/>
        <v>0</v>
      </c>
      <c r="L207" s="1137">
        <f t="shared" ca="1" si="62"/>
        <v>0</v>
      </c>
      <c r="M207" s="1137">
        <f t="shared" ca="1" si="63"/>
        <v>0</v>
      </c>
      <c r="N207" s="1137">
        <f t="shared" ca="1" si="72"/>
        <v>0</v>
      </c>
      <c r="O207" s="1080"/>
      <c r="P207" s="1137">
        <f t="shared" ca="1" si="64"/>
        <v>0</v>
      </c>
      <c r="Q207" s="1137">
        <f t="shared" ca="1" si="65"/>
        <v>0</v>
      </c>
      <c r="R207" s="1137">
        <f t="shared" ca="1" si="73"/>
        <v>0</v>
      </c>
      <c r="S207" s="1137">
        <f t="shared" ca="1" si="74"/>
        <v>0</v>
      </c>
      <c r="T207" s="1137">
        <f t="shared" ca="1" si="66"/>
        <v>0</v>
      </c>
      <c r="U207" s="1139">
        <f t="shared" ca="1" si="67"/>
        <v>0</v>
      </c>
      <c r="V207" s="1140" t="str">
        <f t="shared" ca="1" si="68"/>
        <v>n.a.</v>
      </c>
      <c r="X207" s="1141">
        <f t="shared" ca="1" si="75"/>
        <v>0</v>
      </c>
      <c r="Y207" s="1141">
        <f t="shared" ca="1" si="69"/>
        <v>0</v>
      </c>
      <c r="Z207" s="1141">
        <f t="shared" ca="1" si="70"/>
        <v>0</v>
      </c>
      <c r="AA207" s="1139">
        <f t="shared" ca="1" si="71"/>
        <v>0</v>
      </c>
      <c r="AB207" s="1112"/>
    </row>
    <row r="208" spans="1:28">
      <c r="A208" s="1151">
        <f>'AMORT. PROFILE 0% CPR'!A208</f>
        <v>51011</v>
      </c>
      <c r="C208" s="1111"/>
      <c r="D208" s="1132">
        <f t="shared" ca="1" si="57"/>
        <v>51925</v>
      </c>
      <c r="E208" s="1133">
        <f t="shared" ca="1" si="58"/>
        <v>51952</v>
      </c>
      <c r="F208" s="1134">
        <f t="shared" ca="1" si="59"/>
        <v>6023</v>
      </c>
      <c r="G208" s="1135">
        <f ca="1">IF(F208&lt;&gt;"",COUNTIF($F$11:F208,"&gt;0"),"")</f>
        <v>198</v>
      </c>
      <c r="H208" s="1136">
        <v>2.0771912268192902E-2</v>
      </c>
      <c r="I208" s="1080"/>
      <c r="J208" s="1137">
        <f t="shared" ca="1" si="60"/>
        <v>0</v>
      </c>
      <c r="K208" s="1138">
        <f t="shared" ca="1" si="61"/>
        <v>0</v>
      </c>
      <c r="L208" s="1137">
        <f t="shared" ca="1" si="62"/>
        <v>0</v>
      </c>
      <c r="M208" s="1137">
        <f t="shared" ca="1" si="63"/>
        <v>0</v>
      </c>
      <c r="N208" s="1137">
        <f t="shared" ca="1" si="72"/>
        <v>0</v>
      </c>
      <c r="O208" s="1080"/>
      <c r="P208" s="1137">
        <f t="shared" ca="1" si="64"/>
        <v>0</v>
      </c>
      <c r="Q208" s="1137">
        <f t="shared" ca="1" si="65"/>
        <v>0</v>
      </c>
      <c r="R208" s="1137">
        <f t="shared" ca="1" si="73"/>
        <v>0</v>
      </c>
      <c r="S208" s="1137">
        <f t="shared" ca="1" si="74"/>
        <v>0</v>
      </c>
      <c r="T208" s="1137">
        <f t="shared" ca="1" si="66"/>
        <v>0</v>
      </c>
      <c r="U208" s="1139">
        <f t="shared" ca="1" si="67"/>
        <v>0</v>
      </c>
      <c r="V208" s="1140" t="str">
        <f t="shared" ca="1" si="68"/>
        <v>n.a.</v>
      </c>
      <c r="X208" s="1141">
        <f t="shared" ca="1" si="75"/>
        <v>0</v>
      </c>
      <c r="Y208" s="1141">
        <f t="shared" ca="1" si="69"/>
        <v>0</v>
      </c>
      <c r="Z208" s="1141">
        <f t="shared" ca="1" si="70"/>
        <v>0</v>
      </c>
      <c r="AA208" s="1139">
        <f t="shared" ca="1" si="71"/>
        <v>0</v>
      </c>
      <c r="AB208" s="1112"/>
    </row>
    <row r="209" spans="1:28">
      <c r="A209" s="1151">
        <f>'AMORT. PROFILE 0% CPR'!A209</f>
        <v>51040</v>
      </c>
      <c r="C209" s="1111"/>
      <c r="D209" s="1132">
        <f t="shared" ca="1" si="57"/>
        <v>51956</v>
      </c>
      <c r="E209" s="1133">
        <f t="shared" ca="1" si="58"/>
        <v>51984</v>
      </c>
      <c r="F209" s="1134">
        <f t="shared" ca="1" si="59"/>
        <v>6055</v>
      </c>
      <c r="G209" s="1135">
        <f ca="1">IF(F209&lt;&gt;"",COUNTIF($F$11:F209,"&gt;0"),"")</f>
        <v>199</v>
      </c>
      <c r="H209" s="1136">
        <v>2.0971550729519801E-2</v>
      </c>
      <c r="I209" s="1080"/>
      <c r="J209" s="1137">
        <f t="shared" ca="1" si="60"/>
        <v>0</v>
      </c>
      <c r="K209" s="1138">
        <f t="shared" ca="1" si="61"/>
        <v>0</v>
      </c>
      <c r="L209" s="1137">
        <f t="shared" ca="1" si="62"/>
        <v>0</v>
      </c>
      <c r="M209" s="1137">
        <f t="shared" ca="1" si="63"/>
        <v>0</v>
      </c>
      <c r="N209" s="1137">
        <f t="shared" ca="1" si="72"/>
        <v>0</v>
      </c>
      <c r="O209" s="1080"/>
      <c r="P209" s="1137">
        <f t="shared" ca="1" si="64"/>
        <v>0</v>
      </c>
      <c r="Q209" s="1137">
        <f t="shared" ca="1" si="65"/>
        <v>0</v>
      </c>
      <c r="R209" s="1137">
        <f t="shared" ca="1" si="73"/>
        <v>0</v>
      </c>
      <c r="S209" s="1137">
        <f t="shared" ca="1" si="74"/>
        <v>0</v>
      </c>
      <c r="T209" s="1137">
        <f t="shared" ca="1" si="66"/>
        <v>0</v>
      </c>
      <c r="U209" s="1139">
        <f t="shared" ca="1" si="67"/>
        <v>0</v>
      </c>
      <c r="V209" s="1140" t="str">
        <f t="shared" ca="1" si="68"/>
        <v>n.a.</v>
      </c>
      <c r="X209" s="1141">
        <f t="shared" ca="1" si="75"/>
        <v>0</v>
      </c>
      <c r="Y209" s="1141">
        <f t="shared" ca="1" si="69"/>
        <v>0</v>
      </c>
      <c r="Z209" s="1141">
        <f t="shared" ca="1" si="70"/>
        <v>0</v>
      </c>
      <c r="AA209" s="1139">
        <f t="shared" ca="1" si="71"/>
        <v>0</v>
      </c>
      <c r="AB209" s="1112"/>
    </row>
    <row r="210" spans="1:28">
      <c r="A210" s="1151">
        <f>'AMORT. PROFILE 0% CPR'!A210</f>
        <v>51070</v>
      </c>
      <c r="C210" s="1111"/>
      <c r="D210" s="1132">
        <f t="shared" ca="1" si="57"/>
        <v>51986</v>
      </c>
      <c r="E210" s="1133">
        <f t="shared" ca="1" si="58"/>
        <v>52013</v>
      </c>
      <c r="F210" s="1134">
        <f t="shared" ca="1" si="59"/>
        <v>6084</v>
      </c>
      <c r="G210" s="1135">
        <f ca="1">IF(F210&lt;&gt;"",COUNTIF($F$11:F210,"&gt;0"),"")</f>
        <v>200</v>
      </c>
      <c r="H210" s="1136">
        <v>2.1135487560700862E-2</v>
      </c>
      <c r="I210" s="1080"/>
      <c r="J210" s="1137">
        <f t="shared" ca="1" si="60"/>
        <v>0</v>
      </c>
      <c r="K210" s="1138">
        <f t="shared" ca="1" si="61"/>
        <v>0</v>
      </c>
      <c r="L210" s="1137">
        <f t="shared" ca="1" si="62"/>
        <v>0</v>
      </c>
      <c r="M210" s="1137">
        <f t="shared" ca="1" si="63"/>
        <v>0</v>
      </c>
      <c r="N210" s="1137">
        <f t="shared" ca="1" si="72"/>
        <v>0</v>
      </c>
      <c r="O210" s="1080"/>
      <c r="P210" s="1137">
        <f t="shared" ca="1" si="64"/>
        <v>0</v>
      </c>
      <c r="Q210" s="1137">
        <f t="shared" ca="1" si="65"/>
        <v>0</v>
      </c>
      <c r="R210" s="1137">
        <f t="shared" ca="1" si="73"/>
        <v>0</v>
      </c>
      <c r="S210" s="1137">
        <f t="shared" ca="1" si="74"/>
        <v>0</v>
      </c>
      <c r="T210" s="1137">
        <f t="shared" ca="1" si="66"/>
        <v>0</v>
      </c>
      <c r="U210" s="1139">
        <f t="shared" ca="1" si="67"/>
        <v>0</v>
      </c>
      <c r="V210" s="1140" t="str">
        <f t="shared" ca="1" si="68"/>
        <v>n.a.</v>
      </c>
      <c r="X210" s="1141">
        <f t="shared" ca="1" si="75"/>
        <v>0</v>
      </c>
      <c r="Y210" s="1141">
        <f t="shared" ca="1" si="69"/>
        <v>0</v>
      </c>
      <c r="Z210" s="1141">
        <f t="shared" ca="1" si="70"/>
        <v>0</v>
      </c>
      <c r="AA210" s="1139">
        <f t="shared" ca="1" si="71"/>
        <v>0</v>
      </c>
      <c r="AB210" s="1112"/>
    </row>
    <row r="211" spans="1:28">
      <c r="A211" s="1151">
        <f>'AMORT. PROFILE 0% CPR'!A211</f>
        <v>51102</v>
      </c>
      <c r="C211" s="1111"/>
      <c r="D211" s="1132">
        <f t="shared" ca="1" si="57"/>
        <v>52017</v>
      </c>
      <c r="E211" s="1133">
        <f t="shared" ca="1" si="58"/>
        <v>52044</v>
      </c>
      <c r="F211" s="1134">
        <f t="shared" ca="1" si="59"/>
        <v>6115</v>
      </c>
      <c r="G211" s="1135">
        <f ca="1">IF(F211&lt;&gt;"",COUNTIF($F$11:F211,"&gt;0"),"")</f>
        <v>201</v>
      </c>
      <c r="H211" s="1136">
        <v>2.13718414344252E-2</v>
      </c>
      <c r="I211" s="1080"/>
      <c r="J211" s="1137">
        <f t="shared" ca="1" si="60"/>
        <v>0</v>
      </c>
      <c r="K211" s="1138">
        <f t="shared" ca="1" si="61"/>
        <v>0</v>
      </c>
      <c r="L211" s="1137">
        <f t="shared" ca="1" si="62"/>
        <v>0</v>
      </c>
      <c r="M211" s="1137">
        <f t="shared" ca="1" si="63"/>
        <v>0</v>
      </c>
      <c r="N211" s="1137">
        <f t="shared" ca="1" si="72"/>
        <v>0</v>
      </c>
      <c r="O211" s="1080"/>
      <c r="P211" s="1137">
        <f t="shared" ca="1" si="64"/>
        <v>0</v>
      </c>
      <c r="Q211" s="1137">
        <f t="shared" ca="1" si="65"/>
        <v>0</v>
      </c>
      <c r="R211" s="1137">
        <f t="shared" ca="1" si="73"/>
        <v>0</v>
      </c>
      <c r="S211" s="1137">
        <f t="shared" ca="1" si="74"/>
        <v>0</v>
      </c>
      <c r="T211" s="1137">
        <f t="shared" ca="1" si="66"/>
        <v>0</v>
      </c>
      <c r="U211" s="1139">
        <f t="shared" ca="1" si="67"/>
        <v>0</v>
      </c>
      <c r="V211" s="1140" t="str">
        <f t="shared" ca="1" si="68"/>
        <v>n.a.</v>
      </c>
      <c r="X211" s="1141">
        <f t="shared" ca="1" si="75"/>
        <v>0</v>
      </c>
      <c r="Y211" s="1141">
        <f t="shared" ca="1" si="69"/>
        <v>0</v>
      </c>
      <c r="Z211" s="1141">
        <f t="shared" ca="1" si="70"/>
        <v>0</v>
      </c>
      <c r="AA211" s="1139">
        <f t="shared" ca="1" si="71"/>
        <v>0</v>
      </c>
      <c r="AB211" s="1112"/>
    </row>
    <row r="212" spans="1:28">
      <c r="A212" s="1151">
        <f>'AMORT. PROFILE 0% CPR'!A212</f>
        <v>51131</v>
      </c>
      <c r="C212" s="1111"/>
      <c r="D212" s="1132">
        <f t="shared" ca="1" si="57"/>
        <v>52047</v>
      </c>
      <c r="E212" s="1133">
        <f t="shared" ca="1" si="58"/>
        <v>52075</v>
      </c>
      <c r="F212" s="1134">
        <f t="shared" ca="1" si="59"/>
        <v>6146</v>
      </c>
      <c r="G212" s="1135">
        <f ca="1">IF(F212&lt;&gt;"",COUNTIF($F$11:F212,"&gt;0"),"")</f>
        <v>202</v>
      </c>
      <c r="H212" s="1136">
        <v>2.1598666612051797E-2</v>
      </c>
      <c r="I212" s="1080"/>
      <c r="J212" s="1137">
        <f t="shared" ca="1" si="60"/>
        <v>0</v>
      </c>
      <c r="K212" s="1138">
        <f t="shared" ca="1" si="61"/>
        <v>0</v>
      </c>
      <c r="L212" s="1137">
        <f t="shared" ca="1" si="62"/>
        <v>0</v>
      </c>
      <c r="M212" s="1137">
        <f t="shared" ca="1" si="63"/>
        <v>0</v>
      </c>
      <c r="N212" s="1137">
        <f t="shared" ca="1" si="72"/>
        <v>0</v>
      </c>
      <c r="O212" s="1080"/>
      <c r="P212" s="1137">
        <f t="shared" ca="1" si="64"/>
        <v>0</v>
      </c>
      <c r="Q212" s="1137">
        <f t="shared" ca="1" si="65"/>
        <v>0</v>
      </c>
      <c r="R212" s="1137">
        <f t="shared" ca="1" si="73"/>
        <v>0</v>
      </c>
      <c r="S212" s="1137">
        <f t="shared" ca="1" si="74"/>
        <v>0</v>
      </c>
      <c r="T212" s="1137">
        <f t="shared" ca="1" si="66"/>
        <v>0</v>
      </c>
      <c r="U212" s="1139">
        <f t="shared" ca="1" si="67"/>
        <v>0</v>
      </c>
      <c r="V212" s="1140" t="str">
        <f t="shared" ca="1" si="68"/>
        <v>n.a.</v>
      </c>
      <c r="X212" s="1141">
        <f t="shared" ca="1" si="75"/>
        <v>0</v>
      </c>
      <c r="Y212" s="1141">
        <f t="shared" ca="1" si="69"/>
        <v>0</v>
      </c>
      <c r="Z212" s="1141">
        <f t="shared" ca="1" si="70"/>
        <v>0</v>
      </c>
      <c r="AA212" s="1139">
        <f t="shared" ca="1" si="71"/>
        <v>0</v>
      </c>
      <c r="AB212" s="1112"/>
    </row>
    <row r="213" spans="1:28">
      <c r="A213" s="1151">
        <f>'AMORT. PROFILE 0% CPR'!A213</f>
        <v>51162</v>
      </c>
      <c r="C213" s="1111"/>
      <c r="D213" s="1132">
        <f t="shared" ca="1" si="57"/>
        <v>52078</v>
      </c>
      <c r="E213" s="1133">
        <f t="shared" ca="1" si="58"/>
        <v>52105</v>
      </c>
      <c r="F213" s="1134">
        <f t="shared" ca="1" si="59"/>
        <v>6176</v>
      </c>
      <c r="G213" s="1135">
        <f ca="1">IF(F213&lt;&gt;"",COUNTIF($F$11:F213,"&gt;0"),"")</f>
        <v>203</v>
      </c>
      <c r="H213" s="1136">
        <v>2.1810724528929695E-2</v>
      </c>
      <c r="I213" s="1080"/>
      <c r="J213" s="1137">
        <f t="shared" ca="1" si="60"/>
        <v>0</v>
      </c>
      <c r="K213" s="1138">
        <f t="shared" ca="1" si="61"/>
        <v>0</v>
      </c>
      <c r="L213" s="1137">
        <f t="shared" ca="1" si="62"/>
        <v>0</v>
      </c>
      <c r="M213" s="1137">
        <f t="shared" ca="1" si="63"/>
        <v>0</v>
      </c>
      <c r="N213" s="1137">
        <f t="shared" ca="1" si="72"/>
        <v>0</v>
      </c>
      <c r="O213" s="1080"/>
      <c r="P213" s="1137">
        <f t="shared" ca="1" si="64"/>
        <v>0</v>
      </c>
      <c r="Q213" s="1137">
        <f t="shared" ca="1" si="65"/>
        <v>0</v>
      </c>
      <c r="R213" s="1137">
        <f t="shared" ca="1" si="73"/>
        <v>0</v>
      </c>
      <c r="S213" s="1137">
        <f t="shared" ca="1" si="74"/>
        <v>0</v>
      </c>
      <c r="T213" s="1137">
        <f t="shared" ca="1" si="66"/>
        <v>0</v>
      </c>
      <c r="U213" s="1139">
        <f t="shared" ca="1" si="67"/>
        <v>0</v>
      </c>
      <c r="V213" s="1140" t="str">
        <f t="shared" ca="1" si="68"/>
        <v>n.a.</v>
      </c>
      <c r="X213" s="1141">
        <f t="shared" ca="1" si="75"/>
        <v>0</v>
      </c>
      <c r="Y213" s="1141">
        <f t="shared" ca="1" si="69"/>
        <v>0</v>
      </c>
      <c r="Z213" s="1141">
        <f t="shared" ca="1" si="70"/>
        <v>0</v>
      </c>
      <c r="AA213" s="1139">
        <f t="shared" ca="1" si="71"/>
        <v>0</v>
      </c>
      <c r="AB213" s="1112"/>
    </row>
    <row r="214" spans="1:28">
      <c r="A214" s="1151">
        <f>'AMORT. PROFILE 0% CPR'!A214</f>
        <v>51193</v>
      </c>
      <c r="C214" s="1111"/>
      <c r="D214" s="1132">
        <f t="shared" ca="1" si="57"/>
        <v>52109</v>
      </c>
      <c r="E214" s="1133">
        <f t="shared" ca="1" si="58"/>
        <v>52138</v>
      </c>
      <c r="F214" s="1134">
        <f t="shared" ca="1" si="59"/>
        <v>6209</v>
      </c>
      <c r="G214" s="1135">
        <f ca="1">IF(F214&lt;&gt;"",COUNTIF($F$11:F214,"&gt;0"),"")</f>
        <v>204</v>
      </c>
      <c r="H214" s="1136">
        <v>2.2092659437701043E-2</v>
      </c>
      <c r="I214" s="1080"/>
      <c r="J214" s="1137">
        <f t="shared" ca="1" si="60"/>
        <v>0</v>
      </c>
      <c r="K214" s="1138">
        <f t="shared" ca="1" si="61"/>
        <v>0</v>
      </c>
      <c r="L214" s="1137">
        <f t="shared" ca="1" si="62"/>
        <v>0</v>
      </c>
      <c r="M214" s="1137">
        <f t="shared" ca="1" si="63"/>
        <v>0</v>
      </c>
      <c r="N214" s="1137">
        <f t="shared" ca="1" si="72"/>
        <v>0</v>
      </c>
      <c r="O214" s="1080"/>
      <c r="P214" s="1137">
        <f t="shared" ca="1" si="64"/>
        <v>0</v>
      </c>
      <c r="Q214" s="1137">
        <f t="shared" ca="1" si="65"/>
        <v>0</v>
      </c>
      <c r="R214" s="1137">
        <f t="shared" ca="1" si="73"/>
        <v>0</v>
      </c>
      <c r="S214" s="1137">
        <f t="shared" ca="1" si="74"/>
        <v>0</v>
      </c>
      <c r="T214" s="1137">
        <f t="shared" ca="1" si="66"/>
        <v>0</v>
      </c>
      <c r="U214" s="1139">
        <f t="shared" ca="1" si="67"/>
        <v>0</v>
      </c>
      <c r="V214" s="1140" t="str">
        <f t="shared" ca="1" si="68"/>
        <v>n.a.</v>
      </c>
      <c r="X214" s="1141">
        <f t="shared" ca="1" si="75"/>
        <v>0</v>
      </c>
      <c r="Y214" s="1141">
        <f t="shared" ca="1" si="69"/>
        <v>0</v>
      </c>
      <c r="Z214" s="1141">
        <f t="shared" ca="1" si="70"/>
        <v>0</v>
      </c>
      <c r="AA214" s="1139">
        <f t="shared" ca="1" si="71"/>
        <v>0</v>
      </c>
      <c r="AB214" s="1112"/>
    </row>
    <row r="215" spans="1:28">
      <c r="A215" s="1151">
        <f>'AMORT. PROFILE 0% CPR'!A215</f>
        <v>51222</v>
      </c>
      <c r="C215" s="1111"/>
      <c r="D215" s="1132">
        <f t="shared" ca="1" si="57"/>
        <v>52139</v>
      </c>
      <c r="E215" s="1133">
        <f t="shared" ca="1" si="58"/>
        <v>52166</v>
      </c>
      <c r="F215" s="1134">
        <f t="shared" ca="1" si="59"/>
        <v>6237</v>
      </c>
      <c r="G215" s="1135">
        <f ca="1">IF(F215&lt;&gt;"",COUNTIF($F$11:F215,"&gt;0"),"")</f>
        <v>205</v>
      </c>
      <c r="H215" s="1136">
        <v>2.2389980617248905E-2</v>
      </c>
      <c r="I215" s="1080"/>
      <c r="J215" s="1137">
        <f t="shared" ca="1" si="60"/>
        <v>0</v>
      </c>
      <c r="K215" s="1138">
        <f t="shared" ca="1" si="61"/>
        <v>0</v>
      </c>
      <c r="L215" s="1137">
        <f t="shared" ca="1" si="62"/>
        <v>0</v>
      </c>
      <c r="M215" s="1137">
        <f t="shared" ca="1" si="63"/>
        <v>0</v>
      </c>
      <c r="N215" s="1137">
        <f t="shared" ca="1" si="72"/>
        <v>0</v>
      </c>
      <c r="O215" s="1080"/>
      <c r="P215" s="1137">
        <f t="shared" ca="1" si="64"/>
        <v>0</v>
      </c>
      <c r="Q215" s="1137">
        <f t="shared" ca="1" si="65"/>
        <v>0</v>
      </c>
      <c r="R215" s="1137">
        <f t="shared" ca="1" si="73"/>
        <v>0</v>
      </c>
      <c r="S215" s="1137">
        <f t="shared" ca="1" si="74"/>
        <v>0</v>
      </c>
      <c r="T215" s="1137">
        <f t="shared" ca="1" si="66"/>
        <v>0</v>
      </c>
      <c r="U215" s="1139">
        <f t="shared" ca="1" si="67"/>
        <v>0</v>
      </c>
      <c r="V215" s="1140" t="str">
        <f t="shared" ca="1" si="68"/>
        <v>n.a.</v>
      </c>
      <c r="X215" s="1141">
        <f t="shared" ca="1" si="75"/>
        <v>0</v>
      </c>
      <c r="Y215" s="1141">
        <f t="shared" ca="1" si="69"/>
        <v>0</v>
      </c>
      <c r="Z215" s="1141">
        <f t="shared" ca="1" si="70"/>
        <v>0</v>
      </c>
      <c r="AA215" s="1139">
        <f t="shared" ca="1" si="71"/>
        <v>0</v>
      </c>
      <c r="AB215" s="1112"/>
    </row>
    <row r="216" spans="1:28">
      <c r="A216" s="1151">
        <f>'AMORT. PROFILE 0% CPR'!A216</f>
        <v>51253</v>
      </c>
      <c r="C216" s="1111"/>
      <c r="D216" s="1132">
        <f t="shared" ca="1" si="57"/>
        <v>52170</v>
      </c>
      <c r="E216" s="1133">
        <f t="shared" ca="1" si="58"/>
        <v>52197</v>
      </c>
      <c r="F216" s="1134">
        <f t="shared" ca="1" si="59"/>
        <v>6268</v>
      </c>
      <c r="G216" s="1135">
        <f ca="1">IF(F216&lt;&gt;"",COUNTIF($F$11:F216,"&gt;0"),"")</f>
        <v>206</v>
      </c>
      <c r="H216" s="1136">
        <v>2.270543887829456E-2</v>
      </c>
      <c r="I216" s="1080"/>
      <c r="J216" s="1137">
        <f t="shared" ca="1" si="60"/>
        <v>0</v>
      </c>
      <c r="K216" s="1138">
        <f t="shared" ca="1" si="61"/>
        <v>0</v>
      </c>
      <c r="L216" s="1137">
        <f t="shared" ca="1" si="62"/>
        <v>0</v>
      </c>
      <c r="M216" s="1137">
        <f t="shared" ca="1" si="63"/>
        <v>0</v>
      </c>
      <c r="N216" s="1137">
        <f t="shared" ca="1" si="72"/>
        <v>0</v>
      </c>
      <c r="O216" s="1080"/>
      <c r="P216" s="1137">
        <f t="shared" ca="1" si="64"/>
        <v>0</v>
      </c>
      <c r="Q216" s="1137">
        <f t="shared" ca="1" si="65"/>
        <v>0</v>
      </c>
      <c r="R216" s="1137">
        <f t="shared" ca="1" si="73"/>
        <v>0</v>
      </c>
      <c r="S216" s="1137">
        <f t="shared" ca="1" si="74"/>
        <v>0</v>
      </c>
      <c r="T216" s="1137">
        <f t="shared" ca="1" si="66"/>
        <v>0</v>
      </c>
      <c r="U216" s="1139">
        <f t="shared" ca="1" si="67"/>
        <v>0</v>
      </c>
      <c r="V216" s="1140" t="str">
        <f t="shared" ca="1" si="68"/>
        <v>n.a.</v>
      </c>
      <c r="X216" s="1141">
        <f t="shared" ca="1" si="75"/>
        <v>0</v>
      </c>
      <c r="Y216" s="1141">
        <f t="shared" ca="1" si="69"/>
        <v>0</v>
      </c>
      <c r="Z216" s="1141">
        <f t="shared" ca="1" si="70"/>
        <v>0</v>
      </c>
      <c r="AA216" s="1139">
        <f t="shared" ca="1" si="71"/>
        <v>0</v>
      </c>
      <c r="AB216" s="1112"/>
    </row>
    <row r="217" spans="1:28">
      <c r="A217" s="1151">
        <f>'AMORT. PROFILE 0% CPR'!A217</f>
        <v>51284</v>
      </c>
      <c r="C217" s="1111"/>
      <c r="D217" s="1132">
        <f t="shared" ca="1" si="57"/>
        <v>52200</v>
      </c>
      <c r="E217" s="1133">
        <f t="shared" ca="1" si="58"/>
        <v>52229</v>
      </c>
      <c r="F217" s="1134">
        <f t="shared" ca="1" si="59"/>
        <v>6300</v>
      </c>
      <c r="G217" s="1135">
        <f ca="1">IF(F217&lt;&gt;"",COUNTIF($F$11:F217,"&gt;0"),"")</f>
        <v>207</v>
      </c>
      <c r="H217" s="1136">
        <v>2.2953454632339589E-2</v>
      </c>
      <c r="I217" s="1080"/>
      <c r="J217" s="1137">
        <f t="shared" ca="1" si="60"/>
        <v>0</v>
      </c>
      <c r="K217" s="1138">
        <f t="shared" ca="1" si="61"/>
        <v>0</v>
      </c>
      <c r="L217" s="1137">
        <f t="shared" ca="1" si="62"/>
        <v>0</v>
      </c>
      <c r="M217" s="1137">
        <f t="shared" ca="1" si="63"/>
        <v>0</v>
      </c>
      <c r="N217" s="1137">
        <f t="shared" ca="1" si="72"/>
        <v>0</v>
      </c>
      <c r="O217" s="1080"/>
      <c r="P217" s="1137">
        <f t="shared" ca="1" si="64"/>
        <v>0</v>
      </c>
      <c r="Q217" s="1137">
        <f t="shared" ca="1" si="65"/>
        <v>0</v>
      </c>
      <c r="R217" s="1137">
        <f t="shared" ca="1" si="73"/>
        <v>0</v>
      </c>
      <c r="S217" s="1137">
        <f t="shared" ca="1" si="74"/>
        <v>0</v>
      </c>
      <c r="T217" s="1137">
        <f t="shared" ca="1" si="66"/>
        <v>0</v>
      </c>
      <c r="U217" s="1139">
        <f t="shared" ca="1" si="67"/>
        <v>0</v>
      </c>
      <c r="V217" s="1140" t="str">
        <f t="shared" ca="1" si="68"/>
        <v>n.a.</v>
      </c>
      <c r="X217" s="1141">
        <f t="shared" ca="1" si="75"/>
        <v>0</v>
      </c>
      <c r="Y217" s="1141">
        <f t="shared" ca="1" si="69"/>
        <v>0</v>
      </c>
      <c r="Z217" s="1141">
        <f t="shared" ca="1" si="70"/>
        <v>0</v>
      </c>
      <c r="AA217" s="1139">
        <f t="shared" ca="1" si="71"/>
        <v>0</v>
      </c>
      <c r="AB217" s="1112"/>
    </row>
    <row r="218" spans="1:28">
      <c r="A218" s="1151">
        <f>'AMORT. PROFILE 0% CPR'!A218</f>
        <v>51314</v>
      </c>
      <c r="C218" s="1111"/>
      <c r="D218" s="1132">
        <f t="shared" ca="1" si="57"/>
        <v>52231</v>
      </c>
      <c r="E218" s="1133">
        <f t="shared" ca="1" si="58"/>
        <v>52258</v>
      </c>
      <c r="F218" s="1134">
        <f t="shared" ca="1" si="59"/>
        <v>6329</v>
      </c>
      <c r="G218" s="1135">
        <f ca="1">IF(F218&lt;&gt;"",COUNTIF($F$11:F218,"&gt;0"),"")</f>
        <v>208</v>
      </c>
      <c r="H218" s="1136">
        <v>2.3203851521724973E-2</v>
      </c>
      <c r="I218" s="1080"/>
      <c r="J218" s="1137">
        <f t="shared" ca="1" si="60"/>
        <v>0</v>
      </c>
      <c r="K218" s="1138">
        <f t="shared" ca="1" si="61"/>
        <v>0</v>
      </c>
      <c r="L218" s="1137">
        <f t="shared" ca="1" si="62"/>
        <v>0</v>
      </c>
      <c r="M218" s="1137">
        <f t="shared" ca="1" si="63"/>
        <v>0</v>
      </c>
      <c r="N218" s="1137">
        <f t="shared" ca="1" si="72"/>
        <v>0</v>
      </c>
      <c r="O218" s="1080"/>
      <c r="P218" s="1137">
        <f t="shared" ca="1" si="64"/>
        <v>0</v>
      </c>
      <c r="Q218" s="1137">
        <f t="shared" ca="1" si="65"/>
        <v>0</v>
      </c>
      <c r="R218" s="1137">
        <f t="shared" ca="1" si="73"/>
        <v>0</v>
      </c>
      <c r="S218" s="1137">
        <f t="shared" ca="1" si="74"/>
        <v>0</v>
      </c>
      <c r="T218" s="1137">
        <f t="shared" ca="1" si="66"/>
        <v>0</v>
      </c>
      <c r="U218" s="1139">
        <f t="shared" ca="1" si="67"/>
        <v>0</v>
      </c>
      <c r="V218" s="1140" t="str">
        <f t="shared" ca="1" si="68"/>
        <v>n.a.</v>
      </c>
      <c r="X218" s="1141">
        <f t="shared" ca="1" si="75"/>
        <v>0</v>
      </c>
      <c r="Y218" s="1141">
        <f t="shared" ca="1" si="69"/>
        <v>0</v>
      </c>
      <c r="Z218" s="1141">
        <f t="shared" ca="1" si="70"/>
        <v>0</v>
      </c>
      <c r="AA218" s="1139">
        <f t="shared" ca="1" si="71"/>
        <v>0</v>
      </c>
      <c r="AB218" s="1112"/>
    </row>
    <row r="219" spans="1:28">
      <c r="A219" s="1151">
        <f>'AMORT. PROFILE 0% CPR'!A219</f>
        <v>51344</v>
      </c>
      <c r="C219" s="1111"/>
      <c r="D219" s="1132">
        <f t="shared" ca="1" si="57"/>
        <v>52262</v>
      </c>
      <c r="E219" s="1133">
        <f t="shared" ca="1" si="58"/>
        <v>52289</v>
      </c>
      <c r="F219" s="1134">
        <f t="shared" ca="1" si="59"/>
        <v>6360</v>
      </c>
      <c r="G219" s="1135">
        <f ca="1">IF(F219&lt;&gt;"",COUNTIF($F$11:F219,"&gt;0"),"")</f>
        <v>209</v>
      </c>
      <c r="H219" s="1136">
        <v>2.3485895322030388E-2</v>
      </c>
      <c r="I219" s="1080"/>
      <c r="J219" s="1137">
        <f t="shared" ca="1" si="60"/>
        <v>0</v>
      </c>
      <c r="K219" s="1138">
        <f t="shared" ca="1" si="61"/>
        <v>0</v>
      </c>
      <c r="L219" s="1137">
        <f t="shared" ca="1" si="62"/>
        <v>0</v>
      </c>
      <c r="M219" s="1137">
        <f t="shared" ca="1" si="63"/>
        <v>0</v>
      </c>
      <c r="N219" s="1137">
        <f t="shared" ca="1" si="72"/>
        <v>0</v>
      </c>
      <c r="O219" s="1080"/>
      <c r="P219" s="1137">
        <f t="shared" ca="1" si="64"/>
        <v>0</v>
      </c>
      <c r="Q219" s="1137">
        <f t="shared" ca="1" si="65"/>
        <v>0</v>
      </c>
      <c r="R219" s="1137">
        <f t="shared" ca="1" si="73"/>
        <v>0</v>
      </c>
      <c r="S219" s="1137">
        <f t="shared" ca="1" si="74"/>
        <v>0</v>
      </c>
      <c r="T219" s="1137">
        <f t="shared" ca="1" si="66"/>
        <v>0</v>
      </c>
      <c r="U219" s="1139">
        <f t="shared" ca="1" si="67"/>
        <v>0</v>
      </c>
      <c r="V219" s="1140" t="str">
        <f t="shared" ca="1" si="68"/>
        <v>n.a.</v>
      </c>
      <c r="X219" s="1141">
        <f t="shared" ca="1" si="75"/>
        <v>0</v>
      </c>
      <c r="Y219" s="1141">
        <f t="shared" ca="1" si="69"/>
        <v>0</v>
      </c>
      <c r="Z219" s="1141">
        <f t="shared" ca="1" si="70"/>
        <v>0</v>
      </c>
      <c r="AA219" s="1139">
        <f t="shared" ca="1" si="71"/>
        <v>0</v>
      </c>
      <c r="AB219" s="1112"/>
    </row>
    <row r="220" spans="1:28">
      <c r="A220" s="1151">
        <f>'AMORT. PROFILE 0% CPR'!A220</f>
        <v>51375</v>
      </c>
      <c r="C220" s="1111"/>
      <c r="D220" s="1132">
        <f t="shared" ca="1" si="57"/>
        <v>52290</v>
      </c>
      <c r="E220" s="1133">
        <f t="shared" ca="1" si="58"/>
        <v>52317</v>
      </c>
      <c r="F220" s="1134">
        <f t="shared" ca="1" si="59"/>
        <v>6388</v>
      </c>
      <c r="G220" s="1135">
        <f ca="1">IF(F220&lt;&gt;"",COUNTIF($F$11:F220,"&gt;0"),"")</f>
        <v>210</v>
      </c>
      <c r="H220" s="1136">
        <v>2.3744053897673978E-2</v>
      </c>
      <c r="I220" s="1080"/>
      <c r="J220" s="1137">
        <f t="shared" ca="1" si="60"/>
        <v>0</v>
      </c>
      <c r="K220" s="1138">
        <f t="shared" ca="1" si="61"/>
        <v>0</v>
      </c>
      <c r="L220" s="1137">
        <f t="shared" ca="1" si="62"/>
        <v>0</v>
      </c>
      <c r="M220" s="1137">
        <f t="shared" ca="1" si="63"/>
        <v>0</v>
      </c>
      <c r="N220" s="1137">
        <f t="shared" ca="1" si="72"/>
        <v>0</v>
      </c>
      <c r="O220" s="1080"/>
      <c r="P220" s="1137">
        <f t="shared" ca="1" si="64"/>
        <v>0</v>
      </c>
      <c r="Q220" s="1137">
        <f t="shared" ca="1" si="65"/>
        <v>0</v>
      </c>
      <c r="R220" s="1137">
        <f t="shared" ca="1" si="73"/>
        <v>0</v>
      </c>
      <c r="S220" s="1137">
        <f t="shared" ca="1" si="74"/>
        <v>0</v>
      </c>
      <c r="T220" s="1137">
        <f t="shared" ca="1" si="66"/>
        <v>0</v>
      </c>
      <c r="U220" s="1139">
        <f t="shared" ca="1" si="67"/>
        <v>0</v>
      </c>
      <c r="V220" s="1140" t="str">
        <f t="shared" ca="1" si="68"/>
        <v>n.a.</v>
      </c>
      <c r="X220" s="1141">
        <f t="shared" ca="1" si="75"/>
        <v>0</v>
      </c>
      <c r="Y220" s="1141">
        <f t="shared" ca="1" si="69"/>
        <v>0</v>
      </c>
      <c r="Z220" s="1141">
        <f t="shared" ca="1" si="70"/>
        <v>0</v>
      </c>
      <c r="AA220" s="1139">
        <f t="shared" ca="1" si="71"/>
        <v>0</v>
      </c>
      <c r="AB220" s="1112"/>
    </row>
    <row r="221" spans="1:28">
      <c r="A221" s="1151">
        <f>'AMORT. PROFILE 0% CPR'!A221</f>
        <v>51406</v>
      </c>
      <c r="C221" s="1111"/>
      <c r="D221" s="1132">
        <f t="shared" ca="1" si="57"/>
        <v>52321</v>
      </c>
      <c r="E221" s="1133">
        <f t="shared" ca="1" si="58"/>
        <v>52348</v>
      </c>
      <c r="F221" s="1134">
        <f t="shared" ca="1" si="59"/>
        <v>6419</v>
      </c>
      <c r="G221" s="1135">
        <f ca="1">IF(F221&lt;&gt;"",COUNTIF($F$11:F221,"&gt;0"),"")</f>
        <v>211</v>
      </c>
      <c r="H221" s="1136">
        <v>2.3943072521831265E-2</v>
      </c>
      <c r="I221" s="1080"/>
      <c r="J221" s="1137">
        <f t="shared" ca="1" si="60"/>
        <v>0</v>
      </c>
      <c r="K221" s="1138">
        <f t="shared" ca="1" si="61"/>
        <v>0</v>
      </c>
      <c r="L221" s="1137">
        <f t="shared" ca="1" si="62"/>
        <v>0</v>
      </c>
      <c r="M221" s="1137">
        <f t="shared" ca="1" si="63"/>
        <v>0</v>
      </c>
      <c r="N221" s="1137">
        <f t="shared" ca="1" si="72"/>
        <v>0</v>
      </c>
      <c r="O221" s="1080"/>
      <c r="P221" s="1137">
        <f t="shared" ca="1" si="64"/>
        <v>0</v>
      </c>
      <c r="Q221" s="1137">
        <f t="shared" ca="1" si="65"/>
        <v>0</v>
      </c>
      <c r="R221" s="1137">
        <f t="shared" ca="1" si="73"/>
        <v>0</v>
      </c>
      <c r="S221" s="1137">
        <f t="shared" ca="1" si="74"/>
        <v>0</v>
      </c>
      <c r="T221" s="1137">
        <f t="shared" ca="1" si="66"/>
        <v>0</v>
      </c>
      <c r="U221" s="1139">
        <f t="shared" ca="1" si="67"/>
        <v>0</v>
      </c>
      <c r="V221" s="1140" t="str">
        <f t="shared" ca="1" si="68"/>
        <v>n.a.</v>
      </c>
      <c r="X221" s="1141">
        <f t="shared" ca="1" si="75"/>
        <v>0</v>
      </c>
      <c r="Y221" s="1141">
        <f t="shared" ca="1" si="69"/>
        <v>0</v>
      </c>
      <c r="Z221" s="1141">
        <f t="shared" ca="1" si="70"/>
        <v>0</v>
      </c>
      <c r="AA221" s="1139">
        <f t="shared" ca="1" si="71"/>
        <v>0</v>
      </c>
      <c r="AB221" s="1112"/>
    </row>
    <row r="222" spans="1:28">
      <c r="A222" s="1151">
        <f>'AMORT. PROFILE 0% CPR'!A222</f>
        <v>51438</v>
      </c>
      <c r="C222" s="1111"/>
      <c r="D222" s="1132">
        <f t="shared" ca="1" si="57"/>
        <v>52351</v>
      </c>
      <c r="E222" s="1133">
        <f t="shared" ca="1" si="58"/>
        <v>52378</v>
      </c>
      <c r="F222" s="1134">
        <f t="shared" ca="1" si="59"/>
        <v>6449</v>
      </c>
      <c r="G222" s="1135">
        <f ca="1">IF(F222&lt;&gt;"",COUNTIF($F$11:F222,"&gt;0"),"")</f>
        <v>212</v>
      </c>
      <c r="H222" s="1136">
        <v>2.4097161214815345E-2</v>
      </c>
      <c r="I222" s="1080"/>
      <c r="J222" s="1137">
        <f t="shared" ca="1" si="60"/>
        <v>0</v>
      </c>
      <c r="K222" s="1138">
        <f t="shared" ca="1" si="61"/>
        <v>0</v>
      </c>
      <c r="L222" s="1137">
        <f t="shared" ca="1" si="62"/>
        <v>0</v>
      </c>
      <c r="M222" s="1137">
        <f t="shared" ca="1" si="63"/>
        <v>0</v>
      </c>
      <c r="N222" s="1137">
        <f t="shared" ca="1" si="72"/>
        <v>0</v>
      </c>
      <c r="O222" s="1080"/>
      <c r="P222" s="1137">
        <f t="shared" ca="1" si="64"/>
        <v>0</v>
      </c>
      <c r="Q222" s="1137">
        <f t="shared" ca="1" si="65"/>
        <v>0</v>
      </c>
      <c r="R222" s="1137">
        <f t="shared" ca="1" si="73"/>
        <v>0</v>
      </c>
      <c r="S222" s="1137">
        <f t="shared" ca="1" si="74"/>
        <v>0</v>
      </c>
      <c r="T222" s="1137">
        <f t="shared" ca="1" si="66"/>
        <v>0</v>
      </c>
      <c r="U222" s="1139">
        <f t="shared" ca="1" si="67"/>
        <v>0</v>
      </c>
      <c r="V222" s="1140" t="str">
        <f t="shared" ca="1" si="68"/>
        <v>n.a.</v>
      </c>
      <c r="X222" s="1141">
        <f t="shared" ca="1" si="75"/>
        <v>0</v>
      </c>
      <c r="Y222" s="1141">
        <f t="shared" ca="1" si="69"/>
        <v>0</v>
      </c>
      <c r="Z222" s="1141">
        <f t="shared" ca="1" si="70"/>
        <v>0</v>
      </c>
      <c r="AA222" s="1139">
        <f t="shared" ca="1" si="71"/>
        <v>0</v>
      </c>
      <c r="AB222" s="1112"/>
    </row>
    <row r="223" spans="1:28">
      <c r="A223" s="1151">
        <f>'AMORT. PROFILE 0% CPR'!A223</f>
        <v>51467</v>
      </c>
      <c r="C223" s="1111"/>
      <c r="D223" s="1132">
        <f t="shared" ca="1" si="57"/>
        <v>52382</v>
      </c>
      <c r="E223" s="1133">
        <f t="shared" ca="1" si="58"/>
        <v>52411</v>
      </c>
      <c r="F223" s="1134">
        <f t="shared" ca="1" si="59"/>
        <v>6482</v>
      </c>
      <c r="G223" s="1135">
        <f ca="1">IF(F223&lt;&gt;"",COUNTIF($F$11:F223,"&gt;0"),"")</f>
        <v>213</v>
      </c>
      <c r="H223" s="1136">
        <v>2.4344877704547116E-2</v>
      </c>
      <c r="I223" s="1080"/>
      <c r="J223" s="1137">
        <f t="shared" ca="1" si="60"/>
        <v>0</v>
      </c>
      <c r="K223" s="1138">
        <f t="shared" ca="1" si="61"/>
        <v>0</v>
      </c>
      <c r="L223" s="1137">
        <f t="shared" ca="1" si="62"/>
        <v>0</v>
      </c>
      <c r="M223" s="1137">
        <f t="shared" ca="1" si="63"/>
        <v>0</v>
      </c>
      <c r="N223" s="1137">
        <f t="shared" ca="1" si="72"/>
        <v>0</v>
      </c>
      <c r="O223" s="1080"/>
      <c r="P223" s="1137">
        <f t="shared" ca="1" si="64"/>
        <v>0</v>
      </c>
      <c r="Q223" s="1137">
        <f t="shared" ca="1" si="65"/>
        <v>0</v>
      </c>
      <c r="R223" s="1137">
        <f t="shared" ca="1" si="73"/>
        <v>0</v>
      </c>
      <c r="S223" s="1137">
        <f t="shared" ca="1" si="74"/>
        <v>0</v>
      </c>
      <c r="T223" s="1137">
        <f t="shared" ca="1" si="66"/>
        <v>0</v>
      </c>
      <c r="U223" s="1139">
        <f t="shared" ca="1" si="67"/>
        <v>0</v>
      </c>
      <c r="V223" s="1140" t="str">
        <f t="shared" ca="1" si="68"/>
        <v>n.a.</v>
      </c>
      <c r="X223" s="1141">
        <f t="shared" ca="1" si="75"/>
        <v>0</v>
      </c>
      <c r="Y223" s="1141">
        <f t="shared" ca="1" si="69"/>
        <v>0</v>
      </c>
      <c r="Z223" s="1141">
        <f t="shared" ca="1" si="70"/>
        <v>0</v>
      </c>
      <c r="AA223" s="1139">
        <f t="shared" ca="1" si="71"/>
        <v>0</v>
      </c>
      <c r="AB223" s="1112"/>
    </row>
    <row r="224" spans="1:28">
      <c r="A224" s="1151">
        <f>'AMORT. PROFILE 0% CPR'!A224</f>
        <v>51497</v>
      </c>
      <c r="C224" s="1111"/>
      <c r="D224" s="1132">
        <f t="shared" ca="1" si="57"/>
        <v>52412</v>
      </c>
      <c r="E224" s="1133">
        <f t="shared" ca="1" si="58"/>
        <v>52439</v>
      </c>
      <c r="F224" s="1134">
        <f t="shared" ca="1" si="59"/>
        <v>6510</v>
      </c>
      <c r="G224" s="1135">
        <f ca="1">IF(F224&lt;&gt;"",COUNTIF($F$11:F224,"&gt;0"),"")</f>
        <v>214</v>
      </c>
      <c r="H224" s="1136">
        <v>2.4467993562860439E-2</v>
      </c>
      <c r="I224" s="1080"/>
      <c r="J224" s="1137">
        <f t="shared" ca="1" si="60"/>
        <v>0</v>
      </c>
      <c r="K224" s="1138">
        <f t="shared" ca="1" si="61"/>
        <v>0</v>
      </c>
      <c r="L224" s="1137">
        <f t="shared" ca="1" si="62"/>
        <v>0</v>
      </c>
      <c r="M224" s="1137">
        <f t="shared" ca="1" si="63"/>
        <v>0</v>
      </c>
      <c r="N224" s="1137">
        <f t="shared" ca="1" si="72"/>
        <v>0</v>
      </c>
      <c r="O224" s="1080"/>
      <c r="P224" s="1137">
        <f t="shared" ca="1" si="64"/>
        <v>0</v>
      </c>
      <c r="Q224" s="1137">
        <f t="shared" ca="1" si="65"/>
        <v>0</v>
      </c>
      <c r="R224" s="1137">
        <f t="shared" ca="1" si="73"/>
        <v>0</v>
      </c>
      <c r="S224" s="1137">
        <f t="shared" ca="1" si="74"/>
        <v>0</v>
      </c>
      <c r="T224" s="1137">
        <f t="shared" ca="1" si="66"/>
        <v>0</v>
      </c>
      <c r="U224" s="1139">
        <f t="shared" ca="1" si="67"/>
        <v>0</v>
      </c>
      <c r="V224" s="1140" t="str">
        <f t="shared" ca="1" si="68"/>
        <v>n.a.</v>
      </c>
      <c r="X224" s="1141">
        <f t="shared" ca="1" si="75"/>
        <v>0</v>
      </c>
      <c r="Y224" s="1141">
        <f t="shared" ca="1" si="69"/>
        <v>0</v>
      </c>
      <c r="Z224" s="1141">
        <f t="shared" ca="1" si="70"/>
        <v>0</v>
      </c>
      <c r="AA224" s="1139">
        <f t="shared" ca="1" si="71"/>
        <v>0</v>
      </c>
      <c r="AB224" s="1112"/>
    </row>
    <row r="225" spans="1:28">
      <c r="A225" s="1151">
        <f>'AMORT. PROFILE 0% CPR'!A225</f>
        <v>51529</v>
      </c>
      <c r="C225" s="1111"/>
      <c r="D225" s="1132">
        <f t="shared" ca="1" si="57"/>
        <v>52443</v>
      </c>
      <c r="E225" s="1133">
        <f t="shared" ca="1" si="58"/>
        <v>52470</v>
      </c>
      <c r="F225" s="1134">
        <f t="shared" ca="1" si="59"/>
        <v>6541</v>
      </c>
      <c r="G225" s="1135">
        <f ca="1">IF(F225&lt;&gt;"",COUNTIF($F$11:F225,"&gt;0"),"")</f>
        <v>215</v>
      </c>
      <c r="H225" s="1136">
        <v>2.4572216241888677E-2</v>
      </c>
      <c r="I225" s="1080"/>
      <c r="J225" s="1137">
        <f t="shared" ca="1" si="60"/>
        <v>0</v>
      </c>
      <c r="K225" s="1138">
        <f t="shared" ca="1" si="61"/>
        <v>0</v>
      </c>
      <c r="L225" s="1137">
        <f t="shared" ca="1" si="62"/>
        <v>0</v>
      </c>
      <c r="M225" s="1137">
        <f t="shared" ca="1" si="63"/>
        <v>0</v>
      </c>
      <c r="N225" s="1137">
        <f t="shared" ca="1" si="72"/>
        <v>0</v>
      </c>
      <c r="O225" s="1080"/>
      <c r="P225" s="1137">
        <f t="shared" ca="1" si="64"/>
        <v>0</v>
      </c>
      <c r="Q225" s="1137">
        <f t="shared" ca="1" si="65"/>
        <v>0</v>
      </c>
      <c r="R225" s="1137">
        <f t="shared" ca="1" si="73"/>
        <v>0</v>
      </c>
      <c r="S225" s="1137">
        <f t="shared" ca="1" si="74"/>
        <v>0</v>
      </c>
      <c r="T225" s="1137">
        <f t="shared" ca="1" si="66"/>
        <v>0</v>
      </c>
      <c r="U225" s="1139">
        <f t="shared" ca="1" si="67"/>
        <v>0</v>
      </c>
      <c r="V225" s="1140" t="str">
        <f t="shared" ca="1" si="68"/>
        <v>n.a.</v>
      </c>
      <c r="X225" s="1141">
        <f t="shared" ca="1" si="75"/>
        <v>0</v>
      </c>
      <c r="Y225" s="1141">
        <f t="shared" ca="1" si="69"/>
        <v>0</v>
      </c>
      <c r="Z225" s="1141">
        <f t="shared" ca="1" si="70"/>
        <v>0</v>
      </c>
      <c r="AA225" s="1139">
        <f t="shared" ca="1" si="71"/>
        <v>0</v>
      </c>
      <c r="AB225" s="1112"/>
    </row>
    <row r="226" spans="1:28">
      <c r="A226" s="1151">
        <f>'AMORT. PROFILE 0% CPR'!A226</f>
        <v>51559</v>
      </c>
      <c r="C226" s="1111"/>
      <c r="D226" s="1132">
        <f t="shared" ca="1" si="57"/>
        <v>52474</v>
      </c>
      <c r="E226" s="1133">
        <f t="shared" ca="1" si="58"/>
        <v>52502</v>
      </c>
      <c r="F226" s="1134">
        <f t="shared" ca="1" si="59"/>
        <v>6573</v>
      </c>
      <c r="G226" s="1135">
        <f ca="1">IF(F226&lt;&gt;"",COUNTIF($F$11:F226,"&gt;0"),"")</f>
        <v>216</v>
      </c>
      <c r="H226" s="1136">
        <v>2.4696919442793848E-2</v>
      </c>
      <c r="I226" s="1080"/>
      <c r="J226" s="1137">
        <f t="shared" ca="1" si="60"/>
        <v>0</v>
      </c>
      <c r="K226" s="1138">
        <f t="shared" ca="1" si="61"/>
        <v>0</v>
      </c>
      <c r="L226" s="1137">
        <f t="shared" ca="1" si="62"/>
        <v>0</v>
      </c>
      <c r="M226" s="1137">
        <f t="shared" ca="1" si="63"/>
        <v>0</v>
      </c>
      <c r="N226" s="1137">
        <f t="shared" ca="1" si="72"/>
        <v>0</v>
      </c>
      <c r="O226" s="1080"/>
      <c r="P226" s="1137">
        <f t="shared" ca="1" si="64"/>
        <v>0</v>
      </c>
      <c r="Q226" s="1137">
        <f t="shared" ca="1" si="65"/>
        <v>0</v>
      </c>
      <c r="R226" s="1137">
        <f t="shared" ca="1" si="73"/>
        <v>0</v>
      </c>
      <c r="S226" s="1137">
        <f t="shared" ca="1" si="74"/>
        <v>0</v>
      </c>
      <c r="T226" s="1137">
        <f t="shared" ca="1" si="66"/>
        <v>0</v>
      </c>
      <c r="U226" s="1139">
        <f t="shared" ca="1" si="67"/>
        <v>0</v>
      </c>
      <c r="V226" s="1140" t="str">
        <f t="shared" ca="1" si="68"/>
        <v>n.a.</v>
      </c>
      <c r="X226" s="1141">
        <f t="shared" ca="1" si="75"/>
        <v>0</v>
      </c>
      <c r="Y226" s="1141">
        <f t="shared" ca="1" si="69"/>
        <v>0</v>
      </c>
      <c r="Z226" s="1141">
        <f t="shared" ca="1" si="70"/>
        <v>0</v>
      </c>
      <c r="AA226" s="1139">
        <f t="shared" ca="1" si="71"/>
        <v>0</v>
      </c>
      <c r="AB226" s="1112"/>
    </row>
    <row r="227" spans="1:28">
      <c r="A227" s="1151">
        <f>'AMORT. PROFILE 0% CPR'!A227</f>
        <v>51587</v>
      </c>
      <c r="C227" s="1111"/>
      <c r="D227" s="1132">
        <f t="shared" ca="1" si="57"/>
        <v>52504</v>
      </c>
      <c r="E227" s="1133">
        <f t="shared" ca="1" si="58"/>
        <v>52531</v>
      </c>
      <c r="F227" s="1134">
        <f t="shared" ca="1" si="59"/>
        <v>6602</v>
      </c>
      <c r="G227" s="1135">
        <f ca="1">IF(F227&lt;&gt;"",COUNTIF($F$11:F227,"&gt;0"),"")</f>
        <v>217</v>
      </c>
      <c r="H227" s="1136">
        <v>2.4867699424687036E-2</v>
      </c>
      <c r="I227" s="1080"/>
      <c r="J227" s="1137">
        <f t="shared" ca="1" si="60"/>
        <v>0</v>
      </c>
      <c r="K227" s="1138">
        <f t="shared" ca="1" si="61"/>
        <v>0</v>
      </c>
      <c r="L227" s="1137">
        <f t="shared" ca="1" si="62"/>
        <v>0</v>
      </c>
      <c r="M227" s="1137">
        <f t="shared" ca="1" si="63"/>
        <v>0</v>
      </c>
      <c r="N227" s="1137">
        <f t="shared" ca="1" si="72"/>
        <v>0</v>
      </c>
      <c r="O227" s="1080"/>
      <c r="P227" s="1137">
        <f t="shared" ca="1" si="64"/>
        <v>0</v>
      </c>
      <c r="Q227" s="1137">
        <f t="shared" ca="1" si="65"/>
        <v>0</v>
      </c>
      <c r="R227" s="1137">
        <f t="shared" ca="1" si="73"/>
        <v>0</v>
      </c>
      <c r="S227" s="1137">
        <f t="shared" ca="1" si="74"/>
        <v>0</v>
      </c>
      <c r="T227" s="1137">
        <f t="shared" ca="1" si="66"/>
        <v>0</v>
      </c>
      <c r="U227" s="1139">
        <f t="shared" ca="1" si="67"/>
        <v>0</v>
      </c>
      <c r="V227" s="1140" t="str">
        <f t="shared" ca="1" si="68"/>
        <v>n.a.</v>
      </c>
      <c r="X227" s="1141">
        <f t="shared" ca="1" si="75"/>
        <v>0</v>
      </c>
      <c r="Y227" s="1141">
        <f t="shared" ca="1" si="69"/>
        <v>0</v>
      </c>
      <c r="Z227" s="1141">
        <f t="shared" ca="1" si="70"/>
        <v>0</v>
      </c>
      <c r="AA227" s="1139">
        <f t="shared" ca="1" si="71"/>
        <v>0</v>
      </c>
      <c r="AB227" s="1112"/>
    </row>
    <row r="228" spans="1:28">
      <c r="A228" s="1151">
        <f>'AMORT. PROFILE 0% CPR'!A228</f>
        <v>51620</v>
      </c>
      <c r="C228" s="1111"/>
      <c r="D228" s="1132">
        <f t="shared" ca="1" si="57"/>
        <v>52535</v>
      </c>
      <c r="E228" s="1133">
        <f t="shared" ca="1" si="58"/>
        <v>52562</v>
      </c>
      <c r="F228" s="1134">
        <f t="shared" ca="1" si="59"/>
        <v>6633</v>
      </c>
      <c r="G228" s="1135">
        <f ca="1">IF(F228&lt;&gt;"",COUNTIF($F$11:F228,"&gt;0"),"")</f>
        <v>218</v>
      </c>
      <c r="H228" s="1136">
        <v>2.5035405110877876E-2</v>
      </c>
      <c r="I228" s="1080"/>
      <c r="J228" s="1137">
        <f t="shared" ca="1" si="60"/>
        <v>0</v>
      </c>
      <c r="K228" s="1138">
        <f t="shared" ca="1" si="61"/>
        <v>0</v>
      </c>
      <c r="L228" s="1137">
        <f t="shared" ca="1" si="62"/>
        <v>0</v>
      </c>
      <c r="M228" s="1137">
        <f t="shared" ca="1" si="63"/>
        <v>0</v>
      </c>
      <c r="N228" s="1137">
        <f t="shared" ca="1" si="72"/>
        <v>0</v>
      </c>
      <c r="O228" s="1080"/>
      <c r="P228" s="1137">
        <f t="shared" ca="1" si="64"/>
        <v>0</v>
      </c>
      <c r="Q228" s="1137">
        <f t="shared" ca="1" si="65"/>
        <v>0</v>
      </c>
      <c r="R228" s="1137">
        <f t="shared" ca="1" si="73"/>
        <v>0</v>
      </c>
      <c r="S228" s="1137">
        <f t="shared" ca="1" si="74"/>
        <v>0</v>
      </c>
      <c r="T228" s="1137">
        <f t="shared" ca="1" si="66"/>
        <v>0</v>
      </c>
      <c r="U228" s="1139">
        <f t="shared" ca="1" si="67"/>
        <v>0</v>
      </c>
      <c r="V228" s="1140" t="str">
        <f t="shared" ca="1" si="68"/>
        <v>n.a.</v>
      </c>
      <c r="X228" s="1141">
        <f t="shared" ca="1" si="75"/>
        <v>0</v>
      </c>
      <c r="Y228" s="1141">
        <f t="shared" ca="1" si="69"/>
        <v>0</v>
      </c>
      <c r="Z228" s="1141">
        <f t="shared" ca="1" si="70"/>
        <v>0</v>
      </c>
      <c r="AA228" s="1139">
        <f t="shared" ca="1" si="71"/>
        <v>0</v>
      </c>
      <c r="AB228" s="1112"/>
    </row>
    <row r="229" spans="1:28">
      <c r="A229" s="1151">
        <f>'AMORT. PROFILE 0% CPR'!A229</f>
        <v>51648</v>
      </c>
      <c r="C229" s="1111"/>
      <c r="D229" s="1132">
        <f t="shared" ca="1" si="57"/>
        <v>52565</v>
      </c>
      <c r="E229" s="1133">
        <f t="shared" ca="1" si="58"/>
        <v>52593</v>
      </c>
      <c r="F229" s="1134">
        <f t="shared" ca="1" si="59"/>
        <v>6664</v>
      </c>
      <c r="G229" s="1135">
        <f ca="1">IF(F229&lt;&gt;"",COUNTIF($F$11:F229,"&gt;0"),"")</f>
        <v>219</v>
      </c>
      <c r="H229" s="1136">
        <v>2.5155582815976858E-2</v>
      </c>
      <c r="I229" s="1080"/>
      <c r="J229" s="1137">
        <f t="shared" ca="1" si="60"/>
        <v>0</v>
      </c>
      <c r="K229" s="1138">
        <f t="shared" ca="1" si="61"/>
        <v>0</v>
      </c>
      <c r="L229" s="1137">
        <f t="shared" ca="1" si="62"/>
        <v>0</v>
      </c>
      <c r="M229" s="1137">
        <f t="shared" ca="1" si="63"/>
        <v>0</v>
      </c>
      <c r="N229" s="1137">
        <f t="shared" ca="1" si="72"/>
        <v>0</v>
      </c>
      <c r="O229" s="1080"/>
      <c r="P229" s="1137">
        <f t="shared" ca="1" si="64"/>
        <v>0</v>
      </c>
      <c r="Q229" s="1137">
        <f t="shared" ca="1" si="65"/>
        <v>0</v>
      </c>
      <c r="R229" s="1137">
        <f t="shared" ca="1" si="73"/>
        <v>0</v>
      </c>
      <c r="S229" s="1137">
        <f t="shared" ca="1" si="74"/>
        <v>0</v>
      </c>
      <c r="T229" s="1137">
        <f t="shared" ca="1" si="66"/>
        <v>0</v>
      </c>
      <c r="U229" s="1139">
        <f t="shared" ca="1" si="67"/>
        <v>0</v>
      </c>
      <c r="V229" s="1140" t="str">
        <f t="shared" ca="1" si="68"/>
        <v>n.a.</v>
      </c>
      <c r="X229" s="1141">
        <f t="shared" ca="1" si="75"/>
        <v>0</v>
      </c>
      <c r="Y229" s="1141">
        <f t="shared" ca="1" si="69"/>
        <v>0</v>
      </c>
      <c r="Z229" s="1141">
        <f t="shared" ca="1" si="70"/>
        <v>0</v>
      </c>
      <c r="AA229" s="1139">
        <f t="shared" ca="1" si="71"/>
        <v>0</v>
      </c>
      <c r="AB229" s="1112"/>
    </row>
    <row r="230" spans="1:28">
      <c r="A230" s="1151">
        <f>'AMORT. PROFILE 0% CPR'!A230</f>
        <v>51679</v>
      </c>
      <c r="C230" s="1111"/>
      <c r="D230" s="1132">
        <f t="shared" ca="1" si="57"/>
        <v>52596</v>
      </c>
      <c r="E230" s="1133">
        <f t="shared" ca="1" si="58"/>
        <v>52623</v>
      </c>
      <c r="F230" s="1134">
        <f t="shared" ca="1" si="59"/>
        <v>6694</v>
      </c>
      <c r="G230" s="1135">
        <f ca="1">IF(F230&lt;&gt;"",COUNTIF($F$11:F230,"&gt;0"),"")</f>
        <v>220</v>
      </c>
      <c r="H230" s="1136">
        <v>2.5386577605328049E-2</v>
      </c>
      <c r="I230" s="1080"/>
      <c r="J230" s="1137">
        <f t="shared" ca="1" si="60"/>
        <v>0</v>
      </c>
      <c r="K230" s="1138">
        <f t="shared" ca="1" si="61"/>
        <v>0</v>
      </c>
      <c r="L230" s="1137">
        <f t="shared" ca="1" si="62"/>
        <v>0</v>
      </c>
      <c r="M230" s="1137">
        <f t="shared" ca="1" si="63"/>
        <v>0</v>
      </c>
      <c r="N230" s="1137">
        <f t="shared" ca="1" si="72"/>
        <v>0</v>
      </c>
      <c r="O230" s="1080"/>
      <c r="P230" s="1137">
        <f t="shared" ca="1" si="64"/>
        <v>0</v>
      </c>
      <c r="Q230" s="1137">
        <f t="shared" ca="1" si="65"/>
        <v>0</v>
      </c>
      <c r="R230" s="1137">
        <f t="shared" ca="1" si="73"/>
        <v>0</v>
      </c>
      <c r="S230" s="1137">
        <f t="shared" ca="1" si="74"/>
        <v>0</v>
      </c>
      <c r="T230" s="1137">
        <f t="shared" ca="1" si="66"/>
        <v>0</v>
      </c>
      <c r="U230" s="1139">
        <f t="shared" ca="1" si="67"/>
        <v>0</v>
      </c>
      <c r="V230" s="1140" t="str">
        <f t="shared" ca="1" si="68"/>
        <v>n.a.</v>
      </c>
      <c r="X230" s="1141">
        <f t="shared" ca="1" si="75"/>
        <v>0</v>
      </c>
      <c r="Y230" s="1141">
        <f t="shared" ca="1" si="69"/>
        <v>0</v>
      </c>
      <c r="Z230" s="1141">
        <f t="shared" ca="1" si="70"/>
        <v>0</v>
      </c>
      <c r="AA230" s="1139">
        <f t="shared" ca="1" si="71"/>
        <v>0</v>
      </c>
      <c r="AB230" s="1112"/>
    </row>
    <row r="231" spans="1:28">
      <c r="A231" s="1151">
        <f>'AMORT. PROFILE 0% CPR'!A231</f>
        <v>51711</v>
      </c>
      <c r="C231" s="1111"/>
      <c r="D231" s="1132">
        <f t="shared" ca="1" si="57"/>
        <v>52627</v>
      </c>
      <c r="E231" s="1133">
        <f t="shared" ca="1" si="58"/>
        <v>52656</v>
      </c>
      <c r="F231" s="1134">
        <f t="shared" ca="1" si="59"/>
        <v>6727</v>
      </c>
      <c r="G231" s="1135">
        <f ca="1">IF(F231&lt;&gt;"",COUNTIF($F$11:F231,"&gt;0"),"")</f>
        <v>221</v>
      </c>
      <c r="H231" s="1136">
        <v>2.5685759597010187E-2</v>
      </c>
      <c r="I231" s="1080"/>
      <c r="J231" s="1137">
        <f t="shared" ca="1" si="60"/>
        <v>0</v>
      </c>
      <c r="K231" s="1138">
        <f t="shared" ca="1" si="61"/>
        <v>0</v>
      </c>
      <c r="L231" s="1137">
        <f t="shared" ca="1" si="62"/>
        <v>0</v>
      </c>
      <c r="M231" s="1137">
        <f t="shared" ca="1" si="63"/>
        <v>0</v>
      </c>
      <c r="N231" s="1137">
        <f t="shared" ca="1" si="72"/>
        <v>0</v>
      </c>
      <c r="O231" s="1080"/>
      <c r="P231" s="1137">
        <f t="shared" ca="1" si="64"/>
        <v>0</v>
      </c>
      <c r="Q231" s="1137">
        <f t="shared" ca="1" si="65"/>
        <v>0</v>
      </c>
      <c r="R231" s="1137">
        <f t="shared" ca="1" si="73"/>
        <v>0</v>
      </c>
      <c r="S231" s="1137">
        <f t="shared" ca="1" si="74"/>
        <v>0</v>
      </c>
      <c r="T231" s="1137">
        <f t="shared" ca="1" si="66"/>
        <v>0</v>
      </c>
      <c r="U231" s="1139">
        <f t="shared" ca="1" si="67"/>
        <v>0</v>
      </c>
      <c r="V231" s="1140" t="str">
        <f t="shared" ca="1" si="68"/>
        <v>n.a.</v>
      </c>
      <c r="X231" s="1141">
        <f t="shared" ca="1" si="75"/>
        <v>0</v>
      </c>
      <c r="Y231" s="1141">
        <f t="shared" ca="1" si="69"/>
        <v>0</v>
      </c>
      <c r="Z231" s="1141">
        <f t="shared" ca="1" si="70"/>
        <v>0</v>
      </c>
      <c r="AA231" s="1139">
        <f t="shared" ca="1" si="71"/>
        <v>0</v>
      </c>
      <c r="AB231" s="1112"/>
    </row>
    <row r="232" spans="1:28">
      <c r="A232" s="1151">
        <f>'AMORT. PROFILE 0% CPR'!A232</f>
        <v>51740</v>
      </c>
      <c r="C232" s="1111"/>
      <c r="D232" s="1132">
        <f t="shared" ca="1" si="57"/>
        <v>52656</v>
      </c>
      <c r="E232" s="1133">
        <f t="shared" ca="1" si="58"/>
        <v>52684</v>
      </c>
      <c r="F232" s="1134">
        <f t="shared" ca="1" si="59"/>
        <v>6755</v>
      </c>
      <c r="G232" s="1135">
        <f ca="1">IF(F232&lt;&gt;"",COUNTIF($F$11:F232,"&gt;0"),"")</f>
        <v>222</v>
      </c>
      <c r="H232" s="1136">
        <v>2.5908731309482604E-2</v>
      </c>
      <c r="I232" s="1080"/>
      <c r="J232" s="1137">
        <f t="shared" ca="1" si="60"/>
        <v>0</v>
      </c>
      <c r="K232" s="1138">
        <f t="shared" ca="1" si="61"/>
        <v>0</v>
      </c>
      <c r="L232" s="1137">
        <f t="shared" ca="1" si="62"/>
        <v>0</v>
      </c>
      <c r="M232" s="1137">
        <f t="shared" ca="1" si="63"/>
        <v>0</v>
      </c>
      <c r="N232" s="1137">
        <f t="shared" ca="1" si="72"/>
        <v>0</v>
      </c>
      <c r="O232" s="1080"/>
      <c r="P232" s="1137">
        <f t="shared" ca="1" si="64"/>
        <v>0</v>
      </c>
      <c r="Q232" s="1137">
        <f t="shared" ca="1" si="65"/>
        <v>0</v>
      </c>
      <c r="R232" s="1137">
        <f t="shared" ca="1" si="73"/>
        <v>0</v>
      </c>
      <c r="S232" s="1137">
        <f t="shared" ca="1" si="74"/>
        <v>0</v>
      </c>
      <c r="T232" s="1137">
        <f t="shared" ca="1" si="66"/>
        <v>0</v>
      </c>
      <c r="U232" s="1139">
        <f t="shared" ca="1" si="67"/>
        <v>0</v>
      </c>
      <c r="V232" s="1140" t="str">
        <f t="shared" ca="1" si="68"/>
        <v>n.a.</v>
      </c>
      <c r="X232" s="1141">
        <f t="shared" ca="1" si="75"/>
        <v>0</v>
      </c>
      <c r="Y232" s="1141">
        <f t="shared" ca="1" si="69"/>
        <v>0</v>
      </c>
      <c r="Z232" s="1141">
        <f t="shared" ca="1" si="70"/>
        <v>0</v>
      </c>
      <c r="AA232" s="1139">
        <f t="shared" ca="1" si="71"/>
        <v>0</v>
      </c>
      <c r="AB232" s="1112"/>
    </row>
    <row r="233" spans="1:28">
      <c r="A233" s="1151">
        <f>'AMORT. PROFILE 0% CPR'!A233</f>
        <v>51771</v>
      </c>
      <c r="C233" s="1111"/>
      <c r="D233" s="1132">
        <f t="shared" ca="1" si="57"/>
        <v>52687</v>
      </c>
      <c r="E233" s="1133">
        <f t="shared" ca="1" si="58"/>
        <v>52714</v>
      </c>
      <c r="F233" s="1134">
        <f t="shared" ca="1" si="59"/>
        <v>6785</v>
      </c>
      <c r="G233" s="1135">
        <f ca="1">IF(F233&lt;&gt;"",COUNTIF($F$11:F233,"&gt;0"),"")</f>
        <v>223</v>
      </c>
      <c r="H233" s="1136">
        <v>2.6021856587252722E-2</v>
      </c>
      <c r="I233" s="1080"/>
      <c r="J233" s="1137">
        <f t="shared" ca="1" si="60"/>
        <v>0</v>
      </c>
      <c r="K233" s="1138">
        <f t="shared" ca="1" si="61"/>
        <v>0</v>
      </c>
      <c r="L233" s="1137">
        <f t="shared" ca="1" si="62"/>
        <v>0</v>
      </c>
      <c r="M233" s="1137">
        <f t="shared" ca="1" si="63"/>
        <v>0</v>
      </c>
      <c r="N233" s="1137">
        <f t="shared" ca="1" si="72"/>
        <v>0</v>
      </c>
      <c r="O233" s="1080"/>
      <c r="P233" s="1137">
        <f t="shared" ca="1" si="64"/>
        <v>0</v>
      </c>
      <c r="Q233" s="1137">
        <f t="shared" ca="1" si="65"/>
        <v>0</v>
      </c>
      <c r="R233" s="1137">
        <f t="shared" ca="1" si="73"/>
        <v>0</v>
      </c>
      <c r="S233" s="1137">
        <f t="shared" ca="1" si="74"/>
        <v>0</v>
      </c>
      <c r="T233" s="1137">
        <f t="shared" ca="1" si="66"/>
        <v>0</v>
      </c>
      <c r="U233" s="1139">
        <f t="shared" ca="1" si="67"/>
        <v>0</v>
      </c>
      <c r="V233" s="1140" t="str">
        <f t="shared" ca="1" si="68"/>
        <v>n.a.</v>
      </c>
      <c r="X233" s="1141">
        <f t="shared" ca="1" si="75"/>
        <v>0</v>
      </c>
      <c r="Y233" s="1141">
        <f t="shared" ca="1" si="69"/>
        <v>0</v>
      </c>
      <c r="Z233" s="1141">
        <f t="shared" ca="1" si="70"/>
        <v>0</v>
      </c>
      <c r="AA233" s="1139">
        <f t="shared" ca="1" si="71"/>
        <v>0</v>
      </c>
      <c r="AB233" s="1112"/>
    </row>
    <row r="234" spans="1:28">
      <c r="A234" s="1151">
        <f>'AMORT. PROFILE 0% CPR'!A234</f>
        <v>51802</v>
      </c>
      <c r="C234" s="1111"/>
      <c r="D234" s="1132">
        <f t="shared" ca="1" si="57"/>
        <v>52717</v>
      </c>
      <c r="E234" s="1133">
        <f t="shared" ca="1" si="58"/>
        <v>52744</v>
      </c>
      <c r="F234" s="1134">
        <f t="shared" ca="1" si="59"/>
        <v>6815</v>
      </c>
      <c r="G234" s="1135">
        <f ca="1">IF(F234&lt;&gt;"",COUNTIF($F$11:F234,"&gt;0"),"")</f>
        <v>224</v>
      </c>
      <c r="H234" s="1136">
        <v>2.6135460068687395E-2</v>
      </c>
      <c r="I234" s="1080"/>
      <c r="J234" s="1137">
        <f t="shared" ca="1" si="60"/>
        <v>0</v>
      </c>
      <c r="K234" s="1138">
        <f t="shared" ca="1" si="61"/>
        <v>0</v>
      </c>
      <c r="L234" s="1137">
        <f t="shared" ca="1" si="62"/>
        <v>0</v>
      </c>
      <c r="M234" s="1137">
        <f t="shared" ca="1" si="63"/>
        <v>0</v>
      </c>
      <c r="N234" s="1137">
        <f t="shared" ca="1" si="72"/>
        <v>0</v>
      </c>
      <c r="O234" s="1080"/>
      <c r="P234" s="1137">
        <f t="shared" ca="1" si="64"/>
        <v>0</v>
      </c>
      <c r="Q234" s="1137">
        <f t="shared" ca="1" si="65"/>
        <v>0</v>
      </c>
      <c r="R234" s="1137">
        <f t="shared" ca="1" si="73"/>
        <v>0</v>
      </c>
      <c r="S234" s="1137">
        <f t="shared" ca="1" si="74"/>
        <v>0</v>
      </c>
      <c r="T234" s="1137">
        <f t="shared" ca="1" si="66"/>
        <v>0</v>
      </c>
      <c r="U234" s="1139">
        <f t="shared" ca="1" si="67"/>
        <v>0</v>
      </c>
      <c r="V234" s="1140" t="str">
        <f t="shared" ca="1" si="68"/>
        <v>n.a.</v>
      </c>
      <c r="X234" s="1141">
        <f t="shared" ca="1" si="75"/>
        <v>0</v>
      </c>
      <c r="Y234" s="1141">
        <f t="shared" ca="1" si="69"/>
        <v>0</v>
      </c>
      <c r="Z234" s="1141">
        <f t="shared" ca="1" si="70"/>
        <v>0</v>
      </c>
      <c r="AA234" s="1139">
        <f t="shared" ca="1" si="71"/>
        <v>0</v>
      </c>
      <c r="AB234" s="1112"/>
    </row>
    <row r="235" spans="1:28">
      <c r="A235" s="1151">
        <f>'AMORT. PROFILE 0% CPR'!A235</f>
        <v>51832</v>
      </c>
      <c r="C235" s="1111"/>
      <c r="D235" s="1132">
        <f t="shared" ca="1" si="57"/>
        <v>52748</v>
      </c>
      <c r="E235" s="1133">
        <f t="shared" ca="1" si="58"/>
        <v>52775</v>
      </c>
      <c r="F235" s="1134">
        <f t="shared" ca="1" si="59"/>
        <v>6846</v>
      </c>
      <c r="G235" s="1135">
        <f ca="1">IF(F235&lt;&gt;"",COUNTIF($F$11:F235,"&gt;0"),"")</f>
        <v>225</v>
      </c>
      <c r="H235" s="1136">
        <v>2.6334136746163302E-2</v>
      </c>
      <c r="I235" s="1080"/>
      <c r="J235" s="1137">
        <f t="shared" ca="1" si="60"/>
        <v>0</v>
      </c>
      <c r="K235" s="1138">
        <f t="shared" ca="1" si="61"/>
        <v>0</v>
      </c>
      <c r="L235" s="1137">
        <f t="shared" ca="1" si="62"/>
        <v>0</v>
      </c>
      <c r="M235" s="1137">
        <f t="shared" ca="1" si="63"/>
        <v>0</v>
      </c>
      <c r="N235" s="1137">
        <f t="shared" ca="1" si="72"/>
        <v>0</v>
      </c>
      <c r="O235" s="1080"/>
      <c r="P235" s="1137">
        <f t="shared" ca="1" si="64"/>
        <v>0</v>
      </c>
      <c r="Q235" s="1137">
        <f t="shared" ca="1" si="65"/>
        <v>0</v>
      </c>
      <c r="R235" s="1137">
        <f t="shared" ca="1" si="73"/>
        <v>0</v>
      </c>
      <c r="S235" s="1137">
        <f t="shared" ca="1" si="74"/>
        <v>0</v>
      </c>
      <c r="T235" s="1137">
        <f t="shared" ca="1" si="66"/>
        <v>0</v>
      </c>
      <c r="U235" s="1139">
        <f t="shared" ca="1" si="67"/>
        <v>0</v>
      </c>
      <c r="V235" s="1140" t="str">
        <f t="shared" ca="1" si="68"/>
        <v>n.a.</v>
      </c>
      <c r="X235" s="1141">
        <f t="shared" ca="1" si="75"/>
        <v>0</v>
      </c>
      <c r="Y235" s="1141">
        <f t="shared" ca="1" si="69"/>
        <v>0</v>
      </c>
      <c r="Z235" s="1141">
        <f t="shared" ca="1" si="70"/>
        <v>0</v>
      </c>
      <c r="AA235" s="1139">
        <f t="shared" ca="1" si="71"/>
        <v>0</v>
      </c>
      <c r="AB235" s="1112"/>
    </row>
    <row r="236" spans="1:28">
      <c r="A236" s="1151">
        <f>'AMORT. PROFILE 0% CPR'!A236</f>
        <v>51862</v>
      </c>
      <c r="C236" s="1111"/>
      <c r="D236" s="1132">
        <f t="shared" ca="1" si="57"/>
        <v>52778</v>
      </c>
      <c r="E236" s="1133">
        <f t="shared" ca="1" si="58"/>
        <v>52805</v>
      </c>
      <c r="F236" s="1134">
        <f t="shared" ca="1" si="59"/>
        <v>6876</v>
      </c>
      <c r="G236" s="1135">
        <f ca="1">IF(F236&lt;&gt;"",COUNTIF($F$11:F236,"&gt;0"),"")</f>
        <v>226</v>
      </c>
      <c r="H236" s="1136">
        <v>2.6358157049637791E-2</v>
      </c>
      <c r="I236" s="1080"/>
      <c r="J236" s="1137">
        <f t="shared" ca="1" si="60"/>
        <v>0</v>
      </c>
      <c r="K236" s="1138">
        <f t="shared" ca="1" si="61"/>
        <v>0</v>
      </c>
      <c r="L236" s="1137">
        <f t="shared" ca="1" si="62"/>
        <v>0</v>
      </c>
      <c r="M236" s="1137">
        <f t="shared" ca="1" si="63"/>
        <v>0</v>
      </c>
      <c r="N236" s="1137">
        <f t="shared" ca="1" si="72"/>
        <v>0</v>
      </c>
      <c r="O236" s="1080"/>
      <c r="P236" s="1137">
        <f t="shared" ca="1" si="64"/>
        <v>0</v>
      </c>
      <c r="Q236" s="1137">
        <f t="shared" ca="1" si="65"/>
        <v>0</v>
      </c>
      <c r="R236" s="1137">
        <f t="shared" ca="1" si="73"/>
        <v>0</v>
      </c>
      <c r="S236" s="1137">
        <f t="shared" ca="1" si="74"/>
        <v>0</v>
      </c>
      <c r="T236" s="1137">
        <f t="shared" ca="1" si="66"/>
        <v>0</v>
      </c>
      <c r="U236" s="1139">
        <f t="shared" ca="1" si="67"/>
        <v>0</v>
      </c>
      <c r="V236" s="1140" t="str">
        <f t="shared" ca="1" si="68"/>
        <v>n.a.</v>
      </c>
      <c r="X236" s="1141">
        <f t="shared" ca="1" si="75"/>
        <v>0</v>
      </c>
      <c r="Y236" s="1141">
        <f t="shared" ca="1" si="69"/>
        <v>0</v>
      </c>
      <c r="Z236" s="1141">
        <f t="shared" ca="1" si="70"/>
        <v>0</v>
      </c>
      <c r="AA236" s="1139">
        <f t="shared" ca="1" si="71"/>
        <v>0</v>
      </c>
      <c r="AB236" s="1112"/>
    </row>
    <row r="237" spans="1:28">
      <c r="A237" s="1151">
        <f>'AMORT. PROFILE 0% CPR'!A237</f>
        <v>51893</v>
      </c>
      <c r="C237" s="1111"/>
      <c r="D237" s="1132">
        <f t="shared" ca="1" si="57"/>
        <v>52809</v>
      </c>
      <c r="E237" s="1133">
        <f t="shared" ca="1" si="58"/>
        <v>52838</v>
      </c>
      <c r="F237" s="1134">
        <f t="shared" ca="1" si="59"/>
        <v>6909</v>
      </c>
      <c r="G237" s="1135">
        <f ca="1">IF(F237&lt;&gt;"",COUNTIF($F$11:F237,"&gt;0"),"")</f>
        <v>227</v>
      </c>
      <c r="H237" s="1136">
        <v>2.6289718067447992E-2</v>
      </c>
      <c r="I237" s="1080"/>
      <c r="J237" s="1137">
        <f t="shared" ca="1" si="60"/>
        <v>0</v>
      </c>
      <c r="K237" s="1138">
        <f t="shared" ca="1" si="61"/>
        <v>0</v>
      </c>
      <c r="L237" s="1137">
        <f t="shared" ca="1" si="62"/>
        <v>0</v>
      </c>
      <c r="M237" s="1137">
        <f t="shared" ca="1" si="63"/>
        <v>0</v>
      </c>
      <c r="N237" s="1137">
        <f t="shared" ca="1" si="72"/>
        <v>0</v>
      </c>
      <c r="O237" s="1080"/>
      <c r="P237" s="1137">
        <f t="shared" ca="1" si="64"/>
        <v>0</v>
      </c>
      <c r="Q237" s="1137">
        <f t="shared" ca="1" si="65"/>
        <v>0</v>
      </c>
      <c r="R237" s="1137">
        <f t="shared" ca="1" si="73"/>
        <v>0</v>
      </c>
      <c r="S237" s="1137">
        <f t="shared" ca="1" si="74"/>
        <v>0</v>
      </c>
      <c r="T237" s="1137">
        <f t="shared" ca="1" si="66"/>
        <v>0</v>
      </c>
      <c r="U237" s="1139">
        <f t="shared" ca="1" si="67"/>
        <v>0</v>
      </c>
      <c r="V237" s="1140" t="str">
        <f t="shared" ca="1" si="68"/>
        <v>n.a.</v>
      </c>
      <c r="X237" s="1141">
        <f t="shared" ca="1" si="75"/>
        <v>0</v>
      </c>
      <c r="Y237" s="1141">
        <f t="shared" ca="1" si="69"/>
        <v>0</v>
      </c>
      <c r="Z237" s="1141">
        <f t="shared" ca="1" si="70"/>
        <v>0</v>
      </c>
      <c r="AA237" s="1139">
        <f t="shared" ca="1" si="71"/>
        <v>0</v>
      </c>
      <c r="AB237" s="1112"/>
    </row>
    <row r="238" spans="1:28">
      <c r="A238" s="1151">
        <f>'AMORT. PROFILE 0% CPR'!A238</f>
        <v>51924</v>
      </c>
      <c r="C238" s="1111"/>
      <c r="D238" s="1132">
        <f t="shared" ca="1" si="57"/>
        <v>52840</v>
      </c>
      <c r="E238" s="1133">
        <f t="shared" ca="1" si="58"/>
        <v>52867</v>
      </c>
      <c r="F238" s="1134">
        <f t="shared" ca="1" si="59"/>
        <v>6938</v>
      </c>
      <c r="G238" s="1135">
        <f ca="1">IF(F238&lt;&gt;"",COUNTIF($F$11:F238,"&gt;0"),"")</f>
        <v>228</v>
      </c>
      <c r="H238" s="1136">
        <v>2.6262783735619473E-2</v>
      </c>
      <c r="I238" s="1080"/>
      <c r="J238" s="1137">
        <f t="shared" ca="1" si="60"/>
        <v>0</v>
      </c>
      <c r="K238" s="1138">
        <f t="shared" ca="1" si="61"/>
        <v>0</v>
      </c>
      <c r="L238" s="1137">
        <f t="shared" ca="1" si="62"/>
        <v>0</v>
      </c>
      <c r="M238" s="1137">
        <f t="shared" ca="1" si="63"/>
        <v>0</v>
      </c>
      <c r="N238" s="1137">
        <f t="shared" ca="1" si="72"/>
        <v>0</v>
      </c>
      <c r="O238" s="1080"/>
      <c r="P238" s="1137">
        <f t="shared" ca="1" si="64"/>
        <v>0</v>
      </c>
      <c r="Q238" s="1137">
        <f t="shared" ca="1" si="65"/>
        <v>0</v>
      </c>
      <c r="R238" s="1137">
        <f t="shared" ca="1" si="73"/>
        <v>0</v>
      </c>
      <c r="S238" s="1137">
        <f t="shared" ca="1" si="74"/>
        <v>0</v>
      </c>
      <c r="T238" s="1137">
        <f t="shared" ca="1" si="66"/>
        <v>0</v>
      </c>
      <c r="U238" s="1139">
        <f t="shared" ca="1" si="67"/>
        <v>0</v>
      </c>
      <c r="V238" s="1140" t="str">
        <f t="shared" ca="1" si="68"/>
        <v>n.a.</v>
      </c>
      <c r="X238" s="1141">
        <f t="shared" ca="1" si="75"/>
        <v>0</v>
      </c>
      <c r="Y238" s="1141">
        <f t="shared" ca="1" si="69"/>
        <v>0</v>
      </c>
      <c r="Z238" s="1141">
        <f t="shared" ca="1" si="70"/>
        <v>0</v>
      </c>
      <c r="AA238" s="1139">
        <f t="shared" ca="1" si="71"/>
        <v>0</v>
      </c>
      <c r="AB238" s="1112"/>
    </row>
    <row r="239" spans="1:28">
      <c r="A239" s="1151">
        <f>'AMORT. PROFILE 0% CPR'!A239</f>
        <v>51952</v>
      </c>
      <c r="C239" s="1111"/>
      <c r="D239" s="1132">
        <f t="shared" ca="1" si="57"/>
        <v>52870</v>
      </c>
      <c r="E239" s="1133">
        <f t="shared" ca="1" si="58"/>
        <v>52897</v>
      </c>
      <c r="F239" s="1134">
        <f t="shared" ca="1" si="59"/>
        <v>6968</v>
      </c>
      <c r="G239" s="1135">
        <f ca="1">IF(F239&lt;&gt;"",COUNTIF($F$11:F239,"&gt;0"),"")</f>
        <v>229</v>
      </c>
      <c r="H239" s="1136">
        <v>2.6128829337453124E-2</v>
      </c>
      <c r="I239" s="1080"/>
      <c r="J239" s="1137">
        <f t="shared" ca="1" si="60"/>
        <v>0</v>
      </c>
      <c r="K239" s="1138">
        <f t="shared" ca="1" si="61"/>
        <v>0</v>
      </c>
      <c r="L239" s="1137">
        <f t="shared" ca="1" si="62"/>
        <v>0</v>
      </c>
      <c r="M239" s="1137">
        <f t="shared" ca="1" si="63"/>
        <v>0</v>
      </c>
      <c r="N239" s="1137">
        <f t="shared" ca="1" si="72"/>
        <v>0</v>
      </c>
      <c r="O239" s="1080"/>
      <c r="P239" s="1137">
        <f t="shared" ca="1" si="64"/>
        <v>0</v>
      </c>
      <c r="Q239" s="1137">
        <f t="shared" ca="1" si="65"/>
        <v>0</v>
      </c>
      <c r="R239" s="1137">
        <f t="shared" ca="1" si="73"/>
        <v>0</v>
      </c>
      <c r="S239" s="1137">
        <f t="shared" ca="1" si="74"/>
        <v>0</v>
      </c>
      <c r="T239" s="1137">
        <f t="shared" ca="1" si="66"/>
        <v>0</v>
      </c>
      <c r="U239" s="1139">
        <f t="shared" ca="1" si="67"/>
        <v>0</v>
      </c>
      <c r="V239" s="1140" t="str">
        <f t="shared" ca="1" si="68"/>
        <v>n.a.</v>
      </c>
      <c r="X239" s="1141">
        <f t="shared" ca="1" si="75"/>
        <v>0</v>
      </c>
      <c r="Y239" s="1141">
        <f t="shared" ca="1" si="69"/>
        <v>0</v>
      </c>
      <c r="Z239" s="1141">
        <f t="shared" ca="1" si="70"/>
        <v>0</v>
      </c>
      <c r="AA239" s="1139">
        <f t="shared" ca="1" si="71"/>
        <v>0</v>
      </c>
      <c r="AB239" s="1112"/>
    </row>
    <row r="240" spans="1:28">
      <c r="A240" s="1151">
        <f>'AMORT. PROFILE 0% CPR'!A240</f>
        <v>51984</v>
      </c>
      <c r="C240" s="1111"/>
      <c r="D240" s="1132">
        <f t="shared" ca="1" si="57"/>
        <v>52901</v>
      </c>
      <c r="E240" s="1133">
        <f t="shared" ca="1" si="58"/>
        <v>52929</v>
      </c>
      <c r="F240" s="1134">
        <f t="shared" ca="1" si="59"/>
        <v>7000</v>
      </c>
      <c r="G240" s="1135">
        <f ca="1">IF(F240&lt;&gt;"",COUNTIF($F$11:F240,"&gt;0"),"")</f>
        <v>230</v>
      </c>
      <c r="H240" s="1136">
        <v>2.6144464632107983E-2</v>
      </c>
      <c r="I240" s="1080"/>
      <c r="J240" s="1137">
        <f t="shared" ca="1" si="60"/>
        <v>0</v>
      </c>
      <c r="K240" s="1138">
        <f t="shared" ca="1" si="61"/>
        <v>0</v>
      </c>
      <c r="L240" s="1137">
        <f t="shared" ca="1" si="62"/>
        <v>0</v>
      </c>
      <c r="M240" s="1137">
        <f t="shared" ca="1" si="63"/>
        <v>0</v>
      </c>
      <c r="N240" s="1137">
        <f t="shared" ca="1" si="72"/>
        <v>0</v>
      </c>
      <c r="O240" s="1080"/>
      <c r="P240" s="1137">
        <f t="shared" ca="1" si="64"/>
        <v>0</v>
      </c>
      <c r="Q240" s="1137">
        <f t="shared" ca="1" si="65"/>
        <v>0</v>
      </c>
      <c r="R240" s="1137">
        <f t="shared" ca="1" si="73"/>
        <v>0</v>
      </c>
      <c r="S240" s="1137">
        <f t="shared" ca="1" si="74"/>
        <v>0</v>
      </c>
      <c r="T240" s="1137">
        <f t="shared" ca="1" si="66"/>
        <v>0</v>
      </c>
      <c r="U240" s="1139">
        <f t="shared" ca="1" si="67"/>
        <v>0</v>
      </c>
      <c r="V240" s="1140" t="str">
        <f t="shared" ca="1" si="68"/>
        <v>n.a.</v>
      </c>
      <c r="X240" s="1141">
        <f t="shared" ca="1" si="75"/>
        <v>0</v>
      </c>
      <c r="Y240" s="1141">
        <f t="shared" ca="1" si="69"/>
        <v>0</v>
      </c>
      <c r="Z240" s="1141">
        <f t="shared" ca="1" si="70"/>
        <v>0</v>
      </c>
      <c r="AA240" s="1139">
        <f t="shared" ca="1" si="71"/>
        <v>0</v>
      </c>
      <c r="AB240" s="1112"/>
    </row>
    <row r="241" spans="1:28">
      <c r="A241" s="1151">
        <f>'AMORT. PROFILE 0% CPR'!A241</f>
        <v>52013</v>
      </c>
      <c r="C241" s="1111"/>
      <c r="D241" s="1132">
        <f t="shared" ca="1" si="57"/>
        <v>52931</v>
      </c>
      <c r="E241" s="1133">
        <f t="shared" ca="1" si="58"/>
        <v>52958</v>
      </c>
      <c r="F241" s="1134">
        <f t="shared" ca="1" si="59"/>
        <v>7029</v>
      </c>
      <c r="G241" s="1135">
        <f ca="1">IF(F241&lt;&gt;"",COUNTIF($F$11:F241,"&gt;0"),"")</f>
        <v>231</v>
      </c>
      <c r="H241" s="1136">
        <v>2.6281385504956678E-2</v>
      </c>
      <c r="I241" s="1080"/>
      <c r="J241" s="1137">
        <f t="shared" ca="1" si="60"/>
        <v>0</v>
      </c>
      <c r="K241" s="1138">
        <f t="shared" ca="1" si="61"/>
        <v>0</v>
      </c>
      <c r="L241" s="1137">
        <f t="shared" ca="1" si="62"/>
        <v>0</v>
      </c>
      <c r="M241" s="1137">
        <f t="shared" ca="1" si="63"/>
        <v>0</v>
      </c>
      <c r="N241" s="1137">
        <f t="shared" ca="1" si="72"/>
        <v>0</v>
      </c>
      <c r="O241" s="1080"/>
      <c r="P241" s="1137">
        <f t="shared" ca="1" si="64"/>
        <v>0</v>
      </c>
      <c r="Q241" s="1137">
        <f t="shared" ca="1" si="65"/>
        <v>0</v>
      </c>
      <c r="R241" s="1137">
        <f t="shared" ca="1" si="73"/>
        <v>0</v>
      </c>
      <c r="S241" s="1137">
        <f t="shared" ca="1" si="74"/>
        <v>0</v>
      </c>
      <c r="T241" s="1137">
        <f t="shared" ca="1" si="66"/>
        <v>0</v>
      </c>
      <c r="U241" s="1139">
        <f t="shared" ca="1" si="67"/>
        <v>0</v>
      </c>
      <c r="V241" s="1140" t="str">
        <f t="shared" ca="1" si="68"/>
        <v>n.a.</v>
      </c>
      <c r="X241" s="1141">
        <f t="shared" ca="1" si="75"/>
        <v>0</v>
      </c>
      <c r="Y241" s="1141">
        <f t="shared" ca="1" si="69"/>
        <v>0</v>
      </c>
      <c r="Z241" s="1141">
        <f t="shared" ca="1" si="70"/>
        <v>0</v>
      </c>
      <c r="AA241" s="1139">
        <f t="shared" ca="1" si="71"/>
        <v>0</v>
      </c>
      <c r="AB241" s="1112"/>
    </row>
    <row r="242" spans="1:28">
      <c r="A242" s="1151">
        <f>'AMORT. PROFILE 0% CPR'!A242</f>
        <v>52044</v>
      </c>
      <c r="C242" s="1111"/>
      <c r="D242" s="1132">
        <f t="shared" ca="1" si="57"/>
        <v>52962</v>
      </c>
      <c r="E242" s="1133">
        <f t="shared" ca="1" si="58"/>
        <v>52989</v>
      </c>
      <c r="F242" s="1134">
        <f t="shared" ca="1" si="59"/>
        <v>7060</v>
      </c>
      <c r="G242" s="1135">
        <f ca="1">IF(F242&lt;&gt;"",COUNTIF($F$11:F242,"&gt;0"),"")</f>
        <v>232</v>
      </c>
      <c r="H242" s="1136">
        <v>2.6385687555472232E-2</v>
      </c>
      <c r="I242" s="1080"/>
      <c r="J242" s="1137">
        <f t="shared" ca="1" si="60"/>
        <v>0</v>
      </c>
      <c r="K242" s="1138">
        <f t="shared" ca="1" si="61"/>
        <v>0</v>
      </c>
      <c r="L242" s="1137">
        <f t="shared" ca="1" si="62"/>
        <v>0</v>
      </c>
      <c r="M242" s="1137">
        <f t="shared" ca="1" si="63"/>
        <v>0</v>
      </c>
      <c r="N242" s="1137">
        <f t="shared" ca="1" si="72"/>
        <v>0</v>
      </c>
      <c r="O242" s="1080"/>
      <c r="P242" s="1137">
        <f t="shared" ca="1" si="64"/>
        <v>0</v>
      </c>
      <c r="Q242" s="1137">
        <f t="shared" ca="1" si="65"/>
        <v>0</v>
      </c>
      <c r="R242" s="1137">
        <f t="shared" ca="1" si="73"/>
        <v>0</v>
      </c>
      <c r="S242" s="1137">
        <f t="shared" ca="1" si="74"/>
        <v>0</v>
      </c>
      <c r="T242" s="1137">
        <f t="shared" ca="1" si="66"/>
        <v>0</v>
      </c>
      <c r="U242" s="1139">
        <f t="shared" ca="1" si="67"/>
        <v>0</v>
      </c>
      <c r="V242" s="1140" t="str">
        <f t="shared" ca="1" si="68"/>
        <v>n.a.</v>
      </c>
      <c r="X242" s="1141">
        <f t="shared" ca="1" si="75"/>
        <v>0</v>
      </c>
      <c r="Y242" s="1141">
        <f t="shared" ca="1" si="69"/>
        <v>0</v>
      </c>
      <c r="Z242" s="1141">
        <f t="shared" ca="1" si="70"/>
        <v>0</v>
      </c>
      <c r="AA242" s="1139">
        <f t="shared" ca="1" si="71"/>
        <v>0</v>
      </c>
      <c r="AB242" s="1112"/>
    </row>
    <row r="243" spans="1:28">
      <c r="A243" s="1151">
        <f>'AMORT. PROFILE 0% CPR'!A243</f>
        <v>52075</v>
      </c>
      <c r="C243" s="1111"/>
      <c r="D243" s="1132">
        <f t="shared" ca="1" si="57"/>
        <v>52993</v>
      </c>
      <c r="E243" s="1133">
        <f t="shared" ca="1" si="58"/>
        <v>53020</v>
      </c>
      <c r="F243" s="1134">
        <f t="shared" ca="1" si="59"/>
        <v>7091</v>
      </c>
      <c r="G243" s="1135">
        <f ca="1">IF(F243&lt;&gt;"",COUNTIF($F$11:F243,"&gt;0"),"")</f>
        <v>233</v>
      </c>
      <c r="H243" s="1136">
        <v>2.6452360100786755E-2</v>
      </c>
      <c r="I243" s="1080"/>
      <c r="J243" s="1137">
        <f t="shared" ca="1" si="60"/>
        <v>0</v>
      </c>
      <c r="K243" s="1138">
        <f t="shared" ca="1" si="61"/>
        <v>0</v>
      </c>
      <c r="L243" s="1137">
        <f t="shared" ca="1" si="62"/>
        <v>0</v>
      </c>
      <c r="M243" s="1137">
        <f t="shared" ca="1" si="63"/>
        <v>0</v>
      </c>
      <c r="N243" s="1137">
        <f t="shared" ca="1" si="72"/>
        <v>0</v>
      </c>
      <c r="O243" s="1080"/>
      <c r="P243" s="1137">
        <f t="shared" ca="1" si="64"/>
        <v>0</v>
      </c>
      <c r="Q243" s="1137">
        <f t="shared" ca="1" si="65"/>
        <v>0</v>
      </c>
      <c r="R243" s="1137">
        <f t="shared" ca="1" si="73"/>
        <v>0</v>
      </c>
      <c r="S243" s="1137">
        <f t="shared" ca="1" si="74"/>
        <v>0</v>
      </c>
      <c r="T243" s="1137">
        <f t="shared" ca="1" si="66"/>
        <v>0</v>
      </c>
      <c r="U243" s="1139">
        <f t="shared" ca="1" si="67"/>
        <v>0</v>
      </c>
      <c r="V243" s="1140" t="str">
        <f t="shared" ca="1" si="68"/>
        <v>n.a.</v>
      </c>
      <c r="X243" s="1141">
        <f t="shared" ca="1" si="75"/>
        <v>0</v>
      </c>
      <c r="Y243" s="1141">
        <f t="shared" ca="1" si="69"/>
        <v>0</v>
      </c>
      <c r="Z243" s="1141">
        <f t="shared" ca="1" si="70"/>
        <v>0</v>
      </c>
      <c r="AA243" s="1139">
        <f t="shared" ca="1" si="71"/>
        <v>0</v>
      </c>
      <c r="AB243" s="1112"/>
    </row>
    <row r="244" spans="1:28">
      <c r="A244" s="1151">
        <f>'AMORT. PROFILE 0% CPR'!A244</f>
        <v>52105</v>
      </c>
      <c r="C244" s="1111"/>
      <c r="D244" s="1132">
        <f t="shared" ca="1" si="57"/>
        <v>53021</v>
      </c>
      <c r="E244" s="1133">
        <f t="shared" ca="1" si="58"/>
        <v>53048</v>
      </c>
      <c r="F244" s="1134">
        <f t="shared" ca="1" si="59"/>
        <v>7119</v>
      </c>
      <c r="G244" s="1135">
        <f ca="1">IF(F244&lt;&gt;"",COUNTIF($F$11:F244,"&gt;0"),"")</f>
        <v>234</v>
      </c>
      <c r="H244" s="1136">
        <v>2.660722629029932E-2</v>
      </c>
      <c r="I244" s="1080"/>
      <c r="J244" s="1137">
        <f t="shared" ca="1" si="60"/>
        <v>0</v>
      </c>
      <c r="K244" s="1138">
        <f t="shared" ca="1" si="61"/>
        <v>0</v>
      </c>
      <c r="L244" s="1137">
        <f t="shared" ca="1" si="62"/>
        <v>0</v>
      </c>
      <c r="M244" s="1137">
        <f t="shared" ca="1" si="63"/>
        <v>0</v>
      </c>
      <c r="N244" s="1137">
        <f t="shared" ca="1" si="72"/>
        <v>0</v>
      </c>
      <c r="O244" s="1080"/>
      <c r="P244" s="1137">
        <f t="shared" ca="1" si="64"/>
        <v>0</v>
      </c>
      <c r="Q244" s="1137">
        <f t="shared" ca="1" si="65"/>
        <v>0</v>
      </c>
      <c r="R244" s="1137">
        <f t="shared" ca="1" si="73"/>
        <v>0</v>
      </c>
      <c r="S244" s="1137">
        <f t="shared" ca="1" si="74"/>
        <v>0</v>
      </c>
      <c r="T244" s="1137">
        <f t="shared" ca="1" si="66"/>
        <v>0</v>
      </c>
      <c r="U244" s="1139">
        <f t="shared" ca="1" si="67"/>
        <v>0</v>
      </c>
      <c r="V244" s="1140" t="str">
        <f t="shared" ca="1" si="68"/>
        <v>n.a.</v>
      </c>
      <c r="X244" s="1141">
        <f t="shared" ca="1" si="75"/>
        <v>0</v>
      </c>
      <c r="Y244" s="1141">
        <f t="shared" ca="1" si="69"/>
        <v>0</v>
      </c>
      <c r="Z244" s="1141">
        <f t="shared" ca="1" si="70"/>
        <v>0</v>
      </c>
      <c r="AA244" s="1139">
        <f t="shared" ca="1" si="71"/>
        <v>0</v>
      </c>
      <c r="AB244" s="1112"/>
    </row>
    <row r="245" spans="1:28">
      <c r="A245" s="1151">
        <f>'AMORT. PROFILE 0% CPR'!A245</f>
        <v>52138</v>
      </c>
      <c r="C245" s="1111"/>
      <c r="D245" s="1132">
        <f t="shared" ca="1" si="57"/>
        <v>53052</v>
      </c>
      <c r="E245" s="1133">
        <f t="shared" ca="1" si="58"/>
        <v>53079</v>
      </c>
      <c r="F245" s="1134">
        <f t="shared" ca="1" si="59"/>
        <v>7150</v>
      </c>
      <c r="G245" s="1135">
        <f ca="1">IF(F245&lt;&gt;"",COUNTIF($F$11:F245,"&gt;0"),"")</f>
        <v>235</v>
      </c>
      <c r="H245" s="1136">
        <v>2.6609230945894537E-2</v>
      </c>
      <c r="I245" s="1080"/>
      <c r="J245" s="1137">
        <f t="shared" ca="1" si="60"/>
        <v>0</v>
      </c>
      <c r="K245" s="1138">
        <f t="shared" ca="1" si="61"/>
        <v>0</v>
      </c>
      <c r="L245" s="1137">
        <f t="shared" ca="1" si="62"/>
        <v>0</v>
      </c>
      <c r="M245" s="1137">
        <f t="shared" ca="1" si="63"/>
        <v>0</v>
      </c>
      <c r="N245" s="1137">
        <f t="shared" ca="1" si="72"/>
        <v>0</v>
      </c>
      <c r="O245" s="1080"/>
      <c r="P245" s="1137">
        <f t="shared" ca="1" si="64"/>
        <v>0</v>
      </c>
      <c r="Q245" s="1137">
        <f t="shared" ca="1" si="65"/>
        <v>0</v>
      </c>
      <c r="R245" s="1137">
        <f t="shared" ca="1" si="73"/>
        <v>0</v>
      </c>
      <c r="S245" s="1137">
        <f t="shared" ca="1" si="74"/>
        <v>0</v>
      </c>
      <c r="T245" s="1137">
        <f t="shared" ca="1" si="66"/>
        <v>0</v>
      </c>
      <c r="U245" s="1139">
        <f t="shared" ca="1" si="67"/>
        <v>0</v>
      </c>
      <c r="V245" s="1140" t="str">
        <f t="shared" ca="1" si="68"/>
        <v>n.a.</v>
      </c>
      <c r="X245" s="1141">
        <f t="shared" ca="1" si="75"/>
        <v>0</v>
      </c>
      <c r="Y245" s="1141">
        <f t="shared" ca="1" si="69"/>
        <v>0</v>
      </c>
      <c r="Z245" s="1141">
        <f t="shared" ca="1" si="70"/>
        <v>0</v>
      </c>
      <c r="AA245" s="1139">
        <f t="shared" ca="1" si="71"/>
        <v>0</v>
      </c>
      <c r="AB245" s="1112"/>
    </row>
    <row r="246" spans="1:28">
      <c r="A246" s="1151">
        <f>'AMORT. PROFILE 0% CPR'!A246</f>
        <v>52166</v>
      </c>
      <c r="C246" s="1111"/>
      <c r="D246" s="1132">
        <f t="shared" ca="1" si="57"/>
        <v>53082</v>
      </c>
      <c r="E246" s="1133">
        <f t="shared" ca="1" si="58"/>
        <v>53111</v>
      </c>
      <c r="F246" s="1134">
        <f t="shared" ca="1" si="59"/>
        <v>7182</v>
      </c>
      <c r="G246" s="1135">
        <f ca="1">IF(F246&lt;&gt;"",COUNTIF($F$11:F246,"&gt;0"),"")</f>
        <v>236</v>
      </c>
      <c r="H246" s="1136">
        <v>2.6528809878518623E-2</v>
      </c>
      <c r="I246" s="1080"/>
      <c r="J246" s="1137">
        <f t="shared" ca="1" si="60"/>
        <v>0</v>
      </c>
      <c r="K246" s="1138">
        <f t="shared" ca="1" si="61"/>
        <v>0</v>
      </c>
      <c r="L246" s="1137">
        <f t="shared" ca="1" si="62"/>
        <v>0</v>
      </c>
      <c r="M246" s="1137">
        <f t="shared" ca="1" si="63"/>
        <v>0</v>
      </c>
      <c r="N246" s="1137">
        <f t="shared" ca="1" si="72"/>
        <v>0</v>
      </c>
      <c r="O246" s="1080"/>
      <c r="P246" s="1137">
        <f t="shared" ca="1" si="64"/>
        <v>0</v>
      </c>
      <c r="Q246" s="1137">
        <f t="shared" ca="1" si="65"/>
        <v>0</v>
      </c>
      <c r="R246" s="1137">
        <f t="shared" ca="1" si="73"/>
        <v>0</v>
      </c>
      <c r="S246" s="1137">
        <f t="shared" ca="1" si="74"/>
        <v>0</v>
      </c>
      <c r="T246" s="1137">
        <f t="shared" ca="1" si="66"/>
        <v>0</v>
      </c>
      <c r="U246" s="1139">
        <f t="shared" ca="1" si="67"/>
        <v>0</v>
      </c>
      <c r="V246" s="1140" t="str">
        <f t="shared" ca="1" si="68"/>
        <v>n.a.</v>
      </c>
      <c r="X246" s="1141">
        <f t="shared" ca="1" si="75"/>
        <v>0</v>
      </c>
      <c r="Y246" s="1141">
        <f t="shared" ca="1" si="69"/>
        <v>0</v>
      </c>
      <c r="Z246" s="1141">
        <f t="shared" ca="1" si="70"/>
        <v>0</v>
      </c>
      <c r="AA246" s="1139">
        <f t="shared" ca="1" si="71"/>
        <v>0</v>
      </c>
      <c r="AB246" s="1112"/>
    </row>
    <row r="247" spans="1:28">
      <c r="A247" s="1151">
        <f>'AMORT. PROFILE 0% CPR'!A247</f>
        <v>52197</v>
      </c>
      <c r="C247" s="1111"/>
      <c r="D247" s="1132">
        <f t="shared" ca="1" si="57"/>
        <v>53113</v>
      </c>
      <c r="E247" s="1133">
        <f t="shared" ca="1" si="58"/>
        <v>53140</v>
      </c>
      <c r="F247" s="1134">
        <f t="shared" ca="1" si="59"/>
        <v>7211</v>
      </c>
      <c r="G247" s="1135">
        <f ca="1">IF(F247&lt;&gt;"",COUNTIF($F$11:F247,"&gt;0"),"")</f>
        <v>237</v>
      </c>
      <c r="H247" s="1136">
        <v>2.6518091792928092E-2</v>
      </c>
      <c r="I247" s="1080"/>
      <c r="J247" s="1137">
        <f t="shared" ca="1" si="60"/>
        <v>0</v>
      </c>
      <c r="K247" s="1138">
        <f t="shared" ca="1" si="61"/>
        <v>0</v>
      </c>
      <c r="L247" s="1137">
        <f t="shared" ca="1" si="62"/>
        <v>0</v>
      </c>
      <c r="M247" s="1137">
        <f t="shared" ca="1" si="63"/>
        <v>0</v>
      </c>
      <c r="N247" s="1137">
        <f t="shared" ca="1" si="72"/>
        <v>0</v>
      </c>
      <c r="O247" s="1080"/>
      <c r="P247" s="1137">
        <f t="shared" ca="1" si="64"/>
        <v>0</v>
      </c>
      <c r="Q247" s="1137">
        <f t="shared" ca="1" si="65"/>
        <v>0</v>
      </c>
      <c r="R247" s="1137">
        <f t="shared" ca="1" si="73"/>
        <v>0</v>
      </c>
      <c r="S247" s="1137">
        <f t="shared" ca="1" si="74"/>
        <v>0</v>
      </c>
      <c r="T247" s="1137">
        <f t="shared" ca="1" si="66"/>
        <v>0</v>
      </c>
      <c r="U247" s="1139">
        <f t="shared" ca="1" si="67"/>
        <v>0</v>
      </c>
      <c r="V247" s="1140" t="str">
        <f t="shared" ca="1" si="68"/>
        <v>n.a.</v>
      </c>
      <c r="X247" s="1141">
        <f t="shared" ca="1" si="75"/>
        <v>0</v>
      </c>
      <c r="Y247" s="1141">
        <f t="shared" ca="1" si="69"/>
        <v>0</v>
      </c>
      <c r="Z247" s="1141">
        <f t="shared" ca="1" si="70"/>
        <v>0</v>
      </c>
      <c r="AA247" s="1139">
        <f t="shared" ca="1" si="71"/>
        <v>0</v>
      </c>
      <c r="AB247" s="1112"/>
    </row>
    <row r="248" spans="1:28">
      <c r="A248" s="1151">
        <f>'AMORT. PROFILE 0% CPR'!A248</f>
        <v>52229</v>
      </c>
      <c r="C248" s="1111"/>
      <c r="D248" s="1132">
        <f t="shared" ca="1" si="57"/>
        <v>53143</v>
      </c>
      <c r="E248" s="1133">
        <f t="shared" ca="1" si="58"/>
        <v>53170</v>
      </c>
      <c r="F248" s="1134">
        <f t="shared" ca="1" si="59"/>
        <v>7241</v>
      </c>
      <c r="G248" s="1135">
        <f ca="1">IF(F248&lt;&gt;"",COUNTIF($F$11:F248,"&gt;0"),"")</f>
        <v>238</v>
      </c>
      <c r="H248" s="1136">
        <v>2.6272445883014722E-2</v>
      </c>
      <c r="I248" s="1080"/>
      <c r="J248" s="1137">
        <f t="shared" ca="1" si="60"/>
        <v>0</v>
      </c>
      <c r="K248" s="1138">
        <f t="shared" ca="1" si="61"/>
        <v>0</v>
      </c>
      <c r="L248" s="1137">
        <f t="shared" ca="1" si="62"/>
        <v>0</v>
      </c>
      <c r="M248" s="1137">
        <f t="shared" ca="1" si="63"/>
        <v>0</v>
      </c>
      <c r="N248" s="1137">
        <f t="shared" ca="1" si="72"/>
        <v>0</v>
      </c>
      <c r="O248" s="1080"/>
      <c r="P248" s="1137">
        <f t="shared" ca="1" si="64"/>
        <v>0</v>
      </c>
      <c r="Q248" s="1137">
        <f t="shared" ca="1" si="65"/>
        <v>0</v>
      </c>
      <c r="R248" s="1137">
        <f t="shared" ca="1" si="73"/>
        <v>0</v>
      </c>
      <c r="S248" s="1137">
        <f t="shared" ca="1" si="74"/>
        <v>0</v>
      </c>
      <c r="T248" s="1137">
        <f t="shared" ca="1" si="66"/>
        <v>0</v>
      </c>
      <c r="U248" s="1139">
        <f t="shared" ca="1" si="67"/>
        <v>0</v>
      </c>
      <c r="V248" s="1140" t="str">
        <f t="shared" ca="1" si="68"/>
        <v>n.a.</v>
      </c>
      <c r="X248" s="1141">
        <f t="shared" ca="1" si="75"/>
        <v>0</v>
      </c>
      <c r="Y248" s="1141">
        <f t="shared" ca="1" si="69"/>
        <v>0</v>
      </c>
      <c r="Z248" s="1141">
        <f t="shared" ca="1" si="70"/>
        <v>0</v>
      </c>
      <c r="AA248" s="1139">
        <f t="shared" ca="1" si="71"/>
        <v>0</v>
      </c>
      <c r="AB248" s="1112"/>
    </row>
    <row r="249" spans="1:28">
      <c r="A249" s="1151">
        <f>'AMORT. PROFILE 0% CPR'!A249</f>
        <v>52258</v>
      </c>
      <c r="C249" s="1111"/>
      <c r="D249" s="1132">
        <f t="shared" ca="1" si="57"/>
        <v>53174</v>
      </c>
      <c r="E249" s="1133">
        <f t="shared" ca="1" si="58"/>
        <v>53202</v>
      </c>
      <c r="F249" s="1134">
        <f t="shared" ca="1" si="59"/>
        <v>7273</v>
      </c>
      <c r="G249" s="1135">
        <f ca="1">IF(F249&lt;&gt;"",COUNTIF($F$11:F249,"&gt;0"),"")</f>
        <v>239</v>
      </c>
      <c r="H249" s="1136">
        <v>2.6225528720367274E-2</v>
      </c>
      <c r="I249" s="1080"/>
      <c r="J249" s="1137">
        <f t="shared" ca="1" si="60"/>
        <v>0</v>
      </c>
      <c r="K249" s="1138">
        <f t="shared" ca="1" si="61"/>
        <v>0</v>
      </c>
      <c r="L249" s="1137">
        <f t="shared" ca="1" si="62"/>
        <v>0</v>
      </c>
      <c r="M249" s="1137">
        <f t="shared" ca="1" si="63"/>
        <v>0</v>
      </c>
      <c r="N249" s="1137">
        <f t="shared" ca="1" si="72"/>
        <v>0</v>
      </c>
      <c r="O249" s="1080"/>
      <c r="P249" s="1137">
        <f t="shared" ca="1" si="64"/>
        <v>0</v>
      </c>
      <c r="Q249" s="1137">
        <f t="shared" ca="1" si="65"/>
        <v>0</v>
      </c>
      <c r="R249" s="1137">
        <f t="shared" ca="1" si="73"/>
        <v>0</v>
      </c>
      <c r="S249" s="1137">
        <f t="shared" ca="1" si="74"/>
        <v>0</v>
      </c>
      <c r="T249" s="1137">
        <f t="shared" ca="1" si="66"/>
        <v>0</v>
      </c>
      <c r="U249" s="1139">
        <f t="shared" ca="1" si="67"/>
        <v>0</v>
      </c>
      <c r="V249" s="1140" t="str">
        <f t="shared" ca="1" si="68"/>
        <v>n.a.</v>
      </c>
      <c r="X249" s="1141">
        <f t="shared" ca="1" si="75"/>
        <v>0</v>
      </c>
      <c r="Y249" s="1141">
        <f t="shared" ca="1" si="69"/>
        <v>0</v>
      </c>
      <c r="Z249" s="1141">
        <f t="shared" ca="1" si="70"/>
        <v>0</v>
      </c>
      <c r="AA249" s="1139">
        <f t="shared" ca="1" si="71"/>
        <v>0</v>
      </c>
      <c r="AB249" s="1112"/>
    </row>
    <row r="250" spans="1:28">
      <c r="A250" s="1151">
        <f>'AMORT. PROFILE 0% CPR'!A250</f>
        <v>52289</v>
      </c>
      <c r="C250" s="1111"/>
      <c r="D250" s="1132">
        <f t="shared" ca="1" si="57"/>
        <v>53205</v>
      </c>
      <c r="E250" s="1133">
        <f t="shared" ca="1" si="58"/>
        <v>53232</v>
      </c>
      <c r="F250" s="1134">
        <f t="shared" ca="1" si="59"/>
        <v>7303</v>
      </c>
      <c r="G250" s="1135">
        <f ca="1">IF(F250&lt;&gt;"",COUNTIF($F$11:F250,"&gt;0"),"")</f>
        <v>240</v>
      </c>
      <c r="H250" s="1136">
        <v>2.6526466269356584E-2</v>
      </c>
      <c r="I250" s="1080"/>
      <c r="J250" s="1137">
        <f t="shared" ca="1" si="60"/>
        <v>0</v>
      </c>
      <c r="K250" s="1138">
        <f t="shared" ca="1" si="61"/>
        <v>0</v>
      </c>
      <c r="L250" s="1137">
        <f t="shared" ca="1" si="62"/>
        <v>0</v>
      </c>
      <c r="M250" s="1137">
        <f t="shared" ca="1" si="63"/>
        <v>0</v>
      </c>
      <c r="N250" s="1137">
        <f t="shared" ca="1" si="72"/>
        <v>0</v>
      </c>
      <c r="O250" s="1080"/>
      <c r="P250" s="1137">
        <f t="shared" ca="1" si="64"/>
        <v>0</v>
      </c>
      <c r="Q250" s="1137">
        <f t="shared" ca="1" si="65"/>
        <v>0</v>
      </c>
      <c r="R250" s="1137">
        <f t="shared" ca="1" si="73"/>
        <v>0</v>
      </c>
      <c r="S250" s="1137">
        <f t="shared" ca="1" si="74"/>
        <v>0</v>
      </c>
      <c r="T250" s="1137">
        <f t="shared" ca="1" si="66"/>
        <v>0</v>
      </c>
      <c r="U250" s="1139">
        <f t="shared" ca="1" si="67"/>
        <v>0</v>
      </c>
      <c r="V250" s="1140" t="str">
        <f t="shared" ca="1" si="68"/>
        <v>n.a.</v>
      </c>
      <c r="X250" s="1141">
        <f t="shared" ca="1" si="75"/>
        <v>0</v>
      </c>
      <c r="Y250" s="1141">
        <f t="shared" ca="1" si="69"/>
        <v>0</v>
      </c>
      <c r="Z250" s="1141">
        <f t="shared" ca="1" si="70"/>
        <v>0</v>
      </c>
      <c r="AA250" s="1139">
        <f t="shared" ca="1" si="71"/>
        <v>0</v>
      </c>
      <c r="AB250" s="1112"/>
    </row>
    <row r="251" spans="1:28">
      <c r="A251" s="1151">
        <f>'AMORT. PROFILE 0% CPR'!A251</f>
        <v>52317</v>
      </c>
      <c r="C251" s="1111"/>
      <c r="D251" s="1132">
        <f t="shared" ca="1" si="57"/>
        <v>53235</v>
      </c>
      <c r="E251" s="1133">
        <f t="shared" ca="1" si="58"/>
        <v>53262</v>
      </c>
      <c r="F251" s="1134">
        <f t="shared" ca="1" si="59"/>
        <v>7333</v>
      </c>
      <c r="G251" s="1135">
        <f ca="1">IF(F251&lt;&gt;"",COUNTIF($F$11:F251,"&gt;0"),"")</f>
        <v>241</v>
      </c>
      <c r="H251" s="1136">
        <v>2.6776128829043153E-2</v>
      </c>
      <c r="I251" s="1080"/>
      <c r="J251" s="1137">
        <f t="shared" ca="1" si="60"/>
        <v>0</v>
      </c>
      <c r="K251" s="1138">
        <f t="shared" ca="1" si="61"/>
        <v>0</v>
      </c>
      <c r="L251" s="1137">
        <f t="shared" ca="1" si="62"/>
        <v>0</v>
      </c>
      <c r="M251" s="1137">
        <f t="shared" ca="1" si="63"/>
        <v>0</v>
      </c>
      <c r="N251" s="1137">
        <f t="shared" ca="1" si="72"/>
        <v>0</v>
      </c>
      <c r="O251" s="1080"/>
      <c r="P251" s="1137">
        <f t="shared" ca="1" si="64"/>
        <v>0</v>
      </c>
      <c r="Q251" s="1137">
        <f t="shared" ca="1" si="65"/>
        <v>0</v>
      </c>
      <c r="R251" s="1137">
        <f t="shared" ca="1" si="73"/>
        <v>0</v>
      </c>
      <c r="S251" s="1137">
        <f t="shared" ca="1" si="74"/>
        <v>0</v>
      </c>
      <c r="T251" s="1137">
        <f t="shared" ca="1" si="66"/>
        <v>0</v>
      </c>
      <c r="U251" s="1139">
        <f t="shared" ca="1" si="67"/>
        <v>0</v>
      </c>
      <c r="V251" s="1140" t="str">
        <f t="shared" ca="1" si="68"/>
        <v>n.a.</v>
      </c>
      <c r="X251" s="1141">
        <f t="shared" ca="1" si="75"/>
        <v>0</v>
      </c>
      <c r="Y251" s="1141">
        <f t="shared" ca="1" si="69"/>
        <v>0</v>
      </c>
      <c r="Z251" s="1141">
        <f t="shared" ca="1" si="70"/>
        <v>0</v>
      </c>
      <c r="AA251" s="1139">
        <f t="shared" ca="1" si="71"/>
        <v>0</v>
      </c>
      <c r="AB251" s="1112"/>
    </row>
    <row r="252" spans="1:28">
      <c r="A252" s="1151">
        <f>'AMORT. PROFILE 0% CPR'!A252</f>
        <v>52348</v>
      </c>
      <c r="C252" s="1111"/>
      <c r="D252" s="1132">
        <f t="shared" ca="1" si="57"/>
        <v>53266</v>
      </c>
      <c r="E252" s="1133">
        <f t="shared" ca="1" si="58"/>
        <v>53293</v>
      </c>
      <c r="F252" s="1134">
        <f t="shared" ca="1" si="59"/>
        <v>7364</v>
      </c>
      <c r="G252" s="1135">
        <f ca="1">IF(F252&lt;&gt;"",COUNTIF($F$11:F252,"&gt;0"),"")</f>
        <v>242</v>
      </c>
      <c r="H252" s="1136">
        <v>2.7385870047039105E-2</v>
      </c>
      <c r="I252" s="1080"/>
      <c r="J252" s="1137">
        <f t="shared" ca="1" si="60"/>
        <v>0</v>
      </c>
      <c r="K252" s="1138">
        <f t="shared" ca="1" si="61"/>
        <v>0</v>
      </c>
      <c r="L252" s="1137">
        <f t="shared" ca="1" si="62"/>
        <v>0</v>
      </c>
      <c r="M252" s="1137">
        <f t="shared" ca="1" si="63"/>
        <v>0</v>
      </c>
      <c r="N252" s="1137">
        <f t="shared" ca="1" si="72"/>
        <v>0</v>
      </c>
      <c r="O252" s="1080"/>
      <c r="P252" s="1137">
        <f t="shared" ca="1" si="64"/>
        <v>0</v>
      </c>
      <c r="Q252" s="1137">
        <f t="shared" ca="1" si="65"/>
        <v>0</v>
      </c>
      <c r="R252" s="1137">
        <f t="shared" ca="1" si="73"/>
        <v>0</v>
      </c>
      <c r="S252" s="1137">
        <f t="shared" ca="1" si="74"/>
        <v>0</v>
      </c>
      <c r="T252" s="1137">
        <f t="shared" ca="1" si="66"/>
        <v>0</v>
      </c>
      <c r="U252" s="1139">
        <f t="shared" ca="1" si="67"/>
        <v>0</v>
      </c>
      <c r="V252" s="1140" t="str">
        <f t="shared" ca="1" si="68"/>
        <v>n.a.</v>
      </c>
      <c r="X252" s="1141">
        <f t="shared" ca="1" si="75"/>
        <v>0</v>
      </c>
      <c r="Y252" s="1141">
        <f t="shared" ca="1" si="69"/>
        <v>0</v>
      </c>
      <c r="Z252" s="1141">
        <f t="shared" ca="1" si="70"/>
        <v>0</v>
      </c>
      <c r="AA252" s="1139">
        <f t="shared" ca="1" si="71"/>
        <v>0</v>
      </c>
      <c r="AB252" s="1112"/>
    </row>
    <row r="253" spans="1:28">
      <c r="A253" s="1151">
        <f>'AMORT. PROFILE 0% CPR'!A253</f>
        <v>52378</v>
      </c>
      <c r="C253" s="1111"/>
      <c r="D253" s="1132">
        <f t="shared" ca="1" si="57"/>
        <v>53296</v>
      </c>
      <c r="E253" s="1133">
        <f t="shared" ca="1" si="58"/>
        <v>53323</v>
      </c>
      <c r="F253" s="1134">
        <f t="shared" ca="1" si="59"/>
        <v>7394</v>
      </c>
      <c r="G253" s="1135">
        <f ca="1">IF(F253&lt;&gt;"",COUNTIF($F$11:F253,"&gt;0"),"")</f>
        <v>243</v>
      </c>
      <c r="H253" s="1136">
        <v>2.801029486688468E-2</v>
      </c>
      <c r="I253" s="1080"/>
      <c r="J253" s="1137">
        <f t="shared" ca="1" si="60"/>
        <v>0</v>
      </c>
      <c r="K253" s="1138">
        <f t="shared" ca="1" si="61"/>
        <v>0</v>
      </c>
      <c r="L253" s="1137">
        <f t="shared" ca="1" si="62"/>
        <v>0</v>
      </c>
      <c r="M253" s="1137">
        <f t="shared" ca="1" si="63"/>
        <v>0</v>
      </c>
      <c r="N253" s="1137">
        <f t="shared" ca="1" si="72"/>
        <v>0</v>
      </c>
      <c r="O253" s="1080"/>
      <c r="P253" s="1137">
        <f t="shared" ca="1" si="64"/>
        <v>0</v>
      </c>
      <c r="Q253" s="1137">
        <f t="shared" ca="1" si="65"/>
        <v>0</v>
      </c>
      <c r="R253" s="1137">
        <f t="shared" ca="1" si="73"/>
        <v>0</v>
      </c>
      <c r="S253" s="1137">
        <f t="shared" ca="1" si="74"/>
        <v>0</v>
      </c>
      <c r="T253" s="1137">
        <f t="shared" ca="1" si="66"/>
        <v>0</v>
      </c>
      <c r="U253" s="1139">
        <f t="shared" ca="1" si="67"/>
        <v>0</v>
      </c>
      <c r="V253" s="1140" t="str">
        <f t="shared" ca="1" si="68"/>
        <v>n.a.</v>
      </c>
      <c r="X253" s="1141">
        <f t="shared" ca="1" si="75"/>
        <v>0</v>
      </c>
      <c r="Y253" s="1141">
        <f t="shared" ca="1" si="69"/>
        <v>0</v>
      </c>
      <c r="Z253" s="1141">
        <f t="shared" ca="1" si="70"/>
        <v>0</v>
      </c>
      <c r="AA253" s="1139">
        <f t="shared" ca="1" si="71"/>
        <v>0</v>
      </c>
      <c r="AB253" s="1112"/>
    </row>
    <row r="254" spans="1:28">
      <c r="A254" s="1151">
        <f>'AMORT. PROFILE 0% CPR'!A254</f>
        <v>52411</v>
      </c>
      <c r="C254" s="1111"/>
      <c r="D254" s="1132">
        <f t="shared" ca="1" si="57"/>
        <v>53327</v>
      </c>
      <c r="E254" s="1133">
        <f t="shared" ca="1" si="58"/>
        <v>53356</v>
      </c>
      <c r="F254" s="1134">
        <f t="shared" ca="1" si="59"/>
        <v>7427</v>
      </c>
      <c r="G254" s="1135">
        <f ca="1">IF(F254&lt;&gt;"",COUNTIF($F$11:F254,"&gt;0"),"")</f>
        <v>244</v>
      </c>
      <c r="H254" s="1136">
        <v>2.8659681468211358E-2</v>
      </c>
      <c r="I254" s="1080"/>
      <c r="J254" s="1137">
        <f t="shared" ca="1" si="60"/>
        <v>0</v>
      </c>
      <c r="K254" s="1138">
        <f t="shared" ca="1" si="61"/>
        <v>0</v>
      </c>
      <c r="L254" s="1137">
        <f t="shared" ca="1" si="62"/>
        <v>0</v>
      </c>
      <c r="M254" s="1137">
        <f t="shared" ca="1" si="63"/>
        <v>0</v>
      </c>
      <c r="N254" s="1137">
        <f t="shared" ca="1" si="72"/>
        <v>0</v>
      </c>
      <c r="O254" s="1080"/>
      <c r="P254" s="1137">
        <f t="shared" ca="1" si="64"/>
        <v>0</v>
      </c>
      <c r="Q254" s="1137">
        <f t="shared" ca="1" si="65"/>
        <v>0</v>
      </c>
      <c r="R254" s="1137">
        <f t="shared" ca="1" si="73"/>
        <v>0</v>
      </c>
      <c r="S254" s="1137">
        <f t="shared" ca="1" si="74"/>
        <v>0</v>
      </c>
      <c r="T254" s="1137">
        <f t="shared" ca="1" si="66"/>
        <v>0</v>
      </c>
      <c r="U254" s="1139">
        <f t="shared" ca="1" si="67"/>
        <v>0</v>
      </c>
      <c r="V254" s="1140" t="str">
        <f t="shared" ca="1" si="68"/>
        <v>n.a.</v>
      </c>
      <c r="X254" s="1141">
        <f t="shared" ca="1" si="75"/>
        <v>0</v>
      </c>
      <c r="Y254" s="1141">
        <f t="shared" ca="1" si="69"/>
        <v>0</v>
      </c>
      <c r="Z254" s="1141">
        <f t="shared" ca="1" si="70"/>
        <v>0</v>
      </c>
      <c r="AA254" s="1139">
        <f t="shared" ca="1" si="71"/>
        <v>0</v>
      </c>
      <c r="AB254" s="1112"/>
    </row>
    <row r="255" spans="1:28">
      <c r="A255" s="1151">
        <f>'AMORT. PROFILE 0% CPR'!A255</f>
        <v>52439</v>
      </c>
      <c r="C255" s="1111"/>
      <c r="D255" s="1132">
        <f t="shared" ca="1" si="57"/>
        <v>53358</v>
      </c>
      <c r="E255" s="1133">
        <f t="shared" ca="1" si="58"/>
        <v>53385</v>
      </c>
      <c r="F255" s="1134">
        <f t="shared" ca="1" si="59"/>
        <v>7456</v>
      </c>
      <c r="G255" s="1135">
        <f ca="1">IF(F255&lt;&gt;"",COUNTIF($F$11:F255,"&gt;0"),"")</f>
        <v>245</v>
      </c>
      <c r="H255" s="1136">
        <v>2.933955360109141E-2</v>
      </c>
      <c r="I255" s="1080"/>
      <c r="J255" s="1137">
        <f t="shared" ca="1" si="60"/>
        <v>0</v>
      </c>
      <c r="K255" s="1138">
        <f t="shared" ca="1" si="61"/>
        <v>0</v>
      </c>
      <c r="L255" s="1137">
        <f t="shared" ca="1" si="62"/>
        <v>0</v>
      </c>
      <c r="M255" s="1137">
        <f t="shared" ca="1" si="63"/>
        <v>0</v>
      </c>
      <c r="N255" s="1137">
        <f t="shared" ca="1" si="72"/>
        <v>0</v>
      </c>
      <c r="O255" s="1080"/>
      <c r="P255" s="1137">
        <f t="shared" ca="1" si="64"/>
        <v>0</v>
      </c>
      <c r="Q255" s="1137">
        <f t="shared" ca="1" si="65"/>
        <v>0</v>
      </c>
      <c r="R255" s="1137">
        <f t="shared" ca="1" si="73"/>
        <v>0</v>
      </c>
      <c r="S255" s="1137">
        <f t="shared" ca="1" si="74"/>
        <v>0</v>
      </c>
      <c r="T255" s="1137">
        <f t="shared" ca="1" si="66"/>
        <v>0</v>
      </c>
      <c r="U255" s="1139">
        <f t="shared" ca="1" si="67"/>
        <v>0</v>
      </c>
      <c r="V255" s="1140" t="str">
        <f t="shared" ca="1" si="68"/>
        <v>n.a.</v>
      </c>
      <c r="X255" s="1141">
        <f t="shared" ca="1" si="75"/>
        <v>0</v>
      </c>
      <c r="Y255" s="1141">
        <f t="shared" ca="1" si="69"/>
        <v>0</v>
      </c>
      <c r="Z255" s="1141">
        <f t="shared" ca="1" si="70"/>
        <v>0</v>
      </c>
      <c r="AA255" s="1139">
        <f t="shared" ca="1" si="71"/>
        <v>0</v>
      </c>
      <c r="AB255" s="1112"/>
    </row>
    <row r="256" spans="1:28">
      <c r="A256" s="1151">
        <f>'AMORT. PROFILE 0% CPR'!A256</f>
        <v>52470</v>
      </c>
      <c r="C256" s="1111"/>
      <c r="D256" s="1132">
        <f t="shared" ca="1" si="57"/>
        <v>53386</v>
      </c>
      <c r="E256" s="1133">
        <f t="shared" ca="1" si="58"/>
        <v>53413</v>
      </c>
      <c r="F256" s="1134">
        <f t="shared" ca="1" si="59"/>
        <v>7484</v>
      </c>
      <c r="G256" s="1135">
        <f ca="1">IF(F256&lt;&gt;"",COUNTIF($F$11:F256,"&gt;0"),"")</f>
        <v>246</v>
      </c>
      <c r="H256" s="1136">
        <v>3.0000951199375001E-2</v>
      </c>
      <c r="I256" s="1080"/>
      <c r="J256" s="1137">
        <f t="shared" ca="1" si="60"/>
        <v>0</v>
      </c>
      <c r="K256" s="1138">
        <f t="shared" ca="1" si="61"/>
        <v>0</v>
      </c>
      <c r="L256" s="1137">
        <f t="shared" ca="1" si="62"/>
        <v>0</v>
      </c>
      <c r="M256" s="1137">
        <f t="shared" ca="1" si="63"/>
        <v>0</v>
      </c>
      <c r="N256" s="1137">
        <f t="shared" ca="1" si="72"/>
        <v>0</v>
      </c>
      <c r="O256" s="1080"/>
      <c r="P256" s="1137">
        <f t="shared" ca="1" si="64"/>
        <v>0</v>
      </c>
      <c r="Q256" s="1137">
        <f t="shared" ca="1" si="65"/>
        <v>0</v>
      </c>
      <c r="R256" s="1137">
        <f t="shared" ca="1" si="73"/>
        <v>0</v>
      </c>
      <c r="S256" s="1137">
        <f t="shared" ca="1" si="74"/>
        <v>0</v>
      </c>
      <c r="T256" s="1137">
        <f t="shared" ca="1" si="66"/>
        <v>0</v>
      </c>
      <c r="U256" s="1139">
        <f t="shared" ca="1" si="67"/>
        <v>0</v>
      </c>
      <c r="V256" s="1140" t="str">
        <f t="shared" ca="1" si="68"/>
        <v>n.a.</v>
      </c>
      <c r="X256" s="1141">
        <f t="shared" ca="1" si="75"/>
        <v>0</v>
      </c>
      <c r="Y256" s="1141">
        <f t="shared" ca="1" si="69"/>
        <v>0</v>
      </c>
      <c r="Z256" s="1141">
        <f t="shared" ca="1" si="70"/>
        <v>0</v>
      </c>
      <c r="AA256" s="1139">
        <f t="shared" ca="1" si="71"/>
        <v>0</v>
      </c>
      <c r="AB256" s="1112"/>
    </row>
    <row r="257" spans="1:28">
      <c r="A257" s="1151">
        <f>'AMORT. PROFILE 0% CPR'!A257</f>
        <v>52502</v>
      </c>
      <c r="C257" s="1111"/>
      <c r="D257" s="1132">
        <f t="shared" ca="1" si="57"/>
        <v>53417</v>
      </c>
      <c r="E257" s="1133">
        <f t="shared" ca="1" si="58"/>
        <v>53444</v>
      </c>
      <c r="F257" s="1134">
        <f t="shared" ca="1" si="59"/>
        <v>7515</v>
      </c>
      <c r="G257" s="1135">
        <f ca="1">IF(F257&lt;&gt;"",COUNTIF($F$11:F257,"&gt;0"),"")</f>
        <v>247</v>
      </c>
      <c r="H257" s="1136">
        <v>3.072697221838603E-2</v>
      </c>
      <c r="I257" s="1080"/>
      <c r="J257" s="1137">
        <f t="shared" ca="1" si="60"/>
        <v>0</v>
      </c>
      <c r="K257" s="1138">
        <f t="shared" ca="1" si="61"/>
        <v>0</v>
      </c>
      <c r="L257" s="1137">
        <f t="shared" ca="1" si="62"/>
        <v>0</v>
      </c>
      <c r="M257" s="1137">
        <f t="shared" ca="1" si="63"/>
        <v>0</v>
      </c>
      <c r="N257" s="1137">
        <f t="shared" ca="1" si="72"/>
        <v>0</v>
      </c>
      <c r="O257" s="1080"/>
      <c r="P257" s="1137">
        <f t="shared" ca="1" si="64"/>
        <v>0</v>
      </c>
      <c r="Q257" s="1137">
        <f t="shared" ca="1" si="65"/>
        <v>0</v>
      </c>
      <c r="R257" s="1137">
        <f t="shared" ca="1" si="73"/>
        <v>0</v>
      </c>
      <c r="S257" s="1137">
        <f t="shared" ca="1" si="74"/>
        <v>0</v>
      </c>
      <c r="T257" s="1137">
        <f t="shared" ca="1" si="66"/>
        <v>0</v>
      </c>
      <c r="U257" s="1139">
        <f t="shared" ca="1" si="67"/>
        <v>0</v>
      </c>
      <c r="V257" s="1140" t="str">
        <f t="shared" ca="1" si="68"/>
        <v>n.a.</v>
      </c>
      <c r="X257" s="1141">
        <f t="shared" ca="1" si="75"/>
        <v>0</v>
      </c>
      <c r="Y257" s="1141">
        <f t="shared" ca="1" si="69"/>
        <v>0</v>
      </c>
      <c r="Z257" s="1141">
        <f t="shared" ca="1" si="70"/>
        <v>0</v>
      </c>
      <c r="AA257" s="1139">
        <f t="shared" ca="1" si="71"/>
        <v>0</v>
      </c>
      <c r="AB257" s="1112"/>
    </row>
    <row r="258" spans="1:28">
      <c r="A258" s="1151">
        <f>'AMORT. PROFILE 0% CPR'!A258</f>
        <v>52531</v>
      </c>
      <c r="C258" s="1111"/>
      <c r="D258" s="1132">
        <f t="shared" ca="1" si="57"/>
        <v>53447</v>
      </c>
      <c r="E258" s="1133">
        <f t="shared" ca="1" si="58"/>
        <v>53475</v>
      </c>
      <c r="F258" s="1134">
        <f t="shared" ca="1" si="59"/>
        <v>7546</v>
      </c>
      <c r="G258" s="1135">
        <f ca="1">IF(F258&lt;&gt;"",COUNTIF($F$11:F258,"&gt;0"),"")</f>
        <v>248</v>
      </c>
      <c r="H258" s="1136">
        <v>3.1454103598447816E-2</v>
      </c>
      <c r="I258" s="1080"/>
      <c r="J258" s="1137">
        <f t="shared" ca="1" si="60"/>
        <v>0</v>
      </c>
      <c r="K258" s="1138">
        <f t="shared" ca="1" si="61"/>
        <v>0</v>
      </c>
      <c r="L258" s="1137">
        <f t="shared" ca="1" si="62"/>
        <v>0</v>
      </c>
      <c r="M258" s="1137">
        <f t="shared" ca="1" si="63"/>
        <v>0</v>
      </c>
      <c r="N258" s="1137">
        <f t="shared" ca="1" si="72"/>
        <v>0</v>
      </c>
      <c r="O258" s="1080"/>
      <c r="P258" s="1137">
        <f t="shared" ca="1" si="64"/>
        <v>0</v>
      </c>
      <c r="Q258" s="1137">
        <f t="shared" ca="1" si="65"/>
        <v>0</v>
      </c>
      <c r="R258" s="1137">
        <f t="shared" ca="1" si="73"/>
        <v>0</v>
      </c>
      <c r="S258" s="1137">
        <f t="shared" ca="1" si="74"/>
        <v>0</v>
      </c>
      <c r="T258" s="1137">
        <f t="shared" ca="1" si="66"/>
        <v>0</v>
      </c>
      <c r="U258" s="1139">
        <f t="shared" ca="1" si="67"/>
        <v>0</v>
      </c>
      <c r="V258" s="1140" t="str">
        <f t="shared" ca="1" si="68"/>
        <v>n.a.</v>
      </c>
      <c r="X258" s="1141">
        <f t="shared" ca="1" si="75"/>
        <v>0</v>
      </c>
      <c r="Y258" s="1141">
        <f t="shared" ca="1" si="69"/>
        <v>0</v>
      </c>
      <c r="Z258" s="1141">
        <f t="shared" ca="1" si="70"/>
        <v>0</v>
      </c>
      <c r="AA258" s="1139">
        <f t="shared" ca="1" si="71"/>
        <v>0</v>
      </c>
      <c r="AB258" s="1112"/>
    </row>
    <row r="259" spans="1:28">
      <c r="A259" s="1151">
        <f>'AMORT. PROFILE 0% CPR'!A259</f>
        <v>52562</v>
      </c>
      <c r="C259" s="1111"/>
      <c r="D259" s="1132">
        <f t="shared" ca="1" si="57"/>
        <v>53478</v>
      </c>
      <c r="E259" s="1133">
        <f t="shared" ca="1" si="58"/>
        <v>53505</v>
      </c>
      <c r="F259" s="1134">
        <f t="shared" ca="1" si="59"/>
        <v>7576</v>
      </c>
      <c r="G259" s="1135">
        <f ca="1">IF(F259&lt;&gt;"",COUNTIF($F$11:F259,"&gt;0"),"")</f>
        <v>249</v>
      </c>
      <c r="H259" s="1136">
        <v>3.2332006128677628E-2</v>
      </c>
      <c r="I259" s="1080"/>
      <c r="J259" s="1137">
        <f t="shared" ca="1" si="60"/>
        <v>0</v>
      </c>
      <c r="K259" s="1138">
        <f t="shared" ca="1" si="61"/>
        <v>0</v>
      </c>
      <c r="L259" s="1137">
        <f t="shared" ca="1" si="62"/>
        <v>0</v>
      </c>
      <c r="M259" s="1137">
        <f t="shared" ca="1" si="63"/>
        <v>0</v>
      </c>
      <c r="N259" s="1137">
        <f t="shared" ca="1" si="72"/>
        <v>0</v>
      </c>
      <c r="O259" s="1080"/>
      <c r="P259" s="1137">
        <f t="shared" ca="1" si="64"/>
        <v>0</v>
      </c>
      <c r="Q259" s="1137">
        <f t="shared" ca="1" si="65"/>
        <v>0</v>
      </c>
      <c r="R259" s="1137">
        <f t="shared" ca="1" si="73"/>
        <v>0</v>
      </c>
      <c r="S259" s="1137">
        <f t="shared" ca="1" si="74"/>
        <v>0</v>
      </c>
      <c r="T259" s="1137">
        <f t="shared" ca="1" si="66"/>
        <v>0</v>
      </c>
      <c r="U259" s="1139">
        <f t="shared" ca="1" si="67"/>
        <v>0</v>
      </c>
      <c r="V259" s="1140" t="str">
        <f t="shared" ca="1" si="68"/>
        <v>n.a.</v>
      </c>
      <c r="X259" s="1141">
        <f t="shared" ca="1" si="75"/>
        <v>0</v>
      </c>
      <c r="Y259" s="1141">
        <f t="shared" ca="1" si="69"/>
        <v>0</v>
      </c>
      <c r="Z259" s="1141">
        <f t="shared" ca="1" si="70"/>
        <v>0</v>
      </c>
      <c r="AA259" s="1139">
        <f t="shared" ca="1" si="71"/>
        <v>0</v>
      </c>
      <c r="AB259" s="1112"/>
    </row>
    <row r="260" spans="1:28">
      <c r="A260" s="1151">
        <f>'AMORT. PROFILE 0% CPR'!A260</f>
        <v>52593</v>
      </c>
      <c r="C260" s="1111"/>
      <c r="D260" s="1132">
        <f t="shared" ca="1" si="57"/>
        <v>53508</v>
      </c>
      <c r="E260" s="1133">
        <f t="shared" ca="1" si="58"/>
        <v>53535</v>
      </c>
      <c r="F260" s="1134">
        <f t="shared" ca="1" si="59"/>
        <v>7606</v>
      </c>
      <c r="G260" s="1135">
        <f ca="1">IF(F260&lt;&gt;"",COUNTIF($F$11:F260,"&gt;0"),"")</f>
        <v>250</v>
      </c>
      <c r="H260" s="1136">
        <v>3.3097341124325198E-2</v>
      </c>
      <c r="I260" s="1080"/>
      <c r="J260" s="1137">
        <f t="shared" ca="1" si="60"/>
        <v>0</v>
      </c>
      <c r="K260" s="1138">
        <f t="shared" ca="1" si="61"/>
        <v>0</v>
      </c>
      <c r="L260" s="1137">
        <f t="shared" ca="1" si="62"/>
        <v>0</v>
      </c>
      <c r="M260" s="1137">
        <f t="shared" ca="1" si="63"/>
        <v>0</v>
      </c>
      <c r="N260" s="1137">
        <f t="shared" ca="1" si="72"/>
        <v>0</v>
      </c>
      <c r="O260" s="1080"/>
      <c r="P260" s="1137">
        <f t="shared" ca="1" si="64"/>
        <v>0</v>
      </c>
      <c r="Q260" s="1137">
        <f t="shared" ca="1" si="65"/>
        <v>0</v>
      </c>
      <c r="R260" s="1137">
        <f t="shared" ca="1" si="73"/>
        <v>0</v>
      </c>
      <c r="S260" s="1137">
        <f t="shared" ca="1" si="74"/>
        <v>0</v>
      </c>
      <c r="T260" s="1137">
        <f t="shared" ca="1" si="66"/>
        <v>0</v>
      </c>
      <c r="U260" s="1139">
        <f t="shared" ca="1" si="67"/>
        <v>0</v>
      </c>
      <c r="V260" s="1140" t="str">
        <f t="shared" ca="1" si="68"/>
        <v>n.a.</v>
      </c>
      <c r="X260" s="1141">
        <f t="shared" ca="1" si="75"/>
        <v>0</v>
      </c>
      <c r="Y260" s="1141">
        <f t="shared" ca="1" si="69"/>
        <v>0</v>
      </c>
      <c r="Z260" s="1141">
        <f t="shared" ca="1" si="70"/>
        <v>0</v>
      </c>
      <c r="AA260" s="1139">
        <f t="shared" ca="1" si="71"/>
        <v>0</v>
      </c>
      <c r="AB260" s="1112"/>
    </row>
    <row r="261" spans="1:28">
      <c r="A261" s="1151">
        <f>'AMORT. PROFILE 0% CPR'!A261</f>
        <v>52623</v>
      </c>
      <c r="C261" s="1111"/>
      <c r="D261" s="1132">
        <f t="shared" ca="1" si="57"/>
        <v>53539</v>
      </c>
      <c r="E261" s="1133">
        <f t="shared" ca="1" si="58"/>
        <v>53566</v>
      </c>
      <c r="F261" s="1134">
        <f t="shared" ca="1" si="59"/>
        <v>7637</v>
      </c>
      <c r="G261" s="1135">
        <f ca="1">IF(F261&lt;&gt;"",COUNTIF($F$11:F261,"&gt;0"),"")</f>
        <v>251</v>
      </c>
      <c r="H261" s="1136">
        <v>3.3942781075839305E-2</v>
      </c>
      <c r="I261" s="1080"/>
      <c r="J261" s="1137">
        <f t="shared" ca="1" si="60"/>
        <v>0</v>
      </c>
      <c r="K261" s="1138">
        <f t="shared" ca="1" si="61"/>
        <v>0</v>
      </c>
      <c r="L261" s="1137">
        <f t="shared" ca="1" si="62"/>
        <v>0</v>
      </c>
      <c r="M261" s="1137">
        <f t="shared" ca="1" si="63"/>
        <v>0</v>
      </c>
      <c r="N261" s="1137">
        <f t="shared" ca="1" si="72"/>
        <v>0</v>
      </c>
      <c r="O261" s="1080"/>
      <c r="P261" s="1137">
        <f t="shared" ca="1" si="64"/>
        <v>0</v>
      </c>
      <c r="Q261" s="1137">
        <f t="shared" ca="1" si="65"/>
        <v>0</v>
      </c>
      <c r="R261" s="1137">
        <f t="shared" ca="1" si="73"/>
        <v>0</v>
      </c>
      <c r="S261" s="1137">
        <f t="shared" ca="1" si="74"/>
        <v>0</v>
      </c>
      <c r="T261" s="1137">
        <f t="shared" ca="1" si="66"/>
        <v>0</v>
      </c>
      <c r="U261" s="1139">
        <f t="shared" ca="1" si="67"/>
        <v>0</v>
      </c>
      <c r="V261" s="1140" t="str">
        <f t="shared" ca="1" si="68"/>
        <v>n.a.</v>
      </c>
      <c r="X261" s="1141">
        <f t="shared" ca="1" si="75"/>
        <v>0</v>
      </c>
      <c r="Y261" s="1141">
        <f t="shared" ca="1" si="69"/>
        <v>0</v>
      </c>
      <c r="Z261" s="1141">
        <f t="shared" ca="1" si="70"/>
        <v>0</v>
      </c>
      <c r="AA261" s="1139">
        <f t="shared" ca="1" si="71"/>
        <v>0</v>
      </c>
      <c r="AB261" s="1112"/>
    </row>
    <row r="262" spans="1:28">
      <c r="A262" s="1151">
        <f>'AMORT. PROFILE 0% CPR'!A262</f>
        <v>52656</v>
      </c>
      <c r="C262" s="1111"/>
      <c r="D262" s="1132">
        <f t="shared" ca="1" si="57"/>
        <v>53570</v>
      </c>
      <c r="E262" s="1133">
        <f t="shared" ca="1" si="58"/>
        <v>53597</v>
      </c>
      <c r="F262" s="1134">
        <f t="shared" ca="1" si="59"/>
        <v>7668</v>
      </c>
      <c r="G262" s="1135">
        <f ca="1">IF(F262&lt;&gt;"",COUNTIF($F$11:F262,"&gt;0"),"")</f>
        <v>252</v>
      </c>
      <c r="H262" s="1136">
        <v>3.4898352762308835E-2</v>
      </c>
      <c r="I262" s="1080"/>
      <c r="J262" s="1137">
        <f t="shared" ca="1" si="60"/>
        <v>0</v>
      </c>
      <c r="K262" s="1138">
        <f t="shared" ca="1" si="61"/>
        <v>0</v>
      </c>
      <c r="L262" s="1137">
        <f t="shared" ca="1" si="62"/>
        <v>0</v>
      </c>
      <c r="M262" s="1137">
        <f t="shared" ca="1" si="63"/>
        <v>0</v>
      </c>
      <c r="N262" s="1137">
        <f t="shared" ca="1" si="72"/>
        <v>0</v>
      </c>
      <c r="O262" s="1080"/>
      <c r="P262" s="1137">
        <f t="shared" ca="1" si="64"/>
        <v>0</v>
      </c>
      <c r="Q262" s="1137">
        <f t="shared" ca="1" si="65"/>
        <v>0</v>
      </c>
      <c r="R262" s="1137">
        <f t="shared" ca="1" si="73"/>
        <v>0</v>
      </c>
      <c r="S262" s="1137">
        <f t="shared" ca="1" si="74"/>
        <v>0</v>
      </c>
      <c r="T262" s="1137">
        <f t="shared" ca="1" si="66"/>
        <v>0</v>
      </c>
      <c r="U262" s="1139">
        <f t="shared" ca="1" si="67"/>
        <v>0</v>
      </c>
      <c r="V262" s="1140" t="str">
        <f t="shared" ca="1" si="68"/>
        <v>n.a.</v>
      </c>
      <c r="X262" s="1141">
        <f t="shared" ca="1" si="75"/>
        <v>0</v>
      </c>
      <c r="Y262" s="1141">
        <f t="shared" ca="1" si="69"/>
        <v>0</v>
      </c>
      <c r="Z262" s="1141">
        <f t="shared" ca="1" si="70"/>
        <v>0</v>
      </c>
      <c r="AA262" s="1139">
        <f t="shared" ca="1" si="71"/>
        <v>0</v>
      </c>
      <c r="AB262" s="1112"/>
    </row>
    <row r="263" spans="1:28">
      <c r="A263" s="1151">
        <f>'AMORT. PROFILE 0% CPR'!A263</f>
        <v>52684</v>
      </c>
      <c r="C263" s="1111"/>
      <c r="D263" s="1132">
        <f t="shared" ca="1" si="57"/>
        <v>53600</v>
      </c>
      <c r="E263" s="1133">
        <f t="shared" ca="1" si="58"/>
        <v>53629</v>
      </c>
      <c r="F263" s="1134">
        <f t="shared" ca="1" si="59"/>
        <v>7700</v>
      </c>
      <c r="G263" s="1135">
        <f ca="1">IF(F263&lt;&gt;"",COUNTIF($F$11:F263,"&gt;0"),"")</f>
        <v>253</v>
      </c>
      <c r="H263" s="1136">
        <v>3.5822025539704504E-2</v>
      </c>
      <c r="I263" s="1080"/>
      <c r="J263" s="1137">
        <f t="shared" ca="1" si="60"/>
        <v>0</v>
      </c>
      <c r="K263" s="1138">
        <f t="shared" ca="1" si="61"/>
        <v>0</v>
      </c>
      <c r="L263" s="1137">
        <f t="shared" ca="1" si="62"/>
        <v>0</v>
      </c>
      <c r="M263" s="1137">
        <f t="shared" ca="1" si="63"/>
        <v>0</v>
      </c>
      <c r="N263" s="1137">
        <f t="shared" ca="1" si="72"/>
        <v>0</v>
      </c>
      <c r="O263" s="1080"/>
      <c r="P263" s="1137">
        <f t="shared" ca="1" si="64"/>
        <v>0</v>
      </c>
      <c r="Q263" s="1137">
        <f t="shared" ca="1" si="65"/>
        <v>0</v>
      </c>
      <c r="R263" s="1137">
        <f t="shared" ca="1" si="73"/>
        <v>0</v>
      </c>
      <c r="S263" s="1137">
        <f t="shared" ca="1" si="74"/>
        <v>0</v>
      </c>
      <c r="T263" s="1137">
        <f t="shared" ca="1" si="66"/>
        <v>0</v>
      </c>
      <c r="U263" s="1139">
        <f t="shared" ca="1" si="67"/>
        <v>0</v>
      </c>
      <c r="V263" s="1140" t="str">
        <f t="shared" ca="1" si="68"/>
        <v>n.a.</v>
      </c>
      <c r="X263" s="1141">
        <f t="shared" ca="1" si="75"/>
        <v>0</v>
      </c>
      <c r="Y263" s="1141">
        <f t="shared" ca="1" si="69"/>
        <v>0</v>
      </c>
      <c r="Z263" s="1141">
        <f t="shared" ca="1" si="70"/>
        <v>0</v>
      </c>
      <c r="AA263" s="1139">
        <f t="shared" ca="1" si="71"/>
        <v>0</v>
      </c>
      <c r="AB263" s="1112"/>
    </row>
    <row r="264" spans="1:28">
      <c r="A264" s="1151">
        <f>'AMORT. PROFILE 0% CPR'!A264</f>
        <v>52714</v>
      </c>
      <c r="C264" s="1111"/>
      <c r="D264" s="1132">
        <f t="shared" ca="1" si="57"/>
        <v>53631</v>
      </c>
      <c r="E264" s="1133">
        <f t="shared" ca="1" si="58"/>
        <v>53658</v>
      </c>
      <c r="F264" s="1134">
        <f t="shared" ca="1" si="59"/>
        <v>7729</v>
      </c>
      <c r="G264" s="1135">
        <f ca="1">IF(F264&lt;&gt;"",COUNTIF($F$11:F264,"&gt;0"),"")</f>
        <v>254</v>
      </c>
      <c r="H264" s="1136">
        <v>3.6756342797182935E-2</v>
      </c>
      <c r="I264" s="1080"/>
      <c r="J264" s="1137">
        <f t="shared" ca="1" si="60"/>
        <v>0</v>
      </c>
      <c r="K264" s="1138">
        <f t="shared" ca="1" si="61"/>
        <v>0</v>
      </c>
      <c r="L264" s="1137">
        <f t="shared" ca="1" si="62"/>
        <v>0</v>
      </c>
      <c r="M264" s="1137">
        <f t="shared" ca="1" si="63"/>
        <v>0</v>
      </c>
      <c r="N264" s="1137">
        <f t="shared" ca="1" si="72"/>
        <v>0</v>
      </c>
      <c r="O264" s="1080"/>
      <c r="P264" s="1137">
        <f t="shared" ca="1" si="64"/>
        <v>0</v>
      </c>
      <c r="Q264" s="1137">
        <f t="shared" ca="1" si="65"/>
        <v>0</v>
      </c>
      <c r="R264" s="1137">
        <f t="shared" ca="1" si="73"/>
        <v>0</v>
      </c>
      <c r="S264" s="1137">
        <f t="shared" ca="1" si="74"/>
        <v>0</v>
      </c>
      <c r="T264" s="1137">
        <f t="shared" ca="1" si="66"/>
        <v>0</v>
      </c>
      <c r="U264" s="1139">
        <f t="shared" ca="1" si="67"/>
        <v>0</v>
      </c>
      <c r="V264" s="1140" t="str">
        <f t="shared" ca="1" si="68"/>
        <v>n.a.</v>
      </c>
      <c r="X264" s="1141">
        <f t="shared" ca="1" si="75"/>
        <v>0</v>
      </c>
      <c r="Y264" s="1141">
        <f t="shared" ca="1" si="69"/>
        <v>0</v>
      </c>
      <c r="Z264" s="1141">
        <f t="shared" ca="1" si="70"/>
        <v>0</v>
      </c>
      <c r="AA264" s="1139">
        <f t="shared" ca="1" si="71"/>
        <v>0</v>
      </c>
      <c r="AB264" s="1112"/>
    </row>
    <row r="265" spans="1:28">
      <c r="A265" s="1151">
        <f>'AMORT. PROFILE 0% CPR'!A265</f>
        <v>52744</v>
      </c>
      <c r="C265" s="1111"/>
      <c r="D265" s="1132">
        <f t="shared" ca="1" si="57"/>
        <v>53661</v>
      </c>
      <c r="E265" s="1133">
        <f t="shared" ca="1" si="58"/>
        <v>53688</v>
      </c>
      <c r="F265" s="1134">
        <f t="shared" ca="1" si="59"/>
        <v>7759</v>
      </c>
      <c r="G265" s="1135">
        <f ca="1">IF(F265&lt;&gt;"",COUNTIF($F$11:F265,"&gt;0"),"")</f>
        <v>255</v>
      </c>
      <c r="H265" s="1136">
        <v>3.7649027021381273E-2</v>
      </c>
      <c r="I265" s="1080"/>
      <c r="J265" s="1137">
        <f t="shared" ca="1" si="60"/>
        <v>0</v>
      </c>
      <c r="K265" s="1138">
        <f t="shared" ca="1" si="61"/>
        <v>0</v>
      </c>
      <c r="L265" s="1137">
        <f t="shared" ca="1" si="62"/>
        <v>0</v>
      </c>
      <c r="M265" s="1137">
        <f t="shared" ca="1" si="63"/>
        <v>0</v>
      </c>
      <c r="N265" s="1137">
        <f t="shared" ca="1" si="72"/>
        <v>0</v>
      </c>
      <c r="O265" s="1080"/>
      <c r="P265" s="1137">
        <f t="shared" ca="1" si="64"/>
        <v>0</v>
      </c>
      <c r="Q265" s="1137">
        <f t="shared" ca="1" si="65"/>
        <v>0</v>
      </c>
      <c r="R265" s="1137">
        <f t="shared" ca="1" si="73"/>
        <v>0</v>
      </c>
      <c r="S265" s="1137">
        <f t="shared" ca="1" si="74"/>
        <v>0</v>
      </c>
      <c r="T265" s="1137">
        <f t="shared" ca="1" si="66"/>
        <v>0</v>
      </c>
      <c r="U265" s="1139">
        <f t="shared" ca="1" si="67"/>
        <v>0</v>
      </c>
      <c r="V265" s="1140" t="str">
        <f t="shared" ca="1" si="68"/>
        <v>n.a.</v>
      </c>
      <c r="X265" s="1141">
        <f t="shared" ca="1" si="75"/>
        <v>0</v>
      </c>
      <c r="Y265" s="1141">
        <f t="shared" ca="1" si="69"/>
        <v>0</v>
      </c>
      <c r="Z265" s="1141">
        <f t="shared" ca="1" si="70"/>
        <v>0</v>
      </c>
      <c r="AA265" s="1139">
        <f t="shared" ca="1" si="71"/>
        <v>0</v>
      </c>
      <c r="AB265" s="1112"/>
    </row>
    <row r="266" spans="1:28">
      <c r="A266" s="1151">
        <f>'AMORT. PROFILE 0% CPR'!A266</f>
        <v>52775</v>
      </c>
      <c r="C266" s="1111"/>
      <c r="D266" s="1132">
        <f t="shared" ca="1" si="57"/>
        <v>53692</v>
      </c>
      <c r="E266" s="1133">
        <f t="shared" ca="1" si="58"/>
        <v>53720</v>
      </c>
      <c r="F266" s="1134">
        <f t="shared" ca="1" si="59"/>
        <v>7791</v>
      </c>
      <c r="G266" s="1135">
        <f ca="1">IF(F266&lt;&gt;"",COUNTIF($F$11:F266,"&gt;0"),"")</f>
        <v>256</v>
      </c>
      <c r="H266" s="1136">
        <v>3.8734567306949054E-2</v>
      </c>
      <c r="I266" s="1080"/>
      <c r="J266" s="1137">
        <f t="shared" ca="1" si="60"/>
        <v>0</v>
      </c>
      <c r="K266" s="1138">
        <f t="shared" ca="1" si="61"/>
        <v>0</v>
      </c>
      <c r="L266" s="1137">
        <f t="shared" ca="1" si="62"/>
        <v>0</v>
      </c>
      <c r="M266" s="1137">
        <f t="shared" ca="1" si="63"/>
        <v>0</v>
      </c>
      <c r="N266" s="1137">
        <f t="shared" ca="1" si="72"/>
        <v>0</v>
      </c>
      <c r="O266" s="1080"/>
      <c r="P266" s="1137">
        <f t="shared" ca="1" si="64"/>
        <v>0</v>
      </c>
      <c r="Q266" s="1137">
        <f t="shared" ca="1" si="65"/>
        <v>0</v>
      </c>
      <c r="R266" s="1137">
        <f t="shared" ca="1" si="73"/>
        <v>0</v>
      </c>
      <c r="S266" s="1137">
        <f t="shared" ca="1" si="74"/>
        <v>0</v>
      </c>
      <c r="T266" s="1137">
        <f t="shared" ca="1" si="66"/>
        <v>0</v>
      </c>
      <c r="U266" s="1139">
        <f t="shared" ca="1" si="67"/>
        <v>0</v>
      </c>
      <c r="V266" s="1140" t="str">
        <f t="shared" ca="1" si="68"/>
        <v>n.a.</v>
      </c>
      <c r="X266" s="1141">
        <f t="shared" ca="1" si="75"/>
        <v>0</v>
      </c>
      <c r="Y266" s="1141">
        <f t="shared" ca="1" si="69"/>
        <v>0</v>
      </c>
      <c r="Z266" s="1141">
        <f t="shared" ca="1" si="70"/>
        <v>0</v>
      </c>
      <c r="AA266" s="1139">
        <f t="shared" ca="1" si="71"/>
        <v>0</v>
      </c>
      <c r="AB266" s="1112"/>
    </row>
    <row r="267" spans="1:28">
      <c r="A267" s="1151">
        <f>'AMORT. PROFILE 0% CPR'!A267</f>
        <v>52805</v>
      </c>
      <c r="C267" s="1111"/>
      <c r="D267" s="1132">
        <f t="shared" ca="1" si="57"/>
        <v>53723</v>
      </c>
      <c r="E267" s="1133">
        <f t="shared" ca="1" si="58"/>
        <v>53750</v>
      </c>
      <c r="F267" s="1134">
        <f t="shared" ca="1" si="59"/>
        <v>7821</v>
      </c>
      <c r="G267" s="1135">
        <f ca="1">IF(F267&lt;&gt;"",COUNTIF($F$11:F267,"&gt;0"),"")</f>
        <v>257</v>
      </c>
      <c r="H267" s="1136">
        <v>3.9883850534009946E-2</v>
      </c>
      <c r="I267" s="1080"/>
      <c r="J267" s="1137">
        <f t="shared" ca="1" si="60"/>
        <v>0</v>
      </c>
      <c r="K267" s="1138">
        <f t="shared" ca="1" si="61"/>
        <v>0</v>
      </c>
      <c r="L267" s="1137">
        <f t="shared" ca="1" si="62"/>
        <v>0</v>
      </c>
      <c r="M267" s="1137">
        <f t="shared" ca="1" si="63"/>
        <v>0</v>
      </c>
      <c r="N267" s="1137">
        <f t="shared" ca="1" si="72"/>
        <v>0</v>
      </c>
      <c r="O267" s="1080"/>
      <c r="P267" s="1137">
        <f t="shared" ca="1" si="64"/>
        <v>0</v>
      </c>
      <c r="Q267" s="1137">
        <f t="shared" ca="1" si="65"/>
        <v>0</v>
      </c>
      <c r="R267" s="1137">
        <f t="shared" ca="1" si="73"/>
        <v>0</v>
      </c>
      <c r="S267" s="1137">
        <f t="shared" ca="1" si="74"/>
        <v>0</v>
      </c>
      <c r="T267" s="1137">
        <f t="shared" ca="1" si="66"/>
        <v>0</v>
      </c>
      <c r="U267" s="1139">
        <f t="shared" ca="1" si="67"/>
        <v>0</v>
      </c>
      <c r="V267" s="1140" t="str">
        <f t="shared" ca="1" si="68"/>
        <v>n.a.</v>
      </c>
      <c r="X267" s="1141">
        <f t="shared" ca="1" si="75"/>
        <v>0</v>
      </c>
      <c r="Y267" s="1141">
        <f t="shared" ca="1" si="69"/>
        <v>0</v>
      </c>
      <c r="Z267" s="1141">
        <f t="shared" ca="1" si="70"/>
        <v>0</v>
      </c>
      <c r="AA267" s="1139">
        <f t="shared" ca="1" si="71"/>
        <v>0</v>
      </c>
      <c r="AB267" s="1112"/>
    </row>
    <row r="268" spans="1:28">
      <c r="A268" s="1151">
        <f>'AMORT. PROFILE 0% CPR'!A268</f>
        <v>52838</v>
      </c>
      <c r="C268" s="1111"/>
      <c r="D268" s="1132">
        <f t="shared" ref="D268:D331" ca="1" si="76">IF(E268&lt;&gt;"",EOMONTH(E268,-1),"")</f>
        <v>53751</v>
      </c>
      <c r="E268" s="1133">
        <f t="shared" ref="E268:E331" ca="1" si="77">IF(INDIRECT("A"&amp;(IFERROR(MATCH(E267,A:A),999)+1))&gt;0,INDIRECT("A"&amp;(IFERROR(MATCH(E267,A:A),999)+1)),"")</f>
        <v>53778</v>
      </c>
      <c r="F268" s="1134">
        <f t="shared" ref="F268:F331" ca="1" si="78">IF(E268&lt;&gt;"",E268-$A$31,"")</f>
        <v>7849</v>
      </c>
      <c r="G268" s="1135">
        <f ca="1">IF(F268&lt;&gt;"",COUNTIF($F$11:F268,"&gt;0"),"")</f>
        <v>258</v>
      </c>
      <c r="H268" s="1136">
        <v>4.1168608999543173E-2</v>
      </c>
      <c r="I268" s="1080"/>
      <c r="J268" s="1137">
        <f t="shared" ref="J268:J331" ca="1" si="79">IF(G268=1,$A$7,N267)</f>
        <v>0</v>
      </c>
      <c r="K268" s="1138">
        <f t="shared" ref="K268:K331" ca="1" si="80">H268*J268</f>
        <v>0</v>
      </c>
      <c r="L268" s="1137">
        <f t="shared" ref="L268:L331" ca="1" si="81">IF(E268&lt;&gt;"",(1-(1-$A$25)^(1/12))*(J268-K268),"")</f>
        <v>0</v>
      </c>
      <c r="M268" s="1137">
        <f t="shared" ref="M268:M331" ca="1" si="82">IF(J268-K268-L268&lt;$A$27*$A$5,J268-K268-L268,0)</f>
        <v>0</v>
      </c>
      <c r="N268" s="1137">
        <f t="shared" ca="1" si="72"/>
        <v>0</v>
      </c>
      <c r="O268" s="1080"/>
      <c r="P268" s="1137">
        <f t="shared" ref="P268:P331" ca="1" si="83">IF(G268&lt;&gt; "", R268+X268-N268, "")</f>
        <v>0</v>
      </c>
      <c r="Q268" s="1137">
        <f t="shared" ref="Q268:Q331" ca="1" si="84">IF(E268&lt;&gt;"", N268*(1-$A$15), "")</f>
        <v>0</v>
      </c>
      <c r="R268" s="1137">
        <f t="shared" ca="1" si="73"/>
        <v>0</v>
      </c>
      <c r="S268" s="1137">
        <f t="shared" ca="1" si="74"/>
        <v>0</v>
      </c>
      <c r="T268" s="1137">
        <f t="shared" ref="T268:T331" ca="1" si="85">IF(E268&lt;&gt;"", R268-S268, "")</f>
        <v>0</v>
      </c>
      <c r="U268" s="1139">
        <f t="shared" ref="U268:U331" ca="1" si="86">IF(E268&lt;&gt;"", R268/$A$11, "")</f>
        <v>0</v>
      </c>
      <c r="V268" s="1140" t="str">
        <f t="shared" ref="V268:V331" ca="1" si="87">IF(E268&lt;&gt;"", IFERROR(1-T268/N268, "n.a."), "")</f>
        <v>n.a.</v>
      </c>
      <c r="X268" s="1141">
        <f t="shared" ca="1" si="75"/>
        <v>0</v>
      </c>
      <c r="Y268" s="1141">
        <f t="shared" ref="Y268:Y331" ca="1" si="88">IF(E268&lt;&gt;"", P268-S268, "")</f>
        <v>0</v>
      </c>
      <c r="Z268" s="1141">
        <f t="shared" ref="Z268:Z331" ca="1" si="89">IF(E268&lt;&gt;"", X268-Y268, "")</f>
        <v>0</v>
      </c>
      <c r="AA268" s="1139">
        <f t="shared" ref="AA268:AA331" ca="1" si="90">IF(E268&lt;&gt;"", X268/$A$19, "")</f>
        <v>0</v>
      </c>
      <c r="AB268" s="1112"/>
    </row>
    <row r="269" spans="1:28">
      <c r="A269" s="1151">
        <f>'AMORT. PROFILE 0% CPR'!A269</f>
        <v>52867</v>
      </c>
      <c r="C269" s="1111"/>
      <c r="D269" s="1132">
        <f t="shared" ca="1" si="76"/>
        <v>53782</v>
      </c>
      <c r="E269" s="1133">
        <f t="shared" ca="1" si="77"/>
        <v>53811</v>
      </c>
      <c r="F269" s="1134">
        <f t="shared" ca="1" si="78"/>
        <v>7882</v>
      </c>
      <c r="G269" s="1135">
        <f ca="1">IF(F269&lt;&gt;"",COUNTIF($F$11:F269,"&gt;0"),"")</f>
        <v>259</v>
      </c>
      <c r="H269" s="1136">
        <v>4.2380601478297121E-2</v>
      </c>
      <c r="I269" s="1080"/>
      <c r="J269" s="1137">
        <f t="shared" ca="1" si="79"/>
        <v>0</v>
      </c>
      <c r="K269" s="1138">
        <f t="shared" ca="1" si="80"/>
        <v>0</v>
      </c>
      <c r="L269" s="1137">
        <f t="shared" ca="1" si="81"/>
        <v>0</v>
      </c>
      <c r="M269" s="1137">
        <f t="shared" ca="1" si="82"/>
        <v>0</v>
      </c>
      <c r="N269" s="1137">
        <f t="shared" ref="N269:N332" ca="1" si="91">IF(E269&lt;&gt;"",J269-K269-L269-M269,"")</f>
        <v>0</v>
      </c>
      <c r="O269" s="1080"/>
      <c r="P269" s="1137">
        <f t="shared" ca="1" si="83"/>
        <v>0</v>
      </c>
      <c r="Q269" s="1137">
        <f t="shared" ca="1" si="84"/>
        <v>0</v>
      </c>
      <c r="R269" s="1137">
        <f t="shared" ref="R269:R332" ca="1" si="92">IF(E269&lt;&gt;"", T268, "")</f>
        <v>0</v>
      </c>
      <c r="S269" s="1137">
        <f t="shared" ref="S269:S332" ca="1" si="93">IF(E269&lt;&gt;"", MIN(P269,MAX(R269-Q269,0)), "")</f>
        <v>0</v>
      </c>
      <c r="T269" s="1137">
        <f t="shared" ca="1" si="85"/>
        <v>0</v>
      </c>
      <c r="U269" s="1139">
        <f t="shared" ca="1" si="86"/>
        <v>0</v>
      </c>
      <c r="V269" s="1140" t="str">
        <f t="shared" ca="1" si="87"/>
        <v>n.a.</v>
      </c>
      <c r="X269" s="1141">
        <f t="shared" ref="X269:X332" ca="1" si="94">IF(E269&lt;&gt;"", Z268, "")</f>
        <v>0</v>
      </c>
      <c r="Y269" s="1141">
        <f t="shared" ca="1" si="88"/>
        <v>0</v>
      </c>
      <c r="Z269" s="1141">
        <f t="shared" ca="1" si="89"/>
        <v>0</v>
      </c>
      <c r="AA269" s="1139">
        <f t="shared" ca="1" si="90"/>
        <v>0</v>
      </c>
      <c r="AB269" s="1112"/>
    </row>
    <row r="270" spans="1:28">
      <c r="A270" s="1151">
        <f>'AMORT. PROFILE 0% CPR'!A270</f>
        <v>52897</v>
      </c>
      <c r="C270" s="1111"/>
      <c r="D270" s="1132">
        <f t="shared" ca="1" si="76"/>
        <v>53812</v>
      </c>
      <c r="E270" s="1133">
        <f t="shared" ca="1" si="77"/>
        <v>53839</v>
      </c>
      <c r="F270" s="1134">
        <f t="shared" ca="1" si="78"/>
        <v>7910</v>
      </c>
      <c r="G270" s="1135">
        <f ca="1">IF(F270&lt;&gt;"",COUNTIF($F$11:F270,"&gt;0"),"")</f>
        <v>260</v>
      </c>
      <c r="H270" s="1136">
        <v>4.3543732442168893E-2</v>
      </c>
      <c r="I270" s="1080"/>
      <c r="J270" s="1137">
        <f t="shared" ca="1" si="79"/>
        <v>0</v>
      </c>
      <c r="K270" s="1138">
        <f t="shared" ca="1" si="80"/>
        <v>0</v>
      </c>
      <c r="L270" s="1137">
        <f t="shared" ca="1" si="81"/>
        <v>0</v>
      </c>
      <c r="M270" s="1137">
        <f t="shared" ca="1" si="82"/>
        <v>0</v>
      </c>
      <c r="N270" s="1137">
        <f t="shared" ca="1" si="91"/>
        <v>0</v>
      </c>
      <c r="O270" s="1080"/>
      <c r="P270" s="1137">
        <f t="shared" ca="1" si="83"/>
        <v>0</v>
      </c>
      <c r="Q270" s="1137">
        <f t="shared" ca="1" si="84"/>
        <v>0</v>
      </c>
      <c r="R270" s="1137">
        <f t="shared" ca="1" si="92"/>
        <v>0</v>
      </c>
      <c r="S270" s="1137">
        <f t="shared" ca="1" si="93"/>
        <v>0</v>
      </c>
      <c r="T270" s="1137">
        <f t="shared" ca="1" si="85"/>
        <v>0</v>
      </c>
      <c r="U270" s="1139">
        <f t="shared" ca="1" si="86"/>
        <v>0</v>
      </c>
      <c r="V270" s="1140" t="str">
        <f t="shared" ca="1" si="87"/>
        <v>n.a.</v>
      </c>
      <c r="X270" s="1141">
        <f t="shared" ca="1" si="94"/>
        <v>0</v>
      </c>
      <c r="Y270" s="1141">
        <f t="shared" ca="1" si="88"/>
        <v>0</v>
      </c>
      <c r="Z270" s="1141">
        <f t="shared" ca="1" si="89"/>
        <v>0</v>
      </c>
      <c r="AA270" s="1139">
        <f t="shared" ca="1" si="90"/>
        <v>0</v>
      </c>
      <c r="AB270" s="1112"/>
    </row>
    <row r="271" spans="1:28">
      <c r="A271" s="1151">
        <f>'AMORT. PROFILE 0% CPR'!A271</f>
        <v>52929</v>
      </c>
      <c r="C271" s="1111"/>
      <c r="D271" s="1132">
        <f t="shared" ca="1" si="76"/>
        <v>53843</v>
      </c>
      <c r="E271" s="1133">
        <f t="shared" ca="1" si="77"/>
        <v>53870</v>
      </c>
      <c r="F271" s="1134">
        <f t="shared" ca="1" si="78"/>
        <v>7941</v>
      </c>
      <c r="G271" s="1135">
        <f ca="1">IF(F271&lt;&gt;"",COUNTIF($F$11:F271,"&gt;0"),"")</f>
        <v>261</v>
      </c>
      <c r="H271" s="1136">
        <v>4.4974028314519694E-2</v>
      </c>
      <c r="I271" s="1080"/>
      <c r="J271" s="1137">
        <f t="shared" ca="1" si="79"/>
        <v>0</v>
      </c>
      <c r="K271" s="1138">
        <f t="shared" ca="1" si="80"/>
        <v>0</v>
      </c>
      <c r="L271" s="1137">
        <f t="shared" ca="1" si="81"/>
        <v>0</v>
      </c>
      <c r="M271" s="1137">
        <f t="shared" ca="1" si="82"/>
        <v>0</v>
      </c>
      <c r="N271" s="1137">
        <f t="shared" ca="1" si="91"/>
        <v>0</v>
      </c>
      <c r="O271" s="1080"/>
      <c r="P271" s="1137">
        <f t="shared" ca="1" si="83"/>
        <v>0</v>
      </c>
      <c r="Q271" s="1137">
        <f t="shared" ca="1" si="84"/>
        <v>0</v>
      </c>
      <c r="R271" s="1137">
        <f t="shared" ca="1" si="92"/>
        <v>0</v>
      </c>
      <c r="S271" s="1137">
        <f t="shared" ca="1" si="93"/>
        <v>0</v>
      </c>
      <c r="T271" s="1137">
        <f t="shared" ca="1" si="85"/>
        <v>0</v>
      </c>
      <c r="U271" s="1139">
        <f t="shared" ca="1" si="86"/>
        <v>0</v>
      </c>
      <c r="V271" s="1140" t="str">
        <f t="shared" ca="1" si="87"/>
        <v>n.a.</v>
      </c>
      <c r="X271" s="1141">
        <f t="shared" ca="1" si="94"/>
        <v>0</v>
      </c>
      <c r="Y271" s="1141">
        <f t="shared" ca="1" si="88"/>
        <v>0</v>
      </c>
      <c r="Z271" s="1141">
        <f t="shared" ca="1" si="89"/>
        <v>0</v>
      </c>
      <c r="AA271" s="1139">
        <f t="shared" ca="1" si="90"/>
        <v>0</v>
      </c>
      <c r="AB271" s="1112"/>
    </row>
    <row r="272" spans="1:28">
      <c r="A272" s="1151">
        <f>'AMORT. PROFILE 0% CPR'!A272</f>
        <v>52958</v>
      </c>
      <c r="C272" s="1111"/>
      <c r="D272" s="1132">
        <f t="shared" ca="1" si="76"/>
        <v>53873</v>
      </c>
      <c r="E272" s="1133">
        <f t="shared" ca="1" si="77"/>
        <v>53902</v>
      </c>
      <c r="F272" s="1134">
        <f t="shared" ca="1" si="78"/>
        <v>7973</v>
      </c>
      <c r="G272" s="1135">
        <f ca="1">IF(F272&lt;&gt;"",COUNTIF($F$11:F272,"&gt;0"),"")</f>
        <v>262</v>
      </c>
      <c r="H272" s="1136">
        <v>4.6209179495479959E-2</v>
      </c>
      <c r="I272" s="1080"/>
      <c r="J272" s="1137">
        <f t="shared" ca="1" si="79"/>
        <v>0</v>
      </c>
      <c r="K272" s="1138">
        <f t="shared" ca="1" si="80"/>
        <v>0</v>
      </c>
      <c r="L272" s="1137">
        <f t="shared" ca="1" si="81"/>
        <v>0</v>
      </c>
      <c r="M272" s="1137">
        <f t="shared" ca="1" si="82"/>
        <v>0</v>
      </c>
      <c r="N272" s="1137">
        <f t="shared" ca="1" si="91"/>
        <v>0</v>
      </c>
      <c r="O272" s="1080"/>
      <c r="P272" s="1137">
        <f t="shared" ca="1" si="83"/>
        <v>0</v>
      </c>
      <c r="Q272" s="1137">
        <f t="shared" ca="1" si="84"/>
        <v>0</v>
      </c>
      <c r="R272" s="1137">
        <f t="shared" ca="1" si="92"/>
        <v>0</v>
      </c>
      <c r="S272" s="1137">
        <f t="shared" ca="1" si="93"/>
        <v>0</v>
      </c>
      <c r="T272" s="1137">
        <f t="shared" ca="1" si="85"/>
        <v>0</v>
      </c>
      <c r="U272" s="1139">
        <f t="shared" ca="1" si="86"/>
        <v>0</v>
      </c>
      <c r="V272" s="1140" t="str">
        <f t="shared" ca="1" si="87"/>
        <v>n.a.</v>
      </c>
      <c r="X272" s="1141">
        <f t="shared" ca="1" si="94"/>
        <v>0</v>
      </c>
      <c r="Y272" s="1141">
        <f t="shared" ca="1" si="88"/>
        <v>0</v>
      </c>
      <c r="Z272" s="1141">
        <f t="shared" ca="1" si="89"/>
        <v>0</v>
      </c>
      <c r="AA272" s="1139">
        <f t="shared" ca="1" si="90"/>
        <v>0</v>
      </c>
      <c r="AB272" s="1112"/>
    </row>
    <row r="273" spans="1:28">
      <c r="A273" s="1151">
        <f>'AMORT. PROFILE 0% CPR'!A273</f>
        <v>52989</v>
      </c>
      <c r="C273" s="1111"/>
      <c r="D273" s="1132">
        <f t="shared" ca="1" si="76"/>
        <v>53904</v>
      </c>
      <c r="E273" s="1133">
        <f t="shared" ca="1" si="77"/>
        <v>53931</v>
      </c>
      <c r="F273" s="1134">
        <f t="shared" ca="1" si="78"/>
        <v>8002</v>
      </c>
      <c r="G273" s="1135">
        <f ca="1">IF(F273&lt;&gt;"",COUNTIF($F$11:F273,"&gt;0"),"")</f>
        <v>263</v>
      </c>
      <c r="H273" s="1136">
        <v>4.7297366431884647E-2</v>
      </c>
      <c r="I273" s="1080"/>
      <c r="J273" s="1137">
        <f t="shared" ca="1" si="79"/>
        <v>0</v>
      </c>
      <c r="K273" s="1138">
        <f t="shared" ca="1" si="80"/>
        <v>0</v>
      </c>
      <c r="L273" s="1137">
        <f t="shared" ca="1" si="81"/>
        <v>0</v>
      </c>
      <c r="M273" s="1137">
        <f t="shared" ca="1" si="82"/>
        <v>0</v>
      </c>
      <c r="N273" s="1137">
        <f t="shared" ca="1" si="91"/>
        <v>0</v>
      </c>
      <c r="O273" s="1080"/>
      <c r="P273" s="1137">
        <f t="shared" ca="1" si="83"/>
        <v>0</v>
      </c>
      <c r="Q273" s="1137">
        <f t="shared" ca="1" si="84"/>
        <v>0</v>
      </c>
      <c r="R273" s="1137">
        <f t="shared" ca="1" si="92"/>
        <v>0</v>
      </c>
      <c r="S273" s="1137">
        <f t="shared" ca="1" si="93"/>
        <v>0</v>
      </c>
      <c r="T273" s="1137">
        <f t="shared" ca="1" si="85"/>
        <v>0</v>
      </c>
      <c r="U273" s="1139">
        <f t="shared" ca="1" si="86"/>
        <v>0</v>
      </c>
      <c r="V273" s="1140" t="str">
        <f t="shared" ca="1" si="87"/>
        <v>n.a.</v>
      </c>
      <c r="X273" s="1141">
        <f t="shared" ca="1" si="94"/>
        <v>0</v>
      </c>
      <c r="Y273" s="1141">
        <f t="shared" ca="1" si="88"/>
        <v>0</v>
      </c>
      <c r="Z273" s="1141">
        <f t="shared" ca="1" si="89"/>
        <v>0</v>
      </c>
      <c r="AA273" s="1139">
        <f t="shared" ca="1" si="90"/>
        <v>0</v>
      </c>
      <c r="AB273" s="1112"/>
    </row>
    <row r="274" spans="1:28">
      <c r="A274" s="1151">
        <f>'AMORT. PROFILE 0% CPR'!A274</f>
        <v>53020</v>
      </c>
      <c r="C274" s="1111"/>
      <c r="D274" s="1132">
        <f t="shared" ca="1" si="76"/>
        <v>53935</v>
      </c>
      <c r="E274" s="1133">
        <f t="shared" ca="1" si="77"/>
        <v>53962</v>
      </c>
      <c r="F274" s="1134">
        <f t="shared" ca="1" si="78"/>
        <v>8033</v>
      </c>
      <c r="G274" s="1135">
        <f ca="1">IF(F274&lt;&gt;"",COUNTIF($F$11:F274,"&gt;0"),"")</f>
        <v>264</v>
      </c>
      <c r="H274" s="1136">
        <v>4.8715388676511213E-2</v>
      </c>
      <c r="I274" s="1080"/>
      <c r="J274" s="1137">
        <f t="shared" ca="1" si="79"/>
        <v>0</v>
      </c>
      <c r="K274" s="1138">
        <f t="shared" ca="1" si="80"/>
        <v>0</v>
      </c>
      <c r="L274" s="1137">
        <f t="shared" ca="1" si="81"/>
        <v>0</v>
      </c>
      <c r="M274" s="1137">
        <f t="shared" ca="1" si="82"/>
        <v>0</v>
      </c>
      <c r="N274" s="1137">
        <f t="shared" ca="1" si="91"/>
        <v>0</v>
      </c>
      <c r="O274" s="1080"/>
      <c r="P274" s="1137">
        <f t="shared" ca="1" si="83"/>
        <v>0</v>
      </c>
      <c r="Q274" s="1137">
        <f t="shared" ca="1" si="84"/>
        <v>0</v>
      </c>
      <c r="R274" s="1137">
        <f t="shared" ca="1" si="92"/>
        <v>0</v>
      </c>
      <c r="S274" s="1137">
        <f t="shared" ca="1" si="93"/>
        <v>0</v>
      </c>
      <c r="T274" s="1137">
        <f t="shared" ca="1" si="85"/>
        <v>0</v>
      </c>
      <c r="U274" s="1139">
        <f t="shared" ca="1" si="86"/>
        <v>0</v>
      </c>
      <c r="V274" s="1140" t="str">
        <f t="shared" ca="1" si="87"/>
        <v>n.a.</v>
      </c>
      <c r="X274" s="1141">
        <f t="shared" ca="1" si="94"/>
        <v>0</v>
      </c>
      <c r="Y274" s="1141">
        <f t="shared" ca="1" si="88"/>
        <v>0</v>
      </c>
      <c r="Z274" s="1141">
        <f t="shared" ca="1" si="89"/>
        <v>0</v>
      </c>
      <c r="AA274" s="1139">
        <f t="shared" ca="1" si="90"/>
        <v>0</v>
      </c>
      <c r="AB274" s="1112"/>
    </row>
    <row r="275" spans="1:28">
      <c r="A275" s="1151">
        <f>'AMORT. PROFILE 0% CPR'!A275</f>
        <v>53048</v>
      </c>
      <c r="C275" s="1111"/>
      <c r="D275" s="1132">
        <f t="shared" ca="1" si="76"/>
        <v>53965</v>
      </c>
      <c r="E275" s="1133">
        <f t="shared" ca="1" si="77"/>
        <v>53993</v>
      </c>
      <c r="F275" s="1134">
        <f t="shared" ca="1" si="78"/>
        <v>8064</v>
      </c>
      <c r="G275" s="1135">
        <f ca="1">IF(F275&lt;&gt;"",COUNTIF($F$11:F275,"&gt;0"),"")</f>
        <v>265</v>
      </c>
      <c r="H275" s="1136">
        <v>5.0165108466581725E-2</v>
      </c>
      <c r="I275" s="1080"/>
      <c r="J275" s="1137">
        <f t="shared" ca="1" si="79"/>
        <v>0</v>
      </c>
      <c r="K275" s="1138">
        <f t="shared" ca="1" si="80"/>
        <v>0</v>
      </c>
      <c r="L275" s="1137">
        <f t="shared" ca="1" si="81"/>
        <v>0</v>
      </c>
      <c r="M275" s="1137">
        <f t="shared" ca="1" si="82"/>
        <v>0</v>
      </c>
      <c r="N275" s="1137">
        <f t="shared" ca="1" si="91"/>
        <v>0</v>
      </c>
      <c r="O275" s="1080"/>
      <c r="P275" s="1137">
        <f t="shared" ca="1" si="83"/>
        <v>0</v>
      </c>
      <c r="Q275" s="1137">
        <f t="shared" ca="1" si="84"/>
        <v>0</v>
      </c>
      <c r="R275" s="1137">
        <f t="shared" ca="1" si="92"/>
        <v>0</v>
      </c>
      <c r="S275" s="1137">
        <f t="shared" ca="1" si="93"/>
        <v>0</v>
      </c>
      <c r="T275" s="1137">
        <f t="shared" ca="1" si="85"/>
        <v>0</v>
      </c>
      <c r="U275" s="1139">
        <f t="shared" ca="1" si="86"/>
        <v>0</v>
      </c>
      <c r="V275" s="1140" t="str">
        <f t="shared" ca="1" si="87"/>
        <v>n.a.</v>
      </c>
      <c r="X275" s="1141">
        <f t="shared" ca="1" si="94"/>
        <v>0</v>
      </c>
      <c r="Y275" s="1141">
        <f t="shared" ca="1" si="88"/>
        <v>0</v>
      </c>
      <c r="Z275" s="1141">
        <f t="shared" ca="1" si="89"/>
        <v>0</v>
      </c>
      <c r="AA275" s="1139">
        <f t="shared" ca="1" si="90"/>
        <v>0</v>
      </c>
      <c r="AB275" s="1112"/>
    </row>
    <row r="276" spans="1:28">
      <c r="A276" s="1151">
        <f>'AMORT. PROFILE 0% CPR'!A276</f>
        <v>53079</v>
      </c>
      <c r="C276" s="1111"/>
      <c r="D276" s="1132">
        <f t="shared" ca="1" si="76"/>
        <v>53996</v>
      </c>
      <c r="E276" s="1133">
        <f t="shared" ca="1" si="77"/>
        <v>54023</v>
      </c>
      <c r="F276" s="1134">
        <f t="shared" ca="1" si="78"/>
        <v>8094</v>
      </c>
      <c r="G276" s="1135">
        <f ca="1">IF(F276&lt;&gt;"",COUNTIF($F$11:F276,"&gt;0"),"")</f>
        <v>266</v>
      </c>
      <c r="H276" s="1136">
        <v>5.1883001386825167E-2</v>
      </c>
      <c r="I276" s="1080"/>
      <c r="J276" s="1137">
        <f t="shared" ca="1" si="79"/>
        <v>0</v>
      </c>
      <c r="K276" s="1138">
        <f t="shared" ca="1" si="80"/>
        <v>0</v>
      </c>
      <c r="L276" s="1137">
        <f t="shared" ca="1" si="81"/>
        <v>0</v>
      </c>
      <c r="M276" s="1137">
        <f t="shared" ca="1" si="82"/>
        <v>0</v>
      </c>
      <c r="N276" s="1137">
        <f t="shared" ca="1" si="91"/>
        <v>0</v>
      </c>
      <c r="O276" s="1080"/>
      <c r="P276" s="1137">
        <f t="shared" ca="1" si="83"/>
        <v>0</v>
      </c>
      <c r="Q276" s="1137">
        <f t="shared" ca="1" si="84"/>
        <v>0</v>
      </c>
      <c r="R276" s="1137">
        <f t="shared" ca="1" si="92"/>
        <v>0</v>
      </c>
      <c r="S276" s="1137">
        <f t="shared" ca="1" si="93"/>
        <v>0</v>
      </c>
      <c r="T276" s="1137">
        <f t="shared" ca="1" si="85"/>
        <v>0</v>
      </c>
      <c r="U276" s="1139">
        <f t="shared" ca="1" si="86"/>
        <v>0</v>
      </c>
      <c r="V276" s="1140" t="str">
        <f t="shared" ca="1" si="87"/>
        <v>n.a.</v>
      </c>
      <c r="X276" s="1141">
        <f t="shared" ca="1" si="94"/>
        <v>0</v>
      </c>
      <c r="Y276" s="1141">
        <f t="shared" ca="1" si="88"/>
        <v>0</v>
      </c>
      <c r="Z276" s="1141">
        <f t="shared" ca="1" si="89"/>
        <v>0</v>
      </c>
      <c r="AA276" s="1139">
        <f t="shared" ca="1" si="90"/>
        <v>0</v>
      </c>
      <c r="AB276" s="1112"/>
    </row>
    <row r="277" spans="1:28">
      <c r="A277" s="1151">
        <f>'AMORT. PROFILE 0% CPR'!A277</f>
        <v>53111</v>
      </c>
      <c r="C277" s="1111"/>
      <c r="D277" s="1132">
        <f t="shared" ca="1" si="76"/>
        <v>54026</v>
      </c>
      <c r="E277" s="1133">
        <f t="shared" ca="1" si="77"/>
        <v>54053</v>
      </c>
      <c r="F277" s="1134">
        <f t="shared" ca="1" si="78"/>
        <v>8124</v>
      </c>
      <c r="G277" s="1135">
        <f ca="1">IF(F277&lt;&gt;"",COUNTIF($F$11:F277,"&gt;0"),"")</f>
        <v>267</v>
      </c>
      <c r="H277" s="1136">
        <v>5.3713176463733601E-2</v>
      </c>
      <c r="I277" s="1080"/>
      <c r="J277" s="1137">
        <f t="shared" ca="1" si="79"/>
        <v>0</v>
      </c>
      <c r="K277" s="1138">
        <f t="shared" ca="1" si="80"/>
        <v>0</v>
      </c>
      <c r="L277" s="1137">
        <f t="shared" ca="1" si="81"/>
        <v>0</v>
      </c>
      <c r="M277" s="1137">
        <f t="shared" ca="1" si="82"/>
        <v>0</v>
      </c>
      <c r="N277" s="1137">
        <f t="shared" ca="1" si="91"/>
        <v>0</v>
      </c>
      <c r="O277" s="1080"/>
      <c r="P277" s="1137">
        <f t="shared" ca="1" si="83"/>
        <v>0</v>
      </c>
      <c r="Q277" s="1137">
        <f t="shared" ca="1" si="84"/>
        <v>0</v>
      </c>
      <c r="R277" s="1137">
        <f t="shared" ca="1" si="92"/>
        <v>0</v>
      </c>
      <c r="S277" s="1137">
        <f t="shared" ca="1" si="93"/>
        <v>0</v>
      </c>
      <c r="T277" s="1137">
        <f t="shared" ca="1" si="85"/>
        <v>0</v>
      </c>
      <c r="U277" s="1139">
        <f t="shared" ca="1" si="86"/>
        <v>0</v>
      </c>
      <c r="V277" s="1140" t="str">
        <f t="shared" ca="1" si="87"/>
        <v>n.a.</v>
      </c>
      <c r="X277" s="1141">
        <f t="shared" ca="1" si="94"/>
        <v>0</v>
      </c>
      <c r="Y277" s="1141">
        <f t="shared" ca="1" si="88"/>
        <v>0</v>
      </c>
      <c r="Z277" s="1141">
        <f t="shared" ca="1" si="89"/>
        <v>0</v>
      </c>
      <c r="AA277" s="1139">
        <f t="shared" ca="1" si="90"/>
        <v>0</v>
      </c>
      <c r="AB277" s="1112"/>
    </row>
    <row r="278" spans="1:28">
      <c r="A278" s="1151">
        <f>'AMORT. PROFILE 0% CPR'!A278</f>
        <v>53140</v>
      </c>
      <c r="C278" s="1111"/>
      <c r="D278" s="1132">
        <f t="shared" ca="1" si="76"/>
        <v>54057</v>
      </c>
      <c r="E278" s="1133">
        <f t="shared" ca="1" si="77"/>
        <v>54084</v>
      </c>
      <c r="F278" s="1134">
        <f t="shared" ca="1" si="78"/>
        <v>8155</v>
      </c>
      <c r="G278" s="1135">
        <f ca="1">IF(F278&lt;&gt;"",COUNTIF($F$11:F278,"&gt;0"),"")</f>
        <v>268</v>
      </c>
      <c r="H278" s="1136">
        <v>5.5394495085137607E-2</v>
      </c>
      <c r="I278" s="1080"/>
      <c r="J278" s="1137">
        <f t="shared" ca="1" si="79"/>
        <v>0</v>
      </c>
      <c r="K278" s="1138">
        <f t="shared" ca="1" si="80"/>
        <v>0</v>
      </c>
      <c r="L278" s="1137">
        <f t="shared" ca="1" si="81"/>
        <v>0</v>
      </c>
      <c r="M278" s="1137">
        <f t="shared" ca="1" si="82"/>
        <v>0</v>
      </c>
      <c r="N278" s="1137">
        <f t="shared" ca="1" si="91"/>
        <v>0</v>
      </c>
      <c r="O278" s="1080"/>
      <c r="P278" s="1137">
        <f t="shared" ca="1" si="83"/>
        <v>0</v>
      </c>
      <c r="Q278" s="1137">
        <f t="shared" ca="1" si="84"/>
        <v>0</v>
      </c>
      <c r="R278" s="1137">
        <f t="shared" ca="1" si="92"/>
        <v>0</v>
      </c>
      <c r="S278" s="1137">
        <f t="shared" ca="1" si="93"/>
        <v>0</v>
      </c>
      <c r="T278" s="1137">
        <f t="shared" ca="1" si="85"/>
        <v>0</v>
      </c>
      <c r="U278" s="1139">
        <f t="shared" ca="1" si="86"/>
        <v>0</v>
      </c>
      <c r="V278" s="1140" t="str">
        <f t="shared" ca="1" si="87"/>
        <v>n.a.</v>
      </c>
      <c r="X278" s="1141">
        <f t="shared" ca="1" si="94"/>
        <v>0</v>
      </c>
      <c r="Y278" s="1141">
        <f t="shared" ca="1" si="88"/>
        <v>0</v>
      </c>
      <c r="Z278" s="1141">
        <f t="shared" ca="1" si="89"/>
        <v>0</v>
      </c>
      <c r="AA278" s="1139">
        <f t="shared" ca="1" si="90"/>
        <v>0</v>
      </c>
      <c r="AB278" s="1112"/>
    </row>
    <row r="279" spans="1:28">
      <c r="A279" s="1151">
        <f>'AMORT. PROFILE 0% CPR'!A279</f>
        <v>53170</v>
      </c>
      <c r="C279" s="1111"/>
      <c r="D279" s="1132">
        <f t="shared" ca="1" si="76"/>
        <v>54088</v>
      </c>
      <c r="E279" s="1133">
        <f t="shared" ca="1" si="77"/>
        <v>54115</v>
      </c>
      <c r="F279" s="1134">
        <f t="shared" ca="1" si="78"/>
        <v>8186</v>
      </c>
      <c r="G279" s="1135">
        <f ca="1">IF(F279&lt;&gt;"",COUNTIF($F$11:F279,"&gt;0"),"")</f>
        <v>269</v>
      </c>
      <c r="H279" s="1136">
        <v>5.7138442985255958E-2</v>
      </c>
      <c r="I279" s="1080"/>
      <c r="J279" s="1137">
        <f t="shared" ca="1" si="79"/>
        <v>0</v>
      </c>
      <c r="K279" s="1138">
        <f t="shared" ca="1" si="80"/>
        <v>0</v>
      </c>
      <c r="L279" s="1137">
        <f t="shared" ca="1" si="81"/>
        <v>0</v>
      </c>
      <c r="M279" s="1137">
        <f t="shared" ca="1" si="82"/>
        <v>0</v>
      </c>
      <c r="N279" s="1137">
        <f t="shared" ca="1" si="91"/>
        <v>0</v>
      </c>
      <c r="O279" s="1080"/>
      <c r="P279" s="1137">
        <f t="shared" ca="1" si="83"/>
        <v>0</v>
      </c>
      <c r="Q279" s="1137">
        <f t="shared" ca="1" si="84"/>
        <v>0</v>
      </c>
      <c r="R279" s="1137">
        <f t="shared" ca="1" si="92"/>
        <v>0</v>
      </c>
      <c r="S279" s="1137">
        <f t="shared" ca="1" si="93"/>
        <v>0</v>
      </c>
      <c r="T279" s="1137">
        <f t="shared" ca="1" si="85"/>
        <v>0</v>
      </c>
      <c r="U279" s="1139">
        <f t="shared" ca="1" si="86"/>
        <v>0</v>
      </c>
      <c r="V279" s="1140" t="str">
        <f t="shared" ca="1" si="87"/>
        <v>n.a.</v>
      </c>
      <c r="X279" s="1141">
        <f t="shared" ca="1" si="94"/>
        <v>0</v>
      </c>
      <c r="Y279" s="1141">
        <f t="shared" ca="1" si="88"/>
        <v>0</v>
      </c>
      <c r="Z279" s="1141">
        <f t="shared" ca="1" si="89"/>
        <v>0</v>
      </c>
      <c r="AA279" s="1139">
        <f t="shared" ca="1" si="90"/>
        <v>0</v>
      </c>
      <c r="AB279" s="1112"/>
    </row>
    <row r="280" spans="1:28">
      <c r="A280" s="1151">
        <f>'AMORT. PROFILE 0% CPR'!A280</f>
        <v>53202</v>
      </c>
      <c r="C280" s="1111"/>
      <c r="D280" s="1132">
        <f t="shared" ca="1" si="76"/>
        <v>54117</v>
      </c>
      <c r="E280" s="1133">
        <f t="shared" ca="1" si="77"/>
        <v>54144</v>
      </c>
      <c r="F280" s="1134">
        <f t="shared" ca="1" si="78"/>
        <v>8215</v>
      </c>
      <c r="G280" s="1135">
        <f ca="1">IF(F280&lt;&gt;"",COUNTIF($F$11:F280,"&gt;0"),"")</f>
        <v>270</v>
      </c>
      <c r="H280" s="1136">
        <v>5.8612212766243177E-2</v>
      </c>
      <c r="I280" s="1080"/>
      <c r="J280" s="1137">
        <f t="shared" ca="1" si="79"/>
        <v>0</v>
      </c>
      <c r="K280" s="1138">
        <f t="shared" ca="1" si="80"/>
        <v>0</v>
      </c>
      <c r="L280" s="1137">
        <f t="shared" ca="1" si="81"/>
        <v>0</v>
      </c>
      <c r="M280" s="1137">
        <f t="shared" ca="1" si="82"/>
        <v>0</v>
      </c>
      <c r="N280" s="1137">
        <f t="shared" ca="1" si="91"/>
        <v>0</v>
      </c>
      <c r="O280" s="1080"/>
      <c r="P280" s="1137">
        <f t="shared" ca="1" si="83"/>
        <v>0</v>
      </c>
      <c r="Q280" s="1137">
        <f t="shared" ca="1" si="84"/>
        <v>0</v>
      </c>
      <c r="R280" s="1137">
        <f t="shared" ca="1" si="92"/>
        <v>0</v>
      </c>
      <c r="S280" s="1137">
        <f t="shared" ca="1" si="93"/>
        <v>0</v>
      </c>
      <c r="T280" s="1137">
        <f t="shared" ca="1" si="85"/>
        <v>0</v>
      </c>
      <c r="U280" s="1139">
        <f t="shared" ca="1" si="86"/>
        <v>0</v>
      </c>
      <c r="V280" s="1140" t="str">
        <f t="shared" ca="1" si="87"/>
        <v>n.a.</v>
      </c>
      <c r="X280" s="1141">
        <f t="shared" ca="1" si="94"/>
        <v>0</v>
      </c>
      <c r="Y280" s="1141">
        <f t="shared" ca="1" si="88"/>
        <v>0</v>
      </c>
      <c r="Z280" s="1141">
        <f t="shared" ca="1" si="89"/>
        <v>0</v>
      </c>
      <c r="AA280" s="1139">
        <f t="shared" ca="1" si="90"/>
        <v>0</v>
      </c>
      <c r="AB280" s="1112"/>
    </row>
    <row r="281" spans="1:28">
      <c r="A281" s="1151">
        <f>'AMORT. PROFILE 0% CPR'!A281</f>
        <v>53232</v>
      </c>
      <c r="C281" s="1111"/>
      <c r="D281" s="1132">
        <f t="shared" ca="1" si="76"/>
        <v>54148</v>
      </c>
      <c r="E281" s="1133">
        <f t="shared" ca="1" si="77"/>
        <v>54175</v>
      </c>
      <c r="F281" s="1134">
        <f t="shared" ca="1" si="78"/>
        <v>8246</v>
      </c>
      <c r="G281" s="1135">
        <f ca="1">IF(F281&lt;&gt;"",COUNTIF($F$11:F281,"&gt;0"),"")</f>
        <v>271</v>
      </c>
      <c r="H281" s="1136">
        <v>6.0041942100627681E-2</v>
      </c>
      <c r="I281" s="1080"/>
      <c r="J281" s="1137">
        <f t="shared" ca="1" si="79"/>
        <v>0</v>
      </c>
      <c r="K281" s="1138">
        <f t="shared" ca="1" si="80"/>
        <v>0</v>
      </c>
      <c r="L281" s="1137">
        <f t="shared" ca="1" si="81"/>
        <v>0</v>
      </c>
      <c r="M281" s="1137">
        <f t="shared" ca="1" si="82"/>
        <v>0</v>
      </c>
      <c r="N281" s="1137">
        <f t="shared" ca="1" si="91"/>
        <v>0</v>
      </c>
      <c r="O281" s="1080"/>
      <c r="P281" s="1137">
        <f t="shared" ca="1" si="83"/>
        <v>0</v>
      </c>
      <c r="Q281" s="1137">
        <f t="shared" ca="1" si="84"/>
        <v>0</v>
      </c>
      <c r="R281" s="1137">
        <f t="shared" ca="1" si="92"/>
        <v>0</v>
      </c>
      <c r="S281" s="1137">
        <f t="shared" ca="1" si="93"/>
        <v>0</v>
      </c>
      <c r="T281" s="1137">
        <f t="shared" ca="1" si="85"/>
        <v>0</v>
      </c>
      <c r="U281" s="1139">
        <f t="shared" ca="1" si="86"/>
        <v>0</v>
      </c>
      <c r="V281" s="1140" t="str">
        <f t="shared" ca="1" si="87"/>
        <v>n.a.</v>
      </c>
      <c r="X281" s="1141">
        <f t="shared" ca="1" si="94"/>
        <v>0</v>
      </c>
      <c r="Y281" s="1141">
        <f t="shared" ca="1" si="88"/>
        <v>0</v>
      </c>
      <c r="Z281" s="1141">
        <f t="shared" ca="1" si="89"/>
        <v>0</v>
      </c>
      <c r="AA281" s="1139">
        <f t="shared" ca="1" si="90"/>
        <v>0</v>
      </c>
      <c r="AB281" s="1112"/>
    </row>
    <row r="282" spans="1:28">
      <c r="A282" s="1151">
        <f>'AMORT. PROFILE 0% CPR'!A282</f>
        <v>53262</v>
      </c>
      <c r="C282" s="1111"/>
      <c r="D282" s="1132">
        <f t="shared" ca="1" si="76"/>
        <v>54178</v>
      </c>
      <c r="E282" s="1133">
        <f t="shared" ca="1" si="77"/>
        <v>54205</v>
      </c>
      <c r="F282" s="1134">
        <f t="shared" ca="1" si="78"/>
        <v>8276</v>
      </c>
      <c r="G282" s="1135">
        <f ca="1">IF(F282&lt;&gt;"",COUNTIF($F$11:F282,"&gt;0"),"")</f>
        <v>272</v>
      </c>
      <c r="H282" s="1136">
        <v>6.0426766966292837E-2</v>
      </c>
      <c r="I282" s="1080"/>
      <c r="J282" s="1137">
        <f t="shared" ca="1" si="79"/>
        <v>0</v>
      </c>
      <c r="K282" s="1138">
        <f t="shared" ca="1" si="80"/>
        <v>0</v>
      </c>
      <c r="L282" s="1137">
        <f t="shared" ca="1" si="81"/>
        <v>0</v>
      </c>
      <c r="M282" s="1137">
        <f t="shared" ca="1" si="82"/>
        <v>0</v>
      </c>
      <c r="N282" s="1137">
        <f t="shared" ca="1" si="91"/>
        <v>0</v>
      </c>
      <c r="O282" s="1080"/>
      <c r="P282" s="1137">
        <f t="shared" ca="1" si="83"/>
        <v>0</v>
      </c>
      <c r="Q282" s="1137">
        <f t="shared" ca="1" si="84"/>
        <v>0</v>
      </c>
      <c r="R282" s="1137">
        <f t="shared" ca="1" si="92"/>
        <v>0</v>
      </c>
      <c r="S282" s="1137">
        <f t="shared" ca="1" si="93"/>
        <v>0</v>
      </c>
      <c r="T282" s="1137">
        <f t="shared" ca="1" si="85"/>
        <v>0</v>
      </c>
      <c r="U282" s="1139">
        <f t="shared" ca="1" si="86"/>
        <v>0</v>
      </c>
      <c r="V282" s="1140" t="str">
        <f t="shared" ca="1" si="87"/>
        <v>n.a.</v>
      </c>
      <c r="X282" s="1141">
        <f t="shared" ca="1" si="94"/>
        <v>0</v>
      </c>
      <c r="Y282" s="1141">
        <f t="shared" ca="1" si="88"/>
        <v>0</v>
      </c>
      <c r="Z282" s="1141">
        <f t="shared" ca="1" si="89"/>
        <v>0</v>
      </c>
      <c r="AA282" s="1139">
        <f t="shared" ca="1" si="90"/>
        <v>0</v>
      </c>
      <c r="AB282" s="1112"/>
    </row>
    <row r="283" spans="1:28">
      <c r="A283" s="1151">
        <f>'AMORT. PROFILE 0% CPR'!A283</f>
        <v>53293</v>
      </c>
      <c r="C283" s="1111"/>
      <c r="D283" s="1132">
        <f t="shared" ca="1" si="76"/>
        <v>54209</v>
      </c>
      <c r="E283" s="1133">
        <f t="shared" ca="1" si="77"/>
        <v>54238</v>
      </c>
      <c r="F283" s="1134">
        <f t="shared" ca="1" si="78"/>
        <v>8309</v>
      </c>
      <c r="G283" s="1135">
        <f ca="1">IF(F283&lt;&gt;"",COUNTIF($F$11:F283,"&gt;0"),"")</f>
        <v>273</v>
      </c>
      <c r="H283" s="1136">
        <v>6.1780428959803547E-2</v>
      </c>
      <c r="I283" s="1080"/>
      <c r="J283" s="1137">
        <f t="shared" ca="1" si="79"/>
        <v>0</v>
      </c>
      <c r="K283" s="1138">
        <f t="shared" ca="1" si="80"/>
        <v>0</v>
      </c>
      <c r="L283" s="1137">
        <f t="shared" ca="1" si="81"/>
        <v>0</v>
      </c>
      <c r="M283" s="1137">
        <f t="shared" ca="1" si="82"/>
        <v>0</v>
      </c>
      <c r="N283" s="1137">
        <f t="shared" ca="1" si="91"/>
        <v>0</v>
      </c>
      <c r="O283" s="1080"/>
      <c r="P283" s="1137">
        <f t="shared" ca="1" si="83"/>
        <v>0</v>
      </c>
      <c r="Q283" s="1137">
        <f t="shared" ca="1" si="84"/>
        <v>0</v>
      </c>
      <c r="R283" s="1137">
        <f t="shared" ca="1" si="92"/>
        <v>0</v>
      </c>
      <c r="S283" s="1137">
        <f t="shared" ca="1" si="93"/>
        <v>0</v>
      </c>
      <c r="T283" s="1137">
        <f t="shared" ca="1" si="85"/>
        <v>0</v>
      </c>
      <c r="U283" s="1139">
        <f t="shared" ca="1" si="86"/>
        <v>0</v>
      </c>
      <c r="V283" s="1140" t="str">
        <f t="shared" ca="1" si="87"/>
        <v>n.a.</v>
      </c>
      <c r="X283" s="1141">
        <f t="shared" ca="1" si="94"/>
        <v>0</v>
      </c>
      <c r="Y283" s="1141">
        <f t="shared" ca="1" si="88"/>
        <v>0</v>
      </c>
      <c r="Z283" s="1141">
        <f t="shared" ca="1" si="89"/>
        <v>0</v>
      </c>
      <c r="AA283" s="1139">
        <f t="shared" ca="1" si="90"/>
        <v>0</v>
      </c>
      <c r="AB283" s="1112"/>
    </row>
    <row r="284" spans="1:28">
      <c r="A284" s="1151">
        <f>'AMORT. PROFILE 0% CPR'!A284</f>
        <v>53323</v>
      </c>
      <c r="C284" s="1111"/>
      <c r="D284" s="1132">
        <f t="shared" ca="1" si="76"/>
        <v>54239</v>
      </c>
      <c r="E284" s="1133">
        <f t="shared" ca="1" si="77"/>
        <v>54266</v>
      </c>
      <c r="F284" s="1134">
        <f t="shared" ca="1" si="78"/>
        <v>8337</v>
      </c>
      <c r="G284" s="1135">
        <f ca="1">IF(F284&lt;&gt;"",COUNTIF($F$11:F284,"&gt;0"),"")</f>
        <v>274</v>
      </c>
      <c r="H284" s="1136">
        <v>6.2921312690656164E-2</v>
      </c>
      <c r="I284" s="1080"/>
      <c r="J284" s="1137">
        <f t="shared" ca="1" si="79"/>
        <v>0</v>
      </c>
      <c r="K284" s="1138">
        <f t="shared" ca="1" si="80"/>
        <v>0</v>
      </c>
      <c r="L284" s="1137">
        <f t="shared" ca="1" si="81"/>
        <v>0</v>
      </c>
      <c r="M284" s="1137">
        <f t="shared" ca="1" si="82"/>
        <v>0</v>
      </c>
      <c r="N284" s="1137">
        <f t="shared" ca="1" si="91"/>
        <v>0</v>
      </c>
      <c r="O284" s="1080"/>
      <c r="P284" s="1137">
        <f t="shared" ca="1" si="83"/>
        <v>0</v>
      </c>
      <c r="Q284" s="1137">
        <f t="shared" ca="1" si="84"/>
        <v>0</v>
      </c>
      <c r="R284" s="1137">
        <f t="shared" ca="1" si="92"/>
        <v>0</v>
      </c>
      <c r="S284" s="1137">
        <f t="shared" ca="1" si="93"/>
        <v>0</v>
      </c>
      <c r="T284" s="1137">
        <f t="shared" ca="1" si="85"/>
        <v>0</v>
      </c>
      <c r="U284" s="1139">
        <f t="shared" ca="1" si="86"/>
        <v>0</v>
      </c>
      <c r="V284" s="1140" t="str">
        <f t="shared" ca="1" si="87"/>
        <v>n.a.</v>
      </c>
      <c r="X284" s="1141">
        <f t="shared" ca="1" si="94"/>
        <v>0</v>
      </c>
      <c r="Y284" s="1141">
        <f t="shared" ca="1" si="88"/>
        <v>0</v>
      </c>
      <c r="Z284" s="1141">
        <f t="shared" ca="1" si="89"/>
        <v>0</v>
      </c>
      <c r="AA284" s="1139">
        <f t="shared" ca="1" si="90"/>
        <v>0</v>
      </c>
      <c r="AB284" s="1112"/>
    </row>
    <row r="285" spans="1:28">
      <c r="A285" s="1151">
        <f>'AMORT. PROFILE 0% CPR'!A285</f>
        <v>53356</v>
      </c>
      <c r="C285" s="1111"/>
      <c r="D285" s="1132">
        <f t="shared" ca="1" si="76"/>
        <v>54270</v>
      </c>
      <c r="E285" s="1133">
        <f t="shared" ca="1" si="77"/>
        <v>54297</v>
      </c>
      <c r="F285" s="1134">
        <f t="shared" ca="1" si="78"/>
        <v>8368</v>
      </c>
      <c r="G285" s="1135">
        <f ca="1">IF(F285&lt;&gt;"",COUNTIF($F$11:F285,"&gt;0"),"")</f>
        <v>275</v>
      </c>
      <c r="H285" s="1136">
        <v>6.3961417409715671E-2</v>
      </c>
      <c r="I285" s="1080"/>
      <c r="J285" s="1137">
        <f t="shared" ca="1" si="79"/>
        <v>0</v>
      </c>
      <c r="K285" s="1138">
        <f t="shared" ca="1" si="80"/>
        <v>0</v>
      </c>
      <c r="L285" s="1137">
        <f t="shared" ca="1" si="81"/>
        <v>0</v>
      </c>
      <c r="M285" s="1137">
        <f t="shared" ca="1" si="82"/>
        <v>0</v>
      </c>
      <c r="N285" s="1137">
        <f t="shared" ca="1" si="91"/>
        <v>0</v>
      </c>
      <c r="O285" s="1080"/>
      <c r="P285" s="1137">
        <f t="shared" ca="1" si="83"/>
        <v>0</v>
      </c>
      <c r="Q285" s="1137">
        <f t="shared" ca="1" si="84"/>
        <v>0</v>
      </c>
      <c r="R285" s="1137">
        <f t="shared" ca="1" si="92"/>
        <v>0</v>
      </c>
      <c r="S285" s="1137">
        <f t="shared" ca="1" si="93"/>
        <v>0</v>
      </c>
      <c r="T285" s="1137">
        <f t="shared" ca="1" si="85"/>
        <v>0</v>
      </c>
      <c r="U285" s="1139">
        <f t="shared" ca="1" si="86"/>
        <v>0</v>
      </c>
      <c r="V285" s="1140" t="str">
        <f t="shared" ca="1" si="87"/>
        <v>n.a.</v>
      </c>
      <c r="X285" s="1141">
        <f t="shared" ca="1" si="94"/>
        <v>0</v>
      </c>
      <c r="Y285" s="1141">
        <f t="shared" ca="1" si="88"/>
        <v>0</v>
      </c>
      <c r="Z285" s="1141">
        <f t="shared" ca="1" si="89"/>
        <v>0</v>
      </c>
      <c r="AA285" s="1139">
        <f t="shared" ca="1" si="90"/>
        <v>0</v>
      </c>
      <c r="AB285" s="1112"/>
    </row>
    <row r="286" spans="1:28">
      <c r="A286" s="1151">
        <f>'AMORT. PROFILE 0% CPR'!A286</f>
        <v>53385</v>
      </c>
      <c r="C286" s="1111"/>
      <c r="D286" s="1132">
        <f t="shared" ca="1" si="76"/>
        <v>54301</v>
      </c>
      <c r="E286" s="1133">
        <f t="shared" ca="1" si="77"/>
        <v>54329</v>
      </c>
      <c r="F286" s="1134">
        <f t="shared" ca="1" si="78"/>
        <v>8400</v>
      </c>
      <c r="G286" s="1135">
        <f ca="1">IF(F286&lt;&gt;"",COUNTIF($F$11:F286,"&gt;0"),"")</f>
        <v>276</v>
      </c>
      <c r="H286" s="1136">
        <v>6.5734373171687552E-2</v>
      </c>
      <c r="I286" s="1080"/>
      <c r="J286" s="1137">
        <f t="shared" ca="1" si="79"/>
        <v>0</v>
      </c>
      <c r="K286" s="1138">
        <f t="shared" ca="1" si="80"/>
        <v>0</v>
      </c>
      <c r="L286" s="1137">
        <f t="shared" ca="1" si="81"/>
        <v>0</v>
      </c>
      <c r="M286" s="1137">
        <f t="shared" ca="1" si="82"/>
        <v>0</v>
      </c>
      <c r="N286" s="1137">
        <f t="shared" ca="1" si="91"/>
        <v>0</v>
      </c>
      <c r="O286" s="1080"/>
      <c r="P286" s="1137">
        <f t="shared" ca="1" si="83"/>
        <v>0</v>
      </c>
      <c r="Q286" s="1137">
        <f t="shared" ca="1" si="84"/>
        <v>0</v>
      </c>
      <c r="R286" s="1137">
        <f t="shared" ca="1" si="92"/>
        <v>0</v>
      </c>
      <c r="S286" s="1137">
        <f t="shared" ca="1" si="93"/>
        <v>0</v>
      </c>
      <c r="T286" s="1137">
        <f t="shared" ca="1" si="85"/>
        <v>0</v>
      </c>
      <c r="U286" s="1139">
        <f t="shared" ca="1" si="86"/>
        <v>0</v>
      </c>
      <c r="V286" s="1140" t="str">
        <f t="shared" ca="1" si="87"/>
        <v>n.a.</v>
      </c>
      <c r="X286" s="1141">
        <f t="shared" ca="1" si="94"/>
        <v>0</v>
      </c>
      <c r="Y286" s="1141">
        <f t="shared" ca="1" si="88"/>
        <v>0</v>
      </c>
      <c r="Z286" s="1141">
        <f t="shared" ca="1" si="89"/>
        <v>0</v>
      </c>
      <c r="AA286" s="1139">
        <f t="shared" ca="1" si="90"/>
        <v>0</v>
      </c>
      <c r="AB286" s="1112"/>
    </row>
    <row r="287" spans="1:28">
      <c r="A287" s="1151">
        <f>'AMORT. PROFILE 0% CPR'!A287</f>
        <v>53413</v>
      </c>
      <c r="C287" s="1111"/>
      <c r="D287" s="1132">
        <f t="shared" ca="1" si="76"/>
        <v>54331</v>
      </c>
      <c r="E287" s="1133">
        <f t="shared" ca="1" si="77"/>
        <v>54358</v>
      </c>
      <c r="F287" s="1134">
        <f t="shared" ca="1" si="78"/>
        <v>8429</v>
      </c>
      <c r="G287" s="1135">
        <f ca="1">IF(F287&lt;&gt;"",COUNTIF($F$11:F287,"&gt;0"),"")</f>
        <v>277</v>
      </c>
      <c r="H287" s="1136">
        <v>6.770040803534462E-2</v>
      </c>
      <c r="I287" s="1080"/>
      <c r="J287" s="1137">
        <f t="shared" ca="1" si="79"/>
        <v>0</v>
      </c>
      <c r="K287" s="1138">
        <f t="shared" ca="1" si="80"/>
        <v>0</v>
      </c>
      <c r="L287" s="1137">
        <f t="shared" ca="1" si="81"/>
        <v>0</v>
      </c>
      <c r="M287" s="1137">
        <f t="shared" ca="1" si="82"/>
        <v>0</v>
      </c>
      <c r="N287" s="1137">
        <f t="shared" ca="1" si="91"/>
        <v>0</v>
      </c>
      <c r="O287" s="1080"/>
      <c r="P287" s="1137">
        <f t="shared" ca="1" si="83"/>
        <v>0</v>
      </c>
      <c r="Q287" s="1137">
        <f t="shared" ca="1" si="84"/>
        <v>0</v>
      </c>
      <c r="R287" s="1137">
        <f t="shared" ca="1" si="92"/>
        <v>0</v>
      </c>
      <c r="S287" s="1137">
        <f t="shared" ca="1" si="93"/>
        <v>0</v>
      </c>
      <c r="T287" s="1137">
        <f t="shared" ca="1" si="85"/>
        <v>0</v>
      </c>
      <c r="U287" s="1139">
        <f t="shared" ca="1" si="86"/>
        <v>0</v>
      </c>
      <c r="V287" s="1140" t="str">
        <f t="shared" ca="1" si="87"/>
        <v>n.a.</v>
      </c>
      <c r="X287" s="1141">
        <f t="shared" ca="1" si="94"/>
        <v>0</v>
      </c>
      <c r="Y287" s="1141">
        <f t="shared" ca="1" si="88"/>
        <v>0</v>
      </c>
      <c r="Z287" s="1141">
        <f t="shared" ca="1" si="89"/>
        <v>0</v>
      </c>
      <c r="AA287" s="1139">
        <f t="shared" ca="1" si="90"/>
        <v>0</v>
      </c>
      <c r="AB287" s="1112"/>
    </row>
    <row r="288" spans="1:28">
      <c r="A288" s="1151">
        <f>'AMORT. PROFILE 0% CPR'!A288</f>
        <v>53444</v>
      </c>
      <c r="C288" s="1111"/>
      <c r="D288" s="1132">
        <f t="shared" ca="1" si="76"/>
        <v>54362</v>
      </c>
      <c r="E288" s="1133">
        <f t="shared" ca="1" si="77"/>
        <v>54389</v>
      </c>
      <c r="F288" s="1134">
        <f t="shared" ca="1" si="78"/>
        <v>8460</v>
      </c>
      <c r="G288" s="1135">
        <f ca="1">IF(F288&lt;&gt;"",COUNTIF($F$11:F288,"&gt;0"),"")</f>
        <v>278</v>
      </c>
      <c r="H288" s="1136">
        <v>7.0054698578079694E-2</v>
      </c>
      <c r="I288" s="1080"/>
      <c r="J288" s="1137">
        <f t="shared" ca="1" si="79"/>
        <v>0</v>
      </c>
      <c r="K288" s="1138">
        <f t="shared" ca="1" si="80"/>
        <v>0</v>
      </c>
      <c r="L288" s="1137">
        <f t="shared" ca="1" si="81"/>
        <v>0</v>
      </c>
      <c r="M288" s="1137">
        <f t="shared" ca="1" si="82"/>
        <v>0</v>
      </c>
      <c r="N288" s="1137">
        <f t="shared" ca="1" si="91"/>
        <v>0</v>
      </c>
      <c r="O288" s="1080"/>
      <c r="P288" s="1137">
        <f t="shared" ca="1" si="83"/>
        <v>0</v>
      </c>
      <c r="Q288" s="1137">
        <f t="shared" ca="1" si="84"/>
        <v>0</v>
      </c>
      <c r="R288" s="1137">
        <f t="shared" ca="1" si="92"/>
        <v>0</v>
      </c>
      <c r="S288" s="1137">
        <f t="shared" ca="1" si="93"/>
        <v>0</v>
      </c>
      <c r="T288" s="1137">
        <f t="shared" ca="1" si="85"/>
        <v>0</v>
      </c>
      <c r="U288" s="1139">
        <f t="shared" ca="1" si="86"/>
        <v>0</v>
      </c>
      <c r="V288" s="1140" t="str">
        <f t="shared" ca="1" si="87"/>
        <v>n.a.</v>
      </c>
      <c r="X288" s="1141">
        <f t="shared" ca="1" si="94"/>
        <v>0</v>
      </c>
      <c r="Y288" s="1141">
        <f t="shared" ca="1" si="88"/>
        <v>0</v>
      </c>
      <c r="Z288" s="1141">
        <f t="shared" ca="1" si="89"/>
        <v>0</v>
      </c>
      <c r="AA288" s="1139">
        <f t="shared" ca="1" si="90"/>
        <v>0</v>
      </c>
      <c r="AB288" s="1112"/>
    </row>
    <row r="289" spans="1:28">
      <c r="A289" s="1151">
        <f>'AMORT. PROFILE 0% CPR'!A289</f>
        <v>53475</v>
      </c>
      <c r="C289" s="1111"/>
      <c r="D289" s="1132">
        <f t="shared" ca="1" si="76"/>
        <v>54392</v>
      </c>
      <c r="E289" s="1133">
        <f t="shared" ca="1" si="77"/>
        <v>54420</v>
      </c>
      <c r="F289" s="1134">
        <f t="shared" ca="1" si="78"/>
        <v>8491</v>
      </c>
      <c r="G289" s="1135">
        <f ca="1">IF(F289&lt;&gt;"",COUNTIF($F$11:F289,"&gt;0"),"")</f>
        <v>279</v>
      </c>
      <c r="H289" s="1136">
        <v>7.3041728114179263E-2</v>
      </c>
      <c r="I289" s="1080"/>
      <c r="J289" s="1137">
        <f t="shared" ca="1" si="79"/>
        <v>0</v>
      </c>
      <c r="K289" s="1138">
        <f t="shared" ca="1" si="80"/>
        <v>0</v>
      </c>
      <c r="L289" s="1137">
        <f t="shared" ca="1" si="81"/>
        <v>0</v>
      </c>
      <c r="M289" s="1137">
        <f t="shared" ca="1" si="82"/>
        <v>0</v>
      </c>
      <c r="N289" s="1137">
        <f t="shared" ca="1" si="91"/>
        <v>0</v>
      </c>
      <c r="O289" s="1080"/>
      <c r="P289" s="1137">
        <f t="shared" ca="1" si="83"/>
        <v>0</v>
      </c>
      <c r="Q289" s="1137">
        <f t="shared" ca="1" si="84"/>
        <v>0</v>
      </c>
      <c r="R289" s="1137">
        <f t="shared" ca="1" si="92"/>
        <v>0</v>
      </c>
      <c r="S289" s="1137">
        <f t="shared" ca="1" si="93"/>
        <v>0</v>
      </c>
      <c r="T289" s="1137">
        <f t="shared" ca="1" si="85"/>
        <v>0</v>
      </c>
      <c r="U289" s="1139">
        <f t="shared" ca="1" si="86"/>
        <v>0</v>
      </c>
      <c r="V289" s="1140" t="str">
        <f t="shared" ca="1" si="87"/>
        <v>n.a.</v>
      </c>
      <c r="X289" s="1141">
        <f t="shared" ca="1" si="94"/>
        <v>0</v>
      </c>
      <c r="Y289" s="1141">
        <f t="shared" ca="1" si="88"/>
        <v>0</v>
      </c>
      <c r="Z289" s="1141">
        <f t="shared" ca="1" si="89"/>
        <v>0</v>
      </c>
      <c r="AA289" s="1139">
        <f t="shared" ca="1" si="90"/>
        <v>0</v>
      </c>
      <c r="AB289" s="1112"/>
    </row>
    <row r="290" spans="1:28">
      <c r="A290" s="1151">
        <f>'AMORT. PROFILE 0% CPR'!A290</f>
        <v>53505</v>
      </c>
      <c r="C290" s="1111"/>
      <c r="D290" s="1132">
        <f t="shared" ca="1" si="76"/>
        <v>54423</v>
      </c>
      <c r="E290" s="1133">
        <f t="shared" ca="1" si="77"/>
        <v>54450</v>
      </c>
      <c r="F290" s="1134">
        <f t="shared" ca="1" si="78"/>
        <v>8521</v>
      </c>
      <c r="G290" s="1135">
        <f ca="1">IF(F290&lt;&gt;"",COUNTIF($F$11:F290,"&gt;0"),"")</f>
        <v>280</v>
      </c>
      <c r="H290" s="1136">
        <v>7.7181389946413451E-2</v>
      </c>
      <c r="I290" s="1080"/>
      <c r="J290" s="1137">
        <f t="shared" ca="1" si="79"/>
        <v>0</v>
      </c>
      <c r="K290" s="1138">
        <f t="shared" ca="1" si="80"/>
        <v>0</v>
      </c>
      <c r="L290" s="1137">
        <f t="shared" ca="1" si="81"/>
        <v>0</v>
      </c>
      <c r="M290" s="1137">
        <f t="shared" ca="1" si="82"/>
        <v>0</v>
      </c>
      <c r="N290" s="1137">
        <f t="shared" ca="1" si="91"/>
        <v>0</v>
      </c>
      <c r="O290" s="1080"/>
      <c r="P290" s="1137">
        <f t="shared" ca="1" si="83"/>
        <v>0</v>
      </c>
      <c r="Q290" s="1137">
        <f t="shared" ca="1" si="84"/>
        <v>0</v>
      </c>
      <c r="R290" s="1137">
        <f t="shared" ca="1" si="92"/>
        <v>0</v>
      </c>
      <c r="S290" s="1137">
        <f t="shared" ca="1" si="93"/>
        <v>0</v>
      </c>
      <c r="T290" s="1137">
        <f t="shared" ca="1" si="85"/>
        <v>0</v>
      </c>
      <c r="U290" s="1139">
        <f t="shared" ca="1" si="86"/>
        <v>0</v>
      </c>
      <c r="V290" s="1140" t="str">
        <f t="shared" ca="1" si="87"/>
        <v>n.a.</v>
      </c>
      <c r="X290" s="1141">
        <f t="shared" ca="1" si="94"/>
        <v>0</v>
      </c>
      <c r="Y290" s="1141">
        <f t="shared" ca="1" si="88"/>
        <v>0</v>
      </c>
      <c r="Z290" s="1141">
        <f t="shared" ca="1" si="89"/>
        <v>0</v>
      </c>
      <c r="AA290" s="1139">
        <f t="shared" ca="1" si="90"/>
        <v>0</v>
      </c>
      <c r="AB290" s="1112"/>
    </row>
    <row r="291" spans="1:28">
      <c r="A291" s="1151">
        <f>'AMORT. PROFILE 0% CPR'!A291</f>
        <v>53535</v>
      </c>
      <c r="C291" s="1111"/>
      <c r="D291" s="1132">
        <f t="shared" ca="1" si="76"/>
        <v>54454</v>
      </c>
      <c r="E291" s="1133">
        <f t="shared" ca="1" si="77"/>
        <v>54480</v>
      </c>
      <c r="F291" s="1134">
        <f t="shared" ca="1" si="78"/>
        <v>8551</v>
      </c>
      <c r="G291" s="1135">
        <f ca="1">IF(F291&lt;&gt;"",COUNTIF($F$11:F291,"&gt;0"),"")</f>
        <v>281</v>
      </c>
      <c r="H291" s="1136">
        <v>8.2215919503936141E-2</v>
      </c>
      <c r="I291" s="1080"/>
      <c r="J291" s="1137">
        <f t="shared" ca="1" si="79"/>
        <v>0</v>
      </c>
      <c r="K291" s="1138">
        <f t="shared" ca="1" si="80"/>
        <v>0</v>
      </c>
      <c r="L291" s="1137">
        <f t="shared" ca="1" si="81"/>
        <v>0</v>
      </c>
      <c r="M291" s="1137">
        <f t="shared" ca="1" si="82"/>
        <v>0</v>
      </c>
      <c r="N291" s="1137">
        <f t="shared" ca="1" si="91"/>
        <v>0</v>
      </c>
      <c r="O291" s="1080"/>
      <c r="P291" s="1137">
        <f t="shared" ca="1" si="83"/>
        <v>0</v>
      </c>
      <c r="Q291" s="1137">
        <f t="shared" ca="1" si="84"/>
        <v>0</v>
      </c>
      <c r="R291" s="1137">
        <f t="shared" ca="1" si="92"/>
        <v>0</v>
      </c>
      <c r="S291" s="1137">
        <f t="shared" ca="1" si="93"/>
        <v>0</v>
      </c>
      <c r="T291" s="1137">
        <f t="shared" ca="1" si="85"/>
        <v>0</v>
      </c>
      <c r="U291" s="1139">
        <f t="shared" ca="1" si="86"/>
        <v>0</v>
      </c>
      <c r="V291" s="1140" t="str">
        <f t="shared" ca="1" si="87"/>
        <v>n.a.</v>
      </c>
      <c r="X291" s="1141">
        <f t="shared" ca="1" si="94"/>
        <v>0</v>
      </c>
      <c r="Y291" s="1141">
        <f t="shared" ca="1" si="88"/>
        <v>0</v>
      </c>
      <c r="Z291" s="1141">
        <f t="shared" ca="1" si="89"/>
        <v>0</v>
      </c>
      <c r="AA291" s="1139">
        <f t="shared" ca="1" si="90"/>
        <v>0</v>
      </c>
      <c r="AB291" s="1112"/>
    </row>
    <row r="292" spans="1:28">
      <c r="A292" s="1151">
        <f>'AMORT. PROFILE 0% CPR'!A292</f>
        <v>53566</v>
      </c>
      <c r="C292" s="1111"/>
      <c r="D292" s="1132">
        <f t="shared" ca="1" si="76"/>
        <v>54482</v>
      </c>
      <c r="E292" s="1133">
        <f t="shared" ca="1" si="77"/>
        <v>54511</v>
      </c>
      <c r="F292" s="1134">
        <f t="shared" ca="1" si="78"/>
        <v>8582</v>
      </c>
      <c r="G292" s="1135">
        <f ca="1">IF(F292&lt;&gt;"",COUNTIF($F$11:F292,"&gt;0"),"")</f>
        <v>282</v>
      </c>
      <c r="H292" s="1136">
        <v>8.6858023880932014E-2</v>
      </c>
      <c r="I292" s="1080"/>
      <c r="J292" s="1137">
        <f t="shared" ca="1" si="79"/>
        <v>0</v>
      </c>
      <c r="K292" s="1138">
        <f t="shared" ca="1" si="80"/>
        <v>0</v>
      </c>
      <c r="L292" s="1137">
        <f t="shared" ca="1" si="81"/>
        <v>0</v>
      </c>
      <c r="M292" s="1137">
        <f t="shared" ca="1" si="82"/>
        <v>0</v>
      </c>
      <c r="N292" s="1137">
        <f t="shared" ca="1" si="91"/>
        <v>0</v>
      </c>
      <c r="O292" s="1080"/>
      <c r="P292" s="1137">
        <f t="shared" ca="1" si="83"/>
        <v>0</v>
      </c>
      <c r="Q292" s="1137">
        <f t="shared" ca="1" si="84"/>
        <v>0</v>
      </c>
      <c r="R292" s="1137">
        <f t="shared" ca="1" si="92"/>
        <v>0</v>
      </c>
      <c r="S292" s="1137">
        <f t="shared" ca="1" si="93"/>
        <v>0</v>
      </c>
      <c r="T292" s="1137">
        <f t="shared" ca="1" si="85"/>
        <v>0</v>
      </c>
      <c r="U292" s="1139">
        <f t="shared" ca="1" si="86"/>
        <v>0</v>
      </c>
      <c r="V292" s="1140" t="str">
        <f t="shared" ca="1" si="87"/>
        <v>n.a.</v>
      </c>
      <c r="X292" s="1141">
        <f t="shared" ca="1" si="94"/>
        <v>0</v>
      </c>
      <c r="Y292" s="1141">
        <f t="shared" ca="1" si="88"/>
        <v>0</v>
      </c>
      <c r="Z292" s="1141">
        <f t="shared" ca="1" si="89"/>
        <v>0</v>
      </c>
      <c r="AA292" s="1139">
        <f t="shared" ca="1" si="90"/>
        <v>0</v>
      </c>
      <c r="AB292" s="1112"/>
    </row>
    <row r="293" spans="1:28">
      <c r="A293" s="1151">
        <f>'AMORT. PROFILE 0% CPR'!A293</f>
        <v>53597</v>
      </c>
      <c r="C293" s="1111"/>
      <c r="D293" s="1132">
        <f t="shared" ca="1" si="76"/>
        <v>54513</v>
      </c>
      <c r="E293" s="1133">
        <f t="shared" ca="1" si="77"/>
        <v>54540</v>
      </c>
      <c r="F293" s="1134">
        <f t="shared" ca="1" si="78"/>
        <v>8611</v>
      </c>
      <c r="G293" s="1135">
        <f ca="1">IF(F293&lt;&gt;"",COUNTIF($F$11:F293,"&gt;0"),"")</f>
        <v>283</v>
      </c>
      <c r="H293" s="1136">
        <v>9.168346749475724E-2</v>
      </c>
      <c r="I293" s="1080"/>
      <c r="J293" s="1137">
        <f t="shared" ca="1" si="79"/>
        <v>0</v>
      </c>
      <c r="K293" s="1138">
        <f t="shared" ca="1" si="80"/>
        <v>0</v>
      </c>
      <c r="L293" s="1137">
        <f t="shared" ca="1" si="81"/>
        <v>0</v>
      </c>
      <c r="M293" s="1137">
        <f t="shared" ca="1" si="82"/>
        <v>0</v>
      </c>
      <c r="N293" s="1137">
        <f t="shared" ca="1" si="91"/>
        <v>0</v>
      </c>
      <c r="O293" s="1080"/>
      <c r="P293" s="1137">
        <f t="shared" ca="1" si="83"/>
        <v>0</v>
      </c>
      <c r="Q293" s="1137">
        <f t="shared" ca="1" si="84"/>
        <v>0</v>
      </c>
      <c r="R293" s="1137">
        <f t="shared" ca="1" si="92"/>
        <v>0</v>
      </c>
      <c r="S293" s="1137">
        <f t="shared" ca="1" si="93"/>
        <v>0</v>
      </c>
      <c r="T293" s="1137">
        <f t="shared" ca="1" si="85"/>
        <v>0</v>
      </c>
      <c r="U293" s="1139">
        <f t="shared" ca="1" si="86"/>
        <v>0</v>
      </c>
      <c r="V293" s="1140" t="str">
        <f t="shared" ca="1" si="87"/>
        <v>n.a.</v>
      </c>
      <c r="X293" s="1141">
        <f t="shared" ca="1" si="94"/>
        <v>0</v>
      </c>
      <c r="Y293" s="1141">
        <f t="shared" ca="1" si="88"/>
        <v>0</v>
      </c>
      <c r="Z293" s="1141">
        <f t="shared" ca="1" si="89"/>
        <v>0</v>
      </c>
      <c r="AA293" s="1139">
        <f t="shared" ca="1" si="90"/>
        <v>0</v>
      </c>
      <c r="AB293" s="1112"/>
    </row>
    <row r="294" spans="1:28">
      <c r="A294" s="1151">
        <f>'AMORT. PROFILE 0% CPR'!A294</f>
        <v>53629</v>
      </c>
      <c r="C294" s="1111"/>
      <c r="D294" s="1132">
        <f t="shared" ca="1" si="76"/>
        <v>54543</v>
      </c>
      <c r="E294" s="1133">
        <f t="shared" ca="1" si="77"/>
        <v>54570</v>
      </c>
      <c r="F294" s="1134">
        <f t="shared" ca="1" si="78"/>
        <v>8641</v>
      </c>
      <c r="G294" s="1135">
        <f ca="1">IF(F294&lt;&gt;"",COUNTIF($F$11:F294,"&gt;0"),"")</f>
        <v>284</v>
      </c>
      <c r="H294" s="1136">
        <v>9.7741681610913456E-2</v>
      </c>
      <c r="I294" s="1080"/>
      <c r="J294" s="1137">
        <f t="shared" ca="1" si="79"/>
        <v>0</v>
      </c>
      <c r="K294" s="1138">
        <f t="shared" ca="1" si="80"/>
        <v>0</v>
      </c>
      <c r="L294" s="1137">
        <f t="shared" ca="1" si="81"/>
        <v>0</v>
      </c>
      <c r="M294" s="1137">
        <f t="shared" ca="1" si="82"/>
        <v>0</v>
      </c>
      <c r="N294" s="1137">
        <f t="shared" ca="1" si="91"/>
        <v>0</v>
      </c>
      <c r="O294" s="1080"/>
      <c r="P294" s="1137">
        <f t="shared" ca="1" si="83"/>
        <v>0</v>
      </c>
      <c r="Q294" s="1137">
        <f t="shared" ca="1" si="84"/>
        <v>0</v>
      </c>
      <c r="R294" s="1137">
        <f t="shared" ca="1" si="92"/>
        <v>0</v>
      </c>
      <c r="S294" s="1137">
        <f t="shared" ca="1" si="93"/>
        <v>0</v>
      </c>
      <c r="T294" s="1137">
        <f t="shared" ca="1" si="85"/>
        <v>0</v>
      </c>
      <c r="U294" s="1139">
        <f t="shared" ca="1" si="86"/>
        <v>0</v>
      </c>
      <c r="V294" s="1140" t="str">
        <f t="shared" ca="1" si="87"/>
        <v>n.a.</v>
      </c>
      <c r="X294" s="1141">
        <f t="shared" ca="1" si="94"/>
        <v>0</v>
      </c>
      <c r="Y294" s="1141">
        <f t="shared" ca="1" si="88"/>
        <v>0</v>
      </c>
      <c r="Z294" s="1141">
        <f t="shared" ca="1" si="89"/>
        <v>0</v>
      </c>
      <c r="AA294" s="1139">
        <f t="shared" ca="1" si="90"/>
        <v>0</v>
      </c>
      <c r="AB294" s="1112"/>
    </row>
    <row r="295" spans="1:28">
      <c r="A295" s="1151">
        <f>'AMORT. PROFILE 0% CPR'!A295</f>
        <v>53658</v>
      </c>
      <c r="C295" s="1111"/>
      <c r="D295" s="1132">
        <f t="shared" ca="1" si="76"/>
        <v>54574</v>
      </c>
      <c r="E295" s="1133">
        <f t="shared" ca="1" si="77"/>
        <v>54602</v>
      </c>
      <c r="F295" s="1134">
        <f t="shared" ca="1" si="78"/>
        <v>8673</v>
      </c>
      <c r="G295" s="1135">
        <f ca="1">IF(F295&lt;&gt;"",COUNTIF($F$11:F295,"&gt;0"),"")</f>
        <v>285</v>
      </c>
      <c r="H295" s="1136">
        <v>0.10470054955174993</v>
      </c>
      <c r="I295" s="1080"/>
      <c r="J295" s="1137">
        <f t="shared" ca="1" si="79"/>
        <v>0</v>
      </c>
      <c r="K295" s="1138">
        <f t="shared" ca="1" si="80"/>
        <v>0</v>
      </c>
      <c r="L295" s="1137">
        <f t="shared" ca="1" si="81"/>
        <v>0</v>
      </c>
      <c r="M295" s="1137">
        <f t="shared" ca="1" si="82"/>
        <v>0</v>
      </c>
      <c r="N295" s="1137">
        <f t="shared" ca="1" si="91"/>
        <v>0</v>
      </c>
      <c r="O295" s="1080"/>
      <c r="P295" s="1137">
        <f t="shared" ca="1" si="83"/>
        <v>0</v>
      </c>
      <c r="Q295" s="1137">
        <f t="shared" ca="1" si="84"/>
        <v>0</v>
      </c>
      <c r="R295" s="1137">
        <f t="shared" ca="1" si="92"/>
        <v>0</v>
      </c>
      <c r="S295" s="1137">
        <f t="shared" ca="1" si="93"/>
        <v>0</v>
      </c>
      <c r="T295" s="1137">
        <f t="shared" ca="1" si="85"/>
        <v>0</v>
      </c>
      <c r="U295" s="1139">
        <f t="shared" ca="1" si="86"/>
        <v>0</v>
      </c>
      <c r="V295" s="1140" t="str">
        <f t="shared" ca="1" si="87"/>
        <v>n.a.</v>
      </c>
      <c r="X295" s="1141">
        <f t="shared" ca="1" si="94"/>
        <v>0</v>
      </c>
      <c r="Y295" s="1141">
        <f t="shared" ca="1" si="88"/>
        <v>0</v>
      </c>
      <c r="Z295" s="1141">
        <f t="shared" ca="1" si="89"/>
        <v>0</v>
      </c>
      <c r="AA295" s="1139">
        <f t="shared" ca="1" si="90"/>
        <v>0</v>
      </c>
      <c r="AB295" s="1112"/>
    </row>
    <row r="296" spans="1:28">
      <c r="A296" s="1151">
        <f>'AMORT. PROFILE 0% CPR'!A296</f>
        <v>53688</v>
      </c>
      <c r="C296" s="1111"/>
      <c r="D296" s="1132">
        <f t="shared" ca="1" si="76"/>
        <v>54604</v>
      </c>
      <c r="E296" s="1133">
        <f t="shared" ca="1" si="77"/>
        <v>54631</v>
      </c>
      <c r="F296" s="1134">
        <f t="shared" ca="1" si="78"/>
        <v>8702</v>
      </c>
      <c r="G296" s="1135">
        <f ca="1">IF(F296&lt;&gt;"",COUNTIF($F$11:F296,"&gt;0"),"")</f>
        <v>286</v>
      </c>
      <c r="H296" s="1136">
        <v>0.11061768586956627</v>
      </c>
      <c r="I296" s="1080"/>
      <c r="J296" s="1137">
        <f t="shared" ca="1" si="79"/>
        <v>0</v>
      </c>
      <c r="K296" s="1138">
        <f t="shared" ca="1" si="80"/>
        <v>0</v>
      </c>
      <c r="L296" s="1137">
        <f t="shared" ca="1" si="81"/>
        <v>0</v>
      </c>
      <c r="M296" s="1137">
        <f t="shared" ca="1" si="82"/>
        <v>0</v>
      </c>
      <c r="N296" s="1137">
        <f t="shared" ca="1" si="91"/>
        <v>0</v>
      </c>
      <c r="O296" s="1080"/>
      <c r="P296" s="1137">
        <f t="shared" ca="1" si="83"/>
        <v>0</v>
      </c>
      <c r="Q296" s="1137">
        <f t="shared" ca="1" si="84"/>
        <v>0</v>
      </c>
      <c r="R296" s="1137">
        <f t="shared" ca="1" si="92"/>
        <v>0</v>
      </c>
      <c r="S296" s="1137">
        <f t="shared" ca="1" si="93"/>
        <v>0</v>
      </c>
      <c r="T296" s="1137">
        <f t="shared" ca="1" si="85"/>
        <v>0</v>
      </c>
      <c r="U296" s="1139">
        <f t="shared" ca="1" si="86"/>
        <v>0</v>
      </c>
      <c r="V296" s="1140" t="str">
        <f t="shared" ca="1" si="87"/>
        <v>n.a.</v>
      </c>
      <c r="X296" s="1141">
        <f t="shared" ca="1" si="94"/>
        <v>0</v>
      </c>
      <c r="Y296" s="1141">
        <f t="shared" ca="1" si="88"/>
        <v>0</v>
      </c>
      <c r="Z296" s="1141">
        <f t="shared" ca="1" si="89"/>
        <v>0</v>
      </c>
      <c r="AA296" s="1139">
        <f t="shared" ca="1" si="90"/>
        <v>0</v>
      </c>
      <c r="AB296" s="1112"/>
    </row>
    <row r="297" spans="1:28">
      <c r="A297" s="1151">
        <f>'AMORT. PROFILE 0% CPR'!A297</f>
        <v>53720</v>
      </c>
      <c r="C297" s="1111"/>
      <c r="D297" s="1132">
        <f t="shared" ca="1" si="76"/>
        <v>54635</v>
      </c>
      <c r="E297" s="1133">
        <f t="shared" ca="1" si="77"/>
        <v>54662</v>
      </c>
      <c r="F297" s="1134">
        <f t="shared" ca="1" si="78"/>
        <v>8733</v>
      </c>
      <c r="G297" s="1135">
        <f ca="1">IF(F297&lt;&gt;"",COUNTIF($F$11:F297,"&gt;0"),"")</f>
        <v>287</v>
      </c>
      <c r="H297" s="1136">
        <v>0.11732030969490148</v>
      </c>
      <c r="I297" s="1080"/>
      <c r="J297" s="1137">
        <f t="shared" ca="1" si="79"/>
        <v>0</v>
      </c>
      <c r="K297" s="1138">
        <f t="shared" ca="1" si="80"/>
        <v>0</v>
      </c>
      <c r="L297" s="1137">
        <f t="shared" ca="1" si="81"/>
        <v>0</v>
      </c>
      <c r="M297" s="1137">
        <f t="shared" ca="1" si="82"/>
        <v>0</v>
      </c>
      <c r="N297" s="1137">
        <f t="shared" ca="1" si="91"/>
        <v>0</v>
      </c>
      <c r="O297" s="1080"/>
      <c r="P297" s="1137">
        <f t="shared" ca="1" si="83"/>
        <v>0</v>
      </c>
      <c r="Q297" s="1137">
        <f t="shared" ca="1" si="84"/>
        <v>0</v>
      </c>
      <c r="R297" s="1137">
        <f t="shared" ca="1" si="92"/>
        <v>0</v>
      </c>
      <c r="S297" s="1137">
        <f t="shared" ca="1" si="93"/>
        <v>0</v>
      </c>
      <c r="T297" s="1137">
        <f t="shared" ca="1" si="85"/>
        <v>0</v>
      </c>
      <c r="U297" s="1139">
        <f t="shared" ca="1" si="86"/>
        <v>0</v>
      </c>
      <c r="V297" s="1140" t="str">
        <f t="shared" ca="1" si="87"/>
        <v>n.a.</v>
      </c>
      <c r="X297" s="1141">
        <f t="shared" ca="1" si="94"/>
        <v>0</v>
      </c>
      <c r="Y297" s="1141">
        <f t="shared" ca="1" si="88"/>
        <v>0</v>
      </c>
      <c r="Z297" s="1141">
        <f t="shared" ca="1" si="89"/>
        <v>0</v>
      </c>
      <c r="AA297" s="1139">
        <f t="shared" ca="1" si="90"/>
        <v>0</v>
      </c>
      <c r="AB297" s="1112"/>
    </row>
    <row r="298" spans="1:28">
      <c r="A298" s="1151">
        <f>'AMORT. PROFILE 0% CPR'!A298</f>
        <v>53750</v>
      </c>
      <c r="C298" s="1111"/>
      <c r="D298" s="1132">
        <f t="shared" ca="1" si="76"/>
        <v>54666</v>
      </c>
      <c r="E298" s="1133">
        <f t="shared" ca="1" si="77"/>
        <v>54693</v>
      </c>
      <c r="F298" s="1134">
        <f t="shared" ca="1" si="78"/>
        <v>8764</v>
      </c>
      <c r="G298" s="1135">
        <f ca="1">IF(F298&lt;&gt;"",COUNTIF($F$11:F298,"&gt;0"),"")</f>
        <v>288</v>
      </c>
      <c r="H298" s="1136">
        <v>0.12633784130682557</v>
      </c>
      <c r="I298" s="1080"/>
      <c r="J298" s="1137">
        <f t="shared" ca="1" si="79"/>
        <v>0</v>
      </c>
      <c r="K298" s="1138">
        <f t="shared" ca="1" si="80"/>
        <v>0</v>
      </c>
      <c r="L298" s="1137">
        <f t="shared" ca="1" si="81"/>
        <v>0</v>
      </c>
      <c r="M298" s="1137">
        <f t="shared" ca="1" si="82"/>
        <v>0</v>
      </c>
      <c r="N298" s="1137">
        <f t="shared" ca="1" si="91"/>
        <v>0</v>
      </c>
      <c r="O298" s="1080"/>
      <c r="P298" s="1137">
        <f t="shared" ca="1" si="83"/>
        <v>0</v>
      </c>
      <c r="Q298" s="1137">
        <f t="shared" ca="1" si="84"/>
        <v>0</v>
      </c>
      <c r="R298" s="1137">
        <f t="shared" ca="1" si="92"/>
        <v>0</v>
      </c>
      <c r="S298" s="1137">
        <f t="shared" ca="1" si="93"/>
        <v>0</v>
      </c>
      <c r="T298" s="1137">
        <f t="shared" ca="1" si="85"/>
        <v>0</v>
      </c>
      <c r="U298" s="1139">
        <f t="shared" ca="1" si="86"/>
        <v>0</v>
      </c>
      <c r="V298" s="1140" t="str">
        <f t="shared" ca="1" si="87"/>
        <v>n.a.</v>
      </c>
      <c r="X298" s="1141">
        <f t="shared" ca="1" si="94"/>
        <v>0</v>
      </c>
      <c r="Y298" s="1141">
        <f t="shared" ca="1" si="88"/>
        <v>0</v>
      </c>
      <c r="Z298" s="1141">
        <f t="shared" ca="1" si="89"/>
        <v>0</v>
      </c>
      <c r="AA298" s="1139">
        <f t="shared" ca="1" si="90"/>
        <v>0</v>
      </c>
      <c r="AB298" s="1112"/>
    </row>
    <row r="299" spans="1:28">
      <c r="A299" s="1151">
        <f>'AMORT. PROFILE 0% CPR'!A299</f>
        <v>53778</v>
      </c>
      <c r="C299" s="1111"/>
      <c r="D299" s="1132">
        <f t="shared" ca="1" si="76"/>
        <v>54696</v>
      </c>
      <c r="E299" s="1133">
        <f t="shared" ca="1" si="77"/>
        <v>54723</v>
      </c>
      <c r="F299" s="1134">
        <f t="shared" ca="1" si="78"/>
        <v>8794</v>
      </c>
      <c r="G299" s="1135">
        <f ca="1">IF(F299&lt;&gt;"",COUNTIF($F$11:F299,"&gt;0"),"")</f>
        <v>289</v>
      </c>
      <c r="H299" s="1136">
        <v>0.13615492669384663</v>
      </c>
      <c r="I299" s="1080"/>
      <c r="J299" s="1137">
        <f t="shared" ca="1" si="79"/>
        <v>0</v>
      </c>
      <c r="K299" s="1138">
        <f t="shared" ca="1" si="80"/>
        <v>0</v>
      </c>
      <c r="L299" s="1137">
        <f t="shared" ca="1" si="81"/>
        <v>0</v>
      </c>
      <c r="M299" s="1137">
        <f t="shared" ca="1" si="82"/>
        <v>0</v>
      </c>
      <c r="N299" s="1137">
        <f t="shared" ca="1" si="91"/>
        <v>0</v>
      </c>
      <c r="O299" s="1080"/>
      <c r="P299" s="1137">
        <f t="shared" ca="1" si="83"/>
        <v>0</v>
      </c>
      <c r="Q299" s="1137">
        <f t="shared" ca="1" si="84"/>
        <v>0</v>
      </c>
      <c r="R299" s="1137">
        <f t="shared" ca="1" si="92"/>
        <v>0</v>
      </c>
      <c r="S299" s="1137">
        <f t="shared" ca="1" si="93"/>
        <v>0</v>
      </c>
      <c r="T299" s="1137">
        <f t="shared" ca="1" si="85"/>
        <v>0</v>
      </c>
      <c r="U299" s="1139">
        <f t="shared" ca="1" si="86"/>
        <v>0</v>
      </c>
      <c r="V299" s="1140" t="str">
        <f t="shared" ca="1" si="87"/>
        <v>n.a.</v>
      </c>
      <c r="X299" s="1141">
        <f t="shared" ca="1" si="94"/>
        <v>0</v>
      </c>
      <c r="Y299" s="1141">
        <f t="shared" ca="1" si="88"/>
        <v>0</v>
      </c>
      <c r="Z299" s="1141">
        <f t="shared" ca="1" si="89"/>
        <v>0</v>
      </c>
      <c r="AA299" s="1139">
        <f t="shared" ca="1" si="90"/>
        <v>0</v>
      </c>
      <c r="AB299" s="1112"/>
    </row>
    <row r="300" spans="1:28">
      <c r="A300" s="1151">
        <f>'AMORT. PROFILE 0% CPR'!A300</f>
        <v>53811</v>
      </c>
      <c r="C300" s="1111"/>
      <c r="D300" s="1132">
        <f t="shared" ca="1" si="76"/>
        <v>54727</v>
      </c>
      <c r="E300" s="1133">
        <f t="shared" ca="1" si="77"/>
        <v>54756</v>
      </c>
      <c r="F300" s="1134">
        <f t="shared" ca="1" si="78"/>
        <v>8827</v>
      </c>
      <c r="G300" s="1135">
        <f ca="1">IF(F300&lt;&gt;"",COUNTIF($F$11:F300,"&gt;0"),"")</f>
        <v>290</v>
      </c>
      <c r="H300" s="1136">
        <v>0.1491211442456824</v>
      </c>
      <c r="I300" s="1080"/>
      <c r="J300" s="1137">
        <f t="shared" ca="1" si="79"/>
        <v>0</v>
      </c>
      <c r="K300" s="1138">
        <f t="shared" ca="1" si="80"/>
        <v>0</v>
      </c>
      <c r="L300" s="1137">
        <f t="shared" ca="1" si="81"/>
        <v>0</v>
      </c>
      <c r="M300" s="1137">
        <f t="shared" ca="1" si="82"/>
        <v>0</v>
      </c>
      <c r="N300" s="1137">
        <f t="shared" ca="1" si="91"/>
        <v>0</v>
      </c>
      <c r="O300" s="1080"/>
      <c r="P300" s="1137">
        <f t="shared" ca="1" si="83"/>
        <v>0</v>
      </c>
      <c r="Q300" s="1137">
        <f t="shared" ca="1" si="84"/>
        <v>0</v>
      </c>
      <c r="R300" s="1137">
        <f t="shared" ca="1" si="92"/>
        <v>0</v>
      </c>
      <c r="S300" s="1137">
        <f t="shared" ca="1" si="93"/>
        <v>0</v>
      </c>
      <c r="T300" s="1137">
        <f t="shared" ca="1" si="85"/>
        <v>0</v>
      </c>
      <c r="U300" s="1139">
        <f t="shared" ca="1" si="86"/>
        <v>0</v>
      </c>
      <c r="V300" s="1140" t="str">
        <f t="shared" ca="1" si="87"/>
        <v>n.a.</v>
      </c>
      <c r="X300" s="1141">
        <f t="shared" ca="1" si="94"/>
        <v>0</v>
      </c>
      <c r="Y300" s="1141">
        <f t="shared" ca="1" si="88"/>
        <v>0</v>
      </c>
      <c r="Z300" s="1141">
        <f t="shared" ca="1" si="89"/>
        <v>0</v>
      </c>
      <c r="AA300" s="1139">
        <f t="shared" ca="1" si="90"/>
        <v>0</v>
      </c>
      <c r="AB300" s="1112"/>
    </row>
    <row r="301" spans="1:28">
      <c r="A301" s="1151">
        <f>'AMORT. PROFILE 0% CPR'!A301</f>
        <v>53839</v>
      </c>
      <c r="C301" s="1111"/>
      <c r="D301" s="1132">
        <f t="shared" ca="1" si="76"/>
        <v>54757</v>
      </c>
      <c r="E301" s="1133">
        <f t="shared" ca="1" si="77"/>
        <v>54784</v>
      </c>
      <c r="F301" s="1134">
        <f t="shared" ca="1" si="78"/>
        <v>8855</v>
      </c>
      <c r="G301" s="1135">
        <f ca="1">IF(F301&lt;&gt;"",COUNTIF($F$11:F301,"&gt;0"),"")</f>
        <v>291</v>
      </c>
      <c r="H301" s="1136">
        <v>0.16896561620355724</v>
      </c>
      <c r="I301" s="1080"/>
      <c r="J301" s="1137">
        <f t="shared" ca="1" si="79"/>
        <v>0</v>
      </c>
      <c r="K301" s="1138">
        <f t="shared" ca="1" si="80"/>
        <v>0</v>
      </c>
      <c r="L301" s="1137">
        <f t="shared" ca="1" si="81"/>
        <v>0</v>
      </c>
      <c r="M301" s="1137">
        <f t="shared" ca="1" si="82"/>
        <v>0</v>
      </c>
      <c r="N301" s="1137">
        <f t="shared" ca="1" si="91"/>
        <v>0</v>
      </c>
      <c r="O301" s="1080"/>
      <c r="P301" s="1137">
        <f t="shared" ca="1" si="83"/>
        <v>0</v>
      </c>
      <c r="Q301" s="1137">
        <f t="shared" ca="1" si="84"/>
        <v>0</v>
      </c>
      <c r="R301" s="1137">
        <f t="shared" ca="1" si="92"/>
        <v>0</v>
      </c>
      <c r="S301" s="1137">
        <f t="shared" ca="1" si="93"/>
        <v>0</v>
      </c>
      <c r="T301" s="1137">
        <f t="shared" ca="1" si="85"/>
        <v>0</v>
      </c>
      <c r="U301" s="1139">
        <f t="shared" ca="1" si="86"/>
        <v>0</v>
      </c>
      <c r="V301" s="1140" t="str">
        <f t="shared" ca="1" si="87"/>
        <v>n.a.</v>
      </c>
      <c r="X301" s="1141">
        <f t="shared" ca="1" si="94"/>
        <v>0</v>
      </c>
      <c r="Y301" s="1141">
        <f t="shared" ca="1" si="88"/>
        <v>0</v>
      </c>
      <c r="Z301" s="1141">
        <f t="shared" ca="1" si="89"/>
        <v>0</v>
      </c>
      <c r="AA301" s="1139">
        <f t="shared" ca="1" si="90"/>
        <v>0</v>
      </c>
      <c r="AB301" s="1112"/>
    </row>
    <row r="302" spans="1:28">
      <c r="A302" s="1151">
        <f>'AMORT. PROFILE 0% CPR'!A302</f>
        <v>53870</v>
      </c>
      <c r="C302" s="1111"/>
      <c r="D302" s="1132">
        <f t="shared" ca="1" si="76"/>
        <v>54788</v>
      </c>
      <c r="E302" s="1133">
        <f t="shared" ca="1" si="77"/>
        <v>54815</v>
      </c>
      <c r="F302" s="1134">
        <f t="shared" ca="1" si="78"/>
        <v>8886</v>
      </c>
      <c r="G302" s="1135">
        <f ca="1">IF(F302&lt;&gt;"",COUNTIF($F$11:F302,"&gt;0"),"")</f>
        <v>292</v>
      </c>
      <c r="H302" s="1136">
        <v>0.19188374195617591</v>
      </c>
      <c r="I302" s="1080"/>
      <c r="J302" s="1137">
        <f t="shared" ca="1" si="79"/>
        <v>0</v>
      </c>
      <c r="K302" s="1138">
        <f t="shared" ca="1" si="80"/>
        <v>0</v>
      </c>
      <c r="L302" s="1137">
        <f t="shared" ca="1" si="81"/>
        <v>0</v>
      </c>
      <c r="M302" s="1137">
        <f t="shared" ca="1" si="82"/>
        <v>0</v>
      </c>
      <c r="N302" s="1137">
        <f t="shared" ca="1" si="91"/>
        <v>0</v>
      </c>
      <c r="O302" s="1080"/>
      <c r="P302" s="1137">
        <f t="shared" ca="1" si="83"/>
        <v>0</v>
      </c>
      <c r="Q302" s="1137">
        <f t="shared" ca="1" si="84"/>
        <v>0</v>
      </c>
      <c r="R302" s="1137">
        <f t="shared" ca="1" si="92"/>
        <v>0</v>
      </c>
      <c r="S302" s="1137">
        <f t="shared" ca="1" si="93"/>
        <v>0</v>
      </c>
      <c r="T302" s="1137">
        <f t="shared" ca="1" si="85"/>
        <v>0</v>
      </c>
      <c r="U302" s="1139">
        <f t="shared" ca="1" si="86"/>
        <v>0</v>
      </c>
      <c r="V302" s="1140" t="str">
        <f t="shared" ca="1" si="87"/>
        <v>n.a.</v>
      </c>
      <c r="X302" s="1141">
        <f t="shared" ca="1" si="94"/>
        <v>0</v>
      </c>
      <c r="Y302" s="1141">
        <f t="shared" ca="1" si="88"/>
        <v>0</v>
      </c>
      <c r="Z302" s="1141">
        <f t="shared" ca="1" si="89"/>
        <v>0</v>
      </c>
      <c r="AA302" s="1139">
        <f t="shared" ca="1" si="90"/>
        <v>0</v>
      </c>
      <c r="AB302" s="1112"/>
    </row>
    <row r="303" spans="1:28">
      <c r="A303" s="1151">
        <f>'AMORT. PROFILE 0% CPR'!A303</f>
        <v>53902</v>
      </c>
      <c r="C303" s="1111"/>
      <c r="D303" s="1132">
        <f t="shared" ca="1" si="76"/>
        <v>54819</v>
      </c>
      <c r="E303" s="1133">
        <f t="shared" ca="1" si="77"/>
        <v>54847</v>
      </c>
      <c r="F303" s="1134">
        <f t="shared" ca="1" si="78"/>
        <v>8918</v>
      </c>
      <c r="G303" s="1135">
        <f ca="1">IF(F303&lt;&gt;"",COUNTIF($F$11:F303,"&gt;0"),"")</f>
        <v>293</v>
      </c>
      <c r="H303" s="1136">
        <v>0.22220824467743641</v>
      </c>
      <c r="I303" s="1080"/>
      <c r="J303" s="1137">
        <f t="shared" ca="1" si="79"/>
        <v>0</v>
      </c>
      <c r="K303" s="1138">
        <f t="shared" ca="1" si="80"/>
        <v>0</v>
      </c>
      <c r="L303" s="1137">
        <f t="shared" ca="1" si="81"/>
        <v>0</v>
      </c>
      <c r="M303" s="1137">
        <f t="shared" ca="1" si="82"/>
        <v>0</v>
      </c>
      <c r="N303" s="1137">
        <f t="shared" ca="1" si="91"/>
        <v>0</v>
      </c>
      <c r="O303" s="1080"/>
      <c r="P303" s="1137">
        <f t="shared" ca="1" si="83"/>
        <v>0</v>
      </c>
      <c r="Q303" s="1137">
        <f t="shared" ca="1" si="84"/>
        <v>0</v>
      </c>
      <c r="R303" s="1137">
        <f t="shared" ca="1" si="92"/>
        <v>0</v>
      </c>
      <c r="S303" s="1137">
        <f t="shared" ca="1" si="93"/>
        <v>0</v>
      </c>
      <c r="T303" s="1137">
        <f t="shared" ca="1" si="85"/>
        <v>0</v>
      </c>
      <c r="U303" s="1139">
        <f t="shared" ca="1" si="86"/>
        <v>0</v>
      </c>
      <c r="V303" s="1140" t="str">
        <f t="shared" ca="1" si="87"/>
        <v>n.a.</v>
      </c>
      <c r="X303" s="1141">
        <f t="shared" ca="1" si="94"/>
        <v>0</v>
      </c>
      <c r="Y303" s="1141">
        <f t="shared" ca="1" si="88"/>
        <v>0</v>
      </c>
      <c r="Z303" s="1141">
        <f t="shared" ca="1" si="89"/>
        <v>0</v>
      </c>
      <c r="AA303" s="1139">
        <f t="shared" ca="1" si="90"/>
        <v>0</v>
      </c>
      <c r="AB303" s="1112"/>
    </row>
    <row r="304" spans="1:28">
      <c r="A304" s="1151">
        <f>'AMORT. PROFILE 0% CPR'!A304</f>
        <v>53931</v>
      </c>
      <c r="C304" s="1111"/>
      <c r="D304" s="1132">
        <f t="shared" ca="1" si="76"/>
        <v>54847</v>
      </c>
      <c r="E304" s="1133">
        <f t="shared" ca="1" si="77"/>
        <v>54875</v>
      </c>
      <c r="F304" s="1134">
        <f t="shared" ca="1" si="78"/>
        <v>8946</v>
      </c>
      <c r="G304" s="1135">
        <f ca="1">IF(F304&lt;&gt;"",COUNTIF($F$11:F304,"&gt;0"),"")</f>
        <v>294</v>
      </c>
      <c r="H304" s="1136">
        <v>0.2626909689630772</v>
      </c>
      <c r="I304" s="1080"/>
      <c r="J304" s="1137">
        <f t="shared" ca="1" si="79"/>
        <v>0</v>
      </c>
      <c r="K304" s="1138">
        <f t="shared" ca="1" si="80"/>
        <v>0</v>
      </c>
      <c r="L304" s="1137">
        <f t="shared" ca="1" si="81"/>
        <v>0</v>
      </c>
      <c r="M304" s="1137">
        <f t="shared" ca="1" si="82"/>
        <v>0</v>
      </c>
      <c r="N304" s="1137">
        <f t="shared" ca="1" si="91"/>
        <v>0</v>
      </c>
      <c r="O304" s="1080"/>
      <c r="P304" s="1137">
        <f t="shared" ca="1" si="83"/>
        <v>0</v>
      </c>
      <c r="Q304" s="1137">
        <f t="shared" ca="1" si="84"/>
        <v>0</v>
      </c>
      <c r="R304" s="1137">
        <f t="shared" ca="1" si="92"/>
        <v>0</v>
      </c>
      <c r="S304" s="1137">
        <f t="shared" ca="1" si="93"/>
        <v>0</v>
      </c>
      <c r="T304" s="1137">
        <f t="shared" ca="1" si="85"/>
        <v>0</v>
      </c>
      <c r="U304" s="1139">
        <f t="shared" ca="1" si="86"/>
        <v>0</v>
      </c>
      <c r="V304" s="1140" t="str">
        <f t="shared" ca="1" si="87"/>
        <v>n.a.</v>
      </c>
      <c r="X304" s="1141">
        <f t="shared" ca="1" si="94"/>
        <v>0</v>
      </c>
      <c r="Y304" s="1141">
        <f t="shared" ca="1" si="88"/>
        <v>0</v>
      </c>
      <c r="Z304" s="1141">
        <f t="shared" ca="1" si="89"/>
        <v>0</v>
      </c>
      <c r="AA304" s="1139">
        <f t="shared" ca="1" si="90"/>
        <v>0</v>
      </c>
      <c r="AB304" s="1112"/>
    </row>
    <row r="305" spans="1:28">
      <c r="A305" s="1151">
        <f>'AMORT. PROFILE 0% CPR'!A305</f>
        <v>53962</v>
      </c>
      <c r="C305" s="1111"/>
      <c r="D305" s="1132">
        <f t="shared" ca="1" si="76"/>
        <v>54878</v>
      </c>
      <c r="E305" s="1133">
        <f t="shared" ca="1" si="77"/>
        <v>54905</v>
      </c>
      <c r="F305" s="1134">
        <f t="shared" ca="1" si="78"/>
        <v>8976</v>
      </c>
      <c r="G305" s="1135">
        <f ca="1">IF(F305&lt;&gt;"",COUNTIF($F$11:F305,"&gt;0"),"")</f>
        <v>295</v>
      </c>
      <c r="H305" s="1136">
        <v>0.30906128739427524</v>
      </c>
      <c r="I305" s="1080"/>
      <c r="J305" s="1137">
        <f t="shared" ca="1" si="79"/>
        <v>0</v>
      </c>
      <c r="K305" s="1138">
        <f t="shared" ca="1" si="80"/>
        <v>0</v>
      </c>
      <c r="L305" s="1137">
        <f t="shared" ca="1" si="81"/>
        <v>0</v>
      </c>
      <c r="M305" s="1137">
        <f t="shared" ca="1" si="82"/>
        <v>0</v>
      </c>
      <c r="N305" s="1137">
        <f t="shared" ca="1" si="91"/>
        <v>0</v>
      </c>
      <c r="O305" s="1080"/>
      <c r="P305" s="1137">
        <f t="shared" ca="1" si="83"/>
        <v>0</v>
      </c>
      <c r="Q305" s="1137">
        <f t="shared" ca="1" si="84"/>
        <v>0</v>
      </c>
      <c r="R305" s="1137">
        <f t="shared" ca="1" si="92"/>
        <v>0</v>
      </c>
      <c r="S305" s="1137">
        <f t="shared" ca="1" si="93"/>
        <v>0</v>
      </c>
      <c r="T305" s="1137">
        <f t="shared" ca="1" si="85"/>
        <v>0</v>
      </c>
      <c r="U305" s="1139">
        <f t="shared" ca="1" si="86"/>
        <v>0</v>
      </c>
      <c r="V305" s="1140" t="str">
        <f t="shared" ca="1" si="87"/>
        <v>n.a.</v>
      </c>
      <c r="X305" s="1141">
        <f t="shared" ca="1" si="94"/>
        <v>0</v>
      </c>
      <c r="Y305" s="1141">
        <f t="shared" ca="1" si="88"/>
        <v>0</v>
      </c>
      <c r="Z305" s="1141">
        <f t="shared" ca="1" si="89"/>
        <v>0</v>
      </c>
      <c r="AA305" s="1139">
        <f t="shared" ca="1" si="90"/>
        <v>0</v>
      </c>
      <c r="AB305" s="1112"/>
    </row>
    <row r="306" spans="1:28">
      <c r="A306" s="1151">
        <f>'AMORT. PROFILE 0% CPR'!A306</f>
        <v>53993</v>
      </c>
      <c r="C306" s="1111"/>
      <c r="D306" s="1132">
        <f t="shared" ca="1" si="76"/>
        <v>54908</v>
      </c>
      <c r="E306" s="1133">
        <f t="shared" ca="1" si="77"/>
        <v>54935</v>
      </c>
      <c r="F306" s="1134">
        <f t="shared" ca="1" si="78"/>
        <v>9006</v>
      </c>
      <c r="G306" s="1135">
        <f ca="1">IF(F306&lt;&gt;"",COUNTIF($F$11:F306,"&gt;0"),"")</f>
        <v>296</v>
      </c>
      <c r="H306" s="1136">
        <v>0.35483122856910354</v>
      </c>
      <c r="I306" s="1080"/>
      <c r="J306" s="1137">
        <f t="shared" ca="1" si="79"/>
        <v>0</v>
      </c>
      <c r="K306" s="1138">
        <f t="shared" ca="1" si="80"/>
        <v>0</v>
      </c>
      <c r="L306" s="1137">
        <f t="shared" ca="1" si="81"/>
        <v>0</v>
      </c>
      <c r="M306" s="1137">
        <f t="shared" ca="1" si="82"/>
        <v>0</v>
      </c>
      <c r="N306" s="1137">
        <f t="shared" ca="1" si="91"/>
        <v>0</v>
      </c>
      <c r="O306" s="1080"/>
      <c r="P306" s="1137">
        <f t="shared" ca="1" si="83"/>
        <v>0</v>
      </c>
      <c r="Q306" s="1137">
        <f t="shared" ca="1" si="84"/>
        <v>0</v>
      </c>
      <c r="R306" s="1137">
        <f t="shared" ca="1" si="92"/>
        <v>0</v>
      </c>
      <c r="S306" s="1137">
        <f t="shared" ca="1" si="93"/>
        <v>0</v>
      </c>
      <c r="T306" s="1137">
        <f t="shared" ca="1" si="85"/>
        <v>0</v>
      </c>
      <c r="U306" s="1139">
        <f t="shared" ca="1" si="86"/>
        <v>0</v>
      </c>
      <c r="V306" s="1140" t="str">
        <f t="shared" ca="1" si="87"/>
        <v>n.a.</v>
      </c>
      <c r="X306" s="1141">
        <f t="shared" ca="1" si="94"/>
        <v>0</v>
      </c>
      <c r="Y306" s="1141">
        <f t="shared" ca="1" si="88"/>
        <v>0</v>
      </c>
      <c r="Z306" s="1141">
        <f t="shared" ca="1" si="89"/>
        <v>0</v>
      </c>
      <c r="AA306" s="1139">
        <f t="shared" ca="1" si="90"/>
        <v>0</v>
      </c>
      <c r="AB306" s="1112"/>
    </row>
    <row r="307" spans="1:28">
      <c r="A307" s="1151">
        <f>'AMORT. PROFILE 0% CPR'!A307</f>
        <v>54023</v>
      </c>
      <c r="C307" s="1111"/>
      <c r="D307" s="1132">
        <f t="shared" ca="1" si="76"/>
        <v>54939</v>
      </c>
      <c r="E307" s="1133">
        <f t="shared" ca="1" si="77"/>
        <v>54966</v>
      </c>
      <c r="F307" s="1134">
        <f t="shared" ca="1" si="78"/>
        <v>9037</v>
      </c>
      <c r="G307" s="1135">
        <f ca="1">IF(F307&lt;&gt;"",COUNTIF($F$11:F307,"&gt;0"),"")</f>
        <v>297</v>
      </c>
      <c r="H307" s="1136">
        <v>0.43581685693038397</v>
      </c>
      <c r="I307" s="1080"/>
      <c r="J307" s="1137">
        <f t="shared" ca="1" si="79"/>
        <v>0</v>
      </c>
      <c r="K307" s="1138">
        <f t="shared" ca="1" si="80"/>
        <v>0</v>
      </c>
      <c r="L307" s="1137">
        <f t="shared" ca="1" si="81"/>
        <v>0</v>
      </c>
      <c r="M307" s="1137">
        <f t="shared" ca="1" si="82"/>
        <v>0</v>
      </c>
      <c r="N307" s="1137">
        <f t="shared" ca="1" si="91"/>
        <v>0</v>
      </c>
      <c r="O307" s="1080"/>
      <c r="P307" s="1137">
        <f t="shared" ca="1" si="83"/>
        <v>0</v>
      </c>
      <c r="Q307" s="1137">
        <f t="shared" ca="1" si="84"/>
        <v>0</v>
      </c>
      <c r="R307" s="1137">
        <f t="shared" ca="1" si="92"/>
        <v>0</v>
      </c>
      <c r="S307" s="1137">
        <f t="shared" ca="1" si="93"/>
        <v>0</v>
      </c>
      <c r="T307" s="1137">
        <f t="shared" ca="1" si="85"/>
        <v>0</v>
      </c>
      <c r="U307" s="1139">
        <f t="shared" ca="1" si="86"/>
        <v>0</v>
      </c>
      <c r="V307" s="1140" t="str">
        <f t="shared" ca="1" si="87"/>
        <v>n.a.</v>
      </c>
      <c r="X307" s="1141">
        <f t="shared" ca="1" si="94"/>
        <v>0</v>
      </c>
      <c r="Y307" s="1141">
        <f t="shared" ca="1" si="88"/>
        <v>0</v>
      </c>
      <c r="Z307" s="1141">
        <f t="shared" ca="1" si="89"/>
        <v>0</v>
      </c>
      <c r="AA307" s="1139">
        <f t="shared" ca="1" si="90"/>
        <v>0</v>
      </c>
      <c r="AB307" s="1112"/>
    </row>
    <row r="308" spans="1:28">
      <c r="A308" s="1151">
        <f>'AMORT. PROFILE 0% CPR'!A308</f>
        <v>54053</v>
      </c>
      <c r="C308" s="1111"/>
      <c r="D308" s="1132">
        <f t="shared" ca="1" si="76"/>
        <v>54969</v>
      </c>
      <c r="E308" s="1133">
        <f t="shared" ca="1" si="77"/>
        <v>54996</v>
      </c>
      <c r="F308" s="1134">
        <f t="shared" ca="1" si="78"/>
        <v>9067</v>
      </c>
      <c r="G308" s="1135">
        <f ca="1">IF(F308&lt;&gt;"",COUNTIF($F$11:F308,"&gt;0"),"")</f>
        <v>298</v>
      </c>
      <c r="H308" s="1136">
        <v>0.52711635309741389</v>
      </c>
      <c r="I308" s="1080"/>
      <c r="J308" s="1137">
        <f t="shared" ca="1" si="79"/>
        <v>0</v>
      </c>
      <c r="K308" s="1138">
        <f t="shared" ca="1" si="80"/>
        <v>0</v>
      </c>
      <c r="L308" s="1137">
        <f t="shared" ca="1" si="81"/>
        <v>0</v>
      </c>
      <c r="M308" s="1137">
        <f t="shared" ca="1" si="82"/>
        <v>0</v>
      </c>
      <c r="N308" s="1137">
        <f t="shared" ca="1" si="91"/>
        <v>0</v>
      </c>
      <c r="O308" s="1080"/>
      <c r="P308" s="1137">
        <f t="shared" ca="1" si="83"/>
        <v>0</v>
      </c>
      <c r="Q308" s="1137">
        <f t="shared" ca="1" si="84"/>
        <v>0</v>
      </c>
      <c r="R308" s="1137">
        <f t="shared" ca="1" si="92"/>
        <v>0</v>
      </c>
      <c r="S308" s="1137">
        <f t="shared" ca="1" si="93"/>
        <v>0</v>
      </c>
      <c r="T308" s="1137">
        <f t="shared" ca="1" si="85"/>
        <v>0</v>
      </c>
      <c r="U308" s="1139">
        <f t="shared" ca="1" si="86"/>
        <v>0</v>
      </c>
      <c r="V308" s="1140" t="str">
        <f t="shared" ca="1" si="87"/>
        <v>n.a.</v>
      </c>
      <c r="X308" s="1141">
        <f t="shared" ca="1" si="94"/>
        <v>0</v>
      </c>
      <c r="Y308" s="1141">
        <f t="shared" ca="1" si="88"/>
        <v>0</v>
      </c>
      <c r="Z308" s="1141">
        <f t="shared" ca="1" si="89"/>
        <v>0</v>
      </c>
      <c r="AA308" s="1139">
        <f t="shared" ca="1" si="90"/>
        <v>0</v>
      </c>
      <c r="AB308" s="1112"/>
    </row>
    <row r="309" spans="1:28">
      <c r="A309" s="1151">
        <f>'AMORT. PROFILE 0% CPR'!A309</f>
        <v>54084</v>
      </c>
      <c r="C309" s="1111"/>
      <c r="D309" s="1132">
        <f t="shared" ca="1" si="76"/>
        <v>55000</v>
      </c>
      <c r="E309" s="1133">
        <f t="shared" ca="1" si="77"/>
        <v>55029</v>
      </c>
      <c r="F309" s="1134">
        <f t="shared" ca="1" si="78"/>
        <v>9100</v>
      </c>
      <c r="G309" s="1135">
        <f ca="1">IF(F309&lt;&gt;"",COUNTIF($F$11:F309,"&gt;0"),"")</f>
        <v>299</v>
      </c>
      <c r="H309" s="1136">
        <v>0.6388135512071933</v>
      </c>
      <c r="I309" s="1080"/>
      <c r="J309" s="1137">
        <f t="shared" ca="1" si="79"/>
        <v>0</v>
      </c>
      <c r="K309" s="1138">
        <f t="shared" ca="1" si="80"/>
        <v>0</v>
      </c>
      <c r="L309" s="1137">
        <f t="shared" ca="1" si="81"/>
        <v>0</v>
      </c>
      <c r="M309" s="1137">
        <f t="shared" ca="1" si="82"/>
        <v>0</v>
      </c>
      <c r="N309" s="1137">
        <f t="shared" ca="1" si="91"/>
        <v>0</v>
      </c>
      <c r="O309" s="1080"/>
      <c r="P309" s="1137">
        <f t="shared" ca="1" si="83"/>
        <v>0</v>
      </c>
      <c r="Q309" s="1137">
        <f t="shared" ca="1" si="84"/>
        <v>0</v>
      </c>
      <c r="R309" s="1137">
        <f t="shared" ca="1" si="92"/>
        <v>0</v>
      </c>
      <c r="S309" s="1137">
        <f t="shared" ca="1" si="93"/>
        <v>0</v>
      </c>
      <c r="T309" s="1137">
        <f t="shared" ca="1" si="85"/>
        <v>0</v>
      </c>
      <c r="U309" s="1139">
        <f t="shared" ca="1" si="86"/>
        <v>0</v>
      </c>
      <c r="V309" s="1140" t="str">
        <f t="shared" ca="1" si="87"/>
        <v>n.a.</v>
      </c>
      <c r="X309" s="1141">
        <f t="shared" ca="1" si="94"/>
        <v>0</v>
      </c>
      <c r="Y309" s="1141">
        <f t="shared" ca="1" si="88"/>
        <v>0</v>
      </c>
      <c r="Z309" s="1141">
        <f t="shared" ca="1" si="89"/>
        <v>0</v>
      </c>
      <c r="AA309" s="1139">
        <f t="shared" ca="1" si="90"/>
        <v>0</v>
      </c>
      <c r="AB309" s="1112"/>
    </row>
    <row r="310" spans="1:28">
      <c r="A310" s="1151">
        <f>'AMORT. PROFILE 0% CPR'!A310</f>
        <v>54115</v>
      </c>
      <c r="C310" s="1111"/>
      <c r="D310" s="1132">
        <f t="shared" ca="1" si="76"/>
        <v>55031</v>
      </c>
      <c r="E310" s="1133">
        <f t="shared" ca="1" si="77"/>
        <v>55058</v>
      </c>
      <c r="F310" s="1134">
        <f t="shared" ca="1" si="78"/>
        <v>9129</v>
      </c>
      <c r="G310" s="1135">
        <f ca="1">IF(F310&lt;&gt;"",COUNTIF($F$11:F310,"&gt;0"),"")</f>
        <v>300</v>
      </c>
      <c r="H310" s="1136">
        <v>0.84135005812035624</v>
      </c>
      <c r="I310" s="1080"/>
      <c r="J310" s="1137">
        <f t="shared" ca="1" si="79"/>
        <v>0</v>
      </c>
      <c r="K310" s="1138">
        <f t="shared" ca="1" si="80"/>
        <v>0</v>
      </c>
      <c r="L310" s="1137">
        <f t="shared" ca="1" si="81"/>
        <v>0</v>
      </c>
      <c r="M310" s="1137">
        <f t="shared" ca="1" si="82"/>
        <v>0</v>
      </c>
      <c r="N310" s="1137">
        <f t="shared" ca="1" si="91"/>
        <v>0</v>
      </c>
      <c r="O310" s="1080"/>
      <c r="P310" s="1137">
        <f t="shared" ca="1" si="83"/>
        <v>0</v>
      </c>
      <c r="Q310" s="1137">
        <f t="shared" ca="1" si="84"/>
        <v>0</v>
      </c>
      <c r="R310" s="1137">
        <f t="shared" ca="1" si="92"/>
        <v>0</v>
      </c>
      <c r="S310" s="1137">
        <f t="shared" ca="1" si="93"/>
        <v>0</v>
      </c>
      <c r="T310" s="1137">
        <f t="shared" ca="1" si="85"/>
        <v>0</v>
      </c>
      <c r="U310" s="1139">
        <f t="shared" ca="1" si="86"/>
        <v>0</v>
      </c>
      <c r="V310" s="1140" t="str">
        <f t="shared" ca="1" si="87"/>
        <v>n.a.</v>
      </c>
      <c r="X310" s="1141">
        <f t="shared" ca="1" si="94"/>
        <v>0</v>
      </c>
      <c r="Y310" s="1141">
        <f t="shared" ca="1" si="88"/>
        <v>0</v>
      </c>
      <c r="Z310" s="1141">
        <f t="shared" ca="1" si="89"/>
        <v>0</v>
      </c>
      <c r="AA310" s="1139">
        <f t="shared" ca="1" si="90"/>
        <v>0</v>
      </c>
      <c r="AB310" s="1112"/>
    </row>
    <row r="311" spans="1:28">
      <c r="A311" s="1151">
        <f>'AMORT. PROFILE 0% CPR'!A311</f>
        <v>54144</v>
      </c>
      <c r="C311" s="1111"/>
      <c r="D311" s="1132">
        <f t="shared" ca="1" si="76"/>
        <v>55061</v>
      </c>
      <c r="E311" s="1133">
        <f t="shared" ca="1" si="77"/>
        <v>55088</v>
      </c>
      <c r="F311" s="1134">
        <f t="shared" ca="1" si="78"/>
        <v>9159</v>
      </c>
      <c r="G311" s="1135">
        <f ca="1">IF(F311&lt;&gt;"",COUNTIF($F$11:F311,"&gt;0"),"")</f>
        <v>301</v>
      </c>
      <c r="H311" s="1136">
        <v>0.10319946675900421</v>
      </c>
      <c r="I311" s="1080"/>
      <c r="J311" s="1137">
        <f t="shared" ca="1" si="79"/>
        <v>0</v>
      </c>
      <c r="K311" s="1138">
        <f t="shared" ca="1" si="80"/>
        <v>0</v>
      </c>
      <c r="L311" s="1137">
        <f t="shared" ca="1" si="81"/>
        <v>0</v>
      </c>
      <c r="M311" s="1137">
        <f t="shared" ca="1" si="82"/>
        <v>0</v>
      </c>
      <c r="N311" s="1137">
        <f t="shared" ca="1" si="91"/>
        <v>0</v>
      </c>
      <c r="O311" s="1080"/>
      <c r="P311" s="1137">
        <f t="shared" ca="1" si="83"/>
        <v>0</v>
      </c>
      <c r="Q311" s="1137">
        <f t="shared" ca="1" si="84"/>
        <v>0</v>
      </c>
      <c r="R311" s="1137">
        <f t="shared" ca="1" si="92"/>
        <v>0</v>
      </c>
      <c r="S311" s="1137">
        <f t="shared" ca="1" si="93"/>
        <v>0</v>
      </c>
      <c r="T311" s="1137">
        <f t="shared" ca="1" si="85"/>
        <v>0</v>
      </c>
      <c r="U311" s="1139">
        <f t="shared" ca="1" si="86"/>
        <v>0</v>
      </c>
      <c r="V311" s="1140" t="str">
        <f t="shared" ca="1" si="87"/>
        <v>n.a.</v>
      </c>
      <c r="X311" s="1141">
        <f t="shared" ca="1" si="94"/>
        <v>0</v>
      </c>
      <c r="Y311" s="1141">
        <f t="shared" ca="1" si="88"/>
        <v>0</v>
      </c>
      <c r="Z311" s="1141">
        <f t="shared" ca="1" si="89"/>
        <v>0</v>
      </c>
      <c r="AA311" s="1139">
        <f t="shared" ca="1" si="90"/>
        <v>0</v>
      </c>
      <c r="AB311" s="1112"/>
    </row>
    <row r="312" spans="1:28">
      <c r="A312" s="1151">
        <f>'AMORT. PROFILE 0% CPR'!A312</f>
        <v>54175</v>
      </c>
      <c r="C312" s="1111"/>
      <c r="D312" s="1132">
        <f t="shared" ca="1" si="76"/>
        <v>55092</v>
      </c>
      <c r="E312" s="1133">
        <f t="shared" ca="1" si="77"/>
        <v>55120</v>
      </c>
      <c r="F312" s="1134">
        <f t="shared" ca="1" si="78"/>
        <v>9191</v>
      </c>
      <c r="G312" s="1135">
        <f ca="1">IF(F312&lt;&gt;"",COUNTIF($F$11:F312,"&gt;0"),"")</f>
        <v>302</v>
      </c>
      <c r="H312" s="1136">
        <v>0.11523252725615012</v>
      </c>
      <c r="I312" s="1080"/>
      <c r="J312" s="1137">
        <f t="shared" ca="1" si="79"/>
        <v>0</v>
      </c>
      <c r="K312" s="1138">
        <f t="shared" ca="1" si="80"/>
        <v>0</v>
      </c>
      <c r="L312" s="1137">
        <f t="shared" ca="1" si="81"/>
        <v>0</v>
      </c>
      <c r="M312" s="1137">
        <f t="shared" ca="1" si="82"/>
        <v>0</v>
      </c>
      <c r="N312" s="1137">
        <f t="shared" ca="1" si="91"/>
        <v>0</v>
      </c>
      <c r="O312" s="1080"/>
      <c r="P312" s="1137">
        <f t="shared" ca="1" si="83"/>
        <v>0</v>
      </c>
      <c r="Q312" s="1137">
        <f t="shared" ca="1" si="84"/>
        <v>0</v>
      </c>
      <c r="R312" s="1137">
        <f t="shared" ca="1" si="92"/>
        <v>0</v>
      </c>
      <c r="S312" s="1137">
        <f t="shared" ca="1" si="93"/>
        <v>0</v>
      </c>
      <c r="T312" s="1137">
        <f t="shared" ca="1" si="85"/>
        <v>0</v>
      </c>
      <c r="U312" s="1139">
        <f t="shared" ca="1" si="86"/>
        <v>0</v>
      </c>
      <c r="V312" s="1140" t="str">
        <f t="shared" ca="1" si="87"/>
        <v>n.a.</v>
      </c>
      <c r="X312" s="1141">
        <f t="shared" ca="1" si="94"/>
        <v>0</v>
      </c>
      <c r="Y312" s="1141">
        <f t="shared" ca="1" si="88"/>
        <v>0</v>
      </c>
      <c r="Z312" s="1141">
        <f t="shared" ca="1" si="89"/>
        <v>0</v>
      </c>
      <c r="AA312" s="1139">
        <f t="shared" ca="1" si="90"/>
        <v>0</v>
      </c>
      <c r="AB312" s="1112"/>
    </row>
    <row r="313" spans="1:28">
      <c r="A313" s="1151">
        <f>'AMORT. PROFILE 0% CPR'!A313</f>
        <v>54205</v>
      </c>
      <c r="C313" s="1111"/>
      <c r="D313" s="1132">
        <f t="shared" ca="1" si="76"/>
        <v>55122</v>
      </c>
      <c r="E313" s="1133">
        <f t="shared" ca="1" si="77"/>
        <v>55149</v>
      </c>
      <c r="F313" s="1134">
        <f t="shared" ca="1" si="78"/>
        <v>9220</v>
      </c>
      <c r="G313" s="1135">
        <f ca="1">IF(F313&lt;&gt;"",COUNTIF($F$11:F313,"&gt;0"),"")</f>
        <v>303</v>
      </c>
      <c r="H313" s="1136">
        <v>0.13041858759430011</v>
      </c>
      <c r="I313" s="1080"/>
      <c r="J313" s="1137">
        <f t="shared" ca="1" si="79"/>
        <v>0</v>
      </c>
      <c r="K313" s="1138">
        <f t="shared" ca="1" si="80"/>
        <v>0</v>
      </c>
      <c r="L313" s="1137">
        <f t="shared" ca="1" si="81"/>
        <v>0</v>
      </c>
      <c r="M313" s="1137">
        <f t="shared" ca="1" si="82"/>
        <v>0</v>
      </c>
      <c r="N313" s="1137">
        <f t="shared" ca="1" si="91"/>
        <v>0</v>
      </c>
      <c r="O313" s="1080"/>
      <c r="P313" s="1137">
        <f t="shared" ca="1" si="83"/>
        <v>0</v>
      </c>
      <c r="Q313" s="1137">
        <f t="shared" ca="1" si="84"/>
        <v>0</v>
      </c>
      <c r="R313" s="1137">
        <f t="shared" ca="1" si="92"/>
        <v>0</v>
      </c>
      <c r="S313" s="1137">
        <f t="shared" ca="1" si="93"/>
        <v>0</v>
      </c>
      <c r="T313" s="1137">
        <f t="shared" ca="1" si="85"/>
        <v>0</v>
      </c>
      <c r="U313" s="1139">
        <f t="shared" ca="1" si="86"/>
        <v>0</v>
      </c>
      <c r="V313" s="1140" t="str">
        <f t="shared" ca="1" si="87"/>
        <v>n.a.</v>
      </c>
      <c r="X313" s="1141">
        <f t="shared" ca="1" si="94"/>
        <v>0</v>
      </c>
      <c r="Y313" s="1141">
        <f t="shared" ca="1" si="88"/>
        <v>0</v>
      </c>
      <c r="Z313" s="1141">
        <f t="shared" ca="1" si="89"/>
        <v>0</v>
      </c>
      <c r="AA313" s="1139">
        <f t="shared" ca="1" si="90"/>
        <v>0</v>
      </c>
      <c r="AB313" s="1112"/>
    </row>
    <row r="314" spans="1:28">
      <c r="A314" s="1151">
        <f>'AMORT. PROFILE 0% CPR'!A314</f>
        <v>54238</v>
      </c>
      <c r="C314" s="1111"/>
      <c r="D314" s="1132">
        <f t="shared" ca="1" si="76"/>
        <v>55153</v>
      </c>
      <c r="E314" s="1133">
        <f t="shared" ca="1" si="77"/>
        <v>55180</v>
      </c>
      <c r="F314" s="1134">
        <f t="shared" ca="1" si="78"/>
        <v>9251</v>
      </c>
      <c r="G314" s="1135">
        <f ca="1">IF(F314&lt;&gt;"",COUNTIF($F$11:F314,"&gt;0"),"")</f>
        <v>304</v>
      </c>
      <c r="H314" s="1136">
        <v>0.15018372064581467</v>
      </c>
      <c r="I314" s="1080"/>
      <c r="J314" s="1137">
        <f t="shared" ca="1" si="79"/>
        <v>0</v>
      </c>
      <c r="K314" s="1138">
        <f t="shared" ca="1" si="80"/>
        <v>0</v>
      </c>
      <c r="L314" s="1137">
        <f t="shared" ca="1" si="81"/>
        <v>0</v>
      </c>
      <c r="M314" s="1137">
        <f t="shared" ca="1" si="82"/>
        <v>0</v>
      </c>
      <c r="N314" s="1137">
        <f t="shared" ca="1" si="91"/>
        <v>0</v>
      </c>
      <c r="O314" s="1080"/>
      <c r="P314" s="1137">
        <f t="shared" ca="1" si="83"/>
        <v>0</v>
      </c>
      <c r="Q314" s="1137">
        <f t="shared" ca="1" si="84"/>
        <v>0</v>
      </c>
      <c r="R314" s="1137">
        <f t="shared" ca="1" si="92"/>
        <v>0</v>
      </c>
      <c r="S314" s="1137">
        <f t="shared" ca="1" si="93"/>
        <v>0</v>
      </c>
      <c r="T314" s="1137">
        <f t="shared" ca="1" si="85"/>
        <v>0</v>
      </c>
      <c r="U314" s="1139">
        <f t="shared" ca="1" si="86"/>
        <v>0</v>
      </c>
      <c r="V314" s="1140" t="str">
        <f t="shared" ca="1" si="87"/>
        <v>n.a.</v>
      </c>
      <c r="X314" s="1141">
        <f t="shared" ca="1" si="94"/>
        <v>0</v>
      </c>
      <c r="Y314" s="1141">
        <f t="shared" ca="1" si="88"/>
        <v>0</v>
      </c>
      <c r="Z314" s="1141">
        <f t="shared" ca="1" si="89"/>
        <v>0</v>
      </c>
      <c r="AA314" s="1139">
        <f t="shared" ca="1" si="90"/>
        <v>0</v>
      </c>
      <c r="AB314" s="1112"/>
    </row>
    <row r="315" spans="1:28">
      <c r="A315" s="1151">
        <f>'AMORT. PROFILE 0% CPR'!A315</f>
        <v>54266</v>
      </c>
      <c r="C315" s="1111"/>
      <c r="D315" s="1132">
        <f t="shared" ca="1" si="76"/>
        <v>55184</v>
      </c>
      <c r="E315" s="1133">
        <f t="shared" ca="1" si="77"/>
        <v>55211</v>
      </c>
      <c r="F315" s="1134">
        <f t="shared" ca="1" si="78"/>
        <v>9282</v>
      </c>
      <c r="G315" s="1135">
        <f ca="1">IF(F315&lt;&gt;"",COUNTIF($F$11:F315,"&gt;0"),"")</f>
        <v>305</v>
      </c>
      <c r="H315" s="1136">
        <v>0.17696738241573376</v>
      </c>
      <c r="I315" s="1080"/>
      <c r="J315" s="1137">
        <f t="shared" ca="1" si="79"/>
        <v>0</v>
      </c>
      <c r="K315" s="1138">
        <f t="shared" ca="1" si="80"/>
        <v>0</v>
      </c>
      <c r="L315" s="1137">
        <f t="shared" ca="1" si="81"/>
        <v>0</v>
      </c>
      <c r="M315" s="1137">
        <f t="shared" ca="1" si="82"/>
        <v>0</v>
      </c>
      <c r="N315" s="1137">
        <f t="shared" ca="1" si="91"/>
        <v>0</v>
      </c>
      <c r="O315" s="1080"/>
      <c r="P315" s="1137">
        <f t="shared" ca="1" si="83"/>
        <v>0</v>
      </c>
      <c r="Q315" s="1137">
        <f t="shared" ca="1" si="84"/>
        <v>0</v>
      </c>
      <c r="R315" s="1137">
        <f t="shared" ca="1" si="92"/>
        <v>0</v>
      </c>
      <c r="S315" s="1137">
        <f t="shared" ca="1" si="93"/>
        <v>0</v>
      </c>
      <c r="T315" s="1137">
        <f t="shared" ca="1" si="85"/>
        <v>0</v>
      </c>
      <c r="U315" s="1139">
        <f t="shared" ca="1" si="86"/>
        <v>0</v>
      </c>
      <c r="V315" s="1140" t="str">
        <f t="shared" ca="1" si="87"/>
        <v>n.a.</v>
      </c>
      <c r="X315" s="1141">
        <f t="shared" ca="1" si="94"/>
        <v>0</v>
      </c>
      <c r="Y315" s="1141">
        <f t="shared" ca="1" si="88"/>
        <v>0</v>
      </c>
      <c r="Z315" s="1141">
        <f t="shared" ca="1" si="89"/>
        <v>0</v>
      </c>
      <c r="AA315" s="1139">
        <f t="shared" ca="1" si="90"/>
        <v>0</v>
      </c>
      <c r="AB315" s="1112"/>
    </row>
    <row r="316" spans="1:28">
      <c r="A316" s="1151">
        <f>'AMORT. PROFILE 0% CPR'!A316</f>
        <v>54297</v>
      </c>
      <c r="C316" s="1111"/>
      <c r="D316" s="1132">
        <f t="shared" ca="1" si="76"/>
        <v>55212</v>
      </c>
      <c r="E316" s="1133">
        <f t="shared" ca="1" si="77"/>
        <v>55239</v>
      </c>
      <c r="F316" s="1134">
        <f t="shared" ca="1" si="78"/>
        <v>9310</v>
      </c>
      <c r="G316" s="1135">
        <f ca="1">IF(F316&lt;&gt;"",COUNTIF($F$11:F316,"&gt;0"),"")</f>
        <v>306</v>
      </c>
      <c r="H316" s="1136">
        <v>0.21531239986631612</v>
      </c>
      <c r="I316" s="1080"/>
      <c r="J316" s="1137">
        <f t="shared" ca="1" si="79"/>
        <v>0</v>
      </c>
      <c r="K316" s="1138">
        <f t="shared" ca="1" si="80"/>
        <v>0</v>
      </c>
      <c r="L316" s="1137">
        <f t="shared" ca="1" si="81"/>
        <v>0</v>
      </c>
      <c r="M316" s="1137">
        <f t="shared" ca="1" si="82"/>
        <v>0</v>
      </c>
      <c r="N316" s="1137">
        <f t="shared" ca="1" si="91"/>
        <v>0</v>
      </c>
      <c r="O316" s="1080"/>
      <c r="P316" s="1137">
        <f t="shared" ca="1" si="83"/>
        <v>0</v>
      </c>
      <c r="Q316" s="1137">
        <f t="shared" ca="1" si="84"/>
        <v>0</v>
      </c>
      <c r="R316" s="1137">
        <f t="shared" ca="1" si="92"/>
        <v>0</v>
      </c>
      <c r="S316" s="1137">
        <f t="shared" ca="1" si="93"/>
        <v>0</v>
      </c>
      <c r="T316" s="1137">
        <f t="shared" ca="1" si="85"/>
        <v>0</v>
      </c>
      <c r="U316" s="1139">
        <f t="shared" ca="1" si="86"/>
        <v>0</v>
      </c>
      <c r="V316" s="1140" t="str">
        <f t="shared" ca="1" si="87"/>
        <v>n.a.</v>
      </c>
      <c r="X316" s="1141">
        <f t="shared" ca="1" si="94"/>
        <v>0</v>
      </c>
      <c r="Y316" s="1141">
        <f t="shared" ca="1" si="88"/>
        <v>0</v>
      </c>
      <c r="Z316" s="1141">
        <f t="shared" ca="1" si="89"/>
        <v>0</v>
      </c>
      <c r="AA316" s="1139">
        <f t="shared" ca="1" si="90"/>
        <v>0</v>
      </c>
      <c r="AB316" s="1112"/>
    </row>
    <row r="317" spans="1:28">
      <c r="A317" s="1151">
        <f>'AMORT. PROFILE 0% CPR'!A317</f>
        <v>54329</v>
      </c>
      <c r="C317" s="1111"/>
      <c r="D317" s="1132">
        <f t="shared" ca="1" si="76"/>
        <v>55243</v>
      </c>
      <c r="E317" s="1133">
        <f t="shared" ca="1" si="77"/>
        <v>55270</v>
      </c>
      <c r="F317" s="1134">
        <f t="shared" ca="1" si="78"/>
        <v>9341</v>
      </c>
      <c r="G317" s="1135">
        <f ca="1">IF(F317&lt;&gt;"",COUNTIF($F$11:F317,"&gt;0"),"")</f>
        <v>307</v>
      </c>
      <c r="H317" s="1136">
        <v>0.27470645671728788</v>
      </c>
      <c r="I317" s="1080"/>
      <c r="J317" s="1137">
        <f t="shared" ca="1" si="79"/>
        <v>0</v>
      </c>
      <c r="K317" s="1138">
        <f t="shared" ca="1" si="80"/>
        <v>0</v>
      </c>
      <c r="L317" s="1137">
        <f t="shared" ca="1" si="81"/>
        <v>0</v>
      </c>
      <c r="M317" s="1137">
        <f t="shared" ca="1" si="82"/>
        <v>0</v>
      </c>
      <c r="N317" s="1137">
        <f t="shared" ca="1" si="91"/>
        <v>0</v>
      </c>
      <c r="O317" s="1080"/>
      <c r="P317" s="1137">
        <f t="shared" ca="1" si="83"/>
        <v>0</v>
      </c>
      <c r="Q317" s="1137">
        <f t="shared" ca="1" si="84"/>
        <v>0</v>
      </c>
      <c r="R317" s="1137">
        <f t="shared" ca="1" si="92"/>
        <v>0</v>
      </c>
      <c r="S317" s="1137">
        <f t="shared" ca="1" si="93"/>
        <v>0</v>
      </c>
      <c r="T317" s="1137">
        <f t="shared" ca="1" si="85"/>
        <v>0</v>
      </c>
      <c r="U317" s="1139">
        <f t="shared" ca="1" si="86"/>
        <v>0</v>
      </c>
      <c r="V317" s="1140" t="str">
        <f t="shared" ca="1" si="87"/>
        <v>n.a.</v>
      </c>
      <c r="X317" s="1141">
        <f t="shared" ca="1" si="94"/>
        <v>0</v>
      </c>
      <c r="Y317" s="1141">
        <f t="shared" ca="1" si="88"/>
        <v>0</v>
      </c>
      <c r="Z317" s="1141">
        <f t="shared" ca="1" si="89"/>
        <v>0</v>
      </c>
      <c r="AA317" s="1139">
        <f t="shared" ca="1" si="90"/>
        <v>0</v>
      </c>
      <c r="AB317" s="1112"/>
    </row>
    <row r="318" spans="1:28">
      <c r="A318" s="1151">
        <f>'AMORT. PROFILE 0% CPR'!A318</f>
        <v>54358</v>
      </c>
      <c r="C318" s="1111"/>
      <c r="D318" s="1132">
        <f t="shared" ca="1" si="76"/>
        <v>55273</v>
      </c>
      <c r="E318" s="1133">
        <f t="shared" ca="1" si="77"/>
        <v>55302</v>
      </c>
      <c r="F318" s="1134">
        <f t="shared" ca="1" si="78"/>
        <v>9373</v>
      </c>
      <c r="G318" s="1135">
        <f ca="1">IF(F318&lt;&gt;"",COUNTIF($F$11:F318,"&gt;0"),"")</f>
        <v>308</v>
      </c>
      <c r="H318" s="1136">
        <v>0.32151381277346691</v>
      </c>
      <c r="I318" s="1080"/>
      <c r="J318" s="1137">
        <f t="shared" ca="1" si="79"/>
        <v>0</v>
      </c>
      <c r="K318" s="1138">
        <f t="shared" ca="1" si="80"/>
        <v>0</v>
      </c>
      <c r="L318" s="1137">
        <f t="shared" ca="1" si="81"/>
        <v>0</v>
      </c>
      <c r="M318" s="1137">
        <f t="shared" ca="1" si="82"/>
        <v>0</v>
      </c>
      <c r="N318" s="1137">
        <f t="shared" ca="1" si="91"/>
        <v>0</v>
      </c>
      <c r="O318" s="1080"/>
      <c r="P318" s="1137">
        <f t="shared" ca="1" si="83"/>
        <v>0</v>
      </c>
      <c r="Q318" s="1137">
        <f t="shared" ca="1" si="84"/>
        <v>0</v>
      </c>
      <c r="R318" s="1137">
        <f t="shared" ca="1" si="92"/>
        <v>0</v>
      </c>
      <c r="S318" s="1137">
        <f t="shared" ca="1" si="93"/>
        <v>0</v>
      </c>
      <c r="T318" s="1137">
        <f t="shared" ca="1" si="85"/>
        <v>0</v>
      </c>
      <c r="U318" s="1139">
        <f t="shared" ca="1" si="86"/>
        <v>0</v>
      </c>
      <c r="V318" s="1140" t="str">
        <f t="shared" ca="1" si="87"/>
        <v>n.a.</v>
      </c>
      <c r="X318" s="1141">
        <f t="shared" ca="1" si="94"/>
        <v>0</v>
      </c>
      <c r="Y318" s="1141">
        <f t="shared" ca="1" si="88"/>
        <v>0</v>
      </c>
      <c r="Z318" s="1141">
        <f t="shared" ca="1" si="89"/>
        <v>0</v>
      </c>
      <c r="AA318" s="1139">
        <f t="shared" ca="1" si="90"/>
        <v>0</v>
      </c>
      <c r="AB318" s="1112"/>
    </row>
    <row r="319" spans="1:28">
      <c r="A319" s="1151">
        <f>'AMORT. PROFILE 0% CPR'!A319</f>
        <v>54389</v>
      </c>
      <c r="C319" s="1111"/>
      <c r="D319" s="1132">
        <f t="shared" ca="1" si="76"/>
        <v>55304</v>
      </c>
      <c r="E319" s="1133">
        <f t="shared" ca="1" si="77"/>
        <v>55331</v>
      </c>
      <c r="F319" s="1134">
        <f t="shared" ca="1" si="78"/>
        <v>9402</v>
      </c>
      <c r="G319" s="1135">
        <f ca="1">IF(F319&lt;&gt;"",COUNTIF($F$11:F319,"&gt;0"),"")</f>
        <v>309</v>
      </c>
      <c r="H319" s="1136">
        <v>0.31524518983572219</v>
      </c>
      <c r="I319" s="1080"/>
      <c r="J319" s="1137">
        <f t="shared" ca="1" si="79"/>
        <v>0</v>
      </c>
      <c r="K319" s="1138">
        <f t="shared" ca="1" si="80"/>
        <v>0</v>
      </c>
      <c r="L319" s="1137">
        <f t="shared" ca="1" si="81"/>
        <v>0</v>
      </c>
      <c r="M319" s="1137">
        <f t="shared" ca="1" si="82"/>
        <v>0</v>
      </c>
      <c r="N319" s="1137">
        <f t="shared" ca="1" si="91"/>
        <v>0</v>
      </c>
      <c r="O319" s="1080"/>
      <c r="P319" s="1137">
        <f t="shared" ca="1" si="83"/>
        <v>0</v>
      </c>
      <c r="Q319" s="1137">
        <f t="shared" ca="1" si="84"/>
        <v>0</v>
      </c>
      <c r="R319" s="1137">
        <f t="shared" ca="1" si="92"/>
        <v>0</v>
      </c>
      <c r="S319" s="1137">
        <f t="shared" ca="1" si="93"/>
        <v>0</v>
      </c>
      <c r="T319" s="1137">
        <f t="shared" ca="1" si="85"/>
        <v>0</v>
      </c>
      <c r="U319" s="1139">
        <f t="shared" ca="1" si="86"/>
        <v>0</v>
      </c>
      <c r="V319" s="1140" t="str">
        <f t="shared" ca="1" si="87"/>
        <v>n.a.</v>
      </c>
      <c r="X319" s="1141">
        <f t="shared" ca="1" si="94"/>
        <v>0</v>
      </c>
      <c r="Y319" s="1141">
        <f t="shared" ca="1" si="88"/>
        <v>0</v>
      </c>
      <c r="Z319" s="1141">
        <f t="shared" ca="1" si="89"/>
        <v>0</v>
      </c>
      <c r="AA319" s="1139">
        <f t="shared" ca="1" si="90"/>
        <v>0</v>
      </c>
      <c r="AB319" s="1112"/>
    </row>
    <row r="320" spans="1:28">
      <c r="A320" s="1151">
        <f>'AMORT. PROFILE 0% CPR'!A320</f>
        <v>54420</v>
      </c>
      <c r="C320" s="1111"/>
      <c r="D320" s="1132">
        <f t="shared" ca="1" si="76"/>
        <v>55334</v>
      </c>
      <c r="E320" s="1133">
        <f t="shared" ca="1" si="77"/>
        <v>55361</v>
      </c>
      <c r="F320" s="1134">
        <f t="shared" ca="1" si="78"/>
        <v>9432</v>
      </c>
      <c r="G320" s="1135">
        <f ca="1">IF(F320&lt;&gt;"",COUNTIF($F$11:F320,"&gt;0"),"")</f>
        <v>310</v>
      </c>
      <c r="H320" s="1136">
        <v>0.33987246414581107</v>
      </c>
      <c r="I320" s="1080"/>
      <c r="J320" s="1137">
        <f t="shared" ca="1" si="79"/>
        <v>0</v>
      </c>
      <c r="K320" s="1138">
        <f t="shared" ca="1" si="80"/>
        <v>0</v>
      </c>
      <c r="L320" s="1137">
        <f t="shared" ca="1" si="81"/>
        <v>0</v>
      </c>
      <c r="M320" s="1137">
        <f t="shared" ca="1" si="82"/>
        <v>0</v>
      </c>
      <c r="N320" s="1137">
        <f t="shared" ca="1" si="91"/>
        <v>0</v>
      </c>
      <c r="O320" s="1080"/>
      <c r="P320" s="1137">
        <f t="shared" ca="1" si="83"/>
        <v>0</v>
      </c>
      <c r="Q320" s="1137">
        <f t="shared" ca="1" si="84"/>
        <v>0</v>
      </c>
      <c r="R320" s="1137">
        <f t="shared" ca="1" si="92"/>
        <v>0</v>
      </c>
      <c r="S320" s="1137">
        <f t="shared" ca="1" si="93"/>
        <v>0</v>
      </c>
      <c r="T320" s="1137">
        <f t="shared" ca="1" si="85"/>
        <v>0</v>
      </c>
      <c r="U320" s="1139">
        <f t="shared" ca="1" si="86"/>
        <v>0</v>
      </c>
      <c r="V320" s="1140" t="str">
        <f t="shared" ca="1" si="87"/>
        <v>n.a.</v>
      </c>
      <c r="X320" s="1141">
        <f t="shared" ca="1" si="94"/>
        <v>0</v>
      </c>
      <c r="Y320" s="1141">
        <f t="shared" ca="1" si="88"/>
        <v>0</v>
      </c>
      <c r="Z320" s="1141">
        <f t="shared" ca="1" si="89"/>
        <v>0</v>
      </c>
      <c r="AA320" s="1139">
        <f t="shared" ca="1" si="90"/>
        <v>0</v>
      </c>
      <c r="AB320" s="1112"/>
    </row>
    <row r="321" spans="1:28">
      <c r="A321" s="1151">
        <f>'AMORT. PROFILE 0% CPR'!A321</f>
        <v>54450</v>
      </c>
      <c r="C321" s="1111"/>
      <c r="D321" s="1132">
        <f t="shared" ca="1" si="76"/>
        <v>55365</v>
      </c>
      <c r="E321" s="1133">
        <f t="shared" ca="1" si="77"/>
        <v>55393</v>
      </c>
      <c r="F321" s="1134">
        <f t="shared" ca="1" si="78"/>
        <v>9464</v>
      </c>
      <c r="G321" s="1135">
        <f ca="1">IF(F321&lt;&gt;"",COUNTIF($F$11:F321,"&gt;0"),"")</f>
        <v>311</v>
      </c>
      <c r="H321" s="1136">
        <v>0.24921166002931291</v>
      </c>
      <c r="I321" s="1080"/>
      <c r="J321" s="1137">
        <f t="shared" ca="1" si="79"/>
        <v>0</v>
      </c>
      <c r="K321" s="1138">
        <f t="shared" ca="1" si="80"/>
        <v>0</v>
      </c>
      <c r="L321" s="1137">
        <f t="shared" ca="1" si="81"/>
        <v>0</v>
      </c>
      <c r="M321" s="1137">
        <f t="shared" ca="1" si="82"/>
        <v>0</v>
      </c>
      <c r="N321" s="1137">
        <f t="shared" ca="1" si="91"/>
        <v>0</v>
      </c>
      <c r="O321" s="1080"/>
      <c r="P321" s="1137">
        <f t="shared" ca="1" si="83"/>
        <v>0</v>
      </c>
      <c r="Q321" s="1137">
        <f t="shared" ca="1" si="84"/>
        <v>0</v>
      </c>
      <c r="R321" s="1137">
        <f t="shared" ca="1" si="92"/>
        <v>0</v>
      </c>
      <c r="S321" s="1137">
        <f t="shared" ca="1" si="93"/>
        <v>0</v>
      </c>
      <c r="T321" s="1137">
        <f t="shared" ca="1" si="85"/>
        <v>0</v>
      </c>
      <c r="U321" s="1139">
        <f t="shared" ca="1" si="86"/>
        <v>0</v>
      </c>
      <c r="V321" s="1140" t="str">
        <f t="shared" ca="1" si="87"/>
        <v>n.a.</v>
      </c>
      <c r="X321" s="1141">
        <f t="shared" ca="1" si="94"/>
        <v>0</v>
      </c>
      <c r="Y321" s="1141">
        <f t="shared" ca="1" si="88"/>
        <v>0</v>
      </c>
      <c r="Z321" s="1141">
        <f t="shared" ca="1" si="89"/>
        <v>0</v>
      </c>
      <c r="AA321" s="1139">
        <f t="shared" ca="1" si="90"/>
        <v>0</v>
      </c>
      <c r="AB321" s="1112"/>
    </row>
    <row r="322" spans="1:28">
      <c r="A322" s="1151">
        <f>'AMORT. PROFILE 0% CPR'!A322</f>
        <v>54480</v>
      </c>
      <c r="C322" s="1111"/>
      <c r="D322" s="1132">
        <f t="shared" ca="1" si="76"/>
        <v>55396</v>
      </c>
      <c r="E322" s="1133">
        <f t="shared" ca="1" si="77"/>
        <v>55423</v>
      </c>
      <c r="F322" s="1134">
        <f t="shared" ca="1" si="78"/>
        <v>9494</v>
      </c>
      <c r="G322" s="1135">
        <f ca="1">IF(F322&lt;&gt;"",COUNTIF($F$11:F322,"&gt;0"),"")</f>
        <v>312</v>
      </c>
      <c r="H322" s="1136">
        <v>0.33266618684702626</v>
      </c>
      <c r="I322" s="1080"/>
      <c r="J322" s="1137">
        <f t="shared" ca="1" si="79"/>
        <v>0</v>
      </c>
      <c r="K322" s="1138">
        <f t="shared" ca="1" si="80"/>
        <v>0</v>
      </c>
      <c r="L322" s="1137">
        <f t="shared" ca="1" si="81"/>
        <v>0</v>
      </c>
      <c r="M322" s="1137">
        <f t="shared" ca="1" si="82"/>
        <v>0</v>
      </c>
      <c r="N322" s="1137">
        <f t="shared" ca="1" si="91"/>
        <v>0</v>
      </c>
      <c r="O322" s="1080"/>
      <c r="P322" s="1137">
        <f t="shared" ca="1" si="83"/>
        <v>0</v>
      </c>
      <c r="Q322" s="1137">
        <f t="shared" ca="1" si="84"/>
        <v>0</v>
      </c>
      <c r="R322" s="1137">
        <f t="shared" ca="1" si="92"/>
        <v>0</v>
      </c>
      <c r="S322" s="1137">
        <f t="shared" ca="1" si="93"/>
        <v>0</v>
      </c>
      <c r="T322" s="1137">
        <f t="shared" ca="1" si="85"/>
        <v>0</v>
      </c>
      <c r="U322" s="1139">
        <f t="shared" ca="1" si="86"/>
        <v>0</v>
      </c>
      <c r="V322" s="1140" t="str">
        <f t="shared" ca="1" si="87"/>
        <v>n.a.</v>
      </c>
      <c r="X322" s="1141">
        <f t="shared" ca="1" si="94"/>
        <v>0</v>
      </c>
      <c r="Y322" s="1141">
        <f t="shared" ca="1" si="88"/>
        <v>0</v>
      </c>
      <c r="Z322" s="1141">
        <f t="shared" ca="1" si="89"/>
        <v>0</v>
      </c>
      <c r="AA322" s="1139">
        <f t="shared" ca="1" si="90"/>
        <v>0</v>
      </c>
      <c r="AB322" s="1112"/>
    </row>
    <row r="323" spans="1:28">
      <c r="A323" s="1151">
        <f>'AMORT. PROFILE 0% CPR'!A323</f>
        <v>54511</v>
      </c>
      <c r="C323" s="1111"/>
      <c r="D323" s="1132">
        <f t="shared" ca="1" si="76"/>
        <v>55426</v>
      </c>
      <c r="E323" s="1133">
        <f t="shared" ca="1" si="77"/>
        <v>55453</v>
      </c>
      <c r="F323" s="1134">
        <f t="shared" ca="1" si="78"/>
        <v>9524</v>
      </c>
      <c r="G323" s="1135">
        <f ca="1">IF(F323&lt;&gt;"",COUNTIF($F$11:F323,"&gt;0"),"")</f>
        <v>313</v>
      </c>
      <c r="H323" s="1136">
        <v>0.49960355959164171</v>
      </c>
      <c r="I323" s="1080"/>
      <c r="J323" s="1137">
        <f t="shared" ca="1" si="79"/>
        <v>0</v>
      </c>
      <c r="K323" s="1138">
        <f t="shared" ca="1" si="80"/>
        <v>0</v>
      </c>
      <c r="L323" s="1137">
        <f t="shared" ca="1" si="81"/>
        <v>0</v>
      </c>
      <c r="M323" s="1137">
        <f t="shared" ca="1" si="82"/>
        <v>0</v>
      </c>
      <c r="N323" s="1137">
        <f t="shared" ca="1" si="91"/>
        <v>0</v>
      </c>
      <c r="O323" s="1080"/>
      <c r="P323" s="1137">
        <f t="shared" ca="1" si="83"/>
        <v>0</v>
      </c>
      <c r="Q323" s="1137">
        <f t="shared" ca="1" si="84"/>
        <v>0</v>
      </c>
      <c r="R323" s="1137">
        <f t="shared" ca="1" si="92"/>
        <v>0</v>
      </c>
      <c r="S323" s="1137">
        <f t="shared" ca="1" si="93"/>
        <v>0</v>
      </c>
      <c r="T323" s="1137">
        <f t="shared" ca="1" si="85"/>
        <v>0</v>
      </c>
      <c r="U323" s="1139">
        <f t="shared" ca="1" si="86"/>
        <v>0</v>
      </c>
      <c r="V323" s="1140" t="str">
        <f t="shared" ca="1" si="87"/>
        <v>n.a.</v>
      </c>
      <c r="X323" s="1141">
        <f t="shared" ca="1" si="94"/>
        <v>0</v>
      </c>
      <c r="Y323" s="1141">
        <f t="shared" ca="1" si="88"/>
        <v>0</v>
      </c>
      <c r="Z323" s="1141">
        <f t="shared" ca="1" si="89"/>
        <v>0</v>
      </c>
      <c r="AA323" s="1139">
        <f t="shared" ca="1" si="90"/>
        <v>0</v>
      </c>
      <c r="AB323" s="1112"/>
    </row>
    <row r="324" spans="1:28">
      <c r="A324" s="1151">
        <f>'AMORT. PROFILE 0% CPR'!A324</f>
        <v>54540</v>
      </c>
      <c r="C324" s="1111"/>
      <c r="D324" s="1132">
        <f t="shared" ca="1" si="76"/>
        <v>55457</v>
      </c>
      <c r="E324" s="1133">
        <f ca="1">IF(INDIRECT("A"&amp;(IFERROR(MATCH(E323,A:A),999)+1))&gt;0,INDIRECT("A"&amp;(IFERROR(MATCH(E323,A:A),999)+1)),"")</f>
        <v>55484</v>
      </c>
      <c r="F324" s="1134">
        <f t="shared" ca="1" si="78"/>
        <v>9555</v>
      </c>
      <c r="G324" s="1135">
        <f ca="1">IF(F324&lt;&gt;"",COUNTIF($F$11:F324,"&gt;0"),"")</f>
        <v>314</v>
      </c>
      <c r="H324" s="1136">
        <v>1</v>
      </c>
      <c r="I324" s="1080"/>
      <c r="J324" s="1137">
        <f t="shared" ca="1" si="79"/>
        <v>0</v>
      </c>
      <c r="K324" s="1138">
        <f t="shared" ca="1" si="80"/>
        <v>0</v>
      </c>
      <c r="L324" s="1137">
        <f t="shared" ca="1" si="81"/>
        <v>0</v>
      </c>
      <c r="M324" s="1137">
        <f t="shared" ca="1" si="82"/>
        <v>0</v>
      </c>
      <c r="N324" s="1137">
        <f t="shared" ca="1" si="91"/>
        <v>0</v>
      </c>
      <c r="O324" s="1080"/>
      <c r="P324" s="1137">
        <f t="shared" ca="1" si="83"/>
        <v>0</v>
      </c>
      <c r="Q324" s="1137">
        <f t="shared" ca="1" si="84"/>
        <v>0</v>
      </c>
      <c r="R324" s="1137">
        <f t="shared" ca="1" si="92"/>
        <v>0</v>
      </c>
      <c r="S324" s="1137">
        <f t="shared" ca="1" si="93"/>
        <v>0</v>
      </c>
      <c r="T324" s="1137">
        <f t="shared" ca="1" si="85"/>
        <v>0</v>
      </c>
      <c r="U324" s="1139">
        <f t="shared" ca="1" si="86"/>
        <v>0</v>
      </c>
      <c r="V324" s="1140" t="str">
        <f t="shared" ca="1" si="87"/>
        <v>n.a.</v>
      </c>
      <c r="X324" s="1141">
        <f t="shared" ca="1" si="94"/>
        <v>0</v>
      </c>
      <c r="Y324" s="1141">
        <f t="shared" ca="1" si="88"/>
        <v>0</v>
      </c>
      <c r="Z324" s="1141">
        <f t="shared" ca="1" si="89"/>
        <v>0</v>
      </c>
      <c r="AA324" s="1139">
        <f t="shared" ca="1" si="90"/>
        <v>0</v>
      </c>
      <c r="AB324" s="1112"/>
    </row>
    <row r="325" spans="1:28">
      <c r="A325" s="1151">
        <f>'AMORT. PROFILE 0% CPR'!A325</f>
        <v>54570</v>
      </c>
      <c r="C325" s="1111"/>
      <c r="D325" s="1132">
        <f t="shared" ca="1" si="76"/>
        <v>55487</v>
      </c>
      <c r="E325" s="1133">
        <f t="shared" ca="1" si="77"/>
        <v>55514</v>
      </c>
      <c r="F325" s="1134">
        <f t="shared" ca="1" si="78"/>
        <v>9585</v>
      </c>
      <c r="G325" s="1135">
        <f ca="1">IF(F325&lt;&gt;"",COUNTIF($F$11:F325,"&gt;0"),"")</f>
        <v>315</v>
      </c>
      <c r="H325" s="1136"/>
      <c r="I325" s="1080"/>
      <c r="J325" s="1137">
        <f t="shared" ca="1" si="79"/>
        <v>0</v>
      </c>
      <c r="K325" s="1138">
        <f t="shared" ca="1" si="80"/>
        <v>0</v>
      </c>
      <c r="L325" s="1137">
        <f t="shared" ca="1" si="81"/>
        <v>0</v>
      </c>
      <c r="M325" s="1137">
        <f t="shared" ca="1" si="82"/>
        <v>0</v>
      </c>
      <c r="N325" s="1137">
        <f t="shared" ca="1" si="91"/>
        <v>0</v>
      </c>
      <c r="O325" s="1080"/>
      <c r="P325" s="1137">
        <f t="shared" ca="1" si="83"/>
        <v>0</v>
      </c>
      <c r="Q325" s="1137">
        <f t="shared" ca="1" si="84"/>
        <v>0</v>
      </c>
      <c r="R325" s="1137">
        <f t="shared" ca="1" si="92"/>
        <v>0</v>
      </c>
      <c r="S325" s="1137">
        <f t="shared" ca="1" si="93"/>
        <v>0</v>
      </c>
      <c r="T325" s="1137">
        <f t="shared" ca="1" si="85"/>
        <v>0</v>
      </c>
      <c r="U325" s="1139">
        <f t="shared" ca="1" si="86"/>
        <v>0</v>
      </c>
      <c r="V325" s="1140" t="str">
        <f t="shared" ca="1" si="87"/>
        <v>n.a.</v>
      </c>
      <c r="X325" s="1141">
        <f t="shared" ca="1" si="94"/>
        <v>0</v>
      </c>
      <c r="Y325" s="1141">
        <f t="shared" ca="1" si="88"/>
        <v>0</v>
      </c>
      <c r="Z325" s="1141">
        <f t="shared" ca="1" si="89"/>
        <v>0</v>
      </c>
      <c r="AA325" s="1139">
        <f t="shared" ca="1" si="90"/>
        <v>0</v>
      </c>
      <c r="AB325" s="1112"/>
    </row>
    <row r="326" spans="1:28">
      <c r="A326" s="1151">
        <f>'AMORT. PROFILE 0% CPR'!A326</f>
        <v>54602</v>
      </c>
      <c r="C326" s="1111"/>
      <c r="D326" s="1132">
        <f t="shared" ca="1" si="76"/>
        <v>55518</v>
      </c>
      <c r="E326" s="1133">
        <f t="shared" ca="1" si="77"/>
        <v>55547</v>
      </c>
      <c r="F326" s="1134">
        <f t="shared" ca="1" si="78"/>
        <v>9618</v>
      </c>
      <c r="G326" s="1135">
        <f ca="1">IF(F326&lt;&gt;"",COUNTIF($F$11:F326,"&gt;0"),"")</f>
        <v>316</v>
      </c>
      <c r="H326" s="1136"/>
      <c r="I326" s="1080"/>
      <c r="J326" s="1137">
        <f t="shared" ca="1" si="79"/>
        <v>0</v>
      </c>
      <c r="K326" s="1138">
        <f t="shared" ca="1" si="80"/>
        <v>0</v>
      </c>
      <c r="L326" s="1137">
        <f t="shared" ca="1" si="81"/>
        <v>0</v>
      </c>
      <c r="M326" s="1137">
        <f t="shared" ca="1" si="82"/>
        <v>0</v>
      </c>
      <c r="N326" s="1137">
        <f t="shared" ca="1" si="91"/>
        <v>0</v>
      </c>
      <c r="O326" s="1080"/>
      <c r="P326" s="1137">
        <f t="shared" ca="1" si="83"/>
        <v>0</v>
      </c>
      <c r="Q326" s="1137">
        <f t="shared" ca="1" si="84"/>
        <v>0</v>
      </c>
      <c r="R326" s="1137">
        <f t="shared" ca="1" si="92"/>
        <v>0</v>
      </c>
      <c r="S326" s="1137">
        <f t="shared" ca="1" si="93"/>
        <v>0</v>
      </c>
      <c r="T326" s="1137">
        <f t="shared" ca="1" si="85"/>
        <v>0</v>
      </c>
      <c r="U326" s="1139">
        <f t="shared" ca="1" si="86"/>
        <v>0</v>
      </c>
      <c r="V326" s="1140" t="str">
        <f t="shared" ca="1" si="87"/>
        <v>n.a.</v>
      </c>
      <c r="X326" s="1141">
        <f t="shared" ca="1" si="94"/>
        <v>0</v>
      </c>
      <c r="Y326" s="1141">
        <f t="shared" ca="1" si="88"/>
        <v>0</v>
      </c>
      <c r="Z326" s="1141">
        <f t="shared" ca="1" si="89"/>
        <v>0</v>
      </c>
      <c r="AA326" s="1139">
        <f t="shared" ca="1" si="90"/>
        <v>0</v>
      </c>
      <c r="AB326" s="1112"/>
    </row>
    <row r="327" spans="1:28">
      <c r="A327" s="1151">
        <f>'AMORT. PROFILE 0% CPR'!A327</f>
        <v>54631</v>
      </c>
      <c r="C327" s="1111"/>
      <c r="D327" s="1132">
        <f t="shared" ca="1" si="76"/>
        <v>55549</v>
      </c>
      <c r="E327" s="1133">
        <f t="shared" ca="1" si="77"/>
        <v>55576</v>
      </c>
      <c r="F327" s="1134">
        <f t="shared" ca="1" si="78"/>
        <v>9647</v>
      </c>
      <c r="G327" s="1135">
        <f ca="1">IF(F327&lt;&gt;"",COUNTIF($F$11:F327,"&gt;0"),"")</f>
        <v>317</v>
      </c>
      <c r="H327" s="1136"/>
      <c r="I327" s="1080"/>
      <c r="J327" s="1137">
        <f t="shared" ca="1" si="79"/>
        <v>0</v>
      </c>
      <c r="K327" s="1138">
        <f t="shared" ca="1" si="80"/>
        <v>0</v>
      </c>
      <c r="L327" s="1137">
        <f t="shared" ca="1" si="81"/>
        <v>0</v>
      </c>
      <c r="M327" s="1137">
        <f t="shared" ca="1" si="82"/>
        <v>0</v>
      </c>
      <c r="N327" s="1137">
        <f t="shared" ca="1" si="91"/>
        <v>0</v>
      </c>
      <c r="O327" s="1080"/>
      <c r="P327" s="1137">
        <f t="shared" ca="1" si="83"/>
        <v>0</v>
      </c>
      <c r="Q327" s="1137">
        <f t="shared" ca="1" si="84"/>
        <v>0</v>
      </c>
      <c r="R327" s="1137">
        <f t="shared" ca="1" si="92"/>
        <v>0</v>
      </c>
      <c r="S327" s="1137">
        <f t="shared" ca="1" si="93"/>
        <v>0</v>
      </c>
      <c r="T327" s="1137">
        <f t="shared" ca="1" si="85"/>
        <v>0</v>
      </c>
      <c r="U327" s="1139">
        <f t="shared" ca="1" si="86"/>
        <v>0</v>
      </c>
      <c r="V327" s="1140" t="str">
        <f t="shared" ca="1" si="87"/>
        <v>n.a.</v>
      </c>
      <c r="X327" s="1141">
        <f t="shared" ca="1" si="94"/>
        <v>0</v>
      </c>
      <c r="Y327" s="1141">
        <f t="shared" ca="1" si="88"/>
        <v>0</v>
      </c>
      <c r="Z327" s="1141">
        <f t="shared" ca="1" si="89"/>
        <v>0</v>
      </c>
      <c r="AA327" s="1139">
        <f t="shared" ca="1" si="90"/>
        <v>0</v>
      </c>
      <c r="AB327" s="1112"/>
    </row>
    <row r="328" spans="1:28">
      <c r="A328" s="1151">
        <f>'AMORT. PROFILE 0% CPR'!A328</f>
        <v>54662</v>
      </c>
      <c r="C328" s="1111"/>
      <c r="D328" s="1132">
        <f t="shared" ca="1" si="76"/>
        <v>55578</v>
      </c>
      <c r="E328" s="1133">
        <f t="shared" ca="1" si="77"/>
        <v>55605</v>
      </c>
      <c r="F328" s="1134">
        <f t="shared" ca="1" si="78"/>
        <v>9676</v>
      </c>
      <c r="G328" s="1135">
        <f ca="1">IF(F328&lt;&gt;"",COUNTIF($F$11:F328,"&gt;0"),"")</f>
        <v>318</v>
      </c>
      <c r="H328" s="1136"/>
      <c r="I328" s="1080"/>
      <c r="J328" s="1137">
        <f t="shared" ca="1" si="79"/>
        <v>0</v>
      </c>
      <c r="K328" s="1138">
        <f t="shared" ca="1" si="80"/>
        <v>0</v>
      </c>
      <c r="L328" s="1137">
        <f t="shared" ca="1" si="81"/>
        <v>0</v>
      </c>
      <c r="M328" s="1137">
        <f t="shared" ca="1" si="82"/>
        <v>0</v>
      </c>
      <c r="N328" s="1137">
        <f t="shared" ca="1" si="91"/>
        <v>0</v>
      </c>
      <c r="O328" s="1080"/>
      <c r="P328" s="1137">
        <f t="shared" ca="1" si="83"/>
        <v>0</v>
      </c>
      <c r="Q328" s="1137">
        <f t="shared" ca="1" si="84"/>
        <v>0</v>
      </c>
      <c r="R328" s="1137">
        <f t="shared" ca="1" si="92"/>
        <v>0</v>
      </c>
      <c r="S328" s="1137">
        <f t="shared" ca="1" si="93"/>
        <v>0</v>
      </c>
      <c r="T328" s="1137">
        <f t="shared" ca="1" si="85"/>
        <v>0</v>
      </c>
      <c r="U328" s="1139">
        <f t="shared" ca="1" si="86"/>
        <v>0</v>
      </c>
      <c r="V328" s="1140" t="str">
        <f t="shared" ca="1" si="87"/>
        <v>n.a.</v>
      </c>
      <c r="X328" s="1141">
        <f t="shared" ca="1" si="94"/>
        <v>0</v>
      </c>
      <c r="Y328" s="1141">
        <f t="shared" ca="1" si="88"/>
        <v>0</v>
      </c>
      <c r="Z328" s="1141">
        <f t="shared" ca="1" si="89"/>
        <v>0</v>
      </c>
      <c r="AA328" s="1139">
        <f t="shared" ca="1" si="90"/>
        <v>0</v>
      </c>
      <c r="AB328" s="1112"/>
    </row>
    <row r="329" spans="1:28">
      <c r="A329" s="1151">
        <f>'AMORT. PROFILE 0% CPR'!A329</f>
        <v>54693</v>
      </c>
      <c r="C329" s="1111"/>
      <c r="D329" s="1132">
        <f t="shared" ca="1" si="76"/>
        <v>55609</v>
      </c>
      <c r="E329" s="1133">
        <f t="shared" ca="1" si="77"/>
        <v>55638</v>
      </c>
      <c r="F329" s="1134">
        <f t="shared" ca="1" si="78"/>
        <v>9709</v>
      </c>
      <c r="G329" s="1135">
        <f ca="1">IF(F329&lt;&gt;"",COUNTIF($F$11:F329,"&gt;0"),"")</f>
        <v>319</v>
      </c>
      <c r="H329" s="1136"/>
      <c r="I329" s="1080"/>
      <c r="J329" s="1137">
        <f t="shared" ca="1" si="79"/>
        <v>0</v>
      </c>
      <c r="K329" s="1138">
        <f t="shared" ca="1" si="80"/>
        <v>0</v>
      </c>
      <c r="L329" s="1137">
        <f t="shared" ca="1" si="81"/>
        <v>0</v>
      </c>
      <c r="M329" s="1137">
        <f t="shared" ca="1" si="82"/>
        <v>0</v>
      </c>
      <c r="N329" s="1137">
        <f t="shared" ca="1" si="91"/>
        <v>0</v>
      </c>
      <c r="O329" s="1080"/>
      <c r="P329" s="1137">
        <f t="shared" ca="1" si="83"/>
        <v>0</v>
      </c>
      <c r="Q329" s="1137">
        <f t="shared" ca="1" si="84"/>
        <v>0</v>
      </c>
      <c r="R329" s="1137">
        <f t="shared" ca="1" si="92"/>
        <v>0</v>
      </c>
      <c r="S329" s="1137">
        <f t="shared" ca="1" si="93"/>
        <v>0</v>
      </c>
      <c r="T329" s="1137">
        <f t="shared" ca="1" si="85"/>
        <v>0</v>
      </c>
      <c r="U329" s="1139">
        <f t="shared" ca="1" si="86"/>
        <v>0</v>
      </c>
      <c r="V329" s="1140" t="str">
        <f t="shared" ca="1" si="87"/>
        <v>n.a.</v>
      </c>
      <c r="X329" s="1141">
        <f t="shared" ca="1" si="94"/>
        <v>0</v>
      </c>
      <c r="Y329" s="1141">
        <f t="shared" ca="1" si="88"/>
        <v>0</v>
      </c>
      <c r="Z329" s="1141">
        <f t="shared" ca="1" si="89"/>
        <v>0</v>
      </c>
      <c r="AA329" s="1139">
        <f t="shared" ca="1" si="90"/>
        <v>0</v>
      </c>
      <c r="AB329" s="1112"/>
    </row>
    <row r="330" spans="1:28">
      <c r="A330" s="1151">
        <f>'AMORT. PROFILE 0% CPR'!A330</f>
        <v>54723</v>
      </c>
      <c r="C330" s="1111"/>
      <c r="D330" s="1132">
        <f t="shared" ca="1" si="76"/>
        <v>55639</v>
      </c>
      <c r="E330" s="1133">
        <f t="shared" ca="1" si="77"/>
        <v>55666</v>
      </c>
      <c r="F330" s="1134">
        <f t="shared" ca="1" si="78"/>
        <v>9737</v>
      </c>
      <c r="G330" s="1135">
        <f ca="1">IF(F330&lt;&gt;"",COUNTIF($F$11:F330,"&gt;0"),"")</f>
        <v>320</v>
      </c>
      <c r="H330" s="1136"/>
      <c r="I330" s="1080"/>
      <c r="J330" s="1137">
        <f t="shared" ca="1" si="79"/>
        <v>0</v>
      </c>
      <c r="K330" s="1138">
        <f t="shared" ca="1" si="80"/>
        <v>0</v>
      </c>
      <c r="L330" s="1137">
        <f t="shared" ca="1" si="81"/>
        <v>0</v>
      </c>
      <c r="M330" s="1137">
        <f t="shared" ca="1" si="82"/>
        <v>0</v>
      </c>
      <c r="N330" s="1137">
        <f t="shared" ca="1" si="91"/>
        <v>0</v>
      </c>
      <c r="O330" s="1080"/>
      <c r="P330" s="1137">
        <f t="shared" ca="1" si="83"/>
        <v>0</v>
      </c>
      <c r="Q330" s="1137">
        <f t="shared" ca="1" si="84"/>
        <v>0</v>
      </c>
      <c r="R330" s="1137">
        <f t="shared" ca="1" si="92"/>
        <v>0</v>
      </c>
      <c r="S330" s="1137">
        <f t="shared" ca="1" si="93"/>
        <v>0</v>
      </c>
      <c r="T330" s="1137">
        <f t="shared" ca="1" si="85"/>
        <v>0</v>
      </c>
      <c r="U330" s="1139">
        <f t="shared" ca="1" si="86"/>
        <v>0</v>
      </c>
      <c r="V330" s="1140" t="str">
        <f t="shared" ca="1" si="87"/>
        <v>n.a.</v>
      </c>
      <c r="X330" s="1141">
        <f t="shared" ca="1" si="94"/>
        <v>0</v>
      </c>
      <c r="Y330" s="1141">
        <f t="shared" ca="1" si="88"/>
        <v>0</v>
      </c>
      <c r="Z330" s="1141">
        <f t="shared" ca="1" si="89"/>
        <v>0</v>
      </c>
      <c r="AA330" s="1139">
        <f t="shared" ca="1" si="90"/>
        <v>0</v>
      </c>
      <c r="AB330" s="1112"/>
    </row>
    <row r="331" spans="1:28">
      <c r="A331" s="1151">
        <f>'AMORT. PROFILE 0% CPR'!A331</f>
        <v>54756</v>
      </c>
      <c r="C331" s="1111"/>
      <c r="D331" s="1132">
        <f t="shared" ca="1" si="76"/>
        <v>55670</v>
      </c>
      <c r="E331" s="1133">
        <f t="shared" ca="1" si="77"/>
        <v>55697</v>
      </c>
      <c r="F331" s="1134">
        <f t="shared" ca="1" si="78"/>
        <v>9768</v>
      </c>
      <c r="G331" s="1135">
        <f ca="1">IF(F331&lt;&gt;"",COUNTIF($F$11:F331,"&gt;0"),"")</f>
        <v>321</v>
      </c>
      <c r="H331" s="1136"/>
      <c r="I331" s="1080"/>
      <c r="J331" s="1137">
        <f t="shared" ca="1" si="79"/>
        <v>0</v>
      </c>
      <c r="K331" s="1138">
        <f t="shared" ca="1" si="80"/>
        <v>0</v>
      </c>
      <c r="L331" s="1137">
        <f t="shared" ca="1" si="81"/>
        <v>0</v>
      </c>
      <c r="M331" s="1137">
        <f t="shared" ca="1" si="82"/>
        <v>0</v>
      </c>
      <c r="N331" s="1137">
        <f t="shared" ca="1" si="91"/>
        <v>0</v>
      </c>
      <c r="O331" s="1080"/>
      <c r="P331" s="1137">
        <f t="shared" ca="1" si="83"/>
        <v>0</v>
      </c>
      <c r="Q331" s="1137">
        <f t="shared" ca="1" si="84"/>
        <v>0</v>
      </c>
      <c r="R331" s="1137">
        <f t="shared" ca="1" si="92"/>
        <v>0</v>
      </c>
      <c r="S331" s="1137">
        <f t="shared" ca="1" si="93"/>
        <v>0</v>
      </c>
      <c r="T331" s="1137">
        <f t="shared" ca="1" si="85"/>
        <v>0</v>
      </c>
      <c r="U331" s="1139">
        <f t="shared" ca="1" si="86"/>
        <v>0</v>
      </c>
      <c r="V331" s="1140" t="str">
        <f t="shared" ca="1" si="87"/>
        <v>n.a.</v>
      </c>
      <c r="X331" s="1141">
        <f t="shared" ca="1" si="94"/>
        <v>0</v>
      </c>
      <c r="Y331" s="1141">
        <f t="shared" ca="1" si="88"/>
        <v>0</v>
      </c>
      <c r="Z331" s="1141">
        <f t="shared" ca="1" si="89"/>
        <v>0</v>
      </c>
      <c r="AA331" s="1139">
        <f t="shared" ca="1" si="90"/>
        <v>0</v>
      </c>
      <c r="AB331" s="1112"/>
    </row>
    <row r="332" spans="1:28">
      <c r="A332" s="1151">
        <f>'AMORT. PROFILE 0% CPR'!A332</f>
        <v>54784</v>
      </c>
      <c r="C332" s="1111"/>
      <c r="D332" s="1132">
        <f t="shared" ref="D332:D354" ca="1" si="95">IF(E332&lt;&gt;"",EOMONTH(E332,-1),"")</f>
        <v>55700</v>
      </c>
      <c r="E332" s="1133">
        <f t="shared" ref="E332:E354" ca="1" si="96">IF(INDIRECT("A"&amp;(IFERROR(MATCH(E331,A:A),999)+1))&gt;0,INDIRECT("A"&amp;(IFERROR(MATCH(E331,A:A),999)+1)),"")</f>
        <v>55729</v>
      </c>
      <c r="F332" s="1134">
        <f t="shared" ref="F332:F354" ca="1" si="97">IF(E332&lt;&gt;"",E332-$A$31,"")</f>
        <v>9800</v>
      </c>
      <c r="G332" s="1135">
        <f ca="1">IF(F332&lt;&gt;"",COUNTIF($F$11:F332,"&gt;0"),"")</f>
        <v>322</v>
      </c>
      <c r="H332" s="1136"/>
      <c r="I332" s="1080"/>
      <c r="J332" s="1137">
        <f t="shared" ref="J332:J354" ca="1" si="98">IF(G332=1,$A$7,N331)</f>
        <v>0</v>
      </c>
      <c r="K332" s="1138">
        <f t="shared" ref="K332:K354" ca="1" si="99">H332*J332</f>
        <v>0</v>
      </c>
      <c r="L332" s="1137">
        <f t="shared" ref="L332:L354" ca="1" si="100">IF(E332&lt;&gt;"",(1-(1-$A$25)^(1/12))*(J332-K332),"")</f>
        <v>0</v>
      </c>
      <c r="M332" s="1137">
        <f t="shared" ref="M332:M354" ca="1" si="101">IF(J332-K332-L332&lt;$A$27*$A$5,J332-K332-L332,0)</f>
        <v>0</v>
      </c>
      <c r="N332" s="1137">
        <f t="shared" ca="1" si="91"/>
        <v>0</v>
      </c>
      <c r="O332" s="1080"/>
      <c r="P332" s="1137">
        <f t="shared" ref="P332:P354" ca="1" si="102">IF(G332&lt;&gt; "", R332+X332-N332, "")</f>
        <v>0</v>
      </c>
      <c r="Q332" s="1137">
        <f t="shared" ref="Q332:Q354" ca="1" si="103">IF(E332&lt;&gt;"", N332*(1-$A$15), "")</f>
        <v>0</v>
      </c>
      <c r="R332" s="1137">
        <f t="shared" ca="1" si="92"/>
        <v>0</v>
      </c>
      <c r="S332" s="1137">
        <f t="shared" ca="1" si="93"/>
        <v>0</v>
      </c>
      <c r="T332" s="1137">
        <f t="shared" ref="T332:T354" ca="1" si="104">IF(E332&lt;&gt;"", R332-S332, "")</f>
        <v>0</v>
      </c>
      <c r="U332" s="1139">
        <f t="shared" ref="U332:U354" ca="1" si="105">IF(E332&lt;&gt;"", R332/$A$11, "")</f>
        <v>0</v>
      </c>
      <c r="V332" s="1140" t="str">
        <f t="shared" ref="V332:V354" ca="1" si="106">IF(E332&lt;&gt;"", IFERROR(1-T332/N332, "n.a."), "")</f>
        <v>n.a.</v>
      </c>
      <c r="X332" s="1141">
        <f t="shared" ca="1" si="94"/>
        <v>0</v>
      </c>
      <c r="Y332" s="1141">
        <f t="shared" ref="Y332:Y354" ca="1" si="107">IF(E332&lt;&gt;"", P332-S332, "")</f>
        <v>0</v>
      </c>
      <c r="Z332" s="1141">
        <f t="shared" ref="Z332:Z354" ca="1" si="108">IF(E332&lt;&gt;"", X332-Y332, "")</f>
        <v>0</v>
      </c>
      <c r="AA332" s="1139">
        <f t="shared" ref="AA332:AA354" ca="1" si="109">IF(E332&lt;&gt;"", X332/$A$19, "")</f>
        <v>0</v>
      </c>
      <c r="AB332" s="1112"/>
    </row>
    <row r="333" spans="1:28">
      <c r="A333" s="1151">
        <f>'AMORT. PROFILE 0% CPR'!A333</f>
        <v>54815</v>
      </c>
      <c r="C333" s="1111"/>
      <c r="D333" s="1132">
        <f t="shared" ca="1" si="95"/>
        <v>55731</v>
      </c>
      <c r="E333" s="1133">
        <f t="shared" ca="1" si="96"/>
        <v>55758</v>
      </c>
      <c r="F333" s="1134">
        <f t="shared" ca="1" si="97"/>
        <v>9829</v>
      </c>
      <c r="G333" s="1135">
        <f ca="1">IF(F333&lt;&gt;"",COUNTIF($F$11:F333,"&gt;0"),"")</f>
        <v>323</v>
      </c>
      <c r="H333" s="1136"/>
      <c r="I333" s="1080"/>
      <c r="J333" s="1137">
        <f t="shared" ca="1" si="98"/>
        <v>0</v>
      </c>
      <c r="K333" s="1138">
        <f t="shared" ca="1" si="99"/>
        <v>0</v>
      </c>
      <c r="L333" s="1137">
        <f t="shared" ca="1" si="100"/>
        <v>0</v>
      </c>
      <c r="M333" s="1137">
        <f t="shared" ca="1" si="101"/>
        <v>0</v>
      </c>
      <c r="N333" s="1137">
        <f t="shared" ref="N333:N354" ca="1" si="110">IF(E333&lt;&gt;"",J333-K333-L333-M333,"")</f>
        <v>0</v>
      </c>
      <c r="O333" s="1080"/>
      <c r="P333" s="1137">
        <f t="shared" ca="1" si="102"/>
        <v>0</v>
      </c>
      <c r="Q333" s="1137">
        <f t="shared" ca="1" si="103"/>
        <v>0</v>
      </c>
      <c r="R333" s="1137">
        <f t="shared" ref="R333:R354" ca="1" si="111">IF(E333&lt;&gt;"", T332, "")</f>
        <v>0</v>
      </c>
      <c r="S333" s="1137">
        <f t="shared" ref="S333:S354" ca="1" si="112">IF(E333&lt;&gt;"", MIN(P333,MAX(R333-Q333,0)), "")</f>
        <v>0</v>
      </c>
      <c r="T333" s="1137">
        <f t="shared" ca="1" si="104"/>
        <v>0</v>
      </c>
      <c r="U333" s="1139">
        <f t="shared" ca="1" si="105"/>
        <v>0</v>
      </c>
      <c r="V333" s="1140" t="str">
        <f t="shared" ca="1" si="106"/>
        <v>n.a.</v>
      </c>
      <c r="X333" s="1141">
        <f t="shared" ref="X333:X354" ca="1" si="113">IF(E333&lt;&gt;"", Z332, "")</f>
        <v>0</v>
      </c>
      <c r="Y333" s="1141">
        <f t="shared" ca="1" si="107"/>
        <v>0</v>
      </c>
      <c r="Z333" s="1141">
        <f t="shared" ca="1" si="108"/>
        <v>0</v>
      </c>
      <c r="AA333" s="1139">
        <f t="shared" ca="1" si="109"/>
        <v>0</v>
      </c>
      <c r="AB333" s="1112"/>
    </row>
    <row r="334" spans="1:28">
      <c r="A334" s="1151">
        <f>'AMORT. PROFILE 0% CPR'!A334</f>
        <v>54847</v>
      </c>
      <c r="C334" s="1111"/>
      <c r="D334" s="1132">
        <f t="shared" ca="1" si="95"/>
        <v>55762</v>
      </c>
      <c r="E334" s="1133">
        <f t="shared" ca="1" si="96"/>
        <v>55789</v>
      </c>
      <c r="F334" s="1134">
        <f t="shared" ca="1" si="97"/>
        <v>9860</v>
      </c>
      <c r="G334" s="1135">
        <f ca="1">IF(F334&lt;&gt;"",COUNTIF($F$11:F334,"&gt;0"),"")</f>
        <v>324</v>
      </c>
      <c r="H334" s="1136"/>
      <c r="I334" s="1080"/>
      <c r="J334" s="1137">
        <f t="shared" ca="1" si="98"/>
        <v>0</v>
      </c>
      <c r="K334" s="1138">
        <f t="shared" ca="1" si="99"/>
        <v>0</v>
      </c>
      <c r="L334" s="1137">
        <f t="shared" ca="1" si="100"/>
        <v>0</v>
      </c>
      <c r="M334" s="1137">
        <f t="shared" ca="1" si="101"/>
        <v>0</v>
      </c>
      <c r="N334" s="1137">
        <f t="shared" ca="1" si="110"/>
        <v>0</v>
      </c>
      <c r="O334" s="1080"/>
      <c r="P334" s="1137">
        <f t="shared" ca="1" si="102"/>
        <v>0</v>
      </c>
      <c r="Q334" s="1137">
        <f t="shared" ca="1" si="103"/>
        <v>0</v>
      </c>
      <c r="R334" s="1137">
        <f t="shared" ca="1" si="111"/>
        <v>0</v>
      </c>
      <c r="S334" s="1137">
        <f t="shared" ca="1" si="112"/>
        <v>0</v>
      </c>
      <c r="T334" s="1137">
        <f t="shared" ca="1" si="104"/>
        <v>0</v>
      </c>
      <c r="U334" s="1139">
        <f t="shared" ca="1" si="105"/>
        <v>0</v>
      </c>
      <c r="V334" s="1140" t="str">
        <f t="shared" ca="1" si="106"/>
        <v>n.a.</v>
      </c>
      <c r="X334" s="1141">
        <f t="shared" ca="1" si="113"/>
        <v>0</v>
      </c>
      <c r="Y334" s="1141">
        <f t="shared" ca="1" si="107"/>
        <v>0</v>
      </c>
      <c r="Z334" s="1141">
        <f t="shared" ca="1" si="108"/>
        <v>0</v>
      </c>
      <c r="AA334" s="1139">
        <f t="shared" ca="1" si="109"/>
        <v>0</v>
      </c>
      <c r="AB334" s="1112"/>
    </row>
    <row r="335" spans="1:28">
      <c r="A335" s="1151">
        <f>'AMORT. PROFILE 0% CPR'!A335</f>
        <v>54875</v>
      </c>
      <c r="C335" s="1111"/>
      <c r="D335" s="1132">
        <f t="shared" ca="1" si="95"/>
        <v>55792</v>
      </c>
      <c r="E335" s="1133">
        <f t="shared" ca="1" si="96"/>
        <v>55820</v>
      </c>
      <c r="F335" s="1134">
        <f t="shared" ca="1" si="97"/>
        <v>9891</v>
      </c>
      <c r="G335" s="1135">
        <f ca="1">IF(F335&lt;&gt;"",COUNTIF($F$11:F335,"&gt;0"),"")</f>
        <v>325</v>
      </c>
      <c r="H335" s="1136"/>
      <c r="I335" s="1080"/>
      <c r="J335" s="1137">
        <f t="shared" ca="1" si="98"/>
        <v>0</v>
      </c>
      <c r="K335" s="1138">
        <f t="shared" ca="1" si="99"/>
        <v>0</v>
      </c>
      <c r="L335" s="1137">
        <f t="shared" ca="1" si="100"/>
        <v>0</v>
      </c>
      <c r="M335" s="1137">
        <f t="shared" ca="1" si="101"/>
        <v>0</v>
      </c>
      <c r="N335" s="1137">
        <f t="shared" ca="1" si="110"/>
        <v>0</v>
      </c>
      <c r="O335" s="1080"/>
      <c r="P335" s="1137">
        <f t="shared" ca="1" si="102"/>
        <v>0</v>
      </c>
      <c r="Q335" s="1137">
        <f t="shared" ca="1" si="103"/>
        <v>0</v>
      </c>
      <c r="R335" s="1137">
        <f t="shared" ca="1" si="111"/>
        <v>0</v>
      </c>
      <c r="S335" s="1137">
        <f t="shared" ca="1" si="112"/>
        <v>0</v>
      </c>
      <c r="T335" s="1137">
        <f t="shared" ca="1" si="104"/>
        <v>0</v>
      </c>
      <c r="U335" s="1139">
        <f t="shared" ca="1" si="105"/>
        <v>0</v>
      </c>
      <c r="V335" s="1140" t="str">
        <f t="shared" ca="1" si="106"/>
        <v>n.a.</v>
      </c>
      <c r="X335" s="1141">
        <f t="shared" ca="1" si="113"/>
        <v>0</v>
      </c>
      <c r="Y335" s="1141">
        <f t="shared" ca="1" si="107"/>
        <v>0</v>
      </c>
      <c r="Z335" s="1141">
        <f t="shared" ca="1" si="108"/>
        <v>0</v>
      </c>
      <c r="AA335" s="1139">
        <f t="shared" ca="1" si="109"/>
        <v>0</v>
      </c>
      <c r="AB335" s="1112"/>
    </row>
    <row r="336" spans="1:28">
      <c r="A336" s="1151">
        <f>'AMORT. PROFILE 0% CPR'!A336</f>
        <v>54905</v>
      </c>
      <c r="C336" s="1111"/>
      <c r="D336" s="1132">
        <f t="shared" ca="1" si="95"/>
        <v>55823</v>
      </c>
      <c r="E336" s="1133">
        <f t="shared" ca="1" si="96"/>
        <v>55850</v>
      </c>
      <c r="F336" s="1134">
        <f t="shared" ca="1" si="97"/>
        <v>9921</v>
      </c>
      <c r="G336" s="1135">
        <f ca="1">IF(F336&lt;&gt;"",COUNTIF($F$11:F336,"&gt;0"),"")</f>
        <v>326</v>
      </c>
      <c r="H336" s="1136"/>
      <c r="I336" s="1080"/>
      <c r="J336" s="1137">
        <f t="shared" ca="1" si="98"/>
        <v>0</v>
      </c>
      <c r="K336" s="1138">
        <f t="shared" ca="1" si="99"/>
        <v>0</v>
      </c>
      <c r="L336" s="1137">
        <f t="shared" ca="1" si="100"/>
        <v>0</v>
      </c>
      <c r="M336" s="1137">
        <f t="shared" ca="1" si="101"/>
        <v>0</v>
      </c>
      <c r="N336" s="1137">
        <f t="shared" ca="1" si="110"/>
        <v>0</v>
      </c>
      <c r="O336" s="1080"/>
      <c r="P336" s="1137">
        <f t="shared" ca="1" si="102"/>
        <v>0</v>
      </c>
      <c r="Q336" s="1137">
        <f t="shared" ca="1" si="103"/>
        <v>0</v>
      </c>
      <c r="R336" s="1137">
        <f t="shared" ca="1" si="111"/>
        <v>0</v>
      </c>
      <c r="S336" s="1137">
        <f t="shared" ca="1" si="112"/>
        <v>0</v>
      </c>
      <c r="T336" s="1137">
        <f t="shared" ca="1" si="104"/>
        <v>0</v>
      </c>
      <c r="U336" s="1139">
        <f t="shared" ca="1" si="105"/>
        <v>0</v>
      </c>
      <c r="V336" s="1140" t="str">
        <f t="shared" ca="1" si="106"/>
        <v>n.a.</v>
      </c>
      <c r="X336" s="1141">
        <f t="shared" ca="1" si="113"/>
        <v>0</v>
      </c>
      <c r="Y336" s="1141">
        <f t="shared" ca="1" si="107"/>
        <v>0</v>
      </c>
      <c r="Z336" s="1141">
        <f t="shared" ca="1" si="108"/>
        <v>0</v>
      </c>
      <c r="AA336" s="1139">
        <f t="shared" ca="1" si="109"/>
        <v>0</v>
      </c>
      <c r="AB336" s="1112"/>
    </row>
    <row r="337" spans="1:28">
      <c r="A337" s="1151">
        <f>'AMORT. PROFILE 0% CPR'!A337</f>
        <v>54935</v>
      </c>
      <c r="C337" s="1111"/>
      <c r="D337" s="1132">
        <f t="shared" ca="1" si="95"/>
        <v>55853</v>
      </c>
      <c r="E337" s="1133">
        <f t="shared" ca="1" si="96"/>
        <v>55880</v>
      </c>
      <c r="F337" s="1134">
        <f t="shared" ca="1" si="97"/>
        <v>9951</v>
      </c>
      <c r="G337" s="1135">
        <f ca="1">IF(F337&lt;&gt;"",COUNTIF($F$11:F337,"&gt;0"),"")</f>
        <v>327</v>
      </c>
      <c r="H337" s="1136"/>
      <c r="I337" s="1080"/>
      <c r="J337" s="1137">
        <f t="shared" ca="1" si="98"/>
        <v>0</v>
      </c>
      <c r="K337" s="1138">
        <f t="shared" ca="1" si="99"/>
        <v>0</v>
      </c>
      <c r="L337" s="1137">
        <f t="shared" ca="1" si="100"/>
        <v>0</v>
      </c>
      <c r="M337" s="1137">
        <f t="shared" ca="1" si="101"/>
        <v>0</v>
      </c>
      <c r="N337" s="1137">
        <f t="shared" ca="1" si="110"/>
        <v>0</v>
      </c>
      <c r="O337" s="1080"/>
      <c r="P337" s="1137">
        <f t="shared" ca="1" si="102"/>
        <v>0</v>
      </c>
      <c r="Q337" s="1137">
        <f t="shared" ca="1" si="103"/>
        <v>0</v>
      </c>
      <c r="R337" s="1137">
        <f t="shared" ca="1" si="111"/>
        <v>0</v>
      </c>
      <c r="S337" s="1137">
        <f t="shared" ca="1" si="112"/>
        <v>0</v>
      </c>
      <c r="T337" s="1137">
        <f t="shared" ca="1" si="104"/>
        <v>0</v>
      </c>
      <c r="U337" s="1139">
        <f t="shared" ca="1" si="105"/>
        <v>0</v>
      </c>
      <c r="V337" s="1140" t="str">
        <f t="shared" ca="1" si="106"/>
        <v>n.a.</v>
      </c>
      <c r="X337" s="1141">
        <f t="shared" ca="1" si="113"/>
        <v>0</v>
      </c>
      <c r="Y337" s="1141">
        <f t="shared" ca="1" si="107"/>
        <v>0</v>
      </c>
      <c r="Z337" s="1141">
        <f t="shared" ca="1" si="108"/>
        <v>0</v>
      </c>
      <c r="AA337" s="1139">
        <f t="shared" ca="1" si="109"/>
        <v>0</v>
      </c>
      <c r="AB337" s="1112"/>
    </row>
    <row r="338" spans="1:28">
      <c r="A338" s="1151">
        <f>'AMORT. PROFILE 0% CPR'!A338</f>
        <v>54966</v>
      </c>
      <c r="C338" s="1111"/>
      <c r="D338" s="1132">
        <f t="shared" ca="1" si="95"/>
        <v>55884</v>
      </c>
      <c r="E338" s="1133">
        <f t="shared" ca="1" si="96"/>
        <v>55911</v>
      </c>
      <c r="F338" s="1134">
        <f t="shared" ca="1" si="97"/>
        <v>9982</v>
      </c>
      <c r="G338" s="1135">
        <f ca="1">IF(F338&lt;&gt;"",COUNTIF($F$11:F338,"&gt;0"),"")</f>
        <v>328</v>
      </c>
      <c r="H338" s="1136"/>
      <c r="I338" s="1080"/>
      <c r="J338" s="1137">
        <f t="shared" ca="1" si="98"/>
        <v>0</v>
      </c>
      <c r="K338" s="1138">
        <f t="shared" ca="1" si="99"/>
        <v>0</v>
      </c>
      <c r="L338" s="1137">
        <f t="shared" ca="1" si="100"/>
        <v>0</v>
      </c>
      <c r="M338" s="1137">
        <f t="shared" ca="1" si="101"/>
        <v>0</v>
      </c>
      <c r="N338" s="1137">
        <f t="shared" ca="1" si="110"/>
        <v>0</v>
      </c>
      <c r="O338" s="1080"/>
      <c r="P338" s="1137">
        <f t="shared" ca="1" si="102"/>
        <v>0</v>
      </c>
      <c r="Q338" s="1137">
        <f t="shared" ca="1" si="103"/>
        <v>0</v>
      </c>
      <c r="R338" s="1137">
        <f t="shared" ca="1" si="111"/>
        <v>0</v>
      </c>
      <c r="S338" s="1137">
        <f t="shared" ca="1" si="112"/>
        <v>0</v>
      </c>
      <c r="T338" s="1137">
        <f t="shared" ca="1" si="104"/>
        <v>0</v>
      </c>
      <c r="U338" s="1139">
        <f t="shared" ca="1" si="105"/>
        <v>0</v>
      </c>
      <c r="V338" s="1140" t="str">
        <f t="shared" ca="1" si="106"/>
        <v>n.a.</v>
      </c>
      <c r="X338" s="1141">
        <f t="shared" ca="1" si="113"/>
        <v>0</v>
      </c>
      <c r="Y338" s="1141">
        <f t="shared" ca="1" si="107"/>
        <v>0</v>
      </c>
      <c r="Z338" s="1141">
        <f t="shared" ca="1" si="108"/>
        <v>0</v>
      </c>
      <c r="AA338" s="1139">
        <f t="shared" ca="1" si="109"/>
        <v>0</v>
      </c>
      <c r="AB338" s="1112"/>
    </row>
    <row r="339" spans="1:28">
      <c r="A339" s="1151">
        <f>'AMORT. PROFILE 0% CPR'!A339</f>
        <v>54996</v>
      </c>
      <c r="C339" s="1111"/>
      <c r="D339" s="1132">
        <f t="shared" ca="1" si="95"/>
        <v>55915</v>
      </c>
      <c r="E339" s="1133">
        <f t="shared" ca="1" si="96"/>
        <v>55942</v>
      </c>
      <c r="F339" s="1134">
        <f t="shared" ca="1" si="97"/>
        <v>10013</v>
      </c>
      <c r="G339" s="1135">
        <f ca="1">IF(F339&lt;&gt;"",COUNTIF($F$11:F339,"&gt;0"),"")</f>
        <v>329</v>
      </c>
      <c r="H339" s="1136"/>
      <c r="I339" s="1080"/>
      <c r="J339" s="1137">
        <f t="shared" ca="1" si="98"/>
        <v>0</v>
      </c>
      <c r="K339" s="1138">
        <f t="shared" ca="1" si="99"/>
        <v>0</v>
      </c>
      <c r="L339" s="1137">
        <f t="shared" ca="1" si="100"/>
        <v>0</v>
      </c>
      <c r="M339" s="1137">
        <f t="shared" ca="1" si="101"/>
        <v>0</v>
      </c>
      <c r="N339" s="1137">
        <f t="shared" ca="1" si="110"/>
        <v>0</v>
      </c>
      <c r="O339" s="1080"/>
      <c r="P339" s="1137">
        <f t="shared" ca="1" si="102"/>
        <v>0</v>
      </c>
      <c r="Q339" s="1137">
        <f t="shared" ca="1" si="103"/>
        <v>0</v>
      </c>
      <c r="R339" s="1137">
        <f t="shared" ca="1" si="111"/>
        <v>0</v>
      </c>
      <c r="S339" s="1137">
        <f t="shared" ca="1" si="112"/>
        <v>0</v>
      </c>
      <c r="T339" s="1137">
        <f t="shared" ca="1" si="104"/>
        <v>0</v>
      </c>
      <c r="U339" s="1139">
        <f t="shared" ca="1" si="105"/>
        <v>0</v>
      </c>
      <c r="V339" s="1140" t="str">
        <f t="shared" ca="1" si="106"/>
        <v>n.a.</v>
      </c>
      <c r="X339" s="1141">
        <f t="shared" ca="1" si="113"/>
        <v>0</v>
      </c>
      <c r="Y339" s="1141">
        <f t="shared" ca="1" si="107"/>
        <v>0</v>
      </c>
      <c r="Z339" s="1141">
        <f t="shared" ca="1" si="108"/>
        <v>0</v>
      </c>
      <c r="AA339" s="1139">
        <f t="shared" ca="1" si="109"/>
        <v>0</v>
      </c>
      <c r="AB339" s="1112"/>
    </row>
    <row r="340" spans="1:28">
      <c r="A340" s="1151">
        <f>'AMORT. PROFILE 0% CPR'!A340</f>
        <v>55029</v>
      </c>
      <c r="C340" s="1111"/>
      <c r="D340" s="1132">
        <f t="shared" ca="1" si="95"/>
        <v>55943</v>
      </c>
      <c r="E340" s="1133">
        <f t="shared" ca="1" si="96"/>
        <v>55970</v>
      </c>
      <c r="F340" s="1134">
        <f t="shared" ca="1" si="97"/>
        <v>10041</v>
      </c>
      <c r="G340" s="1135">
        <f ca="1">IF(F340&lt;&gt;"",COUNTIF($F$11:F340,"&gt;0"),"")</f>
        <v>330</v>
      </c>
      <c r="H340" s="1136"/>
      <c r="I340" s="1080"/>
      <c r="J340" s="1137">
        <f t="shared" ca="1" si="98"/>
        <v>0</v>
      </c>
      <c r="K340" s="1138">
        <f t="shared" ca="1" si="99"/>
        <v>0</v>
      </c>
      <c r="L340" s="1137">
        <f t="shared" ca="1" si="100"/>
        <v>0</v>
      </c>
      <c r="M340" s="1137">
        <f t="shared" ca="1" si="101"/>
        <v>0</v>
      </c>
      <c r="N340" s="1137">
        <f t="shared" ca="1" si="110"/>
        <v>0</v>
      </c>
      <c r="O340" s="1080"/>
      <c r="P340" s="1137">
        <f t="shared" ca="1" si="102"/>
        <v>0</v>
      </c>
      <c r="Q340" s="1137">
        <f t="shared" ca="1" si="103"/>
        <v>0</v>
      </c>
      <c r="R340" s="1137">
        <f t="shared" ca="1" si="111"/>
        <v>0</v>
      </c>
      <c r="S340" s="1137">
        <f t="shared" ca="1" si="112"/>
        <v>0</v>
      </c>
      <c r="T340" s="1137">
        <f t="shared" ca="1" si="104"/>
        <v>0</v>
      </c>
      <c r="U340" s="1139">
        <f t="shared" ca="1" si="105"/>
        <v>0</v>
      </c>
      <c r="V340" s="1140" t="str">
        <f t="shared" ca="1" si="106"/>
        <v>n.a.</v>
      </c>
      <c r="X340" s="1141">
        <f t="shared" ca="1" si="113"/>
        <v>0</v>
      </c>
      <c r="Y340" s="1141">
        <f t="shared" ca="1" si="107"/>
        <v>0</v>
      </c>
      <c r="Z340" s="1141">
        <f t="shared" ca="1" si="108"/>
        <v>0</v>
      </c>
      <c r="AA340" s="1139">
        <f t="shared" ca="1" si="109"/>
        <v>0</v>
      </c>
      <c r="AB340" s="1112"/>
    </row>
    <row r="341" spans="1:28">
      <c r="A341" s="1151">
        <f>'AMORT. PROFILE 0% CPR'!A341</f>
        <v>55058</v>
      </c>
      <c r="C341" s="1111"/>
      <c r="D341" s="1132">
        <f t="shared" ca="1" si="95"/>
        <v>55974</v>
      </c>
      <c r="E341" s="1133">
        <f t="shared" ca="1" si="96"/>
        <v>56002</v>
      </c>
      <c r="F341" s="1134">
        <f t="shared" ca="1" si="97"/>
        <v>10073</v>
      </c>
      <c r="G341" s="1135">
        <f ca="1">IF(F341&lt;&gt;"",COUNTIF($F$11:F341,"&gt;0"),"")</f>
        <v>331</v>
      </c>
      <c r="H341" s="1136"/>
      <c r="I341" s="1080"/>
      <c r="J341" s="1137">
        <f t="shared" ca="1" si="98"/>
        <v>0</v>
      </c>
      <c r="K341" s="1138">
        <f t="shared" ca="1" si="99"/>
        <v>0</v>
      </c>
      <c r="L341" s="1137">
        <f t="shared" ca="1" si="100"/>
        <v>0</v>
      </c>
      <c r="M341" s="1137">
        <f t="shared" ca="1" si="101"/>
        <v>0</v>
      </c>
      <c r="N341" s="1137">
        <f t="shared" ca="1" si="110"/>
        <v>0</v>
      </c>
      <c r="O341" s="1080"/>
      <c r="P341" s="1137">
        <f t="shared" ca="1" si="102"/>
        <v>0</v>
      </c>
      <c r="Q341" s="1137">
        <f t="shared" ca="1" si="103"/>
        <v>0</v>
      </c>
      <c r="R341" s="1137">
        <f t="shared" ca="1" si="111"/>
        <v>0</v>
      </c>
      <c r="S341" s="1137">
        <f t="shared" ca="1" si="112"/>
        <v>0</v>
      </c>
      <c r="T341" s="1137">
        <f t="shared" ca="1" si="104"/>
        <v>0</v>
      </c>
      <c r="U341" s="1139">
        <f t="shared" ca="1" si="105"/>
        <v>0</v>
      </c>
      <c r="V341" s="1140" t="str">
        <f t="shared" ca="1" si="106"/>
        <v>n.a.</v>
      </c>
      <c r="X341" s="1141">
        <f t="shared" ca="1" si="113"/>
        <v>0</v>
      </c>
      <c r="Y341" s="1141">
        <f t="shared" ca="1" si="107"/>
        <v>0</v>
      </c>
      <c r="Z341" s="1141">
        <f t="shared" ca="1" si="108"/>
        <v>0</v>
      </c>
      <c r="AA341" s="1139">
        <f t="shared" ca="1" si="109"/>
        <v>0</v>
      </c>
      <c r="AB341" s="1112"/>
    </row>
    <row r="342" spans="1:28">
      <c r="A342" s="1151">
        <f>'AMORT. PROFILE 0% CPR'!A342</f>
        <v>55088</v>
      </c>
      <c r="C342" s="1111"/>
      <c r="D342" s="1132">
        <f t="shared" ca="1" si="95"/>
        <v>56004</v>
      </c>
      <c r="E342" s="1133">
        <f t="shared" ca="1" si="96"/>
        <v>56031</v>
      </c>
      <c r="F342" s="1134">
        <f t="shared" ca="1" si="97"/>
        <v>10102</v>
      </c>
      <c r="G342" s="1135">
        <f ca="1">IF(F342&lt;&gt;"",COUNTIF($F$11:F342,"&gt;0"),"")</f>
        <v>332</v>
      </c>
      <c r="H342" s="1136"/>
      <c r="I342" s="1080"/>
      <c r="J342" s="1137">
        <f t="shared" ca="1" si="98"/>
        <v>0</v>
      </c>
      <c r="K342" s="1138">
        <f t="shared" ca="1" si="99"/>
        <v>0</v>
      </c>
      <c r="L342" s="1137">
        <f t="shared" ca="1" si="100"/>
        <v>0</v>
      </c>
      <c r="M342" s="1137">
        <f t="shared" ca="1" si="101"/>
        <v>0</v>
      </c>
      <c r="N342" s="1137">
        <f t="shared" ca="1" si="110"/>
        <v>0</v>
      </c>
      <c r="O342" s="1080"/>
      <c r="P342" s="1137">
        <f t="shared" ca="1" si="102"/>
        <v>0</v>
      </c>
      <c r="Q342" s="1137">
        <f t="shared" ca="1" si="103"/>
        <v>0</v>
      </c>
      <c r="R342" s="1137">
        <f t="shared" ca="1" si="111"/>
        <v>0</v>
      </c>
      <c r="S342" s="1137">
        <f t="shared" ca="1" si="112"/>
        <v>0</v>
      </c>
      <c r="T342" s="1137">
        <f t="shared" ca="1" si="104"/>
        <v>0</v>
      </c>
      <c r="U342" s="1139">
        <f t="shared" ca="1" si="105"/>
        <v>0</v>
      </c>
      <c r="V342" s="1140" t="str">
        <f t="shared" ca="1" si="106"/>
        <v>n.a.</v>
      </c>
      <c r="X342" s="1141">
        <f t="shared" ca="1" si="113"/>
        <v>0</v>
      </c>
      <c r="Y342" s="1141">
        <f t="shared" ca="1" si="107"/>
        <v>0</v>
      </c>
      <c r="Z342" s="1141">
        <f t="shared" ca="1" si="108"/>
        <v>0</v>
      </c>
      <c r="AA342" s="1139">
        <f t="shared" ca="1" si="109"/>
        <v>0</v>
      </c>
      <c r="AB342" s="1112"/>
    </row>
    <row r="343" spans="1:28">
      <c r="A343" s="1151">
        <f>'AMORT. PROFILE 0% CPR'!A343</f>
        <v>55120</v>
      </c>
      <c r="C343" s="1111"/>
      <c r="D343" s="1132">
        <f t="shared" ca="1" si="95"/>
        <v>56035</v>
      </c>
      <c r="E343" s="1133">
        <f t="shared" ca="1" si="96"/>
        <v>56062</v>
      </c>
      <c r="F343" s="1134">
        <f t="shared" ca="1" si="97"/>
        <v>10133</v>
      </c>
      <c r="G343" s="1135">
        <f ca="1">IF(F343&lt;&gt;"",COUNTIF($F$11:F343,"&gt;0"),"")</f>
        <v>333</v>
      </c>
      <c r="H343" s="1136"/>
      <c r="I343" s="1080"/>
      <c r="J343" s="1137">
        <f t="shared" ca="1" si="98"/>
        <v>0</v>
      </c>
      <c r="K343" s="1138">
        <f t="shared" ca="1" si="99"/>
        <v>0</v>
      </c>
      <c r="L343" s="1137">
        <f t="shared" ca="1" si="100"/>
        <v>0</v>
      </c>
      <c r="M343" s="1137">
        <f t="shared" ca="1" si="101"/>
        <v>0</v>
      </c>
      <c r="N343" s="1137">
        <f t="shared" ca="1" si="110"/>
        <v>0</v>
      </c>
      <c r="O343" s="1080"/>
      <c r="P343" s="1137">
        <f t="shared" ca="1" si="102"/>
        <v>0</v>
      </c>
      <c r="Q343" s="1137">
        <f t="shared" ca="1" si="103"/>
        <v>0</v>
      </c>
      <c r="R343" s="1137">
        <f t="shared" ca="1" si="111"/>
        <v>0</v>
      </c>
      <c r="S343" s="1137">
        <f t="shared" ca="1" si="112"/>
        <v>0</v>
      </c>
      <c r="T343" s="1137">
        <f t="shared" ca="1" si="104"/>
        <v>0</v>
      </c>
      <c r="U343" s="1139">
        <f t="shared" ca="1" si="105"/>
        <v>0</v>
      </c>
      <c r="V343" s="1140" t="str">
        <f t="shared" ca="1" si="106"/>
        <v>n.a.</v>
      </c>
      <c r="X343" s="1141">
        <f t="shared" ca="1" si="113"/>
        <v>0</v>
      </c>
      <c r="Y343" s="1141">
        <f t="shared" ca="1" si="107"/>
        <v>0</v>
      </c>
      <c r="Z343" s="1141">
        <f t="shared" ca="1" si="108"/>
        <v>0</v>
      </c>
      <c r="AA343" s="1139">
        <f t="shared" ca="1" si="109"/>
        <v>0</v>
      </c>
      <c r="AB343" s="1112"/>
    </row>
    <row r="344" spans="1:28">
      <c r="A344" s="1151">
        <f>'AMORT. PROFILE 0% CPR'!A344</f>
        <v>55149</v>
      </c>
      <c r="C344" s="1111"/>
      <c r="D344" s="1132">
        <f t="shared" ca="1" si="95"/>
        <v>56065</v>
      </c>
      <c r="E344" s="1133">
        <f t="shared" ca="1" si="96"/>
        <v>56093</v>
      </c>
      <c r="F344" s="1134">
        <f t="shared" ca="1" si="97"/>
        <v>10164</v>
      </c>
      <c r="G344" s="1135">
        <f ca="1">IF(F344&lt;&gt;"",COUNTIF($F$11:F344,"&gt;0"),"")</f>
        <v>334</v>
      </c>
      <c r="H344" s="1136"/>
      <c r="I344" s="1080"/>
      <c r="J344" s="1137">
        <f t="shared" ca="1" si="98"/>
        <v>0</v>
      </c>
      <c r="K344" s="1138">
        <f t="shared" ca="1" si="99"/>
        <v>0</v>
      </c>
      <c r="L344" s="1137">
        <f t="shared" ca="1" si="100"/>
        <v>0</v>
      </c>
      <c r="M344" s="1137">
        <f t="shared" ca="1" si="101"/>
        <v>0</v>
      </c>
      <c r="N344" s="1137">
        <f t="shared" ca="1" si="110"/>
        <v>0</v>
      </c>
      <c r="O344" s="1080"/>
      <c r="P344" s="1137">
        <f t="shared" ca="1" si="102"/>
        <v>0</v>
      </c>
      <c r="Q344" s="1137">
        <f t="shared" ca="1" si="103"/>
        <v>0</v>
      </c>
      <c r="R344" s="1137">
        <f t="shared" ca="1" si="111"/>
        <v>0</v>
      </c>
      <c r="S344" s="1137">
        <f t="shared" ca="1" si="112"/>
        <v>0</v>
      </c>
      <c r="T344" s="1137">
        <f t="shared" ca="1" si="104"/>
        <v>0</v>
      </c>
      <c r="U344" s="1139">
        <f t="shared" ca="1" si="105"/>
        <v>0</v>
      </c>
      <c r="V344" s="1140" t="str">
        <f t="shared" ca="1" si="106"/>
        <v>n.a.</v>
      </c>
      <c r="X344" s="1141">
        <f t="shared" ca="1" si="113"/>
        <v>0</v>
      </c>
      <c r="Y344" s="1141">
        <f t="shared" ca="1" si="107"/>
        <v>0</v>
      </c>
      <c r="Z344" s="1141">
        <f t="shared" ca="1" si="108"/>
        <v>0</v>
      </c>
      <c r="AA344" s="1139">
        <f t="shared" ca="1" si="109"/>
        <v>0</v>
      </c>
      <c r="AB344" s="1112"/>
    </row>
    <row r="345" spans="1:28">
      <c r="A345" s="1151">
        <f>'AMORT. PROFILE 0% CPR'!A345</f>
        <v>55180</v>
      </c>
      <c r="C345" s="1111"/>
      <c r="D345" s="1132">
        <f t="shared" ca="1" si="95"/>
        <v>56096</v>
      </c>
      <c r="E345" s="1133">
        <f t="shared" ca="1" si="96"/>
        <v>56123</v>
      </c>
      <c r="F345" s="1134">
        <f t="shared" ca="1" si="97"/>
        <v>10194</v>
      </c>
      <c r="G345" s="1135">
        <f ca="1">IF(F345&lt;&gt;"",COUNTIF($F$11:F345,"&gt;0"),"")</f>
        <v>335</v>
      </c>
      <c r="H345" s="1136"/>
      <c r="I345" s="1080"/>
      <c r="J345" s="1137">
        <f t="shared" ca="1" si="98"/>
        <v>0</v>
      </c>
      <c r="K345" s="1138">
        <f t="shared" ca="1" si="99"/>
        <v>0</v>
      </c>
      <c r="L345" s="1137">
        <f t="shared" ca="1" si="100"/>
        <v>0</v>
      </c>
      <c r="M345" s="1137">
        <f t="shared" ca="1" si="101"/>
        <v>0</v>
      </c>
      <c r="N345" s="1137">
        <f t="shared" ca="1" si="110"/>
        <v>0</v>
      </c>
      <c r="O345" s="1080"/>
      <c r="P345" s="1137">
        <f t="shared" ca="1" si="102"/>
        <v>0</v>
      </c>
      <c r="Q345" s="1137">
        <f t="shared" ca="1" si="103"/>
        <v>0</v>
      </c>
      <c r="R345" s="1137">
        <f t="shared" ca="1" si="111"/>
        <v>0</v>
      </c>
      <c r="S345" s="1137">
        <f t="shared" ca="1" si="112"/>
        <v>0</v>
      </c>
      <c r="T345" s="1137">
        <f t="shared" ca="1" si="104"/>
        <v>0</v>
      </c>
      <c r="U345" s="1139">
        <f t="shared" ca="1" si="105"/>
        <v>0</v>
      </c>
      <c r="V345" s="1140" t="str">
        <f t="shared" ca="1" si="106"/>
        <v>n.a.</v>
      </c>
      <c r="X345" s="1141">
        <f t="shared" ca="1" si="113"/>
        <v>0</v>
      </c>
      <c r="Y345" s="1141">
        <f t="shared" ca="1" si="107"/>
        <v>0</v>
      </c>
      <c r="Z345" s="1141">
        <f t="shared" ca="1" si="108"/>
        <v>0</v>
      </c>
      <c r="AA345" s="1139">
        <f t="shared" ca="1" si="109"/>
        <v>0</v>
      </c>
      <c r="AB345" s="1112"/>
    </row>
    <row r="346" spans="1:28">
      <c r="A346" s="1151">
        <f>'AMORT. PROFILE 0% CPR'!A346</f>
        <v>55211</v>
      </c>
      <c r="C346" s="1111"/>
      <c r="D346" s="1132">
        <f t="shared" ca="1" si="95"/>
        <v>56127</v>
      </c>
      <c r="E346" s="1133">
        <f t="shared" ca="1" si="96"/>
        <v>56156</v>
      </c>
      <c r="F346" s="1134">
        <f t="shared" ca="1" si="97"/>
        <v>10227</v>
      </c>
      <c r="G346" s="1135">
        <f ca="1">IF(F346&lt;&gt;"",COUNTIF($F$11:F346,"&gt;0"),"")</f>
        <v>336</v>
      </c>
      <c r="H346" s="1136"/>
      <c r="I346" s="1080"/>
      <c r="J346" s="1137">
        <f t="shared" ca="1" si="98"/>
        <v>0</v>
      </c>
      <c r="K346" s="1138">
        <f t="shared" ca="1" si="99"/>
        <v>0</v>
      </c>
      <c r="L346" s="1137">
        <f t="shared" ca="1" si="100"/>
        <v>0</v>
      </c>
      <c r="M346" s="1137">
        <f t="shared" ca="1" si="101"/>
        <v>0</v>
      </c>
      <c r="N346" s="1137">
        <f t="shared" ca="1" si="110"/>
        <v>0</v>
      </c>
      <c r="O346" s="1080"/>
      <c r="P346" s="1137">
        <f t="shared" ca="1" si="102"/>
        <v>0</v>
      </c>
      <c r="Q346" s="1137">
        <f t="shared" ca="1" si="103"/>
        <v>0</v>
      </c>
      <c r="R346" s="1137">
        <f t="shared" ca="1" si="111"/>
        <v>0</v>
      </c>
      <c r="S346" s="1137">
        <f t="shared" ca="1" si="112"/>
        <v>0</v>
      </c>
      <c r="T346" s="1137">
        <f t="shared" ca="1" si="104"/>
        <v>0</v>
      </c>
      <c r="U346" s="1139">
        <f t="shared" ca="1" si="105"/>
        <v>0</v>
      </c>
      <c r="V346" s="1140" t="str">
        <f t="shared" ca="1" si="106"/>
        <v>n.a.</v>
      </c>
      <c r="X346" s="1141">
        <f t="shared" ca="1" si="113"/>
        <v>0</v>
      </c>
      <c r="Y346" s="1141">
        <f t="shared" ca="1" si="107"/>
        <v>0</v>
      </c>
      <c r="Z346" s="1141">
        <f t="shared" ca="1" si="108"/>
        <v>0</v>
      </c>
      <c r="AA346" s="1139">
        <f t="shared" ca="1" si="109"/>
        <v>0</v>
      </c>
      <c r="AB346" s="1112"/>
    </row>
    <row r="347" spans="1:28">
      <c r="A347" s="1151">
        <f>'AMORT. PROFILE 0% CPR'!A347</f>
        <v>55239</v>
      </c>
      <c r="C347" s="1111"/>
      <c r="D347" s="1132">
        <f t="shared" ca="1" si="95"/>
        <v>56157</v>
      </c>
      <c r="E347" s="1133">
        <f t="shared" ca="1" si="96"/>
        <v>56184</v>
      </c>
      <c r="F347" s="1134">
        <f t="shared" ca="1" si="97"/>
        <v>10255</v>
      </c>
      <c r="G347" s="1135">
        <f ca="1">IF(F347&lt;&gt;"",COUNTIF($F$11:F347,"&gt;0"),"")</f>
        <v>337</v>
      </c>
      <c r="H347" s="1136"/>
      <c r="I347" s="1080"/>
      <c r="J347" s="1137">
        <f t="shared" ca="1" si="98"/>
        <v>0</v>
      </c>
      <c r="K347" s="1138">
        <f t="shared" ca="1" si="99"/>
        <v>0</v>
      </c>
      <c r="L347" s="1137">
        <f t="shared" ca="1" si="100"/>
        <v>0</v>
      </c>
      <c r="M347" s="1137">
        <f t="shared" ca="1" si="101"/>
        <v>0</v>
      </c>
      <c r="N347" s="1137">
        <f t="shared" ca="1" si="110"/>
        <v>0</v>
      </c>
      <c r="O347" s="1080"/>
      <c r="P347" s="1137">
        <f t="shared" ca="1" si="102"/>
        <v>0</v>
      </c>
      <c r="Q347" s="1137">
        <f t="shared" ca="1" si="103"/>
        <v>0</v>
      </c>
      <c r="R347" s="1137">
        <f t="shared" ca="1" si="111"/>
        <v>0</v>
      </c>
      <c r="S347" s="1137">
        <f t="shared" ca="1" si="112"/>
        <v>0</v>
      </c>
      <c r="T347" s="1137">
        <f t="shared" ca="1" si="104"/>
        <v>0</v>
      </c>
      <c r="U347" s="1139">
        <f t="shared" ca="1" si="105"/>
        <v>0</v>
      </c>
      <c r="V347" s="1140" t="str">
        <f t="shared" ca="1" si="106"/>
        <v>n.a.</v>
      </c>
      <c r="X347" s="1141">
        <f t="shared" ca="1" si="113"/>
        <v>0</v>
      </c>
      <c r="Y347" s="1141">
        <f t="shared" ca="1" si="107"/>
        <v>0</v>
      </c>
      <c r="Z347" s="1141">
        <f t="shared" ca="1" si="108"/>
        <v>0</v>
      </c>
      <c r="AA347" s="1139">
        <f t="shared" ca="1" si="109"/>
        <v>0</v>
      </c>
      <c r="AB347" s="1112"/>
    </row>
    <row r="348" spans="1:28">
      <c r="A348" s="1151">
        <f>'AMORT. PROFILE 0% CPR'!A348</f>
        <v>55270</v>
      </c>
      <c r="C348" s="1111"/>
      <c r="D348" s="1132">
        <f t="shared" ca="1" si="95"/>
        <v>56188</v>
      </c>
      <c r="E348" s="1133">
        <f t="shared" ca="1" si="96"/>
        <v>56215</v>
      </c>
      <c r="F348" s="1134">
        <f t="shared" ca="1" si="97"/>
        <v>10286</v>
      </c>
      <c r="G348" s="1135">
        <f ca="1">IF(F348&lt;&gt;"",COUNTIF($F$11:F348,"&gt;0"),"")</f>
        <v>338</v>
      </c>
      <c r="H348" s="1136"/>
      <c r="I348" s="1080"/>
      <c r="J348" s="1137">
        <f t="shared" ca="1" si="98"/>
        <v>0</v>
      </c>
      <c r="K348" s="1138">
        <f t="shared" ca="1" si="99"/>
        <v>0</v>
      </c>
      <c r="L348" s="1137">
        <f t="shared" ca="1" si="100"/>
        <v>0</v>
      </c>
      <c r="M348" s="1137">
        <f t="shared" ca="1" si="101"/>
        <v>0</v>
      </c>
      <c r="N348" s="1137">
        <f t="shared" ca="1" si="110"/>
        <v>0</v>
      </c>
      <c r="O348" s="1080"/>
      <c r="P348" s="1137">
        <f t="shared" ca="1" si="102"/>
        <v>0</v>
      </c>
      <c r="Q348" s="1137">
        <f t="shared" ca="1" si="103"/>
        <v>0</v>
      </c>
      <c r="R348" s="1137">
        <f t="shared" ca="1" si="111"/>
        <v>0</v>
      </c>
      <c r="S348" s="1137">
        <f t="shared" ca="1" si="112"/>
        <v>0</v>
      </c>
      <c r="T348" s="1137">
        <f t="shared" ca="1" si="104"/>
        <v>0</v>
      </c>
      <c r="U348" s="1139">
        <f t="shared" ca="1" si="105"/>
        <v>0</v>
      </c>
      <c r="V348" s="1140" t="str">
        <f t="shared" ca="1" si="106"/>
        <v>n.a.</v>
      </c>
      <c r="X348" s="1141">
        <f t="shared" ca="1" si="113"/>
        <v>0</v>
      </c>
      <c r="Y348" s="1141">
        <f t="shared" ca="1" si="107"/>
        <v>0</v>
      </c>
      <c r="Z348" s="1141">
        <f t="shared" ca="1" si="108"/>
        <v>0</v>
      </c>
      <c r="AA348" s="1139">
        <f t="shared" ca="1" si="109"/>
        <v>0</v>
      </c>
      <c r="AB348" s="1112"/>
    </row>
    <row r="349" spans="1:28">
      <c r="A349" s="1151">
        <f>'AMORT. PROFILE 0% CPR'!A349</f>
        <v>55302</v>
      </c>
      <c r="C349" s="1111"/>
      <c r="D349" s="1132">
        <f t="shared" ca="1" si="95"/>
        <v>56218</v>
      </c>
      <c r="E349" s="1133">
        <f t="shared" ca="1" si="96"/>
        <v>56247</v>
      </c>
      <c r="F349" s="1134">
        <f t="shared" ca="1" si="97"/>
        <v>10318</v>
      </c>
      <c r="G349" s="1135">
        <f ca="1">IF(F349&lt;&gt;"",COUNTIF($F$11:F349,"&gt;0"),"")</f>
        <v>339</v>
      </c>
      <c r="H349" s="1136"/>
      <c r="I349" s="1080"/>
      <c r="J349" s="1137">
        <f t="shared" ca="1" si="98"/>
        <v>0</v>
      </c>
      <c r="K349" s="1138">
        <f t="shared" ca="1" si="99"/>
        <v>0</v>
      </c>
      <c r="L349" s="1137">
        <f t="shared" ca="1" si="100"/>
        <v>0</v>
      </c>
      <c r="M349" s="1137">
        <f t="shared" ca="1" si="101"/>
        <v>0</v>
      </c>
      <c r="N349" s="1137">
        <f t="shared" ca="1" si="110"/>
        <v>0</v>
      </c>
      <c r="O349" s="1080"/>
      <c r="P349" s="1137">
        <f t="shared" ca="1" si="102"/>
        <v>0</v>
      </c>
      <c r="Q349" s="1137">
        <f t="shared" ca="1" si="103"/>
        <v>0</v>
      </c>
      <c r="R349" s="1137">
        <f t="shared" ca="1" si="111"/>
        <v>0</v>
      </c>
      <c r="S349" s="1137">
        <f t="shared" ca="1" si="112"/>
        <v>0</v>
      </c>
      <c r="T349" s="1137">
        <f t="shared" ca="1" si="104"/>
        <v>0</v>
      </c>
      <c r="U349" s="1139">
        <f t="shared" ca="1" si="105"/>
        <v>0</v>
      </c>
      <c r="V349" s="1140" t="str">
        <f t="shared" ca="1" si="106"/>
        <v>n.a.</v>
      </c>
      <c r="X349" s="1141">
        <f t="shared" ca="1" si="113"/>
        <v>0</v>
      </c>
      <c r="Y349" s="1141">
        <f t="shared" ca="1" si="107"/>
        <v>0</v>
      </c>
      <c r="Z349" s="1141">
        <f t="shared" ca="1" si="108"/>
        <v>0</v>
      </c>
      <c r="AA349" s="1139">
        <f t="shared" ca="1" si="109"/>
        <v>0</v>
      </c>
      <c r="AB349" s="1112"/>
    </row>
    <row r="350" spans="1:28">
      <c r="A350" s="1151">
        <f>'AMORT. PROFILE 0% CPR'!A350</f>
        <v>55331</v>
      </c>
      <c r="C350" s="1111"/>
      <c r="D350" s="1132">
        <f t="shared" ca="1" si="95"/>
        <v>56249</v>
      </c>
      <c r="E350" s="1133">
        <f t="shared" ca="1" si="96"/>
        <v>56276</v>
      </c>
      <c r="F350" s="1134">
        <f t="shared" ca="1" si="97"/>
        <v>10347</v>
      </c>
      <c r="G350" s="1135">
        <f ca="1">IF(F350&lt;&gt;"",COUNTIF($F$11:F350,"&gt;0"),"")</f>
        <v>340</v>
      </c>
      <c r="H350" s="1136"/>
      <c r="I350" s="1080"/>
      <c r="J350" s="1137">
        <f t="shared" ca="1" si="98"/>
        <v>0</v>
      </c>
      <c r="K350" s="1138">
        <f t="shared" ca="1" si="99"/>
        <v>0</v>
      </c>
      <c r="L350" s="1137">
        <f t="shared" ca="1" si="100"/>
        <v>0</v>
      </c>
      <c r="M350" s="1137">
        <f t="shared" ca="1" si="101"/>
        <v>0</v>
      </c>
      <c r="N350" s="1137">
        <f t="shared" ca="1" si="110"/>
        <v>0</v>
      </c>
      <c r="O350" s="1080"/>
      <c r="P350" s="1137">
        <f t="shared" ca="1" si="102"/>
        <v>0</v>
      </c>
      <c r="Q350" s="1137">
        <f t="shared" ca="1" si="103"/>
        <v>0</v>
      </c>
      <c r="R350" s="1137">
        <f t="shared" ca="1" si="111"/>
        <v>0</v>
      </c>
      <c r="S350" s="1137">
        <f t="shared" ca="1" si="112"/>
        <v>0</v>
      </c>
      <c r="T350" s="1137">
        <f t="shared" ca="1" si="104"/>
        <v>0</v>
      </c>
      <c r="U350" s="1139">
        <f t="shared" ca="1" si="105"/>
        <v>0</v>
      </c>
      <c r="V350" s="1140" t="str">
        <f t="shared" ca="1" si="106"/>
        <v>n.a.</v>
      </c>
      <c r="X350" s="1141">
        <f t="shared" ca="1" si="113"/>
        <v>0</v>
      </c>
      <c r="Y350" s="1141">
        <f t="shared" ca="1" si="107"/>
        <v>0</v>
      </c>
      <c r="Z350" s="1141">
        <f t="shared" ca="1" si="108"/>
        <v>0</v>
      </c>
      <c r="AA350" s="1139">
        <f t="shared" ca="1" si="109"/>
        <v>0</v>
      </c>
      <c r="AB350" s="1112"/>
    </row>
    <row r="351" spans="1:28">
      <c r="A351" s="1151">
        <f>'AMORT. PROFILE 0% CPR'!A351</f>
        <v>55361</v>
      </c>
      <c r="C351" s="1111"/>
      <c r="D351" s="1132">
        <f t="shared" ca="1" si="95"/>
        <v>56280</v>
      </c>
      <c r="E351" s="1133">
        <f t="shared" ca="1" si="96"/>
        <v>56307</v>
      </c>
      <c r="F351" s="1134">
        <f t="shared" ca="1" si="97"/>
        <v>10378</v>
      </c>
      <c r="G351" s="1135">
        <f ca="1">IF(F351&lt;&gt;"",COUNTIF($F$11:F351,"&gt;0"),"")</f>
        <v>341</v>
      </c>
      <c r="H351" s="1136"/>
      <c r="I351" s="1080"/>
      <c r="J351" s="1137">
        <f t="shared" ca="1" si="98"/>
        <v>0</v>
      </c>
      <c r="K351" s="1138">
        <f t="shared" ca="1" si="99"/>
        <v>0</v>
      </c>
      <c r="L351" s="1137">
        <f t="shared" ca="1" si="100"/>
        <v>0</v>
      </c>
      <c r="M351" s="1137">
        <f t="shared" ca="1" si="101"/>
        <v>0</v>
      </c>
      <c r="N351" s="1137">
        <f t="shared" ca="1" si="110"/>
        <v>0</v>
      </c>
      <c r="O351" s="1080"/>
      <c r="P351" s="1137">
        <f t="shared" ca="1" si="102"/>
        <v>0</v>
      </c>
      <c r="Q351" s="1137">
        <f t="shared" ca="1" si="103"/>
        <v>0</v>
      </c>
      <c r="R351" s="1137">
        <f t="shared" ca="1" si="111"/>
        <v>0</v>
      </c>
      <c r="S351" s="1137">
        <f t="shared" ca="1" si="112"/>
        <v>0</v>
      </c>
      <c r="T351" s="1137">
        <f t="shared" ca="1" si="104"/>
        <v>0</v>
      </c>
      <c r="U351" s="1139">
        <f t="shared" ca="1" si="105"/>
        <v>0</v>
      </c>
      <c r="V351" s="1140" t="str">
        <f t="shared" ca="1" si="106"/>
        <v>n.a.</v>
      </c>
      <c r="X351" s="1141">
        <f t="shared" ca="1" si="113"/>
        <v>0</v>
      </c>
      <c r="Y351" s="1141">
        <f t="shared" ca="1" si="107"/>
        <v>0</v>
      </c>
      <c r="Z351" s="1141">
        <f t="shared" ca="1" si="108"/>
        <v>0</v>
      </c>
      <c r="AA351" s="1139">
        <f t="shared" ca="1" si="109"/>
        <v>0</v>
      </c>
      <c r="AB351" s="1112"/>
    </row>
    <row r="352" spans="1:28">
      <c r="A352" s="1151">
        <f>'AMORT. PROFILE 0% CPR'!A352</f>
        <v>55393</v>
      </c>
      <c r="C352" s="1111"/>
      <c r="D352" s="1132">
        <f t="shared" ca="1" si="95"/>
        <v>56308</v>
      </c>
      <c r="E352" s="1133">
        <f t="shared" ca="1" si="96"/>
        <v>56335</v>
      </c>
      <c r="F352" s="1134">
        <f t="shared" ca="1" si="97"/>
        <v>10406</v>
      </c>
      <c r="G352" s="1135">
        <f ca="1">IF(F352&lt;&gt;"",COUNTIF($F$11:F352,"&gt;0"),"")</f>
        <v>342</v>
      </c>
      <c r="H352" s="1136"/>
      <c r="I352" s="1080"/>
      <c r="J352" s="1137">
        <f t="shared" ca="1" si="98"/>
        <v>0</v>
      </c>
      <c r="K352" s="1138">
        <f t="shared" ca="1" si="99"/>
        <v>0</v>
      </c>
      <c r="L352" s="1137">
        <f t="shared" ca="1" si="100"/>
        <v>0</v>
      </c>
      <c r="M352" s="1137">
        <f t="shared" ca="1" si="101"/>
        <v>0</v>
      </c>
      <c r="N352" s="1137">
        <f t="shared" ca="1" si="110"/>
        <v>0</v>
      </c>
      <c r="O352" s="1080"/>
      <c r="P352" s="1137">
        <f t="shared" ca="1" si="102"/>
        <v>0</v>
      </c>
      <c r="Q352" s="1137">
        <f t="shared" ca="1" si="103"/>
        <v>0</v>
      </c>
      <c r="R352" s="1137">
        <f t="shared" ca="1" si="111"/>
        <v>0</v>
      </c>
      <c r="S352" s="1137">
        <f t="shared" ca="1" si="112"/>
        <v>0</v>
      </c>
      <c r="T352" s="1137">
        <f t="shared" ca="1" si="104"/>
        <v>0</v>
      </c>
      <c r="U352" s="1139">
        <f t="shared" ca="1" si="105"/>
        <v>0</v>
      </c>
      <c r="V352" s="1140" t="str">
        <f t="shared" ca="1" si="106"/>
        <v>n.a.</v>
      </c>
      <c r="X352" s="1141">
        <f t="shared" ca="1" si="113"/>
        <v>0</v>
      </c>
      <c r="Y352" s="1141">
        <f t="shared" ca="1" si="107"/>
        <v>0</v>
      </c>
      <c r="Z352" s="1141">
        <f t="shared" ca="1" si="108"/>
        <v>0</v>
      </c>
      <c r="AA352" s="1139">
        <f t="shared" ca="1" si="109"/>
        <v>0</v>
      </c>
      <c r="AB352" s="1112"/>
    </row>
    <row r="353" spans="1:28">
      <c r="A353" s="1151">
        <f>'AMORT. PROFILE 0% CPR'!A353</f>
        <v>55423</v>
      </c>
      <c r="C353" s="1111"/>
      <c r="D353" s="1132">
        <f t="shared" ca="1" si="95"/>
        <v>56339</v>
      </c>
      <c r="E353" s="1133">
        <f t="shared" ca="1" si="96"/>
        <v>56366</v>
      </c>
      <c r="F353" s="1134">
        <f t="shared" ca="1" si="97"/>
        <v>10437</v>
      </c>
      <c r="G353" s="1135">
        <f ca="1">IF(F353&lt;&gt;"",COUNTIF($F$11:F353,"&gt;0"),"")</f>
        <v>343</v>
      </c>
      <c r="H353" s="1136"/>
      <c r="I353" s="1080"/>
      <c r="J353" s="1137">
        <f t="shared" ca="1" si="98"/>
        <v>0</v>
      </c>
      <c r="K353" s="1138">
        <f t="shared" ca="1" si="99"/>
        <v>0</v>
      </c>
      <c r="L353" s="1137">
        <f t="shared" ca="1" si="100"/>
        <v>0</v>
      </c>
      <c r="M353" s="1137">
        <f t="shared" ca="1" si="101"/>
        <v>0</v>
      </c>
      <c r="N353" s="1137">
        <f t="shared" ca="1" si="110"/>
        <v>0</v>
      </c>
      <c r="O353" s="1080"/>
      <c r="P353" s="1137">
        <f t="shared" ca="1" si="102"/>
        <v>0</v>
      </c>
      <c r="Q353" s="1137">
        <f t="shared" ca="1" si="103"/>
        <v>0</v>
      </c>
      <c r="R353" s="1137">
        <f t="shared" ca="1" si="111"/>
        <v>0</v>
      </c>
      <c r="S353" s="1137">
        <f t="shared" ca="1" si="112"/>
        <v>0</v>
      </c>
      <c r="T353" s="1137">
        <f t="shared" ca="1" si="104"/>
        <v>0</v>
      </c>
      <c r="U353" s="1139">
        <f t="shared" ca="1" si="105"/>
        <v>0</v>
      </c>
      <c r="V353" s="1140" t="str">
        <f t="shared" ca="1" si="106"/>
        <v>n.a.</v>
      </c>
      <c r="X353" s="1141">
        <f t="shared" ca="1" si="113"/>
        <v>0</v>
      </c>
      <c r="Y353" s="1141">
        <f t="shared" ca="1" si="107"/>
        <v>0</v>
      </c>
      <c r="Z353" s="1141">
        <f t="shared" ca="1" si="108"/>
        <v>0</v>
      </c>
      <c r="AA353" s="1139">
        <f t="shared" ca="1" si="109"/>
        <v>0</v>
      </c>
      <c r="AB353" s="1112"/>
    </row>
    <row r="354" spans="1:28">
      <c r="A354" s="1151">
        <f>'AMORT. PROFILE 0% CPR'!A354</f>
        <v>55453</v>
      </c>
      <c r="C354" s="1111"/>
      <c r="D354" s="1132">
        <f t="shared" ca="1" si="95"/>
        <v>56369</v>
      </c>
      <c r="E354" s="1133">
        <f t="shared" ca="1" si="96"/>
        <v>56396</v>
      </c>
      <c r="F354" s="1134">
        <f t="shared" ca="1" si="97"/>
        <v>10467</v>
      </c>
      <c r="G354" s="1135">
        <f ca="1">IF(F354&lt;&gt;"",COUNTIF($F$11:F354,"&gt;0"),"")</f>
        <v>344</v>
      </c>
      <c r="H354" s="1136"/>
      <c r="I354" s="1080"/>
      <c r="J354" s="1137">
        <f t="shared" ca="1" si="98"/>
        <v>0</v>
      </c>
      <c r="K354" s="1138">
        <f t="shared" ca="1" si="99"/>
        <v>0</v>
      </c>
      <c r="L354" s="1137">
        <f t="shared" ca="1" si="100"/>
        <v>0</v>
      </c>
      <c r="M354" s="1137">
        <f t="shared" ca="1" si="101"/>
        <v>0</v>
      </c>
      <c r="N354" s="1137">
        <f t="shared" ca="1" si="110"/>
        <v>0</v>
      </c>
      <c r="O354" s="1080"/>
      <c r="P354" s="1137">
        <f t="shared" ca="1" si="102"/>
        <v>0</v>
      </c>
      <c r="Q354" s="1137">
        <f t="shared" ca="1" si="103"/>
        <v>0</v>
      </c>
      <c r="R354" s="1137">
        <f t="shared" ca="1" si="111"/>
        <v>0</v>
      </c>
      <c r="S354" s="1137">
        <f t="shared" ca="1" si="112"/>
        <v>0</v>
      </c>
      <c r="T354" s="1137">
        <f t="shared" ca="1" si="104"/>
        <v>0</v>
      </c>
      <c r="U354" s="1139">
        <f t="shared" ca="1" si="105"/>
        <v>0</v>
      </c>
      <c r="V354" s="1140" t="str">
        <f t="shared" ca="1" si="106"/>
        <v>n.a.</v>
      </c>
      <c r="X354" s="1141">
        <f t="shared" ca="1" si="113"/>
        <v>0</v>
      </c>
      <c r="Y354" s="1141">
        <f t="shared" ca="1" si="107"/>
        <v>0</v>
      </c>
      <c r="Z354" s="1141">
        <f t="shared" ca="1" si="108"/>
        <v>0</v>
      </c>
      <c r="AA354" s="1139">
        <f t="shared" ca="1" si="109"/>
        <v>0</v>
      </c>
      <c r="AB354" s="1112"/>
    </row>
    <row r="355" spans="1:28">
      <c r="A355" s="1151">
        <f>'AMORT. PROFILE 0% CPR'!A355</f>
        <v>55484</v>
      </c>
      <c r="C355" s="1111"/>
      <c r="D355" s="1132">
        <f t="shared" ref="D355:D418" ca="1" si="114">IF(E355&lt;&gt;"",EOMONTH(E355,-1),"")</f>
        <v>56400</v>
      </c>
      <c r="E355" s="1133">
        <f t="shared" ref="E355:E418" ca="1" si="115">IF(INDIRECT("A"&amp;(IFERROR(MATCH(E354,A:A),999)+1))&gt;0,INDIRECT("A"&amp;(IFERROR(MATCH(E354,A:A),999)+1)),"")</f>
        <v>56429</v>
      </c>
      <c r="F355" s="1134">
        <f t="shared" ref="F355:F418" ca="1" si="116">IF(E355&lt;&gt;"",E355-$A$31,"")</f>
        <v>10500</v>
      </c>
      <c r="G355" s="1135">
        <f ca="1">IF(F355&lt;&gt;"",COUNTIF($F$11:F355,"&gt;0"),"")</f>
        <v>345</v>
      </c>
      <c r="H355" s="1136"/>
      <c r="I355" s="1080"/>
      <c r="J355" s="1137">
        <f t="shared" ref="J355:J418" ca="1" si="117">IF(G355=1,$A$7,N354)</f>
        <v>0</v>
      </c>
      <c r="K355" s="1138">
        <f t="shared" ref="K355:K418" ca="1" si="118">H355*J355</f>
        <v>0</v>
      </c>
      <c r="L355" s="1137">
        <f t="shared" ref="L355:L418" ca="1" si="119">IF(E355&lt;&gt;"",(1-(1-$A$25)^(1/12))*(J355-K355),"")</f>
        <v>0</v>
      </c>
      <c r="M355" s="1137">
        <f t="shared" ref="M355:M418" ca="1" si="120">IF(J355-K355-L355&lt;$A$27*$A$5,J355-K355-L355,0)</f>
        <v>0</v>
      </c>
      <c r="N355" s="1137">
        <f t="shared" ref="N355:N418" ca="1" si="121">IF(E355&lt;&gt;"",J355-K355-L355-M355,"")</f>
        <v>0</v>
      </c>
      <c r="O355" s="1080"/>
      <c r="P355" s="1137">
        <f t="shared" ref="P355:P418" ca="1" si="122">IF(G355&lt;&gt; "", R355+X355-N355, "")</f>
        <v>0</v>
      </c>
      <c r="Q355" s="1137">
        <f t="shared" ref="Q355:Q418" ca="1" si="123">IF(E355&lt;&gt;"", N355*(1-$A$15), "")</f>
        <v>0</v>
      </c>
      <c r="R355" s="1137">
        <f t="shared" ref="R355:R418" ca="1" si="124">IF(E355&lt;&gt;"", T354, "")</f>
        <v>0</v>
      </c>
      <c r="S355" s="1137">
        <f t="shared" ref="S355:S418" ca="1" si="125">IF(E355&lt;&gt;"", MIN(P355,MAX(R355-Q355,0)), "")</f>
        <v>0</v>
      </c>
      <c r="T355" s="1137">
        <f t="shared" ref="T355:T418" ca="1" si="126">IF(E355&lt;&gt;"", R355-S355, "")</f>
        <v>0</v>
      </c>
      <c r="U355" s="1139">
        <f t="shared" ref="U355:U418" ca="1" si="127">IF(E355&lt;&gt;"", R355/$A$11, "")</f>
        <v>0</v>
      </c>
      <c r="V355" s="1140" t="str">
        <f t="shared" ref="V355:V418" ca="1" si="128">IF(E355&lt;&gt;"", IFERROR(1-T355/N355, "n.a."), "")</f>
        <v>n.a.</v>
      </c>
      <c r="X355" s="1141">
        <f t="shared" ref="X355:X418" ca="1" si="129">IF(E355&lt;&gt;"", Z354, "")</f>
        <v>0</v>
      </c>
      <c r="Y355" s="1141">
        <f t="shared" ref="Y355:Y418" ca="1" si="130">IF(E355&lt;&gt;"", P355-S355, "")</f>
        <v>0</v>
      </c>
      <c r="Z355" s="1141">
        <f t="shared" ref="Z355:Z418" ca="1" si="131">IF(E355&lt;&gt;"", X355-Y355, "")</f>
        <v>0</v>
      </c>
      <c r="AA355" s="1139">
        <f t="shared" ref="AA355:AA418" ca="1" si="132">IF(E355&lt;&gt;"", X355/$A$19, "")</f>
        <v>0</v>
      </c>
      <c r="AB355" s="1112"/>
    </row>
    <row r="356" spans="1:28">
      <c r="A356" s="1151">
        <f>'AMORT. PROFILE 0% CPR'!A356</f>
        <v>55514</v>
      </c>
      <c r="C356" s="1111"/>
      <c r="D356" s="1132">
        <f t="shared" ca="1" si="114"/>
        <v>56430</v>
      </c>
      <c r="E356" s="1133">
        <f t="shared" ca="1" si="115"/>
        <v>56457</v>
      </c>
      <c r="F356" s="1134">
        <f t="shared" ca="1" si="116"/>
        <v>10528</v>
      </c>
      <c r="G356" s="1135">
        <f ca="1">IF(F356&lt;&gt;"",COUNTIF($F$11:F356,"&gt;0"),"")</f>
        <v>346</v>
      </c>
      <c r="H356" s="1136"/>
      <c r="I356" s="1080"/>
      <c r="J356" s="1137">
        <f t="shared" ca="1" si="117"/>
        <v>0</v>
      </c>
      <c r="K356" s="1138">
        <f t="shared" ca="1" si="118"/>
        <v>0</v>
      </c>
      <c r="L356" s="1137">
        <f t="shared" ca="1" si="119"/>
        <v>0</v>
      </c>
      <c r="M356" s="1137">
        <f t="shared" ca="1" si="120"/>
        <v>0</v>
      </c>
      <c r="N356" s="1137">
        <f t="shared" ca="1" si="121"/>
        <v>0</v>
      </c>
      <c r="O356" s="1080"/>
      <c r="P356" s="1137">
        <f t="shared" ca="1" si="122"/>
        <v>0</v>
      </c>
      <c r="Q356" s="1137">
        <f t="shared" ca="1" si="123"/>
        <v>0</v>
      </c>
      <c r="R356" s="1137">
        <f t="shared" ca="1" si="124"/>
        <v>0</v>
      </c>
      <c r="S356" s="1137">
        <f t="shared" ca="1" si="125"/>
        <v>0</v>
      </c>
      <c r="T356" s="1137">
        <f t="shared" ca="1" si="126"/>
        <v>0</v>
      </c>
      <c r="U356" s="1139">
        <f t="shared" ca="1" si="127"/>
        <v>0</v>
      </c>
      <c r="V356" s="1140" t="str">
        <f t="shared" ca="1" si="128"/>
        <v>n.a.</v>
      </c>
      <c r="X356" s="1141">
        <f t="shared" ca="1" si="129"/>
        <v>0</v>
      </c>
      <c r="Y356" s="1141">
        <f t="shared" ca="1" si="130"/>
        <v>0</v>
      </c>
      <c r="Z356" s="1141">
        <f t="shared" ca="1" si="131"/>
        <v>0</v>
      </c>
      <c r="AA356" s="1139">
        <f t="shared" ca="1" si="132"/>
        <v>0</v>
      </c>
      <c r="AB356" s="1112"/>
    </row>
    <row r="357" spans="1:28">
      <c r="A357" s="1151">
        <f>'AMORT. PROFILE 0% CPR'!A357</f>
        <v>55547</v>
      </c>
      <c r="C357" s="1111"/>
      <c r="D357" s="1132">
        <f t="shared" ca="1" si="114"/>
        <v>56461</v>
      </c>
      <c r="E357" s="1133">
        <f t="shared" ca="1" si="115"/>
        <v>56488</v>
      </c>
      <c r="F357" s="1134">
        <f t="shared" ca="1" si="116"/>
        <v>10559</v>
      </c>
      <c r="G357" s="1135">
        <f ca="1">IF(F357&lt;&gt;"",COUNTIF($F$11:F357,"&gt;0"),"")</f>
        <v>347</v>
      </c>
      <c r="H357" s="1136"/>
      <c r="I357" s="1080"/>
      <c r="J357" s="1137">
        <f t="shared" ca="1" si="117"/>
        <v>0</v>
      </c>
      <c r="K357" s="1138">
        <f t="shared" ca="1" si="118"/>
        <v>0</v>
      </c>
      <c r="L357" s="1137">
        <f t="shared" ca="1" si="119"/>
        <v>0</v>
      </c>
      <c r="M357" s="1137">
        <f t="shared" ca="1" si="120"/>
        <v>0</v>
      </c>
      <c r="N357" s="1137">
        <f t="shared" ca="1" si="121"/>
        <v>0</v>
      </c>
      <c r="O357" s="1080"/>
      <c r="P357" s="1137">
        <f t="shared" ca="1" si="122"/>
        <v>0</v>
      </c>
      <c r="Q357" s="1137">
        <f t="shared" ca="1" si="123"/>
        <v>0</v>
      </c>
      <c r="R357" s="1137">
        <f t="shared" ca="1" si="124"/>
        <v>0</v>
      </c>
      <c r="S357" s="1137">
        <f t="shared" ca="1" si="125"/>
        <v>0</v>
      </c>
      <c r="T357" s="1137">
        <f t="shared" ca="1" si="126"/>
        <v>0</v>
      </c>
      <c r="U357" s="1139">
        <f t="shared" ca="1" si="127"/>
        <v>0</v>
      </c>
      <c r="V357" s="1140" t="str">
        <f t="shared" ca="1" si="128"/>
        <v>n.a.</v>
      </c>
      <c r="X357" s="1141">
        <f t="shared" ca="1" si="129"/>
        <v>0</v>
      </c>
      <c r="Y357" s="1141">
        <f t="shared" ca="1" si="130"/>
        <v>0</v>
      </c>
      <c r="Z357" s="1141">
        <f t="shared" ca="1" si="131"/>
        <v>0</v>
      </c>
      <c r="AA357" s="1139">
        <f t="shared" ca="1" si="132"/>
        <v>0</v>
      </c>
      <c r="AB357" s="1112"/>
    </row>
    <row r="358" spans="1:28">
      <c r="A358" s="1151">
        <f>'AMORT. PROFILE 0% CPR'!A358</f>
        <v>55576</v>
      </c>
      <c r="C358" s="1111"/>
      <c r="D358" s="1132">
        <f t="shared" ca="1" si="114"/>
        <v>56492</v>
      </c>
      <c r="E358" s="1133">
        <f t="shared" ca="1" si="115"/>
        <v>56520</v>
      </c>
      <c r="F358" s="1134">
        <f t="shared" ca="1" si="116"/>
        <v>10591</v>
      </c>
      <c r="G358" s="1135">
        <f ca="1">IF(F358&lt;&gt;"",COUNTIF($F$11:F358,"&gt;0"),"")</f>
        <v>348</v>
      </c>
      <c r="H358" s="1136"/>
      <c r="I358" s="1080"/>
      <c r="J358" s="1137">
        <f t="shared" ca="1" si="117"/>
        <v>0</v>
      </c>
      <c r="K358" s="1138">
        <f t="shared" ca="1" si="118"/>
        <v>0</v>
      </c>
      <c r="L358" s="1137">
        <f t="shared" ca="1" si="119"/>
        <v>0</v>
      </c>
      <c r="M358" s="1137">
        <f t="shared" ca="1" si="120"/>
        <v>0</v>
      </c>
      <c r="N358" s="1137">
        <f t="shared" ca="1" si="121"/>
        <v>0</v>
      </c>
      <c r="O358" s="1080"/>
      <c r="P358" s="1137">
        <f t="shared" ca="1" si="122"/>
        <v>0</v>
      </c>
      <c r="Q358" s="1137">
        <f t="shared" ca="1" si="123"/>
        <v>0</v>
      </c>
      <c r="R358" s="1137">
        <f t="shared" ca="1" si="124"/>
        <v>0</v>
      </c>
      <c r="S358" s="1137">
        <f t="shared" ca="1" si="125"/>
        <v>0</v>
      </c>
      <c r="T358" s="1137">
        <f t="shared" ca="1" si="126"/>
        <v>0</v>
      </c>
      <c r="U358" s="1139">
        <f t="shared" ca="1" si="127"/>
        <v>0</v>
      </c>
      <c r="V358" s="1140" t="str">
        <f t="shared" ca="1" si="128"/>
        <v>n.a.</v>
      </c>
      <c r="X358" s="1141">
        <f t="shared" ca="1" si="129"/>
        <v>0</v>
      </c>
      <c r="Y358" s="1141">
        <f t="shared" ca="1" si="130"/>
        <v>0</v>
      </c>
      <c r="Z358" s="1141">
        <f t="shared" ca="1" si="131"/>
        <v>0</v>
      </c>
      <c r="AA358" s="1139">
        <f t="shared" ca="1" si="132"/>
        <v>0</v>
      </c>
      <c r="AB358" s="1112"/>
    </row>
    <row r="359" spans="1:28">
      <c r="A359" s="1151">
        <f>'AMORT. PROFILE 0% CPR'!A359</f>
        <v>55605</v>
      </c>
      <c r="C359" s="1111"/>
      <c r="D359" s="1132">
        <f t="shared" ca="1" si="114"/>
        <v>56522</v>
      </c>
      <c r="E359" s="1133">
        <f t="shared" ca="1" si="115"/>
        <v>56549</v>
      </c>
      <c r="F359" s="1134">
        <f t="shared" ca="1" si="116"/>
        <v>10620</v>
      </c>
      <c r="G359" s="1135">
        <f ca="1">IF(F359&lt;&gt;"",COUNTIF($F$11:F359,"&gt;0"),"")</f>
        <v>349</v>
      </c>
      <c r="H359" s="1136"/>
      <c r="I359" s="1080"/>
      <c r="J359" s="1137">
        <f t="shared" ca="1" si="117"/>
        <v>0</v>
      </c>
      <c r="K359" s="1138">
        <f t="shared" ca="1" si="118"/>
        <v>0</v>
      </c>
      <c r="L359" s="1137">
        <f t="shared" ca="1" si="119"/>
        <v>0</v>
      </c>
      <c r="M359" s="1137">
        <f t="shared" ca="1" si="120"/>
        <v>0</v>
      </c>
      <c r="N359" s="1137">
        <f t="shared" ca="1" si="121"/>
        <v>0</v>
      </c>
      <c r="O359" s="1080"/>
      <c r="P359" s="1137">
        <f t="shared" ca="1" si="122"/>
        <v>0</v>
      </c>
      <c r="Q359" s="1137">
        <f t="shared" ca="1" si="123"/>
        <v>0</v>
      </c>
      <c r="R359" s="1137">
        <f t="shared" ca="1" si="124"/>
        <v>0</v>
      </c>
      <c r="S359" s="1137">
        <f t="shared" ca="1" si="125"/>
        <v>0</v>
      </c>
      <c r="T359" s="1137">
        <f t="shared" ca="1" si="126"/>
        <v>0</v>
      </c>
      <c r="U359" s="1139">
        <f t="shared" ca="1" si="127"/>
        <v>0</v>
      </c>
      <c r="V359" s="1140" t="str">
        <f t="shared" ca="1" si="128"/>
        <v>n.a.</v>
      </c>
      <c r="X359" s="1141">
        <f t="shared" ca="1" si="129"/>
        <v>0</v>
      </c>
      <c r="Y359" s="1141">
        <f t="shared" ca="1" si="130"/>
        <v>0</v>
      </c>
      <c r="Z359" s="1141">
        <f t="shared" ca="1" si="131"/>
        <v>0</v>
      </c>
      <c r="AA359" s="1139">
        <f t="shared" ca="1" si="132"/>
        <v>0</v>
      </c>
      <c r="AB359" s="1112"/>
    </row>
    <row r="360" spans="1:28">
      <c r="A360" s="1151">
        <f>'AMORT. PROFILE 0% CPR'!A360</f>
        <v>55638</v>
      </c>
      <c r="C360" s="1111"/>
      <c r="D360" s="1132">
        <f t="shared" ca="1" si="114"/>
        <v>56553</v>
      </c>
      <c r="E360" s="1133">
        <f t="shared" ca="1" si="115"/>
        <v>56580</v>
      </c>
      <c r="F360" s="1134">
        <f t="shared" ca="1" si="116"/>
        <v>10651</v>
      </c>
      <c r="G360" s="1135">
        <f ca="1">IF(F360&lt;&gt;"",COUNTIF($F$11:F360,"&gt;0"),"")</f>
        <v>350</v>
      </c>
      <c r="H360" s="1136"/>
      <c r="I360" s="1080"/>
      <c r="J360" s="1137">
        <f t="shared" ca="1" si="117"/>
        <v>0</v>
      </c>
      <c r="K360" s="1138">
        <f t="shared" ca="1" si="118"/>
        <v>0</v>
      </c>
      <c r="L360" s="1137">
        <f t="shared" ca="1" si="119"/>
        <v>0</v>
      </c>
      <c r="M360" s="1137">
        <f t="shared" ca="1" si="120"/>
        <v>0</v>
      </c>
      <c r="N360" s="1137">
        <f t="shared" ca="1" si="121"/>
        <v>0</v>
      </c>
      <c r="O360" s="1080"/>
      <c r="P360" s="1137">
        <f t="shared" ca="1" si="122"/>
        <v>0</v>
      </c>
      <c r="Q360" s="1137">
        <f t="shared" ca="1" si="123"/>
        <v>0</v>
      </c>
      <c r="R360" s="1137">
        <f t="shared" ca="1" si="124"/>
        <v>0</v>
      </c>
      <c r="S360" s="1137">
        <f t="shared" ca="1" si="125"/>
        <v>0</v>
      </c>
      <c r="T360" s="1137">
        <f t="shared" ca="1" si="126"/>
        <v>0</v>
      </c>
      <c r="U360" s="1139">
        <f t="shared" ca="1" si="127"/>
        <v>0</v>
      </c>
      <c r="V360" s="1140" t="str">
        <f t="shared" ca="1" si="128"/>
        <v>n.a.</v>
      </c>
      <c r="X360" s="1141">
        <f t="shared" ca="1" si="129"/>
        <v>0</v>
      </c>
      <c r="Y360" s="1141">
        <f t="shared" ca="1" si="130"/>
        <v>0</v>
      </c>
      <c r="Z360" s="1141">
        <f t="shared" ca="1" si="131"/>
        <v>0</v>
      </c>
      <c r="AA360" s="1139">
        <f t="shared" ca="1" si="132"/>
        <v>0</v>
      </c>
      <c r="AB360" s="1112"/>
    </row>
    <row r="361" spans="1:28">
      <c r="A361" s="1151">
        <f>'AMORT. PROFILE 0% CPR'!A361</f>
        <v>55666</v>
      </c>
      <c r="C361" s="1111"/>
      <c r="D361" s="1132">
        <f t="shared" ca="1" si="114"/>
        <v>56583</v>
      </c>
      <c r="E361" s="1133">
        <f t="shared" ca="1" si="115"/>
        <v>56611</v>
      </c>
      <c r="F361" s="1134">
        <f t="shared" ca="1" si="116"/>
        <v>10682</v>
      </c>
      <c r="G361" s="1135">
        <f ca="1">IF(F361&lt;&gt;"",COUNTIF($F$11:F361,"&gt;0"),"")</f>
        <v>351</v>
      </c>
      <c r="H361" s="1136"/>
      <c r="I361" s="1080"/>
      <c r="J361" s="1137">
        <f t="shared" ca="1" si="117"/>
        <v>0</v>
      </c>
      <c r="K361" s="1138">
        <f t="shared" ca="1" si="118"/>
        <v>0</v>
      </c>
      <c r="L361" s="1137">
        <f t="shared" ca="1" si="119"/>
        <v>0</v>
      </c>
      <c r="M361" s="1137">
        <f t="shared" ca="1" si="120"/>
        <v>0</v>
      </c>
      <c r="N361" s="1137">
        <f t="shared" ca="1" si="121"/>
        <v>0</v>
      </c>
      <c r="O361" s="1080"/>
      <c r="P361" s="1137">
        <f t="shared" ca="1" si="122"/>
        <v>0</v>
      </c>
      <c r="Q361" s="1137">
        <f t="shared" ca="1" si="123"/>
        <v>0</v>
      </c>
      <c r="R361" s="1137">
        <f t="shared" ca="1" si="124"/>
        <v>0</v>
      </c>
      <c r="S361" s="1137">
        <f t="shared" ca="1" si="125"/>
        <v>0</v>
      </c>
      <c r="T361" s="1137">
        <f t="shared" ca="1" si="126"/>
        <v>0</v>
      </c>
      <c r="U361" s="1139">
        <f t="shared" ca="1" si="127"/>
        <v>0</v>
      </c>
      <c r="V361" s="1140" t="str">
        <f t="shared" ca="1" si="128"/>
        <v>n.a.</v>
      </c>
      <c r="X361" s="1141">
        <f t="shared" ca="1" si="129"/>
        <v>0</v>
      </c>
      <c r="Y361" s="1141">
        <f t="shared" ca="1" si="130"/>
        <v>0</v>
      </c>
      <c r="Z361" s="1141">
        <f t="shared" ca="1" si="131"/>
        <v>0</v>
      </c>
      <c r="AA361" s="1139">
        <f t="shared" ca="1" si="132"/>
        <v>0</v>
      </c>
      <c r="AB361" s="1112"/>
    </row>
    <row r="362" spans="1:28">
      <c r="A362" s="1151">
        <f>'AMORT. PROFILE 0% CPR'!A362</f>
        <v>55697</v>
      </c>
      <c r="C362" s="1111"/>
      <c r="D362" s="1132">
        <f t="shared" ca="1" si="114"/>
        <v>56614</v>
      </c>
      <c r="E362" s="1133">
        <f t="shared" ca="1" si="115"/>
        <v>56641</v>
      </c>
      <c r="F362" s="1134">
        <f t="shared" ca="1" si="116"/>
        <v>10712</v>
      </c>
      <c r="G362" s="1135">
        <f ca="1">IF(F362&lt;&gt;"",COUNTIF($F$11:F362,"&gt;0"),"")</f>
        <v>352</v>
      </c>
      <c r="H362" s="1136"/>
      <c r="I362" s="1080"/>
      <c r="J362" s="1137">
        <f t="shared" ca="1" si="117"/>
        <v>0</v>
      </c>
      <c r="K362" s="1138">
        <f t="shared" ca="1" si="118"/>
        <v>0</v>
      </c>
      <c r="L362" s="1137">
        <f t="shared" ca="1" si="119"/>
        <v>0</v>
      </c>
      <c r="M362" s="1137">
        <f t="shared" ca="1" si="120"/>
        <v>0</v>
      </c>
      <c r="N362" s="1137">
        <f t="shared" ca="1" si="121"/>
        <v>0</v>
      </c>
      <c r="O362" s="1080"/>
      <c r="P362" s="1137">
        <f t="shared" ca="1" si="122"/>
        <v>0</v>
      </c>
      <c r="Q362" s="1137">
        <f t="shared" ca="1" si="123"/>
        <v>0</v>
      </c>
      <c r="R362" s="1137">
        <f t="shared" ca="1" si="124"/>
        <v>0</v>
      </c>
      <c r="S362" s="1137">
        <f t="shared" ca="1" si="125"/>
        <v>0</v>
      </c>
      <c r="T362" s="1137">
        <f t="shared" ca="1" si="126"/>
        <v>0</v>
      </c>
      <c r="U362" s="1139">
        <f t="shared" ca="1" si="127"/>
        <v>0</v>
      </c>
      <c r="V362" s="1140" t="str">
        <f t="shared" ca="1" si="128"/>
        <v>n.a.</v>
      </c>
      <c r="X362" s="1141">
        <f t="shared" ca="1" si="129"/>
        <v>0</v>
      </c>
      <c r="Y362" s="1141">
        <f t="shared" ca="1" si="130"/>
        <v>0</v>
      </c>
      <c r="Z362" s="1141">
        <f t="shared" ca="1" si="131"/>
        <v>0</v>
      </c>
      <c r="AA362" s="1139">
        <f t="shared" ca="1" si="132"/>
        <v>0</v>
      </c>
      <c r="AB362" s="1112"/>
    </row>
    <row r="363" spans="1:28">
      <c r="A363" s="1151">
        <f>'AMORT. PROFILE 0% CPR'!A363</f>
        <v>55729</v>
      </c>
      <c r="C363" s="1111"/>
      <c r="D363" s="1132">
        <f t="shared" ca="1" si="114"/>
        <v>56645</v>
      </c>
      <c r="E363" s="1133">
        <f t="shared" ca="1" si="115"/>
        <v>56671</v>
      </c>
      <c r="F363" s="1134">
        <f t="shared" ca="1" si="116"/>
        <v>10742</v>
      </c>
      <c r="G363" s="1135">
        <f ca="1">IF(F363&lt;&gt;"",COUNTIF($F$11:F363,"&gt;0"),"")</f>
        <v>353</v>
      </c>
      <c r="H363" s="1136"/>
      <c r="I363" s="1080"/>
      <c r="J363" s="1137">
        <f t="shared" ca="1" si="117"/>
        <v>0</v>
      </c>
      <c r="K363" s="1138">
        <f t="shared" ca="1" si="118"/>
        <v>0</v>
      </c>
      <c r="L363" s="1137">
        <f t="shared" ca="1" si="119"/>
        <v>0</v>
      </c>
      <c r="M363" s="1137">
        <f t="shared" ca="1" si="120"/>
        <v>0</v>
      </c>
      <c r="N363" s="1137">
        <f t="shared" ca="1" si="121"/>
        <v>0</v>
      </c>
      <c r="O363" s="1080"/>
      <c r="P363" s="1137">
        <f t="shared" ca="1" si="122"/>
        <v>0</v>
      </c>
      <c r="Q363" s="1137">
        <f t="shared" ca="1" si="123"/>
        <v>0</v>
      </c>
      <c r="R363" s="1137">
        <f t="shared" ca="1" si="124"/>
        <v>0</v>
      </c>
      <c r="S363" s="1137">
        <f t="shared" ca="1" si="125"/>
        <v>0</v>
      </c>
      <c r="T363" s="1137">
        <f t="shared" ca="1" si="126"/>
        <v>0</v>
      </c>
      <c r="U363" s="1139">
        <f t="shared" ca="1" si="127"/>
        <v>0</v>
      </c>
      <c r="V363" s="1140" t="str">
        <f t="shared" ca="1" si="128"/>
        <v>n.a.</v>
      </c>
      <c r="X363" s="1141">
        <f t="shared" ca="1" si="129"/>
        <v>0</v>
      </c>
      <c r="Y363" s="1141">
        <f t="shared" ca="1" si="130"/>
        <v>0</v>
      </c>
      <c r="Z363" s="1141">
        <f t="shared" ca="1" si="131"/>
        <v>0</v>
      </c>
      <c r="AA363" s="1139">
        <f t="shared" ca="1" si="132"/>
        <v>0</v>
      </c>
      <c r="AB363" s="1112"/>
    </row>
    <row r="364" spans="1:28">
      <c r="A364" s="1151">
        <f>'AMORT. PROFILE 0% CPR'!A364</f>
        <v>55758</v>
      </c>
      <c r="C364" s="1111"/>
      <c r="D364" s="1132">
        <f t="shared" ca="1" si="114"/>
        <v>56673</v>
      </c>
      <c r="E364" s="1133">
        <f t="shared" ca="1" si="115"/>
        <v>56702</v>
      </c>
      <c r="F364" s="1134">
        <f t="shared" ca="1" si="116"/>
        <v>10773</v>
      </c>
      <c r="G364" s="1135">
        <f ca="1">IF(F364&lt;&gt;"",COUNTIF($F$11:F364,"&gt;0"),"")</f>
        <v>354</v>
      </c>
      <c r="H364" s="1136"/>
      <c r="I364" s="1080"/>
      <c r="J364" s="1137">
        <f t="shared" ca="1" si="117"/>
        <v>0</v>
      </c>
      <c r="K364" s="1138">
        <f t="shared" ca="1" si="118"/>
        <v>0</v>
      </c>
      <c r="L364" s="1137">
        <f t="shared" ca="1" si="119"/>
        <v>0</v>
      </c>
      <c r="M364" s="1137">
        <f t="shared" ca="1" si="120"/>
        <v>0</v>
      </c>
      <c r="N364" s="1137">
        <f t="shared" ca="1" si="121"/>
        <v>0</v>
      </c>
      <c r="O364" s="1080"/>
      <c r="P364" s="1137">
        <f t="shared" ca="1" si="122"/>
        <v>0</v>
      </c>
      <c r="Q364" s="1137">
        <f t="shared" ca="1" si="123"/>
        <v>0</v>
      </c>
      <c r="R364" s="1137">
        <f t="shared" ca="1" si="124"/>
        <v>0</v>
      </c>
      <c r="S364" s="1137">
        <f t="shared" ca="1" si="125"/>
        <v>0</v>
      </c>
      <c r="T364" s="1137">
        <f t="shared" ca="1" si="126"/>
        <v>0</v>
      </c>
      <c r="U364" s="1139">
        <f t="shared" ca="1" si="127"/>
        <v>0</v>
      </c>
      <c r="V364" s="1140" t="str">
        <f t="shared" ca="1" si="128"/>
        <v>n.a.</v>
      </c>
      <c r="X364" s="1141">
        <f t="shared" ca="1" si="129"/>
        <v>0</v>
      </c>
      <c r="Y364" s="1141">
        <f t="shared" ca="1" si="130"/>
        <v>0</v>
      </c>
      <c r="Z364" s="1141">
        <f t="shared" ca="1" si="131"/>
        <v>0</v>
      </c>
      <c r="AA364" s="1139">
        <f t="shared" ca="1" si="132"/>
        <v>0</v>
      </c>
      <c r="AB364" s="1112"/>
    </row>
    <row r="365" spans="1:28">
      <c r="A365" s="1151">
        <f>'AMORT. PROFILE 0% CPR'!A365</f>
        <v>55789</v>
      </c>
      <c r="C365" s="1111"/>
      <c r="D365" s="1132">
        <f t="shared" ca="1" si="114"/>
        <v>56704</v>
      </c>
      <c r="E365" s="1133">
        <f t="shared" ca="1" si="115"/>
        <v>56731</v>
      </c>
      <c r="F365" s="1134">
        <f t="shared" ca="1" si="116"/>
        <v>10802</v>
      </c>
      <c r="G365" s="1135">
        <f ca="1">IF(F365&lt;&gt;"",COUNTIF($F$11:F365,"&gt;0"),"")</f>
        <v>355</v>
      </c>
      <c r="H365" s="1136"/>
      <c r="I365" s="1080"/>
      <c r="J365" s="1137">
        <f t="shared" ca="1" si="117"/>
        <v>0</v>
      </c>
      <c r="K365" s="1138">
        <f t="shared" ca="1" si="118"/>
        <v>0</v>
      </c>
      <c r="L365" s="1137">
        <f t="shared" ca="1" si="119"/>
        <v>0</v>
      </c>
      <c r="M365" s="1137">
        <f t="shared" ca="1" si="120"/>
        <v>0</v>
      </c>
      <c r="N365" s="1137">
        <f t="shared" ca="1" si="121"/>
        <v>0</v>
      </c>
      <c r="O365" s="1080"/>
      <c r="P365" s="1137">
        <f t="shared" ca="1" si="122"/>
        <v>0</v>
      </c>
      <c r="Q365" s="1137">
        <f t="shared" ca="1" si="123"/>
        <v>0</v>
      </c>
      <c r="R365" s="1137">
        <f t="shared" ca="1" si="124"/>
        <v>0</v>
      </c>
      <c r="S365" s="1137">
        <f t="shared" ca="1" si="125"/>
        <v>0</v>
      </c>
      <c r="T365" s="1137">
        <f t="shared" ca="1" si="126"/>
        <v>0</v>
      </c>
      <c r="U365" s="1139">
        <f t="shared" ca="1" si="127"/>
        <v>0</v>
      </c>
      <c r="V365" s="1140" t="str">
        <f t="shared" ca="1" si="128"/>
        <v>n.a.</v>
      </c>
      <c r="X365" s="1141">
        <f t="shared" ca="1" si="129"/>
        <v>0</v>
      </c>
      <c r="Y365" s="1141">
        <f t="shared" ca="1" si="130"/>
        <v>0</v>
      </c>
      <c r="Z365" s="1141">
        <f t="shared" ca="1" si="131"/>
        <v>0</v>
      </c>
      <c r="AA365" s="1139">
        <f t="shared" ca="1" si="132"/>
        <v>0</v>
      </c>
      <c r="AB365" s="1112"/>
    </row>
    <row r="366" spans="1:28">
      <c r="A366" s="1151">
        <f>'AMORT. PROFILE 0% CPR'!A366</f>
        <v>55820</v>
      </c>
      <c r="C366" s="1111"/>
      <c r="D366" s="1132">
        <f t="shared" ca="1" si="114"/>
        <v>56734</v>
      </c>
      <c r="E366" s="1133">
        <f t="shared" ca="1" si="115"/>
        <v>56761</v>
      </c>
      <c r="F366" s="1134">
        <f t="shared" ca="1" si="116"/>
        <v>10832</v>
      </c>
      <c r="G366" s="1135">
        <f ca="1">IF(F366&lt;&gt;"",COUNTIF($F$11:F366,"&gt;0"),"")</f>
        <v>356</v>
      </c>
      <c r="H366" s="1136"/>
      <c r="I366" s="1080"/>
      <c r="J366" s="1137">
        <f t="shared" ca="1" si="117"/>
        <v>0</v>
      </c>
      <c r="K366" s="1138">
        <f t="shared" ca="1" si="118"/>
        <v>0</v>
      </c>
      <c r="L366" s="1137">
        <f t="shared" ca="1" si="119"/>
        <v>0</v>
      </c>
      <c r="M366" s="1137">
        <f t="shared" ca="1" si="120"/>
        <v>0</v>
      </c>
      <c r="N366" s="1137">
        <f t="shared" ca="1" si="121"/>
        <v>0</v>
      </c>
      <c r="O366" s="1080"/>
      <c r="P366" s="1137">
        <f t="shared" ca="1" si="122"/>
        <v>0</v>
      </c>
      <c r="Q366" s="1137">
        <f t="shared" ca="1" si="123"/>
        <v>0</v>
      </c>
      <c r="R366" s="1137">
        <f t="shared" ca="1" si="124"/>
        <v>0</v>
      </c>
      <c r="S366" s="1137">
        <f t="shared" ca="1" si="125"/>
        <v>0</v>
      </c>
      <c r="T366" s="1137">
        <f t="shared" ca="1" si="126"/>
        <v>0</v>
      </c>
      <c r="U366" s="1139">
        <f t="shared" ca="1" si="127"/>
        <v>0</v>
      </c>
      <c r="V366" s="1140" t="str">
        <f t="shared" ca="1" si="128"/>
        <v>n.a.</v>
      </c>
      <c r="X366" s="1141">
        <f t="shared" ca="1" si="129"/>
        <v>0</v>
      </c>
      <c r="Y366" s="1141">
        <f t="shared" ca="1" si="130"/>
        <v>0</v>
      </c>
      <c r="Z366" s="1141">
        <f t="shared" ca="1" si="131"/>
        <v>0</v>
      </c>
      <c r="AA366" s="1139">
        <f t="shared" ca="1" si="132"/>
        <v>0</v>
      </c>
      <c r="AB366" s="1112"/>
    </row>
    <row r="367" spans="1:28">
      <c r="A367" s="1151">
        <f>'AMORT. PROFILE 0% CPR'!A367</f>
        <v>55850</v>
      </c>
      <c r="C367" s="1111"/>
      <c r="D367" s="1132">
        <f t="shared" ca="1" si="114"/>
        <v>56765</v>
      </c>
      <c r="E367" s="1133">
        <f t="shared" ca="1" si="115"/>
        <v>56793</v>
      </c>
      <c r="F367" s="1134">
        <f t="shared" ca="1" si="116"/>
        <v>10864</v>
      </c>
      <c r="G367" s="1135">
        <f ca="1">IF(F367&lt;&gt;"",COUNTIF($F$11:F367,"&gt;0"),"")</f>
        <v>357</v>
      </c>
      <c r="H367" s="1136"/>
      <c r="I367" s="1080"/>
      <c r="J367" s="1137">
        <f t="shared" ca="1" si="117"/>
        <v>0</v>
      </c>
      <c r="K367" s="1138">
        <f t="shared" ca="1" si="118"/>
        <v>0</v>
      </c>
      <c r="L367" s="1137">
        <f t="shared" ca="1" si="119"/>
        <v>0</v>
      </c>
      <c r="M367" s="1137">
        <f t="shared" ca="1" si="120"/>
        <v>0</v>
      </c>
      <c r="N367" s="1137">
        <f t="shared" ca="1" si="121"/>
        <v>0</v>
      </c>
      <c r="O367" s="1080"/>
      <c r="P367" s="1137">
        <f t="shared" ca="1" si="122"/>
        <v>0</v>
      </c>
      <c r="Q367" s="1137">
        <f t="shared" ca="1" si="123"/>
        <v>0</v>
      </c>
      <c r="R367" s="1137">
        <f t="shared" ca="1" si="124"/>
        <v>0</v>
      </c>
      <c r="S367" s="1137">
        <f t="shared" ca="1" si="125"/>
        <v>0</v>
      </c>
      <c r="T367" s="1137">
        <f t="shared" ca="1" si="126"/>
        <v>0</v>
      </c>
      <c r="U367" s="1139">
        <f t="shared" ca="1" si="127"/>
        <v>0</v>
      </c>
      <c r="V367" s="1140" t="str">
        <f t="shared" ca="1" si="128"/>
        <v>n.a.</v>
      </c>
      <c r="X367" s="1141">
        <f t="shared" ca="1" si="129"/>
        <v>0</v>
      </c>
      <c r="Y367" s="1141">
        <f t="shared" ca="1" si="130"/>
        <v>0</v>
      </c>
      <c r="Z367" s="1141">
        <f t="shared" ca="1" si="131"/>
        <v>0</v>
      </c>
      <c r="AA367" s="1139">
        <f t="shared" ca="1" si="132"/>
        <v>0</v>
      </c>
      <c r="AB367" s="1112"/>
    </row>
    <row r="368" spans="1:28">
      <c r="A368" s="1151">
        <f>'AMORT. PROFILE 0% CPR'!A368</f>
        <v>55880</v>
      </c>
      <c r="C368" s="1111"/>
      <c r="D368" s="1132">
        <f t="shared" ca="1" si="114"/>
        <v>56795</v>
      </c>
      <c r="E368" s="1133">
        <f t="shared" ca="1" si="115"/>
        <v>56822</v>
      </c>
      <c r="F368" s="1134">
        <f t="shared" ca="1" si="116"/>
        <v>10893</v>
      </c>
      <c r="G368" s="1135">
        <f ca="1">IF(F368&lt;&gt;"",COUNTIF($F$11:F368,"&gt;0"),"")</f>
        <v>358</v>
      </c>
      <c r="H368" s="1136"/>
      <c r="I368" s="1080"/>
      <c r="J368" s="1137">
        <f t="shared" ca="1" si="117"/>
        <v>0</v>
      </c>
      <c r="K368" s="1138">
        <f t="shared" ca="1" si="118"/>
        <v>0</v>
      </c>
      <c r="L368" s="1137">
        <f t="shared" ca="1" si="119"/>
        <v>0</v>
      </c>
      <c r="M368" s="1137">
        <f t="shared" ca="1" si="120"/>
        <v>0</v>
      </c>
      <c r="N368" s="1137">
        <f t="shared" ca="1" si="121"/>
        <v>0</v>
      </c>
      <c r="O368" s="1080"/>
      <c r="P368" s="1137">
        <f t="shared" ca="1" si="122"/>
        <v>0</v>
      </c>
      <c r="Q368" s="1137">
        <f t="shared" ca="1" si="123"/>
        <v>0</v>
      </c>
      <c r="R368" s="1137">
        <f t="shared" ca="1" si="124"/>
        <v>0</v>
      </c>
      <c r="S368" s="1137">
        <f t="shared" ca="1" si="125"/>
        <v>0</v>
      </c>
      <c r="T368" s="1137">
        <f t="shared" ca="1" si="126"/>
        <v>0</v>
      </c>
      <c r="U368" s="1139">
        <f t="shared" ca="1" si="127"/>
        <v>0</v>
      </c>
      <c r="V368" s="1140" t="str">
        <f t="shared" ca="1" si="128"/>
        <v>n.a.</v>
      </c>
      <c r="X368" s="1141">
        <f t="shared" ca="1" si="129"/>
        <v>0</v>
      </c>
      <c r="Y368" s="1141">
        <f t="shared" ca="1" si="130"/>
        <v>0</v>
      </c>
      <c r="Z368" s="1141">
        <f t="shared" ca="1" si="131"/>
        <v>0</v>
      </c>
      <c r="AA368" s="1139">
        <f t="shared" ca="1" si="132"/>
        <v>0</v>
      </c>
      <c r="AB368" s="1112"/>
    </row>
    <row r="369" spans="1:28">
      <c r="A369" s="1151">
        <f>'AMORT. PROFILE 0% CPR'!A369</f>
        <v>55911</v>
      </c>
      <c r="C369" s="1111"/>
      <c r="D369" s="1132">
        <f t="shared" ca="1" si="114"/>
        <v>56826</v>
      </c>
      <c r="E369" s="1133">
        <f t="shared" ca="1" si="115"/>
        <v>56853</v>
      </c>
      <c r="F369" s="1134">
        <f t="shared" ca="1" si="116"/>
        <v>10924</v>
      </c>
      <c r="G369" s="1135">
        <f ca="1">IF(F369&lt;&gt;"",COUNTIF($F$11:F369,"&gt;0"),"")</f>
        <v>359</v>
      </c>
      <c r="H369" s="1136"/>
      <c r="I369" s="1080"/>
      <c r="J369" s="1137">
        <f t="shared" ca="1" si="117"/>
        <v>0</v>
      </c>
      <c r="K369" s="1138">
        <f t="shared" ca="1" si="118"/>
        <v>0</v>
      </c>
      <c r="L369" s="1137">
        <f t="shared" ca="1" si="119"/>
        <v>0</v>
      </c>
      <c r="M369" s="1137">
        <f t="shared" ca="1" si="120"/>
        <v>0</v>
      </c>
      <c r="N369" s="1137">
        <f t="shared" ca="1" si="121"/>
        <v>0</v>
      </c>
      <c r="O369" s="1080"/>
      <c r="P369" s="1137">
        <f t="shared" ca="1" si="122"/>
        <v>0</v>
      </c>
      <c r="Q369" s="1137">
        <f t="shared" ca="1" si="123"/>
        <v>0</v>
      </c>
      <c r="R369" s="1137">
        <f t="shared" ca="1" si="124"/>
        <v>0</v>
      </c>
      <c r="S369" s="1137">
        <f t="shared" ca="1" si="125"/>
        <v>0</v>
      </c>
      <c r="T369" s="1137">
        <f t="shared" ca="1" si="126"/>
        <v>0</v>
      </c>
      <c r="U369" s="1139">
        <f t="shared" ca="1" si="127"/>
        <v>0</v>
      </c>
      <c r="V369" s="1140" t="str">
        <f t="shared" ca="1" si="128"/>
        <v>n.a.</v>
      </c>
      <c r="X369" s="1141">
        <f t="shared" ca="1" si="129"/>
        <v>0</v>
      </c>
      <c r="Y369" s="1141">
        <f t="shared" ca="1" si="130"/>
        <v>0</v>
      </c>
      <c r="Z369" s="1141">
        <f t="shared" ca="1" si="131"/>
        <v>0</v>
      </c>
      <c r="AA369" s="1139">
        <f t="shared" ca="1" si="132"/>
        <v>0</v>
      </c>
      <c r="AB369" s="1112"/>
    </row>
    <row r="370" spans="1:28">
      <c r="A370" s="1151">
        <f>'AMORT. PROFILE 0% CPR'!A370</f>
        <v>55942</v>
      </c>
      <c r="C370" s="1111"/>
      <c r="D370" s="1132">
        <f t="shared" ca="1" si="114"/>
        <v>56857</v>
      </c>
      <c r="E370" s="1133">
        <f t="shared" ca="1" si="115"/>
        <v>56884</v>
      </c>
      <c r="F370" s="1134">
        <f t="shared" ca="1" si="116"/>
        <v>10955</v>
      </c>
      <c r="G370" s="1135">
        <f ca="1">IF(F370&lt;&gt;"",COUNTIF($F$11:F370,"&gt;0"),"")</f>
        <v>360</v>
      </c>
      <c r="H370" s="1136"/>
      <c r="I370" s="1080"/>
      <c r="J370" s="1137">
        <f t="shared" ca="1" si="117"/>
        <v>0</v>
      </c>
      <c r="K370" s="1138">
        <f t="shared" ca="1" si="118"/>
        <v>0</v>
      </c>
      <c r="L370" s="1137">
        <f t="shared" ca="1" si="119"/>
        <v>0</v>
      </c>
      <c r="M370" s="1137">
        <f t="shared" ca="1" si="120"/>
        <v>0</v>
      </c>
      <c r="N370" s="1137">
        <f t="shared" ca="1" si="121"/>
        <v>0</v>
      </c>
      <c r="O370" s="1080"/>
      <c r="P370" s="1137">
        <f t="shared" ca="1" si="122"/>
        <v>0</v>
      </c>
      <c r="Q370" s="1137">
        <f t="shared" ca="1" si="123"/>
        <v>0</v>
      </c>
      <c r="R370" s="1137">
        <f t="shared" ca="1" si="124"/>
        <v>0</v>
      </c>
      <c r="S370" s="1137">
        <f t="shared" ca="1" si="125"/>
        <v>0</v>
      </c>
      <c r="T370" s="1137">
        <f t="shared" ca="1" si="126"/>
        <v>0</v>
      </c>
      <c r="U370" s="1139">
        <f t="shared" ca="1" si="127"/>
        <v>0</v>
      </c>
      <c r="V370" s="1140" t="str">
        <f t="shared" ca="1" si="128"/>
        <v>n.a.</v>
      </c>
      <c r="X370" s="1141">
        <f t="shared" ca="1" si="129"/>
        <v>0</v>
      </c>
      <c r="Y370" s="1141">
        <f t="shared" ca="1" si="130"/>
        <v>0</v>
      </c>
      <c r="Z370" s="1141">
        <f t="shared" ca="1" si="131"/>
        <v>0</v>
      </c>
      <c r="AA370" s="1139">
        <f t="shared" ca="1" si="132"/>
        <v>0</v>
      </c>
      <c r="AB370" s="1112"/>
    </row>
    <row r="371" spans="1:28">
      <c r="A371" s="1151">
        <f>'AMORT. PROFILE 0% CPR'!A371</f>
        <v>55970</v>
      </c>
      <c r="C371" s="1111"/>
      <c r="D371" s="1132">
        <f t="shared" ca="1" si="114"/>
        <v>56887</v>
      </c>
      <c r="E371" s="1133">
        <f t="shared" ca="1" si="115"/>
        <v>56914</v>
      </c>
      <c r="F371" s="1134">
        <f t="shared" ca="1" si="116"/>
        <v>10985</v>
      </c>
      <c r="G371" s="1135">
        <f ca="1">IF(F371&lt;&gt;"",COUNTIF($F$11:F371,"&gt;0"),"")</f>
        <v>361</v>
      </c>
      <c r="H371" s="1136"/>
      <c r="I371" s="1080"/>
      <c r="J371" s="1137">
        <f t="shared" ca="1" si="117"/>
        <v>0</v>
      </c>
      <c r="K371" s="1138">
        <f t="shared" ca="1" si="118"/>
        <v>0</v>
      </c>
      <c r="L371" s="1137">
        <f t="shared" ca="1" si="119"/>
        <v>0</v>
      </c>
      <c r="M371" s="1137">
        <f t="shared" ca="1" si="120"/>
        <v>0</v>
      </c>
      <c r="N371" s="1137">
        <f t="shared" ca="1" si="121"/>
        <v>0</v>
      </c>
      <c r="O371" s="1080"/>
      <c r="P371" s="1137">
        <f t="shared" ca="1" si="122"/>
        <v>0</v>
      </c>
      <c r="Q371" s="1137">
        <f t="shared" ca="1" si="123"/>
        <v>0</v>
      </c>
      <c r="R371" s="1137">
        <f t="shared" ca="1" si="124"/>
        <v>0</v>
      </c>
      <c r="S371" s="1137">
        <f t="shared" ca="1" si="125"/>
        <v>0</v>
      </c>
      <c r="T371" s="1137">
        <f t="shared" ca="1" si="126"/>
        <v>0</v>
      </c>
      <c r="U371" s="1139">
        <f t="shared" ca="1" si="127"/>
        <v>0</v>
      </c>
      <c r="V371" s="1140" t="str">
        <f t="shared" ca="1" si="128"/>
        <v>n.a.</v>
      </c>
      <c r="X371" s="1141">
        <f t="shared" ca="1" si="129"/>
        <v>0</v>
      </c>
      <c r="Y371" s="1141">
        <f t="shared" ca="1" si="130"/>
        <v>0</v>
      </c>
      <c r="Z371" s="1141">
        <f t="shared" ca="1" si="131"/>
        <v>0</v>
      </c>
      <c r="AA371" s="1139">
        <f t="shared" ca="1" si="132"/>
        <v>0</v>
      </c>
      <c r="AB371" s="1112"/>
    </row>
    <row r="372" spans="1:28">
      <c r="A372" s="1151">
        <f>'AMORT. PROFILE 0% CPR'!A372</f>
        <v>56002</v>
      </c>
      <c r="C372" s="1111"/>
      <c r="D372" s="1132">
        <f t="shared" ca="1" si="114"/>
        <v>56918</v>
      </c>
      <c r="E372" s="1133">
        <f t="shared" ca="1" si="115"/>
        <v>56947</v>
      </c>
      <c r="F372" s="1134">
        <f t="shared" ca="1" si="116"/>
        <v>11018</v>
      </c>
      <c r="G372" s="1135">
        <f ca="1">IF(F372&lt;&gt;"",COUNTIF($F$11:F372,"&gt;0"),"")</f>
        <v>362</v>
      </c>
      <c r="H372" s="1136"/>
      <c r="I372" s="1080"/>
      <c r="J372" s="1137">
        <f t="shared" ca="1" si="117"/>
        <v>0</v>
      </c>
      <c r="K372" s="1138">
        <f t="shared" ca="1" si="118"/>
        <v>0</v>
      </c>
      <c r="L372" s="1137">
        <f t="shared" ca="1" si="119"/>
        <v>0</v>
      </c>
      <c r="M372" s="1137">
        <f t="shared" ca="1" si="120"/>
        <v>0</v>
      </c>
      <c r="N372" s="1137">
        <f t="shared" ca="1" si="121"/>
        <v>0</v>
      </c>
      <c r="O372" s="1080"/>
      <c r="P372" s="1137">
        <f t="shared" ca="1" si="122"/>
        <v>0</v>
      </c>
      <c r="Q372" s="1137">
        <f t="shared" ca="1" si="123"/>
        <v>0</v>
      </c>
      <c r="R372" s="1137">
        <f t="shared" ca="1" si="124"/>
        <v>0</v>
      </c>
      <c r="S372" s="1137">
        <f t="shared" ca="1" si="125"/>
        <v>0</v>
      </c>
      <c r="T372" s="1137">
        <f t="shared" ca="1" si="126"/>
        <v>0</v>
      </c>
      <c r="U372" s="1139">
        <f t="shared" ca="1" si="127"/>
        <v>0</v>
      </c>
      <c r="V372" s="1140" t="str">
        <f t="shared" ca="1" si="128"/>
        <v>n.a.</v>
      </c>
      <c r="X372" s="1141">
        <f t="shared" ca="1" si="129"/>
        <v>0</v>
      </c>
      <c r="Y372" s="1141">
        <f t="shared" ca="1" si="130"/>
        <v>0</v>
      </c>
      <c r="Z372" s="1141">
        <f t="shared" ca="1" si="131"/>
        <v>0</v>
      </c>
      <c r="AA372" s="1139">
        <f t="shared" ca="1" si="132"/>
        <v>0</v>
      </c>
      <c r="AB372" s="1112"/>
    </row>
    <row r="373" spans="1:28">
      <c r="A373" s="1151">
        <f>'AMORT. PROFILE 0% CPR'!A373</f>
        <v>56031</v>
      </c>
      <c r="C373" s="1111"/>
      <c r="D373" s="1132">
        <f t="shared" ca="1" si="114"/>
        <v>56948</v>
      </c>
      <c r="E373" s="1133">
        <f t="shared" ca="1" si="115"/>
        <v>56975</v>
      </c>
      <c r="F373" s="1134">
        <f t="shared" ca="1" si="116"/>
        <v>11046</v>
      </c>
      <c r="G373" s="1135">
        <f ca="1">IF(F373&lt;&gt;"",COUNTIF($F$11:F373,"&gt;0"),"")</f>
        <v>363</v>
      </c>
      <c r="H373" s="1136"/>
      <c r="I373" s="1080"/>
      <c r="J373" s="1137">
        <f t="shared" ca="1" si="117"/>
        <v>0</v>
      </c>
      <c r="K373" s="1138">
        <f t="shared" ca="1" si="118"/>
        <v>0</v>
      </c>
      <c r="L373" s="1137">
        <f t="shared" ca="1" si="119"/>
        <v>0</v>
      </c>
      <c r="M373" s="1137">
        <f t="shared" ca="1" si="120"/>
        <v>0</v>
      </c>
      <c r="N373" s="1137">
        <f t="shared" ca="1" si="121"/>
        <v>0</v>
      </c>
      <c r="O373" s="1080"/>
      <c r="P373" s="1137">
        <f t="shared" ca="1" si="122"/>
        <v>0</v>
      </c>
      <c r="Q373" s="1137">
        <f t="shared" ca="1" si="123"/>
        <v>0</v>
      </c>
      <c r="R373" s="1137">
        <f t="shared" ca="1" si="124"/>
        <v>0</v>
      </c>
      <c r="S373" s="1137">
        <f t="shared" ca="1" si="125"/>
        <v>0</v>
      </c>
      <c r="T373" s="1137">
        <f t="shared" ca="1" si="126"/>
        <v>0</v>
      </c>
      <c r="U373" s="1139">
        <f t="shared" ca="1" si="127"/>
        <v>0</v>
      </c>
      <c r="V373" s="1140" t="str">
        <f t="shared" ca="1" si="128"/>
        <v>n.a.</v>
      </c>
      <c r="X373" s="1141">
        <f t="shared" ca="1" si="129"/>
        <v>0</v>
      </c>
      <c r="Y373" s="1141">
        <f t="shared" ca="1" si="130"/>
        <v>0</v>
      </c>
      <c r="Z373" s="1141">
        <f t="shared" ca="1" si="131"/>
        <v>0</v>
      </c>
      <c r="AA373" s="1139">
        <f t="shared" ca="1" si="132"/>
        <v>0</v>
      </c>
      <c r="AB373" s="1112"/>
    </row>
    <row r="374" spans="1:28">
      <c r="A374" s="1151">
        <f>'AMORT. PROFILE 0% CPR'!A374</f>
        <v>56062</v>
      </c>
      <c r="C374" s="1111"/>
      <c r="D374" s="1132">
        <f t="shared" ca="1" si="114"/>
        <v>56979</v>
      </c>
      <c r="E374" s="1133">
        <f t="shared" ca="1" si="115"/>
        <v>57006</v>
      </c>
      <c r="F374" s="1134">
        <f t="shared" ca="1" si="116"/>
        <v>11077</v>
      </c>
      <c r="G374" s="1135">
        <f ca="1">IF(F374&lt;&gt;"",COUNTIF($F$11:F374,"&gt;0"),"")</f>
        <v>364</v>
      </c>
      <c r="H374" s="1136"/>
      <c r="I374" s="1080"/>
      <c r="J374" s="1137">
        <f t="shared" ca="1" si="117"/>
        <v>0</v>
      </c>
      <c r="K374" s="1138">
        <f t="shared" ca="1" si="118"/>
        <v>0</v>
      </c>
      <c r="L374" s="1137">
        <f t="shared" ca="1" si="119"/>
        <v>0</v>
      </c>
      <c r="M374" s="1137">
        <f t="shared" ca="1" si="120"/>
        <v>0</v>
      </c>
      <c r="N374" s="1137">
        <f t="shared" ca="1" si="121"/>
        <v>0</v>
      </c>
      <c r="O374" s="1080"/>
      <c r="P374" s="1137">
        <f t="shared" ca="1" si="122"/>
        <v>0</v>
      </c>
      <c r="Q374" s="1137">
        <f t="shared" ca="1" si="123"/>
        <v>0</v>
      </c>
      <c r="R374" s="1137">
        <f t="shared" ca="1" si="124"/>
        <v>0</v>
      </c>
      <c r="S374" s="1137">
        <f t="shared" ca="1" si="125"/>
        <v>0</v>
      </c>
      <c r="T374" s="1137">
        <f t="shared" ca="1" si="126"/>
        <v>0</v>
      </c>
      <c r="U374" s="1139">
        <f t="shared" ca="1" si="127"/>
        <v>0</v>
      </c>
      <c r="V374" s="1140" t="str">
        <f t="shared" ca="1" si="128"/>
        <v>n.a.</v>
      </c>
      <c r="X374" s="1141">
        <f t="shared" ca="1" si="129"/>
        <v>0</v>
      </c>
      <c r="Y374" s="1141">
        <f t="shared" ca="1" si="130"/>
        <v>0</v>
      </c>
      <c r="Z374" s="1141">
        <f t="shared" ca="1" si="131"/>
        <v>0</v>
      </c>
      <c r="AA374" s="1139">
        <f t="shared" ca="1" si="132"/>
        <v>0</v>
      </c>
      <c r="AB374" s="1112"/>
    </row>
    <row r="375" spans="1:28">
      <c r="A375" s="1151">
        <f>'AMORT. PROFILE 0% CPR'!A375</f>
        <v>56093</v>
      </c>
      <c r="C375" s="1111"/>
      <c r="D375" s="1132">
        <f t="shared" ca="1" si="114"/>
        <v>57010</v>
      </c>
      <c r="E375" s="1133">
        <f t="shared" ca="1" si="115"/>
        <v>57038</v>
      </c>
      <c r="F375" s="1134">
        <f t="shared" ca="1" si="116"/>
        <v>11109</v>
      </c>
      <c r="G375" s="1135">
        <f ca="1">IF(F375&lt;&gt;"",COUNTIF($F$11:F375,"&gt;0"),"")</f>
        <v>365</v>
      </c>
      <c r="H375" s="1136"/>
      <c r="I375" s="1080"/>
      <c r="J375" s="1137">
        <f t="shared" ca="1" si="117"/>
        <v>0</v>
      </c>
      <c r="K375" s="1138">
        <f t="shared" ca="1" si="118"/>
        <v>0</v>
      </c>
      <c r="L375" s="1137">
        <f t="shared" ca="1" si="119"/>
        <v>0</v>
      </c>
      <c r="M375" s="1137">
        <f t="shared" ca="1" si="120"/>
        <v>0</v>
      </c>
      <c r="N375" s="1137">
        <f t="shared" ca="1" si="121"/>
        <v>0</v>
      </c>
      <c r="O375" s="1080"/>
      <c r="P375" s="1137">
        <f t="shared" ca="1" si="122"/>
        <v>0</v>
      </c>
      <c r="Q375" s="1137">
        <f t="shared" ca="1" si="123"/>
        <v>0</v>
      </c>
      <c r="R375" s="1137">
        <f t="shared" ca="1" si="124"/>
        <v>0</v>
      </c>
      <c r="S375" s="1137">
        <f t="shared" ca="1" si="125"/>
        <v>0</v>
      </c>
      <c r="T375" s="1137">
        <f t="shared" ca="1" si="126"/>
        <v>0</v>
      </c>
      <c r="U375" s="1139">
        <f t="shared" ca="1" si="127"/>
        <v>0</v>
      </c>
      <c r="V375" s="1140" t="str">
        <f t="shared" ca="1" si="128"/>
        <v>n.a.</v>
      </c>
      <c r="X375" s="1141">
        <f t="shared" ca="1" si="129"/>
        <v>0</v>
      </c>
      <c r="Y375" s="1141">
        <f t="shared" ca="1" si="130"/>
        <v>0</v>
      </c>
      <c r="Z375" s="1141">
        <f t="shared" ca="1" si="131"/>
        <v>0</v>
      </c>
      <c r="AA375" s="1139">
        <f t="shared" ca="1" si="132"/>
        <v>0</v>
      </c>
      <c r="AB375" s="1112"/>
    </row>
    <row r="376" spans="1:28">
      <c r="A376" s="1151">
        <f>'AMORT. PROFILE 0% CPR'!A376</f>
        <v>56123</v>
      </c>
      <c r="C376" s="1111"/>
      <c r="D376" s="1132">
        <f t="shared" ca="1" si="114"/>
        <v>57039</v>
      </c>
      <c r="E376" s="1133">
        <f t="shared" ca="1" si="115"/>
        <v>57066</v>
      </c>
      <c r="F376" s="1134">
        <f t="shared" ca="1" si="116"/>
        <v>11137</v>
      </c>
      <c r="G376" s="1135">
        <f ca="1">IF(F376&lt;&gt;"",COUNTIF($F$11:F376,"&gt;0"),"")</f>
        <v>366</v>
      </c>
      <c r="H376" s="1136"/>
      <c r="I376" s="1080"/>
      <c r="J376" s="1137">
        <f t="shared" ca="1" si="117"/>
        <v>0</v>
      </c>
      <c r="K376" s="1138">
        <f t="shared" ca="1" si="118"/>
        <v>0</v>
      </c>
      <c r="L376" s="1137">
        <f t="shared" ca="1" si="119"/>
        <v>0</v>
      </c>
      <c r="M376" s="1137">
        <f t="shared" ca="1" si="120"/>
        <v>0</v>
      </c>
      <c r="N376" s="1137">
        <f t="shared" ca="1" si="121"/>
        <v>0</v>
      </c>
      <c r="O376" s="1080"/>
      <c r="P376" s="1137">
        <f t="shared" ca="1" si="122"/>
        <v>0</v>
      </c>
      <c r="Q376" s="1137">
        <f t="shared" ca="1" si="123"/>
        <v>0</v>
      </c>
      <c r="R376" s="1137">
        <f t="shared" ca="1" si="124"/>
        <v>0</v>
      </c>
      <c r="S376" s="1137">
        <f t="shared" ca="1" si="125"/>
        <v>0</v>
      </c>
      <c r="T376" s="1137">
        <f t="shared" ca="1" si="126"/>
        <v>0</v>
      </c>
      <c r="U376" s="1139">
        <f t="shared" ca="1" si="127"/>
        <v>0</v>
      </c>
      <c r="V376" s="1140" t="str">
        <f t="shared" ca="1" si="128"/>
        <v>n.a.</v>
      </c>
      <c r="X376" s="1141">
        <f t="shared" ca="1" si="129"/>
        <v>0</v>
      </c>
      <c r="Y376" s="1141">
        <f t="shared" ca="1" si="130"/>
        <v>0</v>
      </c>
      <c r="Z376" s="1141">
        <f t="shared" ca="1" si="131"/>
        <v>0</v>
      </c>
      <c r="AA376" s="1139">
        <f t="shared" ca="1" si="132"/>
        <v>0</v>
      </c>
      <c r="AB376" s="1112"/>
    </row>
    <row r="377" spans="1:28">
      <c r="A377" s="1151">
        <f>'AMORT. PROFILE 0% CPR'!A377</f>
        <v>56156</v>
      </c>
      <c r="C377" s="1111"/>
      <c r="D377" s="1132">
        <f t="shared" ca="1" si="114"/>
        <v>57070</v>
      </c>
      <c r="E377" s="1133">
        <f t="shared" ca="1" si="115"/>
        <v>57097</v>
      </c>
      <c r="F377" s="1134">
        <f t="shared" ca="1" si="116"/>
        <v>11168</v>
      </c>
      <c r="G377" s="1135">
        <f ca="1">IF(F377&lt;&gt;"",COUNTIF($F$11:F377,"&gt;0"),"")</f>
        <v>367</v>
      </c>
      <c r="H377" s="1136"/>
      <c r="I377" s="1080"/>
      <c r="J377" s="1137">
        <f t="shared" ca="1" si="117"/>
        <v>0</v>
      </c>
      <c r="K377" s="1138">
        <f t="shared" ca="1" si="118"/>
        <v>0</v>
      </c>
      <c r="L377" s="1137">
        <f t="shared" ca="1" si="119"/>
        <v>0</v>
      </c>
      <c r="M377" s="1137">
        <f t="shared" ca="1" si="120"/>
        <v>0</v>
      </c>
      <c r="N377" s="1137">
        <f t="shared" ca="1" si="121"/>
        <v>0</v>
      </c>
      <c r="O377" s="1080"/>
      <c r="P377" s="1137">
        <f t="shared" ca="1" si="122"/>
        <v>0</v>
      </c>
      <c r="Q377" s="1137">
        <f t="shared" ca="1" si="123"/>
        <v>0</v>
      </c>
      <c r="R377" s="1137">
        <f t="shared" ca="1" si="124"/>
        <v>0</v>
      </c>
      <c r="S377" s="1137">
        <f t="shared" ca="1" si="125"/>
        <v>0</v>
      </c>
      <c r="T377" s="1137">
        <f t="shared" ca="1" si="126"/>
        <v>0</v>
      </c>
      <c r="U377" s="1139">
        <f t="shared" ca="1" si="127"/>
        <v>0</v>
      </c>
      <c r="V377" s="1140" t="str">
        <f t="shared" ca="1" si="128"/>
        <v>n.a.</v>
      </c>
      <c r="X377" s="1141">
        <f t="shared" ca="1" si="129"/>
        <v>0</v>
      </c>
      <c r="Y377" s="1141">
        <f t="shared" ca="1" si="130"/>
        <v>0</v>
      </c>
      <c r="Z377" s="1141">
        <f t="shared" ca="1" si="131"/>
        <v>0</v>
      </c>
      <c r="AA377" s="1139">
        <f t="shared" ca="1" si="132"/>
        <v>0</v>
      </c>
      <c r="AB377" s="1112"/>
    </row>
    <row r="378" spans="1:28">
      <c r="A378" s="1151">
        <f>'AMORT. PROFILE 0% CPR'!A378</f>
        <v>56184</v>
      </c>
      <c r="C378" s="1111"/>
      <c r="D378" s="1132">
        <f t="shared" ca="1" si="114"/>
        <v>57100</v>
      </c>
      <c r="E378" s="1133">
        <f t="shared" ca="1" si="115"/>
        <v>57129</v>
      </c>
      <c r="F378" s="1134">
        <f t="shared" ca="1" si="116"/>
        <v>11200</v>
      </c>
      <c r="G378" s="1135">
        <f ca="1">IF(F378&lt;&gt;"",COUNTIF($F$11:F378,"&gt;0"),"")</f>
        <v>368</v>
      </c>
      <c r="H378" s="1136"/>
      <c r="I378" s="1080"/>
      <c r="J378" s="1137">
        <f t="shared" ca="1" si="117"/>
        <v>0</v>
      </c>
      <c r="K378" s="1138">
        <f t="shared" ca="1" si="118"/>
        <v>0</v>
      </c>
      <c r="L378" s="1137">
        <f t="shared" ca="1" si="119"/>
        <v>0</v>
      </c>
      <c r="M378" s="1137">
        <f t="shared" ca="1" si="120"/>
        <v>0</v>
      </c>
      <c r="N378" s="1137">
        <f t="shared" ca="1" si="121"/>
        <v>0</v>
      </c>
      <c r="O378" s="1080"/>
      <c r="P378" s="1137">
        <f t="shared" ca="1" si="122"/>
        <v>0</v>
      </c>
      <c r="Q378" s="1137">
        <f t="shared" ca="1" si="123"/>
        <v>0</v>
      </c>
      <c r="R378" s="1137">
        <f t="shared" ca="1" si="124"/>
        <v>0</v>
      </c>
      <c r="S378" s="1137">
        <f t="shared" ca="1" si="125"/>
        <v>0</v>
      </c>
      <c r="T378" s="1137">
        <f t="shared" ca="1" si="126"/>
        <v>0</v>
      </c>
      <c r="U378" s="1139">
        <f t="shared" ca="1" si="127"/>
        <v>0</v>
      </c>
      <c r="V378" s="1140" t="str">
        <f t="shared" ca="1" si="128"/>
        <v>n.a.</v>
      </c>
      <c r="X378" s="1141">
        <f t="shared" ca="1" si="129"/>
        <v>0</v>
      </c>
      <c r="Y378" s="1141">
        <f t="shared" ca="1" si="130"/>
        <v>0</v>
      </c>
      <c r="Z378" s="1141">
        <f t="shared" ca="1" si="131"/>
        <v>0</v>
      </c>
      <c r="AA378" s="1139">
        <f t="shared" ca="1" si="132"/>
        <v>0</v>
      </c>
      <c r="AB378" s="1112"/>
    </row>
    <row r="379" spans="1:28">
      <c r="A379" s="1151">
        <f>'AMORT. PROFILE 0% CPR'!A379</f>
        <v>56215</v>
      </c>
      <c r="C379" s="1111"/>
      <c r="D379" s="1132">
        <f t="shared" ca="1" si="114"/>
        <v>57131</v>
      </c>
      <c r="E379" s="1133">
        <f t="shared" ca="1" si="115"/>
        <v>57158</v>
      </c>
      <c r="F379" s="1134">
        <f t="shared" ca="1" si="116"/>
        <v>11229</v>
      </c>
      <c r="G379" s="1135">
        <f ca="1">IF(F379&lt;&gt;"",COUNTIF($F$11:F379,"&gt;0"),"")</f>
        <v>369</v>
      </c>
      <c r="H379" s="1136"/>
      <c r="I379" s="1080"/>
      <c r="J379" s="1137">
        <f t="shared" ca="1" si="117"/>
        <v>0</v>
      </c>
      <c r="K379" s="1138">
        <f t="shared" ca="1" si="118"/>
        <v>0</v>
      </c>
      <c r="L379" s="1137">
        <f t="shared" ca="1" si="119"/>
        <v>0</v>
      </c>
      <c r="M379" s="1137">
        <f t="shared" ca="1" si="120"/>
        <v>0</v>
      </c>
      <c r="N379" s="1137">
        <f t="shared" ca="1" si="121"/>
        <v>0</v>
      </c>
      <c r="O379" s="1080"/>
      <c r="P379" s="1137">
        <f t="shared" ca="1" si="122"/>
        <v>0</v>
      </c>
      <c r="Q379" s="1137">
        <f t="shared" ca="1" si="123"/>
        <v>0</v>
      </c>
      <c r="R379" s="1137">
        <f t="shared" ca="1" si="124"/>
        <v>0</v>
      </c>
      <c r="S379" s="1137">
        <f t="shared" ca="1" si="125"/>
        <v>0</v>
      </c>
      <c r="T379" s="1137">
        <f t="shared" ca="1" si="126"/>
        <v>0</v>
      </c>
      <c r="U379" s="1139">
        <f t="shared" ca="1" si="127"/>
        <v>0</v>
      </c>
      <c r="V379" s="1140" t="str">
        <f t="shared" ca="1" si="128"/>
        <v>n.a.</v>
      </c>
      <c r="X379" s="1141">
        <f t="shared" ca="1" si="129"/>
        <v>0</v>
      </c>
      <c r="Y379" s="1141">
        <f t="shared" ca="1" si="130"/>
        <v>0</v>
      </c>
      <c r="Z379" s="1141">
        <f t="shared" ca="1" si="131"/>
        <v>0</v>
      </c>
      <c r="AA379" s="1139">
        <f t="shared" ca="1" si="132"/>
        <v>0</v>
      </c>
      <c r="AB379" s="1112"/>
    </row>
    <row r="380" spans="1:28">
      <c r="A380" s="1151">
        <f>'AMORT. PROFILE 0% CPR'!A380</f>
        <v>56247</v>
      </c>
      <c r="C380" s="1111"/>
      <c r="D380" s="1132">
        <f t="shared" ca="1" si="114"/>
        <v>57161</v>
      </c>
      <c r="E380" s="1133">
        <f t="shared" ca="1" si="115"/>
        <v>57188</v>
      </c>
      <c r="F380" s="1134">
        <f t="shared" ca="1" si="116"/>
        <v>11259</v>
      </c>
      <c r="G380" s="1135">
        <f ca="1">IF(F380&lt;&gt;"",COUNTIF($F$11:F380,"&gt;0"),"")</f>
        <v>370</v>
      </c>
      <c r="H380" s="1136"/>
      <c r="I380" s="1080"/>
      <c r="J380" s="1137">
        <f t="shared" ca="1" si="117"/>
        <v>0</v>
      </c>
      <c r="K380" s="1138">
        <f t="shared" ca="1" si="118"/>
        <v>0</v>
      </c>
      <c r="L380" s="1137">
        <f t="shared" ca="1" si="119"/>
        <v>0</v>
      </c>
      <c r="M380" s="1137">
        <f t="shared" ca="1" si="120"/>
        <v>0</v>
      </c>
      <c r="N380" s="1137">
        <f t="shared" ca="1" si="121"/>
        <v>0</v>
      </c>
      <c r="O380" s="1080"/>
      <c r="P380" s="1137">
        <f t="shared" ca="1" si="122"/>
        <v>0</v>
      </c>
      <c r="Q380" s="1137">
        <f t="shared" ca="1" si="123"/>
        <v>0</v>
      </c>
      <c r="R380" s="1137">
        <f t="shared" ca="1" si="124"/>
        <v>0</v>
      </c>
      <c r="S380" s="1137">
        <f t="shared" ca="1" si="125"/>
        <v>0</v>
      </c>
      <c r="T380" s="1137">
        <f t="shared" ca="1" si="126"/>
        <v>0</v>
      </c>
      <c r="U380" s="1139">
        <f t="shared" ca="1" si="127"/>
        <v>0</v>
      </c>
      <c r="V380" s="1140" t="str">
        <f t="shared" ca="1" si="128"/>
        <v>n.a.</v>
      </c>
      <c r="X380" s="1141">
        <f t="shared" ca="1" si="129"/>
        <v>0</v>
      </c>
      <c r="Y380" s="1141">
        <f t="shared" ca="1" si="130"/>
        <v>0</v>
      </c>
      <c r="Z380" s="1141">
        <f t="shared" ca="1" si="131"/>
        <v>0</v>
      </c>
      <c r="AA380" s="1139">
        <f t="shared" ca="1" si="132"/>
        <v>0</v>
      </c>
      <c r="AB380" s="1112"/>
    </row>
    <row r="381" spans="1:28">
      <c r="A381" s="1151">
        <f>'AMORT. PROFILE 0% CPR'!A381</f>
        <v>56276</v>
      </c>
      <c r="C381" s="1111"/>
      <c r="D381" s="1132">
        <f t="shared" ca="1" si="114"/>
        <v>57192</v>
      </c>
      <c r="E381" s="1133">
        <f t="shared" ca="1" si="115"/>
        <v>57220</v>
      </c>
      <c r="F381" s="1134">
        <f t="shared" ca="1" si="116"/>
        <v>11291</v>
      </c>
      <c r="G381" s="1135">
        <f ca="1">IF(F381&lt;&gt;"",COUNTIF($F$11:F381,"&gt;0"),"")</f>
        <v>371</v>
      </c>
      <c r="H381" s="1136"/>
      <c r="I381" s="1080"/>
      <c r="J381" s="1137">
        <f t="shared" ca="1" si="117"/>
        <v>0</v>
      </c>
      <c r="K381" s="1138">
        <f t="shared" ca="1" si="118"/>
        <v>0</v>
      </c>
      <c r="L381" s="1137">
        <f t="shared" ca="1" si="119"/>
        <v>0</v>
      </c>
      <c r="M381" s="1137">
        <f t="shared" ca="1" si="120"/>
        <v>0</v>
      </c>
      <c r="N381" s="1137">
        <f t="shared" ca="1" si="121"/>
        <v>0</v>
      </c>
      <c r="O381" s="1080"/>
      <c r="P381" s="1137">
        <f t="shared" ca="1" si="122"/>
        <v>0</v>
      </c>
      <c r="Q381" s="1137">
        <f t="shared" ca="1" si="123"/>
        <v>0</v>
      </c>
      <c r="R381" s="1137">
        <f t="shared" ca="1" si="124"/>
        <v>0</v>
      </c>
      <c r="S381" s="1137">
        <f t="shared" ca="1" si="125"/>
        <v>0</v>
      </c>
      <c r="T381" s="1137">
        <f t="shared" ca="1" si="126"/>
        <v>0</v>
      </c>
      <c r="U381" s="1139">
        <f t="shared" ca="1" si="127"/>
        <v>0</v>
      </c>
      <c r="V381" s="1140" t="str">
        <f t="shared" ca="1" si="128"/>
        <v>n.a.</v>
      </c>
      <c r="X381" s="1141">
        <f t="shared" ca="1" si="129"/>
        <v>0</v>
      </c>
      <c r="Y381" s="1141">
        <f t="shared" ca="1" si="130"/>
        <v>0</v>
      </c>
      <c r="Z381" s="1141">
        <f t="shared" ca="1" si="131"/>
        <v>0</v>
      </c>
      <c r="AA381" s="1139">
        <f t="shared" ca="1" si="132"/>
        <v>0</v>
      </c>
      <c r="AB381" s="1112"/>
    </row>
    <row r="382" spans="1:28">
      <c r="A382" s="1151">
        <f>'AMORT. PROFILE 0% CPR'!A382</f>
        <v>56307</v>
      </c>
      <c r="C382" s="1111"/>
      <c r="D382" s="1132">
        <f t="shared" ca="1" si="114"/>
        <v>57223</v>
      </c>
      <c r="E382" s="1133">
        <f t="shared" ca="1" si="115"/>
        <v>57250</v>
      </c>
      <c r="F382" s="1134">
        <f t="shared" ca="1" si="116"/>
        <v>11321</v>
      </c>
      <c r="G382" s="1135">
        <f ca="1">IF(F382&lt;&gt;"",COUNTIF($F$11:F382,"&gt;0"),"")</f>
        <v>372</v>
      </c>
      <c r="H382" s="1136"/>
      <c r="I382" s="1080"/>
      <c r="J382" s="1137">
        <f t="shared" ca="1" si="117"/>
        <v>0</v>
      </c>
      <c r="K382" s="1138">
        <f t="shared" ca="1" si="118"/>
        <v>0</v>
      </c>
      <c r="L382" s="1137">
        <f t="shared" ca="1" si="119"/>
        <v>0</v>
      </c>
      <c r="M382" s="1137">
        <f t="shared" ca="1" si="120"/>
        <v>0</v>
      </c>
      <c r="N382" s="1137">
        <f t="shared" ca="1" si="121"/>
        <v>0</v>
      </c>
      <c r="O382" s="1080"/>
      <c r="P382" s="1137">
        <f t="shared" ca="1" si="122"/>
        <v>0</v>
      </c>
      <c r="Q382" s="1137">
        <f t="shared" ca="1" si="123"/>
        <v>0</v>
      </c>
      <c r="R382" s="1137">
        <f t="shared" ca="1" si="124"/>
        <v>0</v>
      </c>
      <c r="S382" s="1137">
        <f t="shared" ca="1" si="125"/>
        <v>0</v>
      </c>
      <c r="T382" s="1137">
        <f t="shared" ca="1" si="126"/>
        <v>0</v>
      </c>
      <c r="U382" s="1139">
        <f t="shared" ca="1" si="127"/>
        <v>0</v>
      </c>
      <c r="V382" s="1140" t="str">
        <f t="shared" ca="1" si="128"/>
        <v>n.a.</v>
      </c>
      <c r="X382" s="1141">
        <f t="shared" ca="1" si="129"/>
        <v>0</v>
      </c>
      <c r="Y382" s="1141">
        <f t="shared" ca="1" si="130"/>
        <v>0</v>
      </c>
      <c r="Z382" s="1141">
        <f t="shared" ca="1" si="131"/>
        <v>0</v>
      </c>
      <c r="AA382" s="1139">
        <f t="shared" ca="1" si="132"/>
        <v>0</v>
      </c>
      <c r="AB382" s="1112"/>
    </row>
    <row r="383" spans="1:28">
      <c r="A383" s="1151">
        <f>'AMORT. PROFILE 0% CPR'!A383</f>
        <v>56335</v>
      </c>
      <c r="C383" s="1111"/>
      <c r="D383" s="1132">
        <f t="shared" ca="1" si="114"/>
        <v>57253</v>
      </c>
      <c r="E383" s="1133">
        <f t="shared" ca="1" si="115"/>
        <v>57280</v>
      </c>
      <c r="F383" s="1134">
        <f t="shared" ca="1" si="116"/>
        <v>11351</v>
      </c>
      <c r="G383" s="1135">
        <f ca="1">IF(F383&lt;&gt;"",COUNTIF($F$11:F383,"&gt;0"),"")</f>
        <v>373</v>
      </c>
      <c r="H383" s="1136"/>
      <c r="I383" s="1080"/>
      <c r="J383" s="1137">
        <f t="shared" ca="1" si="117"/>
        <v>0</v>
      </c>
      <c r="K383" s="1138">
        <f t="shared" ca="1" si="118"/>
        <v>0</v>
      </c>
      <c r="L383" s="1137">
        <f t="shared" ca="1" si="119"/>
        <v>0</v>
      </c>
      <c r="M383" s="1137">
        <f t="shared" ca="1" si="120"/>
        <v>0</v>
      </c>
      <c r="N383" s="1137">
        <f t="shared" ca="1" si="121"/>
        <v>0</v>
      </c>
      <c r="O383" s="1080"/>
      <c r="P383" s="1137">
        <f t="shared" ca="1" si="122"/>
        <v>0</v>
      </c>
      <c r="Q383" s="1137">
        <f t="shared" ca="1" si="123"/>
        <v>0</v>
      </c>
      <c r="R383" s="1137">
        <f t="shared" ca="1" si="124"/>
        <v>0</v>
      </c>
      <c r="S383" s="1137">
        <f t="shared" ca="1" si="125"/>
        <v>0</v>
      </c>
      <c r="T383" s="1137">
        <f t="shared" ca="1" si="126"/>
        <v>0</v>
      </c>
      <c r="U383" s="1139">
        <f t="shared" ca="1" si="127"/>
        <v>0</v>
      </c>
      <c r="V383" s="1140" t="str">
        <f t="shared" ca="1" si="128"/>
        <v>n.a.</v>
      </c>
      <c r="X383" s="1141">
        <f t="shared" ca="1" si="129"/>
        <v>0</v>
      </c>
      <c r="Y383" s="1141">
        <f t="shared" ca="1" si="130"/>
        <v>0</v>
      </c>
      <c r="Z383" s="1141">
        <f t="shared" ca="1" si="131"/>
        <v>0</v>
      </c>
      <c r="AA383" s="1139">
        <f t="shared" ca="1" si="132"/>
        <v>0</v>
      </c>
      <c r="AB383" s="1112"/>
    </row>
    <row r="384" spans="1:28">
      <c r="A384" s="1151">
        <f>'AMORT. PROFILE 0% CPR'!A384</f>
        <v>56366</v>
      </c>
      <c r="C384" s="1111"/>
      <c r="D384" s="1132">
        <f t="shared" ca="1" si="114"/>
        <v>57284</v>
      </c>
      <c r="E384" s="1133">
        <f t="shared" ca="1" si="115"/>
        <v>57311</v>
      </c>
      <c r="F384" s="1134">
        <f t="shared" ca="1" si="116"/>
        <v>11382</v>
      </c>
      <c r="G384" s="1135">
        <f ca="1">IF(F384&lt;&gt;"",COUNTIF($F$11:F384,"&gt;0"),"")</f>
        <v>374</v>
      </c>
      <c r="H384" s="1136"/>
      <c r="I384" s="1080"/>
      <c r="J384" s="1137">
        <f t="shared" ca="1" si="117"/>
        <v>0</v>
      </c>
      <c r="K384" s="1138">
        <f t="shared" ca="1" si="118"/>
        <v>0</v>
      </c>
      <c r="L384" s="1137">
        <f t="shared" ca="1" si="119"/>
        <v>0</v>
      </c>
      <c r="M384" s="1137">
        <f t="shared" ca="1" si="120"/>
        <v>0</v>
      </c>
      <c r="N384" s="1137">
        <f t="shared" ca="1" si="121"/>
        <v>0</v>
      </c>
      <c r="O384" s="1080"/>
      <c r="P384" s="1137">
        <f t="shared" ca="1" si="122"/>
        <v>0</v>
      </c>
      <c r="Q384" s="1137">
        <f t="shared" ca="1" si="123"/>
        <v>0</v>
      </c>
      <c r="R384" s="1137">
        <f t="shared" ca="1" si="124"/>
        <v>0</v>
      </c>
      <c r="S384" s="1137">
        <f t="shared" ca="1" si="125"/>
        <v>0</v>
      </c>
      <c r="T384" s="1137">
        <f t="shared" ca="1" si="126"/>
        <v>0</v>
      </c>
      <c r="U384" s="1139">
        <f t="shared" ca="1" si="127"/>
        <v>0</v>
      </c>
      <c r="V384" s="1140" t="str">
        <f t="shared" ca="1" si="128"/>
        <v>n.a.</v>
      </c>
      <c r="X384" s="1141">
        <f t="shared" ca="1" si="129"/>
        <v>0</v>
      </c>
      <c r="Y384" s="1141">
        <f t="shared" ca="1" si="130"/>
        <v>0</v>
      </c>
      <c r="Z384" s="1141">
        <f t="shared" ca="1" si="131"/>
        <v>0</v>
      </c>
      <c r="AA384" s="1139">
        <f t="shared" ca="1" si="132"/>
        <v>0</v>
      </c>
      <c r="AB384" s="1112"/>
    </row>
    <row r="385" spans="1:28">
      <c r="A385" s="1151">
        <f>'AMORT. PROFILE 0% CPR'!A385</f>
        <v>56396</v>
      </c>
      <c r="C385" s="1111"/>
      <c r="D385" s="1132">
        <f t="shared" ca="1" si="114"/>
        <v>57314</v>
      </c>
      <c r="E385" s="1133">
        <f t="shared" ca="1" si="115"/>
        <v>57341</v>
      </c>
      <c r="F385" s="1134">
        <f t="shared" ca="1" si="116"/>
        <v>11412</v>
      </c>
      <c r="G385" s="1135">
        <f ca="1">IF(F385&lt;&gt;"",COUNTIF($F$11:F385,"&gt;0"),"")</f>
        <v>375</v>
      </c>
      <c r="H385" s="1136"/>
      <c r="I385" s="1080"/>
      <c r="J385" s="1137">
        <f t="shared" ca="1" si="117"/>
        <v>0</v>
      </c>
      <c r="K385" s="1138">
        <f t="shared" ca="1" si="118"/>
        <v>0</v>
      </c>
      <c r="L385" s="1137">
        <f t="shared" ca="1" si="119"/>
        <v>0</v>
      </c>
      <c r="M385" s="1137">
        <f t="shared" ca="1" si="120"/>
        <v>0</v>
      </c>
      <c r="N385" s="1137">
        <f t="shared" ca="1" si="121"/>
        <v>0</v>
      </c>
      <c r="O385" s="1080"/>
      <c r="P385" s="1137">
        <f t="shared" ca="1" si="122"/>
        <v>0</v>
      </c>
      <c r="Q385" s="1137">
        <f t="shared" ca="1" si="123"/>
        <v>0</v>
      </c>
      <c r="R385" s="1137">
        <f t="shared" ca="1" si="124"/>
        <v>0</v>
      </c>
      <c r="S385" s="1137">
        <f t="shared" ca="1" si="125"/>
        <v>0</v>
      </c>
      <c r="T385" s="1137">
        <f t="shared" ca="1" si="126"/>
        <v>0</v>
      </c>
      <c r="U385" s="1139">
        <f t="shared" ca="1" si="127"/>
        <v>0</v>
      </c>
      <c r="V385" s="1140" t="str">
        <f t="shared" ca="1" si="128"/>
        <v>n.a.</v>
      </c>
      <c r="X385" s="1141">
        <f t="shared" ca="1" si="129"/>
        <v>0</v>
      </c>
      <c r="Y385" s="1141">
        <f t="shared" ca="1" si="130"/>
        <v>0</v>
      </c>
      <c r="Z385" s="1141">
        <f t="shared" ca="1" si="131"/>
        <v>0</v>
      </c>
      <c r="AA385" s="1139">
        <f t="shared" ca="1" si="132"/>
        <v>0</v>
      </c>
      <c r="AB385" s="1112"/>
    </row>
    <row r="386" spans="1:28">
      <c r="A386" s="1151">
        <f>'AMORT. PROFILE 0% CPR'!A386</f>
        <v>56429</v>
      </c>
      <c r="C386" s="1111"/>
      <c r="D386" s="1132">
        <f t="shared" ca="1" si="114"/>
        <v>57345</v>
      </c>
      <c r="E386" s="1133">
        <f t="shared" ca="1" si="115"/>
        <v>57374</v>
      </c>
      <c r="F386" s="1134">
        <f t="shared" ca="1" si="116"/>
        <v>11445</v>
      </c>
      <c r="G386" s="1135">
        <f ca="1">IF(F386&lt;&gt;"",COUNTIF($F$11:F386,"&gt;0"),"")</f>
        <v>376</v>
      </c>
      <c r="H386" s="1136"/>
      <c r="I386" s="1080"/>
      <c r="J386" s="1137">
        <f t="shared" ca="1" si="117"/>
        <v>0</v>
      </c>
      <c r="K386" s="1138">
        <f t="shared" ca="1" si="118"/>
        <v>0</v>
      </c>
      <c r="L386" s="1137">
        <f t="shared" ca="1" si="119"/>
        <v>0</v>
      </c>
      <c r="M386" s="1137">
        <f t="shared" ca="1" si="120"/>
        <v>0</v>
      </c>
      <c r="N386" s="1137">
        <f t="shared" ca="1" si="121"/>
        <v>0</v>
      </c>
      <c r="O386" s="1080"/>
      <c r="P386" s="1137">
        <f t="shared" ca="1" si="122"/>
        <v>0</v>
      </c>
      <c r="Q386" s="1137">
        <f t="shared" ca="1" si="123"/>
        <v>0</v>
      </c>
      <c r="R386" s="1137">
        <f t="shared" ca="1" si="124"/>
        <v>0</v>
      </c>
      <c r="S386" s="1137">
        <f t="shared" ca="1" si="125"/>
        <v>0</v>
      </c>
      <c r="T386" s="1137">
        <f t="shared" ca="1" si="126"/>
        <v>0</v>
      </c>
      <c r="U386" s="1139">
        <f t="shared" ca="1" si="127"/>
        <v>0</v>
      </c>
      <c r="V386" s="1140" t="str">
        <f t="shared" ca="1" si="128"/>
        <v>n.a.</v>
      </c>
      <c r="X386" s="1141">
        <f t="shared" ca="1" si="129"/>
        <v>0</v>
      </c>
      <c r="Y386" s="1141">
        <f t="shared" ca="1" si="130"/>
        <v>0</v>
      </c>
      <c r="Z386" s="1141">
        <f t="shared" ca="1" si="131"/>
        <v>0</v>
      </c>
      <c r="AA386" s="1139">
        <f t="shared" ca="1" si="132"/>
        <v>0</v>
      </c>
      <c r="AB386" s="1112"/>
    </row>
    <row r="387" spans="1:28">
      <c r="A387" s="1151">
        <f>'AMORT. PROFILE 0% CPR'!A387</f>
        <v>56457</v>
      </c>
      <c r="C387" s="1111"/>
      <c r="D387" s="1132">
        <f t="shared" ca="1" si="114"/>
        <v>57376</v>
      </c>
      <c r="E387" s="1133">
        <f t="shared" ca="1" si="115"/>
        <v>57403</v>
      </c>
      <c r="F387" s="1134">
        <f t="shared" ca="1" si="116"/>
        <v>11474</v>
      </c>
      <c r="G387" s="1135">
        <f ca="1">IF(F387&lt;&gt;"",COUNTIF($F$11:F387,"&gt;0"),"")</f>
        <v>377</v>
      </c>
      <c r="H387" s="1136"/>
      <c r="I387" s="1080"/>
      <c r="J387" s="1137">
        <f t="shared" ca="1" si="117"/>
        <v>0</v>
      </c>
      <c r="K387" s="1138">
        <f t="shared" ca="1" si="118"/>
        <v>0</v>
      </c>
      <c r="L387" s="1137">
        <f t="shared" ca="1" si="119"/>
        <v>0</v>
      </c>
      <c r="M387" s="1137">
        <f t="shared" ca="1" si="120"/>
        <v>0</v>
      </c>
      <c r="N387" s="1137">
        <f t="shared" ca="1" si="121"/>
        <v>0</v>
      </c>
      <c r="O387" s="1080"/>
      <c r="P387" s="1137">
        <f t="shared" ca="1" si="122"/>
        <v>0</v>
      </c>
      <c r="Q387" s="1137">
        <f t="shared" ca="1" si="123"/>
        <v>0</v>
      </c>
      <c r="R387" s="1137">
        <f t="shared" ca="1" si="124"/>
        <v>0</v>
      </c>
      <c r="S387" s="1137">
        <f t="shared" ca="1" si="125"/>
        <v>0</v>
      </c>
      <c r="T387" s="1137">
        <f t="shared" ca="1" si="126"/>
        <v>0</v>
      </c>
      <c r="U387" s="1139">
        <f t="shared" ca="1" si="127"/>
        <v>0</v>
      </c>
      <c r="V387" s="1140" t="str">
        <f t="shared" ca="1" si="128"/>
        <v>n.a.</v>
      </c>
      <c r="X387" s="1141">
        <f t="shared" ca="1" si="129"/>
        <v>0</v>
      </c>
      <c r="Y387" s="1141">
        <f t="shared" ca="1" si="130"/>
        <v>0</v>
      </c>
      <c r="Z387" s="1141">
        <f t="shared" ca="1" si="131"/>
        <v>0</v>
      </c>
      <c r="AA387" s="1139">
        <f t="shared" ca="1" si="132"/>
        <v>0</v>
      </c>
      <c r="AB387" s="1112"/>
    </row>
    <row r="388" spans="1:28">
      <c r="A388" s="1151">
        <f>'AMORT. PROFILE 0% CPR'!A388</f>
        <v>56488</v>
      </c>
      <c r="C388" s="1111"/>
      <c r="D388" s="1132">
        <f t="shared" ca="1" si="114"/>
        <v>57404</v>
      </c>
      <c r="E388" s="1133">
        <f t="shared" ca="1" si="115"/>
        <v>57431</v>
      </c>
      <c r="F388" s="1134">
        <f t="shared" ca="1" si="116"/>
        <v>11502</v>
      </c>
      <c r="G388" s="1135">
        <f ca="1">IF(F388&lt;&gt;"",COUNTIF($F$11:F388,"&gt;0"),"")</f>
        <v>378</v>
      </c>
      <c r="H388" s="1136"/>
      <c r="I388" s="1080"/>
      <c r="J388" s="1137">
        <f t="shared" ca="1" si="117"/>
        <v>0</v>
      </c>
      <c r="K388" s="1138">
        <f t="shared" ca="1" si="118"/>
        <v>0</v>
      </c>
      <c r="L388" s="1137">
        <f t="shared" ca="1" si="119"/>
        <v>0</v>
      </c>
      <c r="M388" s="1137">
        <f t="shared" ca="1" si="120"/>
        <v>0</v>
      </c>
      <c r="N388" s="1137">
        <f t="shared" ca="1" si="121"/>
        <v>0</v>
      </c>
      <c r="O388" s="1080"/>
      <c r="P388" s="1137">
        <f t="shared" ca="1" si="122"/>
        <v>0</v>
      </c>
      <c r="Q388" s="1137">
        <f t="shared" ca="1" si="123"/>
        <v>0</v>
      </c>
      <c r="R388" s="1137">
        <f t="shared" ca="1" si="124"/>
        <v>0</v>
      </c>
      <c r="S388" s="1137">
        <f t="shared" ca="1" si="125"/>
        <v>0</v>
      </c>
      <c r="T388" s="1137">
        <f t="shared" ca="1" si="126"/>
        <v>0</v>
      </c>
      <c r="U388" s="1139">
        <f t="shared" ca="1" si="127"/>
        <v>0</v>
      </c>
      <c r="V388" s="1140" t="str">
        <f t="shared" ca="1" si="128"/>
        <v>n.a.</v>
      </c>
      <c r="X388" s="1141">
        <f t="shared" ca="1" si="129"/>
        <v>0</v>
      </c>
      <c r="Y388" s="1141">
        <f t="shared" ca="1" si="130"/>
        <v>0</v>
      </c>
      <c r="Z388" s="1141">
        <f t="shared" ca="1" si="131"/>
        <v>0</v>
      </c>
      <c r="AA388" s="1139">
        <f t="shared" ca="1" si="132"/>
        <v>0</v>
      </c>
      <c r="AB388" s="1112"/>
    </row>
    <row r="389" spans="1:28">
      <c r="A389" s="1151">
        <f>'AMORT. PROFILE 0% CPR'!A389</f>
        <v>56520</v>
      </c>
      <c r="C389" s="1111"/>
      <c r="D389" s="1132">
        <f t="shared" ca="1" si="114"/>
        <v>57435</v>
      </c>
      <c r="E389" s="1133">
        <f t="shared" ca="1" si="115"/>
        <v>57462</v>
      </c>
      <c r="F389" s="1134">
        <f t="shared" ca="1" si="116"/>
        <v>11533</v>
      </c>
      <c r="G389" s="1135">
        <f ca="1">IF(F389&lt;&gt;"",COUNTIF($F$11:F389,"&gt;0"),"")</f>
        <v>379</v>
      </c>
      <c r="H389" s="1136"/>
      <c r="I389" s="1080"/>
      <c r="J389" s="1137">
        <f t="shared" ca="1" si="117"/>
        <v>0</v>
      </c>
      <c r="K389" s="1138">
        <f t="shared" ca="1" si="118"/>
        <v>0</v>
      </c>
      <c r="L389" s="1137">
        <f t="shared" ca="1" si="119"/>
        <v>0</v>
      </c>
      <c r="M389" s="1137">
        <f t="shared" ca="1" si="120"/>
        <v>0</v>
      </c>
      <c r="N389" s="1137">
        <f t="shared" ca="1" si="121"/>
        <v>0</v>
      </c>
      <c r="O389" s="1080"/>
      <c r="P389" s="1137">
        <f t="shared" ca="1" si="122"/>
        <v>0</v>
      </c>
      <c r="Q389" s="1137">
        <f t="shared" ca="1" si="123"/>
        <v>0</v>
      </c>
      <c r="R389" s="1137">
        <f t="shared" ca="1" si="124"/>
        <v>0</v>
      </c>
      <c r="S389" s="1137">
        <f t="shared" ca="1" si="125"/>
        <v>0</v>
      </c>
      <c r="T389" s="1137">
        <f t="shared" ca="1" si="126"/>
        <v>0</v>
      </c>
      <c r="U389" s="1139">
        <f t="shared" ca="1" si="127"/>
        <v>0</v>
      </c>
      <c r="V389" s="1140" t="str">
        <f t="shared" ca="1" si="128"/>
        <v>n.a.</v>
      </c>
      <c r="X389" s="1141">
        <f t="shared" ca="1" si="129"/>
        <v>0</v>
      </c>
      <c r="Y389" s="1141">
        <f t="shared" ca="1" si="130"/>
        <v>0</v>
      </c>
      <c r="Z389" s="1141">
        <f t="shared" ca="1" si="131"/>
        <v>0</v>
      </c>
      <c r="AA389" s="1139">
        <f t="shared" ca="1" si="132"/>
        <v>0</v>
      </c>
      <c r="AB389" s="1112"/>
    </row>
    <row r="390" spans="1:28">
      <c r="A390" s="1151">
        <f>'AMORT. PROFILE 0% CPR'!A390</f>
        <v>56549</v>
      </c>
      <c r="C390" s="1111"/>
      <c r="D390" s="1132">
        <f t="shared" ca="1" si="114"/>
        <v>57465</v>
      </c>
      <c r="E390" s="1133">
        <f t="shared" ca="1" si="115"/>
        <v>57493</v>
      </c>
      <c r="F390" s="1134">
        <f t="shared" ca="1" si="116"/>
        <v>11564</v>
      </c>
      <c r="G390" s="1135">
        <f ca="1">IF(F390&lt;&gt;"",COUNTIF($F$11:F390,"&gt;0"),"")</f>
        <v>380</v>
      </c>
      <c r="H390" s="1136"/>
      <c r="I390" s="1080"/>
      <c r="J390" s="1137">
        <f t="shared" ca="1" si="117"/>
        <v>0</v>
      </c>
      <c r="K390" s="1138">
        <f t="shared" ca="1" si="118"/>
        <v>0</v>
      </c>
      <c r="L390" s="1137">
        <f t="shared" ca="1" si="119"/>
        <v>0</v>
      </c>
      <c r="M390" s="1137">
        <f t="shared" ca="1" si="120"/>
        <v>0</v>
      </c>
      <c r="N390" s="1137">
        <f t="shared" ca="1" si="121"/>
        <v>0</v>
      </c>
      <c r="O390" s="1080"/>
      <c r="P390" s="1137">
        <f t="shared" ca="1" si="122"/>
        <v>0</v>
      </c>
      <c r="Q390" s="1137">
        <f t="shared" ca="1" si="123"/>
        <v>0</v>
      </c>
      <c r="R390" s="1137">
        <f t="shared" ca="1" si="124"/>
        <v>0</v>
      </c>
      <c r="S390" s="1137">
        <f t="shared" ca="1" si="125"/>
        <v>0</v>
      </c>
      <c r="T390" s="1137">
        <f t="shared" ca="1" si="126"/>
        <v>0</v>
      </c>
      <c r="U390" s="1139">
        <f t="shared" ca="1" si="127"/>
        <v>0</v>
      </c>
      <c r="V390" s="1140" t="str">
        <f t="shared" ca="1" si="128"/>
        <v>n.a.</v>
      </c>
      <c r="X390" s="1141">
        <f t="shared" ca="1" si="129"/>
        <v>0</v>
      </c>
      <c r="Y390" s="1141">
        <f t="shared" ca="1" si="130"/>
        <v>0</v>
      </c>
      <c r="Z390" s="1141">
        <f t="shared" ca="1" si="131"/>
        <v>0</v>
      </c>
      <c r="AA390" s="1139">
        <f t="shared" ca="1" si="132"/>
        <v>0</v>
      </c>
      <c r="AB390" s="1112"/>
    </row>
    <row r="391" spans="1:28">
      <c r="A391" s="1151">
        <f>'AMORT. PROFILE 0% CPR'!A391</f>
        <v>56580</v>
      </c>
      <c r="C391" s="1111"/>
      <c r="D391" s="1132">
        <f t="shared" ca="1" si="114"/>
        <v>57496</v>
      </c>
      <c r="E391" s="1133">
        <f t="shared" ca="1" si="115"/>
        <v>57523</v>
      </c>
      <c r="F391" s="1134">
        <f t="shared" ca="1" si="116"/>
        <v>11594</v>
      </c>
      <c r="G391" s="1135">
        <f ca="1">IF(F391&lt;&gt;"",COUNTIF($F$11:F391,"&gt;0"),"")</f>
        <v>381</v>
      </c>
      <c r="H391" s="1136"/>
      <c r="I391" s="1080"/>
      <c r="J391" s="1137">
        <f t="shared" ca="1" si="117"/>
        <v>0</v>
      </c>
      <c r="K391" s="1138">
        <f t="shared" ca="1" si="118"/>
        <v>0</v>
      </c>
      <c r="L391" s="1137">
        <f t="shared" ca="1" si="119"/>
        <v>0</v>
      </c>
      <c r="M391" s="1137">
        <f t="shared" ca="1" si="120"/>
        <v>0</v>
      </c>
      <c r="N391" s="1137">
        <f t="shared" ca="1" si="121"/>
        <v>0</v>
      </c>
      <c r="O391" s="1080"/>
      <c r="P391" s="1137">
        <f t="shared" ca="1" si="122"/>
        <v>0</v>
      </c>
      <c r="Q391" s="1137">
        <f t="shared" ca="1" si="123"/>
        <v>0</v>
      </c>
      <c r="R391" s="1137">
        <f t="shared" ca="1" si="124"/>
        <v>0</v>
      </c>
      <c r="S391" s="1137">
        <f t="shared" ca="1" si="125"/>
        <v>0</v>
      </c>
      <c r="T391" s="1137">
        <f t="shared" ca="1" si="126"/>
        <v>0</v>
      </c>
      <c r="U391" s="1139">
        <f t="shared" ca="1" si="127"/>
        <v>0</v>
      </c>
      <c r="V391" s="1140" t="str">
        <f t="shared" ca="1" si="128"/>
        <v>n.a.</v>
      </c>
      <c r="X391" s="1141">
        <f t="shared" ca="1" si="129"/>
        <v>0</v>
      </c>
      <c r="Y391" s="1141">
        <f t="shared" ca="1" si="130"/>
        <v>0</v>
      </c>
      <c r="Z391" s="1141">
        <f t="shared" ca="1" si="131"/>
        <v>0</v>
      </c>
      <c r="AA391" s="1139">
        <f t="shared" ca="1" si="132"/>
        <v>0</v>
      </c>
      <c r="AB391" s="1112"/>
    </row>
    <row r="392" spans="1:28">
      <c r="A392" s="1151">
        <f>'AMORT. PROFILE 0% CPR'!A392</f>
        <v>56611</v>
      </c>
      <c r="C392" s="1111"/>
      <c r="D392" s="1132">
        <f t="shared" ca="1" si="114"/>
        <v>57526</v>
      </c>
      <c r="E392" s="1133">
        <f t="shared" ca="1" si="115"/>
        <v>57553</v>
      </c>
      <c r="F392" s="1134">
        <f t="shared" ca="1" si="116"/>
        <v>11624</v>
      </c>
      <c r="G392" s="1135">
        <f ca="1">IF(F392&lt;&gt;"",COUNTIF($F$11:F392,"&gt;0"),"")</f>
        <v>382</v>
      </c>
      <c r="H392" s="1136"/>
      <c r="I392" s="1080"/>
      <c r="J392" s="1137">
        <f t="shared" ca="1" si="117"/>
        <v>0</v>
      </c>
      <c r="K392" s="1138">
        <f t="shared" ca="1" si="118"/>
        <v>0</v>
      </c>
      <c r="L392" s="1137">
        <f t="shared" ca="1" si="119"/>
        <v>0</v>
      </c>
      <c r="M392" s="1137">
        <f t="shared" ca="1" si="120"/>
        <v>0</v>
      </c>
      <c r="N392" s="1137">
        <f t="shared" ca="1" si="121"/>
        <v>0</v>
      </c>
      <c r="O392" s="1080"/>
      <c r="P392" s="1137">
        <f t="shared" ca="1" si="122"/>
        <v>0</v>
      </c>
      <c r="Q392" s="1137">
        <f t="shared" ca="1" si="123"/>
        <v>0</v>
      </c>
      <c r="R392" s="1137">
        <f t="shared" ca="1" si="124"/>
        <v>0</v>
      </c>
      <c r="S392" s="1137">
        <f t="shared" ca="1" si="125"/>
        <v>0</v>
      </c>
      <c r="T392" s="1137">
        <f t="shared" ca="1" si="126"/>
        <v>0</v>
      </c>
      <c r="U392" s="1139">
        <f t="shared" ca="1" si="127"/>
        <v>0</v>
      </c>
      <c r="V392" s="1140" t="str">
        <f t="shared" ca="1" si="128"/>
        <v>n.a.</v>
      </c>
      <c r="X392" s="1141">
        <f t="shared" ca="1" si="129"/>
        <v>0</v>
      </c>
      <c r="Y392" s="1141">
        <f t="shared" ca="1" si="130"/>
        <v>0</v>
      </c>
      <c r="Z392" s="1141">
        <f t="shared" ca="1" si="131"/>
        <v>0</v>
      </c>
      <c r="AA392" s="1139">
        <f t="shared" ca="1" si="132"/>
        <v>0</v>
      </c>
      <c r="AB392" s="1112"/>
    </row>
    <row r="393" spans="1:28">
      <c r="A393" s="1151">
        <f>'AMORT. PROFILE 0% CPR'!A393</f>
        <v>56641</v>
      </c>
      <c r="C393" s="1111"/>
      <c r="D393" s="1132">
        <f t="shared" ca="1" si="114"/>
        <v>57557</v>
      </c>
      <c r="E393" s="1133">
        <f t="shared" ca="1" si="115"/>
        <v>57584</v>
      </c>
      <c r="F393" s="1134">
        <f t="shared" ca="1" si="116"/>
        <v>11655</v>
      </c>
      <c r="G393" s="1135">
        <f ca="1">IF(F393&lt;&gt;"",COUNTIF($F$11:F393,"&gt;0"),"")</f>
        <v>383</v>
      </c>
      <c r="H393" s="1136"/>
      <c r="I393" s="1080"/>
      <c r="J393" s="1137">
        <f t="shared" ca="1" si="117"/>
        <v>0</v>
      </c>
      <c r="K393" s="1138">
        <f t="shared" ca="1" si="118"/>
        <v>0</v>
      </c>
      <c r="L393" s="1137">
        <f t="shared" ca="1" si="119"/>
        <v>0</v>
      </c>
      <c r="M393" s="1137">
        <f t="shared" ca="1" si="120"/>
        <v>0</v>
      </c>
      <c r="N393" s="1137">
        <f t="shared" ca="1" si="121"/>
        <v>0</v>
      </c>
      <c r="O393" s="1080"/>
      <c r="P393" s="1137">
        <f t="shared" ca="1" si="122"/>
        <v>0</v>
      </c>
      <c r="Q393" s="1137">
        <f t="shared" ca="1" si="123"/>
        <v>0</v>
      </c>
      <c r="R393" s="1137">
        <f t="shared" ca="1" si="124"/>
        <v>0</v>
      </c>
      <c r="S393" s="1137">
        <f t="shared" ca="1" si="125"/>
        <v>0</v>
      </c>
      <c r="T393" s="1137">
        <f t="shared" ca="1" si="126"/>
        <v>0</v>
      </c>
      <c r="U393" s="1139">
        <f t="shared" ca="1" si="127"/>
        <v>0</v>
      </c>
      <c r="V393" s="1140" t="str">
        <f t="shared" ca="1" si="128"/>
        <v>n.a.</v>
      </c>
      <c r="X393" s="1141">
        <f t="shared" ca="1" si="129"/>
        <v>0</v>
      </c>
      <c r="Y393" s="1141">
        <f t="shared" ca="1" si="130"/>
        <v>0</v>
      </c>
      <c r="Z393" s="1141">
        <f t="shared" ca="1" si="131"/>
        <v>0</v>
      </c>
      <c r="AA393" s="1139">
        <f t="shared" ca="1" si="132"/>
        <v>0</v>
      </c>
      <c r="AB393" s="1112"/>
    </row>
    <row r="394" spans="1:28">
      <c r="A394" s="1151">
        <f>'AMORT. PROFILE 0% CPR'!A394</f>
        <v>56671</v>
      </c>
      <c r="C394" s="1111"/>
      <c r="D394" s="1132">
        <f t="shared" ca="1" si="114"/>
        <v>57588</v>
      </c>
      <c r="E394" s="1133">
        <f t="shared" ca="1" si="115"/>
        <v>57615</v>
      </c>
      <c r="F394" s="1134">
        <f t="shared" ca="1" si="116"/>
        <v>11686</v>
      </c>
      <c r="G394" s="1135">
        <f ca="1">IF(F394&lt;&gt;"",COUNTIF($F$11:F394,"&gt;0"),"")</f>
        <v>384</v>
      </c>
      <c r="H394" s="1136"/>
      <c r="I394" s="1080"/>
      <c r="J394" s="1137">
        <f t="shared" ca="1" si="117"/>
        <v>0</v>
      </c>
      <c r="K394" s="1138">
        <f t="shared" ca="1" si="118"/>
        <v>0</v>
      </c>
      <c r="L394" s="1137">
        <f t="shared" ca="1" si="119"/>
        <v>0</v>
      </c>
      <c r="M394" s="1137">
        <f t="shared" ca="1" si="120"/>
        <v>0</v>
      </c>
      <c r="N394" s="1137">
        <f t="shared" ca="1" si="121"/>
        <v>0</v>
      </c>
      <c r="O394" s="1080"/>
      <c r="P394" s="1137">
        <f t="shared" ca="1" si="122"/>
        <v>0</v>
      </c>
      <c r="Q394" s="1137">
        <f t="shared" ca="1" si="123"/>
        <v>0</v>
      </c>
      <c r="R394" s="1137">
        <f t="shared" ca="1" si="124"/>
        <v>0</v>
      </c>
      <c r="S394" s="1137">
        <f t="shared" ca="1" si="125"/>
        <v>0</v>
      </c>
      <c r="T394" s="1137">
        <f t="shared" ca="1" si="126"/>
        <v>0</v>
      </c>
      <c r="U394" s="1139">
        <f t="shared" ca="1" si="127"/>
        <v>0</v>
      </c>
      <c r="V394" s="1140" t="str">
        <f t="shared" ca="1" si="128"/>
        <v>n.a.</v>
      </c>
      <c r="X394" s="1141">
        <f t="shared" ca="1" si="129"/>
        <v>0</v>
      </c>
      <c r="Y394" s="1141">
        <f t="shared" ca="1" si="130"/>
        <v>0</v>
      </c>
      <c r="Z394" s="1141">
        <f t="shared" ca="1" si="131"/>
        <v>0</v>
      </c>
      <c r="AA394" s="1139">
        <f t="shared" ca="1" si="132"/>
        <v>0</v>
      </c>
      <c r="AB394" s="1112"/>
    </row>
    <row r="395" spans="1:28">
      <c r="A395" s="1151">
        <f>'AMORT. PROFILE 0% CPR'!A395</f>
        <v>56702</v>
      </c>
      <c r="C395" s="1111"/>
      <c r="D395" s="1132">
        <f t="shared" ca="1" si="114"/>
        <v>57618</v>
      </c>
      <c r="E395" s="1133">
        <f t="shared" ca="1" si="115"/>
        <v>57647</v>
      </c>
      <c r="F395" s="1134">
        <f t="shared" ca="1" si="116"/>
        <v>11718</v>
      </c>
      <c r="G395" s="1135">
        <f ca="1">IF(F395&lt;&gt;"",COUNTIF($F$11:F395,"&gt;0"),"")</f>
        <v>385</v>
      </c>
      <c r="H395" s="1136"/>
      <c r="I395" s="1080"/>
      <c r="J395" s="1137">
        <f t="shared" ca="1" si="117"/>
        <v>0</v>
      </c>
      <c r="K395" s="1138">
        <f t="shared" ca="1" si="118"/>
        <v>0</v>
      </c>
      <c r="L395" s="1137">
        <f t="shared" ca="1" si="119"/>
        <v>0</v>
      </c>
      <c r="M395" s="1137">
        <f t="shared" ca="1" si="120"/>
        <v>0</v>
      </c>
      <c r="N395" s="1137">
        <f t="shared" ca="1" si="121"/>
        <v>0</v>
      </c>
      <c r="O395" s="1080"/>
      <c r="P395" s="1137">
        <f t="shared" ca="1" si="122"/>
        <v>0</v>
      </c>
      <c r="Q395" s="1137">
        <f t="shared" ca="1" si="123"/>
        <v>0</v>
      </c>
      <c r="R395" s="1137">
        <f t="shared" ca="1" si="124"/>
        <v>0</v>
      </c>
      <c r="S395" s="1137">
        <f t="shared" ca="1" si="125"/>
        <v>0</v>
      </c>
      <c r="T395" s="1137">
        <f t="shared" ca="1" si="126"/>
        <v>0</v>
      </c>
      <c r="U395" s="1139">
        <f t="shared" ca="1" si="127"/>
        <v>0</v>
      </c>
      <c r="V395" s="1140" t="str">
        <f t="shared" ca="1" si="128"/>
        <v>n.a.</v>
      </c>
      <c r="X395" s="1141">
        <f t="shared" ca="1" si="129"/>
        <v>0</v>
      </c>
      <c r="Y395" s="1141">
        <f t="shared" ca="1" si="130"/>
        <v>0</v>
      </c>
      <c r="Z395" s="1141">
        <f t="shared" ca="1" si="131"/>
        <v>0</v>
      </c>
      <c r="AA395" s="1139">
        <f t="shared" ca="1" si="132"/>
        <v>0</v>
      </c>
      <c r="AB395" s="1112"/>
    </row>
    <row r="396" spans="1:28">
      <c r="A396" s="1151">
        <f>'AMORT. PROFILE 0% CPR'!A396</f>
        <v>56731</v>
      </c>
      <c r="C396" s="1111"/>
      <c r="D396" s="1132">
        <f t="shared" ca="1" si="114"/>
        <v>57649</v>
      </c>
      <c r="E396" s="1133">
        <f t="shared" ca="1" si="115"/>
        <v>57676</v>
      </c>
      <c r="F396" s="1134">
        <f t="shared" ca="1" si="116"/>
        <v>11747</v>
      </c>
      <c r="G396" s="1135">
        <f ca="1">IF(F396&lt;&gt;"",COUNTIF($F$11:F396,"&gt;0"),"")</f>
        <v>386</v>
      </c>
      <c r="H396" s="1136"/>
      <c r="I396" s="1080"/>
      <c r="J396" s="1137">
        <f t="shared" ca="1" si="117"/>
        <v>0</v>
      </c>
      <c r="K396" s="1138">
        <f t="shared" ca="1" si="118"/>
        <v>0</v>
      </c>
      <c r="L396" s="1137">
        <f t="shared" ca="1" si="119"/>
        <v>0</v>
      </c>
      <c r="M396" s="1137">
        <f t="shared" ca="1" si="120"/>
        <v>0</v>
      </c>
      <c r="N396" s="1137">
        <f t="shared" ca="1" si="121"/>
        <v>0</v>
      </c>
      <c r="O396" s="1080"/>
      <c r="P396" s="1137">
        <f t="shared" ca="1" si="122"/>
        <v>0</v>
      </c>
      <c r="Q396" s="1137">
        <f t="shared" ca="1" si="123"/>
        <v>0</v>
      </c>
      <c r="R396" s="1137">
        <f t="shared" ca="1" si="124"/>
        <v>0</v>
      </c>
      <c r="S396" s="1137">
        <f t="shared" ca="1" si="125"/>
        <v>0</v>
      </c>
      <c r="T396" s="1137">
        <f t="shared" ca="1" si="126"/>
        <v>0</v>
      </c>
      <c r="U396" s="1139">
        <f t="shared" ca="1" si="127"/>
        <v>0</v>
      </c>
      <c r="V396" s="1140" t="str">
        <f t="shared" ca="1" si="128"/>
        <v>n.a.</v>
      </c>
      <c r="X396" s="1141">
        <f t="shared" ca="1" si="129"/>
        <v>0</v>
      </c>
      <c r="Y396" s="1141">
        <f t="shared" ca="1" si="130"/>
        <v>0</v>
      </c>
      <c r="Z396" s="1141">
        <f t="shared" ca="1" si="131"/>
        <v>0</v>
      </c>
      <c r="AA396" s="1139">
        <f t="shared" ca="1" si="132"/>
        <v>0</v>
      </c>
      <c r="AB396" s="1112"/>
    </row>
    <row r="397" spans="1:28">
      <c r="A397" s="1151">
        <f>'AMORT. PROFILE 0% CPR'!A397</f>
        <v>56761</v>
      </c>
      <c r="C397" s="1111"/>
      <c r="D397" s="1132">
        <f t="shared" ca="1" si="114"/>
        <v>57679</v>
      </c>
      <c r="E397" s="1133">
        <f t="shared" ca="1" si="115"/>
        <v>57706</v>
      </c>
      <c r="F397" s="1134">
        <f t="shared" ca="1" si="116"/>
        <v>11777</v>
      </c>
      <c r="G397" s="1135">
        <f ca="1">IF(F397&lt;&gt;"",COUNTIF($F$11:F397,"&gt;0"),"")</f>
        <v>387</v>
      </c>
      <c r="H397" s="1136"/>
      <c r="I397" s="1080"/>
      <c r="J397" s="1137">
        <f t="shared" ca="1" si="117"/>
        <v>0</v>
      </c>
      <c r="K397" s="1138">
        <f t="shared" ca="1" si="118"/>
        <v>0</v>
      </c>
      <c r="L397" s="1137">
        <f t="shared" ca="1" si="119"/>
        <v>0</v>
      </c>
      <c r="M397" s="1137">
        <f t="shared" ca="1" si="120"/>
        <v>0</v>
      </c>
      <c r="N397" s="1137">
        <f t="shared" ca="1" si="121"/>
        <v>0</v>
      </c>
      <c r="O397" s="1080"/>
      <c r="P397" s="1137">
        <f t="shared" ca="1" si="122"/>
        <v>0</v>
      </c>
      <c r="Q397" s="1137">
        <f t="shared" ca="1" si="123"/>
        <v>0</v>
      </c>
      <c r="R397" s="1137">
        <f t="shared" ca="1" si="124"/>
        <v>0</v>
      </c>
      <c r="S397" s="1137">
        <f t="shared" ca="1" si="125"/>
        <v>0</v>
      </c>
      <c r="T397" s="1137">
        <f t="shared" ca="1" si="126"/>
        <v>0</v>
      </c>
      <c r="U397" s="1139">
        <f t="shared" ca="1" si="127"/>
        <v>0</v>
      </c>
      <c r="V397" s="1140" t="str">
        <f t="shared" ca="1" si="128"/>
        <v>n.a.</v>
      </c>
      <c r="X397" s="1141">
        <f t="shared" ca="1" si="129"/>
        <v>0</v>
      </c>
      <c r="Y397" s="1141">
        <f t="shared" ca="1" si="130"/>
        <v>0</v>
      </c>
      <c r="Z397" s="1141">
        <f t="shared" ca="1" si="131"/>
        <v>0</v>
      </c>
      <c r="AA397" s="1139">
        <f t="shared" ca="1" si="132"/>
        <v>0</v>
      </c>
      <c r="AB397" s="1112"/>
    </row>
    <row r="398" spans="1:28">
      <c r="A398" s="1151">
        <f>'AMORT. PROFILE 0% CPR'!A398</f>
        <v>56793</v>
      </c>
      <c r="C398" s="1111"/>
      <c r="D398" s="1132">
        <f t="shared" ca="1" si="114"/>
        <v>57710</v>
      </c>
      <c r="E398" s="1133">
        <f t="shared" ca="1" si="115"/>
        <v>57738</v>
      </c>
      <c r="F398" s="1134">
        <f t="shared" ca="1" si="116"/>
        <v>11809</v>
      </c>
      <c r="G398" s="1135">
        <f ca="1">IF(F398&lt;&gt;"",COUNTIF($F$11:F398,"&gt;0"),"")</f>
        <v>388</v>
      </c>
      <c r="H398" s="1136"/>
      <c r="I398" s="1080"/>
      <c r="J398" s="1137">
        <f t="shared" ca="1" si="117"/>
        <v>0</v>
      </c>
      <c r="K398" s="1138">
        <f t="shared" ca="1" si="118"/>
        <v>0</v>
      </c>
      <c r="L398" s="1137">
        <f t="shared" ca="1" si="119"/>
        <v>0</v>
      </c>
      <c r="M398" s="1137">
        <f t="shared" ca="1" si="120"/>
        <v>0</v>
      </c>
      <c r="N398" s="1137">
        <f t="shared" ca="1" si="121"/>
        <v>0</v>
      </c>
      <c r="O398" s="1080"/>
      <c r="P398" s="1137">
        <f t="shared" ca="1" si="122"/>
        <v>0</v>
      </c>
      <c r="Q398" s="1137">
        <f t="shared" ca="1" si="123"/>
        <v>0</v>
      </c>
      <c r="R398" s="1137">
        <f t="shared" ca="1" si="124"/>
        <v>0</v>
      </c>
      <c r="S398" s="1137">
        <f t="shared" ca="1" si="125"/>
        <v>0</v>
      </c>
      <c r="T398" s="1137">
        <f t="shared" ca="1" si="126"/>
        <v>0</v>
      </c>
      <c r="U398" s="1139">
        <f t="shared" ca="1" si="127"/>
        <v>0</v>
      </c>
      <c r="V398" s="1140" t="str">
        <f t="shared" ca="1" si="128"/>
        <v>n.a.</v>
      </c>
      <c r="X398" s="1141">
        <f t="shared" ca="1" si="129"/>
        <v>0</v>
      </c>
      <c r="Y398" s="1141">
        <f t="shared" ca="1" si="130"/>
        <v>0</v>
      </c>
      <c r="Z398" s="1141">
        <f t="shared" ca="1" si="131"/>
        <v>0</v>
      </c>
      <c r="AA398" s="1139">
        <f t="shared" ca="1" si="132"/>
        <v>0</v>
      </c>
      <c r="AB398" s="1112"/>
    </row>
    <row r="399" spans="1:28">
      <c r="A399" s="1151">
        <f>'AMORT. PROFILE 0% CPR'!A399</f>
        <v>56822</v>
      </c>
      <c r="C399" s="1111"/>
      <c r="D399" s="1132">
        <f t="shared" ca="1" si="114"/>
        <v>57741</v>
      </c>
      <c r="E399" s="1133">
        <f t="shared" ca="1" si="115"/>
        <v>57768</v>
      </c>
      <c r="F399" s="1134">
        <f t="shared" ca="1" si="116"/>
        <v>11839</v>
      </c>
      <c r="G399" s="1135">
        <f ca="1">IF(F399&lt;&gt;"",COUNTIF($F$11:F399,"&gt;0"),"")</f>
        <v>389</v>
      </c>
      <c r="H399" s="1136"/>
      <c r="I399" s="1080"/>
      <c r="J399" s="1137">
        <f t="shared" ca="1" si="117"/>
        <v>0</v>
      </c>
      <c r="K399" s="1138">
        <f t="shared" ca="1" si="118"/>
        <v>0</v>
      </c>
      <c r="L399" s="1137">
        <f t="shared" ca="1" si="119"/>
        <v>0</v>
      </c>
      <c r="M399" s="1137">
        <f t="shared" ca="1" si="120"/>
        <v>0</v>
      </c>
      <c r="N399" s="1137">
        <f t="shared" ca="1" si="121"/>
        <v>0</v>
      </c>
      <c r="O399" s="1080"/>
      <c r="P399" s="1137">
        <f t="shared" ca="1" si="122"/>
        <v>0</v>
      </c>
      <c r="Q399" s="1137">
        <f t="shared" ca="1" si="123"/>
        <v>0</v>
      </c>
      <c r="R399" s="1137">
        <f t="shared" ca="1" si="124"/>
        <v>0</v>
      </c>
      <c r="S399" s="1137">
        <f t="shared" ca="1" si="125"/>
        <v>0</v>
      </c>
      <c r="T399" s="1137">
        <f t="shared" ca="1" si="126"/>
        <v>0</v>
      </c>
      <c r="U399" s="1139">
        <f t="shared" ca="1" si="127"/>
        <v>0</v>
      </c>
      <c r="V399" s="1140" t="str">
        <f t="shared" ca="1" si="128"/>
        <v>n.a.</v>
      </c>
      <c r="X399" s="1141">
        <f t="shared" ca="1" si="129"/>
        <v>0</v>
      </c>
      <c r="Y399" s="1141">
        <f t="shared" ca="1" si="130"/>
        <v>0</v>
      </c>
      <c r="Z399" s="1141">
        <f t="shared" ca="1" si="131"/>
        <v>0</v>
      </c>
      <c r="AA399" s="1139">
        <f t="shared" ca="1" si="132"/>
        <v>0</v>
      </c>
      <c r="AB399" s="1112"/>
    </row>
    <row r="400" spans="1:28">
      <c r="A400" s="1151">
        <f>'AMORT. PROFILE 0% CPR'!A400</f>
        <v>56853</v>
      </c>
      <c r="C400" s="1111"/>
      <c r="D400" s="1132">
        <f t="shared" ca="1" si="114"/>
        <v>57769</v>
      </c>
      <c r="E400" s="1133">
        <f t="shared" ca="1" si="115"/>
        <v>57796</v>
      </c>
      <c r="F400" s="1134">
        <f t="shared" ca="1" si="116"/>
        <v>11867</v>
      </c>
      <c r="G400" s="1135">
        <f ca="1">IF(F400&lt;&gt;"",COUNTIF($F$11:F400,"&gt;0"),"")</f>
        <v>390</v>
      </c>
      <c r="H400" s="1136"/>
      <c r="I400" s="1080"/>
      <c r="J400" s="1137">
        <f t="shared" ca="1" si="117"/>
        <v>0</v>
      </c>
      <c r="K400" s="1138">
        <f t="shared" ca="1" si="118"/>
        <v>0</v>
      </c>
      <c r="L400" s="1137">
        <f t="shared" ca="1" si="119"/>
        <v>0</v>
      </c>
      <c r="M400" s="1137">
        <f t="shared" ca="1" si="120"/>
        <v>0</v>
      </c>
      <c r="N400" s="1137">
        <f t="shared" ca="1" si="121"/>
        <v>0</v>
      </c>
      <c r="O400" s="1080"/>
      <c r="P400" s="1137">
        <f t="shared" ca="1" si="122"/>
        <v>0</v>
      </c>
      <c r="Q400" s="1137">
        <f t="shared" ca="1" si="123"/>
        <v>0</v>
      </c>
      <c r="R400" s="1137">
        <f t="shared" ca="1" si="124"/>
        <v>0</v>
      </c>
      <c r="S400" s="1137">
        <f t="shared" ca="1" si="125"/>
        <v>0</v>
      </c>
      <c r="T400" s="1137">
        <f t="shared" ca="1" si="126"/>
        <v>0</v>
      </c>
      <c r="U400" s="1139">
        <f t="shared" ca="1" si="127"/>
        <v>0</v>
      </c>
      <c r="V400" s="1140" t="str">
        <f t="shared" ca="1" si="128"/>
        <v>n.a.</v>
      </c>
      <c r="X400" s="1141">
        <f t="shared" ca="1" si="129"/>
        <v>0</v>
      </c>
      <c r="Y400" s="1141">
        <f t="shared" ca="1" si="130"/>
        <v>0</v>
      </c>
      <c r="Z400" s="1141">
        <f t="shared" ca="1" si="131"/>
        <v>0</v>
      </c>
      <c r="AA400" s="1139">
        <f t="shared" ca="1" si="132"/>
        <v>0</v>
      </c>
      <c r="AB400" s="1112"/>
    </row>
    <row r="401" spans="1:28">
      <c r="A401" s="1151">
        <f>'AMORT. PROFILE 0% CPR'!A401</f>
        <v>56884</v>
      </c>
      <c r="C401" s="1111"/>
      <c r="D401" s="1132">
        <f t="shared" ca="1" si="114"/>
        <v>57800</v>
      </c>
      <c r="E401" s="1133">
        <f t="shared" ca="1" si="115"/>
        <v>57829</v>
      </c>
      <c r="F401" s="1134">
        <f t="shared" ca="1" si="116"/>
        <v>11900</v>
      </c>
      <c r="G401" s="1135">
        <f ca="1">IF(F401&lt;&gt;"",COUNTIF($F$11:F401,"&gt;0"),"")</f>
        <v>391</v>
      </c>
      <c r="H401" s="1136"/>
      <c r="I401" s="1080"/>
      <c r="J401" s="1137">
        <f t="shared" ca="1" si="117"/>
        <v>0</v>
      </c>
      <c r="K401" s="1138">
        <f t="shared" ca="1" si="118"/>
        <v>0</v>
      </c>
      <c r="L401" s="1137">
        <f t="shared" ca="1" si="119"/>
        <v>0</v>
      </c>
      <c r="M401" s="1137">
        <f t="shared" ca="1" si="120"/>
        <v>0</v>
      </c>
      <c r="N401" s="1137">
        <f t="shared" ca="1" si="121"/>
        <v>0</v>
      </c>
      <c r="O401" s="1080"/>
      <c r="P401" s="1137">
        <f t="shared" ca="1" si="122"/>
        <v>0</v>
      </c>
      <c r="Q401" s="1137">
        <f t="shared" ca="1" si="123"/>
        <v>0</v>
      </c>
      <c r="R401" s="1137">
        <f t="shared" ca="1" si="124"/>
        <v>0</v>
      </c>
      <c r="S401" s="1137">
        <f t="shared" ca="1" si="125"/>
        <v>0</v>
      </c>
      <c r="T401" s="1137">
        <f t="shared" ca="1" si="126"/>
        <v>0</v>
      </c>
      <c r="U401" s="1139">
        <f t="shared" ca="1" si="127"/>
        <v>0</v>
      </c>
      <c r="V401" s="1140" t="str">
        <f t="shared" ca="1" si="128"/>
        <v>n.a.</v>
      </c>
      <c r="X401" s="1141">
        <f t="shared" ca="1" si="129"/>
        <v>0</v>
      </c>
      <c r="Y401" s="1141">
        <f t="shared" ca="1" si="130"/>
        <v>0</v>
      </c>
      <c r="Z401" s="1141">
        <f t="shared" ca="1" si="131"/>
        <v>0</v>
      </c>
      <c r="AA401" s="1139">
        <f t="shared" ca="1" si="132"/>
        <v>0</v>
      </c>
      <c r="AB401" s="1112"/>
    </row>
    <row r="402" spans="1:28">
      <c r="A402" s="1151">
        <f>'AMORT. PROFILE 0% CPR'!A402</f>
        <v>56914</v>
      </c>
      <c r="C402" s="1111"/>
      <c r="D402" s="1132">
        <f t="shared" ca="1" si="114"/>
        <v>57830</v>
      </c>
      <c r="E402" s="1133">
        <f t="shared" ca="1" si="115"/>
        <v>57857</v>
      </c>
      <c r="F402" s="1134">
        <f t="shared" ca="1" si="116"/>
        <v>11928</v>
      </c>
      <c r="G402" s="1135">
        <f ca="1">IF(F402&lt;&gt;"",COUNTIF($F$11:F402,"&gt;0"),"")</f>
        <v>392</v>
      </c>
      <c r="H402" s="1136"/>
      <c r="I402" s="1080"/>
      <c r="J402" s="1137">
        <f t="shared" ca="1" si="117"/>
        <v>0</v>
      </c>
      <c r="K402" s="1138">
        <f t="shared" ca="1" si="118"/>
        <v>0</v>
      </c>
      <c r="L402" s="1137">
        <f t="shared" ca="1" si="119"/>
        <v>0</v>
      </c>
      <c r="M402" s="1137">
        <f t="shared" ca="1" si="120"/>
        <v>0</v>
      </c>
      <c r="N402" s="1137">
        <f t="shared" ca="1" si="121"/>
        <v>0</v>
      </c>
      <c r="O402" s="1080"/>
      <c r="P402" s="1137">
        <f t="shared" ca="1" si="122"/>
        <v>0</v>
      </c>
      <c r="Q402" s="1137">
        <f t="shared" ca="1" si="123"/>
        <v>0</v>
      </c>
      <c r="R402" s="1137">
        <f t="shared" ca="1" si="124"/>
        <v>0</v>
      </c>
      <c r="S402" s="1137">
        <f t="shared" ca="1" si="125"/>
        <v>0</v>
      </c>
      <c r="T402" s="1137">
        <f t="shared" ca="1" si="126"/>
        <v>0</v>
      </c>
      <c r="U402" s="1139">
        <f t="shared" ca="1" si="127"/>
        <v>0</v>
      </c>
      <c r="V402" s="1140" t="str">
        <f t="shared" ca="1" si="128"/>
        <v>n.a.</v>
      </c>
      <c r="X402" s="1141">
        <f t="shared" ca="1" si="129"/>
        <v>0</v>
      </c>
      <c r="Y402" s="1141">
        <f t="shared" ca="1" si="130"/>
        <v>0</v>
      </c>
      <c r="Z402" s="1141">
        <f t="shared" ca="1" si="131"/>
        <v>0</v>
      </c>
      <c r="AA402" s="1139">
        <f t="shared" ca="1" si="132"/>
        <v>0</v>
      </c>
      <c r="AB402" s="1112"/>
    </row>
    <row r="403" spans="1:28">
      <c r="A403" s="1151">
        <f>'AMORT. PROFILE 0% CPR'!A403</f>
        <v>56947</v>
      </c>
      <c r="C403" s="1111"/>
      <c r="D403" s="1132">
        <f t="shared" ca="1" si="114"/>
        <v>57861</v>
      </c>
      <c r="E403" s="1133">
        <f t="shared" ca="1" si="115"/>
        <v>57888</v>
      </c>
      <c r="F403" s="1134">
        <f t="shared" ca="1" si="116"/>
        <v>11959</v>
      </c>
      <c r="G403" s="1135">
        <f ca="1">IF(F403&lt;&gt;"",COUNTIF($F$11:F403,"&gt;0"),"")</f>
        <v>393</v>
      </c>
      <c r="H403" s="1136"/>
      <c r="I403" s="1080"/>
      <c r="J403" s="1137">
        <f t="shared" ca="1" si="117"/>
        <v>0</v>
      </c>
      <c r="K403" s="1138">
        <f t="shared" ca="1" si="118"/>
        <v>0</v>
      </c>
      <c r="L403" s="1137">
        <f t="shared" ca="1" si="119"/>
        <v>0</v>
      </c>
      <c r="M403" s="1137">
        <f t="shared" ca="1" si="120"/>
        <v>0</v>
      </c>
      <c r="N403" s="1137">
        <f t="shared" ca="1" si="121"/>
        <v>0</v>
      </c>
      <c r="O403" s="1080"/>
      <c r="P403" s="1137">
        <f t="shared" ca="1" si="122"/>
        <v>0</v>
      </c>
      <c r="Q403" s="1137">
        <f t="shared" ca="1" si="123"/>
        <v>0</v>
      </c>
      <c r="R403" s="1137">
        <f t="shared" ca="1" si="124"/>
        <v>0</v>
      </c>
      <c r="S403" s="1137">
        <f t="shared" ca="1" si="125"/>
        <v>0</v>
      </c>
      <c r="T403" s="1137">
        <f t="shared" ca="1" si="126"/>
        <v>0</v>
      </c>
      <c r="U403" s="1139">
        <f t="shared" ca="1" si="127"/>
        <v>0</v>
      </c>
      <c r="V403" s="1140" t="str">
        <f t="shared" ca="1" si="128"/>
        <v>n.a.</v>
      </c>
      <c r="X403" s="1141">
        <f t="shared" ca="1" si="129"/>
        <v>0</v>
      </c>
      <c r="Y403" s="1141">
        <f t="shared" ca="1" si="130"/>
        <v>0</v>
      </c>
      <c r="Z403" s="1141">
        <f t="shared" ca="1" si="131"/>
        <v>0</v>
      </c>
      <c r="AA403" s="1139">
        <f t="shared" ca="1" si="132"/>
        <v>0</v>
      </c>
      <c r="AB403" s="1112"/>
    </row>
    <row r="404" spans="1:28">
      <c r="A404" s="1151">
        <f>'AMORT. PROFILE 0% CPR'!A404</f>
        <v>56975</v>
      </c>
      <c r="C404" s="1111"/>
      <c r="D404" s="1132">
        <f t="shared" ca="1" si="114"/>
        <v>57891</v>
      </c>
      <c r="E404" s="1133">
        <f t="shared" ca="1" si="115"/>
        <v>57920</v>
      </c>
      <c r="F404" s="1134">
        <f t="shared" ca="1" si="116"/>
        <v>11991</v>
      </c>
      <c r="G404" s="1135">
        <f ca="1">IF(F404&lt;&gt;"",COUNTIF($F$11:F404,"&gt;0"),"")</f>
        <v>394</v>
      </c>
      <c r="H404" s="1136"/>
      <c r="I404" s="1080"/>
      <c r="J404" s="1137">
        <f t="shared" ca="1" si="117"/>
        <v>0</v>
      </c>
      <c r="K404" s="1138">
        <f t="shared" ca="1" si="118"/>
        <v>0</v>
      </c>
      <c r="L404" s="1137">
        <f t="shared" ca="1" si="119"/>
        <v>0</v>
      </c>
      <c r="M404" s="1137">
        <f t="shared" ca="1" si="120"/>
        <v>0</v>
      </c>
      <c r="N404" s="1137">
        <f t="shared" ca="1" si="121"/>
        <v>0</v>
      </c>
      <c r="O404" s="1080"/>
      <c r="P404" s="1137">
        <f t="shared" ca="1" si="122"/>
        <v>0</v>
      </c>
      <c r="Q404" s="1137">
        <f t="shared" ca="1" si="123"/>
        <v>0</v>
      </c>
      <c r="R404" s="1137">
        <f t="shared" ca="1" si="124"/>
        <v>0</v>
      </c>
      <c r="S404" s="1137">
        <f t="shared" ca="1" si="125"/>
        <v>0</v>
      </c>
      <c r="T404" s="1137">
        <f t="shared" ca="1" si="126"/>
        <v>0</v>
      </c>
      <c r="U404" s="1139">
        <f t="shared" ca="1" si="127"/>
        <v>0</v>
      </c>
      <c r="V404" s="1140" t="str">
        <f t="shared" ca="1" si="128"/>
        <v>n.a.</v>
      </c>
      <c r="X404" s="1141">
        <f t="shared" ca="1" si="129"/>
        <v>0</v>
      </c>
      <c r="Y404" s="1141">
        <f t="shared" ca="1" si="130"/>
        <v>0</v>
      </c>
      <c r="Z404" s="1141">
        <f t="shared" ca="1" si="131"/>
        <v>0</v>
      </c>
      <c r="AA404" s="1139">
        <f t="shared" ca="1" si="132"/>
        <v>0</v>
      </c>
      <c r="AB404" s="1112"/>
    </row>
    <row r="405" spans="1:28">
      <c r="A405" s="1151">
        <f>'AMORT. PROFILE 0% CPR'!A405</f>
        <v>57006</v>
      </c>
      <c r="C405" s="1111"/>
      <c r="D405" s="1132">
        <f t="shared" ca="1" si="114"/>
        <v>57922</v>
      </c>
      <c r="E405" s="1133">
        <f t="shared" ca="1" si="115"/>
        <v>57949</v>
      </c>
      <c r="F405" s="1134">
        <f t="shared" ca="1" si="116"/>
        <v>12020</v>
      </c>
      <c r="G405" s="1135">
        <f ca="1">IF(F405&lt;&gt;"",COUNTIF($F$11:F405,"&gt;0"),"")</f>
        <v>395</v>
      </c>
      <c r="H405" s="1136"/>
      <c r="I405" s="1080"/>
      <c r="J405" s="1137">
        <f t="shared" ca="1" si="117"/>
        <v>0</v>
      </c>
      <c r="K405" s="1138">
        <f t="shared" ca="1" si="118"/>
        <v>0</v>
      </c>
      <c r="L405" s="1137">
        <f t="shared" ca="1" si="119"/>
        <v>0</v>
      </c>
      <c r="M405" s="1137">
        <f t="shared" ca="1" si="120"/>
        <v>0</v>
      </c>
      <c r="N405" s="1137">
        <f t="shared" ca="1" si="121"/>
        <v>0</v>
      </c>
      <c r="O405" s="1080"/>
      <c r="P405" s="1137">
        <f t="shared" ca="1" si="122"/>
        <v>0</v>
      </c>
      <c r="Q405" s="1137">
        <f t="shared" ca="1" si="123"/>
        <v>0</v>
      </c>
      <c r="R405" s="1137">
        <f t="shared" ca="1" si="124"/>
        <v>0</v>
      </c>
      <c r="S405" s="1137">
        <f t="shared" ca="1" si="125"/>
        <v>0</v>
      </c>
      <c r="T405" s="1137">
        <f t="shared" ca="1" si="126"/>
        <v>0</v>
      </c>
      <c r="U405" s="1139">
        <f t="shared" ca="1" si="127"/>
        <v>0</v>
      </c>
      <c r="V405" s="1140" t="str">
        <f t="shared" ca="1" si="128"/>
        <v>n.a.</v>
      </c>
      <c r="X405" s="1141">
        <f t="shared" ca="1" si="129"/>
        <v>0</v>
      </c>
      <c r="Y405" s="1141">
        <f t="shared" ca="1" si="130"/>
        <v>0</v>
      </c>
      <c r="Z405" s="1141">
        <f t="shared" ca="1" si="131"/>
        <v>0</v>
      </c>
      <c r="AA405" s="1139">
        <f t="shared" ca="1" si="132"/>
        <v>0</v>
      </c>
      <c r="AB405" s="1112"/>
    </row>
    <row r="406" spans="1:28">
      <c r="A406" s="1151">
        <f>'AMORT. PROFILE 0% CPR'!A406</f>
        <v>57038</v>
      </c>
      <c r="C406" s="1111"/>
      <c r="D406" s="1132">
        <f t="shared" ca="1" si="114"/>
        <v>57953</v>
      </c>
      <c r="E406" s="1133">
        <f t="shared" ca="1" si="115"/>
        <v>57980</v>
      </c>
      <c r="F406" s="1134">
        <f t="shared" ca="1" si="116"/>
        <v>12051</v>
      </c>
      <c r="G406" s="1135">
        <f ca="1">IF(F406&lt;&gt;"",COUNTIF($F$11:F406,"&gt;0"),"")</f>
        <v>396</v>
      </c>
      <c r="H406" s="1136"/>
      <c r="I406" s="1080"/>
      <c r="J406" s="1137">
        <f t="shared" ca="1" si="117"/>
        <v>0</v>
      </c>
      <c r="K406" s="1138">
        <f t="shared" ca="1" si="118"/>
        <v>0</v>
      </c>
      <c r="L406" s="1137">
        <f t="shared" ca="1" si="119"/>
        <v>0</v>
      </c>
      <c r="M406" s="1137">
        <f t="shared" ca="1" si="120"/>
        <v>0</v>
      </c>
      <c r="N406" s="1137">
        <f t="shared" ca="1" si="121"/>
        <v>0</v>
      </c>
      <c r="O406" s="1080"/>
      <c r="P406" s="1137">
        <f t="shared" ca="1" si="122"/>
        <v>0</v>
      </c>
      <c r="Q406" s="1137">
        <f t="shared" ca="1" si="123"/>
        <v>0</v>
      </c>
      <c r="R406" s="1137">
        <f t="shared" ca="1" si="124"/>
        <v>0</v>
      </c>
      <c r="S406" s="1137">
        <f t="shared" ca="1" si="125"/>
        <v>0</v>
      </c>
      <c r="T406" s="1137">
        <f t="shared" ca="1" si="126"/>
        <v>0</v>
      </c>
      <c r="U406" s="1139">
        <f t="shared" ca="1" si="127"/>
        <v>0</v>
      </c>
      <c r="V406" s="1140" t="str">
        <f t="shared" ca="1" si="128"/>
        <v>n.a.</v>
      </c>
      <c r="X406" s="1141">
        <f t="shared" ca="1" si="129"/>
        <v>0</v>
      </c>
      <c r="Y406" s="1141">
        <f t="shared" ca="1" si="130"/>
        <v>0</v>
      </c>
      <c r="Z406" s="1141">
        <f t="shared" ca="1" si="131"/>
        <v>0</v>
      </c>
      <c r="AA406" s="1139">
        <f t="shared" ca="1" si="132"/>
        <v>0</v>
      </c>
      <c r="AB406" s="1112"/>
    </row>
    <row r="407" spans="1:28">
      <c r="A407" s="1151">
        <f>'AMORT. PROFILE 0% CPR'!A407</f>
        <v>57066</v>
      </c>
      <c r="C407" s="1111"/>
      <c r="D407" s="1132">
        <f t="shared" ca="1" si="114"/>
        <v>57983</v>
      </c>
      <c r="E407" s="1133">
        <f t="shared" ca="1" si="115"/>
        <v>58011</v>
      </c>
      <c r="F407" s="1134">
        <f t="shared" ca="1" si="116"/>
        <v>12082</v>
      </c>
      <c r="G407" s="1135">
        <f ca="1">IF(F407&lt;&gt;"",COUNTIF($F$11:F407,"&gt;0"),"")</f>
        <v>397</v>
      </c>
      <c r="H407" s="1136"/>
      <c r="I407" s="1080"/>
      <c r="J407" s="1137">
        <f t="shared" ca="1" si="117"/>
        <v>0</v>
      </c>
      <c r="K407" s="1138">
        <f t="shared" ca="1" si="118"/>
        <v>0</v>
      </c>
      <c r="L407" s="1137">
        <f t="shared" ca="1" si="119"/>
        <v>0</v>
      </c>
      <c r="M407" s="1137">
        <f t="shared" ca="1" si="120"/>
        <v>0</v>
      </c>
      <c r="N407" s="1137">
        <f t="shared" ca="1" si="121"/>
        <v>0</v>
      </c>
      <c r="O407" s="1080"/>
      <c r="P407" s="1137">
        <f t="shared" ca="1" si="122"/>
        <v>0</v>
      </c>
      <c r="Q407" s="1137">
        <f t="shared" ca="1" si="123"/>
        <v>0</v>
      </c>
      <c r="R407" s="1137">
        <f t="shared" ca="1" si="124"/>
        <v>0</v>
      </c>
      <c r="S407" s="1137">
        <f t="shared" ca="1" si="125"/>
        <v>0</v>
      </c>
      <c r="T407" s="1137">
        <f t="shared" ca="1" si="126"/>
        <v>0</v>
      </c>
      <c r="U407" s="1139">
        <f t="shared" ca="1" si="127"/>
        <v>0</v>
      </c>
      <c r="V407" s="1140" t="str">
        <f t="shared" ca="1" si="128"/>
        <v>n.a.</v>
      </c>
      <c r="X407" s="1141">
        <f t="shared" ca="1" si="129"/>
        <v>0</v>
      </c>
      <c r="Y407" s="1141">
        <f t="shared" ca="1" si="130"/>
        <v>0</v>
      </c>
      <c r="Z407" s="1141">
        <f t="shared" ca="1" si="131"/>
        <v>0</v>
      </c>
      <c r="AA407" s="1139">
        <f t="shared" ca="1" si="132"/>
        <v>0</v>
      </c>
      <c r="AB407" s="1112"/>
    </row>
    <row r="408" spans="1:28">
      <c r="A408" s="1151">
        <f>'AMORT. PROFILE 0% CPR'!A408</f>
        <v>57097</v>
      </c>
      <c r="C408" s="1111"/>
      <c r="D408" s="1132">
        <f t="shared" ca="1" si="114"/>
        <v>58014</v>
      </c>
      <c r="E408" s="1133">
        <f t="shared" ca="1" si="115"/>
        <v>58041</v>
      </c>
      <c r="F408" s="1134">
        <f t="shared" ca="1" si="116"/>
        <v>12112</v>
      </c>
      <c r="G408" s="1135">
        <f ca="1">IF(F408&lt;&gt;"",COUNTIF($F$11:F408,"&gt;0"),"")</f>
        <v>398</v>
      </c>
      <c r="H408" s="1136"/>
      <c r="I408" s="1080"/>
      <c r="J408" s="1137">
        <f t="shared" ca="1" si="117"/>
        <v>0</v>
      </c>
      <c r="K408" s="1138">
        <f t="shared" ca="1" si="118"/>
        <v>0</v>
      </c>
      <c r="L408" s="1137">
        <f t="shared" ca="1" si="119"/>
        <v>0</v>
      </c>
      <c r="M408" s="1137">
        <f t="shared" ca="1" si="120"/>
        <v>0</v>
      </c>
      <c r="N408" s="1137">
        <f t="shared" ca="1" si="121"/>
        <v>0</v>
      </c>
      <c r="O408" s="1080"/>
      <c r="P408" s="1137">
        <f t="shared" ca="1" si="122"/>
        <v>0</v>
      </c>
      <c r="Q408" s="1137">
        <f t="shared" ca="1" si="123"/>
        <v>0</v>
      </c>
      <c r="R408" s="1137">
        <f t="shared" ca="1" si="124"/>
        <v>0</v>
      </c>
      <c r="S408" s="1137">
        <f t="shared" ca="1" si="125"/>
        <v>0</v>
      </c>
      <c r="T408" s="1137">
        <f t="shared" ca="1" si="126"/>
        <v>0</v>
      </c>
      <c r="U408" s="1139">
        <f t="shared" ca="1" si="127"/>
        <v>0</v>
      </c>
      <c r="V408" s="1140" t="str">
        <f t="shared" ca="1" si="128"/>
        <v>n.a.</v>
      </c>
      <c r="X408" s="1141">
        <f t="shared" ca="1" si="129"/>
        <v>0</v>
      </c>
      <c r="Y408" s="1141">
        <f t="shared" ca="1" si="130"/>
        <v>0</v>
      </c>
      <c r="Z408" s="1141">
        <f t="shared" ca="1" si="131"/>
        <v>0</v>
      </c>
      <c r="AA408" s="1139">
        <f t="shared" ca="1" si="132"/>
        <v>0</v>
      </c>
      <c r="AB408" s="1112"/>
    </row>
    <row r="409" spans="1:28">
      <c r="A409" s="1151">
        <f>'AMORT. PROFILE 0% CPR'!A409</f>
        <v>57129</v>
      </c>
      <c r="C409" s="1111"/>
      <c r="D409" s="1132">
        <f t="shared" ca="1" si="114"/>
        <v>58044</v>
      </c>
      <c r="E409" s="1133">
        <f t="shared" ca="1" si="115"/>
        <v>58071</v>
      </c>
      <c r="F409" s="1134">
        <f t="shared" ca="1" si="116"/>
        <v>12142</v>
      </c>
      <c r="G409" s="1135">
        <f ca="1">IF(F409&lt;&gt;"",COUNTIF($F$11:F409,"&gt;0"),"")</f>
        <v>399</v>
      </c>
      <c r="H409" s="1136"/>
      <c r="I409" s="1080"/>
      <c r="J409" s="1137">
        <f t="shared" ca="1" si="117"/>
        <v>0</v>
      </c>
      <c r="K409" s="1138">
        <f t="shared" ca="1" si="118"/>
        <v>0</v>
      </c>
      <c r="L409" s="1137">
        <f t="shared" ca="1" si="119"/>
        <v>0</v>
      </c>
      <c r="M409" s="1137">
        <f t="shared" ca="1" si="120"/>
        <v>0</v>
      </c>
      <c r="N409" s="1137">
        <f t="shared" ca="1" si="121"/>
        <v>0</v>
      </c>
      <c r="O409" s="1080"/>
      <c r="P409" s="1137">
        <f t="shared" ca="1" si="122"/>
        <v>0</v>
      </c>
      <c r="Q409" s="1137">
        <f t="shared" ca="1" si="123"/>
        <v>0</v>
      </c>
      <c r="R409" s="1137">
        <f t="shared" ca="1" si="124"/>
        <v>0</v>
      </c>
      <c r="S409" s="1137">
        <f t="shared" ca="1" si="125"/>
        <v>0</v>
      </c>
      <c r="T409" s="1137">
        <f t="shared" ca="1" si="126"/>
        <v>0</v>
      </c>
      <c r="U409" s="1139">
        <f t="shared" ca="1" si="127"/>
        <v>0</v>
      </c>
      <c r="V409" s="1140" t="str">
        <f t="shared" ca="1" si="128"/>
        <v>n.a.</v>
      </c>
      <c r="X409" s="1141">
        <f t="shared" ca="1" si="129"/>
        <v>0</v>
      </c>
      <c r="Y409" s="1141">
        <f t="shared" ca="1" si="130"/>
        <v>0</v>
      </c>
      <c r="Z409" s="1141">
        <f t="shared" ca="1" si="131"/>
        <v>0</v>
      </c>
      <c r="AA409" s="1139">
        <f t="shared" ca="1" si="132"/>
        <v>0</v>
      </c>
      <c r="AB409" s="1112"/>
    </row>
    <row r="410" spans="1:28">
      <c r="A410" s="1151">
        <f>'AMORT. PROFILE 0% CPR'!A410</f>
        <v>57158</v>
      </c>
      <c r="C410" s="1111"/>
      <c r="D410" s="1132">
        <f t="shared" ca="1" si="114"/>
        <v>58075</v>
      </c>
      <c r="E410" s="1133">
        <f t="shared" ca="1" si="115"/>
        <v>58102</v>
      </c>
      <c r="F410" s="1134">
        <f t="shared" ca="1" si="116"/>
        <v>12173</v>
      </c>
      <c r="G410" s="1135">
        <f ca="1">IF(F410&lt;&gt;"",COUNTIF($F$11:F410,"&gt;0"),"")</f>
        <v>400</v>
      </c>
      <c r="H410" s="1136"/>
      <c r="I410" s="1080"/>
      <c r="J410" s="1137">
        <f t="shared" ca="1" si="117"/>
        <v>0</v>
      </c>
      <c r="K410" s="1138">
        <f t="shared" ca="1" si="118"/>
        <v>0</v>
      </c>
      <c r="L410" s="1137">
        <f t="shared" ca="1" si="119"/>
        <v>0</v>
      </c>
      <c r="M410" s="1137">
        <f t="shared" ca="1" si="120"/>
        <v>0</v>
      </c>
      <c r="N410" s="1137">
        <f t="shared" ca="1" si="121"/>
        <v>0</v>
      </c>
      <c r="O410" s="1080"/>
      <c r="P410" s="1137">
        <f t="shared" ca="1" si="122"/>
        <v>0</v>
      </c>
      <c r="Q410" s="1137">
        <f t="shared" ca="1" si="123"/>
        <v>0</v>
      </c>
      <c r="R410" s="1137">
        <f t="shared" ca="1" si="124"/>
        <v>0</v>
      </c>
      <c r="S410" s="1137">
        <f t="shared" ca="1" si="125"/>
        <v>0</v>
      </c>
      <c r="T410" s="1137">
        <f t="shared" ca="1" si="126"/>
        <v>0</v>
      </c>
      <c r="U410" s="1139">
        <f t="shared" ca="1" si="127"/>
        <v>0</v>
      </c>
      <c r="V410" s="1140" t="str">
        <f t="shared" ca="1" si="128"/>
        <v>n.a.</v>
      </c>
      <c r="X410" s="1141">
        <f t="shared" ca="1" si="129"/>
        <v>0</v>
      </c>
      <c r="Y410" s="1141">
        <f t="shared" ca="1" si="130"/>
        <v>0</v>
      </c>
      <c r="Z410" s="1141">
        <f t="shared" ca="1" si="131"/>
        <v>0</v>
      </c>
      <c r="AA410" s="1139">
        <f t="shared" ca="1" si="132"/>
        <v>0</v>
      </c>
      <c r="AB410" s="1112"/>
    </row>
    <row r="411" spans="1:28">
      <c r="A411" s="1151">
        <f>'AMORT. PROFILE 0% CPR'!A411</f>
        <v>57188</v>
      </c>
      <c r="C411" s="1111"/>
      <c r="D411" s="1132">
        <f t="shared" ca="1" si="114"/>
        <v>58106</v>
      </c>
      <c r="E411" s="1133">
        <f t="shared" ca="1" si="115"/>
        <v>58133</v>
      </c>
      <c r="F411" s="1134">
        <f t="shared" ca="1" si="116"/>
        <v>12204</v>
      </c>
      <c r="G411" s="1135">
        <f ca="1">IF(F411&lt;&gt;"",COUNTIF($F$11:F411,"&gt;0"),"")</f>
        <v>401</v>
      </c>
      <c r="H411" s="1136"/>
      <c r="I411" s="1080"/>
      <c r="J411" s="1137">
        <f t="shared" ca="1" si="117"/>
        <v>0</v>
      </c>
      <c r="K411" s="1138">
        <f t="shared" ca="1" si="118"/>
        <v>0</v>
      </c>
      <c r="L411" s="1137">
        <f t="shared" ca="1" si="119"/>
        <v>0</v>
      </c>
      <c r="M411" s="1137">
        <f t="shared" ca="1" si="120"/>
        <v>0</v>
      </c>
      <c r="N411" s="1137">
        <f t="shared" ca="1" si="121"/>
        <v>0</v>
      </c>
      <c r="O411" s="1080"/>
      <c r="P411" s="1137">
        <f t="shared" ca="1" si="122"/>
        <v>0</v>
      </c>
      <c r="Q411" s="1137">
        <f t="shared" ca="1" si="123"/>
        <v>0</v>
      </c>
      <c r="R411" s="1137">
        <f t="shared" ca="1" si="124"/>
        <v>0</v>
      </c>
      <c r="S411" s="1137">
        <f t="shared" ca="1" si="125"/>
        <v>0</v>
      </c>
      <c r="T411" s="1137">
        <f t="shared" ca="1" si="126"/>
        <v>0</v>
      </c>
      <c r="U411" s="1139">
        <f t="shared" ca="1" si="127"/>
        <v>0</v>
      </c>
      <c r="V411" s="1140" t="str">
        <f t="shared" ca="1" si="128"/>
        <v>n.a.</v>
      </c>
      <c r="X411" s="1141">
        <f t="shared" ca="1" si="129"/>
        <v>0</v>
      </c>
      <c r="Y411" s="1141">
        <f t="shared" ca="1" si="130"/>
        <v>0</v>
      </c>
      <c r="Z411" s="1141">
        <f t="shared" ca="1" si="131"/>
        <v>0</v>
      </c>
      <c r="AA411" s="1139">
        <f t="shared" ca="1" si="132"/>
        <v>0</v>
      </c>
      <c r="AB411" s="1112"/>
    </row>
    <row r="412" spans="1:28">
      <c r="A412" s="1151">
        <f>'AMORT. PROFILE 0% CPR'!A412</f>
        <v>57220</v>
      </c>
      <c r="C412" s="1111"/>
      <c r="D412" s="1132">
        <f t="shared" ca="1" si="114"/>
        <v>58134</v>
      </c>
      <c r="E412" s="1133">
        <f t="shared" ca="1" si="115"/>
        <v>58161</v>
      </c>
      <c r="F412" s="1134">
        <f t="shared" ca="1" si="116"/>
        <v>12232</v>
      </c>
      <c r="G412" s="1135">
        <f ca="1">IF(F412&lt;&gt;"",COUNTIF($F$11:F412,"&gt;0"),"")</f>
        <v>402</v>
      </c>
      <c r="H412" s="1136"/>
      <c r="I412" s="1080"/>
      <c r="J412" s="1137">
        <f t="shared" ca="1" si="117"/>
        <v>0</v>
      </c>
      <c r="K412" s="1138">
        <f t="shared" ca="1" si="118"/>
        <v>0</v>
      </c>
      <c r="L412" s="1137">
        <f t="shared" ca="1" si="119"/>
        <v>0</v>
      </c>
      <c r="M412" s="1137">
        <f t="shared" ca="1" si="120"/>
        <v>0</v>
      </c>
      <c r="N412" s="1137">
        <f t="shared" ca="1" si="121"/>
        <v>0</v>
      </c>
      <c r="O412" s="1080"/>
      <c r="P412" s="1137">
        <f t="shared" ca="1" si="122"/>
        <v>0</v>
      </c>
      <c r="Q412" s="1137">
        <f t="shared" ca="1" si="123"/>
        <v>0</v>
      </c>
      <c r="R412" s="1137">
        <f t="shared" ca="1" si="124"/>
        <v>0</v>
      </c>
      <c r="S412" s="1137">
        <f t="shared" ca="1" si="125"/>
        <v>0</v>
      </c>
      <c r="T412" s="1137">
        <f t="shared" ca="1" si="126"/>
        <v>0</v>
      </c>
      <c r="U412" s="1139">
        <f t="shared" ca="1" si="127"/>
        <v>0</v>
      </c>
      <c r="V412" s="1140" t="str">
        <f t="shared" ca="1" si="128"/>
        <v>n.a.</v>
      </c>
      <c r="X412" s="1141">
        <f t="shared" ca="1" si="129"/>
        <v>0</v>
      </c>
      <c r="Y412" s="1141">
        <f t="shared" ca="1" si="130"/>
        <v>0</v>
      </c>
      <c r="Z412" s="1141">
        <f t="shared" ca="1" si="131"/>
        <v>0</v>
      </c>
      <c r="AA412" s="1139">
        <f t="shared" ca="1" si="132"/>
        <v>0</v>
      </c>
      <c r="AB412" s="1112"/>
    </row>
    <row r="413" spans="1:28">
      <c r="A413" s="1151">
        <f>'AMORT. PROFILE 0% CPR'!A413</f>
        <v>57250</v>
      </c>
      <c r="C413" s="1111"/>
      <c r="D413" s="1132">
        <f t="shared" ca="1" si="114"/>
        <v>58165</v>
      </c>
      <c r="E413" s="1133">
        <f t="shared" ca="1" si="115"/>
        <v>58193</v>
      </c>
      <c r="F413" s="1134">
        <f t="shared" ca="1" si="116"/>
        <v>12264</v>
      </c>
      <c r="G413" s="1135">
        <f ca="1">IF(F413&lt;&gt;"",COUNTIF($F$11:F413,"&gt;0"),"")</f>
        <v>403</v>
      </c>
      <c r="H413" s="1136"/>
      <c r="I413" s="1080"/>
      <c r="J413" s="1137">
        <f t="shared" ca="1" si="117"/>
        <v>0</v>
      </c>
      <c r="K413" s="1138">
        <f t="shared" ca="1" si="118"/>
        <v>0</v>
      </c>
      <c r="L413" s="1137">
        <f t="shared" ca="1" si="119"/>
        <v>0</v>
      </c>
      <c r="M413" s="1137">
        <f t="shared" ca="1" si="120"/>
        <v>0</v>
      </c>
      <c r="N413" s="1137">
        <f t="shared" ca="1" si="121"/>
        <v>0</v>
      </c>
      <c r="O413" s="1080"/>
      <c r="P413" s="1137">
        <f t="shared" ca="1" si="122"/>
        <v>0</v>
      </c>
      <c r="Q413" s="1137">
        <f t="shared" ca="1" si="123"/>
        <v>0</v>
      </c>
      <c r="R413" s="1137">
        <f t="shared" ca="1" si="124"/>
        <v>0</v>
      </c>
      <c r="S413" s="1137">
        <f t="shared" ca="1" si="125"/>
        <v>0</v>
      </c>
      <c r="T413" s="1137">
        <f t="shared" ca="1" si="126"/>
        <v>0</v>
      </c>
      <c r="U413" s="1139">
        <f t="shared" ca="1" si="127"/>
        <v>0</v>
      </c>
      <c r="V413" s="1140" t="str">
        <f t="shared" ca="1" si="128"/>
        <v>n.a.</v>
      </c>
      <c r="X413" s="1141">
        <f t="shared" ca="1" si="129"/>
        <v>0</v>
      </c>
      <c r="Y413" s="1141">
        <f t="shared" ca="1" si="130"/>
        <v>0</v>
      </c>
      <c r="Z413" s="1141">
        <f t="shared" ca="1" si="131"/>
        <v>0</v>
      </c>
      <c r="AA413" s="1139">
        <f t="shared" ca="1" si="132"/>
        <v>0</v>
      </c>
      <c r="AB413" s="1112"/>
    </row>
    <row r="414" spans="1:28">
      <c r="A414" s="1151">
        <f>'AMORT. PROFILE 0% CPR'!A414</f>
        <v>57280</v>
      </c>
      <c r="C414" s="1111"/>
      <c r="D414" s="1132">
        <f t="shared" ca="1" si="114"/>
        <v>58195</v>
      </c>
      <c r="E414" s="1133">
        <f t="shared" ca="1" si="115"/>
        <v>58222</v>
      </c>
      <c r="F414" s="1134">
        <f t="shared" ca="1" si="116"/>
        <v>12293</v>
      </c>
      <c r="G414" s="1135">
        <f ca="1">IF(F414&lt;&gt;"",COUNTIF($F$11:F414,"&gt;0"),"")</f>
        <v>404</v>
      </c>
      <c r="H414" s="1136"/>
      <c r="I414" s="1080"/>
      <c r="J414" s="1137">
        <f t="shared" ca="1" si="117"/>
        <v>0</v>
      </c>
      <c r="K414" s="1138">
        <f t="shared" ca="1" si="118"/>
        <v>0</v>
      </c>
      <c r="L414" s="1137">
        <f t="shared" ca="1" si="119"/>
        <v>0</v>
      </c>
      <c r="M414" s="1137">
        <f t="shared" ca="1" si="120"/>
        <v>0</v>
      </c>
      <c r="N414" s="1137">
        <f t="shared" ca="1" si="121"/>
        <v>0</v>
      </c>
      <c r="O414" s="1080"/>
      <c r="P414" s="1137">
        <f t="shared" ca="1" si="122"/>
        <v>0</v>
      </c>
      <c r="Q414" s="1137">
        <f t="shared" ca="1" si="123"/>
        <v>0</v>
      </c>
      <c r="R414" s="1137">
        <f t="shared" ca="1" si="124"/>
        <v>0</v>
      </c>
      <c r="S414" s="1137">
        <f t="shared" ca="1" si="125"/>
        <v>0</v>
      </c>
      <c r="T414" s="1137">
        <f t="shared" ca="1" si="126"/>
        <v>0</v>
      </c>
      <c r="U414" s="1139">
        <f t="shared" ca="1" si="127"/>
        <v>0</v>
      </c>
      <c r="V414" s="1140" t="str">
        <f t="shared" ca="1" si="128"/>
        <v>n.a.</v>
      </c>
      <c r="X414" s="1141">
        <f t="shared" ca="1" si="129"/>
        <v>0</v>
      </c>
      <c r="Y414" s="1141">
        <f t="shared" ca="1" si="130"/>
        <v>0</v>
      </c>
      <c r="Z414" s="1141">
        <f t="shared" ca="1" si="131"/>
        <v>0</v>
      </c>
      <c r="AA414" s="1139">
        <f t="shared" ca="1" si="132"/>
        <v>0</v>
      </c>
      <c r="AB414" s="1112"/>
    </row>
    <row r="415" spans="1:28">
      <c r="A415" s="1151">
        <f>'AMORT. PROFILE 0% CPR'!A415</f>
        <v>57311</v>
      </c>
      <c r="C415" s="1111"/>
      <c r="D415" s="1132">
        <f t="shared" ca="1" si="114"/>
        <v>58226</v>
      </c>
      <c r="E415" s="1133">
        <f t="shared" ca="1" si="115"/>
        <v>58253</v>
      </c>
      <c r="F415" s="1134">
        <f t="shared" ca="1" si="116"/>
        <v>12324</v>
      </c>
      <c r="G415" s="1135">
        <f ca="1">IF(F415&lt;&gt;"",COUNTIF($F$11:F415,"&gt;0"),"")</f>
        <v>405</v>
      </c>
      <c r="H415" s="1136"/>
      <c r="I415" s="1080"/>
      <c r="J415" s="1137">
        <f t="shared" ca="1" si="117"/>
        <v>0</v>
      </c>
      <c r="K415" s="1138">
        <f t="shared" ca="1" si="118"/>
        <v>0</v>
      </c>
      <c r="L415" s="1137">
        <f t="shared" ca="1" si="119"/>
        <v>0</v>
      </c>
      <c r="M415" s="1137">
        <f t="shared" ca="1" si="120"/>
        <v>0</v>
      </c>
      <c r="N415" s="1137">
        <f t="shared" ca="1" si="121"/>
        <v>0</v>
      </c>
      <c r="O415" s="1080"/>
      <c r="P415" s="1137">
        <f t="shared" ca="1" si="122"/>
        <v>0</v>
      </c>
      <c r="Q415" s="1137">
        <f t="shared" ca="1" si="123"/>
        <v>0</v>
      </c>
      <c r="R415" s="1137">
        <f t="shared" ca="1" si="124"/>
        <v>0</v>
      </c>
      <c r="S415" s="1137">
        <f t="shared" ca="1" si="125"/>
        <v>0</v>
      </c>
      <c r="T415" s="1137">
        <f t="shared" ca="1" si="126"/>
        <v>0</v>
      </c>
      <c r="U415" s="1139">
        <f t="shared" ca="1" si="127"/>
        <v>0</v>
      </c>
      <c r="V415" s="1140" t="str">
        <f t="shared" ca="1" si="128"/>
        <v>n.a.</v>
      </c>
      <c r="X415" s="1141">
        <f t="shared" ca="1" si="129"/>
        <v>0</v>
      </c>
      <c r="Y415" s="1141">
        <f t="shared" ca="1" si="130"/>
        <v>0</v>
      </c>
      <c r="Z415" s="1141">
        <f t="shared" ca="1" si="131"/>
        <v>0</v>
      </c>
      <c r="AA415" s="1139">
        <f t="shared" ca="1" si="132"/>
        <v>0</v>
      </c>
      <c r="AB415" s="1112"/>
    </row>
    <row r="416" spans="1:28">
      <c r="A416" s="1151">
        <f>'AMORT. PROFILE 0% CPR'!A416</f>
        <v>57341</v>
      </c>
      <c r="C416" s="1111"/>
      <c r="D416" s="1132">
        <f t="shared" ca="1" si="114"/>
        <v>58256</v>
      </c>
      <c r="E416" s="1133">
        <f t="shared" ca="1" si="115"/>
        <v>58284</v>
      </c>
      <c r="F416" s="1134">
        <f t="shared" ca="1" si="116"/>
        <v>12355</v>
      </c>
      <c r="G416" s="1135">
        <f ca="1">IF(F416&lt;&gt;"",COUNTIF($F$11:F416,"&gt;0"),"")</f>
        <v>406</v>
      </c>
      <c r="H416" s="1136"/>
      <c r="I416" s="1080"/>
      <c r="J416" s="1137">
        <f t="shared" ca="1" si="117"/>
        <v>0</v>
      </c>
      <c r="K416" s="1138">
        <f t="shared" ca="1" si="118"/>
        <v>0</v>
      </c>
      <c r="L416" s="1137">
        <f t="shared" ca="1" si="119"/>
        <v>0</v>
      </c>
      <c r="M416" s="1137">
        <f t="shared" ca="1" si="120"/>
        <v>0</v>
      </c>
      <c r="N416" s="1137">
        <f t="shared" ca="1" si="121"/>
        <v>0</v>
      </c>
      <c r="O416" s="1080"/>
      <c r="P416" s="1137">
        <f t="shared" ca="1" si="122"/>
        <v>0</v>
      </c>
      <c r="Q416" s="1137">
        <f t="shared" ca="1" si="123"/>
        <v>0</v>
      </c>
      <c r="R416" s="1137">
        <f t="shared" ca="1" si="124"/>
        <v>0</v>
      </c>
      <c r="S416" s="1137">
        <f t="shared" ca="1" si="125"/>
        <v>0</v>
      </c>
      <c r="T416" s="1137">
        <f t="shared" ca="1" si="126"/>
        <v>0</v>
      </c>
      <c r="U416" s="1139">
        <f t="shared" ca="1" si="127"/>
        <v>0</v>
      </c>
      <c r="V416" s="1140" t="str">
        <f t="shared" ca="1" si="128"/>
        <v>n.a.</v>
      </c>
      <c r="X416" s="1141">
        <f t="shared" ca="1" si="129"/>
        <v>0</v>
      </c>
      <c r="Y416" s="1141">
        <f t="shared" ca="1" si="130"/>
        <v>0</v>
      </c>
      <c r="Z416" s="1141">
        <f t="shared" ca="1" si="131"/>
        <v>0</v>
      </c>
      <c r="AA416" s="1139">
        <f t="shared" ca="1" si="132"/>
        <v>0</v>
      </c>
      <c r="AB416" s="1112"/>
    </row>
    <row r="417" spans="1:28">
      <c r="A417" s="1151">
        <f>'AMORT. PROFILE 0% CPR'!A417</f>
        <v>57374</v>
      </c>
      <c r="C417" s="1111"/>
      <c r="D417" s="1132">
        <f t="shared" ca="1" si="114"/>
        <v>58287</v>
      </c>
      <c r="E417" s="1133">
        <f t="shared" ca="1" si="115"/>
        <v>58314</v>
      </c>
      <c r="F417" s="1134">
        <f t="shared" ca="1" si="116"/>
        <v>12385</v>
      </c>
      <c r="G417" s="1135">
        <f ca="1">IF(F417&lt;&gt;"",COUNTIF($F$11:F417,"&gt;0"),"")</f>
        <v>407</v>
      </c>
      <c r="H417" s="1136"/>
      <c r="I417" s="1080"/>
      <c r="J417" s="1137">
        <f t="shared" ca="1" si="117"/>
        <v>0</v>
      </c>
      <c r="K417" s="1138">
        <f t="shared" ca="1" si="118"/>
        <v>0</v>
      </c>
      <c r="L417" s="1137">
        <f t="shared" ca="1" si="119"/>
        <v>0</v>
      </c>
      <c r="M417" s="1137">
        <f t="shared" ca="1" si="120"/>
        <v>0</v>
      </c>
      <c r="N417" s="1137">
        <f t="shared" ca="1" si="121"/>
        <v>0</v>
      </c>
      <c r="O417" s="1080"/>
      <c r="P417" s="1137">
        <f t="shared" ca="1" si="122"/>
        <v>0</v>
      </c>
      <c r="Q417" s="1137">
        <f t="shared" ca="1" si="123"/>
        <v>0</v>
      </c>
      <c r="R417" s="1137">
        <f t="shared" ca="1" si="124"/>
        <v>0</v>
      </c>
      <c r="S417" s="1137">
        <f t="shared" ca="1" si="125"/>
        <v>0</v>
      </c>
      <c r="T417" s="1137">
        <f t="shared" ca="1" si="126"/>
        <v>0</v>
      </c>
      <c r="U417" s="1139">
        <f t="shared" ca="1" si="127"/>
        <v>0</v>
      </c>
      <c r="V417" s="1140" t="str">
        <f t="shared" ca="1" si="128"/>
        <v>n.a.</v>
      </c>
      <c r="X417" s="1141">
        <f t="shared" ca="1" si="129"/>
        <v>0</v>
      </c>
      <c r="Y417" s="1141">
        <f t="shared" ca="1" si="130"/>
        <v>0</v>
      </c>
      <c r="Z417" s="1141">
        <f t="shared" ca="1" si="131"/>
        <v>0</v>
      </c>
      <c r="AA417" s="1139">
        <f t="shared" ca="1" si="132"/>
        <v>0</v>
      </c>
      <c r="AB417" s="1112"/>
    </row>
    <row r="418" spans="1:28">
      <c r="A418" s="1151">
        <f>'AMORT. PROFILE 0% CPR'!A418</f>
        <v>57403</v>
      </c>
      <c r="C418" s="1111"/>
      <c r="D418" s="1132">
        <f t="shared" ca="1" si="114"/>
        <v>58318</v>
      </c>
      <c r="E418" s="1133">
        <f t="shared" ca="1" si="115"/>
        <v>58347</v>
      </c>
      <c r="F418" s="1134">
        <f t="shared" ca="1" si="116"/>
        <v>12418</v>
      </c>
      <c r="G418" s="1135">
        <f ca="1">IF(F418&lt;&gt;"",COUNTIF($F$11:F418,"&gt;0"),"")</f>
        <v>408</v>
      </c>
      <c r="H418" s="1136"/>
      <c r="I418" s="1080"/>
      <c r="J418" s="1137">
        <f t="shared" ca="1" si="117"/>
        <v>0</v>
      </c>
      <c r="K418" s="1138">
        <f t="shared" ca="1" si="118"/>
        <v>0</v>
      </c>
      <c r="L418" s="1137">
        <f t="shared" ca="1" si="119"/>
        <v>0</v>
      </c>
      <c r="M418" s="1137">
        <f t="shared" ca="1" si="120"/>
        <v>0</v>
      </c>
      <c r="N418" s="1137">
        <f t="shared" ca="1" si="121"/>
        <v>0</v>
      </c>
      <c r="O418" s="1080"/>
      <c r="P418" s="1137">
        <f t="shared" ca="1" si="122"/>
        <v>0</v>
      </c>
      <c r="Q418" s="1137">
        <f t="shared" ca="1" si="123"/>
        <v>0</v>
      </c>
      <c r="R418" s="1137">
        <f t="shared" ca="1" si="124"/>
        <v>0</v>
      </c>
      <c r="S418" s="1137">
        <f t="shared" ca="1" si="125"/>
        <v>0</v>
      </c>
      <c r="T418" s="1137">
        <f t="shared" ca="1" si="126"/>
        <v>0</v>
      </c>
      <c r="U418" s="1139">
        <f t="shared" ca="1" si="127"/>
        <v>0</v>
      </c>
      <c r="V418" s="1140" t="str">
        <f t="shared" ca="1" si="128"/>
        <v>n.a.</v>
      </c>
      <c r="X418" s="1141">
        <f t="shared" ca="1" si="129"/>
        <v>0</v>
      </c>
      <c r="Y418" s="1141">
        <f t="shared" ca="1" si="130"/>
        <v>0</v>
      </c>
      <c r="Z418" s="1141">
        <f t="shared" ca="1" si="131"/>
        <v>0</v>
      </c>
      <c r="AA418" s="1139">
        <f t="shared" ca="1" si="132"/>
        <v>0</v>
      </c>
      <c r="AB418" s="1112"/>
    </row>
    <row r="419" spans="1:28">
      <c r="A419" s="1151">
        <f>'AMORT. PROFILE 0% CPR'!A419</f>
        <v>57431</v>
      </c>
      <c r="C419" s="1111"/>
      <c r="D419" s="1132">
        <f t="shared" ref="D419:D482" ca="1" si="133">IF(E419&lt;&gt;"",EOMONTH(E419,-1),"")</f>
        <v>58348</v>
      </c>
      <c r="E419" s="1133">
        <f t="shared" ref="E419:E482" ca="1" si="134">IF(INDIRECT("A"&amp;(IFERROR(MATCH(E418,A:A),999)+1))&gt;0,INDIRECT("A"&amp;(IFERROR(MATCH(E418,A:A),999)+1)),"")</f>
        <v>58375</v>
      </c>
      <c r="F419" s="1134">
        <f t="shared" ref="F419:F466" ca="1" si="135">IF(E419&lt;&gt;"",E419-$A$31,"")</f>
        <v>12446</v>
      </c>
      <c r="G419" s="1135">
        <f ca="1">IF(F419&lt;&gt;"",COUNTIF($F$11:F419,"&gt;0"),"")</f>
        <v>409</v>
      </c>
      <c r="H419" s="1136"/>
      <c r="I419" s="1080"/>
      <c r="J419" s="1137">
        <f t="shared" ref="J419:J466" ca="1" si="136">IF(G419=1,$A$7,N418)</f>
        <v>0</v>
      </c>
      <c r="K419" s="1138">
        <f t="shared" ref="K419:K466" ca="1" si="137">H419*J419</f>
        <v>0</v>
      </c>
      <c r="L419" s="1137">
        <f t="shared" ref="L419:L466" ca="1" si="138">IF(E419&lt;&gt;"",(1-(1-$A$25)^(1/12))*(J419-K419),"")</f>
        <v>0</v>
      </c>
      <c r="M419" s="1137">
        <f t="shared" ref="M419:M465" ca="1" si="139">IF(J419-K419-L419&lt;$A$27*$A$5,J419-K419-L419,0)</f>
        <v>0</v>
      </c>
      <c r="N419" s="1137">
        <f t="shared" ref="N419:N466" ca="1" si="140">IF(E419&lt;&gt;"",J419-K419-L419-M419,"")</f>
        <v>0</v>
      </c>
      <c r="O419" s="1080"/>
      <c r="P419" s="1137">
        <f t="shared" ref="P419:P466" ca="1" si="141">IF(G419&lt;&gt; "", R419+X419-N419, "")</f>
        <v>0</v>
      </c>
      <c r="Q419" s="1137">
        <f t="shared" ref="Q419:Q466" ca="1" si="142">IF(E419&lt;&gt;"", N419*(1-$A$15), "")</f>
        <v>0</v>
      </c>
      <c r="R419" s="1137">
        <f t="shared" ref="R419:R466" ca="1" si="143">IF(E419&lt;&gt;"", T418, "")</f>
        <v>0</v>
      </c>
      <c r="S419" s="1137">
        <f t="shared" ref="S419:S466" ca="1" si="144">IF(E419&lt;&gt;"", MIN(P419,MAX(R419-Q419,0)), "")</f>
        <v>0</v>
      </c>
      <c r="T419" s="1137">
        <f t="shared" ref="T419:T466" ca="1" si="145">IF(E419&lt;&gt;"", R419-S419, "")</f>
        <v>0</v>
      </c>
      <c r="U419" s="1139">
        <f t="shared" ref="U419:U466" ca="1" si="146">IF(E419&lt;&gt;"", R419/$A$11, "")</f>
        <v>0</v>
      </c>
      <c r="V419" s="1140" t="str">
        <f t="shared" ref="V419:V466" ca="1" si="147">IF(E419&lt;&gt;"", IFERROR(1-T419/N419, "n.a."), "")</f>
        <v>n.a.</v>
      </c>
      <c r="X419" s="1141">
        <f t="shared" ref="X419:X466" ca="1" si="148">IF(E419&lt;&gt;"", Z418, "")</f>
        <v>0</v>
      </c>
      <c r="Y419" s="1141">
        <f t="shared" ref="Y419:Y466" ca="1" si="149">IF(E419&lt;&gt;"", P419-S419, "")</f>
        <v>0</v>
      </c>
      <c r="Z419" s="1141">
        <f t="shared" ref="Z419:Z466" ca="1" si="150">IF(E419&lt;&gt;"", X419-Y419, "")</f>
        <v>0</v>
      </c>
      <c r="AA419" s="1139">
        <f t="shared" ref="AA419:AA466" ca="1" si="151">IF(E419&lt;&gt;"", X419/$A$19, "")</f>
        <v>0</v>
      </c>
      <c r="AB419" s="1112"/>
    </row>
    <row r="420" spans="1:28">
      <c r="A420" s="1151">
        <f>'AMORT. PROFILE 0% CPR'!A420</f>
        <v>57462</v>
      </c>
      <c r="C420" s="1111"/>
      <c r="D420" s="1132">
        <f t="shared" ca="1" si="133"/>
        <v>58379</v>
      </c>
      <c r="E420" s="1133">
        <f t="shared" ca="1" si="134"/>
        <v>58406</v>
      </c>
      <c r="F420" s="1134">
        <f t="shared" ca="1" si="135"/>
        <v>12477</v>
      </c>
      <c r="G420" s="1135">
        <f ca="1">IF(F420&lt;&gt;"",COUNTIF($F$11:F420,"&gt;0"),"")</f>
        <v>410</v>
      </c>
      <c r="H420" s="1136"/>
      <c r="I420" s="1080"/>
      <c r="J420" s="1137">
        <f t="shared" ca="1" si="136"/>
        <v>0</v>
      </c>
      <c r="K420" s="1138">
        <f t="shared" ca="1" si="137"/>
        <v>0</v>
      </c>
      <c r="L420" s="1137">
        <f t="shared" ca="1" si="138"/>
        <v>0</v>
      </c>
      <c r="M420" s="1137">
        <f t="shared" ca="1" si="139"/>
        <v>0</v>
      </c>
      <c r="N420" s="1137">
        <f t="shared" ca="1" si="140"/>
        <v>0</v>
      </c>
      <c r="O420" s="1080"/>
      <c r="P420" s="1137">
        <f t="shared" ca="1" si="141"/>
        <v>0</v>
      </c>
      <c r="Q420" s="1137">
        <f t="shared" ca="1" si="142"/>
        <v>0</v>
      </c>
      <c r="R420" s="1137">
        <f t="shared" ca="1" si="143"/>
        <v>0</v>
      </c>
      <c r="S420" s="1137">
        <f t="shared" ca="1" si="144"/>
        <v>0</v>
      </c>
      <c r="T420" s="1137">
        <f t="shared" ca="1" si="145"/>
        <v>0</v>
      </c>
      <c r="U420" s="1139">
        <f t="shared" ca="1" si="146"/>
        <v>0</v>
      </c>
      <c r="V420" s="1140" t="str">
        <f t="shared" ca="1" si="147"/>
        <v>n.a.</v>
      </c>
      <c r="X420" s="1141">
        <f t="shared" ca="1" si="148"/>
        <v>0</v>
      </c>
      <c r="Y420" s="1141">
        <f t="shared" ca="1" si="149"/>
        <v>0</v>
      </c>
      <c r="Z420" s="1141">
        <f t="shared" ca="1" si="150"/>
        <v>0</v>
      </c>
      <c r="AA420" s="1139">
        <f t="shared" ca="1" si="151"/>
        <v>0</v>
      </c>
      <c r="AB420" s="1112"/>
    </row>
    <row r="421" spans="1:28">
      <c r="A421" s="1151">
        <f>'AMORT. PROFILE 0% CPR'!A421</f>
        <v>57493</v>
      </c>
      <c r="C421" s="1111"/>
      <c r="D421" s="1132">
        <f t="shared" ca="1" si="133"/>
        <v>58409</v>
      </c>
      <c r="E421" s="1133">
        <f t="shared" ca="1" si="134"/>
        <v>58438</v>
      </c>
      <c r="F421" s="1134">
        <f t="shared" ca="1" si="135"/>
        <v>12509</v>
      </c>
      <c r="G421" s="1135">
        <f ca="1">IF(F421&lt;&gt;"",COUNTIF($F$11:F421,"&gt;0"),"")</f>
        <v>411</v>
      </c>
      <c r="H421" s="1136"/>
      <c r="I421" s="1080"/>
      <c r="J421" s="1137">
        <f t="shared" ca="1" si="136"/>
        <v>0</v>
      </c>
      <c r="K421" s="1138">
        <f t="shared" ca="1" si="137"/>
        <v>0</v>
      </c>
      <c r="L421" s="1137">
        <f t="shared" ca="1" si="138"/>
        <v>0</v>
      </c>
      <c r="M421" s="1137">
        <f t="shared" ca="1" si="139"/>
        <v>0</v>
      </c>
      <c r="N421" s="1137">
        <f t="shared" ca="1" si="140"/>
        <v>0</v>
      </c>
      <c r="O421" s="1080"/>
      <c r="P421" s="1137">
        <f t="shared" ca="1" si="141"/>
        <v>0</v>
      </c>
      <c r="Q421" s="1137">
        <f t="shared" ca="1" si="142"/>
        <v>0</v>
      </c>
      <c r="R421" s="1137">
        <f t="shared" ca="1" si="143"/>
        <v>0</v>
      </c>
      <c r="S421" s="1137">
        <f t="shared" ca="1" si="144"/>
        <v>0</v>
      </c>
      <c r="T421" s="1137">
        <f t="shared" ca="1" si="145"/>
        <v>0</v>
      </c>
      <c r="U421" s="1139">
        <f t="shared" ca="1" si="146"/>
        <v>0</v>
      </c>
      <c r="V421" s="1140" t="str">
        <f t="shared" ca="1" si="147"/>
        <v>n.a.</v>
      </c>
      <c r="X421" s="1141">
        <f t="shared" ca="1" si="148"/>
        <v>0</v>
      </c>
      <c r="Y421" s="1141">
        <f t="shared" ca="1" si="149"/>
        <v>0</v>
      </c>
      <c r="Z421" s="1141">
        <f t="shared" ca="1" si="150"/>
        <v>0</v>
      </c>
      <c r="AA421" s="1139">
        <f t="shared" ca="1" si="151"/>
        <v>0</v>
      </c>
      <c r="AB421" s="1112"/>
    </row>
    <row r="422" spans="1:28">
      <c r="A422" s="1151">
        <f>'AMORT. PROFILE 0% CPR'!A422</f>
        <v>57523</v>
      </c>
      <c r="C422" s="1111"/>
      <c r="D422" s="1132">
        <f t="shared" ca="1" si="133"/>
        <v>58440</v>
      </c>
      <c r="E422" s="1133">
        <f t="shared" ca="1" si="134"/>
        <v>58467</v>
      </c>
      <c r="F422" s="1134">
        <f t="shared" ca="1" si="135"/>
        <v>12538</v>
      </c>
      <c r="G422" s="1135">
        <f ca="1">IF(F422&lt;&gt;"",COUNTIF($F$11:F422,"&gt;0"),"")</f>
        <v>412</v>
      </c>
      <c r="H422" s="1136"/>
      <c r="I422" s="1080"/>
      <c r="J422" s="1137">
        <f t="shared" ca="1" si="136"/>
        <v>0</v>
      </c>
      <c r="K422" s="1138">
        <f t="shared" ca="1" si="137"/>
        <v>0</v>
      </c>
      <c r="L422" s="1137">
        <f t="shared" ca="1" si="138"/>
        <v>0</v>
      </c>
      <c r="M422" s="1137">
        <f t="shared" ca="1" si="139"/>
        <v>0</v>
      </c>
      <c r="N422" s="1137">
        <f t="shared" ca="1" si="140"/>
        <v>0</v>
      </c>
      <c r="O422" s="1080"/>
      <c r="P422" s="1137">
        <f t="shared" ca="1" si="141"/>
        <v>0</v>
      </c>
      <c r="Q422" s="1137">
        <f t="shared" ca="1" si="142"/>
        <v>0</v>
      </c>
      <c r="R422" s="1137">
        <f t="shared" ca="1" si="143"/>
        <v>0</v>
      </c>
      <c r="S422" s="1137">
        <f t="shared" ca="1" si="144"/>
        <v>0</v>
      </c>
      <c r="T422" s="1137">
        <f t="shared" ca="1" si="145"/>
        <v>0</v>
      </c>
      <c r="U422" s="1139">
        <f t="shared" ca="1" si="146"/>
        <v>0</v>
      </c>
      <c r="V422" s="1140" t="str">
        <f t="shared" ca="1" si="147"/>
        <v>n.a.</v>
      </c>
      <c r="X422" s="1141">
        <f t="shared" ca="1" si="148"/>
        <v>0</v>
      </c>
      <c r="Y422" s="1141">
        <f t="shared" ca="1" si="149"/>
        <v>0</v>
      </c>
      <c r="Z422" s="1141">
        <f t="shared" ca="1" si="150"/>
        <v>0</v>
      </c>
      <c r="AA422" s="1139">
        <f t="shared" ca="1" si="151"/>
        <v>0</v>
      </c>
      <c r="AB422" s="1112"/>
    </row>
    <row r="423" spans="1:28">
      <c r="A423" s="1151">
        <f>'AMORT. PROFILE 0% CPR'!A423</f>
        <v>57553</v>
      </c>
      <c r="C423" s="1111"/>
      <c r="D423" s="1132">
        <f t="shared" ca="1" si="133"/>
        <v>58471</v>
      </c>
      <c r="E423" s="1133">
        <f t="shared" ca="1" si="134"/>
        <v>58498</v>
      </c>
      <c r="F423" s="1134">
        <f t="shared" ca="1" si="135"/>
        <v>12569</v>
      </c>
      <c r="G423" s="1135">
        <f ca="1">IF(F423&lt;&gt;"",COUNTIF($F$11:F423,"&gt;0"),"")</f>
        <v>413</v>
      </c>
      <c r="H423" s="1136"/>
      <c r="I423" s="1080"/>
      <c r="J423" s="1137">
        <f t="shared" ca="1" si="136"/>
        <v>0</v>
      </c>
      <c r="K423" s="1138">
        <f t="shared" ca="1" si="137"/>
        <v>0</v>
      </c>
      <c r="L423" s="1137">
        <f t="shared" ca="1" si="138"/>
        <v>0</v>
      </c>
      <c r="M423" s="1137">
        <f t="shared" ca="1" si="139"/>
        <v>0</v>
      </c>
      <c r="N423" s="1137">
        <f t="shared" ca="1" si="140"/>
        <v>0</v>
      </c>
      <c r="O423" s="1080"/>
      <c r="P423" s="1137">
        <f t="shared" ca="1" si="141"/>
        <v>0</v>
      </c>
      <c r="Q423" s="1137">
        <f t="shared" ca="1" si="142"/>
        <v>0</v>
      </c>
      <c r="R423" s="1137">
        <f t="shared" ca="1" si="143"/>
        <v>0</v>
      </c>
      <c r="S423" s="1137">
        <f t="shared" ca="1" si="144"/>
        <v>0</v>
      </c>
      <c r="T423" s="1137">
        <f t="shared" ca="1" si="145"/>
        <v>0</v>
      </c>
      <c r="U423" s="1139">
        <f t="shared" ca="1" si="146"/>
        <v>0</v>
      </c>
      <c r="V423" s="1140" t="str">
        <f t="shared" ca="1" si="147"/>
        <v>n.a.</v>
      </c>
      <c r="X423" s="1141">
        <f t="shared" ca="1" si="148"/>
        <v>0</v>
      </c>
      <c r="Y423" s="1141">
        <f t="shared" ca="1" si="149"/>
        <v>0</v>
      </c>
      <c r="Z423" s="1141">
        <f t="shared" ca="1" si="150"/>
        <v>0</v>
      </c>
      <c r="AA423" s="1139">
        <f t="shared" ca="1" si="151"/>
        <v>0</v>
      </c>
      <c r="AB423" s="1112"/>
    </row>
    <row r="424" spans="1:28">
      <c r="A424" s="1151">
        <f>'AMORT. PROFILE 0% CPR'!A424</f>
        <v>57584</v>
      </c>
      <c r="C424" s="1111"/>
      <c r="D424" s="1132">
        <f t="shared" ca="1" si="133"/>
        <v>58500</v>
      </c>
      <c r="E424" s="1133">
        <f t="shared" ca="1" si="134"/>
        <v>58529</v>
      </c>
      <c r="F424" s="1134">
        <f t="shared" ca="1" si="135"/>
        <v>12600</v>
      </c>
      <c r="G424" s="1135">
        <f ca="1">IF(F424&lt;&gt;"",COUNTIF($F$11:F424,"&gt;0"),"")</f>
        <v>414</v>
      </c>
      <c r="H424" s="1136"/>
      <c r="I424" s="1080"/>
      <c r="J424" s="1137">
        <f t="shared" ca="1" si="136"/>
        <v>0</v>
      </c>
      <c r="K424" s="1138">
        <f t="shared" ca="1" si="137"/>
        <v>0</v>
      </c>
      <c r="L424" s="1137">
        <f t="shared" ca="1" si="138"/>
        <v>0</v>
      </c>
      <c r="M424" s="1137">
        <f t="shared" ca="1" si="139"/>
        <v>0</v>
      </c>
      <c r="N424" s="1137">
        <f t="shared" ca="1" si="140"/>
        <v>0</v>
      </c>
      <c r="O424" s="1080"/>
      <c r="P424" s="1137">
        <f t="shared" ca="1" si="141"/>
        <v>0</v>
      </c>
      <c r="Q424" s="1137">
        <f t="shared" ca="1" si="142"/>
        <v>0</v>
      </c>
      <c r="R424" s="1137">
        <f t="shared" ca="1" si="143"/>
        <v>0</v>
      </c>
      <c r="S424" s="1137">
        <f t="shared" ca="1" si="144"/>
        <v>0</v>
      </c>
      <c r="T424" s="1137">
        <f t="shared" ca="1" si="145"/>
        <v>0</v>
      </c>
      <c r="U424" s="1139">
        <f t="shared" ca="1" si="146"/>
        <v>0</v>
      </c>
      <c r="V424" s="1140" t="str">
        <f t="shared" ca="1" si="147"/>
        <v>n.a.</v>
      </c>
      <c r="X424" s="1141">
        <f t="shared" ca="1" si="148"/>
        <v>0</v>
      </c>
      <c r="Y424" s="1141">
        <f t="shared" ca="1" si="149"/>
        <v>0</v>
      </c>
      <c r="Z424" s="1141">
        <f t="shared" ca="1" si="150"/>
        <v>0</v>
      </c>
      <c r="AA424" s="1139">
        <f t="shared" ca="1" si="151"/>
        <v>0</v>
      </c>
      <c r="AB424" s="1112"/>
    </row>
    <row r="425" spans="1:28">
      <c r="A425" s="1151">
        <f>'AMORT. PROFILE 0% CPR'!A425</f>
        <v>57615</v>
      </c>
      <c r="C425" s="1111"/>
      <c r="D425" s="1132">
        <f t="shared" ca="1" si="133"/>
        <v>58531</v>
      </c>
      <c r="E425" s="1133">
        <f t="shared" ca="1" si="134"/>
        <v>58558</v>
      </c>
      <c r="F425" s="1134">
        <f t="shared" ca="1" si="135"/>
        <v>12629</v>
      </c>
      <c r="G425" s="1135">
        <f ca="1">IF(F425&lt;&gt;"",COUNTIF($F$11:F425,"&gt;0"),"")</f>
        <v>415</v>
      </c>
      <c r="H425" s="1136"/>
      <c r="I425" s="1080"/>
      <c r="J425" s="1137">
        <f t="shared" ca="1" si="136"/>
        <v>0</v>
      </c>
      <c r="K425" s="1138">
        <f t="shared" ca="1" si="137"/>
        <v>0</v>
      </c>
      <c r="L425" s="1137">
        <f t="shared" ca="1" si="138"/>
        <v>0</v>
      </c>
      <c r="M425" s="1137">
        <f t="shared" ca="1" si="139"/>
        <v>0</v>
      </c>
      <c r="N425" s="1137">
        <f t="shared" ca="1" si="140"/>
        <v>0</v>
      </c>
      <c r="O425" s="1080"/>
      <c r="P425" s="1137">
        <f t="shared" ca="1" si="141"/>
        <v>0</v>
      </c>
      <c r="Q425" s="1137">
        <f t="shared" ca="1" si="142"/>
        <v>0</v>
      </c>
      <c r="R425" s="1137">
        <f t="shared" ca="1" si="143"/>
        <v>0</v>
      </c>
      <c r="S425" s="1137">
        <f t="shared" ca="1" si="144"/>
        <v>0</v>
      </c>
      <c r="T425" s="1137">
        <f t="shared" ca="1" si="145"/>
        <v>0</v>
      </c>
      <c r="U425" s="1139">
        <f t="shared" ca="1" si="146"/>
        <v>0</v>
      </c>
      <c r="V425" s="1140" t="str">
        <f t="shared" ca="1" si="147"/>
        <v>n.a.</v>
      </c>
      <c r="X425" s="1141">
        <f t="shared" ca="1" si="148"/>
        <v>0</v>
      </c>
      <c r="Y425" s="1141">
        <f t="shared" ca="1" si="149"/>
        <v>0</v>
      </c>
      <c r="Z425" s="1141">
        <f t="shared" ca="1" si="150"/>
        <v>0</v>
      </c>
      <c r="AA425" s="1139">
        <f t="shared" ca="1" si="151"/>
        <v>0</v>
      </c>
      <c r="AB425" s="1112"/>
    </row>
    <row r="426" spans="1:28">
      <c r="A426" s="1151">
        <f>'AMORT. PROFILE 0% CPR'!A426</f>
        <v>57647</v>
      </c>
      <c r="C426" s="1111"/>
      <c r="D426" s="1132">
        <f t="shared" ca="1" si="133"/>
        <v>58561</v>
      </c>
      <c r="E426" s="1133">
        <f t="shared" ca="1" si="134"/>
        <v>58588</v>
      </c>
      <c r="F426" s="1134">
        <f t="shared" ca="1" si="135"/>
        <v>12659</v>
      </c>
      <c r="G426" s="1135">
        <f ca="1">IF(F426&lt;&gt;"",COUNTIF($F$11:F426,"&gt;0"),"")</f>
        <v>416</v>
      </c>
      <c r="H426" s="1136"/>
      <c r="I426" s="1080"/>
      <c r="J426" s="1137">
        <f t="shared" ca="1" si="136"/>
        <v>0</v>
      </c>
      <c r="K426" s="1138">
        <f t="shared" ca="1" si="137"/>
        <v>0</v>
      </c>
      <c r="L426" s="1137">
        <f t="shared" ca="1" si="138"/>
        <v>0</v>
      </c>
      <c r="M426" s="1137">
        <f t="shared" ca="1" si="139"/>
        <v>0</v>
      </c>
      <c r="N426" s="1137">
        <f t="shared" ca="1" si="140"/>
        <v>0</v>
      </c>
      <c r="O426" s="1080"/>
      <c r="P426" s="1137">
        <f t="shared" ca="1" si="141"/>
        <v>0</v>
      </c>
      <c r="Q426" s="1137">
        <f t="shared" ca="1" si="142"/>
        <v>0</v>
      </c>
      <c r="R426" s="1137">
        <f t="shared" ca="1" si="143"/>
        <v>0</v>
      </c>
      <c r="S426" s="1137">
        <f t="shared" ca="1" si="144"/>
        <v>0</v>
      </c>
      <c r="T426" s="1137">
        <f t="shared" ca="1" si="145"/>
        <v>0</v>
      </c>
      <c r="U426" s="1139">
        <f t="shared" ca="1" si="146"/>
        <v>0</v>
      </c>
      <c r="V426" s="1140" t="str">
        <f t="shared" ca="1" si="147"/>
        <v>n.a.</v>
      </c>
      <c r="X426" s="1141">
        <f t="shared" ca="1" si="148"/>
        <v>0</v>
      </c>
      <c r="Y426" s="1141">
        <f t="shared" ca="1" si="149"/>
        <v>0</v>
      </c>
      <c r="Z426" s="1141">
        <f t="shared" ca="1" si="150"/>
        <v>0</v>
      </c>
      <c r="AA426" s="1139">
        <f t="shared" ca="1" si="151"/>
        <v>0</v>
      </c>
      <c r="AB426" s="1112"/>
    </row>
    <row r="427" spans="1:28">
      <c r="A427" s="1151">
        <f>'AMORT. PROFILE 0% CPR'!A427</f>
        <v>57676</v>
      </c>
      <c r="C427" s="1111"/>
      <c r="D427" s="1132">
        <f t="shared" ca="1" si="133"/>
        <v>58592</v>
      </c>
      <c r="E427" s="1133">
        <f t="shared" ca="1" si="134"/>
        <v>58620</v>
      </c>
      <c r="F427" s="1134">
        <f t="shared" ca="1" si="135"/>
        <v>12691</v>
      </c>
      <c r="G427" s="1135">
        <f ca="1">IF(F427&lt;&gt;"",COUNTIF($F$11:F427,"&gt;0"),"")</f>
        <v>417</v>
      </c>
      <c r="H427" s="1136"/>
      <c r="I427" s="1080"/>
      <c r="J427" s="1137">
        <f t="shared" ca="1" si="136"/>
        <v>0</v>
      </c>
      <c r="K427" s="1138">
        <f t="shared" ca="1" si="137"/>
        <v>0</v>
      </c>
      <c r="L427" s="1137">
        <f t="shared" ca="1" si="138"/>
        <v>0</v>
      </c>
      <c r="M427" s="1137">
        <f t="shared" ca="1" si="139"/>
        <v>0</v>
      </c>
      <c r="N427" s="1137">
        <f t="shared" ca="1" si="140"/>
        <v>0</v>
      </c>
      <c r="O427" s="1080"/>
      <c r="P427" s="1137">
        <f t="shared" ca="1" si="141"/>
        <v>0</v>
      </c>
      <c r="Q427" s="1137">
        <f t="shared" ca="1" si="142"/>
        <v>0</v>
      </c>
      <c r="R427" s="1137">
        <f t="shared" ca="1" si="143"/>
        <v>0</v>
      </c>
      <c r="S427" s="1137">
        <f t="shared" ca="1" si="144"/>
        <v>0</v>
      </c>
      <c r="T427" s="1137">
        <f t="shared" ca="1" si="145"/>
        <v>0</v>
      </c>
      <c r="U427" s="1139">
        <f t="shared" ca="1" si="146"/>
        <v>0</v>
      </c>
      <c r="V427" s="1140" t="str">
        <f t="shared" ca="1" si="147"/>
        <v>n.a.</v>
      </c>
      <c r="X427" s="1141">
        <f t="shared" ca="1" si="148"/>
        <v>0</v>
      </c>
      <c r="Y427" s="1141">
        <f t="shared" ca="1" si="149"/>
        <v>0</v>
      </c>
      <c r="Z427" s="1141">
        <f t="shared" ca="1" si="150"/>
        <v>0</v>
      </c>
      <c r="AA427" s="1139">
        <f t="shared" ca="1" si="151"/>
        <v>0</v>
      </c>
      <c r="AB427" s="1112"/>
    </row>
    <row r="428" spans="1:28">
      <c r="A428" s="1151">
        <f>'AMORT. PROFILE 0% CPR'!A428</f>
        <v>57706</v>
      </c>
      <c r="C428" s="1111"/>
      <c r="D428" s="1132">
        <f t="shared" ca="1" si="133"/>
        <v>58622</v>
      </c>
      <c r="E428" s="1133">
        <f t="shared" ca="1" si="134"/>
        <v>58649</v>
      </c>
      <c r="F428" s="1134">
        <f t="shared" ca="1" si="135"/>
        <v>12720</v>
      </c>
      <c r="G428" s="1135">
        <f ca="1">IF(F428&lt;&gt;"",COUNTIF($F$11:F428,"&gt;0"),"")</f>
        <v>418</v>
      </c>
      <c r="H428" s="1136"/>
      <c r="I428" s="1080"/>
      <c r="J428" s="1137">
        <f t="shared" ca="1" si="136"/>
        <v>0</v>
      </c>
      <c r="K428" s="1138">
        <f t="shared" ca="1" si="137"/>
        <v>0</v>
      </c>
      <c r="L428" s="1137">
        <f t="shared" ca="1" si="138"/>
        <v>0</v>
      </c>
      <c r="M428" s="1137">
        <f t="shared" ca="1" si="139"/>
        <v>0</v>
      </c>
      <c r="N428" s="1137">
        <f t="shared" ca="1" si="140"/>
        <v>0</v>
      </c>
      <c r="O428" s="1080"/>
      <c r="P428" s="1137">
        <f t="shared" ca="1" si="141"/>
        <v>0</v>
      </c>
      <c r="Q428" s="1137">
        <f t="shared" ca="1" si="142"/>
        <v>0</v>
      </c>
      <c r="R428" s="1137">
        <f t="shared" ca="1" si="143"/>
        <v>0</v>
      </c>
      <c r="S428" s="1137">
        <f t="shared" ca="1" si="144"/>
        <v>0</v>
      </c>
      <c r="T428" s="1137">
        <f t="shared" ca="1" si="145"/>
        <v>0</v>
      </c>
      <c r="U428" s="1139">
        <f t="shared" ca="1" si="146"/>
        <v>0</v>
      </c>
      <c r="V428" s="1140" t="str">
        <f t="shared" ca="1" si="147"/>
        <v>n.a.</v>
      </c>
      <c r="X428" s="1141">
        <f t="shared" ca="1" si="148"/>
        <v>0</v>
      </c>
      <c r="Y428" s="1141">
        <f t="shared" ca="1" si="149"/>
        <v>0</v>
      </c>
      <c r="Z428" s="1141">
        <f t="shared" ca="1" si="150"/>
        <v>0</v>
      </c>
      <c r="AA428" s="1139">
        <f t="shared" ca="1" si="151"/>
        <v>0</v>
      </c>
      <c r="AB428" s="1112"/>
    </row>
    <row r="429" spans="1:28">
      <c r="A429" s="1151">
        <f>'AMORT. PROFILE 0% CPR'!A429</f>
        <v>57738</v>
      </c>
      <c r="C429" s="1111"/>
      <c r="D429" s="1132">
        <f t="shared" ca="1" si="133"/>
        <v>58653</v>
      </c>
      <c r="E429" s="1133">
        <f t="shared" ca="1" si="134"/>
        <v>58680</v>
      </c>
      <c r="F429" s="1134">
        <f t="shared" ca="1" si="135"/>
        <v>12751</v>
      </c>
      <c r="G429" s="1135">
        <f ca="1">IF(F429&lt;&gt;"",COUNTIF($F$11:F429,"&gt;0"),"")</f>
        <v>419</v>
      </c>
      <c r="H429" s="1136"/>
      <c r="I429" s="1080"/>
      <c r="J429" s="1137">
        <f t="shared" ca="1" si="136"/>
        <v>0</v>
      </c>
      <c r="K429" s="1138">
        <f t="shared" ca="1" si="137"/>
        <v>0</v>
      </c>
      <c r="L429" s="1137">
        <f t="shared" ca="1" si="138"/>
        <v>0</v>
      </c>
      <c r="M429" s="1137">
        <f t="shared" ca="1" si="139"/>
        <v>0</v>
      </c>
      <c r="N429" s="1137">
        <f t="shared" ca="1" si="140"/>
        <v>0</v>
      </c>
      <c r="O429" s="1080"/>
      <c r="P429" s="1137">
        <f t="shared" ca="1" si="141"/>
        <v>0</v>
      </c>
      <c r="Q429" s="1137">
        <f t="shared" ca="1" si="142"/>
        <v>0</v>
      </c>
      <c r="R429" s="1137">
        <f t="shared" ca="1" si="143"/>
        <v>0</v>
      </c>
      <c r="S429" s="1137">
        <f t="shared" ca="1" si="144"/>
        <v>0</v>
      </c>
      <c r="T429" s="1137">
        <f t="shared" ca="1" si="145"/>
        <v>0</v>
      </c>
      <c r="U429" s="1139">
        <f t="shared" ca="1" si="146"/>
        <v>0</v>
      </c>
      <c r="V429" s="1140" t="str">
        <f t="shared" ca="1" si="147"/>
        <v>n.a.</v>
      </c>
      <c r="X429" s="1141">
        <f t="shared" ca="1" si="148"/>
        <v>0</v>
      </c>
      <c r="Y429" s="1141">
        <f t="shared" ca="1" si="149"/>
        <v>0</v>
      </c>
      <c r="Z429" s="1141">
        <f t="shared" ca="1" si="150"/>
        <v>0</v>
      </c>
      <c r="AA429" s="1139">
        <f t="shared" ca="1" si="151"/>
        <v>0</v>
      </c>
      <c r="AB429" s="1112"/>
    </row>
    <row r="430" spans="1:28">
      <c r="A430" s="1151">
        <f>'AMORT. PROFILE 0% CPR'!A430</f>
        <v>57768</v>
      </c>
      <c r="C430" s="1111"/>
      <c r="D430" s="1132">
        <f t="shared" ca="1" si="133"/>
        <v>58684</v>
      </c>
      <c r="E430" s="1133">
        <f t="shared" ca="1" si="134"/>
        <v>58711</v>
      </c>
      <c r="F430" s="1134">
        <f t="shared" ca="1" si="135"/>
        <v>12782</v>
      </c>
      <c r="G430" s="1135">
        <f ca="1">IF(F430&lt;&gt;"",COUNTIF($F$11:F430,"&gt;0"),"")</f>
        <v>420</v>
      </c>
      <c r="H430" s="1136"/>
      <c r="I430" s="1080"/>
      <c r="J430" s="1137">
        <f t="shared" ca="1" si="136"/>
        <v>0</v>
      </c>
      <c r="K430" s="1138">
        <f t="shared" ca="1" si="137"/>
        <v>0</v>
      </c>
      <c r="L430" s="1137">
        <f t="shared" ca="1" si="138"/>
        <v>0</v>
      </c>
      <c r="M430" s="1137">
        <f t="shared" ca="1" si="139"/>
        <v>0</v>
      </c>
      <c r="N430" s="1137">
        <f t="shared" ca="1" si="140"/>
        <v>0</v>
      </c>
      <c r="O430" s="1080"/>
      <c r="P430" s="1137">
        <f t="shared" ca="1" si="141"/>
        <v>0</v>
      </c>
      <c r="Q430" s="1137">
        <f t="shared" ca="1" si="142"/>
        <v>0</v>
      </c>
      <c r="R430" s="1137">
        <f t="shared" ca="1" si="143"/>
        <v>0</v>
      </c>
      <c r="S430" s="1137">
        <f t="shared" ca="1" si="144"/>
        <v>0</v>
      </c>
      <c r="T430" s="1137">
        <f t="shared" ca="1" si="145"/>
        <v>0</v>
      </c>
      <c r="U430" s="1139">
        <f t="shared" ca="1" si="146"/>
        <v>0</v>
      </c>
      <c r="V430" s="1140" t="str">
        <f t="shared" ca="1" si="147"/>
        <v>n.a.</v>
      </c>
      <c r="X430" s="1141">
        <f t="shared" ca="1" si="148"/>
        <v>0</v>
      </c>
      <c r="Y430" s="1141">
        <f t="shared" ca="1" si="149"/>
        <v>0</v>
      </c>
      <c r="Z430" s="1141">
        <f t="shared" ca="1" si="150"/>
        <v>0</v>
      </c>
      <c r="AA430" s="1139">
        <f t="shared" ca="1" si="151"/>
        <v>0</v>
      </c>
      <c r="AB430" s="1112"/>
    </row>
    <row r="431" spans="1:28">
      <c r="A431" s="1151">
        <f>'AMORT. PROFILE 0% CPR'!A431</f>
        <v>57796</v>
      </c>
      <c r="C431" s="1111"/>
      <c r="D431" s="1132">
        <f t="shared" ca="1" si="133"/>
        <v>58714</v>
      </c>
      <c r="E431" s="1133">
        <f t="shared" ca="1" si="134"/>
        <v>58741</v>
      </c>
      <c r="F431" s="1134">
        <f t="shared" ca="1" si="135"/>
        <v>12812</v>
      </c>
      <c r="G431" s="1135">
        <f ca="1">IF(F431&lt;&gt;"",COUNTIF($F$11:F431,"&gt;0"),"")</f>
        <v>421</v>
      </c>
      <c r="H431" s="1136"/>
      <c r="I431" s="1080"/>
      <c r="J431" s="1137">
        <f t="shared" ca="1" si="136"/>
        <v>0</v>
      </c>
      <c r="K431" s="1138">
        <f t="shared" ca="1" si="137"/>
        <v>0</v>
      </c>
      <c r="L431" s="1137">
        <f t="shared" ca="1" si="138"/>
        <v>0</v>
      </c>
      <c r="M431" s="1137">
        <f t="shared" ca="1" si="139"/>
        <v>0</v>
      </c>
      <c r="N431" s="1137">
        <f t="shared" ca="1" si="140"/>
        <v>0</v>
      </c>
      <c r="O431" s="1080"/>
      <c r="P431" s="1137">
        <f t="shared" ca="1" si="141"/>
        <v>0</v>
      </c>
      <c r="Q431" s="1137">
        <f t="shared" ca="1" si="142"/>
        <v>0</v>
      </c>
      <c r="R431" s="1137">
        <f t="shared" ca="1" si="143"/>
        <v>0</v>
      </c>
      <c r="S431" s="1137">
        <f t="shared" ca="1" si="144"/>
        <v>0</v>
      </c>
      <c r="T431" s="1137">
        <f t="shared" ca="1" si="145"/>
        <v>0</v>
      </c>
      <c r="U431" s="1139">
        <f t="shared" ca="1" si="146"/>
        <v>0</v>
      </c>
      <c r="V431" s="1140" t="str">
        <f t="shared" ca="1" si="147"/>
        <v>n.a.</v>
      </c>
      <c r="X431" s="1141">
        <f t="shared" ca="1" si="148"/>
        <v>0</v>
      </c>
      <c r="Y431" s="1141">
        <f t="shared" ca="1" si="149"/>
        <v>0</v>
      </c>
      <c r="Z431" s="1141">
        <f t="shared" ca="1" si="150"/>
        <v>0</v>
      </c>
      <c r="AA431" s="1139">
        <f t="shared" ca="1" si="151"/>
        <v>0</v>
      </c>
      <c r="AB431" s="1112"/>
    </row>
    <row r="432" spans="1:28">
      <c r="A432" s="1151">
        <f>'AMORT. PROFILE 0% CPR'!A432</f>
        <v>57829</v>
      </c>
      <c r="C432" s="1111"/>
      <c r="D432" s="1132">
        <f t="shared" ca="1" si="133"/>
        <v>58745</v>
      </c>
      <c r="E432" s="1133">
        <f t="shared" ca="1" si="134"/>
        <v>58774</v>
      </c>
      <c r="F432" s="1134">
        <f t="shared" ca="1" si="135"/>
        <v>12845</v>
      </c>
      <c r="G432" s="1135">
        <f ca="1">IF(F432&lt;&gt;"",COUNTIF($F$11:F432,"&gt;0"),"")</f>
        <v>422</v>
      </c>
      <c r="H432" s="1136"/>
      <c r="I432" s="1080"/>
      <c r="J432" s="1137">
        <f t="shared" ca="1" si="136"/>
        <v>0</v>
      </c>
      <c r="K432" s="1138">
        <f t="shared" ca="1" si="137"/>
        <v>0</v>
      </c>
      <c r="L432" s="1137">
        <f t="shared" ca="1" si="138"/>
        <v>0</v>
      </c>
      <c r="M432" s="1137">
        <f t="shared" ca="1" si="139"/>
        <v>0</v>
      </c>
      <c r="N432" s="1137">
        <f t="shared" ca="1" si="140"/>
        <v>0</v>
      </c>
      <c r="O432" s="1080"/>
      <c r="P432" s="1137">
        <f t="shared" ca="1" si="141"/>
        <v>0</v>
      </c>
      <c r="Q432" s="1137">
        <f t="shared" ca="1" si="142"/>
        <v>0</v>
      </c>
      <c r="R432" s="1137">
        <f t="shared" ca="1" si="143"/>
        <v>0</v>
      </c>
      <c r="S432" s="1137">
        <f t="shared" ca="1" si="144"/>
        <v>0</v>
      </c>
      <c r="T432" s="1137">
        <f t="shared" ca="1" si="145"/>
        <v>0</v>
      </c>
      <c r="U432" s="1139">
        <f t="shared" ca="1" si="146"/>
        <v>0</v>
      </c>
      <c r="V432" s="1140" t="str">
        <f t="shared" ca="1" si="147"/>
        <v>n.a.</v>
      </c>
      <c r="X432" s="1141">
        <f t="shared" ca="1" si="148"/>
        <v>0</v>
      </c>
      <c r="Y432" s="1141">
        <f t="shared" ca="1" si="149"/>
        <v>0</v>
      </c>
      <c r="Z432" s="1141">
        <f t="shared" ca="1" si="150"/>
        <v>0</v>
      </c>
      <c r="AA432" s="1139">
        <f t="shared" ca="1" si="151"/>
        <v>0</v>
      </c>
      <c r="AB432" s="1112"/>
    </row>
    <row r="433" spans="1:28">
      <c r="A433" s="1151">
        <f>'AMORT. PROFILE 0% CPR'!A433</f>
        <v>57857</v>
      </c>
      <c r="C433" s="1111"/>
      <c r="D433" s="1132">
        <f t="shared" ca="1" si="133"/>
        <v>58775</v>
      </c>
      <c r="E433" s="1133">
        <f t="shared" ca="1" si="134"/>
        <v>58802</v>
      </c>
      <c r="F433" s="1134">
        <f t="shared" ca="1" si="135"/>
        <v>12873</v>
      </c>
      <c r="G433" s="1135">
        <f ca="1">IF(F433&lt;&gt;"",COUNTIF($F$11:F433,"&gt;0"),"")</f>
        <v>423</v>
      </c>
      <c r="H433" s="1136"/>
      <c r="I433" s="1080"/>
      <c r="J433" s="1137">
        <f t="shared" ca="1" si="136"/>
        <v>0</v>
      </c>
      <c r="K433" s="1138">
        <f t="shared" ca="1" si="137"/>
        <v>0</v>
      </c>
      <c r="L433" s="1137">
        <f t="shared" ca="1" si="138"/>
        <v>0</v>
      </c>
      <c r="M433" s="1137">
        <f t="shared" ca="1" si="139"/>
        <v>0</v>
      </c>
      <c r="N433" s="1137">
        <f t="shared" ca="1" si="140"/>
        <v>0</v>
      </c>
      <c r="O433" s="1080"/>
      <c r="P433" s="1137">
        <f t="shared" ca="1" si="141"/>
        <v>0</v>
      </c>
      <c r="Q433" s="1137">
        <f t="shared" ca="1" si="142"/>
        <v>0</v>
      </c>
      <c r="R433" s="1137">
        <f t="shared" ca="1" si="143"/>
        <v>0</v>
      </c>
      <c r="S433" s="1137">
        <f t="shared" ca="1" si="144"/>
        <v>0</v>
      </c>
      <c r="T433" s="1137">
        <f t="shared" ca="1" si="145"/>
        <v>0</v>
      </c>
      <c r="U433" s="1139">
        <f t="shared" ca="1" si="146"/>
        <v>0</v>
      </c>
      <c r="V433" s="1140" t="str">
        <f t="shared" ca="1" si="147"/>
        <v>n.a.</v>
      </c>
      <c r="X433" s="1141">
        <f t="shared" ca="1" si="148"/>
        <v>0</v>
      </c>
      <c r="Y433" s="1141">
        <f t="shared" ca="1" si="149"/>
        <v>0</v>
      </c>
      <c r="Z433" s="1141">
        <f t="shared" ca="1" si="150"/>
        <v>0</v>
      </c>
      <c r="AA433" s="1139">
        <f t="shared" ca="1" si="151"/>
        <v>0</v>
      </c>
      <c r="AB433" s="1112"/>
    </row>
    <row r="434" spans="1:28">
      <c r="A434" s="1151">
        <f>'AMORT. PROFILE 0% CPR'!A434</f>
        <v>57888</v>
      </c>
      <c r="C434" s="1111"/>
      <c r="D434" s="1132">
        <f t="shared" ca="1" si="133"/>
        <v>58806</v>
      </c>
      <c r="E434" s="1133">
        <f t="shared" ca="1" si="134"/>
        <v>58833</v>
      </c>
      <c r="F434" s="1134">
        <f t="shared" ca="1" si="135"/>
        <v>12904</v>
      </c>
      <c r="G434" s="1135">
        <f ca="1">IF(F434&lt;&gt;"",COUNTIF($F$11:F434,"&gt;0"),"")</f>
        <v>424</v>
      </c>
      <c r="H434" s="1136"/>
      <c r="I434" s="1080"/>
      <c r="J434" s="1137">
        <f t="shared" ca="1" si="136"/>
        <v>0</v>
      </c>
      <c r="K434" s="1138">
        <f t="shared" ca="1" si="137"/>
        <v>0</v>
      </c>
      <c r="L434" s="1137">
        <f t="shared" ca="1" si="138"/>
        <v>0</v>
      </c>
      <c r="M434" s="1137">
        <f t="shared" ca="1" si="139"/>
        <v>0</v>
      </c>
      <c r="N434" s="1137">
        <f t="shared" ca="1" si="140"/>
        <v>0</v>
      </c>
      <c r="O434" s="1080"/>
      <c r="P434" s="1137">
        <f t="shared" ca="1" si="141"/>
        <v>0</v>
      </c>
      <c r="Q434" s="1137">
        <f t="shared" ca="1" si="142"/>
        <v>0</v>
      </c>
      <c r="R434" s="1137">
        <f t="shared" ca="1" si="143"/>
        <v>0</v>
      </c>
      <c r="S434" s="1137">
        <f t="shared" ca="1" si="144"/>
        <v>0</v>
      </c>
      <c r="T434" s="1137">
        <f t="shared" ca="1" si="145"/>
        <v>0</v>
      </c>
      <c r="U434" s="1139">
        <f t="shared" ca="1" si="146"/>
        <v>0</v>
      </c>
      <c r="V434" s="1140" t="str">
        <f t="shared" ca="1" si="147"/>
        <v>n.a.</v>
      </c>
      <c r="X434" s="1141">
        <f t="shared" ca="1" si="148"/>
        <v>0</v>
      </c>
      <c r="Y434" s="1141">
        <f t="shared" ca="1" si="149"/>
        <v>0</v>
      </c>
      <c r="Z434" s="1141">
        <f t="shared" ca="1" si="150"/>
        <v>0</v>
      </c>
      <c r="AA434" s="1139">
        <f t="shared" ca="1" si="151"/>
        <v>0</v>
      </c>
      <c r="AB434" s="1112"/>
    </row>
    <row r="435" spans="1:28">
      <c r="A435" s="1151">
        <f>'AMORT. PROFILE 0% CPR'!A435</f>
        <v>57920</v>
      </c>
      <c r="C435" s="1111"/>
      <c r="D435" s="1132">
        <f t="shared" ca="1" si="133"/>
        <v>58837</v>
      </c>
      <c r="E435" s="1133">
        <f t="shared" ca="1" si="134"/>
        <v>58865</v>
      </c>
      <c r="F435" s="1134">
        <f t="shared" ca="1" si="135"/>
        <v>12936</v>
      </c>
      <c r="G435" s="1135">
        <f ca="1">IF(F435&lt;&gt;"",COUNTIF($F$11:F435,"&gt;0"),"")</f>
        <v>425</v>
      </c>
      <c r="H435" s="1136"/>
      <c r="I435" s="1080"/>
      <c r="J435" s="1137">
        <f t="shared" ca="1" si="136"/>
        <v>0</v>
      </c>
      <c r="K435" s="1138">
        <f t="shared" ca="1" si="137"/>
        <v>0</v>
      </c>
      <c r="L435" s="1137">
        <f t="shared" ca="1" si="138"/>
        <v>0</v>
      </c>
      <c r="M435" s="1137">
        <f t="shared" ca="1" si="139"/>
        <v>0</v>
      </c>
      <c r="N435" s="1137">
        <f t="shared" ca="1" si="140"/>
        <v>0</v>
      </c>
      <c r="O435" s="1080"/>
      <c r="P435" s="1137">
        <f t="shared" ca="1" si="141"/>
        <v>0</v>
      </c>
      <c r="Q435" s="1137">
        <f t="shared" ca="1" si="142"/>
        <v>0</v>
      </c>
      <c r="R435" s="1137">
        <f t="shared" ca="1" si="143"/>
        <v>0</v>
      </c>
      <c r="S435" s="1137">
        <f t="shared" ca="1" si="144"/>
        <v>0</v>
      </c>
      <c r="T435" s="1137">
        <f t="shared" ca="1" si="145"/>
        <v>0</v>
      </c>
      <c r="U435" s="1139">
        <f t="shared" ca="1" si="146"/>
        <v>0</v>
      </c>
      <c r="V435" s="1140" t="str">
        <f t="shared" ca="1" si="147"/>
        <v>n.a.</v>
      </c>
      <c r="X435" s="1141">
        <f t="shared" ca="1" si="148"/>
        <v>0</v>
      </c>
      <c r="Y435" s="1141">
        <f t="shared" ca="1" si="149"/>
        <v>0</v>
      </c>
      <c r="Z435" s="1141">
        <f t="shared" ca="1" si="150"/>
        <v>0</v>
      </c>
      <c r="AA435" s="1139">
        <f t="shared" ca="1" si="151"/>
        <v>0</v>
      </c>
      <c r="AB435" s="1112"/>
    </row>
    <row r="436" spans="1:28">
      <c r="A436" s="1151">
        <f>'AMORT. PROFILE 0% CPR'!A436</f>
        <v>57949</v>
      </c>
      <c r="C436" s="1111"/>
      <c r="D436" s="1132">
        <f t="shared" ca="1" si="133"/>
        <v>58865</v>
      </c>
      <c r="E436" s="1133">
        <f t="shared" ca="1" si="134"/>
        <v>58893</v>
      </c>
      <c r="F436" s="1134">
        <f t="shared" ca="1" si="135"/>
        <v>12964</v>
      </c>
      <c r="G436" s="1135">
        <f ca="1">IF(F436&lt;&gt;"",COUNTIF($F$11:F436,"&gt;0"),"")</f>
        <v>426</v>
      </c>
      <c r="H436" s="1136"/>
      <c r="I436" s="1080"/>
      <c r="J436" s="1137">
        <f t="shared" ca="1" si="136"/>
        <v>0</v>
      </c>
      <c r="K436" s="1138">
        <f t="shared" ca="1" si="137"/>
        <v>0</v>
      </c>
      <c r="L436" s="1137">
        <f t="shared" ca="1" si="138"/>
        <v>0</v>
      </c>
      <c r="M436" s="1137">
        <f t="shared" ca="1" si="139"/>
        <v>0</v>
      </c>
      <c r="N436" s="1137">
        <f t="shared" ca="1" si="140"/>
        <v>0</v>
      </c>
      <c r="O436" s="1080"/>
      <c r="P436" s="1137">
        <f t="shared" ca="1" si="141"/>
        <v>0</v>
      </c>
      <c r="Q436" s="1137">
        <f t="shared" ca="1" si="142"/>
        <v>0</v>
      </c>
      <c r="R436" s="1137">
        <f t="shared" ca="1" si="143"/>
        <v>0</v>
      </c>
      <c r="S436" s="1137">
        <f t="shared" ca="1" si="144"/>
        <v>0</v>
      </c>
      <c r="T436" s="1137">
        <f t="shared" ca="1" si="145"/>
        <v>0</v>
      </c>
      <c r="U436" s="1139">
        <f t="shared" ca="1" si="146"/>
        <v>0</v>
      </c>
      <c r="V436" s="1140" t="str">
        <f t="shared" ca="1" si="147"/>
        <v>n.a.</v>
      </c>
      <c r="X436" s="1141">
        <f t="shared" ca="1" si="148"/>
        <v>0</v>
      </c>
      <c r="Y436" s="1141">
        <f t="shared" ca="1" si="149"/>
        <v>0</v>
      </c>
      <c r="Z436" s="1141">
        <f t="shared" ca="1" si="150"/>
        <v>0</v>
      </c>
      <c r="AA436" s="1139">
        <f t="shared" ca="1" si="151"/>
        <v>0</v>
      </c>
      <c r="AB436" s="1112"/>
    </row>
    <row r="437" spans="1:28">
      <c r="A437" s="1151">
        <f>'AMORT. PROFILE 0% CPR'!A437</f>
        <v>57980</v>
      </c>
      <c r="C437" s="1111"/>
      <c r="D437" s="1132">
        <f t="shared" ca="1" si="133"/>
        <v>58896</v>
      </c>
      <c r="E437" s="1133">
        <f t="shared" ca="1" si="134"/>
        <v>58923</v>
      </c>
      <c r="F437" s="1134">
        <f t="shared" ca="1" si="135"/>
        <v>12994</v>
      </c>
      <c r="G437" s="1135">
        <f ca="1">IF(F437&lt;&gt;"",COUNTIF($F$11:F437,"&gt;0"),"")</f>
        <v>427</v>
      </c>
      <c r="H437" s="1136"/>
      <c r="I437" s="1080"/>
      <c r="J437" s="1137">
        <f t="shared" ca="1" si="136"/>
        <v>0</v>
      </c>
      <c r="K437" s="1138">
        <f t="shared" ca="1" si="137"/>
        <v>0</v>
      </c>
      <c r="L437" s="1137">
        <f t="shared" ca="1" si="138"/>
        <v>0</v>
      </c>
      <c r="M437" s="1137">
        <f t="shared" ca="1" si="139"/>
        <v>0</v>
      </c>
      <c r="N437" s="1137">
        <f t="shared" ca="1" si="140"/>
        <v>0</v>
      </c>
      <c r="O437" s="1080"/>
      <c r="P437" s="1137">
        <f t="shared" ca="1" si="141"/>
        <v>0</v>
      </c>
      <c r="Q437" s="1137">
        <f t="shared" ca="1" si="142"/>
        <v>0</v>
      </c>
      <c r="R437" s="1137">
        <f t="shared" ca="1" si="143"/>
        <v>0</v>
      </c>
      <c r="S437" s="1137">
        <f t="shared" ca="1" si="144"/>
        <v>0</v>
      </c>
      <c r="T437" s="1137">
        <f t="shared" ca="1" si="145"/>
        <v>0</v>
      </c>
      <c r="U437" s="1139">
        <f t="shared" ca="1" si="146"/>
        <v>0</v>
      </c>
      <c r="V437" s="1140" t="str">
        <f t="shared" ca="1" si="147"/>
        <v>n.a.</v>
      </c>
      <c r="X437" s="1141">
        <f t="shared" ca="1" si="148"/>
        <v>0</v>
      </c>
      <c r="Y437" s="1141">
        <f t="shared" ca="1" si="149"/>
        <v>0</v>
      </c>
      <c r="Z437" s="1141">
        <f t="shared" ca="1" si="150"/>
        <v>0</v>
      </c>
      <c r="AA437" s="1139">
        <f t="shared" ca="1" si="151"/>
        <v>0</v>
      </c>
      <c r="AB437" s="1112"/>
    </row>
    <row r="438" spans="1:28">
      <c r="A438" s="1151">
        <f>'AMORT. PROFILE 0% CPR'!A438</f>
        <v>58011</v>
      </c>
      <c r="C438" s="1111"/>
      <c r="D438" s="1132">
        <f t="shared" ca="1" si="133"/>
        <v>58926</v>
      </c>
      <c r="E438" s="1133">
        <f t="shared" ca="1" si="134"/>
        <v>58953</v>
      </c>
      <c r="F438" s="1134">
        <f t="shared" ca="1" si="135"/>
        <v>13024</v>
      </c>
      <c r="G438" s="1135">
        <f ca="1">IF(F438&lt;&gt;"",COUNTIF($F$11:F438,"&gt;0"),"")</f>
        <v>428</v>
      </c>
      <c r="H438" s="1136"/>
      <c r="I438" s="1080"/>
      <c r="J438" s="1137">
        <f t="shared" ca="1" si="136"/>
        <v>0</v>
      </c>
      <c r="K438" s="1138">
        <f t="shared" ca="1" si="137"/>
        <v>0</v>
      </c>
      <c r="L438" s="1137">
        <f t="shared" ca="1" si="138"/>
        <v>0</v>
      </c>
      <c r="M438" s="1137">
        <f t="shared" ca="1" si="139"/>
        <v>0</v>
      </c>
      <c r="N438" s="1137">
        <f t="shared" ca="1" si="140"/>
        <v>0</v>
      </c>
      <c r="O438" s="1080"/>
      <c r="P438" s="1137">
        <f t="shared" ca="1" si="141"/>
        <v>0</v>
      </c>
      <c r="Q438" s="1137">
        <f t="shared" ca="1" si="142"/>
        <v>0</v>
      </c>
      <c r="R438" s="1137">
        <f t="shared" ca="1" si="143"/>
        <v>0</v>
      </c>
      <c r="S438" s="1137">
        <f t="shared" ca="1" si="144"/>
        <v>0</v>
      </c>
      <c r="T438" s="1137">
        <f t="shared" ca="1" si="145"/>
        <v>0</v>
      </c>
      <c r="U438" s="1139">
        <f t="shared" ca="1" si="146"/>
        <v>0</v>
      </c>
      <c r="V438" s="1140" t="str">
        <f t="shared" ca="1" si="147"/>
        <v>n.a.</v>
      </c>
      <c r="X438" s="1141">
        <f t="shared" ca="1" si="148"/>
        <v>0</v>
      </c>
      <c r="Y438" s="1141">
        <f t="shared" ca="1" si="149"/>
        <v>0</v>
      </c>
      <c r="Z438" s="1141">
        <f t="shared" ca="1" si="150"/>
        <v>0</v>
      </c>
      <c r="AA438" s="1139">
        <f t="shared" ca="1" si="151"/>
        <v>0</v>
      </c>
      <c r="AB438" s="1112"/>
    </row>
    <row r="439" spans="1:28">
      <c r="A439" s="1151">
        <f>'AMORT. PROFILE 0% CPR'!A439</f>
        <v>58041</v>
      </c>
      <c r="C439" s="1111"/>
      <c r="D439" s="1132">
        <f t="shared" ca="1" si="133"/>
        <v>58957</v>
      </c>
      <c r="E439" s="1133">
        <f t="shared" ca="1" si="134"/>
        <v>58984</v>
      </c>
      <c r="F439" s="1134">
        <f t="shared" ca="1" si="135"/>
        <v>13055</v>
      </c>
      <c r="G439" s="1135">
        <f ca="1">IF(F439&lt;&gt;"",COUNTIF($F$11:F439,"&gt;0"),"")</f>
        <v>429</v>
      </c>
      <c r="H439" s="1136"/>
      <c r="I439" s="1080"/>
      <c r="J439" s="1137">
        <f t="shared" ca="1" si="136"/>
        <v>0</v>
      </c>
      <c r="K439" s="1138">
        <f t="shared" ca="1" si="137"/>
        <v>0</v>
      </c>
      <c r="L439" s="1137">
        <f t="shared" ca="1" si="138"/>
        <v>0</v>
      </c>
      <c r="M439" s="1137">
        <f t="shared" ca="1" si="139"/>
        <v>0</v>
      </c>
      <c r="N439" s="1137">
        <f t="shared" ca="1" si="140"/>
        <v>0</v>
      </c>
      <c r="O439" s="1080"/>
      <c r="P439" s="1137">
        <f t="shared" ca="1" si="141"/>
        <v>0</v>
      </c>
      <c r="Q439" s="1137">
        <f t="shared" ca="1" si="142"/>
        <v>0</v>
      </c>
      <c r="R439" s="1137">
        <f t="shared" ca="1" si="143"/>
        <v>0</v>
      </c>
      <c r="S439" s="1137">
        <f t="shared" ca="1" si="144"/>
        <v>0</v>
      </c>
      <c r="T439" s="1137">
        <f t="shared" ca="1" si="145"/>
        <v>0</v>
      </c>
      <c r="U439" s="1139">
        <f t="shared" ca="1" si="146"/>
        <v>0</v>
      </c>
      <c r="V439" s="1140" t="str">
        <f t="shared" ca="1" si="147"/>
        <v>n.a.</v>
      </c>
      <c r="X439" s="1141">
        <f t="shared" ca="1" si="148"/>
        <v>0</v>
      </c>
      <c r="Y439" s="1141">
        <f t="shared" ca="1" si="149"/>
        <v>0</v>
      </c>
      <c r="Z439" s="1141">
        <f t="shared" ca="1" si="150"/>
        <v>0</v>
      </c>
      <c r="AA439" s="1139">
        <f t="shared" ca="1" si="151"/>
        <v>0</v>
      </c>
      <c r="AB439" s="1112"/>
    </row>
    <row r="440" spans="1:28">
      <c r="A440" s="1151">
        <f>'AMORT. PROFILE 0% CPR'!A440</f>
        <v>58071</v>
      </c>
      <c r="C440" s="1111"/>
      <c r="D440" s="1132">
        <f t="shared" ca="1" si="133"/>
        <v>58987</v>
      </c>
      <c r="E440" s="1133">
        <f t="shared" ca="1" si="134"/>
        <v>59014</v>
      </c>
      <c r="F440" s="1134">
        <f t="shared" ca="1" si="135"/>
        <v>13085</v>
      </c>
      <c r="G440" s="1135">
        <f ca="1">IF(F440&lt;&gt;"",COUNTIF($F$11:F440,"&gt;0"),"")</f>
        <v>430</v>
      </c>
      <c r="H440" s="1136"/>
      <c r="I440" s="1080"/>
      <c r="J440" s="1137">
        <f t="shared" ca="1" si="136"/>
        <v>0</v>
      </c>
      <c r="K440" s="1138">
        <f t="shared" ca="1" si="137"/>
        <v>0</v>
      </c>
      <c r="L440" s="1137">
        <f t="shared" ca="1" si="138"/>
        <v>0</v>
      </c>
      <c r="M440" s="1137">
        <f t="shared" ca="1" si="139"/>
        <v>0</v>
      </c>
      <c r="N440" s="1137">
        <f t="shared" ca="1" si="140"/>
        <v>0</v>
      </c>
      <c r="O440" s="1080"/>
      <c r="P440" s="1137">
        <f t="shared" ca="1" si="141"/>
        <v>0</v>
      </c>
      <c r="Q440" s="1137">
        <f t="shared" ca="1" si="142"/>
        <v>0</v>
      </c>
      <c r="R440" s="1137">
        <f t="shared" ca="1" si="143"/>
        <v>0</v>
      </c>
      <c r="S440" s="1137">
        <f t="shared" ca="1" si="144"/>
        <v>0</v>
      </c>
      <c r="T440" s="1137">
        <f t="shared" ca="1" si="145"/>
        <v>0</v>
      </c>
      <c r="U440" s="1139">
        <f t="shared" ca="1" si="146"/>
        <v>0</v>
      </c>
      <c r="V440" s="1140" t="str">
        <f t="shared" ca="1" si="147"/>
        <v>n.a.</v>
      </c>
      <c r="X440" s="1141">
        <f t="shared" ca="1" si="148"/>
        <v>0</v>
      </c>
      <c r="Y440" s="1141">
        <f t="shared" ca="1" si="149"/>
        <v>0</v>
      </c>
      <c r="Z440" s="1141">
        <f t="shared" ca="1" si="150"/>
        <v>0</v>
      </c>
      <c r="AA440" s="1139">
        <f t="shared" ca="1" si="151"/>
        <v>0</v>
      </c>
      <c r="AB440" s="1112"/>
    </row>
    <row r="441" spans="1:28">
      <c r="A441" s="1151">
        <f>'AMORT. PROFILE 0% CPR'!A441</f>
        <v>58102</v>
      </c>
      <c r="C441" s="1111"/>
      <c r="D441" s="1132">
        <f t="shared" ca="1" si="133"/>
        <v>59018</v>
      </c>
      <c r="E441" s="1133">
        <f t="shared" ca="1" si="134"/>
        <v>59047</v>
      </c>
      <c r="F441" s="1134">
        <f t="shared" ca="1" si="135"/>
        <v>13118</v>
      </c>
      <c r="G441" s="1135">
        <f ca="1">IF(F441&lt;&gt;"",COUNTIF($F$11:F441,"&gt;0"),"")</f>
        <v>431</v>
      </c>
      <c r="H441" s="1136"/>
      <c r="I441" s="1080"/>
      <c r="J441" s="1137">
        <f t="shared" ca="1" si="136"/>
        <v>0</v>
      </c>
      <c r="K441" s="1138">
        <f t="shared" ca="1" si="137"/>
        <v>0</v>
      </c>
      <c r="L441" s="1137">
        <f t="shared" ca="1" si="138"/>
        <v>0</v>
      </c>
      <c r="M441" s="1137">
        <f t="shared" ca="1" si="139"/>
        <v>0</v>
      </c>
      <c r="N441" s="1137">
        <f t="shared" ca="1" si="140"/>
        <v>0</v>
      </c>
      <c r="O441" s="1080"/>
      <c r="P441" s="1137">
        <f t="shared" ca="1" si="141"/>
        <v>0</v>
      </c>
      <c r="Q441" s="1137">
        <f t="shared" ca="1" si="142"/>
        <v>0</v>
      </c>
      <c r="R441" s="1137">
        <f t="shared" ca="1" si="143"/>
        <v>0</v>
      </c>
      <c r="S441" s="1137">
        <f t="shared" ca="1" si="144"/>
        <v>0</v>
      </c>
      <c r="T441" s="1137">
        <f t="shared" ca="1" si="145"/>
        <v>0</v>
      </c>
      <c r="U441" s="1139">
        <f t="shared" ca="1" si="146"/>
        <v>0</v>
      </c>
      <c r="V441" s="1140" t="str">
        <f t="shared" ca="1" si="147"/>
        <v>n.a.</v>
      </c>
      <c r="X441" s="1141">
        <f t="shared" ca="1" si="148"/>
        <v>0</v>
      </c>
      <c r="Y441" s="1141">
        <f t="shared" ca="1" si="149"/>
        <v>0</v>
      </c>
      <c r="Z441" s="1141">
        <f t="shared" ca="1" si="150"/>
        <v>0</v>
      </c>
      <c r="AA441" s="1139">
        <f t="shared" ca="1" si="151"/>
        <v>0</v>
      </c>
      <c r="AB441" s="1112"/>
    </row>
    <row r="442" spans="1:28">
      <c r="A442" s="1151">
        <f>'AMORT. PROFILE 0% CPR'!A442</f>
        <v>58133</v>
      </c>
      <c r="C442" s="1111"/>
      <c r="D442" s="1132">
        <f t="shared" ca="1" si="133"/>
        <v>59049</v>
      </c>
      <c r="E442" s="1133">
        <f t="shared" ca="1" si="134"/>
        <v>59076</v>
      </c>
      <c r="F442" s="1134">
        <f t="shared" ca="1" si="135"/>
        <v>13147</v>
      </c>
      <c r="G442" s="1135">
        <f ca="1">IF(F442&lt;&gt;"",COUNTIF($F$11:F442,"&gt;0"),"")</f>
        <v>432</v>
      </c>
      <c r="H442" s="1136"/>
      <c r="I442" s="1080"/>
      <c r="J442" s="1137">
        <f t="shared" ca="1" si="136"/>
        <v>0</v>
      </c>
      <c r="K442" s="1138">
        <f t="shared" ca="1" si="137"/>
        <v>0</v>
      </c>
      <c r="L442" s="1137">
        <f t="shared" ca="1" si="138"/>
        <v>0</v>
      </c>
      <c r="M442" s="1137">
        <f t="shared" ca="1" si="139"/>
        <v>0</v>
      </c>
      <c r="N442" s="1137">
        <f t="shared" ca="1" si="140"/>
        <v>0</v>
      </c>
      <c r="O442" s="1080"/>
      <c r="P442" s="1137">
        <f t="shared" ca="1" si="141"/>
        <v>0</v>
      </c>
      <c r="Q442" s="1137">
        <f t="shared" ca="1" si="142"/>
        <v>0</v>
      </c>
      <c r="R442" s="1137">
        <f t="shared" ca="1" si="143"/>
        <v>0</v>
      </c>
      <c r="S442" s="1137">
        <f t="shared" ca="1" si="144"/>
        <v>0</v>
      </c>
      <c r="T442" s="1137">
        <f t="shared" ca="1" si="145"/>
        <v>0</v>
      </c>
      <c r="U442" s="1139">
        <f t="shared" ca="1" si="146"/>
        <v>0</v>
      </c>
      <c r="V442" s="1140" t="str">
        <f t="shared" ca="1" si="147"/>
        <v>n.a.</v>
      </c>
      <c r="X442" s="1141">
        <f t="shared" ca="1" si="148"/>
        <v>0</v>
      </c>
      <c r="Y442" s="1141">
        <f t="shared" ca="1" si="149"/>
        <v>0</v>
      </c>
      <c r="Z442" s="1141">
        <f t="shared" ca="1" si="150"/>
        <v>0</v>
      </c>
      <c r="AA442" s="1139">
        <f t="shared" ca="1" si="151"/>
        <v>0</v>
      </c>
      <c r="AB442" s="1112"/>
    </row>
    <row r="443" spans="1:28">
      <c r="A443" s="1151">
        <f>'AMORT. PROFILE 0% CPR'!A443</f>
        <v>58161</v>
      </c>
      <c r="C443" s="1111"/>
      <c r="D443" s="1132">
        <f t="shared" ca="1" si="133"/>
        <v>59079</v>
      </c>
      <c r="E443" s="1133">
        <f t="shared" ca="1" si="134"/>
        <v>59106</v>
      </c>
      <c r="F443" s="1134">
        <f t="shared" ca="1" si="135"/>
        <v>13177</v>
      </c>
      <c r="G443" s="1135">
        <f ca="1">IF(F443&lt;&gt;"",COUNTIF($F$11:F443,"&gt;0"),"")</f>
        <v>433</v>
      </c>
      <c r="H443" s="1136"/>
      <c r="I443" s="1080"/>
      <c r="J443" s="1137">
        <f t="shared" ca="1" si="136"/>
        <v>0</v>
      </c>
      <c r="K443" s="1138">
        <f t="shared" ca="1" si="137"/>
        <v>0</v>
      </c>
      <c r="L443" s="1137">
        <f t="shared" ca="1" si="138"/>
        <v>0</v>
      </c>
      <c r="M443" s="1137">
        <f t="shared" ca="1" si="139"/>
        <v>0</v>
      </c>
      <c r="N443" s="1137">
        <f t="shared" ca="1" si="140"/>
        <v>0</v>
      </c>
      <c r="O443" s="1080"/>
      <c r="P443" s="1137">
        <f t="shared" ca="1" si="141"/>
        <v>0</v>
      </c>
      <c r="Q443" s="1137">
        <f t="shared" ca="1" si="142"/>
        <v>0</v>
      </c>
      <c r="R443" s="1137">
        <f t="shared" ca="1" si="143"/>
        <v>0</v>
      </c>
      <c r="S443" s="1137">
        <f t="shared" ca="1" si="144"/>
        <v>0</v>
      </c>
      <c r="T443" s="1137">
        <f t="shared" ca="1" si="145"/>
        <v>0</v>
      </c>
      <c r="U443" s="1139">
        <f t="shared" ca="1" si="146"/>
        <v>0</v>
      </c>
      <c r="V443" s="1140" t="str">
        <f t="shared" ca="1" si="147"/>
        <v>n.a.</v>
      </c>
      <c r="X443" s="1141">
        <f t="shared" ca="1" si="148"/>
        <v>0</v>
      </c>
      <c r="Y443" s="1141">
        <f t="shared" ca="1" si="149"/>
        <v>0</v>
      </c>
      <c r="Z443" s="1141">
        <f t="shared" ca="1" si="150"/>
        <v>0</v>
      </c>
      <c r="AA443" s="1139">
        <f t="shared" ca="1" si="151"/>
        <v>0</v>
      </c>
      <c r="AB443" s="1112"/>
    </row>
    <row r="444" spans="1:28">
      <c r="A444" s="1151">
        <f>'AMORT. PROFILE 0% CPR'!A444</f>
        <v>58193</v>
      </c>
      <c r="C444" s="1111"/>
      <c r="D444" s="1132">
        <f t="shared" ca="1" si="133"/>
        <v>59110</v>
      </c>
      <c r="E444" s="1133">
        <f t="shared" ca="1" si="134"/>
        <v>59138</v>
      </c>
      <c r="F444" s="1134">
        <f t="shared" ca="1" si="135"/>
        <v>13209</v>
      </c>
      <c r="G444" s="1135">
        <f ca="1">IF(F444&lt;&gt;"",COUNTIF($F$11:F444,"&gt;0"),"")</f>
        <v>434</v>
      </c>
      <c r="H444" s="1136"/>
      <c r="I444" s="1080"/>
      <c r="J444" s="1137">
        <f t="shared" ca="1" si="136"/>
        <v>0</v>
      </c>
      <c r="K444" s="1138">
        <f t="shared" ca="1" si="137"/>
        <v>0</v>
      </c>
      <c r="L444" s="1137">
        <f t="shared" ca="1" si="138"/>
        <v>0</v>
      </c>
      <c r="M444" s="1137">
        <f t="shared" ca="1" si="139"/>
        <v>0</v>
      </c>
      <c r="N444" s="1137">
        <f t="shared" ca="1" si="140"/>
        <v>0</v>
      </c>
      <c r="O444" s="1080"/>
      <c r="P444" s="1137">
        <f t="shared" ca="1" si="141"/>
        <v>0</v>
      </c>
      <c r="Q444" s="1137">
        <f t="shared" ca="1" si="142"/>
        <v>0</v>
      </c>
      <c r="R444" s="1137">
        <f t="shared" ca="1" si="143"/>
        <v>0</v>
      </c>
      <c r="S444" s="1137">
        <f t="shared" ca="1" si="144"/>
        <v>0</v>
      </c>
      <c r="T444" s="1137">
        <f t="shared" ca="1" si="145"/>
        <v>0</v>
      </c>
      <c r="U444" s="1139">
        <f t="shared" ca="1" si="146"/>
        <v>0</v>
      </c>
      <c r="V444" s="1140" t="str">
        <f t="shared" ca="1" si="147"/>
        <v>n.a.</v>
      </c>
      <c r="X444" s="1141">
        <f t="shared" ca="1" si="148"/>
        <v>0</v>
      </c>
      <c r="Y444" s="1141">
        <f t="shared" ca="1" si="149"/>
        <v>0</v>
      </c>
      <c r="Z444" s="1141">
        <f t="shared" ca="1" si="150"/>
        <v>0</v>
      </c>
      <c r="AA444" s="1139">
        <f t="shared" ca="1" si="151"/>
        <v>0</v>
      </c>
      <c r="AB444" s="1112"/>
    </row>
    <row r="445" spans="1:28">
      <c r="A445" s="1151">
        <f>'AMORT. PROFILE 0% CPR'!A445</f>
        <v>58222</v>
      </c>
      <c r="C445" s="1111"/>
      <c r="D445" s="1132">
        <f t="shared" ca="1" si="133"/>
        <v>59140</v>
      </c>
      <c r="E445" s="1133">
        <f t="shared" ca="1" si="134"/>
        <v>59167</v>
      </c>
      <c r="F445" s="1134">
        <f t="shared" ca="1" si="135"/>
        <v>13238</v>
      </c>
      <c r="G445" s="1135">
        <f ca="1">IF(F445&lt;&gt;"",COUNTIF($F$11:F445,"&gt;0"),"")</f>
        <v>435</v>
      </c>
      <c r="H445" s="1136"/>
      <c r="I445" s="1080"/>
      <c r="J445" s="1137">
        <f t="shared" ca="1" si="136"/>
        <v>0</v>
      </c>
      <c r="K445" s="1138">
        <f t="shared" ca="1" si="137"/>
        <v>0</v>
      </c>
      <c r="L445" s="1137">
        <f t="shared" ca="1" si="138"/>
        <v>0</v>
      </c>
      <c r="M445" s="1137">
        <f t="shared" ca="1" si="139"/>
        <v>0</v>
      </c>
      <c r="N445" s="1137">
        <f t="shared" ca="1" si="140"/>
        <v>0</v>
      </c>
      <c r="O445" s="1080"/>
      <c r="P445" s="1137">
        <f t="shared" ca="1" si="141"/>
        <v>0</v>
      </c>
      <c r="Q445" s="1137">
        <f t="shared" ca="1" si="142"/>
        <v>0</v>
      </c>
      <c r="R445" s="1137">
        <f t="shared" ca="1" si="143"/>
        <v>0</v>
      </c>
      <c r="S445" s="1137">
        <f t="shared" ca="1" si="144"/>
        <v>0</v>
      </c>
      <c r="T445" s="1137">
        <f t="shared" ca="1" si="145"/>
        <v>0</v>
      </c>
      <c r="U445" s="1139">
        <f t="shared" ca="1" si="146"/>
        <v>0</v>
      </c>
      <c r="V445" s="1140" t="str">
        <f t="shared" ca="1" si="147"/>
        <v>n.a.</v>
      </c>
      <c r="X445" s="1141">
        <f t="shared" ca="1" si="148"/>
        <v>0</v>
      </c>
      <c r="Y445" s="1141">
        <f t="shared" ca="1" si="149"/>
        <v>0</v>
      </c>
      <c r="Z445" s="1141">
        <f t="shared" ca="1" si="150"/>
        <v>0</v>
      </c>
      <c r="AA445" s="1139">
        <f t="shared" ca="1" si="151"/>
        <v>0</v>
      </c>
      <c r="AB445" s="1112"/>
    </row>
    <row r="446" spans="1:28">
      <c r="A446" s="1151">
        <f>'AMORT. PROFILE 0% CPR'!A446</f>
        <v>58253</v>
      </c>
      <c r="C446" s="1111"/>
      <c r="D446" s="1132">
        <f t="shared" ca="1" si="133"/>
        <v>59171</v>
      </c>
      <c r="E446" s="1133">
        <f t="shared" ca="1" si="134"/>
        <v>59198</v>
      </c>
      <c r="F446" s="1134">
        <f t="shared" ca="1" si="135"/>
        <v>13269</v>
      </c>
      <c r="G446" s="1135">
        <f ca="1">IF(F446&lt;&gt;"",COUNTIF($F$11:F446,"&gt;0"),"")</f>
        <v>436</v>
      </c>
      <c r="H446" s="1136"/>
      <c r="I446" s="1080"/>
      <c r="J446" s="1137">
        <f t="shared" ca="1" si="136"/>
        <v>0</v>
      </c>
      <c r="K446" s="1138">
        <f t="shared" ca="1" si="137"/>
        <v>0</v>
      </c>
      <c r="L446" s="1137">
        <f t="shared" ca="1" si="138"/>
        <v>0</v>
      </c>
      <c r="M446" s="1137">
        <f t="shared" ca="1" si="139"/>
        <v>0</v>
      </c>
      <c r="N446" s="1137">
        <f t="shared" ca="1" si="140"/>
        <v>0</v>
      </c>
      <c r="O446" s="1080"/>
      <c r="P446" s="1137">
        <f t="shared" ca="1" si="141"/>
        <v>0</v>
      </c>
      <c r="Q446" s="1137">
        <f t="shared" ca="1" si="142"/>
        <v>0</v>
      </c>
      <c r="R446" s="1137">
        <f t="shared" ca="1" si="143"/>
        <v>0</v>
      </c>
      <c r="S446" s="1137">
        <f t="shared" ca="1" si="144"/>
        <v>0</v>
      </c>
      <c r="T446" s="1137">
        <f t="shared" ca="1" si="145"/>
        <v>0</v>
      </c>
      <c r="U446" s="1139">
        <f t="shared" ca="1" si="146"/>
        <v>0</v>
      </c>
      <c r="V446" s="1140" t="str">
        <f t="shared" ca="1" si="147"/>
        <v>n.a.</v>
      </c>
      <c r="X446" s="1141">
        <f t="shared" ca="1" si="148"/>
        <v>0</v>
      </c>
      <c r="Y446" s="1141">
        <f t="shared" ca="1" si="149"/>
        <v>0</v>
      </c>
      <c r="Z446" s="1141">
        <f t="shared" ca="1" si="150"/>
        <v>0</v>
      </c>
      <c r="AA446" s="1139">
        <f t="shared" ca="1" si="151"/>
        <v>0</v>
      </c>
      <c r="AB446" s="1112"/>
    </row>
    <row r="447" spans="1:28">
      <c r="A447" s="1151">
        <f>'AMORT. PROFILE 0% CPR'!A447</f>
        <v>58284</v>
      </c>
      <c r="C447" s="1111"/>
      <c r="D447" s="1132">
        <f t="shared" ca="1" si="133"/>
        <v>59202</v>
      </c>
      <c r="E447" s="1133">
        <f t="shared" ca="1" si="134"/>
        <v>59229</v>
      </c>
      <c r="F447" s="1134">
        <f t="shared" ca="1" si="135"/>
        <v>13300</v>
      </c>
      <c r="G447" s="1135">
        <f ca="1">IF(F447&lt;&gt;"",COUNTIF($F$11:F447,"&gt;0"),"")</f>
        <v>437</v>
      </c>
      <c r="H447" s="1136"/>
      <c r="I447" s="1080"/>
      <c r="J447" s="1137">
        <f t="shared" ca="1" si="136"/>
        <v>0</v>
      </c>
      <c r="K447" s="1138">
        <f t="shared" ca="1" si="137"/>
        <v>0</v>
      </c>
      <c r="L447" s="1137">
        <f t="shared" ca="1" si="138"/>
        <v>0</v>
      </c>
      <c r="M447" s="1137">
        <f t="shared" ca="1" si="139"/>
        <v>0</v>
      </c>
      <c r="N447" s="1137">
        <f t="shared" ca="1" si="140"/>
        <v>0</v>
      </c>
      <c r="O447" s="1080"/>
      <c r="P447" s="1137">
        <f t="shared" ca="1" si="141"/>
        <v>0</v>
      </c>
      <c r="Q447" s="1137">
        <f t="shared" ca="1" si="142"/>
        <v>0</v>
      </c>
      <c r="R447" s="1137">
        <f t="shared" ca="1" si="143"/>
        <v>0</v>
      </c>
      <c r="S447" s="1137">
        <f t="shared" ca="1" si="144"/>
        <v>0</v>
      </c>
      <c r="T447" s="1137">
        <f t="shared" ca="1" si="145"/>
        <v>0</v>
      </c>
      <c r="U447" s="1139">
        <f t="shared" ca="1" si="146"/>
        <v>0</v>
      </c>
      <c r="V447" s="1140" t="str">
        <f t="shared" ca="1" si="147"/>
        <v>n.a.</v>
      </c>
      <c r="X447" s="1141">
        <f t="shared" ca="1" si="148"/>
        <v>0</v>
      </c>
      <c r="Y447" s="1141">
        <f t="shared" ca="1" si="149"/>
        <v>0</v>
      </c>
      <c r="Z447" s="1141">
        <f t="shared" ca="1" si="150"/>
        <v>0</v>
      </c>
      <c r="AA447" s="1139">
        <f t="shared" ca="1" si="151"/>
        <v>0</v>
      </c>
      <c r="AB447" s="1112"/>
    </row>
    <row r="448" spans="1:28">
      <c r="A448" s="1151">
        <f>'AMORT. PROFILE 0% CPR'!A448</f>
        <v>58314</v>
      </c>
      <c r="C448" s="1111"/>
      <c r="D448" s="1132">
        <f t="shared" ca="1" si="133"/>
        <v>59230</v>
      </c>
      <c r="E448" s="1133">
        <f t="shared" ca="1" si="134"/>
        <v>59257</v>
      </c>
      <c r="F448" s="1134">
        <f t="shared" ca="1" si="135"/>
        <v>13328</v>
      </c>
      <c r="G448" s="1135">
        <f ca="1">IF(F448&lt;&gt;"",COUNTIF($F$11:F448,"&gt;0"),"")</f>
        <v>438</v>
      </c>
      <c r="H448" s="1136"/>
      <c r="I448" s="1080"/>
      <c r="J448" s="1137">
        <f t="shared" ca="1" si="136"/>
        <v>0</v>
      </c>
      <c r="K448" s="1138">
        <f t="shared" ca="1" si="137"/>
        <v>0</v>
      </c>
      <c r="L448" s="1137">
        <f t="shared" ca="1" si="138"/>
        <v>0</v>
      </c>
      <c r="M448" s="1137">
        <f t="shared" ca="1" si="139"/>
        <v>0</v>
      </c>
      <c r="N448" s="1137">
        <f t="shared" ca="1" si="140"/>
        <v>0</v>
      </c>
      <c r="O448" s="1080"/>
      <c r="P448" s="1137">
        <f t="shared" ca="1" si="141"/>
        <v>0</v>
      </c>
      <c r="Q448" s="1137">
        <f t="shared" ca="1" si="142"/>
        <v>0</v>
      </c>
      <c r="R448" s="1137">
        <f t="shared" ca="1" si="143"/>
        <v>0</v>
      </c>
      <c r="S448" s="1137">
        <f t="shared" ca="1" si="144"/>
        <v>0</v>
      </c>
      <c r="T448" s="1137">
        <f t="shared" ca="1" si="145"/>
        <v>0</v>
      </c>
      <c r="U448" s="1139">
        <f t="shared" ca="1" si="146"/>
        <v>0</v>
      </c>
      <c r="V448" s="1140" t="str">
        <f t="shared" ca="1" si="147"/>
        <v>n.a.</v>
      </c>
      <c r="X448" s="1141">
        <f t="shared" ca="1" si="148"/>
        <v>0</v>
      </c>
      <c r="Y448" s="1141">
        <f t="shared" ca="1" si="149"/>
        <v>0</v>
      </c>
      <c r="Z448" s="1141">
        <f t="shared" ca="1" si="150"/>
        <v>0</v>
      </c>
      <c r="AA448" s="1139">
        <f t="shared" ca="1" si="151"/>
        <v>0</v>
      </c>
      <c r="AB448" s="1112"/>
    </row>
    <row r="449" spans="1:28">
      <c r="A449" s="1151">
        <f>'AMORT. PROFILE 0% CPR'!A449</f>
        <v>58347</v>
      </c>
      <c r="C449" s="1111"/>
      <c r="D449" s="1132">
        <f t="shared" ca="1" si="133"/>
        <v>59261</v>
      </c>
      <c r="E449" s="1133">
        <f t="shared" ca="1" si="134"/>
        <v>59288</v>
      </c>
      <c r="F449" s="1134">
        <f t="shared" ca="1" si="135"/>
        <v>13359</v>
      </c>
      <c r="G449" s="1135">
        <f ca="1">IF(F449&lt;&gt;"",COUNTIF($F$11:F449,"&gt;0"),"")</f>
        <v>439</v>
      </c>
      <c r="H449" s="1136"/>
      <c r="I449" s="1080"/>
      <c r="J449" s="1137">
        <f t="shared" ca="1" si="136"/>
        <v>0</v>
      </c>
      <c r="K449" s="1138">
        <f t="shared" ca="1" si="137"/>
        <v>0</v>
      </c>
      <c r="L449" s="1137">
        <f t="shared" ca="1" si="138"/>
        <v>0</v>
      </c>
      <c r="M449" s="1137">
        <f t="shared" ca="1" si="139"/>
        <v>0</v>
      </c>
      <c r="N449" s="1137">
        <f t="shared" ca="1" si="140"/>
        <v>0</v>
      </c>
      <c r="O449" s="1080"/>
      <c r="P449" s="1137">
        <f t="shared" ca="1" si="141"/>
        <v>0</v>
      </c>
      <c r="Q449" s="1137">
        <f t="shared" ca="1" si="142"/>
        <v>0</v>
      </c>
      <c r="R449" s="1137">
        <f t="shared" ca="1" si="143"/>
        <v>0</v>
      </c>
      <c r="S449" s="1137">
        <f t="shared" ca="1" si="144"/>
        <v>0</v>
      </c>
      <c r="T449" s="1137">
        <f t="shared" ca="1" si="145"/>
        <v>0</v>
      </c>
      <c r="U449" s="1139">
        <f t="shared" ca="1" si="146"/>
        <v>0</v>
      </c>
      <c r="V449" s="1140" t="str">
        <f t="shared" ca="1" si="147"/>
        <v>n.a.</v>
      </c>
      <c r="X449" s="1141">
        <f t="shared" ca="1" si="148"/>
        <v>0</v>
      </c>
      <c r="Y449" s="1141">
        <f t="shared" ca="1" si="149"/>
        <v>0</v>
      </c>
      <c r="Z449" s="1141">
        <f t="shared" ca="1" si="150"/>
        <v>0</v>
      </c>
      <c r="AA449" s="1139">
        <f t="shared" ca="1" si="151"/>
        <v>0</v>
      </c>
      <c r="AB449" s="1112"/>
    </row>
    <row r="450" spans="1:28">
      <c r="A450" s="1151">
        <f>'AMORT. PROFILE 0% CPR'!A450</f>
        <v>58375</v>
      </c>
      <c r="C450" s="1111"/>
      <c r="D450" s="1132">
        <f t="shared" ca="1" si="133"/>
        <v>59291</v>
      </c>
      <c r="E450" s="1133">
        <f t="shared" ca="1" si="134"/>
        <v>59320</v>
      </c>
      <c r="F450" s="1134">
        <f t="shared" ca="1" si="135"/>
        <v>13391</v>
      </c>
      <c r="G450" s="1135">
        <f ca="1">IF(F450&lt;&gt;"",COUNTIF($F$11:F450,"&gt;0"),"")</f>
        <v>440</v>
      </c>
      <c r="H450" s="1136"/>
      <c r="I450" s="1080"/>
      <c r="J450" s="1137">
        <f t="shared" ca="1" si="136"/>
        <v>0</v>
      </c>
      <c r="K450" s="1138">
        <f t="shared" ca="1" si="137"/>
        <v>0</v>
      </c>
      <c r="L450" s="1137">
        <f t="shared" ca="1" si="138"/>
        <v>0</v>
      </c>
      <c r="M450" s="1137">
        <f t="shared" ca="1" si="139"/>
        <v>0</v>
      </c>
      <c r="N450" s="1137">
        <f t="shared" ca="1" si="140"/>
        <v>0</v>
      </c>
      <c r="O450" s="1080"/>
      <c r="P450" s="1137">
        <f t="shared" ca="1" si="141"/>
        <v>0</v>
      </c>
      <c r="Q450" s="1137">
        <f t="shared" ca="1" si="142"/>
        <v>0</v>
      </c>
      <c r="R450" s="1137">
        <f t="shared" ca="1" si="143"/>
        <v>0</v>
      </c>
      <c r="S450" s="1137">
        <f t="shared" ca="1" si="144"/>
        <v>0</v>
      </c>
      <c r="T450" s="1137">
        <f t="shared" ca="1" si="145"/>
        <v>0</v>
      </c>
      <c r="U450" s="1139">
        <f t="shared" ca="1" si="146"/>
        <v>0</v>
      </c>
      <c r="V450" s="1140" t="str">
        <f t="shared" ca="1" si="147"/>
        <v>n.a.</v>
      </c>
      <c r="X450" s="1141">
        <f t="shared" ca="1" si="148"/>
        <v>0</v>
      </c>
      <c r="Y450" s="1141">
        <f t="shared" ca="1" si="149"/>
        <v>0</v>
      </c>
      <c r="Z450" s="1141">
        <f t="shared" ca="1" si="150"/>
        <v>0</v>
      </c>
      <c r="AA450" s="1139">
        <f t="shared" ca="1" si="151"/>
        <v>0</v>
      </c>
      <c r="AB450" s="1112"/>
    </row>
    <row r="451" spans="1:28">
      <c r="A451" s="1151">
        <f>'AMORT. PROFILE 0% CPR'!A451</f>
        <v>58406</v>
      </c>
      <c r="C451" s="1111"/>
      <c r="D451" s="1132" t="str">
        <f t="shared" ca="1" si="133"/>
        <v/>
      </c>
      <c r="E451" s="1133" t="str">
        <f t="shared" ca="1" si="134"/>
        <v/>
      </c>
      <c r="F451" s="1134" t="str">
        <f t="shared" ca="1" si="135"/>
        <v/>
      </c>
      <c r="G451" s="1135" t="str">
        <f ca="1">IF(F451&lt;&gt;"",COUNTIF($F$11:F451,"&gt;0"),"")</f>
        <v/>
      </c>
      <c r="H451" s="1136"/>
      <c r="I451" s="1080"/>
      <c r="J451" s="1137">
        <f t="shared" ca="1" si="136"/>
        <v>0</v>
      </c>
      <c r="K451" s="1138">
        <f t="shared" ca="1" si="137"/>
        <v>0</v>
      </c>
      <c r="L451" s="1137" t="str">
        <f t="shared" ca="1" si="138"/>
        <v/>
      </c>
      <c r="M451" s="1137" t="e">
        <f t="shared" ca="1" si="139"/>
        <v>#VALUE!</v>
      </c>
      <c r="N451" s="1137" t="str">
        <f t="shared" ca="1" si="140"/>
        <v/>
      </c>
      <c r="O451" s="1080"/>
      <c r="P451" s="1137" t="str">
        <f t="shared" ca="1" si="141"/>
        <v/>
      </c>
      <c r="Q451" s="1137" t="str">
        <f t="shared" ca="1" si="142"/>
        <v/>
      </c>
      <c r="R451" s="1137" t="str">
        <f t="shared" ca="1" si="143"/>
        <v/>
      </c>
      <c r="S451" s="1137" t="str">
        <f t="shared" ca="1" si="144"/>
        <v/>
      </c>
      <c r="T451" s="1137" t="str">
        <f t="shared" ca="1" si="145"/>
        <v/>
      </c>
      <c r="U451" s="1139" t="str">
        <f t="shared" ca="1" si="146"/>
        <v/>
      </c>
      <c r="V451" s="1140" t="str">
        <f t="shared" ca="1" si="147"/>
        <v/>
      </c>
      <c r="X451" s="1141" t="str">
        <f t="shared" ca="1" si="148"/>
        <v/>
      </c>
      <c r="Y451" s="1141" t="str">
        <f t="shared" ca="1" si="149"/>
        <v/>
      </c>
      <c r="Z451" s="1141" t="str">
        <f t="shared" ca="1" si="150"/>
        <v/>
      </c>
      <c r="AA451" s="1139" t="str">
        <f t="shared" ca="1" si="151"/>
        <v/>
      </c>
      <c r="AB451" s="1112"/>
    </row>
    <row r="452" spans="1:28">
      <c r="A452" s="1151">
        <f>'AMORT. PROFILE 0% CPR'!A452</f>
        <v>58438</v>
      </c>
      <c r="C452" s="1111"/>
      <c r="D452" s="1132" t="str">
        <f t="shared" ca="1" si="133"/>
        <v/>
      </c>
      <c r="E452" s="1133" t="str">
        <f t="shared" ca="1" si="134"/>
        <v/>
      </c>
      <c r="F452" s="1134" t="str">
        <f t="shared" ca="1" si="135"/>
        <v/>
      </c>
      <c r="G452" s="1135" t="str">
        <f ca="1">IF(F452&lt;&gt;"",COUNTIF($F$11:F452,"&gt;0"),"")</f>
        <v/>
      </c>
      <c r="H452" s="1136"/>
      <c r="I452" s="1080"/>
      <c r="J452" s="1137" t="str">
        <f t="shared" ca="1" si="136"/>
        <v/>
      </c>
      <c r="K452" s="1138" t="e">
        <f t="shared" ca="1" si="137"/>
        <v>#VALUE!</v>
      </c>
      <c r="L452" s="1137" t="str">
        <f t="shared" ca="1" si="138"/>
        <v/>
      </c>
      <c r="M452" s="1137" t="e">
        <f t="shared" ca="1" si="139"/>
        <v>#VALUE!</v>
      </c>
      <c r="N452" s="1137" t="str">
        <f t="shared" ca="1" si="140"/>
        <v/>
      </c>
      <c r="O452" s="1080"/>
      <c r="P452" s="1137" t="str">
        <f t="shared" ca="1" si="141"/>
        <v/>
      </c>
      <c r="Q452" s="1137" t="str">
        <f t="shared" ca="1" si="142"/>
        <v/>
      </c>
      <c r="R452" s="1137" t="str">
        <f t="shared" ca="1" si="143"/>
        <v/>
      </c>
      <c r="S452" s="1137" t="str">
        <f t="shared" ca="1" si="144"/>
        <v/>
      </c>
      <c r="T452" s="1137" t="str">
        <f t="shared" ca="1" si="145"/>
        <v/>
      </c>
      <c r="U452" s="1139" t="str">
        <f t="shared" ca="1" si="146"/>
        <v/>
      </c>
      <c r="V452" s="1140" t="str">
        <f t="shared" ca="1" si="147"/>
        <v/>
      </c>
      <c r="X452" s="1141" t="str">
        <f t="shared" ca="1" si="148"/>
        <v/>
      </c>
      <c r="Y452" s="1141" t="str">
        <f t="shared" ca="1" si="149"/>
        <v/>
      </c>
      <c r="Z452" s="1141" t="str">
        <f t="shared" ca="1" si="150"/>
        <v/>
      </c>
      <c r="AA452" s="1139" t="str">
        <f t="shared" ca="1" si="151"/>
        <v/>
      </c>
      <c r="AB452" s="1112"/>
    </row>
    <row r="453" spans="1:28">
      <c r="A453" s="1151">
        <f>'AMORT. PROFILE 0% CPR'!A453</f>
        <v>58467</v>
      </c>
      <c r="C453" s="1111"/>
      <c r="D453" s="1132" t="str">
        <f t="shared" ca="1" si="133"/>
        <v/>
      </c>
      <c r="E453" s="1133" t="str">
        <f t="shared" ca="1" si="134"/>
        <v/>
      </c>
      <c r="F453" s="1134" t="str">
        <f t="shared" ca="1" si="135"/>
        <v/>
      </c>
      <c r="G453" s="1135" t="str">
        <f ca="1">IF(F453&lt;&gt;"",COUNTIF($F$11:F453,"&gt;0"),"")</f>
        <v/>
      </c>
      <c r="H453" s="1136"/>
      <c r="I453" s="1080"/>
      <c r="J453" s="1137" t="str">
        <f t="shared" ca="1" si="136"/>
        <v/>
      </c>
      <c r="K453" s="1138" t="e">
        <f t="shared" ca="1" si="137"/>
        <v>#VALUE!</v>
      </c>
      <c r="L453" s="1137" t="str">
        <f t="shared" ca="1" si="138"/>
        <v/>
      </c>
      <c r="M453" s="1137" t="e">
        <f t="shared" ca="1" si="139"/>
        <v>#VALUE!</v>
      </c>
      <c r="N453" s="1137" t="str">
        <f t="shared" ca="1" si="140"/>
        <v/>
      </c>
      <c r="O453" s="1080"/>
      <c r="P453" s="1137" t="str">
        <f t="shared" ca="1" si="141"/>
        <v/>
      </c>
      <c r="Q453" s="1137" t="str">
        <f t="shared" ca="1" si="142"/>
        <v/>
      </c>
      <c r="R453" s="1137" t="str">
        <f t="shared" ca="1" si="143"/>
        <v/>
      </c>
      <c r="S453" s="1137" t="str">
        <f t="shared" ca="1" si="144"/>
        <v/>
      </c>
      <c r="T453" s="1137" t="str">
        <f t="shared" ca="1" si="145"/>
        <v/>
      </c>
      <c r="U453" s="1139" t="str">
        <f t="shared" ca="1" si="146"/>
        <v/>
      </c>
      <c r="V453" s="1140" t="str">
        <f t="shared" ca="1" si="147"/>
        <v/>
      </c>
      <c r="X453" s="1141" t="str">
        <f t="shared" ca="1" si="148"/>
        <v/>
      </c>
      <c r="Y453" s="1141" t="str">
        <f t="shared" ca="1" si="149"/>
        <v/>
      </c>
      <c r="Z453" s="1141" t="str">
        <f t="shared" ca="1" si="150"/>
        <v/>
      </c>
      <c r="AA453" s="1139" t="str">
        <f t="shared" ca="1" si="151"/>
        <v/>
      </c>
      <c r="AB453" s="1112"/>
    </row>
    <row r="454" spans="1:28">
      <c r="A454" s="1151">
        <f>'AMORT. PROFILE 0% CPR'!A454</f>
        <v>58498</v>
      </c>
      <c r="C454" s="1111"/>
      <c r="D454" s="1132" t="str">
        <f t="shared" ca="1" si="133"/>
        <v/>
      </c>
      <c r="E454" s="1133" t="str">
        <f t="shared" ca="1" si="134"/>
        <v/>
      </c>
      <c r="F454" s="1134" t="str">
        <f t="shared" ca="1" si="135"/>
        <v/>
      </c>
      <c r="G454" s="1135" t="str">
        <f ca="1">IF(F454&lt;&gt;"",COUNTIF($F$11:F454,"&gt;0"),"")</f>
        <v/>
      </c>
      <c r="H454" s="1136"/>
      <c r="I454" s="1080"/>
      <c r="J454" s="1137" t="str">
        <f t="shared" ca="1" si="136"/>
        <v/>
      </c>
      <c r="K454" s="1138" t="e">
        <f t="shared" ca="1" si="137"/>
        <v>#VALUE!</v>
      </c>
      <c r="L454" s="1137" t="str">
        <f t="shared" ca="1" si="138"/>
        <v/>
      </c>
      <c r="M454" s="1137" t="e">
        <f t="shared" ca="1" si="139"/>
        <v>#VALUE!</v>
      </c>
      <c r="N454" s="1137" t="str">
        <f t="shared" ca="1" si="140"/>
        <v/>
      </c>
      <c r="O454" s="1080"/>
      <c r="P454" s="1137" t="str">
        <f t="shared" ca="1" si="141"/>
        <v/>
      </c>
      <c r="Q454" s="1137" t="str">
        <f t="shared" ca="1" si="142"/>
        <v/>
      </c>
      <c r="R454" s="1137" t="str">
        <f t="shared" ca="1" si="143"/>
        <v/>
      </c>
      <c r="S454" s="1137" t="str">
        <f t="shared" ca="1" si="144"/>
        <v/>
      </c>
      <c r="T454" s="1137" t="str">
        <f t="shared" ca="1" si="145"/>
        <v/>
      </c>
      <c r="U454" s="1139" t="str">
        <f t="shared" ca="1" si="146"/>
        <v/>
      </c>
      <c r="V454" s="1140" t="str">
        <f t="shared" ca="1" si="147"/>
        <v/>
      </c>
      <c r="X454" s="1141" t="str">
        <f t="shared" ca="1" si="148"/>
        <v/>
      </c>
      <c r="Y454" s="1141" t="str">
        <f t="shared" ca="1" si="149"/>
        <v/>
      </c>
      <c r="Z454" s="1141" t="str">
        <f t="shared" ca="1" si="150"/>
        <v/>
      </c>
      <c r="AA454" s="1139" t="str">
        <f t="shared" ca="1" si="151"/>
        <v/>
      </c>
      <c r="AB454" s="1112"/>
    </row>
    <row r="455" spans="1:28">
      <c r="A455" s="1151">
        <f>'AMORT. PROFILE 0% CPR'!A455</f>
        <v>58529</v>
      </c>
      <c r="C455" s="1111"/>
      <c r="D455" s="1132" t="str">
        <f t="shared" ca="1" si="133"/>
        <v/>
      </c>
      <c r="E455" s="1133" t="str">
        <f t="shared" ca="1" si="134"/>
        <v/>
      </c>
      <c r="F455" s="1134" t="str">
        <f t="shared" ca="1" si="135"/>
        <v/>
      </c>
      <c r="G455" s="1135" t="str">
        <f ca="1">IF(F455&lt;&gt;"",COUNTIF($F$11:F455,"&gt;0"),"")</f>
        <v/>
      </c>
      <c r="H455" s="1136"/>
      <c r="I455" s="1080"/>
      <c r="J455" s="1137" t="str">
        <f t="shared" ca="1" si="136"/>
        <v/>
      </c>
      <c r="K455" s="1138" t="e">
        <f t="shared" ca="1" si="137"/>
        <v>#VALUE!</v>
      </c>
      <c r="L455" s="1137" t="str">
        <f t="shared" ca="1" si="138"/>
        <v/>
      </c>
      <c r="M455" s="1137" t="e">
        <f t="shared" ca="1" si="139"/>
        <v>#VALUE!</v>
      </c>
      <c r="N455" s="1137" t="str">
        <f t="shared" ca="1" si="140"/>
        <v/>
      </c>
      <c r="O455" s="1080"/>
      <c r="P455" s="1137" t="str">
        <f t="shared" ca="1" si="141"/>
        <v/>
      </c>
      <c r="Q455" s="1137" t="str">
        <f t="shared" ca="1" si="142"/>
        <v/>
      </c>
      <c r="R455" s="1137" t="str">
        <f t="shared" ca="1" si="143"/>
        <v/>
      </c>
      <c r="S455" s="1137" t="str">
        <f t="shared" ca="1" si="144"/>
        <v/>
      </c>
      <c r="T455" s="1137" t="str">
        <f t="shared" ca="1" si="145"/>
        <v/>
      </c>
      <c r="U455" s="1139" t="str">
        <f t="shared" ca="1" si="146"/>
        <v/>
      </c>
      <c r="V455" s="1140" t="str">
        <f t="shared" ca="1" si="147"/>
        <v/>
      </c>
      <c r="X455" s="1141" t="str">
        <f t="shared" ca="1" si="148"/>
        <v/>
      </c>
      <c r="Y455" s="1141" t="str">
        <f t="shared" ca="1" si="149"/>
        <v/>
      </c>
      <c r="Z455" s="1141" t="str">
        <f t="shared" ca="1" si="150"/>
        <v/>
      </c>
      <c r="AA455" s="1139" t="str">
        <f t="shared" ca="1" si="151"/>
        <v/>
      </c>
      <c r="AB455" s="1112"/>
    </row>
    <row r="456" spans="1:28">
      <c r="A456" s="1151">
        <f>'AMORT. PROFILE 0% CPR'!A456</f>
        <v>58558</v>
      </c>
      <c r="C456" s="1111"/>
      <c r="D456" s="1132" t="str">
        <f t="shared" ca="1" si="133"/>
        <v/>
      </c>
      <c r="E456" s="1133" t="str">
        <f t="shared" ca="1" si="134"/>
        <v/>
      </c>
      <c r="F456" s="1134" t="str">
        <f t="shared" ca="1" si="135"/>
        <v/>
      </c>
      <c r="G456" s="1135" t="str">
        <f ca="1">IF(F456&lt;&gt;"",COUNTIF($F$11:F456,"&gt;0"),"")</f>
        <v/>
      </c>
      <c r="H456" s="1136"/>
      <c r="I456" s="1080"/>
      <c r="J456" s="1137" t="str">
        <f t="shared" ca="1" si="136"/>
        <v/>
      </c>
      <c r="K456" s="1138" t="e">
        <f t="shared" ca="1" si="137"/>
        <v>#VALUE!</v>
      </c>
      <c r="L456" s="1137" t="str">
        <f t="shared" ca="1" si="138"/>
        <v/>
      </c>
      <c r="M456" s="1137" t="e">
        <f t="shared" ca="1" si="139"/>
        <v>#VALUE!</v>
      </c>
      <c r="N456" s="1137" t="str">
        <f t="shared" ca="1" si="140"/>
        <v/>
      </c>
      <c r="O456" s="1080"/>
      <c r="P456" s="1137" t="str">
        <f t="shared" ca="1" si="141"/>
        <v/>
      </c>
      <c r="Q456" s="1137" t="str">
        <f t="shared" ca="1" si="142"/>
        <v/>
      </c>
      <c r="R456" s="1137" t="str">
        <f t="shared" ca="1" si="143"/>
        <v/>
      </c>
      <c r="S456" s="1137" t="str">
        <f t="shared" ca="1" si="144"/>
        <v/>
      </c>
      <c r="T456" s="1137" t="str">
        <f t="shared" ca="1" si="145"/>
        <v/>
      </c>
      <c r="U456" s="1139" t="str">
        <f t="shared" ca="1" si="146"/>
        <v/>
      </c>
      <c r="V456" s="1140" t="str">
        <f t="shared" ca="1" si="147"/>
        <v/>
      </c>
      <c r="X456" s="1141" t="str">
        <f t="shared" ca="1" si="148"/>
        <v/>
      </c>
      <c r="Y456" s="1141" t="str">
        <f t="shared" ca="1" si="149"/>
        <v/>
      </c>
      <c r="Z456" s="1141" t="str">
        <f t="shared" ca="1" si="150"/>
        <v/>
      </c>
      <c r="AA456" s="1139" t="str">
        <f t="shared" ca="1" si="151"/>
        <v/>
      </c>
      <c r="AB456" s="1112"/>
    </row>
    <row r="457" spans="1:28">
      <c r="A457" s="1151">
        <f>'AMORT. PROFILE 0% CPR'!A457</f>
        <v>58588</v>
      </c>
      <c r="C457" s="1111"/>
      <c r="D457" s="1132" t="str">
        <f t="shared" ca="1" si="133"/>
        <v/>
      </c>
      <c r="E457" s="1133" t="str">
        <f t="shared" ca="1" si="134"/>
        <v/>
      </c>
      <c r="F457" s="1134" t="str">
        <f t="shared" ca="1" si="135"/>
        <v/>
      </c>
      <c r="G457" s="1135" t="str">
        <f ca="1">IF(F457&lt;&gt;"",COUNTIF($F$11:F457,"&gt;0"),"")</f>
        <v/>
      </c>
      <c r="H457" s="1136"/>
      <c r="I457" s="1080"/>
      <c r="J457" s="1137" t="str">
        <f t="shared" ca="1" si="136"/>
        <v/>
      </c>
      <c r="K457" s="1138" t="e">
        <f t="shared" ca="1" si="137"/>
        <v>#VALUE!</v>
      </c>
      <c r="L457" s="1137" t="str">
        <f t="shared" ca="1" si="138"/>
        <v/>
      </c>
      <c r="M457" s="1137" t="e">
        <f t="shared" ca="1" si="139"/>
        <v>#VALUE!</v>
      </c>
      <c r="N457" s="1137" t="str">
        <f t="shared" ca="1" si="140"/>
        <v/>
      </c>
      <c r="O457" s="1080"/>
      <c r="P457" s="1137" t="str">
        <f t="shared" ca="1" si="141"/>
        <v/>
      </c>
      <c r="Q457" s="1137" t="str">
        <f t="shared" ca="1" si="142"/>
        <v/>
      </c>
      <c r="R457" s="1137" t="str">
        <f t="shared" ca="1" si="143"/>
        <v/>
      </c>
      <c r="S457" s="1137" t="str">
        <f t="shared" ca="1" si="144"/>
        <v/>
      </c>
      <c r="T457" s="1137" t="str">
        <f t="shared" ca="1" si="145"/>
        <v/>
      </c>
      <c r="U457" s="1139" t="str">
        <f t="shared" ca="1" si="146"/>
        <v/>
      </c>
      <c r="V457" s="1140" t="str">
        <f t="shared" ca="1" si="147"/>
        <v/>
      </c>
      <c r="X457" s="1141" t="str">
        <f t="shared" ca="1" si="148"/>
        <v/>
      </c>
      <c r="Y457" s="1141" t="str">
        <f t="shared" ca="1" si="149"/>
        <v/>
      </c>
      <c r="Z457" s="1141" t="str">
        <f t="shared" ca="1" si="150"/>
        <v/>
      </c>
      <c r="AA457" s="1139" t="str">
        <f t="shared" ca="1" si="151"/>
        <v/>
      </c>
      <c r="AB457" s="1112"/>
    </row>
    <row r="458" spans="1:28">
      <c r="A458" s="1151">
        <f>'AMORT. PROFILE 0% CPR'!A458</f>
        <v>58620</v>
      </c>
      <c r="C458" s="1111"/>
      <c r="D458" s="1132" t="str">
        <f t="shared" ca="1" si="133"/>
        <v/>
      </c>
      <c r="E458" s="1133" t="str">
        <f t="shared" ca="1" si="134"/>
        <v/>
      </c>
      <c r="F458" s="1134" t="str">
        <f t="shared" ca="1" si="135"/>
        <v/>
      </c>
      <c r="G458" s="1135" t="str">
        <f ca="1">IF(F458&lt;&gt;"",COUNTIF($F$11:F458,"&gt;0"),"")</f>
        <v/>
      </c>
      <c r="H458" s="1136"/>
      <c r="I458" s="1080"/>
      <c r="J458" s="1137" t="str">
        <f t="shared" ca="1" si="136"/>
        <v/>
      </c>
      <c r="K458" s="1138" t="e">
        <f t="shared" ca="1" si="137"/>
        <v>#VALUE!</v>
      </c>
      <c r="L458" s="1137" t="str">
        <f t="shared" ca="1" si="138"/>
        <v/>
      </c>
      <c r="M458" s="1137" t="e">
        <f t="shared" ca="1" si="139"/>
        <v>#VALUE!</v>
      </c>
      <c r="N458" s="1137" t="str">
        <f t="shared" ca="1" si="140"/>
        <v/>
      </c>
      <c r="O458" s="1080"/>
      <c r="P458" s="1137" t="str">
        <f t="shared" ca="1" si="141"/>
        <v/>
      </c>
      <c r="Q458" s="1137" t="str">
        <f t="shared" ca="1" si="142"/>
        <v/>
      </c>
      <c r="R458" s="1137" t="str">
        <f t="shared" ca="1" si="143"/>
        <v/>
      </c>
      <c r="S458" s="1137" t="str">
        <f t="shared" ca="1" si="144"/>
        <v/>
      </c>
      <c r="T458" s="1137" t="str">
        <f t="shared" ca="1" si="145"/>
        <v/>
      </c>
      <c r="U458" s="1139" t="str">
        <f t="shared" ca="1" si="146"/>
        <v/>
      </c>
      <c r="V458" s="1140" t="str">
        <f t="shared" ca="1" si="147"/>
        <v/>
      </c>
      <c r="X458" s="1141" t="str">
        <f t="shared" ca="1" si="148"/>
        <v/>
      </c>
      <c r="Y458" s="1141" t="str">
        <f t="shared" ca="1" si="149"/>
        <v/>
      </c>
      <c r="Z458" s="1141" t="str">
        <f t="shared" ca="1" si="150"/>
        <v/>
      </c>
      <c r="AA458" s="1139" t="str">
        <f t="shared" ca="1" si="151"/>
        <v/>
      </c>
      <c r="AB458" s="1112"/>
    </row>
    <row r="459" spans="1:28">
      <c r="A459" s="1151">
        <f>'AMORT. PROFILE 0% CPR'!A459</f>
        <v>58649</v>
      </c>
      <c r="C459" s="1111"/>
      <c r="D459" s="1132" t="str">
        <f t="shared" ca="1" si="133"/>
        <v/>
      </c>
      <c r="E459" s="1133" t="str">
        <f t="shared" ca="1" si="134"/>
        <v/>
      </c>
      <c r="F459" s="1134" t="str">
        <f t="shared" ca="1" si="135"/>
        <v/>
      </c>
      <c r="G459" s="1135" t="str">
        <f ca="1">IF(F459&lt;&gt;"",COUNTIF($F$11:F459,"&gt;0"),"")</f>
        <v/>
      </c>
      <c r="H459" s="1136"/>
      <c r="I459" s="1080"/>
      <c r="J459" s="1137" t="str">
        <f t="shared" ca="1" si="136"/>
        <v/>
      </c>
      <c r="K459" s="1138" t="e">
        <f t="shared" ca="1" si="137"/>
        <v>#VALUE!</v>
      </c>
      <c r="L459" s="1137" t="str">
        <f t="shared" ca="1" si="138"/>
        <v/>
      </c>
      <c r="M459" s="1137" t="e">
        <f t="shared" ca="1" si="139"/>
        <v>#VALUE!</v>
      </c>
      <c r="N459" s="1137" t="str">
        <f t="shared" ca="1" si="140"/>
        <v/>
      </c>
      <c r="O459" s="1080"/>
      <c r="P459" s="1137" t="str">
        <f t="shared" ca="1" si="141"/>
        <v/>
      </c>
      <c r="Q459" s="1137" t="str">
        <f t="shared" ca="1" si="142"/>
        <v/>
      </c>
      <c r="R459" s="1137" t="str">
        <f t="shared" ca="1" si="143"/>
        <v/>
      </c>
      <c r="S459" s="1137" t="str">
        <f t="shared" ca="1" si="144"/>
        <v/>
      </c>
      <c r="T459" s="1137" t="str">
        <f t="shared" ca="1" si="145"/>
        <v/>
      </c>
      <c r="U459" s="1139" t="str">
        <f t="shared" ca="1" si="146"/>
        <v/>
      </c>
      <c r="V459" s="1140" t="str">
        <f t="shared" ca="1" si="147"/>
        <v/>
      </c>
      <c r="X459" s="1141" t="str">
        <f t="shared" ca="1" si="148"/>
        <v/>
      </c>
      <c r="Y459" s="1141" t="str">
        <f t="shared" ca="1" si="149"/>
        <v/>
      </c>
      <c r="Z459" s="1141" t="str">
        <f t="shared" ca="1" si="150"/>
        <v/>
      </c>
      <c r="AA459" s="1139" t="str">
        <f t="shared" ca="1" si="151"/>
        <v/>
      </c>
      <c r="AB459" s="1112"/>
    </row>
    <row r="460" spans="1:28">
      <c r="A460" s="1151">
        <f>'AMORT. PROFILE 0% CPR'!A460</f>
        <v>58680</v>
      </c>
      <c r="C460" s="1111"/>
      <c r="D460" s="1132" t="str">
        <f t="shared" ca="1" si="133"/>
        <v/>
      </c>
      <c r="E460" s="1133" t="str">
        <f t="shared" ca="1" si="134"/>
        <v/>
      </c>
      <c r="F460" s="1134" t="str">
        <f t="shared" ca="1" si="135"/>
        <v/>
      </c>
      <c r="G460" s="1135" t="str">
        <f ca="1">IF(F460&lt;&gt;"",COUNTIF($F$11:F460,"&gt;0"),"")</f>
        <v/>
      </c>
      <c r="H460" s="1136"/>
      <c r="I460" s="1080"/>
      <c r="J460" s="1137" t="str">
        <f t="shared" ca="1" si="136"/>
        <v/>
      </c>
      <c r="K460" s="1138" t="e">
        <f t="shared" ca="1" si="137"/>
        <v>#VALUE!</v>
      </c>
      <c r="L460" s="1137" t="str">
        <f t="shared" ca="1" si="138"/>
        <v/>
      </c>
      <c r="M460" s="1137" t="e">
        <f t="shared" ca="1" si="139"/>
        <v>#VALUE!</v>
      </c>
      <c r="N460" s="1137" t="str">
        <f t="shared" ca="1" si="140"/>
        <v/>
      </c>
      <c r="O460" s="1080"/>
      <c r="P460" s="1137" t="str">
        <f t="shared" ca="1" si="141"/>
        <v/>
      </c>
      <c r="Q460" s="1137" t="str">
        <f t="shared" ca="1" si="142"/>
        <v/>
      </c>
      <c r="R460" s="1137" t="str">
        <f t="shared" ca="1" si="143"/>
        <v/>
      </c>
      <c r="S460" s="1137" t="str">
        <f t="shared" ca="1" si="144"/>
        <v/>
      </c>
      <c r="T460" s="1137" t="str">
        <f t="shared" ca="1" si="145"/>
        <v/>
      </c>
      <c r="U460" s="1139" t="str">
        <f t="shared" ca="1" si="146"/>
        <v/>
      </c>
      <c r="V460" s="1140" t="str">
        <f t="shared" ca="1" si="147"/>
        <v/>
      </c>
      <c r="X460" s="1141" t="str">
        <f t="shared" ca="1" si="148"/>
        <v/>
      </c>
      <c r="Y460" s="1141" t="str">
        <f t="shared" ca="1" si="149"/>
        <v/>
      </c>
      <c r="Z460" s="1141" t="str">
        <f t="shared" ca="1" si="150"/>
        <v/>
      </c>
      <c r="AA460" s="1139" t="str">
        <f t="shared" ca="1" si="151"/>
        <v/>
      </c>
      <c r="AB460" s="1112"/>
    </row>
    <row r="461" spans="1:28">
      <c r="A461" s="1151">
        <f>'AMORT. PROFILE 0% CPR'!A461</f>
        <v>58711</v>
      </c>
      <c r="C461" s="1111"/>
      <c r="D461" s="1132" t="str">
        <f t="shared" ca="1" si="133"/>
        <v/>
      </c>
      <c r="E461" s="1133" t="str">
        <f t="shared" ca="1" si="134"/>
        <v/>
      </c>
      <c r="F461" s="1134" t="str">
        <f t="shared" ca="1" si="135"/>
        <v/>
      </c>
      <c r="G461" s="1135" t="str">
        <f ca="1">IF(F461&lt;&gt;"",COUNTIF($F$11:F461,"&gt;0"),"")</f>
        <v/>
      </c>
      <c r="H461" s="1136"/>
      <c r="I461" s="1080"/>
      <c r="J461" s="1137" t="str">
        <f t="shared" ca="1" si="136"/>
        <v/>
      </c>
      <c r="K461" s="1138" t="e">
        <f t="shared" ca="1" si="137"/>
        <v>#VALUE!</v>
      </c>
      <c r="L461" s="1137" t="str">
        <f t="shared" ca="1" si="138"/>
        <v/>
      </c>
      <c r="M461" s="1137" t="e">
        <f t="shared" ca="1" si="139"/>
        <v>#VALUE!</v>
      </c>
      <c r="N461" s="1137" t="str">
        <f t="shared" ca="1" si="140"/>
        <v/>
      </c>
      <c r="O461" s="1080"/>
      <c r="P461" s="1137" t="str">
        <f t="shared" ca="1" si="141"/>
        <v/>
      </c>
      <c r="Q461" s="1137" t="str">
        <f t="shared" ca="1" si="142"/>
        <v/>
      </c>
      <c r="R461" s="1137" t="str">
        <f t="shared" ca="1" si="143"/>
        <v/>
      </c>
      <c r="S461" s="1137" t="str">
        <f t="shared" ca="1" si="144"/>
        <v/>
      </c>
      <c r="T461" s="1137" t="str">
        <f t="shared" ca="1" si="145"/>
        <v/>
      </c>
      <c r="U461" s="1139" t="str">
        <f t="shared" ca="1" si="146"/>
        <v/>
      </c>
      <c r="V461" s="1140" t="str">
        <f t="shared" ca="1" si="147"/>
        <v/>
      </c>
      <c r="X461" s="1141" t="str">
        <f t="shared" ca="1" si="148"/>
        <v/>
      </c>
      <c r="Y461" s="1141" t="str">
        <f t="shared" ca="1" si="149"/>
        <v/>
      </c>
      <c r="Z461" s="1141" t="str">
        <f t="shared" ca="1" si="150"/>
        <v/>
      </c>
      <c r="AA461" s="1139" t="str">
        <f t="shared" ca="1" si="151"/>
        <v/>
      </c>
      <c r="AB461" s="1112"/>
    </row>
    <row r="462" spans="1:28">
      <c r="A462" s="1151">
        <f>'AMORT. PROFILE 0% CPR'!A462</f>
        <v>58741</v>
      </c>
      <c r="C462" s="1111"/>
      <c r="D462" s="1132" t="str">
        <f t="shared" ca="1" si="133"/>
        <v/>
      </c>
      <c r="E462" s="1133" t="str">
        <f t="shared" ca="1" si="134"/>
        <v/>
      </c>
      <c r="F462" s="1134" t="str">
        <f t="shared" ca="1" si="135"/>
        <v/>
      </c>
      <c r="G462" s="1135" t="str">
        <f ca="1">IF(F462&lt;&gt;"",COUNTIF($F$11:F462,"&gt;0"),"")</f>
        <v/>
      </c>
      <c r="H462" s="1136"/>
      <c r="I462" s="1080"/>
      <c r="J462" s="1137" t="str">
        <f t="shared" ca="1" si="136"/>
        <v/>
      </c>
      <c r="K462" s="1138" t="e">
        <f t="shared" ca="1" si="137"/>
        <v>#VALUE!</v>
      </c>
      <c r="L462" s="1137" t="str">
        <f t="shared" ca="1" si="138"/>
        <v/>
      </c>
      <c r="M462" s="1137" t="e">
        <f t="shared" ca="1" si="139"/>
        <v>#VALUE!</v>
      </c>
      <c r="N462" s="1137" t="str">
        <f t="shared" ca="1" si="140"/>
        <v/>
      </c>
      <c r="O462" s="1080"/>
      <c r="P462" s="1137" t="str">
        <f t="shared" ca="1" si="141"/>
        <v/>
      </c>
      <c r="Q462" s="1137" t="str">
        <f t="shared" ca="1" si="142"/>
        <v/>
      </c>
      <c r="R462" s="1137" t="str">
        <f t="shared" ca="1" si="143"/>
        <v/>
      </c>
      <c r="S462" s="1137" t="str">
        <f t="shared" ca="1" si="144"/>
        <v/>
      </c>
      <c r="T462" s="1137" t="str">
        <f t="shared" ca="1" si="145"/>
        <v/>
      </c>
      <c r="U462" s="1139" t="str">
        <f t="shared" ca="1" si="146"/>
        <v/>
      </c>
      <c r="V462" s="1140" t="str">
        <f t="shared" ca="1" si="147"/>
        <v/>
      </c>
      <c r="X462" s="1141" t="str">
        <f t="shared" ca="1" si="148"/>
        <v/>
      </c>
      <c r="Y462" s="1141" t="str">
        <f t="shared" ca="1" si="149"/>
        <v/>
      </c>
      <c r="Z462" s="1141" t="str">
        <f t="shared" ca="1" si="150"/>
        <v/>
      </c>
      <c r="AA462" s="1139" t="str">
        <f t="shared" ca="1" si="151"/>
        <v/>
      </c>
      <c r="AB462" s="1112"/>
    </row>
    <row r="463" spans="1:28">
      <c r="A463" s="1151">
        <f>'AMORT. PROFILE 0% CPR'!A463</f>
        <v>58774</v>
      </c>
      <c r="C463" s="1111"/>
      <c r="D463" s="1132" t="str">
        <f t="shared" ca="1" si="133"/>
        <v/>
      </c>
      <c r="E463" s="1133" t="str">
        <f t="shared" ca="1" si="134"/>
        <v/>
      </c>
      <c r="F463" s="1134" t="str">
        <f t="shared" ca="1" si="135"/>
        <v/>
      </c>
      <c r="G463" s="1135" t="str">
        <f ca="1">IF(F463&lt;&gt;"",COUNTIF($F$11:F463,"&gt;0"),"")</f>
        <v/>
      </c>
      <c r="H463" s="1136"/>
      <c r="I463" s="1080"/>
      <c r="J463" s="1137" t="str">
        <f t="shared" ca="1" si="136"/>
        <v/>
      </c>
      <c r="K463" s="1138" t="e">
        <f t="shared" ca="1" si="137"/>
        <v>#VALUE!</v>
      </c>
      <c r="L463" s="1137" t="str">
        <f t="shared" ca="1" si="138"/>
        <v/>
      </c>
      <c r="M463" s="1137" t="e">
        <f t="shared" ca="1" si="139"/>
        <v>#VALUE!</v>
      </c>
      <c r="N463" s="1137" t="str">
        <f t="shared" ca="1" si="140"/>
        <v/>
      </c>
      <c r="O463" s="1080"/>
      <c r="P463" s="1137" t="str">
        <f t="shared" ca="1" si="141"/>
        <v/>
      </c>
      <c r="Q463" s="1137" t="str">
        <f t="shared" ca="1" si="142"/>
        <v/>
      </c>
      <c r="R463" s="1137" t="str">
        <f t="shared" ca="1" si="143"/>
        <v/>
      </c>
      <c r="S463" s="1137" t="str">
        <f t="shared" ca="1" si="144"/>
        <v/>
      </c>
      <c r="T463" s="1137" t="str">
        <f t="shared" ca="1" si="145"/>
        <v/>
      </c>
      <c r="U463" s="1139" t="str">
        <f t="shared" ca="1" si="146"/>
        <v/>
      </c>
      <c r="V463" s="1140" t="str">
        <f t="shared" ca="1" si="147"/>
        <v/>
      </c>
      <c r="X463" s="1141" t="str">
        <f t="shared" ca="1" si="148"/>
        <v/>
      </c>
      <c r="Y463" s="1141" t="str">
        <f t="shared" ca="1" si="149"/>
        <v/>
      </c>
      <c r="Z463" s="1141" t="str">
        <f t="shared" ca="1" si="150"/>
        <v/>
      </c>
      <c r="AA463" s="1139" t="str">
        <f t="shared" ca="1" si="151"/>
        <v/>
      </c>
      <c r="AB463" s="1112"/>
    </row>
    <row r="464" spans="1:28">
      <c r="A464" s="1151">
        <f>'AMORT. PROFILE 0% CPR'!A464</f>
        <v>58802</v>
      </c>
      <c r="C464" s="1111"/>
      <c r="D464" s="1132" t="str">
        <f t="shared" ca="1" si="133"/>
        <v/>
      </c>
      <c r="E464" s="1133" t="str">
        <f t="shared" ca="1" si="134"/>
        <v/>
      </c>
      <c r="F464" s="1134" t="str">
        <f t="shared" ca="1" si="135"/>
        <v/>
      </c>
      <c r="G464" s="1135" t="str">
        <f ca="1">IF(F464&lt;&gt;"",COUNTIF($F$11:F464,"&gt;0"),"")</f>
        <v/>
      </c>
      <c r="H464" s="1136"/>
      <c r="I464" s="1080"/>
      <c r="J464" s="1137" t="str">
        <f t="shared" ca="1" si="136"/>
        <v/>
      </c>
      <c r="K464" s="1138" t="e">
        <f t="shared" ca="1" si="137"/>
        <v>#VALUE!</v>
      </c>
      <c r="L464" s="1137" t="str">
        <f t="shared" ca="1" si="138"/>
        <v/>
      </c>
      <c r="M464" s="1137" t="e">
        <f t="shared" ca="1" si="139"/>
        <v>#VALUE!</v>
      </c>
      <c r="N464" s="1137" t="str">
        <f t="shared" ca="1" si="140"/>
        <v/>
      </c>
      <c r="O464" s="1080"/>
      <c r="P464" s="1137" t="str">
        <f t="shared" ca="1" si="141"/>
        <v/>
      </c>
      <c r="Q464" s="1137" t="str">
        <f t="shared" ca="1" si="142"/>
        <v/>
      </c>
      <c r="R464" s="1137" t="str">
        <f t="shared" ca="1" si="143"/>
        <v/>
      </c>
      <c r="S464" s="1137" t="str">
        <f t="shared" ca="1" si="144"/>
        <v/>
      </c>
      <c r="T464" s="1137" t="str">
        <f t="shared" ca="1" si="145"/>
        <v/>
      </c>
      <c r="U464" s="1139" t="str">
        <f t="shared" ca="1" si="146"/>
        <v/>
      </c>
      <c r="V464" s="1140" t="str">
        <f t="shared" ca="1" si="147"/>
        <v/>
      </c>
      <c r="X464" s="1141" t="str">
        <f t="shared" ca="1" si="148"/>
        <v/>
      </c>
      <c r="Y464" s="1141" t="str">
        <f t="shared" ca="1" si="149"/>
        <v/>
      </c>
      <c r="Z464" s="1141" t="str">
        <f t="shared" ca="1" si="150"/>
        <v/>
      </c>
      <c r="AA464" s="1139" t="str">
        <f t="shared" ca="1" si="151"/>
        <v/>
      </c>
      <c r="AB464" s="1112"/>
    </row>
    <row r="465" spans="1:28">
      <c r="A465" s="1151">
        <f>'AMORT. PROFILE 0% CPR'!A465</f>
        <v>58833</v>
      </c>
      <c r="C465" s="1111"/>
      <c r="D465" s="1132" t="str">
        <f t="shared" ca="1" si="133"/>
        <v/>
      </c>
      <c r="E465" s="1133" t="str">
        <f t="shared" ca="1" si="134"/>
        <v/>
      </c>
      <c r="F465" s="1134" t="str">
        <f t="shared" ca="1" si="135"/>
        <v/>
      </c>
      <c r="G465" s="1135" t="str">
        <f ca="1">IF(F465&lt;&gt;"",COUNTIF($F$11:F465,"&gt;0"),"")</f>
        <v/>
      </c>
      <c r="H465" s="1136"/>
      <c r="I465" s="1080"/>
      <c r="J465" s="1137" t="str">
        <f t="shared" ca="1" si="136"/>
        <v/>
      </c>
      <c r="K465" s="1138" t="e">
        <f t="shared" ca="1" si="137"/>
        <v>#VALUE!</v>
      </c>
      <c r="L465" s="1137" t="str">
        <f t="shared" ca="1" si="138"/>
        <v/>
      </c>
      <c r="M465" s="1137" t="e">
        <f t="shared" ca="1" si="139"/>
        <v>#VALUE!</v>
      </c>
      <c r="N465" s="1137" t="str">
        <f t="shared" ca="1" si="140"/>
        <v/>
      </c>
      <c r="O465" s="1080"/>
      <c r="P465" s="1137" t="str">
        <f t="shared" ca="1" si="141"/>
        <v/>
      </c>
      <c r="Q465" s="1137" t="str">
        <f t="shared" ca="1" si="142"/>
        <v/>
      </c>
      <c r="R465" s="1137" t="str">
        <f t="shared" ca="1" si="143"/>
        <v/>
      </c>
      <c r="S465" s="1137" t="str">
        <f t="shared" ca="1" si="144"/>
        <v/>
      </c>
      <c r="T465" s="1137" t="str">
        <f t="shared" ca="1" si="145"/>
        <v/>
      </c>
      <c r="U465" s="1139" t="str">
        <f t="shared" ca="1" si="146"/>
        <v/>
      </c>
      <c r="V465" s="1140" t="str">
        <f t="shared" ca="1" si="147"/>
        <v/>
      </c>
      <c r="X465" s="1141" t="str">
        <f t="shared" ca="1" si="148"/>
        <v/>
      </c>
      <c r="Y465" s="1141" t="str">
        <f t="shared" ca="1" si="149"/>
        <v/>
      </c>
      <c r="Z465" s="1141" t="str">
        <f t="shared" ca="1" si="150"/>
        <v/>
      </c>
      <c r="AA465" s="1139" t="str">
        <f t="shared" ca="1" si="151"/>
        <v/>
      </c>
      <c r="AB465" s="1112"/>
    </row>
    <row r="466" spans="1:28">
      <c r="A466" s="1151">
        <f>'AMORT. PROFILE 0% CPR'!A466</f>
        <v>58865</v>
      </c>
      <c r="C466" s="1111"/>
      <c r="D466" s="1132" t="str">
        <f t="shared" ca="1" si="133"/>
        <v/>
      </c>
      <c r="E466" s="1133" t="str">
        <f t="shared" ca="1" si="134"/>
        <v/>
      </c>
      <c r="F466" s="1134" t="str">
        <f t="shared" ca="1" si="135"/>
        <v/>
      </c>
      <c r="G466" s="1135" t="str">
        <f ca="1">IF(F466&lt;&gt;"",COUNTIF($F$11:F466,"&gt;0"),"")</f>
        <v/>
      </c>
      <c r="H466" s="1136"/>
      <c r="I466" s="1080"/>
      <c r="J466" s="1137" t="str">
        <f t="shared" ca="1" si="136"/>
        <v/>
      </c>
      <c r="K466" s="1138" t="e">
        <f t="shared" ca="1" si="137"/>
        <v>#VALUE!</v>
      </c>
      <c r="L466" s="1137" t="str">
        <f t="shared" ca="1" si="138"/>
        <v/>
      </c>
      <c r="M466" s="1137"/>
      <c r="N466" s="1137" t="str">
        <f t="shared" ca="1" si="140"/>
        <v/>
      </c>
      <c r="O466" s="1080"/>
      <c r="P466" s="1137" t="str">
        <f t="shared" ca="1" si="141"/>
        <v/>
      </c>
      <c r="Q466" s="1137" t="str">
        <f t="shared" ca="1" si="142"/>
        <v/>
      </c>
      <c r="R466" s="1137" t="str">
        <f t="shared" ca="1" si="143"/>
        <v/>
      </c>
      <c r="S466" s="1137" t="str">
        <f t="shared" ca="1" si="144"/>
        <v/>
      </c>
      <c r="T466" s="1137" t="str">
        <f t="shared" ca="1" si="145"/>
        <v/>
      </c>
      <c r="U466" s="1139" t="str">
        <f t="shared" ca="1" si="146"/>
        <v/>
      </c>
      <c r="V466" s="1140" t="str">
        <f t="shared" ca="1" si="147"/>
        <v/>
      </c>
      <c r="X466" s="1141" t="str">
        <f t="shared" ca="1" si="148"/>
        <v/>
      </c>
      <c r="Y466" s="1141" t="str">
        <f t="shared" ca="1" si="149"/>
        <v/>
      </c>
      <c r="Z466" s="1141" t="str">
        <f t="shared" ca="1" si="150"/>
        <v/>
      </c>
      <c r="AA466" s="1139" t="str">
        <f t="shared" ca="1" si="151"/>
        <v/>
      </c>
      <c r="AB466" s="1112"/>
    </row>
    <row r="467" spans="1:28">
      <c r="A467" s="1151">
        <f>'AMORT. PROFILE 0% CPR'!A467</f>
        <v>58893</v>
      </c>
      <c r="C467" s="1111"/>
      <c r="D467" s="1132" t="str">
        <f t="shared" ca="1" si="133"/>
        <v/>
      </c>
      <c r="E467" s="1133" t="str">
        <f t="shared" ca="1" si="134"/>
        <v/>
      </c>
      <c r="F467" s="1134"/>
      <c r="G467" s="1135"/>
      <c r="H467" s="1136"/>
      <c r="I467" s="1080"/>
      <c r="J467" s="1137"/>
      <c r="K467" s="1577"/>
      <c r="L467" s="1578"/>
      <c r="M467" s="1578"/>
      <c r="N467" s="1137"/>
      <c r="O467" s="1080"/>
      <c r="P467" s="1137"/>
      <c r="Q467" s="1137"/>
      <c r="R467" s="1137"/>
      <c r="S467" s="1137"/>
      <c r="T467" s="1137"/>
      <c r="U467" s="1139"/>
      <c r="V467" s="1140"/>
      <c r="X467" s="1141"/>
      <c r="Y467" s="1141"/>
      <c r="Z467" s="1141"/>
      <c r="AA467" s="1139"/>
      <c r="AB467" s="1112"/>
    </row>
    <row r="468" spans="1:28">
      <c r="A468" s="1151">
        <f>'AMORT. PROFILE 0% CPR'!A468</f>
        <v>58923</v>
      </c>
      <c r="C468" s="1111"/>
      <c r="D468" s="1132" t="str">
        <f t="shared" ca="1" si="133"/>
        <v/>
      </c>
      <c r="E468" s="1133" t="str">
        <f t="shared" ca="1" si="134"/>
        <v/>
      </c>
      <c r="F468" s="1134"/>
      <c r="G468" s="1135"/>
      <c r="H468" s="1136"/>
      <c r="I468" s="1080"/>
      <c r="J468" s="1137"/>
      <c r="K468" s="1577"/>
      <c r="L468" s="1578"/>
      <c r="M468" s="1578"/>
      <c r="N468" s="1137"/>
      <c r="O468" s="1080"/>
      <c r="P468" s="1137"/>
      <c r="Q468" s="1137"/>
      <c r="R468" s="1137"/>
      <c r="S468" s="1137"/>
      <c r="T468" s="1137"/>
      <c r="U468" s="1139"/>
      <c r="V468" s="1140"/>
      <c r="X468" s="1141"/>
      <c r="Y468" s="1141"/>
      <c r="Z468" s="1141"/>
      <c r="AA468" s="1139"/>
      <c r="AB468" s="1112"/>
    </row>
    <row r="469" spans="1:28">
      <c r="A469" s="1151">
        <f>'AMORT. PROFILE 0% CPR'!A469</f>
        <v>58953</v>
      </c>
      <c r="C469" s="1111"/>
      <c r="D469" s="1132" t="str">
        <f t="shared" ca="1" si="133"/>
        <v/>
      </c>
      <c r="E469" s="1133" t="str">
        <f t="shared" ca="1" si="134"/>
        <v/>
      </c>
      <c r="F469" s="1134"/>
      <c r="G469" s="1135"/>
      <c r="H469" s="1136"/>
      <c r="I469" s="1080"/>
      <c r="J469" s="1137"/>
      <c r="K469" s="1577"/>
      <c r="L469" s="1578"/>
      <c r="M469" s="1578"/>
      <c r="N469" s="1137"/>
      <c r="O469" s="1080"/>
      <c r="P469" s="1137"/>
      <c r="Q469" s="1137"/>
      <c r="R469" s="1137"/>
      <c r="S469" s="1137"/>
      <c r="T469" s="1137"/>
      <c r="U469" s="1139"/>
      <c r="V469" s="1140"/>
      <c r="X469" s="1141"/>
      <c r="Y469" s="1141"/>
      <c r="Z469" s="1141"/>
      <c r="AA469" s="1139"/>
      <c r="AB469" s="1112"/>
    </row>
    <row r="470" spans="1:28">
      <c r="A470" s="1151">
        <f>'AMORT. PROFILE 0% CPR'!A470</f>
        <v>58984</v>
      </c>
      <c r="C470" s="1111"/>
      <c r="D470" s="1132" t="str">
        <f t="shared" ca="1" si="133"/>
        <v/>
      </c>
      <c r="E470" s="1133" t="str">
        <f t="shared" ca="1" si="134"/>
        <v/>
      </c>
      <c r="F470" s="1134"/>
      <c r="G470" s="1135"/>
      <c r="H470" s="1136"/>
      <c r="I470" s="1080"/>
      <c r="J470" s="1137"/>
      <c r="K470" s="1577"/>
      <c r="L470" s="1578"/>
      <c r="M470" s="1578"/>
      <c r="N470" s="1137"/>
      <c r="O470" s="1080"/>
      <c r="P470" s="1137"/>
      <c r="Q470" s="1137"/>
      <c r="R470" s="1137"/>
      <c r="S470" s="1137"/>
      <c r="T470" s="1137"/>
      <c r="U470" s="1139"/>
      <c r="V470" s="1140"/>
      <c r="X470" s="1141"/>
      <c r="Y470" s="1141"/>
      <c r="Z470" s="1141"/>
      <c r="AA470" s="1139"/>
      <c r="AB470" s="1112"/>
    </row>
    <row r="471" spans="1:28">
      <c r="A471" s="1151">
        <f>'AMORT. PROFILE 0% CPR'!A471</f>
        <v>59014</v>
      </c>
      <c r="C471" s="1111"/>
      <c r="D471" s="1132" t="str">
        <f t="shared" ca="1" si="133"/>
        <v/>
      </c>
      <c r="E471" s="1133" t="str">
        <f t="shared" ca="1" si="134"/>
        <v/>
      </c>
      <c r="F471" s="1134"/>
      <c r="G471" s="1135"/>
      <c r="H471" s="1136"/>
      <c r="I471" s="1080"/>
      <c r="J471" s="1137"/>
      <c r="K471" s="1577"/>
      <c r="L471" s="1578"/>
      <c r="M471" s="1578"/>
      <c r="N471" s="1137"/>
      <c r="O471" s="1080"/>
      <c r="P471" s="1137"/>
      <c r="Q471" s="1137"/>
      <c r="R471" s="1137"/>
      <c r="S471" s="1137"/>
      <c r="T471" s="1137"/>
      <c r="U471" s="1139"/>
      <c r="V471" s="1140"/>
      <c r="X471" s="1141"/>
      <c r="Y471" s="1141"/>
      <c r="Z471" s="1141"/>
      <c r="AA471" s="1139"/>
      <c r="AB471" s="1112"/>
    </row>
    <row r="472" spans="1:28">
      <c r="A472" s="1151">
        <f>'AMORT. PROFILE 0% CPR'!A472</f>
        <v>59047</v>
      </c>
      <c r="C472" s="1111"/>
      <c r="D472" s="1132" t="str">
        <f t="shared" ca="1" si="133"/>
        <v/>
      </c>
      <c r="E472" s="1133" t="str">
        <f t="shared" ca="1" si="134"/>
        <v/>
      </c>
      <c r="F472" s="1134"/>
      <c r="G472" s="1135"/>
      <c r="H472" s="1136"/>
      <c r="I472" s="1080"/>
      <c r="J472" s="1137"/>
      <c r="K472" s="1577"/>
      <c r="L472" s="1578"/>
      <c r="M472" s="1578"/>
      <c r="N472" s="1137"/>
      <c r="O472" s="1080"/>
      <c r="P472" s="1137"/>
      <c r="Q472" s="1137"/>
      <c r="R472" s="1137"/>
      <c r="S472" s="1137"/>
      <c r="T472" s="1137"/>
      <c r="U472" s="1139"/>
      <c r="V472" s="1140"/>
      <c r="X472" s="1141"/>
      <c r="Y472" s="1141"/>
      <c r="Z472" s="1141"/>
      <c r="AA472" s="1139"/>
      <c r="AB472" s="1112"/>
    </row>
    <row r="473" spans="1:28">
      <c r="A473" s="1151">
        <f>'AMORT. PROFILE 0% CPR'!A473</f>
        <v>59076</v>
      </c>
      <c r="C473" s="1111"/>
      <c r="D473" s="1132" t="str">
        <f t="shared" ca="1" si="133"/>
        <v/>
      </c>
      <c r="E473" s="1133" t="str">
        <f t="shared" ca="1" si="134"/>
        <v/>
      </c>
      <c r="F473" s="1134"/>
      <c r="G473" s="1135"/>
      <c r="H473" s="1136"/>
      <c r="I473" s="1080"/>
      <c r="J473" s="1137"/>
      <c r="K473" s="1577"/>
      <c r="L473" s="1578"/>
      <c r="M473" s="1578"/>
      <c r="N473" s="1137"/>
      <c r="O473" s="1080"/>
      <c r="P473" s="1137"/>
      <c r="Q473" s="1137"/>
      <c r="R473" s="1137"/>
      <c r="S473" s="1137"/>
      <c r="T473" s="1137"/>
      <c r="U473" s="1139"/>
      <c r="V473" s="1140"/>
      <c r="X473" s="1141"/>
      <c r="Y473" s="1141"/>
      <c r="Z473" s="1141"/>
      <c r="AA473" s="1139"/>
      <c r="AB473" s="1112"/>
    </row>
    <row r="474" spans="1:28">
      <c r="A474" s="1151">
        <f>'AMORT. PROFILE 0% CPR'!A474</f>
        <v>59106</v>
      </c>
      <c r="C474" s="1111"/>
      <c r="D474" s="1132" t="str">
        <f t="shared" ca="1" si="133"/>
        <v/>
      </c>
      <c r="E474" s="1133" t="str">
        <f t="shared" ca="1" si="134"/>
        <v/>
      </c>
      <c r="F474" s="1134"/>
      <c r="G474" s="1135"/>
      <c r="H474" s="1136"/>
      <c r="I474" s="1080"/>
      <c r="J474" s="1137"/>
      <c r="K474" s="1577"/>
      <c r="L474" s="1578"/>
      <c r="M474" s="1578"/>
      <c r="N474" s="1137"/>
      <c r="O474" s="1080"/>
      <c r="P474" s="1137"/>
      <c r="Q474" s="1137"/>
      <c r="R474" s="1137"/>
      <c r="S474" s="1137"/>
      <c r="T474" s="1137"/>
      <c r="U474" s="1139"/>
      <c r="V474" s="1140"/>
      <c r="X474" s="1141"/>
      <c r="Y474" s="1141"/>
      <c r="Z474" s="1141"/>
      <c r="AA474" s="1139"/>
      <c r="AB474" s="1112"/>
    </row>
    <row r="475" spans="1:28">
      <c r="A475" s="1151">
        <f>'AMORT. PROFILE 0% CPR'!A475</f>
        <v>59138</v>
      </c>
      <c r="C475" s="1111"/>
      <c r="D475" s="1132" t="str">
        <f t="shared" ca="1" si="133"/>
        <v/>
      </c>
      <c r="E475" s="1133" t="str">
        <f t="shared" ca="1" si="134"/>
        <v/>
      </c>
      <c r="F475" s="1134"/>
      <c r="G475" s="1135"/>
      <c r="H475" s="1136"/>
      <c r="I475" s="1080"/>
      <c r="J475" s="1137"/>
      <c r="K475" s="1577"/>
      <c r="L475" s="1578"/>
      <c r="M475" s="1578"/>
      <c r="N475" s="1137"/>
      <c r="O475" s="1080"/>
      <c r="P475" s="1137"/>
      <c r="Q475" s="1137"/>
      <c r="R475" s="1137"/>
      <c r="S475" s="1137"/>
      <c r="T475" s="1137"/>
      <c r="U475" s="1139"/>
      <c r="V475" s="1140"/>
      <c r="X475" s="1141"/>
      <c r="Y475" s="1141"/>
      <c r="Z475" s="1141"/>
      <c r="AA475" s="1139"/>
      <c r="AB475" s="1112"/>
    </row>
    <row r="476" spans="1:28">
      <c r="A476" s="1151">
        <f>'AMORT. PROFILE 0% CPR'!A476</f>
        <v>59167</v>
      </c>
      <c r="C476" s="1111"/>
      <c r="D476" s="1132" t="str">
        <f t="shared" ca="1" si="133"/>
        <v/>
      </c>
      <c r="E476" s="1133" t="str">
        <f t="shared" ca="1" si="134"/>
        <v/>
      </c>
      <c r="F476" s="1134"/>
      <c r="G476" s="1135"/>
      <c r="H476" s="1136"/>
      <c r="I476" s="1080"/>
      <c r="J476" s="1137"/>
      <c r="K476" s="1577"/>
      <c r="L476" s="1578"/>
      <c r="M476" s="1578"/>
      <c r="N476" s="1137"/>
      <c r="O476" s="1080"/>
      <c r="P476" s="1137"/>
      <c r="Q476" s="1137"/>
      <c r="R476" s="1137"/>
      <c r="S476" s="1137"/>
      <c r="T476" s="1137"/>
      <c r="U476" s="1139"/>
      <c r="V476" s="1140"/>
      <c r="X476" s="1141"/>
      <c r="Y476" s="1141"/>
      <c r="Z476" s="1141"/>
      <c r="AA476" s="1139"/>
      <c r="AB476" s="1112"/>
    </row>
    <row r="477" spans="1:28">
      <c r="A477" s="1151">
        <f>'AMORT. PROFILE 0% CPR'!A477</f>
        <v>59198</v>
      </c>
      <c r="C477" s="1111"/>
      <c r="D477" s="1132" t="str">
        <f t="shared" ca="1" si="133"/>
        <v/>
      </c>
      <c r="E477" s="1133" t="str">
        <f t="shared" ca="1" si="134"/>
        <v/>
      </c>
      <c r="F477" s="1134"/>
      <c r="G477" s="1135"/>
      <c r="H477" s="1136"/>
      <c r="I477" s="1080"/>
      <c r="J477" s="1137"/>
      <c r="K477" s="1577"/>
      <c r="L477" s="1578"/>
      <c r="M477" s="1578"/>
      <c r="N477" s="1137"/>
      <c r="O477" s="1080"/>
      <c r="P477" s="1137"/>
      <c r="Q477" s="1137"/>
      <c r="R477" s="1137"/>
      <c r="S477" s="1137"/>
      <c r="T477" s="1137"/>
      <c r="U477" s="1139"/>
      <c r="V477" s="1140"/>
      <c r="X477" s="1141"/>
      <c r="Y477" s="1141"/>
      <c r="Z477" s="1141"/>
      <c r="AA477" s="1139"/>
      <c r="AB477" s="1112"/>
    </row>
    <row r="478" spans="1:28">
      <c r="A478" s="1151">
        <f>'AMORT. PROFILE 0% CPR'!A478</f>
        <v>59229</v>
      </c>
      <c r="C478" s="1111"/>
      <c r="D478" s="1132" t="str">
        <f t="shared" ca="1" si="133"/>
        <v/>
      </c>
      <c r="E478" s="1133" t="str">
        <f t="shared" ca="1" si="134"/>
        <v/>
      </c>
      <c r="F478" s="1134"/>
      <c r="G478" s="1135"/>
      <c r="H478" s="1136"/>
      <c r="I478" s="1080"/>
      <c r="J478" s="1137"/>
      <c r="K478" s="1577"/>
      <c r="L478" s="1578"/>
      <c r="M478" s="1578"/>
      <c r="N478" s="1137"/>
      <c r="O478" s="1080"/>
      <c r="P478" s="1137"/>
      <c r="Q478" s="1137"/>
      <c r="R478" s="1137"/>
      <c r="S478" s="1137"/>
      <c r="T478" s="1137"/>
      <c r="U478" s="1139"/>
      <c r="V478" s="1140"/>
      <c r="X478" s="1141"/>
      <c r="Y478" s="1141"/>
      <c r="Z478" s="1141"/>
      <c r="AA478" s="1139"/>
      <c r="AB478" s="1112"/>
    </row>
    <row r="479" spans="1:28">
      <c r="A479" s="1151">
        <f>'AMORT. PROFILE 0% CPR'!A479</f>
        <v>59257</v>
      </c>
      <c r="C479" s="1111"/>
      <c r="D479" s="1132" t="str">
        <f t="shared" ca="1" si="133"/>
        <v/>
      </c>
      <c r="E479" s="1133" t="str">
        <f t="shared" ca="1" si="134"/>
        <v/>
      </c>
      <c r="F479" s="1134"/>
      <c r="G479" s="1135"/>
      <c r="H479" s="1136"/>
      <c r="I479" s="1080"/>
      <c r="J479" s="1137"/>
      <c r="K479" s="1577"/>
      <c r="L479" s="1578"/>
      <c r="M479" s="1578"/>
      <c r="N479" s="1137"/>
      <c r="O479" s="1080"/>
      <c r="P479" s="1137"/>
      <c r="Q479" s="1137"/>
      <c r="R479" s="1137"/>
      <c r="S479" s="1137"/>
      <c r="T479" s="1137"/>
      <c r="U479" s="1139"/>
      <c r="V479" s="1140"/>
      <c r="X479" s="1141"/>
      <c r="Y479" s="1141"/>
      <c r="Z479" s="1141"/>
      <c r="AA479" s="1139"/>
      <c r="AB479" s="1112"/>
    </row>
    <row r="480" spans="1:28">
      <c r="A480" s="1151">
        <f>'AMORT. PROFILE 0% CPR'!A480</f>
        <v>59288</v>
      </c>
      <c r="C480" s="1111"/>
      <c r="D480" s="1132" t="str">
        <f t="shared" ca="1" si="133"/>
        <v/>
      </c>
      <c r="E480" s="1133" t="str">
        <f t="shared" ca="1" si="134"/>
        <v/>
      </c>
      <c r="F480" s="1134"/>
      <c r="G480" s="1135"/>
      <c r="H480" s="1136"/>
      <c r="I480" s="1080"/>
      <c r="J480" s="1137"/>
      <c r="K480" s="1577"/>
      <c r="L480" s="1578"/>
      <c r="M480" s="1578"/>
      <c r="N480" s="1137"/>
      <c r="O480" s="1080"/>
      <c r="P480" s="1137"/>
      <c r="Q480" s="1137"/>
      <c r="R480" s="1137"/>
      <c r="S480" s="1137"/>
      <c r="T480" s="1137"/>
      <c r="U480" s="1139"/>
      <c r="V480" s="1140"/>
      <c r="X480" s="1141"/>
      <c r="Y480" s="1141"/>
      <c r="Z480" s="1141"/>
      <c r="AA480" s="1139"/>
      <c r="AB480" s="1112"/>
    </row>
    <row r="481" spans="1:28">
      <c r="A481" s="1151">
        <f>'AMORT. PROFILE 0% CPR'!A481</f>
        <v>59320</v>
      </c>
      <c r="C481" s="1111"/>
      <c r="D481" s="1132" t="str">
        <f t="shared" ca="1" si="133"/>
        <v/>
      </c>
      <c r="E481" s="1133" t="str">
        <f t="shared" ca="1" si="134"/>
        <v/>
      </c>
      <c r="F481" s="1134"/>
      <c r="G481" s="1135"/>
      <c r="H481" s="1136"/>
      <c r="I481" s="1080"/>
      <c r="J481" s="1137"/>
      <c r="K481" s="1577"/>
      <c r="L481" s="1578"/>
      <c r="M481" s="1578"/>
      <c r="N481" s="1137"/>
      <c r="O481" s="1080"/>
      <c r="P481" s="1137"/>
      <c r="Q481" s="1137"/>
      <c r="R481" s="1137"/>
      <c r="S481" s="1137"/>
      <c r="T481" s="1137"/>
      <c r="U481" s="1139"/>
      <c r="V481" s="1140"/>
      <c r="X481" s="1141"/>
      <c r="Y481" s="1141"/>
      <c r="Z481" s="1141"/>
      <c r="AA481" s="1139"/>
      <c r="AB481" s="1112"/>
    </row>
    <row r="482" spans="1:28">
      <c r="A482" s="1151">
        <f>'AMORT. PROFILE 0% CPR'!A482</f>
        <v>59349</v>
      </c>
      <c r="C482" s="1111"/>
      <c r="D482" s="1132" t="str">
        <f t="shared" ca="1" si="133"/>
        <v/>
      </c>
      <c r="E482" s="1133" t="str">
        <f t="shared" ca="1" si="134"/>
        <v/>
      </c>
      <c r="F482" s="1134"/>
      <c r="G482" s="1135"/>
      <c r="H482" s="1136"/>
      <c r="I482" s="1080"/>
      <c r="J482" s="1137"/>
      <c r="K482" s="1577"/>
      <c r="L482" s="1578"/>
      <c r="M482" s="1578"/>
      <c r="N482" s="1137"/>
      <c r="O482" s="1080"/>
      <c r="P482" s="1137"/>
      <c r="Q482" s="1137"/>
      <c r="R482" s="1137"/>
      <c r="S482" s="1137"/>
      <c r="T482" s="1137"/>
      <c r="U482" s="1139"/>
      <c r="V482" s="1140"/>
      <c r="X482" s="1141"/>
      <c r="Y482" s="1141"/>
      <c r="Z482" s="1141"/>
      <c r="AA482" s="1139"/>
      <c r="AB482" s="1112"/>
    </row>
    <row r="483" spans="1:28">
      <c r="A483" s="1151">
        <f>'AMORT. PROFILE 0% CPR'!A483</f>
        <v>59379</v>
      </c>
      <c r="C483" s="1111"/>
      <c r="D483" s="1132" t="str">
        <f t="shared" ref="D483:D489" ca="1" si="152">IF(E483&lt;&gt;"",EOMONTH(E483,-1),"")</f>
        <v/>
      </c>
      <c r="E483" s="1133" t="str">
        <f t="shared" ref="E483:E489" ca="1" si="153">IF(INDIRECT("A"&amp;(IFERROR(MATCH(E482,A:A),999)+1))&gt;0,INDIRECT("A"&amp;(IFERROR(MATCH(E482,A:A),999)+1)),"")</f>
        <v/>
      </c>
      <c r="F483" s="1134"/>
      <c r="G483" s="1135"/>
      <c r="H483" s="1136"/>
      <c r="I483" s="1080"/>
      <c r="J483" s="1137"/>
      <c r="K483" s="1577"/>
      <c r="L483" s="1578"/>
      <c r="M483" s="1578"/>
      <c r="N483" s="1137"/>
      <c r="O483" s="1080"/>
      <c r="P483" s="1137"/>
      <c r="Q483" s="1137"/>
      <c r="R483" s="1137"/>
      <c r="S483" s="1137"/>
      <c r="T483" s="1137"/>
      <c r="U483" s="1139"/>
      <c r="V483" s="1140"/>
      <c r="X483" s="1141"/>
      <c r="Y483" s="1141"/>
      <c r="Z483" s="1141"/>
      <c r="AA483" s="1139"/>
      <c r="AB483" s="1112"/>
    </row>
    <row r="484" spans="1:28">
      <c r="A484" s="1151">
        <f>'AMORT. PROFILE 0% CPR'!A484</f>
        <v>59411</v>
      </c>
      <c r="C484" s="1111"/>
      <c r="D484" s="1132" t="str">
        <f t="shared" ca="1" si="152"/>
        <v/>
      </c>
      <c r="E484" s="1133" t="str">
        <f t="shared" ca="1" si="153"/>
        <v/>
      </c>
      <c r="F484" s="1134"/>
      <c r="G484" s="1135"/>
      <c r="H484" s="1136"/>
      <c r="I484" s="1080"/>
      <c r="J484" s="1137"/>
      <c r="K484" s="1577"/>
      <c r="L484" s="1578"/>
      <c r="M484" s="1578"/>
      <c r="N484" s="1137"/>
      <c r="O484" s="1080"/>
      <c r="P484" s="1137"/>
      <c r="Q484" s="1137"/>
      <c r="R484" s="1137"/>
      <c r="S484" s="1137"/>
      <c r="T484" s="1137"/>
      <c r="U484" s="1139"/>
      <c r="V484" s="1140"/>
      <c r="X484" s="1141"/>
      <c r="Y484" s="1141"/>
      <c r="Z484" s="1141"/>
      <c r="AA484" s="1139"/>
      <c r="AB484" s="1112"/>
    </row>
    <row r="485" spans="1:28">
      <c r="A485" s="1151">
        <f>'AMORT. PROFILE 0% CPR'!A485</f>
        <v>59441</v>
      </c>
      <c r="C485" s="1111"/>
      <c r="D485" s="1132" t="str">
        <f t="shared" ca="1" si="152"/>
        <v/>
      </c>
      <c r="E485" s="1133" t="str">
        <f t="shared" ca="1" si="153"/>
        <v/>
      </c>
      <c r="F485" s="1134"/>
      <c r="G485" s="1135"/>
      <c r="H485" s="1136"/>
      <c r="I485" s="1080"/>
      <c r="J485" s="1137"/>
      <c r="K485" s="1577"/>
      <c r="L485" s="1578"/>
      <c r="M485" s="1578"/>
      <c r="N485" s="1137"/>
      <c r="O485" s="1080"/>
      <c r="P485" s="1137"/>
      <c r="Q485" s="1137"/>
      <c r="R485" s="1137"/>
      <c r="S485" s="1137"/>
      <c r="T485" s="1137"/>
      <c r="U485" s="1139"/>
      <c r="V485" s="1140"/>
      <c r="X485" s="1141"/>
      <c r="Y485" s="1141"/>
      <c r="Z485" s="1141"/>
      <c r="AA485" s="1139"/>
      <c r="AB485" s="1112"/>
    </row>
    <row r="486" spans="1:28">
      <c r="A486" s="1151">
        <f>'AMORT. PROFILE 0% CPR'!A486</f>
        <v>59471</v>
      </c>
      <c r="C486" s="1111"/>
      <c r="D486" s="1132" t="str">
        <f t="shared" ca="1" si="152"/>
        <v/>
      </c>
      <c r="E486" s="1133" t="str">
        <f t="shared" ca="1" si="153"/>
        <v/>
      </c>
      <c r="F486" s="1134"/>
      <c r="G486" s="1135"/>
      <c r="H486" s="1136"/>
      <c r="I486" s="1080"/>
      <c r="J486" s="1137"/>
      <c r="K486" s="1577"/>
      <c r="L486" s="1578"/>
      <c r="M486" s="1578"/>
      <c r="N486" s="1137"/>
      <c r="O486" s="1080"/>
      <c r="P486" s="1137"/>
      <c r="Q486" s="1137"/>
      <c r="R486" s="1137"/>
      <c r="S486" s="1137"/>
      <c r="T486" s="1137"/>
      <c r="U486" s="1139"/>
      <c r="V486" s="1140"/>
      <c r="X486" s="1141"/>
      <c r="Y486" s="1141"/>
      <c r="Z486" s="1141"/>
      <c r="AA486" s="1139"/>
      <c r="AB486" s="1112"/>
    </row>
    <row r="487" spans="1:28">
      <c r="A487" s="1151">
        <f>'AMORT. PROFILE 0% CPR'!A487</f>
        <v>0</v>
      </c>
      <c r="C487" s="1111"/>
      <c r="D487" s="1132" t="str">
        <f t="shared" ca="1" si="152"/>
        <v/>
      </c>
      <c r="E487" s="1133" t="str">
        <f t="shared" ca="1" si="153"/>
        <v/>
      </c>
      <c r="F487" s="1134"/>
      <c r="G487" s="1135"/>
      <c r="H487" s="1136"/>
      <c r="I487" s="1080"/>
      <c r="J487" s="1137"/>
      <c r="K487" s="1577"/>
      <c r="L487" s="1578"/>
      <c r="M487" s="1578"/>
      <c r="N487" s="1137"/>
      <c r="O487" s="1080"/>
      <c r="P487" s="1137"/>
      <c r="Q487" s="1137"/>
      <c r="R487" s="1137"/>
      <c r="S487" s="1137"/>
      <c r="T487" s="1137"/>
      <c r="U487" s="1139"/>
      <c r="V487" s="1140"/>
      <c r="X487" s="1141"/>
      <c r="Y487" s="1141"/>
      <c r="Z487" s="1141"/>
      <c r="AA487" s="1139"/>
      <c r="AB487" s="1112"/>
    </row>
    <row r="488" spans="1:28">
      <c r="A488" s="1151">
        <f>'AMORT. PROFILE 0% CPR'!A488</f>
        <v>0</v>
      </c>
      <c r="C488" s="1111"/>
      <c r="D488" s="1132" t="str">
        <f t="shared" ca="1" si="152"/>
        <v/>
      </c>
      <c r="E488" s="1133" t="str">
        <f t="shared" ca="1" si="153"/>
        <v/>
      </c>
      <c r="F488" s="1134"/>
      <c r="G488" s="1135"/>
      <c r="H488" s="1136"/>
      <c r="I488" s="1080"/>
      <c r="J488" s="1137"/>
      <c r="K488" s="1577"/>
      <c r="L488" s="1578"/>
      <c r="M488" s="1578"/>
      <c r="N488" s="1137"/>
      <c r="O488" s="1080"/>
      <c r="P488" s="1137"/>
      <c r="Q488" s="1137"/>
      <c r="R488" s="1137"/>
      <c r="S488" s="1137"/>
      <c r="T488" s="1137"/>
      <c r="U488" s="1139"/>
      <c r="V488" s="1140"/>
      <c r="X488" s="1141"/>
      <c r="Y488" s="1141"/>
      <c r="Z488" s="1141"/>
      <c r="AA488" s="1139"/>
      <c r="AB488" s="1112"/>
    </row>
    <row r="489" spans="1:28" ht="15" thickBot="1">
      <c r="A489" s="1151">
        <f>'AMORT. PROFILE 0% CPR'!A489</f>
        <v>0</v>
      </c>
      <c r="C489" s="1154"/>
      <c r="D489" s="1567" t="str">
        <f t="shared" ca="1" si="152"/>
        <v/>
      </c>
      <c r="E489" s="1568" t="str">
        <f t="shared" ca="1" si="153"/>
        <v/>
      </c>
      <c r="F489" s="1569"/>
      <c r="G489" s="1570"/>
      <c r="H489" s="1571"/>
      <c r="I489" s="1572"/>
      <c r="J489" s="1573"/>
      <c r="K489" s="1579"/>
      <c r="L489" s="1580"/>
      <c r="M489" s="1580"/>
      <c r="N489" s="1573"/>
      <c r="O489" s="1572"/>
      <c r="P489" s="1573"/>
      <c r="Q489" s="1573"/>
      <c r="R489" s="1573"/>
      <c r="S489" s="1573"/>
      <c r="T489" s="1573"/>
      <c r="U489" s="1574"/>
      <c r="V489" s="1575"/>
      <c r="W489" s="1155"/>
      <c r="X489" s="1576"/>
      <c r="Y489" s="1576"/>
      <c r="Z489" s="1576"/>
      <c r="AA489" s="1574"/>
      <c r="AB489" s="1161"/>
    </row>
    <row r="490" spans="1:28" ht="1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sheetPr codeName="Sheet41"/>
  <dimension ref="B2:I196"/>
  <sheetViews>
    <sheetView showGridLines="0" topLeftCell="A174" workbookViewId="0">
      <selection activeCell="L15" sqref="L15"/>
    </sheetView>
  </sheetViews>
  <sheetFormatPr defaultColWidth="9.1796875" defaultRowHeight="14.5"/>
  <cols>
    <col min="6" max="6" width="10.7265625" style="1249" bestFit="1" customWidth="1"/>
  </cols>
  <sheetData>
    <row r="2" spans="2:9">
      <c r="B2" t="s">
        <v>309</v>
      </c>
      <c r="C2" t="s">
        <v>964</v>
      </c>
      <c r="D2" t="s">
        <v>965</v>
      </c>
      <c r="E2">
        <v>2022</v>
      </c>
      <c r="F2" s="1249">
        <v>44562</v>
      </c>
      <c r="H2" t="s">
        <v>966</v>
      </c>
      <c r="I2" t="s">
        <v>967</v>
      </c>
    </row>
    <row r="3" spans="2:9">
      <c r="B3" t="s">
        <v>309</v>
      </c>
      <c r="C3" t="s">
        <v>964</v>
      </c>
      <c r="D3" t="s">
        <v>965</v>
      </c>
      <c r="E3">
        <v>2022</v>
      </c>
      <c r="F3" s="1249">
        <v>44666</v>
      </c>
      <c r="H3" t="s">
        <v>968</v>
      </c>
      <c r="I3" t="s">
        <v>969</v>
      </c>
    </row>
    <row r="4" spans="2:9">
      <c r="B4" t="s">
        <v>309</v>
      </c>
      <c r="C4" t="s">
        <v>964</v>
      </c>
      <c r="D4" t="s">
        <v>965</v>
      </c>
      <c r="E4">
        <v>2022</v>
      </c>
      <c r="F4" s="1249">
        <v>44669</v>
      </c>
      <c r="H4" t="s">
        <v>970</v>
      </c>
      <c r="I4" t="s">
        <v>971</v>
      </c>
    </row>
    <row r="5" spans="2:9">
      <c r="B5" t="s">
        <v>309</v>
      </c>
      <c r="C5" t="s">
        <v>964</v>
      </c>
      <c r="D5" t="s">
        <v>965</v>
      </c>
      <c r="E5">
        <v>2022</v>
      </c>
      <c r="F5" s="1249">
        <v>44682</v>
      </c>
      <c r="H5" t="s">
        <v>972</v>
      </c>
      <c r="I5" t="s">
        <v>973</v>
      </c>
    </row>
    <row r="6" spans="2:9">
      <c r="B6" t="s">
        <v>309</v>
      </c>
      <c r="C6" t="s">
        <v>964</v>
      </c>
      <c r="D6" t="s">
        <v>965</v>
      </c>
      <c r="E6">
        <v>2022</v>
      </c>
      <c r="F6" s="1249">
        <v>44689</v>
      </c>
      <c r="H6" t="s">
        <v>972</v>
      </c>
      <c r="I6" t="s">
        <v>974</v>
      </c>
    </row>
    <row r="7" spans="2:9">
      <c r="B7" t="s">
        <v>309</v>
      </c>
      <c r="C7" t="s">
        <v>964</v>
      </c>
      <c r="D7" t="s">
        <v>965</v>
      </c>
      <c r="E7">
        <v>2022</v>
      </c>
      <c r="F7" s="1249">
        <v>44707</v>
      </c>
      <c r="H7" t="s">
        <v>975</v>
      </c>
      <c r="I7" t="s">
        <v>976</v>
      </c>
    </row>
    <row r="8" spans="2:9">
      <c r="B8" t="s">
        <v>309</v>
      </c>
      <c r="C8" t="s">
        <v>964</v>
      </c>
      <c r="D8" t="s">
        <v>965</v>
      </c>
      <c r="E8">
        <v>2022</v>
      </c>
      <c r="F8" s="1249">
        <v>44718</v>
      </c>
      <c r="H8" t="s">
        <v>970</v>
      </c>
      <c r="I8" t="s">
        <v>977</v>
      </c>
    </row>
    <row r="9" spans="2:9">
      <c r="B9" t="s">
        <v>309</v>
      </c>
      <c r="C9" t="s">
        <v>964</v>
      </c>
      <c r="D9" t="s">
        <v>965</v>
      </c>
      <c r="E9">
        <v>2022</v>
      </c>
      <c r="F9" s="1249">
        <v>44756</v>
      </c>
      <c r="H9" t="s">
        <v>975</v>
      </c>
      <c r="I9" t="s">
        <v>978</v>
      </c>
    </row>
    <row r="10" spans="2:9">
      <c r="B10" t="s">
        <v>309</v>
      </c>
      <c r="C10" t="s">
        <v>964</v>
      </c>
      <c r="D10" t="s">
        <v>965</v>
      </c>
      <c r="E10">
        <v>2022</v>
      </c>
      <c r="F10" s="1249">
        <v>44788</v>
      </c>
      <c r="H10" t="s">
        <v>970</v>
      </c>
      <c r="I10" t="s">
        <v>979</v>
      </c>
    </row>
    <row r="11" spans="2:9">
      <c r="B11" t="s">
        <v>309</v>
      </c>
      <c r="C11" t="s">
        <v>964</v>
      </c>
      <c r="D11" t="s">
        <v>965</v>
      </c>
      <c r="E11">
        <v>2022</v>
      </c>
      <c r="F11" s="1249">
        <v>44866</v>
      </c>
      <c r="H11" t="s">
        <v>980</v>
      </c>
      <c r="I11" t="s">
        <v>981</v>
      </c>
    </row>
    <row r="12" spans="2:9">
      <c r="B12" t="s">
        <v>309</v>
      </c>
      <c r="C12" t="s">
        <v>964</v>
      </c>
      <c r="D12" t="s">
        <v>965</v>
      </c>
      <c r="E12">
        <v>2022</v>
      </c>
      <c r="F12" s="1249">
        <v>44876</v>
      </c>
      <c r="H12" t="s">
        <v>968</v>
      </c>
      <c r="I12" t="s">
        <v>982</v>
      </c>
    </row>
    <row r="13" spans="2:9">
      <c r="B13" t="s">
        <v>309</v>
      </c>
      <c r="C13" t="s">
        <v>964</v>
      </c>
      <c r="D13" t="s">
        <v>965</v>
      </c>
      <c r="E13">
        <v>2022</v>
      </c>
      <c r="F13" s="1249">
        <v>44920</v>
      </c>
      <c r="H13" t="s">
        <v>972</v>
      </c>
      <c r="I13" t="s">
        <v>983</v>
      </c>
    </row>
    <row r="14" spans="2:9">
      <c r="B14" t="s">
        <v>309</v>
      </c>
      <c r="C14" t="s">
        <v>964</v>
      </c>
      <c r="D14" t="s">
        <v>965</v>
      </c>
      <c r="E14">
        <v>2022</v>
      </c>
      <c r="F14" s="1249">
        <v>44921</v>
      </c>
      <c r="H14" t="s">
        <v>970</v>
      </c>
      <c r="I14" t="s">
        <v>984</v>
      </c>
    </row>
    <row r="15" spans="2:9">
      <c r="B15" t="s">
        <v>309</v>
      </c>
      <c r="C15" t="s">
        <v>964</v>
      </c>
      <c r="D15" t="s">
        <v>965</v>
      </c>
      <c r="E15">
        <v>2023</v>
      </c>
      <c r="F15" s="1249">
        <v>44927</v>
      </c>
      <c r="H15" t="s">
        <v>972</v>
      </c>
      <c r="I15" t="s">
        <v>967</v>
      </c>
    </row>
    <row r="16" spans="2:9">
      <c r="B16" t="s">
        <v>309</v>
      </c>
      <c r="C16" t="s">
        <v>964</v>
      </c>
      <c r="D16" t="s">
        <v>965</v>
      </c>
      <c r="E16">
        <v>2023</v>
      </c>
      <c r="F16" s="1249">
        <v>45023</v>
      </c>
      <c r="H16" t="s">
        <v>968</v>
      </c>
      <c r="I16" t="s">
        <v>969</v>
      </c>
    </row>
    <row r="17" spans="2:9">
      <c r="B17" t="s">
        <v>309</v>
      </c>
      <c r="C17" t="s">
        <v>964</v>
      </c>
      <c r="D17" t="s">
        <v>965</v>
      </c>
      <c r="E17">
        <v>2023</v>
      </c>
      <c r="F17" s="1249">
        <v>45026</v>
      </c>
      <c r="H17" t="s">
        <v>970</v>
      </c>
      <c r="I17" t="s">
        <v>971</v>
      </c>
    </row>
    <row r="18" spans="2:9">
      <c r="B18" t="s">
        <v>309</v>
      </c>
      <c r="C18" t="s">
        <v>964</v>
      </c>
      <c r="D18" t="s">
        <v>965</v>
      </c>
      <c r="E18">
        <v>2023</v>
      </c>
      <c r="F18" s="1249">
        <v>45047</v>
      </c>
      <c r="H18" t="s">
        <v>970</v>
      </c>
      <c r="I18" t="s">
        <v>973</v>
      </c>
    </row>
    <row r="19" spans="2:9">
      <c r="B19" t="s">
        <v>309</v>
      </c>
      <c r="C19" t="s">
        <v>964</v>
      </c>
      <c r="D19" t="s">
        <v>965</v>
      </c>
      <c r="E19">
        <v>2023</v>
      </c>
      <c r="F19" s="1249">
        <v>45054</v>
      </c>
      <c r="H19" t="s">
        <v>970</v>
      </c>
      <c r="I19" t="s">
        <v>974</v>
      </c>
    </row>
    <row r="20" spans="2:9">
      <c r="B20" t="s">
        <v>309</v>
      </c>
      <c r="C20" t="s">
        <v>964</v>
      </c>
      <c r="D20" t="s">
        <v>965</v>
      </c>
      <c r="E20">
        <v>2023</v>
      </c>
      <c r="F20" s="1249">
        <v>45064</v>
      </c>
      <c r="H20" t="s">
        <v>975</v>
      </c>
      <c r="I20" t="s">
        <v>976</v>
      </c>
    </row>
    <row r="21" spans="2:9">
      <c r="B21" t="s">
        <v>309</v>
      </c>
      <c r="C21" t="s">
        <v>964</v>
      </c>
      <c r="D21" t="s">
        <v>965</v>
      </c>
      <c r="E21">
        <v>2023</v>
      </c>
      <c r="F21" s="1249">
        <v>45075</v>
      </c>
      <c r="H21" t="s">
        <v>970</v>
      </c>
      <c r="I21" t="s">
        <v>977</v>
      </c>
    </row>
    <row r="22" spans="2:9">
      <c r="B22" t="s">
        <v>309</v>
      </c>
      <c r="C22" t="s">
        <v>964</v>
      </c>
      <c r="D22" t="s">
        <v>965</v>
      </c>
      <c r="E22">
        <v>2023</v>
      </c>
      <c r="F22" s="1249">
        <v>45121</v>
      </c>
      <c r="H22" t="s">
        <v>968</v>
      </c>
      <c r="I22" t="s">
        <v>978</v>
      </c>
    </row>
    <row r="23" spans="2:9">
      <c r="B23" t="s">
        <v>309</v>
      </c>
      <c r="C23" t="s">
        <v>964</v>
      </c>
      <c r="D23" t="s">
        <v>965</v>
      </c>
      <c r="E23">
        <v>2023</v>
      </c>
      <c r="F23" s="1249">
        <v>45153</v>
      </c>
      <c r="H23" t="s">
        <v>980</v>
      </c>
      <c r="I23" t="s">
        <v>979</v>
      </c>
    </row>
    <row r="24" spans="2:9">
      <c r="B24" t="s">
        <v>309</v>
      </c>
      <c r="C24" t="s">
        <v>964</v>
      </c>
      <c r="D24" t="s">
        <v>965</v>
      </c>
      <c r="E24">
        <v>2023</v>
      </c>
      <c r="F24" s="1249">
        <v>45231</v>
      </c>
      <c r="H24" t="s">
        <v>985</v>
      </c>
      <c r="I24" t="s">
        <v>981</v>
      </c>
    </row>
    <row r="25" spans="2:9">
      <c r="B25" t="s">
        <v>309</v>
      </c>
      <c r="C25" t="s">
        <v>964</v>
      </c>
      <c r="D25" t="s">
        <v>965</v>
      </c>
      <c r="E25">
        <v>2023</v>
      </c>
      <c r="F25" s="1249">
        <v>45241</v>
      </c>
      <c r="H25" t="s">
        <v>966</v>
      </c>
      <c r="I25" t="s">
        <v>982</v>
      </c>
    </row>
    <row r="26" spans="2:9">
      <c r="B26" t="s">
        <v>309</v>
      </c>
      <c r="C26" t="s">
        <v>964</v>
      </c>
      <c r="D26" t="s">
        <v>965</v>
      </c>
      <c r="E26">
        <v>2023</v>
      </c>
      <c r="F26" s="1249">
        <v>45285</v>
      </c>
      <c r="H26" t="s">
        <v>970</v>
      </c>
      <c r="I26" t="s">
        <v>983</v>
      </c>
    </row>
    <row r="27" spans="2:9">
      <c r="B27" t="s">
        <v>309</v>
      </c>
      <c r="C27" t="s">
        <v>964</v>
      </c>
      <c r="D27" t="s">
        <v>965</v>
      </c>
      <c r="E27">
        <v>2023</v>
      </c>
      <c r="F27" s="1249">
        <v>45286</v>
      </c>
      <c r="H27" t="s">
        <v>980</v>
      </c>
      <c r="I27" t="s">
        <v>984</v>
      </c>
    </row>
    <row r="28" spans="2:9">
      <c r="B28" t="s">
        <v>309</v>
      </c>
      <c r="C28" t="s">
        <v>964</v>
      </c>
      <c r="D28" t="s">
        <v>965</v>
      </c>
      <c r="E28">
        <v>2024</v>
      </c>
      <c r="F28" s="1249">
        <v>45292</v>
      </c>
      <c r="H28" t="s">
        <v>970</v>
      </c>
      <c r="I28" t="s">
        <v>967</v>
      </c>
    </row>
    <row r="29" spans="2:9">
      <c r="B29" t="s">
        <v>309</v>
      </c>
      <c r="C29" t="s">
        <v>964</v>
      </c>
      <c r="D29" t="s">
        <v>965</v>
      </c>
      <c r="E29">
        <v>2024</v>
      </c>
      <c r="F29" s="1249">
        <v>45380</v>
      </c>
      <c r="H29" t="s">
        <v>968</v>
      </c>
      <c r="I29" t="s">
        <v>969</v>
      </c>
    </row>
    <row r="30" spans="2:9">
      <c r="B30" t="s">
        <v>309</v>
      </c>
      <c r="C30" t="s">
        <v>964</v>
      </c>
      <c r="D30" t="s">
        <v>965</v>
      </c>
      <c r="E30">
        <v>2024</v>
      </c>
      <c r="F30" s="1249">
        <v>45383</v>
      </c>
      <c r="H30" t="s">
        <v>970</v>
      </c>
      <c r="I30" t="s">
        <v>971</v>
      </c>
    </row>
    <row r="31" spans="2:9">
      <c r="B31" t="s">
        <v>309</v>
      </c>
      <c r="C31" t="s">
        <v>964</v>
      </c>
      <c r="D31" t="s">
        <v>965</v>
      </c>
      <c r="E31">
        <v>2024</v>
      </c>
      <c r="F31" s="1249">
        <v>45413</v>
      </c>
      <c r="H31" t="s">
        <v>985</v>
      </c>
      <c r="I31" t="s">
        <v>973</v>
      </c>
    </row>
    <row r="32" spans="2:9">
      <c r="B32" t="s">
        <v>309</v>
      </c>
      <c r="C32" t="s">
        <v>964</v>
      </c>
      <c r="D32" t="s">
        <v>965</v>
      </c>
      <c r="E32">
        <v>2024</v>
      </c>
      <c r="F32" s="1249">
        <v>45420</v>
      </c>
      <c r="H32" t="s">
        <v>985</v>
      </c>
      <c r="I32" t="s">
        <v>974</v>
      </c>
    </row>
    <row r="33" spans="2:9">
      <c r="B33" t="s">
        <v>309</v>
      </c>
      <c r="C33" t="s">
        <v>964</v>
      </c>
      <c r="D33" t="s">
        <v>965</v>
      </c>
      <c r="E33">
        <v>2024</v>
      </c>
      <c r="F33" s="1249">
        <v>45421</v>
      </c>
      <c r="H33" t="s">
        <v>975</v>
      </c>
      <c r="I33" t="s">
        <v>976</v>
      </c>
    </row>
    <row r="34" spans="2:9">
      <c r="B34" t="s">
        <v>309</v>
      </c>
      <c r="C34" t="s">
        <v>964</v>
      </c>
      <c r="D34" t="s">
        <v>965</v>
      </c>
      <c r="E34">
        <v>2024</v>
      </c>
      <c r="F34" s="1249">
        <v>45432</v>
      </c>
      <c r="H34" t="s">
        <v>970</v>
      </c>
      <c r="I34" t="s">
        <v>977</v>
      </c>
    </row>
    <row r="35" spans="2:9">
      <c r="B35" t="s">
        <v>309</v>
      </c>
      <c r="C35" t="s">
        <v>964</v>
      </c>
      <c r="D35" t="s">
        <v>965</v>
      </c>
      <c r="E35">
        <v>2024</v>
      </c>
      <c r="F35" s="1249">
        <v>45487</v>
      </c>
      <c r="H35" t="s">
        <v>972</v>
      </c>
      <c r="I35" t="s">
        <v>978</v>
      </c>
    </row>
    <row r="36" spans="2:9">
      <c r="B36" t="s">
        <v>309</v>
      </c>
      <c r="C36" t="s">
        <v>964</v>
      </c>
      <c r="D36" t="s">
        <v>965</v>
      </c>
      <c r="E36">
        <v>2024</v>
      </c>
      <c r="F36" s="1249">
        <v>45519</v>
      </c>
      <c r="H36" t="s">
        <v>975</v>
      </c>
      <c r="I36" t="s">
        <v>979</v>
      </c>
    </row>
    <row r="37" spans="2:9">
      <c r="B37" t="s">
        <v>309</v>
      </c>
      <c r="C37" t="s">
        <v>964</v>
      </c>
      <c r="D37" t="s">
        <v>965</v>
      </c>
      <c r="E37">
        <v>2024</v>
      </c>
      <c r="F37" s="1249">
        <v>45597</v>
      </c>
      <c r="H37" t="s">
        <v>968</v>
      </c>
      <c r="I37" t="s">
        <v>981</v>
      </c>
    </row>
    <row r="38" spans="2:9">
      <c r="B38" t="s">
        <v>309</v>
      </c>
      <c r="C38" t="s">
        <v>964</v>
      </c>
      <c r="D38" t="s">
        <v>965</v>
      </c>
      <c r="E38">
        <v>2024</v>
      </c>
      <c r="F38" s="1249">
        <v>45607</v>
      </c>
      <c r="H38" t="s">
        <v>970</v>
      </c>
      <c r="I38" t="s">
        <v>982</v>
      </c>
    </row>
    <row r="39" spans="2:9">
      <c r="B39" t="s">
        <v>309</v>
      </c>
      <c r="C39" t="s">
        <v>964</v>
      </c>
      <c r="D39" t="s">
        <v>965</v>
      </c>
      <c r="E39">
        <v>2024</v>
      </c>
      <c r="F39" s="1249">
        <v>45651</v>
      </c>
      <c r="H39" t="s">
        <v>985</v>
      </c>
      <c r="I39" t="s">
        <v>983</v>
      </c>
    </row>
    <row r="40" spans="2:9">
      <c r="B40" t="s">
        <v>309</v>
      </c>
      <c r="C40" t="s">
        <v>964</v>
      </c>
      <c r="D40" t="s">
        <v>965</v>
      </c>
      <c r="E40">
        <v>2024</v>
      </c>
      <c r="F40" s="1249">
        <v>45652</v>
      </c>
      <c r="H40" t="s">
        <v>975</v>
      </c>
      <c r="I40" t="s">
        <v>984</v>
      </c>
    </row>
    <row r="41" spans="2:9">
      <c r="B41" t="s">
        <v>309</v>
      </c>
      <c r="C41" t="s">
        <v>964</v>
      </c>
      <c r="D41" t="s">
        <v>965</v>
      </c>
      <c r="E41">
        <v>2025</v>
      </c>
      <c r="F41" s="1249">
        <v>45658</v>
      </c>
      <c r="H41" t="s">
        <v>985</v>
      </c>
      <c r="I41" t="s">
        <v>967</v>
      </c>
    </row>
    <row r="42" spans="2:9">
      <c r="B42" t="s">
        <v>309</v>
      </c>
      <c r="C42" t="s">
        <v>964</v>
      </c>
      <c r="D42" t="s">
        <v>965</v>
      </c>
      <c r="E42">
        <v>2025</v>
      </c>
      <c r="F42" s="1249">
        <v>45765</v>
      </c>
      <c r="H42" t="s">
        <v>968</v>
      </c>
      <c r="I42" t="s">
        <v>969</v>
      </c>
    </row>
    <row r="43" spans="2:9">
      <c r="B43" t="s">
        <v>309</v>
      </c>
      <c r="C43" t="s">
        <v>964</v>
      </c>
      <c r="D43" t="s">
        <v>965</v>
      </c>
      <c r="E43">
        <v>2025</v>
      </c>
      <c r="F43" s="1249">
        <v>45768</v>
      </c>
      <c r="H43" t="s">
        <v>970</v>
      </c>
      <c r="I43" t="s">
        <v>971</v>
      </c>
    </row>
    <row r="44" spans="2:9">
      <c r="B44" t="s">
        <v>309</v>
      </c>
      <c r="C44" t="s">
        <v>964</v>
      </c>
      <c r="D44" t="s">
        <v>965</v>
      </c>
      <c r="E44">
        <v>2025</v>
      </c>
      <c r="F44" s="1249">
        <v>45778</v>
      </c>
      <c r="H44" t="s">
        <v>975</v>
      </c>
      <c r="I44" t="s">
        <v>973</v>
      </c>
    </row>
    <row r="45" spans="2:9">
      <c r="B45" t="s">
        <v>309</v>
      </c>
      <c r="C45" t="s">
        <v>964</v>
      </c>
      <c r="D45" t="s">
        <v>965</v>
      </c>
      <c r="E45">
        <v>2025</v>
      </c>
      <c r="F45" s="1249">
        <v>45785</v>
      </c>
      <c r="H45" t="s">
        <v>975</v>
      </c>
      <c r="I45" t="s">
        <v>974</v>
      </c>
    </row>
    <row r="46" spans="2:9">
      <c r="B46" t="s">
        <v>309</v>
      </c>
      <c r="C46" t="s">
        <v>964</v>
      </c>
      <c r="D46" t="s">
        <v>965</v>
      </c>
      <c r="E46">
        <v>2025</v>
      </c>
      <c r="F46" s="1249">
        <v>45806</v>
      </c>
      <c r="H46" t="s">
        <v>975</v>
      </c>
      <c r="I46" t="s">
        <v>976</v>
      </c>
    </row>
    <row r="47" spans="2:9">
      <c r="B47" t="s">
        <v>309</v>
      </c>
      <c r="C47" t="s">
        <v>964</v>
      </c>
      <c r="D47" t="s">
        <v>965</v>
      </c>
      <c r="E47">
        <v>2025</v>
      </c>
      <c r="F47" s="1249">
        <v>45817</v>
      </c>
      <c r="H47" t="s">
        <v>970</v>
      </c>
      <c r="I47" t="s">
        <v>977</v>
      </c>
    </row>
    <row r="48" spans="2:9">
      <c r="B48" t="s">
        <v>309</v>
      </c>
      <c r="C48" t="s">
        <v>964</v>
      </c>
      <c r="D48" t="s">
        <v>965</v>
      </c>
      <c r="E48">
        <v>2025</v>
      </c>
      <c r="F48" s="1249">
        <v>45852</v>
      </c>
      <c r="H48" t="s">
        <v>970</v>
      </c>
      <c r="I48" t="s">
        <v>978</v>
      </c>
    </row>
    <row r="49" spans="2:9">
      <c r="B49" t="s">
        <v>309</v>
      </c>
      <c r="C49" t="s">
        <v>964</v>
      </c>
      <c r="D49" t="s">
        <v>965</v>
      </c>
      <c r="E49">
        <v>2025</v>
      </c>
      <c r="F49" s="1249">
        <v>45884</v>
      </c>
      <c r="H49" t="s">
        <v>968</v>
      </c>
      <c r="I49" t="s">
        <v>979</v>
      </c>
    </row>
    <row r="50" spans="2:9">
      <c r="B50" t="s">
        <v>309</v>
      </c>
      <c r="C50" t="s">
        <v>964</v>
      </c>
      <c r="D50" t="s">
        <v>965</v>
      </c>
      <c r="E50">
        <v>2025</v>
      </c>
      <c r="F50" s="1249">
        <v>45962</v>
      </c>
      <c r="H50" t="s">
        <v>966</v>
      </c>
      <c r="I50" t="s">
        <v>981</v>
      </c>
    </row>
    <row r="51" spans="2:9">
      <c r="B51" t="s">
        <v>309</v>
      </c>
      <c r="C51" t="s">
        <v>964</v>
      </c>
      <c r="D51" t="s">
        <v>965</v>
      </c>
      <c r="E51">
        <v>2025</v>
      </c>
      <c r="F51" s="1249">
        <v>45972</v>
      </c>
      <c r="H51" t="s">
        <v>980</v>
      </c>
      <c r="I51" t="s">
        <v>982</v>
      </c>
    </row>
    <row r="52" spans="2:9">
      <c r="B52" t="s">
        <v>309</v>
      </c>
      <c r="C52" t="s">
        <v>964</v>
      </c>
      <c r="D52" t="s">
        <v>965</v>
      </c>
      <c r="E52">
        <v>2025</v>
      </c>
      <c r="F52" s="1249">
        <v>46016</v>
      </c>
      <c r="H52" t="s">
        <v>975</v>
      </c>
      <c r="I52" t="s">
        <v>983</v>
      </c>
    </row>
    <row r="53" spans="2:9">
      <c r="B53" t="s">
        <v>309</v>
      </c>
      <c r="C53" t="s">
        <v>964</v>
      </c>
      <c r="D53" t="s">
        <v>965</v>
      </c>
      <c r="E53">
        <v>2025</v>
      </c>
      <c r="F53" s="1249">
        <v>46017</v>
      </c>
      <c r="H53" t="s">
        <v>968</v>
      </c>
      <c r="I53" t="s">
        <v>984</v>
      </c>
    </row>
    <row r="54" spans="2:9">
      <c r="B54" t="s">
        <v>309</v>
      </c>
      <c r="C54" t="s">
        <v>964</v>
      </c>
      <c r="D54" t="s">
        <v>965</v>
      </c>
      <c r="E54">
        <v>2026</v>
      </c>
      <c r="F54" s="1249">
        <v>46023</v>
      </c>
      <c r="H54" t="s">
        <v>975</v>
      </c>
      <c r="I54" t="s">
        <v>967</v>
      </c>
    </row>
    <row r="55" spans="2:9">
      <c r="B55" t="s">
        <v>309</v>
      </c>
      <c r="C55" t="s">
        <v>964</v>
      </c>
      <c r="D55" t="s">
        <v>965</v>
      </c>
      <c r="E55">
        <v>2026</v>
      </c>
      <c r="F55" s="1249">
        <v>46115</v>
      </c>
      <c r="H55" t="s">
        <v>968</v>
      </c>
      <c r="I55" t="s">
        <v>969</v>
      </c>
    </row>
    <row r="56" spans="2:9">
      <c r="B56" t="s">
        <v>309</v>
      </c>
      <c r="C56" t="s">
        <v>964</v>
      </c>
      <c r="D56" t="s">
        <v>965</v>
      </c>
      <c r="E56">
        <v>2026</v>
      </c>
      <c r="F56" s="1249">
        <v>46118</v>
      </c>
      <c r="H56" t="s">
        <v>970</v>
      </c>
      <c r="I56" t="s">
        <v>971</v>
      </c>
    </row>
    <row r="57" spans="2:9">
      <c r="B57" t="s">
        <v>309</v>
      </c>
      <c r="C57" t="s">
        <v>964</v>
      </c>
      <c r="D57" t="s">
        <v>965</v>
      </c>
      <c r="E57">
        <v>2026</v>
      </c>
      <c r="F57" s="1249">
        <v>46143</v>
      </c>
      <c r="H57" t="s">
        <v>968</v>
      </c>
      <c r="I57" t="s">
        <v>973</v>
      </c>
    </row>
    <row r="58" spans="2:9">
      <c r="B58" t="s">
        <v>309</v>
      </c>
      <c r="C58" t="s">
        <v>964</v>
      </c>
      <c r="D58" t="s">
        <v>965</v>
      </c>
      <c r="E58">
        <v>2026</v>
      </c>
      <c r="F58" s="1249">
        <v>46150</v>
      </c>
      <c r="H58" t="s">
        <v>968</v>
      </c>
      <c r="I58" t="s">
        <v>974</v>
      </c>
    </row>
    <row r="59" spans="2:9">
      <c r="B59" t="s">
        <v>309</v>
      </c>
      <c r="C59" t="s">
        <v>964</v>
      </c>
      <c r="D59" t="s">
        <v>965</v>
      </c>
      <c r="E59">
        <v>2026</v>
      </c>
      <c r="F59" s="1249">
        <v>46156</v>
      </c>
      <c r="H59" t="s">
        <v>975</v>
      </c>
      <c r="I59" t="s">
        <v>976</v>
      </c>
    </row>
    <row r="60" spans="2:9">
      <c r="B60" t="s">
        <v>309</v>
      </c>
      <c r="C60" t="s">
        <v>964</v>
      </c>
      <c r="D60" t="s">
        <v>965</v>
      </c>
      <c r="E60">
        <v>2026</v>
      </c>
      <c r="F60" s="1249">
        <v>46167</v>
      </c>
      <c r="H60" t="s">
        <v>970</v>
      </c>
      <c r="I60" t="s">
        <v>977</v>
      </c>
    </row>
    <row r="61" spans="2:9">
      <c r="B61" t="s">
        <v>309</v>
      </c>
      <c r="C61" t="s">
        <v>964</v>
      </c>
      <c r="D61" t="s">
        <v>965</v>
      </c>
      <c r="E61">
        <v>2026</v>
      </c>
      <c r="F61" s="1249">
        <v>46217</v>
      </c>
      <c r="H61" t="s">
        <v>980</v>
      </c>
      <c r="I61" t="s">
        <v>978</v>
      </c>
    </row>
    <row r="62" spans="2:9">
      <c r="B62" t="s">
        <v>309</v>
      </c>
      <c r="C62" t="s">
        <v>964</v>
      </c>
      <c r="D62" t="s">
        <v>965</v>
      </c>
      <c r="E62">
        <v>2026</v>
      </c>
      <c r="F62" s="1249">
        <v>46249</v>
      </c>
      <c r="H62" t="s">
        <v>966</v>
      </c>
      <c r="I62" t="s">
        <v>979</v>
      </c>
    </row>
    <row r="63" spans="2:9">
      <c r="B63" t="s">
        <v>309</v>
      </c>
      <c r="C63" t="s">
        <v>964</v>
      </c>
      <c r="D63" t="s">
        <v>965</v>
      </c>
      <c r="E63">
        <v>2026</v>
      </c>
      <c r="F63" s="1249">
        <v>46327</v>
      </c>
      <c r="H63" t="s">
        <v>972</v>
      </c>
      <c r="I63" t="s">
        <v>981</v>
      </c>
    </row>
    <row r="64" spans="2:9">
      <c r="B64" t="s">
        <v>309</v>
      </c>
      <c r="C64" t="s">
        <v>964</v>
      </c>
      <c r="D64" t="s">
        <v>965</v>
      </c>
      <c r="E64">
        <v>2026</v>
      </c>
      <c r="F64" s="1249">
        <v>46337</v>
      </c>
      <c r="H64" t="s">
        <v>985</v>
      </c>
      <c r="I64" t="s">
        <v>982</v>
      </c>
    </row>
    <row r="65" spans="2:9">
      <c r="B65" t="s">
        <v>309</v>
      </c>
      <c r="C65" t="s">
        <v>964</v>
      </c>
      <c r="D65" t="s">
        <v>965</v>
      </c>
      <c r="E65">
        <v>2026</v>
      </c>
      <c r="F65" s="1249">
        <v>46381</v>
      </c>
      <c r="H65" t="s">
        <v>968</v>
      </c>
      <c r="I65" t="s">
        <v>983</v>
      </c>
    </row>
    <row r="66" spans="2:9">
      <c r="B66" t="s">
        <v>309</v>
      </c>
      <c r="C66" t="s">
        <v>964</v>
      </c>
      <c r="D66" t="s">
        <v>965</v>
      </c>
      <c r="E66">
        <v>2026</v>
      </c>
      <c r="F66" s="1249">
        <v>46382</v>
      </c>
      <c r="H66" t="s">
        <v>966</v>
      </c>
      <c r="I66" t="s">
        <v>984</v>
      </c>
    </row>
    <row r="67" spans="2:9">
      <c r="B67" t="s">
        <v>309</v>
      </c>
      <c r="C67" t="s">
        <v>964</v>
      </c>
      <c r="D67" t="s">
        <v>965</v>
      </c>
      <c r="E67">
        <v>2027</v>
      </c>
      <c r="F67" s="1249">
        <v>46388</v>
      </c>
      <c r="H67" t="s">
        <v>968</v>
      </c>
      <c r="I67" t="s">
        <v>967</v>
      </c>
    </row>
    <row r="68" spans="2:9">
      <c r="B68" t="s">
        <v>309</v>
      </c>
      <c r="C68" t="s">
        <v>964</v>
      </c>
      <c r="D68" t="s">
        <v>965</v>
      </c>
      <c r="E68">
        <v>2027</v>
      </c>
      <c r="F68" s="1249">
        <v>46472</v>
      </c>
      <c r="H68" t="s">
        <v>968</v>
      </c>
      <c r="I68" t="s">
        <v>969</v>
      </c>
    </row>
    <row r="69" spans="2:9">
      <c r="B69" t="s">
        <v>309</v>
      </c>
      <c r="C69" t="s">
        <v>964</v>
      </c>
      <c r="D69" t="s">
        <v>965</v>
      </c>
      <c r="E69">
        <v>2027</v>
      </c>
      <c r="F69" s="1249">
        <v>46475</v>
      </c>
      <c r="H69" t="s">
        <v>970</v>
      </c>
      <c r="I69" t="s">
        <v>971</v>
      </c>
    </row>
    <row r="70" spans="2:9">
      <c r="B70" t="s">
        <v>309</v>
      </c>
      <c r="C70" t="s">
        <v>964</v>
      </c>
      <c r="D70" t="s">
        <v>965</v>
      </c>
      <c r="E70">
        <v>2027</v>
      </c>
      <c r="F70" s="1249">
        <v>46508</v>
      </c>
      <c r="H70" t="s">
        <v>966</v>
      </c>
      <c r="I70" t="s">
        <v>973</v>
      </c>
    </row>
    <row r="71" spans="2:9">
      <c r="B71" t="s">
        <v>309</v>
      </c>
      <c r="C71" t="s">
        <v>964</v>
      </c>
      <c r="D71" t="s">
        <v>965</v>
      </c>
      <c r="E71">
        <v>2027</v>
      </c>
      <c r="F71" s="1249">
        <v>46513</v>
      </c>
      <c r="H71" t="s">
        <v>975</v>
      </c>
      <c r="I71" t="s">
        <v>976</v>
      </c>
    </row>
    <row r="72" spans="2:9">
      <c r="B72" t="s">
        <v>309</v>
      </c>
      <c r="C72" t="s">
        <v>964</v>
      </c>
      <c r="D72" t="s">
        <v>965</v>
      </c>
      <c r="E72">
        <v>2027</v>
      </c>
      <c r="F72" s="1249">
        <v>46515</v>
      </c>
      <c r="H72" t="s">
        <v>966</v>
      </c>
      <c r="I72" t="s">
        <v>974</v>
      </c>
    </row>
    <row r="73" spans="2:9">
      <c r="B73" t="s">
        <v>309</v>
      </c>
      <c r="C73" t="s">
        <v>964</v>
      </c>
      <c r="D73" t="s">
        <v>965</v>
      </c>
      <c r="E73">
        <v>2027</v>
      </c>
      <c r="F73" s="1249">
        <v>46524</v>
      </c>
      <c r="H73" t="s">
        <v>970</v>
      </c>
      <c r="I73" t="s">
        <v>977</v>
      </c>
    </row>
    <row r="74" spans="2:9">
      <c r="B74" t="s">
        <v>309</v>
      </c>
      <c r="C74" t="s">
        <v>964</v>
      </c>
      <c r="D74" t="s">
        <v>965</v>
      </c>
      <c r="E74">
        <v>2027</v>
      </c>
      <c r="F74" s="1249">
        <v>46582</v>
      </c>
      <c r="H74" t="s">
        <v>985</v>
      </c>
      <c r="I74" t="s">
        <v>978</v>
      </c>
    </row>
    <row r="75" spans="2:9">
      <c r="B75" t="s">
        <v>309</v>
      </c>
      <c r="C75" t="s">
        <v>964</v>
      </c>
      <c r="D75" t="s">
        <v>965</v>
      </c>
      <c r="E75">
        <v>2027</v>
      </c>
      <c r="F75" s="1249">
        <v>46614</v>
      </c>
      <c r="H75" t="s">
        <v>972</v>
      </c>
      <c r="I75" t="s">
        <v>979</v>
      </c>
    </row>
    <row r="76" spans="2:9">
      <c r="B76" t="s">
        <v>309</v>
      </c>
      <c r="C76" t="s">
        <v>964</v>
      </c>
      <c r="D76" t="s">
        <v>965</v>
      </c>
      <c r="E76">
        <v>2027</v>
      </c>
      <c r="F76" s="1249">
        <v>46692</v>
      </c>
      <c r="H76" t="s">
        <v>970</v>
      </c>
      <c r="I76" t="s">
        <v>981</v>
      </c>
    </row>
    <row r="77" spans="2:9">
      <c r="B77" t="s">
        <v>309</v>
      </c>
      <c r="C77" t="s">
        <v>964</v>
      </c>
      <c r="D77" t="s">
        <v>965</v>
      </c>
      <c r="E77">
        <v>2027</v>
      </c>
      <c r="F77" s="1249">
        <v>46702</v>
      </c>
      <c r="H77" t="s">
        <v>975</v>
      </c>
      <c r="I77" t="s">
        <v>982</v>
      </c>
    </row>
    <row r="78" spans="2:9">
      <c r="B78" t="s">
        <v>309</v>
      </c>
      <c r="C78" t="s">
        <v>964</v>
      </c>
      <c r="D78" t="s">
        <v>965</v>
      </c>
      <c r="E78">
        <v>2027</v>
      </c>
      <c r="F78" s="1249">
        <v>46746</v>
      </c>
      <c r="H78" t="s">
        <v>966</v>
      </c>
      <c r="I78" t="s">
        <v>983</v>
      </c>
    </row>
    <row r="79" spans="2:9">
      <c r="B79" t="s">
        <v>309</v>
      </c>
      <c r="C79" t="s">
        <v>964</v>
      </c>
      <c r="D79" t="s">
        <v>965</v>
      </c>
      <c r="E79">
        <v>2027</v>
      </c>
      <c r="F79" s="1249">
        <v>46747</v>
      </c>
      <c r="H79" t="s">
        <v>972</v>
      </c>
      <c r="I79" t="s">
        <v>984</v>
      </c>
    </row>
    <row r="80" spans="2:9">
      <c r="B80" t="s">
        <v>309</v>
      </c>
      <c r="C80" t="s">
        <v>964</v>
      </c>
      <c r="D80" t="s">
        <v>965</v>
      </c>
      <c r="E80">
        <v>2028</v>
      </c>
      <c r="F80" s="1249">
        <v>46753</v>
      </c>
      <c r="H80" t="s">
        <v>966</v>
      </c>
      <c r="I80" t="s">
        <v>967</v>
      </c>
    </row>
    <row r="81" spans="2:9">
      <c r="B81" t="s">
        <v>309</v>
      </c>
      <c r="C81" t="s">
        <v>964</v>
      </c>
      <c r="D81" t="s">
        <v>965</v>
      </c>
      <c r="E81">
        <v>2028</v>
      </c>
      <c r="F81" s="1249">
        <v>46857</v>
      </c>
      <c r="H81" t="s">
        <v>968</v>
      </c>
      <c r="I81" t="s">
        <v>969</v>
      </c>
    </row>
    <row r="82" spans="2:9">
      <c r="B82" t="s">
        <v>309</v>
      </c>
      <c r="C82" t="s">
        <v>964</v>
      </c>
      <c r="D82" t="s">
        <v>965</v>
      </c>
      <c r="E82">
        <v>2028</v>
      </c>
      <c r="F82" s="1249">
        <v>46860</v>
      </c>
      <c r="H82" t="s">
        <v>970</v>
      </c>
      <c r="I82" t="s">
        <v>971</v>
      </c>
    </row>
    <row r="83" spans="2:9">
      <c r="B83" t="s">
        <v>309</v>
      </c>
      <c r="C83" t="s">
        <v>964</v>
      </c>
      <c r="D83" t="s">
        <v>965</v>
      </c>
      <c r="E83">
        <v>2028</v>
      </c>
      <c r="F83" s="1249">
        <v>46874</v>
      </c>
      <c r="H83" t="s">
        <v>970</v>
      </c>
      <c r="I83" t="s">
        <v>973</v>
      </c>
    </row>
    <row r="84" spans="2:9">
      <c r="B84" t="s">
        <v>309</v>
      </c>
      <c r="C84" t="s">
        <v>964</v>
      </c>
      <c r="D84" t="s">
        <v>965</v>
      </c>
      <c r="E84">
        <v>2028</v>
      </c>
      <c r="F84" s="1249">
        <v>46881</v>
      </c>
      <c r="H84" t="s">
        <v>970</v>
      </c>
      <c r="I84" t="s">
        <v>974</v>
      </c>
    </row>
    <row r="85" spans="2:9">
      <c r="B85" t="s">
        <v>309</v>
      </c>
      <c r="C85" t="s">
        <v>964</v>
      </c>
      <c r="D85" t="s">
        <v>965</v>
      </c>
      <c r="E85">
        <v>2028</v>
      </c>
      <c r="F85" s="1249">
        <v>46898</v>
      </c>
      <c r="H85" t="s">
        <v>975</v>
      </c>
      <c r="I85" t="s">
        <v>976</v>
      </c>
    </row>
    <row r="86" spans="2:9">
      <c r="B86" t="s">
        <v>309</v>
      </c>
      <c r="C86" t="s">
        <v>964</v>
      </c>
      <c r="D86" t="s">
        <v>965</v>
      </c>
      <c r="E86">
        <v>2028</v>
      </c>
      <c r="F86" s="1249">
        <v>46909</v>
      </c>
      <c r="H86" t="s">
        <v>970</v>
      </c>
      <c r="I86" t="s">
        <v>977</v>
      </c>
    </row>
    <row r="87" spans="2:9">
      <c r="B87" t="s">
        <v>309</v>
      </c>
      <c r="C87" t="s">
        <v>964</v>
      </c>
      <c r="D87" t="s">
        <v>965</v>
      </c>
      <c r="E87">
        <v>2028</v>
      </c>
      <c r="F87" s="1249">
        <v>46948</v>
      </c>
      <c r="H87" t="s">
        <v>968</v>
      </c>
      <c r="I87" t="s">
        <v>978</v>
      </c>
    </row>
    <row r="88" spans="2:9">
      <c r="B88" t="s">
        <v>309</v>
      </c>
      <c r="C88" t="s">
        <v>964</v>
      </c>
      <c r="D88" t="s">
        <v>965</v>
      </c>
      <c r="E88">
        <v>2028</v>
      </c>
      <c r="F88" s="1249">
        <v>46980</v>
      </c>
      <c r="H88" t="s">
        <v>980</v>
      </c>
      <c r="I88" t="s">
        <v>979</v>
      </c>
    </row>
    <row r="89" spans="2:9">
      <c r="B89" t="s">
        <v>309</v>
      </c>
      <c r="C89" t="s">
        <v>964</v>
      </c>
      <c r="D89" t="s">
        <v>965</v>
      </c>
      <c r="E89">
        <v>2028</v>
      </c>
      <c r="F89" s="1249">
        <v>47058</v>
      </c>
      <c r="H89" t="s">
        <v>985</v>
      </c>
      <c r="I89" t="s">
        <v>981</v>
      </c>
    </row>
    <row r="90" spans="2:9">
      <c r="B90" t="s">
        <v>309</v>
      </c>
      <c r="C90" t="s">
        <v>964</v>
      </c>
      <c r="D90" t="s">
        <v>965</v>
      </c>
      <c r="E90">
        <v>2028</v>
      </c>
      <c r="F90" s="1249">
        <v>47068</v>
      </c>
      <c r="H90" t="s">
        <v>966</v>
      </c>
      <c r="I90" t="s">
        <v>982</v>
      </c>
    </row>
    <row r="91" spans="2:9">
      <c r="B91" t="s">
        <v>309</v>
      </c>
      <c r="C91" t="s">
        <v>964</v>
      </c>
      <c r="D91" t="s">
        <v>965</v>
      </c>
      <c r="E91">
        <v>2028</v>
      </c>
      <c r="F91" s="1249">
        <v>47112</v>
      </c>
      <c r="H91" t="s">
        <v>970</v>
      </c>
      <c r="I91" t="s">
        <v>983</v>
      </c>
    </row>
    <row r="92" spans="2:9">
      <c r="B92" t="s">
        <v>309</v>
      </c>
      <c r="C92" t="s">
        <v>964</v>
      </c>
      <c r="D92" t="s">
        <v>965</v>
      </c>
      <c r="E92">
        <v>2028</v>
      </c>
      <c r="F92" s="1249">
        <v>47113</v>
      </c>
      <c r="H92" t="s">
        <v>980</v>
      </c>
      <c r="I92" t="s">
        <v>984</v>
      </c>
    </row>
    <row r="93" spans="2:9">
      <c r="B93" t="s">
        <v>309</v>
      </c>
      <c r="C93" t="s">
        <v>964</v>
      </c>
      <c r="D93" t="s">
        <v>965</v>
      </c>
      <c r="E93">
        <v>2029</v>
      </c>
      <c r="F93" s="1249">
        <v>47119</v>
      </c>
      <c r="H93" t="s">
        <v>970</v>
      </c>
      <c r="I93" t="s">
        <v>967</v>
      </c>
    </row>
    <row r="94" spans="2:9">
      <c r="B94" t="s">
        <v>309</v>
      </c>
      <c r="C94" t="s">
        <v>964</v>
      </c>
      <c r="D94" t="s">
        <v>965</v>
      </c>
      <c r="E94">
        <v>2029</v>
      </c>
      <c r="F94" s="1249">
        <v>47207</v>
      </c>
      <c r="H94" t="s">
        <v>968</v>
      </c>
      <c r="I94" t="s">
        <v>969</v>
      </c>
    </row>
    <row r="95" spans="2:9">
      <c r="B95" t="s">
        <v>309</v>
      </c>
      <c r="C95" t="s">
        <v>964</v>
      </c>
      <c r="D95" t="s">
        <v>965</v>
      </c>
      <c r="E95">
        <v>2029</v>
      </c>
      <c r="F95" s="1249">
        <v>47210</v>
      </c>
      <c r="H95" t="s">
        <v>970</v>
      </c>
      <c r="I95" t="s">
        <v>971</v>
      </c>
    </row>
    <row r="96" spans="2:9">
      <c r="B96" t="s">
        <v>309</v>
      </c>
      <c r="C96" t="s">
        <v>964</v>
      </c>
      <c r="D96" t="s">
        <v>965</v>
      </c>
      <c r="E96">
        <v>2029</v>
      </c>
      <c r="F96" s="1249">
        <v>47239</v>
      </c>
      <c r="H96" t="s">
        <v>980</v>
      </c>
      <c r="I96" t="s">
        <v>973</v>
      </c>
    </row>
    <row r="97" spans="2:9">
      <c r="B97" t="s">
        <v>309</v>
      </c>
      <c r="C97" t="s">
        <v>964</v>
      </c>
      <c r="D97" t="s">
        <v>965</v>
      </c>
      <c r="E97">
        <v>2029</v>
      </c>
      <c r="F97" s="1249">
        <v>47246</v>
      </c>
      <c r="H97" t="s">
        <v>980</v>
      </c>
      <c r="I97" t="s">
        <v>974</v>
      </c>
    </row>
    <row r="98" spans="2:9">
      <c r="B98" t="s">
        <v>309</v>
      </c>
      <c r="C98" t="s">
        <v>964</v>
      </c>
      <c r="D98" t="s">
        <v>965</v>
      </c>
      <c r="E98">
        <v>2029</v>
      </c>
      <c r="F98" s="1249">
        <v>47248</v>
      </c>
      <c r="H98" t="s">
        <v>975</v>
      </c>
      <c r="I98" t="s">
        <v>976</v>
      </c>
    </row>
    <row r="99" spans="2:9">
      <c r="B99" t="s">
        <v>309</v>
      </c>
      <c r="C99" t="s">
        <v>964</v>
      </c>
      <c r="D99" t="s">
        <v>965</v>
      </c>
      <c r="E99">
        <v>2029</v>
      </c>
      <c r="F99" s="1249">
        <v>47259</v>
      </c>
      <c r="H99" t="s">
        <v>970</v>
      </c>
      <c r="I99" t="s">
        <v>977</v>
      </c>
    </row>
    <row r="100" spans="2:9">
      <c r="B100" t="s">
        <v>309</v>
      </c>
      <c r="C100" t="s">
        <v>964</v>
      </c>
      <c r="D100" t="s">
        <v>965</v>
      </c>
      <c r="E100">
        <v>2029</v>
      </c>
      <c r="F100" s="1249">
        <v>47313</v>
      </c>
      <c r="H100" t="s">
        <v>966</v>
      </c>
      <c r="I100" t="s">
        <v>978</v>
      </c>
    </row>
    <row r="101" spans="2:9">
      <c r="B101" t="s">
        <v>309</v>
      </c>
      <c r="C101" t="s">
        <v>964</v>
      </c>
      <c r="D101" t="s">
        <v>965</v>
      </c>
      <c r="E101">
        <v>2029</v>
      </c>
      <c r="F101" s="1249">
        <v>47345</v>
      </c>
      <c r="H101" t="s">
        <v>985</v>
      </c>
      <c r="I101" t="s">
        <v>979</v>
      </c>
    </row>
    <row r="102" spans="2:9">
      <c r="B102" t="s">
        <v>309</v>
      </c>
      <c r="C102" t="s">
        <v>964</v>
      </c>
      <c r="D102" t="s">
        <v>965</v>
      </c>
      <c r="E102">
        <v>2029</v>
      </c>
      <c r="F102" s="1249">
        <v>47423</v>
      </c>
      <c r="H102" t="s">
        <v>975</v>
      </c>
      <c r="I102" t="s">
        <v>981</v>
      </c>
    </row>
    <row r="103" spans="2:9">
      <c r="B103" t="s">
        <v>309</v>
      </c>
      <c r="C103" t="s">
        <v>964</v>
      </c>
      <c r="D103" t="s">
        <v>965</v>
      </c>
      <c r="E103">
        <v>2029</v>
      </c>
      <c r="F103" s="1249">
        <v>47433</v>
      </c>
      <c r="H103" t="s">
        <v>972</v>
      </c>
      <c r="I103" t="s">
        <v>982</v>
      </c>
    </row>
    <row r="104" spans="2:9">
      <c r="B104" t="s">
        <v>309</v>
      </c>
      <c r="C104" t="s">
        <v>964</v>
      </c>
      <c r="D104" t="s">
        <v>965</v>
      </c>
      <c r="E104">
        <v>2029</v>
      </c>
      <c r="F104" s="1249">
        <v>47477</v>
      </c>
      <c r="H104" t="s">
        <v>980</v>
      </c>
      <c r="I104" t="s">
        <v>983</v>
      </c>
    </row>
    <row r="105" spans="2:9">
      <c r="B105" t="s">
        <v>309</v>
      </c>
      <c r="C105" t="s">
        <v>964</v>
      </c>
      <c r="D105" t="s">
        <v>965</v>
      </c>
      <c r="E105">
        <v>2029</v>
      </c>
      <c r="F105" s="1249">
        <v>47478</v>
      </c>
      <c r="H105" t="s">
        <v>985</v>
      </c>
      <c r="I105" t="s">
        <v>984</v>
      </c>
    </row>
    <row r="106" spans="2:9">
      <c r="B106" t="s">
        <v>309</v>
      </c>
      <c r="C106" t="s">
        <v>964</v>
      </c>
      <c r="D106" t="s">
        <v>965</v>
      </c>
      <c r="E106">
        <v>2030</v>
      </c>
      <c r="F106" s="1249">
        <v>47484</v>
      </c>
      <c r="H106" t="s">
        <v>980</v>
      </c>
      <c r="I106" t="s">
        <v>967</v>
      </c>
    </row>
    <row r="107" spans="2:9">
      <c r="B107" t="s">
        <v>309</v>
      </c>
      <c r="C107" t="s">
        <v>964</v>
      </c>
      <c r="D107" t="s">
        <v>965</v>
      </c>
      <c r="E107">
        <v>2030</v>
      </c>
      <c r="F107" s="1249">
        <v>47592</v>
      </c>
      <c r="H107" t="s">
        <v>968</v>
      </c>
      <c r="I107" t="s">
        <v>969</v>
      </c>
    </row>
    <row r="108" spans="2:9">
      <c r="B108" t="s">
        <v>309</v>
      </c>
      <c r="C108" t="s">
        <v>964</v>
      </c>
      <c r="D108" t="s">
        <v>965</v>
      </c>
      <c r="E108">
        <v>2030</v>
      </c>
      <c r="F108" s="1249">
        <v>47595</v>
      </c>
      <c r="H108" t="s">
        <v>970</v>
      </c>
      <c r="I108" t="s">
        <v>971</v>
      </c>
    </row>
    <row r="109" spans="2:9">
      <c r="B109" t="s">
        <v>309</v>
      </c>
      <c r="C109" t="s">
        <v>964</v>
      </c>
      <c r="D109" t="s">
        <v>965</v>
      </c>
      <c r="E109">
        <v>2030</v>
      </c>
      <c r="F109" s="1249">
        <v>47604</v>
      </c>
      <c r="H109" t="s">
        <v>985</v>
      </c>
      <c r="I109" t="s">
        <v>973</v>
      </c>
    </row>
    <row r="110" spans="2:9">
      <c r="B110" t="s">
        <v>309</v>
      </c>
      <c r="C110" t="s">
        <v>964</v>
      </c>
      <c r="D110" t="s">
        <v>965</v>
      </c>
      <c r="E110">
        <v>2030</v>
      </c>
      <c r="F110" s="1249">
        <v>47611</v>
      </c>
      <c r="H110" t="s">
        <v>985</v>
      </c>
      <c r="I110" t="s">
        <v>974</v>
      </c>
    </row>
    <row r="111" spans="2:9">
      <c r="B111" t="s">
        <v>309</v>
      </c>
      <c r="C111" t="s">
        <v>964</v>
      </c>
      <c r="D111" t="s">
        <v>965</v>
      </c>
      <c r="E111">
        <v>2030</v>
      </c>
      <c r="F111" s="1249">
        <v>47633</v>
      </c>
      <c r="H111" t="s">
        <v>975</v>
      </c>
      <c r="I111" t="s">
        <v>976</v>
      </c>
    </row>
    <row r="112" spans="2:9">
      <c r="B112" t="s">
        <v>309</v>
      </c>
      <c r="C112" t="s">
        <v>964</v>
      </c>
      <c r="D112" t="s">
        <v>965</v>
      </c>
      <c r="E112">
        <v>2030</v>
      </c>
      <c r="F112" s="1249">
        <v>47644</v>
      </c>
      <c r="H112" t="s">
        <v>970</v>
      </c>
      <c r="I112" t="s">
        <v>977</v>
      </c>
    </row>
    <row r="113" spans="2:9">
      <c r="B113" t="s">
        <v>309</v>
      </c>
      <c r="C113" t="s">
        <v>964</v>
      </c>
      <c r="D113" t="s">
        <v>965</v>
      </c>
      <c r="E113">
        <v>2030</v>
      </c>
      <c r="F113" s="1249">
        <v>47678</v>
      </c>
      <c r="H113" t="s">
        <v>972</v>
      </c>
      <c r="I113" t="s">
        <v>978</v>
      </c>
    </row>
    <row r="114" spans="2:9">
      <c r="B114" t="s">
        <v>309</v>
      </c>
      <c r="C114" t="s">
        <v>964</v>
      </c>
      <c r="D114" t="s">
        <v>965</v>
      </c>
      <c r="E114">
        <v>2030</v>
      </c>
      <c r="F114" s="1249">
        <v>47710</v>
      </c>
      <c r="H114" t="s">
        <v>975</v>
      </c>
      <c r="I114" t="s">
        <v>979</v>
      </c>
    </row>
    <row r="115" spans="2:9">
      <c r="B115" t="s">
        <v>309</v>
      </c>
      <c r="C115" t="s">
        <v>964</v>
      </c>
      <c r="D115" t="s">
        <v>965</v>
      </c>
      <c r="E115">
        <v>2030</v>
      </c>
      <c r="F115" s="1249">
        <v>47788</v>
      </c>
      <c r="H115" t="s">
        <v>968</v>
      </c>
      <c r="I115" t="s">
        <v>981</v>
      </c>
    </row>
    <row r="116" spans="2:9">
      <c r="B116" t="s">
        <v>309</v>
      </c>
      <c r="C116" t="s">
        <v>964</v>
      </c>
      <c r="D116" t="s">
        <v>965</v>
      </c>
      <c r="E116">
        <v>2030</v>
      </c>
      <c r="F116" s="1249">
        <v>47798</v>
      </c>
      <c r="H116" t="s">
        <v>970</v>
      </c>
      <c r="I116" t="s">
        <v>982</v>
      </c>
    </row>
    <row r="117" spans="2:9">
      <c r="B117" t="s">
        <v>309</v>
      </c>
      <c r="C117" t="s">
        <v>964</v>
      </c>
      <c r="D117" t="s">
        <v>965</v>
      </c>
      <c r="E117">
        <v>2030</v>
      </c>
      <c r="F117" s="1249">
        <v>47842</v>
      </c>
      <c r="H117" t="s">
        <v>985</v>
      </c>
      <c r="I117" t="s">
        <v>983</v>
      </c>
    </row>
    <row r="118" spans="2:9">
      <c r="B118" t="s">
        <v>309</v>
      </c>
      <c r="C118" t="s">
        <v>964</v>
      </c>
      <c r="D118" t="s">
        <v>965</v>
      </c>
      <c r="E118">
        <v>2030</v>
      </c>
      <c r="F118" s="1249">
        <v>47843</v>
      </c>
      <c r="H118" t="s">
        <v>975</v>
      </c>
      <c r="I118" t="s">
        <v>984</v>
      </c>
    </row>
    <row r="119" spans="2:9">
      <c r="B119" t="s">
        <v>309</v>
      </c>
      <c r="C119" t="s">
        <v>964</v>
      </c>
      <c r="D119" t="s">
        <v>965</v>
      </c>
      <c r="E119">
        <v>2031</v>
      </c>
      <c r="F119" s="1249">
        <v>47849</v>
      </c>
      <c r="H119" t="s">
        <v>985</v>
      </c>
      <c r="I119" t="s">
        <v>967</v>
      </c>
    </row>
    <row r="120" spans="2:9">
      <c r="B120" t="s">
        <v>309</v>
      </c>
      <c r="C120" t="s">
        <v>964</v>
      </c>
      <c r="D120" t="s">
        <v>965</v>
      </c>
      <c r="E120">
        <v>2031</v>
      </c>
      <c r="F120" s="1249">
        <v>47949</v>
      </c>
      <c r="H120" t="s">
        <v>968</v>
      </c>
      <c r="I120" t="s">
        <v>969</v>
      </c>
    </row>
    <row r="121" spans="2:9">
      <c r="B121" t="s">
        <v>309</v>
      </c>
      <c r="C121" t="s">
        <v>964</v>
      </c>
      <c r="D121" t="s">
        <v>965</v>
      </c>
      <c r="E121">
        <v>2031</v>
      </c>
      <c r="F121" s="1249">
        <v>47952</v>
      </c>
      <c r="H121" t="s">
        <v>970</v>
      </c>
      <c r="I121" t="s">
        <v>971</v>
      </c>
    </row>
    <row r="122" spans="2:9">
      <c r="B122" t="s">
        <v>309</v>
      </c>
      <c r="C122" t="s">
        <v>964</v>
      </c>
      <c r="D122" t="s">
        <v>965</v>
      </c>
      <c r="E122">
        <v>2031</v>
      </c>
      <c r="F122" s="1249">
        <v>47969</v>
      </c>
      <c r="H122" t="s">
        <v>975</v>
      </c>
      <c r="I122" t="s">
        <v>973</v>
      </c>
    </row>
    <row r="123" spans="2:9">
      <c r="B123" t="s">
        <v>309</v>
      </c>
      <c r="C123" t="s">
        <v>964</v>
      </c>
      <c r="D123" t="s">
        <v>965</v>
      </c>
      <c r="E123">
        <v>2031</v>
      </c>
      <c r="F123" s="1249">
        <v>47976</v>
      </c>
      <c r="H123" t="s">
        <v>975</v>
      </c>
      <c r="I123" t="s">
        <v>974</v>
      </c>
    </row>
    <row r="124" spans="2:9">
      <c r="B124" t="s">
        <v>309</v>
      </c>
      <c r="C124" t="s">
        <v>964</v>
      </c>
      <c r="D124" t="s">
        <v>965</v>
      </c>
      <c r="E124">
        <v>2031</v>
      </c>
      <c r="F124" s="1249">
        <v>47990</v>
      </c>
      <c r="H124" t="s">
        <v>975</v>
      </c>
      <c r="I124" t="s">
        <v>976</v>
      </c>
    </row>
    <row r="125" spans="2:9">
      <c r="B125" t="s">
        <v>309</v>
      </c>
      <c r="C125" t="s">
        <v>964</v>
      </c>
      <c r="D125" t="s">
        <v>965</v>
      </c>
      <c r="E125">
        <v>2031</v>
      </c>
      <c r="F125" s="1249">
        <v>48001</v>
      </c>
      <c r="H125" t="s">
        <v>970</v>
      </c>
      <c r="I125" t="s">
        <v>977</v>
      </c>
    </row>
    <row r="126" spans="2:9">
      <c r="B126" t="s">
        <v>309</v>
      </c>
      <c r="C126" t="s">
        <v>964</v>
      </c>
      <c r="D126" t="s">
        <v>965</v>
      </c>
      <c r="E126">
        <v>2031</v>
      </c>
      <c r="F126" s="1249">
        <v>48043</v>
      </c>
      <c r="H126" t="s">
        <v>970</v>
      </c>
      <c r="I126" t="s">
        <v>978</v>
      </c>
    </row>
    <row r="127" spans="2:9">
      <c r="B127" t="s">
        <v>309</v>
      </c>
      <c r="C127" t="s">
        <v>964</v>
      </c>
      <c r="D127" t="s">
        <v>965</v>
      </c>
      <c r="E127">
        <v>2031</v>
      </c>
      <c r="F127" s="1249">
        <v>48075</v>
      </c>
      <c r="H127" t="s">
        <v>968</v>
      </c>
      <c r="I127" t="s">
        <v>979</v>
      </c>
    </row>
    <row r="128" spans="2:9">
      <c r="B128" t="s">
        <v>309</v>
      </c>
      <c r="C128" t="s">
        <v>964</v>
      </c>
      <c r="D128" t="s">
        <v>965</v>
      </c>
      <c r="E128">
        <v>2031</v>
      </c>
      <c r="F128" s="1249">
        <v>48153</v>
      </c>
      <c r="H128" t="s">
        <v>966</v>
      </c>
      <c r="I128" t="s">
        <v>981</v>
      </c>
    </row>
    <row r="129" spans="2:9">
      <c r="B129" t="s">
        <v>309</v>
      </c>
      <c r="C129" t="s">
        <v>964</v>
      </c>
      <c r="D129" t="s">
        <v>965</v>
      </c>
      <c r="E129">
        <v>2031</v>
      </c>
      <c r="F129" s="1249">
        <v>48163</v>
      </c>
      <c r="H129" t="s">
        <v>980</v>
      </c>
      <c r="I129" t="s">
        <v>982</v>
      </c>
    </row>
    <row r="130" spans="2:9">
      <c r="B130" t="s">
        <v>309</v>
      </c>
      <c r="C130" t="s">
        <v>964</v>
      </c>
      <c r="D130" t="s">
        <v>965</v>
      </c>
      <c r="E130">
        <v>2031</v>
      </c>
      <c r="F130" s="1249">
        <v>48207</v>
      </c>
      <c r="H130" t="s">
        <v>975</v>
      </c>
      <c r="I130" t="s">
        <v>983</v>
      </c>
    </row>
    <row r="131" spans="2:9">
      <c r="B131" t="s">
        <v>309</v>
      </c>
      <c r="C131" t="s">
        <v>964</v>
      </c>
      <c r="D131" t="s">
        <v>965</v>
      </c>
      <c r="E131">
        <v>2031</v>
      </c>
      <c r="F131" s="1249">
        <v>48208</v>
      </c>
      <c r="H131" t="s">
        <v>968</v>
      </c>
      <c r="I131" t="s">
        <v>984</v>
      </c>
    </row>
    <row r="132" spans="2:9">
      <c r="B132" t="s">
        <v>309</v>
      </c>
      <c r="C132" t="s">
        <v>964</v>
      </c>
      <c r="D132" t="s">
        <v>965</v>
      </c>
      <c r="E132">
        <v>2032</v>
      </c>
      <c r="F132" s="1249">
        <v>48214</v>
      </c>
      <c r="H132" t="s">
        <v>975</v>
      </c>
      <c r="I132" t="s">
        <v>967</v>
      </c>
    </row>
    <row r="133" spans="2:9">
      <c r="B133" t="s">
        <v>309</v>
      </c>
      <c r="C133" t="s">
        <v>964</v>
      </c>
      <c r="D133" t="s">
        <v>965</v>
      </c>
      <c r="E133">
        <v>2032</v>
      </c>
      <c r="F133" s="1249">
        <v>48299</v>
      </c>
      <c r="H133" t="s">
        <v>968</v>
      </c>
      <c r="I133" t="s">
        <v>969</v>
      </c>
    </row>
    <row r="134" spans="2:9">
      <c r="B134" t="s">
        <v>309</v>
      </c>
      <c r="C134" t="s">
        <v>964</v>
      </c>
      <c r="D134" t="s">
        <v>965</v>
      </c>
      <c r="E134">
        <v>2032</v>
      </c>
      <c r="F134" s="1249">
        <v>48302</v>
      </c>
      <c r="H134" t="s">
        <v>970</v>
      </c>
      <c r="I134" t="s">
        <v>971</v>
      </c>
    </row>
    <row r="135" spans="2:9">
      <c r="B135" t="s">
        <v>309</v>
      </c>
      <c r="C135" t="s">
        <v>964</v>
      </c>
      <c r="D135" t="s">
        <v>965</v>
      </c>
      <c r="E135">
        <v>2032</v>
      </c>
      <c r="F135" s="1249">
        <v>48335</v>
      </c>
      <c r="H135" t="s">
        <v>966</v>
      </c>
      <c r="I135" t="s">
        <v>973</v>
      </c>
    </row>
    <row r="136" spans="2:9">
      <c r="B136" t="s">
        <v>309</v>
      </c>
      <c r="C136" t="s">
        <v>964</v>
      </c>
      <c r="D136" t="s">
        <v>965</v>
      </c>
      <c r="E136">
        <v>2032</v>
      </c>
      <c r="F136" s="1249">
        <v>48340</v>
      </c>
      <c r="H136" t="s">
        <v>975</v>
      </c>
      <c r="I136" t="s">
        <v>976</v>
      </c>
    </row>
    <row r="137" spans="2:9">
      <c r="B137" t="s">
        <v>309</v>
      </c>
      <c r="C137" t="s">
        <v>964</v>
      </c>
      <c r="D137" t="s">
        <v>965</v>
      </c>
      <c r="E137">
        <v>2032</v>
      </c>
      <c r="F137" s="1249">
        <v>48342</v>
      </c>
      <c r="H137" t="s">
        <v>966</v>
      </c>
      <c r="I137" t="s">
        <v>974</v>
      </c>
    </row>
    <row r="138" spans="2:9">
      <c r="B138" t="s">
        <v>309</v>
      </c>
      <c r="C138" t="s">
        <v>964</v>
      </c>
      <c r="D138" t="s">
        <v>965</v>
      </c>
      <c r="E138">
        <v>2032</v>
      </c>
      <c r="F138" s="1249">
        <v>48351</v>
      </c>
      <c r="H138" t="s">
        <v>970</v>
      </c>
      <c r="I138" t="s">
        <v>977</v>
      </c>
    </row>
    <row r="139" spans="2:9">
      <c r="B139" t="s">
        <v>309</v>
      </c>
      <c r="C139" t="s">
        <v>964</v>
      </c>
      <c r="D139" t="s">
        <v>965</v>
      </c>
      <c r="E139">
        <v>2032</v>
      </c>
      <c r="F139" s="1249">
        <v>48409</v>
      </c>
      <c r="H139" t="s">
        <v>985</v>
      </c>
      <c r="I139" t="s">
        <v>978</v>
      </c>
    </row>
    <row r="140" spans="2:9">
      <c r="B140" t="s">
        <v>309</v>
      </c>
      <c r="C140" t="s">
        <v>964</v>
      </c>
      <c r="D140" t="s">
        <v>965</v>
      </c>
      <c r="E140">
        <v>2032</v>
      </c>
      <c r="F140" s="1249">
        <v>48441</v>
      </c>
      <c r="H140" t="s">
        <v>972</v>
      </c>
      <c r="I140" t="s">
        <v>979</v>
      </c>
    </row>
    <row r="141" spans="2:9">
      <c r="B141" t="s">
        <v>309</v>
      </c>
      <c r="C141" t="s">
        <v>964</v>
      </c>
      <c r="D141" t="s">
        <v>965</v>
      </c>
      <c r="E141">
        <v>2032</v>
      </c>
      <c r="F141" s="1249">
        <v>48519</v>
      </c>
      <c r="H141" t="s">
        <v>970</v>
      </c>
      <c r="I141" t="s">
        <v>981</v>
      </c>
    </row>
    <row r="142" spans="2:9">
      <c r="B142" t="s">
        <v>309</v>
      </c>
      <c r="C142" t="s">
        <v>964</v>
      </c>
      <c r="D142" t="s">
        <v>965</v>
      </c>
      <c r="E142">
        <v>2032</v>
      </c>
      <c r="F142" s="1249">
        <v>48529</v>
      </c>
      <c r="H142" t="s">
        <v>975</v>
      </c>
      <c r="I142" t="s">
        <v>982</v>
      </c>
    </row>
    <row r="143" spans="2:9">
      <c r="B143" t="s">
        <v>309</v>
      </c>
      <c r="C143" t="s">
        <v>964</v>
      </c>
      <c r="D143" t="s">
        <v>965</v>
      </c>
      <c r="E143">
        <v>2032</v>
      </c>
      <c r="F143" s="1249">
        <v>48573</v>
      </c>
      <c r="H143" t="s">
        <v>966</v>
      </c>
      <c r="I143" t="s">
        <v>983</v>
      </c>
    </row>
    <row r="144" spans="2:9">
      <c r="B144" t="s">
        <v>309</v>
      </c>
      <c r="C144" t="s">
        <v>964</v>
      </c>
      <c r="D144" t="s">
        <v>965</v>
      </c>
      <c r="E144">
        <v>2032</v>
      </c>
      <c r="F144" s="1249">
        <v>48574</v>
      </c>
      <c r="H144" t="s">
        <v>972</v>
      </c>
      <c r="I144" t="s">
        <v>984</v>
      </c>
    </row>
    <row r="145" spans="2:9">
      <c r="B145" t="s">
        <v>309</v>
      </c>
      <c r="C145" t="s">
        <v>964</v>
      </c>
      <c r="D145" t="s">
        <v>965</v>
      </c>
      <c r="E145">
        <v>2033</v>
      </c>
      <c r="F145" s="1249">
        <v>48580</v>
      </c>
      <c r="H145" t="s">
        <v>966</v>
      </c>
      <c r="I145" t="s">
        <v>967</v>
      </c>
    </row>
    <row r="146" spans="2:9">
      <c r="B146" t="s">
        <v>309</v>
      </c>
      <c r="C146" t="s">
        <v>964</v>
      </c>
      <c r="D146" t="s">
        <v>965</v>
      </c>
      <c r="E146">
        <v>2033</v>
      </c>
      <c r="F146" s="1249">
        <v>48684</v>
      </c>
      <c r="H146" t="s">
        <v>968</v>
      </c>
      <c r="I146" t="s">
        <v>969</v>
      </c>
    </row>
    <row r="147" spans="2:9">
      <c r="B147" t="s">
        <v>309</v>
      </c>
      <c r="C147" t="s">
        <v>964</v>
      </c>
      <c r="D147" t="s">
        <v>965</v>
      </c>
      <c r="E147">
        <v>2033</v>
      </c>
      <c r="F147" s="1249">
        <v>48687</v>
      </c>
      <c r="H147" t="s">
        <v>970</v>
      </c>
      <c r="I147" t="s">
        <v>971</v>
      </c>
    </row>
    <row r="148" spans="2:9">
      <c r="B148" t="s">
        <v>309</v>
      </c>
      <c r="C148" t="s">
        <v>964</v>
      </c>
      <c r="D148" t="s">
        <v>965</v>
      </c>
      <c r="E148">
        <v>2033</v>
      </c>
      <c r="F148" s="1249">
        <v>48700</v>
      </c>
      <c r="H148" t="s">
        <v>972</v>
      </c>
      <c r="I148" t="s">
        <v>973</v>
      </c>
    </row>
    <row r="149" spans="2:9">
      <c r="B149" t="s">
        <v>309</v>
      </c>
      <c r="C149" t="s">
        <v>964</v>
      </c>
      <c r="D149" t="s">
        <v>965</v>
      </c>
      <c r="E149">
        <v>2033</v>
      </c>
      <c r="F149" s="1249">
        <v>48707</v>
      </c>
      <c r="H149" t="s">
        <v>972</v>
      </c>
      <c r="I149" t="s">
        <v>974</v>
      </c>
    </row>
    <row r="150" spans="2:9">
      <c r="B150" t="s">
        <v>309</v>
      </c>
      <c r="C150" t="s">
        <v>964</v>
      </c>
      <c r="D150" t="s">
        <v>965</v>
      </c>
      <c r="E150">
        <v>2033</v>
      </c>
      <c r="F150" s="1249">
        <v>48725</v>
      </c>
      <c r="H150" t="s">
        <v>975</v>
      </c>
      <c r="I150" t="s">
        <v>976</v>
      </c>
    </row>
    <row r="151" spans="2:9">
      <c r="B151" t="s">
        <v>309</v>
      </c>
      <c r="C151" t="s">
        <v>964</v>
      </c>
      <c r="D151" t="s">
        <v>965</v>
      </c>
      <c r="E151">
        <v>2033</v>
      </c>
      <c r="F151" s="1249">
        <v>48736</v>
      </c>
      <c r="H151" t="s">
        <v>970</v>
      </c>
      <c r="I151" t="s">
        <v>977</v>
      </c>
    </row>
    <row r="152" spans="2:9">
      <c r="B152" t="s">
        <v>309</v>
      </c>
      <c r="C152" t="s">
        <v>964</v>
      </c>
      <c r="D152" t="s">
        <v>965</v>
      </c>
      <c r="E152">
        <v>2033</v>
      </c>
      <c r="F152" s="1249">
        <v>48774</v>
      </c>
      <c r="H152" t="s">
        <v>975</v>
      </c>
      <c r="I152" t="s">
        <v>978</v>
      </c>
    </row>
    <row r="153" spans="2:9">
      <c r="B153" t="s">
        <v>309</v>
      </c>
      <c r="C153" t="s">
        <v>964</v>
      </c>
      <c r="D153" t="s">
        <v>965</v>
      </c>
      <c r="E153">
        <v>2033</v>
      </c>
      <c r="F153" s="1249">
        <v>48806</v>
      </c>
      <c r="H153" t="s">
        <v>970</v>
      </c>
      <c r="I153" t="s">
        <v>979</v>
      </c>
    </row>
    <row r="154" spans="2:9">
      <c r="B154" t="s">
        <v>309</v>
      </c>
      <c r="C154" t="s">
        <v>964</v>
      </c>
      <c r="D154" t="s">
        <v>965</v>
      </c>
      <c r="E154">
        <v>2033</v>
      </c>
      <c r="F154" s="1249">
        <v>48884</v>
      </c>
      <c r="H154" t="s">
        <v>980</v>
      </c>
      <c r="I154" t="s">
        <v>981</v>
      </c>
    </row>
    <row r="155" spans="2:9">
      <c r="B155" t="s">
        <v>309</v>
      </c>
      <c r="C155" t="s">
        <v>964</v>
      </c>
      <c r="D155" t="s">
        <v>965</v>
      </c>
      <c r="E155">
        <v>2033</v>
      </c>
      <c r="F155" s="1249">
        <v>48894</v>
      </c>
      <c r="H155" t="s">
        <v>968</v>
      </c>
      <c r="I155" t="s">
        <v>982</v>
      </c>
    </row>
    <row r="156" spans="2:9">
      <c r="B156" t="s">
        <v>309</v>
      </c>
      <c r="C156" t="s">
        <v>964</v>
      </c>
      <c r="D156" t="s">
        <v>965</v>
      </c>
      <c r="E156">
        <v>2033</v>
      </c>
      <c r="F156" s="1249">
        <v>48938</v>
      </c>
      <c r="H156" t="s">
        <v>972</v>
      </c>
      <c r="I156" t="s">
        <v>983</v>
      </c>
    </row>
    <row r="157" spans="2:9">
      <c r="B157" t="s">
        <v>309</v>
      </c>
      <c r="C157" t="s">
        <v>964</v>
      </c>
      <c r="D157" t="s">
        <v>965</v>
      </c>
      <c r="E157">
        <v>2033</v>
      </c>
      <c r="F157" s="1249">
        <v>48939</v>
      </c>
      <c r="H157" t="s">
        <v>970</v>
      </c>
      <c r="I157" t="s">
        <v>984</v>
      </c>
    </row>
    <row r="158" spans="2:9">
      <c r="B158" t="s">
        <v>309</v>
      </c>
      <c r="C158" t="s">
        <v>964</v>
      </c>
      <c r="D158" t="s">
        <v>965</v>
      </c>
      <c r="E158">
        <v>2034</v>
      </c>
      <c r="F158" s="1249">
        <v>48945</v>
      </c>
      <c r="H158" t="s">
        <v>972</v>
      </c>
      <c r="I158" t="s">
        <v>967</v>
      </c>
    </row>
    <row r="159" spans="2:9">
      <c r="B159" t="s">
        <v>309</v>
      </c>
      <c r="C159" t="s">
        <v>964</v>
      </c>
      <c r="D159" t="s">
        <v>965</v>
      </c>
      <c r="E159">
        <v>2034</v>
      </c>
      <c r="F159" s="1249">
        <v>49041</v>
      </c>
      <c r="H159" t="s">
        <v>968</v>
      </c>
      <c r="I159" t="s">
        <v>969</v>
      </c>
    </row>
    <row r="160" spans="2:9">
      <c r="B160" t="s">
        <v>309</v>
      </c>
      <c r="C160" t="s">
        <v>964</v>
      </c>
      <c r="D160" t="s">
        <v>965</v>
      </c>
      <c r="E160">
        <v>2034</v>
      </c>
      <c r="F160" s="1249">
        <v>49044</v>
      </c>
      <c r="H160" t="s">
        <v>970</v>
      </c>
      <c r="I160" t="s">
        <v>971</v>
      </c>
    </row>
    <row r="161" spans="2:9">
      <c r="B161" t="s">
        <v>309</v>
      </c>
      <c r="C161" t="s">
        <v>964</v>
      </c>
      <c r="D161" t="s">
        <v>965</v>
      </c>
      <c r="E161">
        <v>2034</v>
      </c>
      <c r="F161" s="1249">
        <v>49065</v>
      </c>
      <c r="H161" t="s">
        <v>970</v>
      </c>
      <c r="I161" t="s">
        <v>973</v>
      </c>
    </row>
    <row r="162" spans="2:9">
      <c r="B162" t="s">
        <v>309</v>
      </c>
      <c r="C162" t="s">
        <v>964</v>
      </c>
      <c r="D162" t="s">
        <v>965</v>
      </c>
      <c r="E162">
        <v>2034</v>
      </c>
      <c r="F162" s="1249">
        <v>49072</v>
      </c>
      <c r="H162" t="s">
        <v>970</v>
      </c>
      <c r="I162" t="s">
        <v>974</v>
      </c>
    </row>
    <row r="163" spans="2:9">
      <c r="B163" t="s">
        <v>309</v>
      </c>
      <c r="C163" t="s">
        <v>964</v>
      </c>
      <c r="D163" t="s">
        <v>965</v>
      </c>
      <c r="E163">
        <v>2034</v>
      </c>
      <c r="F163" s="1249">
        <v>49082</v>
      </c>
      <c r="H163" t="s">
        <v>975</v>
      </c>
      <c r="I163" t="s">
        <v>976</v>
      </c>
    </row>
    <row r="164" spans="2:9">
      <c r="B164" t="s">
        <v>309</v>
      </c>
      <c r="C164" t="s">
        <v>964</v>
      </c>
      <c r="D164" t="s">
        <v>965</v>
      </c>
      <c r="E164">
        <v>2034</v>
      </c>
      <c r="F164" s="1249">
        <v>49093</v>
      </c>
      <c r="H164" t="s">
        <v>970</v>
      </c>
      <c r="I164" t="s">
        <v>977</v>
      </c>
    </row>
    <row r="165" spans="2:9">
      <c r="B165" t="s">
        <v>309</v>
      </c>
      <c r="C165" t="s">
        <v>964</v>
      </c>
      <c r="D165" t="s">
        <v>965</v>
      </c>
      <c r="E165">
        <v>2034</v>
      </c>
      <c r="F165" s="1249">
        <v>49139</v>
      </c>
      <c r="H165" t="s">
        <v>968</v>
      </c>
      <c r="I165" t="s">
        <v>978</v>
      </c>
    </row>
    <row r="166" spans="2:9">
      <c r="B166" t="s">
        <v>309</v>
      </c>
      <c r="C166" t="s">
        <v>964</v>
      </c>
      <c r="D166" t="s">
        <v>965</v>
      </c>
      <c r="E166">
        <v>2034</v>
      </c>
      <c r="F166" s="1249">
        <v>49171</v>
      </c>
      <c r="H166" t="s">
        <v>980</v>
      </c>
      <c r="I166" t="s">
        <v>979</v>
      </c>
    </row>
    <row r="167" spans="2:9">
      <c r="B167" t="s">
        <v>309</v>
      </c>
      <c r="C167" t="s">
        <v>964</v>
      </c>
      <c r="D167" t="s">
        <v>965</v>
      </c>
      <c r="E167">
        <v>2034</v>
      </c>
      <c r="F167" s="1249">
        <v>49249</v>
      </c>
      <c r="H167" t="s">
        <v>985</v>
      </c>
      <c r="I167" t="s">
        <v>981</v>
      </c>
    </row>
    <row r="168" spans="2:9">
      <c r="B168" t="s">
        <v>309</v>
      </c>
      <c r="C168" t="s">
        <v>964</v>
      </c>
      <c r="D168" t="s">
        <v>965</v>
      </c>
      <c r="E168">
        <v>2034</v>
      </c>
      <c r="F168" s="1249">
        <v>49259</v>
      </c>
      <c r="H168" t="s">
        <v>966</v>
      </c>
      <c r="I168" t="s">
        <v>982</v>
      </c>
    </row>
    <row r="169" spans="2:9">
      <c r="B169" t="s">
        <v>309</v>
      </c>
      <c r="C169" t="s">
        <v>964</v>
      </c>
      <c r="D169" t="s">
        <v>965</v>
      </c>
      <c r="E169">
        <v>2034</v>
      </c>
      <c r="F169" s="1249">
        <v>49303</v>
      </c>
      <c r="H169" t="s">
        <v>970</v>
      </c>
      <c r="I169" t="s">
        <v>983</v>
      </c>
    </row>
    <row r="170" spans="2:9">
      <c r="B170" t="s">
        <v>309</v>
      </c>
      <c r="C170" t="s">
        <v>964</v>
      </c>
      <c r="D170" t="s">
        <v>965</v>
      </c>
      <c r="E170">
        <v>2034</v>
      </c>
      <c r="F170" s="1249">
        <v>49304</v>
      </c>
      <c r="H170" t="s">
        <v>980</v>
      </c>
      <c r="I170" t="s">
        <v>984</v>
      </c>
    </row>
    <row r="171" spans="2:9">
      <c r="B171" t="s">
        <v>309</v>
      </c>
      <c r="C171" t="s">
        <v>964</v>
      </c>
      <c r="D171" t="s">
        <v>965</v>
      </c>
      <c r="E171">
        <v>2035</v>
      </c>
      <c r="F171" s="1249">
        <v>49310</v>
      </c>
      <c r="H171" t="s">
        <v>970</v>
      </c>
      <c r="I171" t="s">
        <v>967</v>
      </c>
    </row>
    <row r="172" spans="2:9">
      <c r="B172" t="s">
        <v>309</v>
      </c>
      <c r="C172" t="s">
        <v>964</v>
      </c>
      <c r="D172" t="s">
        <v>965</v>
      </c>
      <c r="E172">
        <v>2035</v>
      </c>
      <c r="F172" s="1249">
        <v>49391</v>
      </c>
      <c r="H172" t="s">
        <v>968</v>
      </c>
      <c r="I172" t="s">
        <v>969</v>
      </c>
    </row>
    <row r="173" spans="2:9">
      <c r="B173" t="s">
        <v>309</v>
      </c>
      <c r="C173" t="s">
        <v>964</v>
      </c>
      <c r="D173" t="s">
        <v>965</v>
      </c>
      <c r="E173">
        <v>2035</v>
      </c>
      <c r="F173" s="1249">
        <v>49394</v>
      </c>
      <c r="H173" t="s">
        <v>970</v>
      </c>
      <c r="I173" t="s">
        <v>971</v>
      </c>
    </row>
    <row r="174" spans="2:9">
      <c r="B174" t="s">
        <v>309</v>
      </c>
      <c r="C174" t="s">
        <v>964</v>
      </c>
      <c r="D174" t="s">
        <v>965</v>
      </c>
      <c r="E174">
        <v>2035</v>
      </c>
      <c r="F174" s="1249">
        <v>49430</v>
      </c>
      <c r="H174" t="s">
        <v>980</v>
      </c>
      <c r="I174" t="s">
        <v>973</v>
      </c>
    </row>
    <row r="175" spans="2:9">
      <c r="B175" t="s">
        <v>309</v>
      </c>
      <c r="C175" t="s">
        <v>964</v>
      </c>
      <c r="D175" t="s">
        <v>965</v>
      </c>
      <c r="E175">
        <v>2035</v>
      </c>
      <c r="F175" s="1249">
        <v>49432</v>
      </c>
      <c r="H175" t="s">
        <v>975</v>
      </c>
      <c r="I175" t="s">
        <v>976</v>
      </c>
    </row>
    <row r="176" spans="2:9">
      <c r="B176" t="s">
        <v>309</v>
      </c>
      <c r="C176" t="s">
        <v>964</v>
      </c>
      <c r="D176" t="s">
        <v>965</v>
      </c>
      <c r="E176">
        <v>2035</v>
      </c>
      <c r="F176" s="1249">
        <v>49437</v>
      </c>
      <c r="H176" t="s">
        <v>980</v>
      </c>
      <c r="I176" t="s">
        <v>974</v>
      </c>
    </row>
    <row r="177" spans="2:9">
      <c r="B177" t="s">
        <v>309</v>
      </c>
      <c r="C177" t="s">
        <v>964</v>
      </c>
      <c r="D177" t="s">
        <v>965</v>
      </c>
      <c r="E177">
        <v>2035</v>
      </c>
      <c r="F177" s="1249">
        <v>49443</v>
      </c>
      <c r="H177" t="s">
        <v>970</v>
      </c>
      <c r="I177" t="s">
        <v>977</v>
      </c>
    </row>
    <row r="178" spans="2:9">
      <c r="B178" t="s">
        <v>309</v>
      </c>
      <c r="C178" t="s">
        <v>964</v>
      </c>
      <c r="D178" t="s">
        <v>965</v>
      </c>
      <c r="E178">
        <v>2035</v>
      </c>
      <c r="F178" s="1249">
        <v>49504</v>
      </c>
      <c r="H178" t="s">
        <v>966</v>
      </c>
      <c r="I178" t="s">
        <v>978</v>
      </c>
    </row>
    <row r="179" spans="2:9">
      <c r="B179" t="s">
        <v>309</v>
      </c>
      <c r="C179" t="s">
        <v>964</v>
      </c>
      <c r="D179" t="s">
        <v>965</v>
      </c>
      <c r="E179">
        <v>2035</v>
      </c>
      <c r="F179" s="1249">
        <v>49536</v>
      </c>
      <c r="H179" t="s">
        <v>985</v>
      </c>
      <c r="I179" t="s">
        <v>979</v>
      </c>
    </row>
    <row r="180" spans="2:9">
      <c r="B180" t="s">
        <v>309</v>
      </c>
      <c r="C180" t="s">
        <v>964</v>
      </c>
      <c r="D180" t="s">
        <v>965</v>
      </c>
      <c r="E180">
        <v>2035</v>
      </c>
      <c r="F180" s="1249">
        <v>49614</v>
      </c>
      <c r="H180" t="s">
        <v>975</v>
      </c>
      <c r="I180" t="s">
        <v>981</v>
      </c>
    </row>
    <row r="181" spans="2:9">
      <c r="B181" t="s">
        <v>309</v>
      </c>
      <c r="C181" t="s">
        <v>964</v>
      </c>
      <c r="D181" t="s">
        <v>965</v>
      </c>
      <c r="E181">
        <v>2035</v>
      </c>
      <c r="F181" s="1249">
        <v>49624</v>
      </c>
      <c r="H181" t="s">
        <v>972</v>
      </c>
      <c r="I181" t="s">
        <v>982</v>
      </c>
    </row>
    <row r="182" spans="2:9">
      <c r="B182" t="s">
        <v>309</v>
      </c>
      <c r="C182" t="s">
        <v>964</v>
      </c>
      <c r="D182" t="s">
        <v>965</v>
      </c>
      <c r="E182">
        <v>2035</v>
      </c>
      <c r="F182" s="1249">
        <v>49668</v>
      </c>
      <c r="H182" t="s">
        <v>980</v>
      </c>
      <c r="I182" t="s">
        <v>983</v>
      </c>
    </row>
    <row r="183" spans="2:9">
      <c r="B183" t="s">
        <v>309</v>
      </c>
      <c r="C183" t="s">
        <v>964</v>
      </c>
      <c r="D183" t="s">
        <v>965</v>
      </c>
      <c r="E183">
        <v>2035</v>
      </c>
      <c r="F183" s="1249">
        <v>49669</v>
      </c>
      <c r="H183" t="s">
        <v>985</v>
      </c>
      <c r="I183" t="s">
        <v>984</v>
      </c>
    </row>
    <row r="184" spans="2:9">
      <c r="B184" t="s">
        <v>309</v>
      </c>
      <c r="C184" t="s">
        <v>964</v>
      </c>
      <c r="D184" t="s">
        <v>965</v>
      </c>
      <c r="E184">
        <v>2036</v>
      </c>
      <c r="F184" s="1249">
        <v>49675</v>
      </c>
      <c r="H184" t="s">
        <v>980</v>
      </c>
      <c r="I184" t="s">
        <v>967</v>
      </c>
    </row>
    <row r="185" spans="2:9">
      <c r="B185" t="s">
        <v>309</v>
      </c>
      <c r="C185" t="s">
        <v>964</v>
      </c>
      <c r="D185" t="s">
        <v>965</v>
      </c>
      <c r="E185">
        <v>2036</v>
      </c>
      <c r="F185" s="1249">
        <v>49776</v>
      </c>
      <c r="H185" t="s">
        <v>968</v>
      </c>
      <c r="I185" t="s">
        <v>969</v>
      </c>
    </row>
    <row r="186" spans="2:9">
      <c r="B186" t="s">
        <v>309</v>
      </c>
      <c r="C186" t="s">
        <v>964</v>
      </c>
      <c r="D186" t="s">
        <v>965</v>
      </c>
      <c r="E186">
        <v>2036</v>
      </c>
      <c r="F186" s="1249">
        <v>49779</v>
      </c>
      <c r="H186" t="s">
        <v>970</v>
      </c>
      <c r="I186" t="s">
        <v>971</v>
      </c>
    </row>
    <row r="187" spans="2:9">
      <c r="B187" t="s">
        <v>309</v>
      </c>
      <c r="C187" t="s">
        <v>964</v>
      </c>
      <c r="D187" t="s">
        <v>965</v>
      </c>
      <c r="E187">
        <v>2036</v>
      </c>
      <c r="F187" s="1249">
        <v>49796</v>
      </c>
      <c r="H187" t="s">
        <v>975</v>
      </c>
      <c r="I187" t="s">
        <v>973</v>
      </c>
    </row>
    <row r="188" spans="2:9">
      <c r="B188" t="s">
        <v>309</v>
      </c>
      <c r="C188" t="s">
        <v>964</v>
      </c>
      <c r="D188" t="s">
        <v>965</v>
      </c>
      <c r="E188">
        <v>2036</v>
      </c>
      <c r="F188" s="1249">
        <v>49803</v>
      </c>
      <c r="H188" t="s">
        <v>975</v>
      </c>
      <c r="I188" t="s">
        <v>974</v>
      </c>
    </row>
    <row r="189" spans="2:9">
      <c r="B189" t="s">
        <v>309</v>
      </c>
      <c r="C189" t="s">
        <v>964</v>
      </c>
      <c r="D189" t="s">
        <v>965</v>
      </c>
      <c r="E189">
        <v>2036</v>
      </c>
      <c r="F189" s="1249">
        <v>49817</v>
      </c>
      <c r="H189" t="s">
        <v>975</v>
      </c>
      <c r="I189" t="s">
        <v>976</v>
      </c>
    </row>
    <row r="190" spans="2:9">
      <c r="B190" t="s">
        <v>309</v>
      </c>
      <c r="C190" t="s">
        <v>964</v>
      </c>
      <c r="D190" t="s">
        <v>965</v>
      </c>
      <c r="E190">
        <v>2036</v>
      </c>
      <c r="F190" s="1249">
        <v>49828</v>
      </c>
      <c r="H190" t="s">
        <v>970</v>
      </c>
      <c r="I190" t="s">
        <v>977</v>
      </c>
    </row>
    <row r="191" spans="2:9">
      <c r="B191" t="s">
        <v>309</v>
      </c>
      <c r="C191" t="s">
        <v>964</v>
      </c>
      <c r="D191" t="s">
        <v>965</v>
      </c>
      <c r="E191">
        <v>2036</v>
      </c>
      <c r="F191" s="1249">
        <v>49870</v>
      </c>
      <c r="H191" t="s">
        <v>970</v>
      </c>
      <c r="I191" t="s">
        <v>978</v>
      </c>
    </row>
    <row r="192" spans="2:9">
      <c r="B192" t="s">
        <v>309</v>
      </c>
      <c r="C192" t="s">
        <v>964</v>
      </c>
      <c r="D192" t="s">
        <v>965</v>
      </c>
      <c r="E192">
        <v>2036</v>
      </c>
      <c r="F192" s="1249">
        <v>49902</v>
      </c>
      <c r="H192" t="s">
        <v>968</v>
      </c>
      <c r="I192" t="s">
        <v>979</v>
      </c>
    </row>
    <row r="193" spans="2:9">
      <c r="B193" t="s">
        <v>309</v>
      </c>
      <c r="C193" t="s">
        <v>964</v>
      </c>
      <c r="D193" t="s">
        <v>965</v>
      </c>
      <c r="E193">
        <v>2036</v>
      </c>
      <c r="F193" s="1249">
        <v>49980</v>
      </c>
      <c r="H193" t="s">
        <v>966</v>
      </c>
      <c r="I193" t="s">
        <v>981</v>
      </c>
    </row>
    <row r="194" spans="2:9">
      <c r="B194" t="s">
        <v>309</v>
      </c>
      <c r="C194" t="s">
        <v>964</v>
      </c>
      <c r="D194" t="s">
        <v>965</v>
      </c>
      <c r="E194">
        <v>2036</v>
      </c>
      <c r="F194" s="1249">
        <v>49990</v>
      </c>
      <c r="H194" t="s">
        <v>980</v>
      </c>
      <c r="I194" t="s">
        <v>982</v>
      </c>
    </row>
    <row r="195" spans="2:9">
      <c r="B195" t="s">
        <v>309</v>
      </c>
      <c r="C195" t="s">
        <v>964</v>
      </c>
      <c r="D195" t="s">
        <v>965</v>
      </c>
      <c r="E195">
        <v>2036</v>
      </c>
      <c r="F195" s="1249">
        <v>50034</v>
      </c>
      <c r="H195" t="s">
        <v>975</v>
      </c>
      <c r="I195" t="s">
        <v>983</v>
      </c>
    </row>
    <row r="196" spans="2:9">
      <c r="B196" t="s">
        <v>309</v>
      </c>
      <c r="C196" t="s">
        <v>964</v>
      </c>
      <c r="D196" t="s">
        <v>965</v>
      </c>
      <c r="E196">
        <v>2036</v>
      </c>
      <c r="F196" s="1249">
        <v>50035</v>
      </c>
      <c r="H196" t="s">
        <v>968</v>
      </c>
      <c r="I196" t="s">
        <v>984</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codeName="Sheet42">
    <tabColor rgb="FF7030A0"/>
  </sheetPr>
  <dimension ref="B1:CH11"/>
  <sheetViews>
    <sheetView topLeftCell="BS1" workbookViewId="0">
      <selection activeCell="G3" sqref="G3"/>
    </sheetView>
  </sheetViews>
  <sheetFormatPr defaultColWidth="9.1796875" defaultRowHeight="14.5"/>
  <cols>
    <col min="2" max="2" width="16.81640625" customWidth="1"/>
    <col min="3" max="3" width="16.81640625" style="1249" customWidth="1"/>
    <col min="4" max="9" width="20.1796875" customWidth="1"/>
    <col min="10" max="10" width="15" bestFit="1" customWidth="1"/>
    <col min="11" max="11" width="16.7265625" customWidth="1"/>
    <col min="12" max="12" width="14.26953125" customWidth="1"/>
    <col min="13" max="13" width="17.54296875" customWidth="1"/>
    <col min="14" max="28" width="14.26953125" customWidth="1"/>
    <col min="29" max="29" width="40.1796875" bestFit="1" customWidth="1"/>
    <col min="30" max="30" width="20.453125" bestFit="1" customWidth="1"/>
    <col min="31" max="34" width="14.81640625" customWidth="1"/>
    <col min="35" max="35" width="16" bestFit="1" customWidth="1"/>
    <col min="36" max="37" width="14.81640625" customWidth="1"/>
    <col min="38" max="38" width="18.81640625" bestFit="1" customWidth="1"/>
    <col min="39" max="39" width="16.26953125" bestFit="1" customWidth="1"/>
    <col min="40" max="40" width="18.81640625" bestFit="1" customWidth="1"/>
    <col min="41" max="43" width="14.81640625" customWidth="1"/>
    <col min="44" max="44" width="16.26953125" bestFit="1" customWidth="1"/>
    <col min="45" max="57" width="14.81640625" customWidth="1"/>
    <col min="59" max="59" width="10" bestFit="1" customWidth="1"/>
    <col min="60" max="61" width="10.7265625" style="1249" bestFit="1" customWidth="1"/>
    <col min="63" max="63" width="9.1796875" style="1447"/>
    <col min="65" max="65" width="12.453125" bestFit="1" customWidth="1"/>
    <col min="68" max="69" width="10.7265625" style="1249" bestFit="1" customWidth="1"/>
    <col min="71" max="71" width="9.1796875" style="1447"/>
    <col min="74" max="74" width="16" bestFit="1" customWidth="1"/>
    <col min="75" max="75" width="14.81640625" style="1482" customWidth="1"/>
    <col min="76" max="82" width="14.81640625" customWidth="1"/>
    <col min="83" max="83" width="9.1796875" bestFit="1" customWidth="1"/>
    <col min="84" max="84" width="12.453125" bestFit="1" customWidth="1"/>
    <col min="85" max="85" width="9.26953125" bestFit="1" customWidth="1"/>
    <col min="86" max="86" width="13.54296875" bestFit="1" customWidth="1"/>
  </cols>
  <sheetData>
    <row r="1" spans="2:86" ht="15.75" customHeight="1" thickBot="1">
      <c r="D1" s="2113" t="s">
        <v>270</v>
      </c>
      <c r="E1" s="2113"/>
      <c r="F1" s="2113"/>
      <c r="G1" s="2113"/>
      <c r="H1" s="2113"/>
      <c r="I1" s="2113"/>
      <c r="J1" s="2123" t="s">
        <v>119</v>
      </c>
      <c r="K1" s="2123"/>
      <c r="L1" s="2123"/>
      <c r="M1" s="2123"/>
      <c r="N1" s="2123"/>
      <c r="O1" s="2123"/>
      <c r="P1" s="2124"/>
      <c r="Q1" s="2125" t="s">
        <v>120</v>
      </c>
      <c r="R1" s="2123"/>
      <c r="S1" s="2123"/>
      <c r="T1" s="2123"/>
      <c r="U1" s="2123"/>
      <c r="V1" s="2124"/>
      <c r="W1" s="2125" t="s">
        <v>131</v>
      </c>
      <c r="X1" s="2123"/>
      <c r="Y1" s="2123"/>
      <c r="Z1" s="2123"/>
      <c r="AA1" s="2123"/>
      <c r="AB1" s="2123"/>
      <c r="AC1" s="2114" t="s">
        <v>1052</v>
      </c>
      <c r="AD1" s="2115"/>
      <c r="AE1" s="2116"/>
      <c r="AF1" s="2117" t="s">
        <v>248</v>
      </c>
      <c r="AG1" s="2118"/>
      <c r="AH1" s="2118"/>
      <c r="AI1" s="2118"/>
      <c r="AJ1" s="2119"/>
      <c r="AK1" s="2117" t="s">
        <v>245</v>
      </c>
      <c r="AL1" s="2118"/>
      <c r="AM1" s="2119"/>
      <c r="AN1" s="2120" t="s">
        <v>1053</v>
      </c>
      <c r="AO1" s="2121"/>
      <c r="AP1" s="2122"/>
      <c r="AQ1" s="2117" t="s">
        <v>411</v>
      </c>
      <c r="AR1" s="2118"/>
      <c r="AS1" s="2118"/>
      <c r="AT1" s="2119"/>
      <c r="AU1" s="2126" t="s">
        <v>1096</v>
      </c>
      <c r="AV1" s="2127"/>
      <c r="AW1" s="2127"/>
      <c r="AX1" s="2128"/>
      <c r="AY1" s="2117" t="s">
        <v>413</v>
      </c>
      <c r="AZ1" s="2118"/>
      <c r="BA1" s="2119"/>
      <c r="BB1" s="2126" t="s">
        <v>1102</v>
      </c>
      <c r="BC1" s="2127"/>
      <c r="BD1" s="2127"/>
      <c r="BE1" s="2128"/>
      <c r="BF1" s="2129" t="s">
        <v>119</v>
      </c>
      <c r="BG1" s="2130"/>
      <c r="BH1" s="2130"/>
      <c r="BI1" s="2130"/>
      <c r="BJ1" s="2130"/>
      <c r="BK1" s="2130"/>
      <c r="BL1" s="2130"/>
      <c r="BM1" s="2131"/>
      <c r="BN1" s="2132" t="s">
        <v>120</v>
      </c>
      <c r="BO1" s="2132"/>
      <c r="BP1" s="2132"/>
      <c r="BQ1" s="2132"/>
      <c r="BR1" s="2132"/>
      <c r="BS1" s="2132"/>
      <c r="BT1" s="2132"/>
      <c r="BU1" s="2132"/>
      <c r="BV1" s="2111" t="s">
        <v>1141</v>
      </c>
      <c r="BW1" s="2111"/>
      <c r="BX1" s="2111"/>
      <c r="BY1" s="2111"/>
      <c r="BZ1" s="2111"/>
      <c r="CA1" s="2111"/>
      <c r="CB1" s="2111"/>
      <c r="CC1" s="2111"/>
      <c r="CD1" s="2112"/>
    </row>
    <row r="2" spans="2:86" ht="87" customHeight="1" thickBot="1">
      <c r="B2" s="1446" t="s">
        <v>4</v>
      </c>
      <c r="C2" s="1446" t="s">
        <v>5</v>
      </c>
      <c r="D2" s="1426" t="s">
        <v>1116</v>
      </c>
      <c r="E2" s="1426" t="s">
        <v>1117</v>
      </c>
      <c r="F2" s="1426" t="s">
        <v>1114</v>
      </c>
      <c r="G2" s="1426" t="s">
        <v>1115</v>
      </c>
      <c r="H2" s="1426" t="s">
        <v>1118</v>
      </c>
      <c r="I2" s="1426" t="s">
        <v>270</v>
      </c>
      <c r="J2" s="1426" t="s">
        <v>132</v>
      </c>
      <c r="K2" s="1426" t="s">
        <v>133</v>
      </c>
      <c r="L2" s="1426" t="s">
        <v>1049</v>
      </c>
      <c r="M2" s="1426" t="s">
        <v>135</v>
      </c>
      <c r="N2" s="1426" t="s">
        <v>136</v>
      </c>
      <c r="O2" s="1426" t="s">
        <v>137</v>
      </c>
      <c r="P2" s="1426" t="s">
        <v>138</v>
      </c>
      <c r="Q2" s="1426" t="s">
        <v>132</v>
      </c>
      <c r="R2" s="1426" t="s">
        <v>133</v>
      </c>
      <c r="S2" s="1426" t="s">
        <v>134</v>
      </c>
      <c r="T2" s="1426" t="s">
        <v>135</v>
      </c>
      <c r="U2" s="1426" t="s">
        <v>139</v>
      </c>
      <c r="V2" s="1426" t="s">
        <v>138</v>
      </c>
      <c r="W2" s="1426" t="s">
        <v>140</v>
      </c>
      <c r="X2" s="1426" t="s">
        <v>133</v>
      </c>
      <c r="Y2" s="1426" t="s">
        <v>134</v>
      </c>
      <c r="Z2" s="1426" t="s">
        <v>141</v>
      </c>
      <c r="AA2" s="1426" t="s">
        <v>142</v>
      </c>
      <c r="AB2" s="1435" t="s">
        <v>143</v>
      </c>
      <c r="AC2" s="1436" t="s">
        <v>1088</v>
      </c>
      <c r="AD2" s="1437" t="s">
        <v>1089</v>
      </c>
      <c r="AE2" s="1438" t="s">
        <v>1052</v>
      </c>
      <c r="AF2" s="1439">
        <v>1</v>
      </c>
      <c r="AG2" s="1440" t="s">
        <v>1091</v>
      </c>
      <c r="AH2" s="1440" t="s">
        <v>1092</v>
      </c>
      <c r="AI2" s="1440" t="s">
        <v>1093</v>
      </c>
      <c r="AJ2" s="1441" t="s">
        <v>248</v>
      </c>
      <c r="AK2" s="1442" t="s">
        <v>1058</v>
      </c>
      <c r="AL2" s="1440" t="s">
        <v>1057</v>
      </c>
      <c r="AM2" s="1443" t="s">
        <v>245</v>
      </c>
      <c r="AN2" s="1442" t="s">
        <v>1057</v>
      </c>
      <c r="AO2" s="1440" t="s">
        <v>245</v>
      </c>
      <c r="AP2" s="1443" t="s">
        <v>1053</v>
      </c>
      <c r="AQ2" s="1442" t="s">
        <v>1052</v>
      </c>
      <c r="AR2" s="1440" t="s">
        <v>1056</v>
      </c>
      <c r="AS2" s="1444" t="s">
        <v>1053</v>
      </c>
      <c r="AT2" s="1443" t="s">
        <v>411</v>
      </c>
      <c r="AU2" s="1442" t="s">
        <v>1054</v>
      </c>
      <c r="AV2" s="1444" t="s">
        <v>1098</v>
      </c>
      <c r="AW2" s="1444" t="s">
        <v>1099</v>
      </c>
      <c r="AX2" s="1443" t="s">
        <v>1055</v>
      </c>
      <c r="AY2" s="1445" t="s">
        <v>1095</v>
      </c>
      <c r="AZ2" s="1444" t="s">
        <v>1097</v>
      </c>
      <c r="BA2" s="1443" t="s">
        <v>413</v>
      </c>
      <c r="BB2" s="1442" t="s">
        <v>1054</v>
      </c>
      <c r="BC2" s="1444" t="s">
        <v>1100</v>
      </c>
      <c r="BD2" s="1444" t="s">
        <v>1101</v>
      </c>
      <c r="BE2" s="1468" t="s">
        <v>1055</v>
      </c>
      <c r="BF2" s="1469" t="s">
        <v>146</v>
      </c>
      <c r="BG2" s="1470" t="s">
        <v>147</v>
      </c>
      <c r="BH2" s="1471" t="s">
        <v>152</v>
      </c>
      <c r="BI2" s="1471" t="s">
        <v>153</v>
      </c>
      <c r="BJ2" s="1470" t="s">
        <v>154</v>
      </c>
      <c r="BK2" s="1472" t="s">
        <v>1078</v>
      </c>
      <c r="BL2" s="1470" t="s">
        <v>150</v>
      </c>
      <c r="BM2" s="1473" t="s">
        <v>151</v>
      </c>
      <c r="BN2" s="1469" t="s">
        <v>146</v>
      </c>
      <c r="BO2" s="1470" t="s">
        <v>147</v>
      </c>
      <c r="BP2" s="1471" t="s">
        <v>152</v>
      </c>
      <c r="BQ2" s="1471" t="s">
        <v>153</v>
      </c>
      <c r="BR2" s="1470" t="s">
        <v>154</v>
      </c>
      <c r="BS2" s="1472" t="s">
        <v>1078</v>
      </c>
      <c r="BT2" s="1470" t="s">
        <v>150</v>
      </c>
      <c r="BU2" s="1473" t="s">
        <v>1138</v>
      </c>
      <c r="BV2" s="1478" t="s">
        <v>1071</v>
      </c>
      <c r="BW2" s="1481" t="s">
        <v>1072</v>
      </c>
      <c r="BX2" s="1478" t="s">
        <v>1073</v>
      </c>
      <c r="BY2" s="1478" t="s">
        <v>1063</v>
      </c>
      <c r="BZ2" s="1478" t="s">
        <v>1062</v>
      </c>
      <c r="CA2" s="1478" t="s">
        <v>1076</v>
      </c>
      <c r="CB2" s="1478" t="s">
        <v>1077</v>
      </c>
      <c r="CC2" s="1479" t="s">
        <v>1103</v>
      </c>
      <c r="CD2" s="1480" t="s">
        <v>644</v>
      </c>
      <c r="CE2" s="1475" t="s">
        <v>1142</v>
      </c>
      <c r="CF2" s="1476" t="s">
        <v>1143</v>
      </c>
      <c r="CG2" s="1477" t="s">
        <v>1014</v>
      </c>
      <c r="CH2" s="1477" t="s">
        <v>989</v>
      </c>
    </row>
    <row r="3" spans="2:86">
      <c r="B3" s="1249">
        <f>'00 - Cover'!F19</f>
        <v>45922</v>
      </c>
      <c r="C3" s="1249">
        <f>'00 - Cover'!F20</f>
        <v>45929</v>
      </c>
      <c r="D3" s="1250">
        <f>'09 -Principal Deficiency Amount'!C12</f>
        <v>70631418.550000191</v>
      </c>
      <c r="E3" s="1250">
        <f>'09 -Principal Deficiency Amount'!D12</f>
        <v>74442484.812001273</v>
      </c>
      <c r="F3" s="1250">
        <f>'09 -Principal Deficiency Amount'!E12</f>
        <v>80412846.232001275</v>
      </c>
      <c r="G3" s="1250">
        <f>'09 -Principal Deficiency Amount'!F12</f>
        <v>5970361.4199999999</v>
      </c>
      <c r="H3" s="1694"/>
      <c r="I3" s="1250">
        <f>'09 -Principal Deficiency Amount'!G12</f>
        <v>0</v>
      </c>
      <c r="J3" s="1250">
        <f>'11 - Notes Follow-up'!D25</f>
        <v>7126332174.3600006</v>
      </c>
      <c r="K3" s="1250">
        <f>'11 - Notes Follow-up'!E25</f>
        <v>0</v>
      </c>
      <c r="L3" s="1250">
        <f>'11 - Notes Follow-up'!F25</f>
        <v>67099817.039999999</v>
      </c>
      <c r="M3" s="1250">
        <f>'11 - Notes Follow-up'!G25</f>
        <v>7059232357.3200006</v>
      </c>
      <c r="N3" s="1250">
        <f>'11 - Notes Follow-up'!H25</f>
        <v>77732</v>
      </c>
      <c r="O3" s="1250">
        <f>'11 - Notes Follow-up'!I25</f>
        <v>863.22</v>
      </c>
      <c r="P3" s="1250">
        <f>'11 - Notes Follow-up'!J25</f>
        <v>90815.010000000009</v>
      </c>
      <c r="Q3" s="1250">
        <f>'11 - Notes Follow-up'!L25</f>
        <v>375070142.04000002</v>
      </c>
      <c r="R3" s="1250">
        <f>'11 - Notes Follow-up'!M25</f>
        <v>0</v>
      </c>
      <c r="S3" s="1250">
        <f>'11 - Notes Follow-up'!N25</f>
        <v>3531559.6799999997</v>
      </c>
      <c r="T3" s="1250">
        <f>'11 - Notes Follow-up'!O25</f>
        <v>371538582.36000001</v>
      </c>
      <c r="U3" s="1250">
        <f>'11 - Notes Follow-up'!P25</f>
        <v>4092</v>
      </c>
      <c r="V3" s="1250">
        <f>'11 - Notes Follow-up'!Q25</f>
        <v>90796.33</v>
      </c>
      <c r="W3" s="1250">
        <f>'11 - Notes Follow-up'!S25</f>
        <v>300</v>
      </c>
      <c r="X3" s="1250">
        <f>'11 - Notes Follow-up'!T25</f>
        <v>0</v>
      </c>
      <c r="Y3" s="1250">
        <f>'11 - Notes Follow-up'!U25</f>
        <v>0</v>
      </c>
      <c r="Z3" s="1250">
        <f>'11 - Notes Follow-up'!V25</f>
        <v>300</v>
      </c>
      <c r="AA3" s="1250">
        <f>'11 - Notes Follow-up'!W25</f>
        <v>2</v>
      </c>
      <c r="AB3" s="1250">
        <f>'11 - Notes Follow-up'!X25</f>
        <v>150</v>
      </c>
      <c r="AC3" s="1250">
        <f>'11bis - Notes Calculation'!D17</f>
        <v>7501402316.4000006</v>
      </c>
      <c r="AD3" s="1250">
        <f>'11bis - Notes Calculation'!E17</f>
        <v>7430770897.8500004</v>
      </c>
      <c r="AE3" s="1250">
        <f>'11bis - Notes Calculation'!F17</f>
        <v>70631418.550000191</v>
      </c>
      <c r="AF3" s="1447">
        <f>'11bis - Notes Calculation'!H17</f>
        <v>1</v>
      </c>
      <c r="AG3" s="1250">
        <f>'11bis - Notes Calculation'!I17</f>
        <v>7059232357.3200006</v>
      </c>
      <c r="AH3" s="1250">
        <f>'11bis - Notes Calculation'!J17</f>
        <v>197.90400146692991</v>
      </c>
      <c r="AI3" s="1250">
        <f>'11bis - Notes Calculation'!K17</f>
        <v>7430770897.8500004</v>
      </c>
      <c r="AJ3" s="1434">
        <f>'11bis - Notes Calculation'!L17</f>
        <v>0.05</v>
      </c>
      <c r="AK3" s="1311">
        <f>'11bis - Notes Calculation'!N17</f>
        <v>0.05</v>
      </c>
      <c r="AL3" s="1250">
        <f>'11bis - Notes Calculation'!O17</f>
        <v>7430770897.8500004</v>
      </c>
      <c r="AM3" s="1250">
        <f>'11bis - Notes Calculation'!P17</f>
        <v>371538544.89250004</v>
      </c>
      <c r="AN3" s="1250">
        <f>'11bis - Notes Calculation'!R17</f>
        <v>7430770897.8500004</v>
      </c>
      <c r="AO3" s="1250">
        <f>'11bis - Notes Calculation'!S17</f>
        <v>371538544.89250004</v>
      </c>
      <c r="AP3" s="1250">
        <f>'11bis - Notes Calculation'!T17</f>
        <v>7059232352.9575005</v>
      </c>
      <c r="AQ3" s="1250">
        <f>'11bis - Notes Calculation'!V17</f>
        <v>70631418.550000191</v>
      </c>
      <c r="AR3" s="1250">
        <f>'11bis - Notes Calculation'!W17</f>
        <v>7126332174.3600006</v>
      </c>
      <c r="AS3" s="1250">
        <f>'11bis - Notes Calculation'!X17</f>
        <v>371538544.89250004</v>
      </c>
      <c r="AT3" s="1250">
        <f>'11bis - Notes Calculation'!Y17</f>
        <v>67099821.402500153</v>
      </c>
      <c r="AU3" s="1252">
        <f>'11bis - Notes Calculation'!AA17</f>
        <v>77732</v>
      </c>
      <c r="AV3" s="1250">
        <f>'11bis - Notes Calculation'!AB17</f>
        <v>863.22</v>
      </c>
      <c r="AW3" s="1250">
        <f>'11bis - Notes Calculation'!AC17</f>
        <v>67099817.039999999</v>
      </c>
      <c r="AX3" s="1250">
        <f>'11bis - Notes Calculation'!AD17</f>
        <v>4.3625001534819603</v>
      </c>
      <c r="AY3" s="1250">
        <f>'11bis - Notes Calculation'!AF17</f>
        <v>70631418.550000191</v>
      </c>
      <c r="AZ3" s="1250">
        <f>'11bis - Notes Calculation'!AG17</f>
        <v>67099817.039999999</v>
      </c>
      <c r="BA3" s="1250">
        <f>'11bis - Notes Calculation'!AH17</f>
        <v>3531597.1475000381</v>
      </c>
      <c r="BB3" s="1252">
        <f>'11bis - Notes Calculation'!AJ17</f>
        <v>4092</v>
      </c>
      <c r="BC3" s="1250">
        <f>'11bis - Notes Calculation'!AK17</f>
        <v>863.04</v>
      </c>
      <c r="BD3" s="1250">
        <f>'11bis - Notes Calculation'!AL17</f>
        <v>3531559.6799999997</v>
      </c>
      <c r="BE3" s="1250">
        <f>'11bis - Notes Calculation'!AM17</f>
        <v>37.467500038444996</v>
      </c>
      <c r="BF3">
        <f>'12 - Notes Interest'!D17</f>
        <v>77732</v>
      </c>
      <c r="BG3" s="1250">
        <f>'12 - Notes Interest'!E17</f>
        <v>91678.23000000001</v>
      </c>
      <c r="BH3" s="1249">
        <f>'12 - Notes Interest'!F17</f>
        <v>45896</v>
      </c>
      <c r="BI3" s="1249">
        <f>'12 - Notes Interest'!G17</f>
        <v>45929</v>
      </c>
      <c r="BJ3">
        <f>'12 - Notes Interest'!H17</f>
        <v>33</v>
      </c>
      <c r="BK3" s="1447">
        <f>'12 - Notes Interest'!I17</f>
        <v>6.0000000000000001E-3</v>
      </c>
      <c r="BL3" s="1250">
        <f>'12 - Notes Interest'!J17</f>
        <v>49.73</v>
      </c>
      <c r="BM3" s="1250">
        <f>'12 - Notes Interest'!K17</f>
        <v>3865612.36</v>
      </c>
      <c r="BN3">
        <f>'12 - Notes Interest'!M17</f>
        <v>4092</v>
      </c>
      <c r="BO3">
        <f>'12 - Notes Interest'!N17</f>
        <v>91659.37000000001</v>
      </c>
      <c r="BP3" s="1249">
        <f>'12 - Notes Interest'!O17</f>
        <v>45896</v>
      </c>
      <c r="BQ3" s="1249">
        <f>'12 - Notes Interest'!P17</f>
        <v>45929</v>
      </c>
      <c r="BR3">
        <f>'12 - Notes Interest'!Q17</f>
        <v>33</v>
      </c>
      <c r="BS3" s="1447">
        <f>'12 - Notes Interest'!R17</f>
        <v>1.4999999999999999E-2</v>
      </c>
      <c r="BT3">
        <f>'12 - Notes Interest'!S17</f>
        <v>124.31</v>
      </c>
      <c r="BU3">
        <f>'12 - Notes Interest'!T17</f>
        <v>508676.52</v>
      </c>
      <c r="BV3" s="1250">
        <f>'10 - Reserve calculation'!C12</f>
        <v>7126332174.3600006</v>
      </c>
      <c r="BW3" s="1482">
        <f>'10 - Reserve calculation'!D12</f>
        <v>5.0000000000000001E-3</v>
      </c>
      <c r="BX3" s="1250">
        <f>'10 - Reserve calculation'!E12</f>
        <v>500000</v>
      </c>
      <c r="BY3" s="1250" t="str">
        <f>'10 - Reserve calculation'!F12</f>
        <v>Yes</v>
      </c>
      <c r="BZ3" s="1250" t="str">
        <f>'10 - Reserve calculation'!G12</f>
        <v>No</v>
      </c>
      <c r="CA3" s="1250">
        <f>'10 - Reserve calculation'!H12</f>
        <v>35631660.869999997</v>
      </c>
      <c r="CB3" s="1250">
        <f>'10 - Reserve calculation'!I12</f>
        <v>35957525.079999998</v>
      </c>
      <c r="CC3" s="1250">
        <f>'10 - Reserve calculation'!J12</f>
        <v>35957525.079999998</v>
      </c>
      <c r="CD3" s="1250">
        <f>'10 - Reserve calculation'!K12</f>
        <v>-325864.21000000089</v>
      </c>
      <c r="CE3" s="1250">
        <f>'13 - Issuer Account'!I29</f>
        <v>2464.5400065928698</v>
      </c>
      <c r="CF3" s="1250">
        <f>'13 - Issuer Account'!I41</f>
        <v>35631660.869999997</v>
      </c>
      <c r="CG3" s="1250">
        <f>'13 - Issuer Account'!I52</f>
        <v>0</v>
      </c>
      <c r="CH3" s="1250">
        <f>'15 - Priority of Payments'!J21</f>
        <v>80412846.232001275</v>
      </c>
    </row>
    <row r="4" spans="2:86">
      <c r="B4" s="1249">
        <v>45677</v>
      </c>
      <c r="C4" s="1249">
        <v>45684</v>
      </c>
      <c r="D4" s="1250">
        <v>120447192.68000031</v>
      </c>
      <c r="E4" s="1250">
        <v>124639603.96999994</v>
      </c>
      <c r="F4" s="1250">
        <v>130762231.67999993</v>
      </c>
      <c r="G4" s="1250">
        <v>6122627.71</v>
      </c>
      <c r="H4" s="1694"/>
      <c r="I4" s="1250">
        <v>0</v>
      </c>
      <c r="J4" s="1250">
        <v>7659544933.5200005</v>
      </c>
      <c r="K4" s="1250">
        <v>0</v>
      </c>
      <c r="L4" s="1250">
        <v>114424613.28</v>
      </c>
      <c r="M4" s="1250">
        <v>7545120320.2400007</v>
      </c>
      <c r="N4" s="1250">
        <v>77732</v>
      </c>
      <c r="O4" s="1250">
        <v>1472.04</v>
      </c>
      <c r="P4" s="1250">
        <v>97065.82</v>
      </c>
      <c r="Q4">
        <v>403133937.36000001</v>
      </c>
      <c r="R4">
        <v>0</v>
      </c>
      <c r="S4">
        <v>6022319.1600000001</v>
      </c>
      <c r="T4">
        <v>397111618.19999999</v>
      </c>
      <c r="U4">
        <v>4092</v>
      </c>
      <c r="V4">
        <v>97045.849999999991</v>
      </c>
      <c r="W4">
        <v>300</v>
      </c>
      <c r="X4">
        <v>0</v>
      </c>
      <c r="Y4">
        <v>0</v>
      </c>
      <c r="Z4">
        <v>300</v>
      </c>
      <c r="AA4">
        <v>2</v>
      </c>
      <c r="AB4">
        <v>150</v>
      </c>
      <c r="AC4" s="1250">
        <v>8062678870.8800001</v>
      </c>
      <c r="AD4" s="1250">
        <v>7942231678.1999998</v>
      </c>
      <c r="AE4" s="1250">
        <v>120447192.68000031</v>
      </c>
      <c r="AF4" s="1447">
        <v>1</v>
      </c>
      <c r="AG4" s="1250">
        <v>7545120320.2400007</v>
      </c>
      <c r="AH4" s="1250">
        <v>423.66149974614382</v>
      </c>
      <c r="AI4" s="1250">
        <v>7942231678.1999998</v>
      </c>
      <c r="AJ4" s="1434">
        <v>0.05</v>
      </c>
      <c r="AK4" s="1311">
        <v>0.05</v>
      </c>
      <c r="AL4" s="1250">
        <v>7942231678.1999998</v>
      </c>
      <c r="AM4" s="1250">
        <v>397111583.91000003</v>
      </c>
      <c r="AN4" s="1250">
        <v>7942231678.1999998</v>
      </c>
      <c r="AO4" s="1250">
        <v>397111583.91000003</v>
      </c>
      <c r="AP4" s="1250">
        <v>7545120094.29</v>
      </c>
      <c r="AQ4" s="1250">
        <v>120447192.68000031</v>
      </c>
      <c r="AR4" s="1250">
        <v>7659544933.5200005</v>
      </c>
      <c r="AS4" s="1250">
        <v>397111583.91000003</v>
      </c>
      <c r="AT4" s="1250">
        <v>114424839.2300005</v>
      </c>
      <c r="AU4" s="1252">
        <v>77732</v>
      </c>
      <c r="AV4" s="1250">
        <v>1472.04</v>
      </c>
      <c r="AW4" s="1250">
        <v>114424613.28</v>
      </c>
      <c r="AX4" s="1250">
        <v>225.95000049471855</v>
      </c>
      <c r="AY4" s="1250">
        <v>120447192.68000031</v>
      </c>
      <c r="AZ4" s="1250">
        <v>114424613.28</v>
      </c>
      <c r="BA4" s="1250">
        <v>6022353.4499998093</v>
      </c>
      <c r="BB4" s="1252">
        <v>4092</v>
      </c>
      <c r="BC4" s="1250">
        <v>1471.73</v>
      </c>
      <c r="BD4" s="1250">
        <v>6022319.1600000001</v>
      </c>
      <c r="BE4" s="1250">
        <v>34.289999809116125</v>
      </c>
      <c r="BF4">
        <v>77732</v>
      </c>
      <c r="BG4" s="1250">
        <v>98537.86</v>
      </c>
      <c r="BH4" s="1249">
        <v>45653</v>
      </c>
      <c r="BI4" s="1249">
        <v>45684</v>
      </c>
      <c r="BJ4">
        <v>31</v>
      </c>
      <c r="BK4" s="1447">
        <v>6.0000000000000001E-3</v>
      </c>
      <c r="BL4" s="1250">
        <v>50.21</v>
      </c>
      <c r="BM4" s="1250">
        <v>3902923.72</v>
      </c>
      <c r="BN4">
        <v>4092</v>
      </c>
      <c r="BO4">
        <v>98517.58</v>
      </c>
      <c r="BP4" s="1249">
        <v>45653</v>
      </c>
      <c r="BQ4" s="1249">
        <v>45684</v>
      </c>
      <c r="BR4">
        <v>31</v>
      </c>
      <c r="BS4" s="1447">
        <v>1.4999999999999999E-2</v>
      </c>
      <c r="BT4">
        <v>125.51</v>
      </c>
      <c r="BU4">
        <v>513586.92000000004</v>
      </c>
      <c r="BV4" s="1250">
        <v>7659544933.5200005</v>
      </c>
      <c r="BW4" s="1482">
        <v>5.0000000000000001E-3</v>
      </c>
      <c r="BX4" s="1250">
        <v>500000</v>
      </c>
      <c r="BY4" s="1250" t="s">
        <v>1075</v>
      </c>
      <c r="BZ4" s="1250" t="s">
        <v>1074</v>
      </c>
      <c r="CA4" s="1250">
        <v>38297724.670000002</v>
      </c>
      <c r="CB4" s="1250">
        <v>38573797.640000001</v>
      </c>
      <c r="CC4" s="1250">
        <v>38573797.640000001</v>
      </c>
      <c r="CD4" s="1250">
        <v>-276072.96999999881</v>
      </c>
      <c r="CE4" s="1250">
        <v>560.24000027775764</v>
      </c>
      <c r="CF4" s="1250">
        <v>38297724.670000002</v>
      </c>
      <c r="CG4" s="1250">
        <v>0</v>
      </c>
      <c r="CH4" s="1250">
        <v>130762231.67999993</v>
      </c>
    </row>
    <row r="5" spans="2:86">
      <c r="B5" s="1249">
        <v>45644</v>
      </c>
      <c r="C5" s="1249">
        <v>45653</v>
      </c>
      <c r="D5" s="1250">
        <v>58121049.329999924</v>
      </c>
      <c r="E5" s="1250">
        <v>62148473.950000137</v>
      </c>
      <c r="F5" s="1250">
        <v>68164591.890000135</v>
      </c>
      <c r="G5" s="1250">
        <v>6016117.9400000004</v>
      </c>
      <c r="H5" s="1250"/>
      <c r="I5" s="1250">
        <v>0</v>
      </c>
      <c r="J5" s="1250">
        <v>7714759527.7600002</v>
      </c>
      <c r="K5" s="1250">
        <v>0</v>
      </c>
      <c r="L5" s="1250">
        <v>55214594.240000002</v>
      </c>
      <c r="M5" s="1250">
        <v>7659544933.5200005</v>
      </c>
      <c r="N5" s="1250">
        <v>77732</v>
      </c>
      <c r="O5" s="1250">
        <v>710.32</v>
      </c>
      <c r="P5" s="1250">
        <v>98537.86</v>
      </c>
      <c r="Q5">
        <v>406039953</v>
      </c>
      <c r="R5">
        <v>0</v>
      </c>
      <c r="S5">
        <v>2906015.6399999997</v>
      </c>
      <c r="T5">
        <v>403133937.36000001</v>
      </c>
      <c r="U5">
        <v>4092</v>
      </c>
      <c r="V5">
        <v>98517.58</v>
      </c>
      <c r="W5">
        <v>300</v>
      </c>
      <c r="X5">
        <v>0</v>
      </c>
      <c r="Y5">
        <v>0</v>
      </c>
      <c r="Z5">
        <v>300</v>
      </c>
      <c r="AA5">
        <v>2</v>
      </c>
      <c r="AB5">
        <v>150</v>
      </c>
      <c r="AC5" s="1250">
        <v>8120799480.7600002</v>
      </c>
      <c r="AD5" s="1250">
        <v>8062678431.4300003</v>
      </c>
      <c r="AE5" s="1250">
        <v>58121049.329999924</v>
      </c>
      <c r="AF5" s="1447">
        <v>1</v>
      </c>
      <c r="AG5" s="1250">
        <v>7659544933.5200005</v>
      </c>
      <c r="AH5" s="1250">
        <v>542.6830003336072</v>
      </c>
      <c r="AI5" s="1250">
        <v>8062678431.4300003</v>
      </c>
      <c r="AJ5" s="1434">
        <v>0.05</v>
      </c>
      <c r="AK5" s="1311">
        <v>0.05</v>
      </c>
      <c r="AL5" s="1250">
        <v>8062678431.4300003</v>
      </c>
      <c r="AM5" s="1250">
        <v>403133921.57150006</v>
      </c>
      <c r="AN5" s="1250">
        <v>8062678431.4300003</v>
      </c>
      <c r="AO5" s="1250">
        <v>403133921.57150006</v>
      </c>
      <c r="AP5" s="1250">
        <v>7659544509.8585005</v>
      </c>
      <c r="AQ5" s="1250">
        <v>58121049.329999924</v>
      </c>
      <c r="AR5" s="1250">
        <v>7714759527.7600002</v>
      </c>
      <c r="AS5" s="1250">
        <v>403133921.57150006</v>
      </c>
      <c r="AT5" s="1250">
        <v>55215017.901499748</v>
      </c>
      <c r="AU5" s="1252">
        <v>77732</v>
      </c>
      <c r="AV5" s="1250">
        <v>710.32</v>
      </c>
      <c r="AW5" s="1250">
        <v>55214594.240000002</v>
      </c>
      <c r="AX5" s="1250">
        <v>423.66149974614382</v>
      </c>
      <c r="AY5" s="1250">
        <v>58121049.329999924</v>
      </c>
      <c r="AZ5" s="1250">
        <v>55214594.240000002</v>
      </c>
      <c r="BA5" s="1250">
        <v>2906031.4285001755</v>
      </c>
      <c r="BB5" s="1252">
        <v>4092</v>
      </c>
      <c r="BC5" s="1250">
        <v>710.17</v>
      </c>
      <c r="BD5" s="1250">
        <v>2906015.6399999997</v>
      </c>
      <c r="BE5" s="1250">
        <v>15.78850017581135</v>
      </c>
      <c r="BF5">
        <v>77732</v>
      </c>
      <c r="BG5" s="1250">
        <v>99248.180000000008</v>
      </c>
      <c r="BH5" s="1249">
        <v>45623</v>
      </c>
      <c r="BI5" s="1249">
        <v>45653</v>
      </c>
      <c r="BJ5">
        <v>30</v>
      </c>
      <c r="BK5" s="1447">
        <v>6.0000000000000001E-3</v>
      </c>
      <c r="BL5" s="1250">
        <v>48.94</v>
      </c>
      <c r="BM5" s="1250">
        <v>3804204.0799999996</v>
      </c>
      <c r="BN5">
        <v>4092</v>
      </c>
      <c r="BO5">
        <v>99227.75</v>
      </c>
      <c r="BP5" s="1249">
        <v>45623</v>
      </c>
      <c r="BQ5" s="1249">
        <v>45653</v>
      </c>
      <c r="BR5">
        <v>30</v>
      </c>
      <c r="BS5" s="1447">
        <v>1.4999999999999999E-2</v>
      </c>
      <c r="BT5">
        <v>122.34</v>
      </c>
      <c r="BU5">
        <v>500615.28</v>
      </c>
      <c r="BV5" s="1250">
        <v>7714759527.7600002</v>
      </c>
      <c r="BW5" s="1482">
        <v>5.0000000000000001E-3</v>
      </c>
      <c r="BX5" s="1250">
        <v>500000</v>
      </c>
      <c r="BY5" s="1250" t="s">
        <v>1075</v>
      </c>
      <c r="BZ5" s="1250" t="s">
        <v>1074</v>
      </c>
      <c r="CA5" s="1250">
        <v>38573797.640000001</v>
      </c>
      <c r="CB5" s="1250">
        <v>38866000</v>
      </c>
      <c r="CC5" s="1250">
        <v>38866000</v>
      </c>
      <c r="CD5" s="1250">
        <v>-292202.3599999994</v>
      </c>
      <c r="CE5" s="1250">
        <v>739.44999991357327</v>
      </c>
      <c r="CF5" s="1250">
        <v>38573797.640000001</v>
      </c>
      <c r="CG5" s="1250">
        <v>0</v>
      </c>
      <c r="CH5" s="1250">
        <v>68164591.890000135</v>
      </c>
    </row>
    <row r="6" spans="2:86">
      <c r="B6">
        <v>45616</v>
      </c>
      <c r="C6" s="1249">
        <v>45623</v>
      </c>
      <c r="D6">
        <v>61601068.340000153</v>
      </c>
      <c r="E6">
        <v>72163327.339999735</v>
      </c>
      <c r="F6">
        <v>6227683.7300000004</v>
      </c>
      <c r="G6">
        <v>6816277.0100000007</v>
      </c>
      <c r="H6">
        <v>65347050.329999737</v>
      </c>
      <c r="I6">
        <v>0</v>
      </c>
      <c r="J6">
        <v>7773200000</v>
      </c>
      <c r="K6">
        <v>0</v>
      </c>
      <c r="L6">
        <v>58440472.240000002</v>
      </c>
      <c r="M6">
        <v>7714759527.7600002</v>
      </c>
      <c r="N6">
        <v>77732</v>
      </c>
      <c r="O6">
        <v>751.82</v>
      </c>
      <c r="P6">
        <v>99248.180000000008</v>
      </c>
      <c r="Q6">
        <v>409200000</v>
      </c>
      <c r="R6">
        <v>0</v>
      </c>
      <c r="S6">
        <v>3160047</v>
      </c>
      <c r="T6">
        <v>406039953</v>
      </c>
      <c r="U6">
        <v>4092</v>
      </c>
      <c r="V6">
        <v>99227.75</v>
      </c>
      <c r="W6">
        <v>300</v>
      </c>
      <c r="X6">
        <v>0</v>
      </c>
      <c r="Y6">
        <v>0</v>
      </c>
      <c r="Z6">
        <v>300</v>
      </c>
      <c r="AA6">
        <v>2</v>
      </c>
      <c r="AB6">
        <v>150</v>
      </c>
      <c r="AC6">
        <v>8182400000</v>
      </c>
      <c r="AD6">
        <v>8120798931.6599998</v>
      </c>
      <c r="AE6">
        <v>61601068.340000153</v>
      </c>
      <c r="AF6">
        <v>1</v>
      </c>
      <c r="AG6">
        <v>7714759527.7600002</v>
      </c>
      <c r="AH6">
        <v>0</v>
      </c>
      <c r="AI6">
        <v>8120798931.6599998</v>
      </c>
      <c r="AJ6">
        <v>0.05</v>
      </c>
      <c r="AK6">
        <v>0.05</v>
      </c>
      <c r="AL6">
        <v>8120798931.6599998</v>
      </c>
      <c r="AM6">
        <v>406039946.583</v>
      </c>
      <c r="AN6">
        <v>8120798931.6599998</v>
      </c>
      <c r="AO6">
        <v>406039946.583</v>
      </c>
      <c r="AP6">
        <v>7714758985.0769997</v>
      </c>
      <c r="AQ6">
        <v>61601068.340000153</v>
      </c>
      <c r="AR6">
        <v>7773200000</v>
      </c>
      <c r="AS6">
        <v>406039946.583</v>
      </c>
      <c r="AT6">
        <v>58441014.923000336</v>
      </c>
      <c r="AU6">
        <v>77732</v>
      </c>
      <c r="AV6">
        <v>751.82</v>
      </c>
      <c r="AW6">
        <v>58440472.240000002</v>
      </c>
      <c r="AX6">
        <v>542.6830003336072</v>
      </c>
      <c r="AY6">
        <v>61601068.340000153</v>
      </c>
      <c r="AZ6">
        <v>58440472.240000002</v>
      </c>
      <c r="BA6">
        <v>3160053.4169998169</v>
      </c>
      <c r="BB6">
        <v>4092</v>
      </c>
      <c r="BC6">
        <v>772.25</v>
      </c>
      <c r="BD6">
        <v>3160047</v>
      </c>
      <c r="BE6">
        <v>6.4169998168945313</v>
      </c>
      <c r="BF6">
        <v>77732</v>
      </c>
      <c r="BG6">
        <v>100000</v>
      </c>
      <c r="BH6" s="1249">
        <v>45588</v>
      </c>
      <c r="BI6" s="1249">
        <v>45623</v>
      </c>
      <c r="BJ6">
        <v>35</v>
      </c>
      <c r="BK6" s="1447">
        <v>6.0000000000000001E-3</v>
      </c>
      <c r="BL6">
        <v>57.53</v>
      </c>
      <c r="BM6">
        <v>4471921.96</v>
      </c>
      <c r="BN6">
        <v>4092</v>
      </c>
      <c r="BO6">
        <v>100000</v>
      </c>
      <c r="BP6" s="1249">
        <v>45588</v>
      </c>
      <c r="BQ6" s="1249">
        <v>45623</v>
      </c>
      <c r="BR6">
        <v>35</v>
      </c>
      <c r="BS6" s="1447">
        <v>1.4999999999999999E-2</v>
      </c>
      <c r="BT6">
        <v>143.84</v>
      </c>
      <c r="BU6">
        <v>588593.28</v>
      </c>
      <c r="BV6" s="1250">
        <v>7773200000</v>
      </c>
      <c r="BW6" s="1482">
        <v>5.0000000000000001E-3</v>
      </c>
      <c r="BX6" s="1250">
        <v>500000</v>
      </c>
      <c r="BY6" s="1250" t="s">
        <v>1075</v>
      </c>
      <c r="BZ6" s="1250" t="s">
        <v>1074</v>
      </c>
      <c r="CA6" s="1250">
        <v>38866000</v>
      </c>
      <c r="CB6" s="1250">
        <v>0</v>
      </c>
      <c r="CC6" s="1250">
        <v>38866000</v>
      </c>
      <c r="CD6" s="1250">
        <v>0</v>
      </c>
      <c r="CE6">
        <v>849.10000014305115</v>
      </c>
      <c r="CF6">
        <v>38866000</v>
      </c>
      <c r="CG6">
        <v>0</v>
      </c>
      <c r="CH6">
        <v>72163327.339999735</v>
      </c>
    </row>
    <row r="7" spans="2:86">
      <c r="B7">
        <v>45588</v>
      </c>
      <c r="C7" s="1249">
        <v>45588</v>
      </c>
      <c r="J7">
        <v>0</v>
      </c>
      <c r="K7">
        <v>7773200000</v>
      </c>
      <c r="L7">
        <v>0</v>
      </c>
      <c r="M7">
        <v>7773200000</v>
      </c>
      <c r="N7">
        <v>77732</v>
      </c>
      <c r="O7">
        <v>0</v>
      </c>
      <c r="P7">
        <v>100000</v>
      </c>
      <c r="Q7">
        <v>0</v>
      </c>
      <c r="R7">
        <v>409200000</v>
      </c>
      <c r="S7">
        <v>0</v>
      </c>
      <c r="T7">
        <v>409200000</v>
      </c>
      <c r="U7">
        <v>4092</v>
      </c>
      <c r="V7">
        <v>100000</v>
      </c>
      <c r="W7">
        <v>0</v>
      </c>
      <c r="X7">
        <v>300</v>
      </c>
      <c r="Y7">
        <v>0</v>
      </c>
      <c r="Z7">
        <v>300</v>
      </c>
      <c r="AA7">
        <v>2</v>
      </c>
      <c r="AB7">
        <v>150</v>
      </c>
      <c r="BV7">
        <v>7773200000</v>
      </c>
      <c r="BW7" s="1482">
        <v>5.0000000000000001E-3</v>
      </c>
      <c r="BX7">
        <v>500000</v>
      </c>
      <c r="BY7" t="s">
        <v>1075</v>
      </c>
      <c r="BZ7" t="s">
        <v>1074</v>
      </c>
      <c r="CA7">
        <v>38866000</v>
      </c>
      <c r="CB7">
        <v>0</v>
      </c>
      <c r="CC7">
        <v>0</v>
      </c>
      <c r="CD7">
        <v>38866000</v>
      </c>
      <c r="CE7">
        <v>31815.529999732971</v>
      </c>
      <c r="CF7">
        <v>38866000</v>
      </c>
      <c r="CG7">
        <v>0</v>
      </c>
      <c r="CH7" t="e">
        <v>#VALUE!</v>
      </c>
    </row>
    <row r="11" spans="2:86">
      <c r="AH11" s="1250"/>
      <c r="AI11" s="1250"/>
      <c r="AJ11" s="1250"/>
      <c r="AK11" s="1447"/>
      <c r="AL11" s="1250"/>
      <c r="AM11" s="1250"/>
      <c r="AN11" s="1250"/>
      <c r="AO11" s="1434"/>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codeName="Sheet44">
    <tabColor theme="0" tint="-0.249977111117893"/>
  </sheetPr>
  <dimension ref="A1:DW254"/>
  <sheetViews>
    <sheetView workbookViewId="0">
      <selection activeCell="CL5" sqref="CL5"/>
    </sheetView>
  </sheetViews>
  <sheetFormatPr defaultColWidth="9.1796875" defaultRowHeight="14.5"/>
  <cols>
    <col min="1" max="1" width="16.54296875" style="1249" customWidth="1"/>
    <col min="2" max="2" width="16.54296875" customWidth="1"/>
    <col min="3" max="67" width="16.54296875" style="1250" customWidth="1"/>
    <col min="68" max="68" width="16.54296875" style="1249" customWidth="1"/>
    <col min="69" max="69" width="16.54296875" style="1252" customWidth="1"/>
    <col min="70" max="71" width="16.54296875" style="1250" customWidth="1"/>
    <col min="72" max="72" width="16.54296875" style="1252" customWidth="1"/>
    <col min="73" max="74" width="16.54296875" style="1250" customWidth="1"/>
    <col min="75" max="75" width="16.54296875" style="1252" customWidth="1"/>
    <col min="76" max="79" width="16.54296875" style="1250" customWidth="1"/>
    <col min="80" max="80" width="20.26953125" style="1250" customWidth="1"/>
    <col min="81" max="81" width="18.7265625" style="1252" customWidth="1"/>
    <col min="82" max="83" width="16.54296875" style="1250" customWidth="1"/>
    <col min="84" max="84" width="20.1796875" style="1250" customWidth="1"/>
    <col min="85" max="85" width="18.26953125" style="1252" customWidth="1"/>
    <col min="86" max="87" width="16.54296875" style="1250" customWidth="1"/>
    <col min="88" max="89" width="18.453125" style="1250" customWidth="1"/>
    <col min="90" max="90" width="17.7265625" style="1252" customWidth="1"/>
    <col min="91" max="91" width="16.54296875" style="1249" customWidth="1"/>
    <col min="92" max="92" width="16.54296875" style="1250" customWidth="1"/>
    <col min="93" max="93" width="16.54296875" style="1252" customWidth="1"/>
    <col min="94" max="94" width="16.54296875" style="1250" customWidth="1"/>
    <col min="95" max="95" width="16.54296875" style="1252" customWidth="1"/>
    <col min="96" max="96" width="16.54296875" style="1250" customWidth="1"/>
    <col min="97" max="97" width="16.54296875" style="1252" customWidth="1"/>
    <col min="98" max="98" width="16.54296875" style="1250" customWidth="1"/>
    <col min="99" max="99" width="16.54296875" style="1252" customWidth="1"/>
    <col min="100" max="100" width="16.54296875" style="1250" customWidth="1"/>
    <col min="101" max="101" width="16.54296875" style="1252" customWidth="1"/>
    <col min="102" max="102" width="16.54296875" style="1250" customWidth="1"/>
    <col min="103" max="103" width="16.54296875" style="1252" customWidth="1"/>
    <col min="104" max="104" width="16.54296875" style="1250" customWidth="1"/>
    <col min="105" max="105" width="16.54296875" style="1252" customWidth="1"/>
    <col min="106" max="106" width="16.54296875" style="1250" customWidth="1"/>
    <col min="107" max="107" width="16.54296875" style="1252" customWidth="1"/>
    <col min="108" max="108" width="16.54296875" style="1250" customWidth="1"/>
    <col min="109" max="109" width="16.54296875" style="1252" customWidth="1"/>
    <col min="110" max="110" width="16.54296875" style="1250" customWidth="1"/>
    <col min="111" max="111" width="16.54296875" style="1252" customWidth="1"/>
    <col min="112" max="112" width="16.54296875" style="1250" customWidth="1"/>
    <col min="113" max="113" width="16.54296875" style="1252" customWidth="1"/>
    <col min="114" max="114" width="16.54296875" style="1250" customWidth="1"/>
    <col min="115" max="115" width="16.54296875" style="1252" customWidth="1"/>
    <col min="116" max="116" width="16.54296875" style="1250" customWidth="1"/>
    <col min="117" max="117" width="16.54296875" style="1252" customWidth="1"/>
    <col min="118" max="118" width="32" style="1250" bestFit="1" customWidth="1"/>
    <col min="119" max="119" width="32" style="1252" customWidth="1"/>
    <col min="120" max="120" width="16.54296875" style="1250" customWidth="1"/>
    <col min="121" max="121" width="16.54296875" style="1252" customWidth="1"/>
    <col min="122" max="122" width="16.54296875" style="1672" customWidth="1"/>
    <col min="123" max="123" width="16.54296875" style="1249" customWidth="1"/>
    <col min="124" max="124" width="16.54296875" style="1342" customWidth="1"/>
    <col min="125" max="125" width="44.81640625" bestFit="1" customWidth="1"/>
    <col min="126" max="126" width="16.54296875" style="1250" customWidth="1"/>
    <col min="127" max="127" width="12.1796875" style="1252" bestFit="1" customWidth="1"/>
  </cols>
  <sheetData>
    <row r="1" spans="1:127" ht="20.5" thickBot="1">
      <c r="A1" s="2163" t="s">
        <v>681</v>
      </c>
      <c r="B1" s="2164"/>
      <c r="C1" s="2164"/>
      <c r="D1" s="2164"/>
      <c r="E1" s="2164"/>
      <c r="F1" s="2164"/>
      <c r="G1" s="2164"/>
      <c r="H1" s="2164"/>
      <c r="I1" s="2164"/>
      <c r="J1" s="2164"/>
      <c r="K1" s="2164"/>
      <c r="L1" s="2165"/>
      <c r="M1" s="2164"/>
      <c r="N1" s="2164"/>
      <c r="O1" s="2164"/>
      <c r="P1" s="2152" t="s">
        <v>682</v>
      </c>
      <c r="Q1" s="2153"/>
      <c r="R1" s="2153"/>
      <c r="S1" s="2153"/>
      <c r="T1" s="2153"/>
      <c r="U1" s="2153"/>
      <c r="V1" s="2153"/>
      <c r="W1" s="2153"/>
      <c r="X1" s="2153"/>
      <c r="Y1" s="2153"/>
      <c r="Z1" s="2153"/>
      <c r="AA1" s="2153"/>
      <c r="AB1" s="2153"/>
      <c r="AC1" s="2153"/>
      <c r="AD1" s="2153"/>
      <c r="AE1" s="2153"/>
      <c r="AF1" s="2153"/>
      <c r="AG1" s="2153"/>
      <c r="AH1" s="2154"/>
      <c r="AI1" s="2154"/>
      <c r="AJ1" s="2154"/>
      <c r="AK1" s="2153"/>
      <c r="AL1" s="2153"/>
      <c r="AM1" s="2153"/>
      <c r="AN1" s="2153"/>
      <c r="AO1" s="2153"/>
      <c r="AP1" s="2153"/>
      <c r="AQ1" s="2153"/>
      <c r="AR1" s="2153"/>
      <c r="AS1" s="2155"/>
      <c r="AT1" s="2152" t="s">
        <v>60</v>
      </c>
      <c r="AU1" s="2153"/>
      <c r="AV1" s="2153"/>
      <c r="AW1" s="2153"/>
      <c r="AX1" s="2153"/>
      <c r="AY1" s="2153"/>
      <c r="AZ1" s="2153"/>
      <c r="BA1" s="2153"/>
      <c r="BB1" s="2153"/>
      <c r="BC1" s="2153"/>
      <c r="BD1" s="2153"/>
      <c r="BE1" s="2153"/>
      <c r="BF1" s="2153"/>
      <c r="BG1" s="2153"/>
      <c r="BH1" s="2153"/>
      <c r="BI1" s="2153"/>
      <c r="BJ1" s="2153"/>
      <c r="BK1" s="2153"/>
      <c r="BL1" s="2152" t="s">
        <v>683</v>
      </c>
      <c r="BM1" s="2153"/>
      <c r="BN1" s="2153"/>
      <c r="BO1" s="2155"/>
      <c r="BP1" s="1693"/>
      <c r="BQ1" s="1296" t="s">
        <v>780</v>
      </c>
      <c r="BR1" s="1294"/>
      <c r="BS1" s="1294"/>
      <c r="BT1" s="1296"/>
      <c r="BU1" s="1294"/>
      <c r="BV1" s="1294"/>
      <c r="BW1" s="1296"/>
      <c r="BX1" s="1294"/>
      <c r="BY1" s="1294"/>
      <c r="BZ1" s="1294"/>
      <c r="CA1" s="1294"/>
      <c r="CB1" s="1294"/>
      <c r="CC1" s="1296"/>
      <c r="CD1" s="1294"/>
      <c r="CE1" s="1294"/>
      <c r="CF1" s="1294"/>
      <c r="CG1" s="1296"/>
      <c r="CH1" s="1294"/>
      <c r="CI1" s="1294"/>
      <c r="CJ1" s="1294"/>
      <c r="CK1" s="1294"/>
      <c r="CL1" s="1296"/>
      <c r="CM1" s="1242" t="s">
        <v>684</v>
      </c>
      <c r="CN1" s="1243"/>
      <c r="CO1" s="1251"/>
      <c r="CP1" s="1243"/>
      <c r="CQ1" s="1251"/>
      <c r="CR1" s="1243"/>
      <c r="CS1" s="1251"/>
      <c r="CT1" s="1243"/>
      <c r="CU1" s="1251"/>
      <c r="CV1" s="1243"/>
      <c r="CW1" s="1251"/>
      <c r="CX1" s="1241"/>
      <c r="CY1" s="1253"/>
      <c r="CZ1" s="1241"/>
      <c r="DA1" s="1253"/>
      <c r="DB1" s="1243"/>
      <c r="DC1" s="1251"/>
      <c r="DD1" s="1243"/>
      <c r="DE1" s="1251"/>
      <c r="DF1" s="1241"/>
      <c r="DG1" s="1253"/>
      <c r="DH1" s="1241"/>
      <c r="DI1" s="1253"/>
      <c r="DJ1" s="1243"/>
      <c r="DK1" s="1251"/>
      <c r="DL1" s="1243"/>
      <c r="DM1" s="1251"/>
      <c r="DN1" s="1243"/>
      <c r="DO1" s="1251"/>
      <c r="DP1" s="1243"/>
      <c r="DQ1" s="1759"/>
      <c r="DR1" s="1671"/>
      <c r="DS1" s="2156" t="s">
        <v>685</v>
      </c>
      <c r="DT1" s="2157"/>
      <c r="DU1" s="2157"/>
      <c r="DV1" s="2157"/>
      <c r="DW1" s="2158"/>
    </row>
    <row r="2" spans="1:127" ht="30.65" customHeight="1">
      <c r="A2" s="2174" t="s">
        <v>686</v>
      </c>
      <c r="B2" s="2175" t="s">
        <v>687</v>
      </c>
      <c r="C2" s="2177" t="s">
        <v>688</v>
      </c>
      <c r="D2" s="2179" t="s">
        <v>689</v>
      </c>
      <c r="E2" s="2166" t="s">
        <v>48</v>
      </c>
      <c r="F2" s="2166" t="s">
        <v>49</v>
      </c>
      <c r="G2" s="2168" t="s">
        <v>50</v>
      </c>
      <c r="H2" s="2169"/>
      <c r="I2" s="2170"/>
      <c r="J2" s="2166" t="s">
        <v>51</v>
      </c>
      <c r="K2" s="2166" t="s">
        <v>690</v>
      </c>
      <c r="L2" s="2166" t="s">
        <v>1164</v>
      </c>
      <c r="M2" s="2171" t="s">
        <v>53</v>
      </c>
      <c r="N2" s="2171" t="s">
        <v>68</v>
      </c>
      <c r="O2" s="2172" t="s">
        <v>691</v>
      </c>
      <c r="P2" s="2160" t="s">
        <v>692</v>
      </c>
      <c r="Q2" s="2161"/>
      <c r="R2" s="2162"/>
      <c r="S2" s="2159" t="s">
        <v>59</v>
      </c>
      <c r="T2" s="2159"/>
      <c r="U2" s="2159"/>
      <c r="V2" s="2159" t="s">
        <v>693</v>
      </c>
      <c r="W2" s="2159"/>
      <c r="X2" s="2159"/>
      <c r="Y2" s="2159" t="s">
        <v>61</v>
      </c>
      <c r="Z2" s="2159"/>
      <c r="AA2" s="2159"/>
      <c r="AB2" s="2159" t="s">
        <v>694</v>
      </c>
      <c r="AC2" s="2159"/>
      <c r="AD2" s="2159"/>
      <c r="AE2" s="2159" t="s">
        <v>695</v>
      </c>
      <c r="AF2" s="2159"/>
      <c r="AG2" s="2159"/>
      <c r="AH2" s="2159" t="s">
        <v>1165</v>
      </c>
      <c r="AI2" s="2159"/>
      <c r="AJ2" s="2159"/>
      <c r="AK2" s="2159" t="s">
        <v>64</v>
      </c>
      <c r="AL2" s="2159"/>
      <c r="AM2" s="2159"/>
      <c r="AN2" s="2159" t="s">
        <v>65</v>
      </c>
      <c r="AO2" s="2159"/>
      <c r="AP2" s="2159"/>
      <c r="AQ2" s="2159" t="s">
        <v>696</v>
      </c>
      <c r="AR2" s="2159"/>
      <c r="AS2" s="2148"/>
      <c r="AT2" s="2139" t="s">
        <v>79</v>
      </c>
      <c r="AU2" s="2139" t="s">
        <v>713</v>
      </c>
      <c r="AV2" s="2139" t="s">
        <v>81</v>
      </c>
      <c r="AW2" s="2139" t="s">
        <v>82</v>
      </c>
      <c r="AX2" s="2139" t="s">
        <v>83</v>
      </c>
      <c r="AY2" s="2139" t="s">
        <v>84</v>
      </c>
      <c r="AZ2" s="2139" t="s">
        <v>85</v>
      </c>
      <c r="BA2" s="2139" t="s">
        <v>86</v>
      </c>
      <c r="BB2" s="2139" t="s">
        <v>1119</v>
      </c>
      <c r="BC2" s="2139" t="s">
        <v>88</v>
      </c>
      <c r="BD2" s="2139" t="s">
        <v>89</v>
      </c>
      <c r="BE2" s="2139" t="s">
        <v>90</v>
      </c>
      <c r="BF2" s="2139" t="s">
        <v>91</v>
      </c>
      <c r="BG2" s="2139" t="s">
        <v>92</v>
      </c>
      <c r="BH2" s="2139" t="s">
        <v>93</v>
      </c>
      <c r="BI2" s="2139" t="s">
        <v>96</v>
      </c>
      <c r="BJ2" s="2139" t="s">
        <v>94</v>
      </c>
      <c r="BK2" s="2139" t="s">
        <v>95</v>
      </c>
      <c r="BL2" s="2139" t="s">
        <v>697</v>
      </c>
      <c r="BM2" s="2139" t="s">
        <v>698</v>
      </c>
      <c r="BN2" s="2139" t="s">
        <v>699</v>
      </c>
      <c r="BO2" s="2148" t="s">
        <v>700</v>
      </c>
      <c r="BP2" s="2150" t="s">
        <v>686</v>
      </c>
      <c r="BQ2" s="1368" t="s">
        <v>781</v>
      </c>
      <c r="BR2" s="1369"/>
      <c r="BS2" s="1370"/>
      <c r="BT2" s="1368" t="s">
        <v>783</v>
      </c>
      <c r="BU2" s="1369"/>
      <c r="BV2" s="1370"/>
      <c r="BW2" s="1368" t="s">
        <v>784</v>
      </c>
      <c r="BX2" s="1369"/>
      <c r="BY2" s="1370"/>
      <c r="BZ2" s="1298" t="s">
        <v>786</v>
      </c>
      <c r="CA2" s="1298"/>
      <c r="CB2" s="1298"/>
      <c r="CC2" s="1300"/>
      <c r="CD2" s="1298" t="s">
        <v>785</v>
      </c>
      <c r="CE2" s="1298"/>
      <c r="CF2" s="1298"/>
      <c r="CG2" s="1300"/>
      <c r="CH2" s="1298" t="s">
        <v>1886</v>
      </c>
      <c r="CI2" s="1298"/>
      <c r="CJ2" s="1298"/>
      <c r="CK2" s="1298"/>
      <c r="CL2" s="1300"/>
      <c r="CM2" s="2150" t="s">
        <v>686</v>
      </c>
      <c r="CN2" s="2139" t="s">
        <v>701</v>
      </c>
      <c r="CO2" s="2140" t="s">
        <v>702</v>
      </c>
      <c r="CP2" s="2139" t="s">
        <v>703</v>
      </c>
      <c r="CQ2" s="2140" t="s">
        <v>704</v>
      </c>
      <c r="CR2" s="2139" t="s">
        <v>705</v>
      </c>
      <c r="CS2" s="2140" t="s">
        <v>706</v>
      </c>
      <c r="CT2" s="2139" t="s">
        <v>707</v>
      </c>
      <c r="CU2" s="2140" t="s">
        <v>708</v>
      </c>
      <c r="CV2" s="2139" t="s">
        <v>714</v>
      </c>
      <c r="CW2" s="2140" t="s">
        <v>715</v>
      </c>
      <c r="CX2" s="2139" t="s">
        <v>716</v>
      </c>
      <c r="CY2" s="2140" t="s">
        <v>717</v>
      </c>
      <c r="CZ2" s="2139" t="s">
        <v>718</v>
      </c>
      <c r="DA2" s="2140" t="s">
        <v>719</v>
      </c>
      <c r="DB2" s="2139" t="s">
        <v>720</v>
      </c>
      <c r="DC2" s="2140" t="s">
        <v>721</v>
      </c>
      <c r="DD2" s="2139" t="s">
        <v>723</v>
      </c>
      <c r="DE2" s="2140" t="s">
        <v>722</v>
      </c>
      <c r="DF2" s="2139" t="s">
        <v>724</v>
      </c>
      <c r="DG2" s="2140" t="s">
        <v>725</v>
      </c>
      <c r="DH2" s="2139" t="s">
        <v>728</v>
      </c>
      <c r="DI2" s="2140" t="s">
        <v>726</v>
      </c>
      <c r="DJ2" s="2139" t="s">
        <v>727</v>
      </c>
      <c r="DK2" s="2140" t="s">
        <v>729</v>
      </c>
      <c r="DL2" s="2139" t="s">
        <v>730</v>
      </c>
      <c r="DM2" s="2140" t="s">
        <v>732</v>
      </c>
      <c r="DN2" s="2139" t="s">
        <v>731</v>
      </c>
      <c r="DO2" s="2140" t="s">
        <v>733</v>
      </c>
      <c r="DP2" s="2139" t="s">
        <v>734</v>
      </c>
      <c r="DQ2" s="2144" t="s">
        <v>735</v>
      </c>
      <c r="DR2" s="2146" t="s">
        <v>1885</v>
      </c>
      <c r="DS2" s="2142" t="s">
        <v>686</v>
      </c>
      <c r="DT2" s="2133" t="s">
        <v>709</v>
      </c>
      <c r="DU2" s="2133" t="s">
        <v>710</v>
      </c>
      <c r="DV2" s="2135" t="s">
        <v>399</v>
      </c>
      <c r="DW2" s="2137" t="s">
        <v>711</v>
      </c>
    </row>
    <row r="3" spans="1:127" ht="29.5" thickBot="1">
      <c r="A3" s="2143"/>
      <c r="B3" s="2176"/>
      <c r="C3" s="2178"/>
      <c r="D3" s="2180"/>
      <c r="E3" s="2167"/>
      <c r="F3" s="2167"/>
      <c r="G3" s="1244" t="s">
        <v>69</v>
      </c>
      <c r="H3" s="1244" t="s">
        <v>70</v>
      </c>
      <c r="I3" s="1244" t="s">
        <v>71</v>
      </c>
      <c r="J3" s="2167"/>
      <c r="K3" s="2167"/>
      <c r="L3" s="2167"/>
      <c r="M3" s="2167"/>
      <c r="N3" s="2167"/>
      <c r="O3" s="2173"/>
      <c r="P3" s="1245" t="s">
        <v>72</v>
      </c>
      <c r="Q3" s="1246" t="s">
        <v>73</v>
      </c>
      <c r="R3" s="1246" t="s">
        <v>74</v>
      </c>
      <c r="S3" s="1246" t="s">
        <v>72</v>
      </c>
      <c r="T3" s="1246" t="s">
        <v>73</v>
      </c>
      <c r="U3" s="1246" t="s">
        <v>74</v>
      </c>
      <c r="V3" s="1246" t="s">
        <v>72</v>
      </c>
      <c r="W3" s="1246" t="s">
        <v>73</v>
      </c>
      <c r="X3" s="1246" t="s">
        <v>74</v>
      </c>
      <c r="Y3" s="1246" t="s">
        <v>72</v>
      </c>
      <c r="Z3" s="1246" t="s">
        <v>73</v>
      </c>
      <c r="AA3" s="1246" t="s">
        <v>74</v>
      </c>
      <c r="AB3" s="1246" t="s">
        <v>72</v>
      </c>
      <c r="AC3" s="1246" t="s">
        <v>73</v>
      </c>
      <c r="AD3" s="1246" t="s">
        <v>74</v>
      </c>
      <c r="AE3" s="1246" t="s">
        <v>72</v>
      </c>
      <c r="AF3" s="1246" t="s">
        <v>73</v>
      </c>
      <c r="AG3" s="1246" t="s">
        <v>74</v>
      </c>
      <c r="AH3" s="1246" t="s">
        <v>72</v>
      </c>
      <c r="AI3" s="1246" t="s">
        <v>73</v>
      </c>
      <c r="AJ3" s="1246" t="s">
        <v>74</v>
      </c>
      <c r="AK3" s="1246" t="s">
        <v>72</v>
      </c>
      <c r="AL3" s="1246" t="s">
        <v>73</v>
      </c>
      <c r="AM3" s="1246" t="s">
        <v>74</v>
      </c>
      <c r="AN3" s="1246" t="s">
        <v>72</v>
      </c>
      <c r="AO3" s="1246" t="s">
        <v>73</v>
      </c>
      <c r="AP3" s="1246" t="s">
        <v>74</v>
      </c>
      <c r="AQ3" s="1246" t="s">
        <v>72</v>
      </c>
      <c r="AR3" s="1246" t="s">
        <v>73</v>
      </c>
      <c r="AS3" s="1247" t="s">
        <v>74</v>
      </c>
      <c r="AT3" s="2136"/>
      <c r="AU3" s="2136"/>
      <c r="AV3" s="2136"/>
      <c r="AW3" s="2136"/>
      <c r="AX3" s="2136"/>
      <c r="AY3" s="2136"/>
      <c r="AZ3" s="2136"/>
      <c r="BA3" s="2136"/>
      <c r="BB3" s="2136"/>
      <c r="BC3" s="2136"/>
      <c r="BD3" s="2136"/>
      <c r="BE3" s="2136"/>
      <c r="BF3" s="2136"/>
      <c r="BG3" s="2136"/>
      <c r="BH3" s="2136"/>
      <c r="BI3" s="2136"/>
      <c r="BJ3" s="2136"/>
      <c r="BK3" s="2136"/>
      <c r="BL3" s="2136"/>
      <c r="BM3" s="2136"/>
      <c r="BN3" s="2136"/>
      <c r="BO3" s="2149"/>
      <c r="BP3" s="2151"/>
      <c r="BQ3" s="1297" t="s">
        <v>711</v>
      </c>
      <c r="BR3" s="1295" t="s">
        <v>399</v>
      </c>
      <c r="BS3" s="1248" t="s">
        <v>782</v>
      </c>
      <c r="BT3" s="1297" t="s">
        <v>711</v>
      </c>
      <c r="BU3" s="1295" t="s">
        <v>399</v>
      </c>
      <c r="BV3" s="1248" t="s">
        <v>782</v>
      </c>
      <c r="BW3" s="1297" t="s">
        <v>711</v>
      </c>
      <c r="BX3" s="1295" t="s">
        <v>399</v>
      </c>
      <c r="BY3" s="1248" t="s">
        <v>782</v>
      </c>
      <c r="BZ3" s="1299" t="s">
        <v>787</v>
      </c>
      <c r="CA3" s="1295" t="s">
        <v>788</v>
      </c>
      <c r="CB3" s="1295" t="s">
        <v>789</v>
      </c>
      <c r="CC3" s="1301" t="s">
        <v>790</v>
      </c>
      <c r="CD3" s="1299" t="s">
        <v>787</v>
      </c>
      <c r="CE3" s="1295" t="s">
        <v>788</v>
      </c>
      <c r="CF3" s="1295" t="s">
        <v>789</v>
      </c>
      <c r="CG3" s="1301" t="s">
        <v>790</v>
      </c>
      <c r="CH3" s="1299" t="s">
        <v>787</v>
      </c>
      <c r="CI3" s="1295" t="s">
        <v>788</v>
      </c>
      <c r="CJ3" s="1295" t="s">
        <v>789</v>
      </c>
      <c r="CK3" s="1798" t="s">
        <v>1955</v>
      </c>
      <c r="CL3" s="1301" t="s">
        <v>790</v>
      </c>
      <c r="CM3" s="2151"/>
      <c r="CN3" s="2136"/>
      <c r="CO3" s="2141"/>
      <c r="CP3" s="2136"/>
      <c r="CQ3" s="2141"/>
      <c r="CR3" s="2136"/>
      <c r="CS3" s="2141"/>
      <c r="CT3" s="2136"/>
      <c r="CU3" s="2141"/>
      <c r="CV3" s="2136"/>
      <c r="CW3" s="2141"/>
      <c r="CX3" s="2136"/>
      <c r="CY3" s="2141"/>
      <c r="CZ3" s="2136"/>
      <c r="DA3" s="2141"/>
      <c r="DB3" s="2136"/>
      <c r="DC3" s="2141"/>
      <c r="DD3" s="2136"/>
      <c r="DE3" s="2141"/>
      <c r="DF3" s="2136"/>
      <c r="DG3" s="2141"/>
      <c r="DH3" s="2136"/>
      <c r="DI3" s="2141"/>
      <c r="DJ3" s="2136"/>
      <c r="DK3" s="2141"/>
      <c r="DL3" s="2136"/>
      <c r="DM3" s="2141"/>
      <c r="DN3" s="2136"/>
      <c r="DO3" s="2141"/>
      <c r="DP3" s="2136"/>
      <c r="DQ3" s="2145"/>
      <c r="DR3" s="2147"/>
      <c r="DS3" s="2143"/>
      <c r="DT3" s="2134"/>
      <c r="DU3" s="2134"/>
      <c r="DV3" s="2136"/>
      <c r="DW3" s="2138"/>
    </row>
    <row r="4" spans="1:127">
      <c r="A4" s="1249">
        <v>45900</v>
      </c>
      <c r="B4" t="s">
        <v>712</v>
      </c>
      <c r="C4" s="1250">
        <v>7501402080.4799995</v>
      </c>
      <c r="D4" s="1250">
        <v>0</v>
      </c>
      <c r="E4" s="1250">
        <v>41134016</v>
      </c>
      <c r="F4" s="1250">
        <v>24368146.75</v>
      </c>
      <c r="G4" s="1250">
        <v>0</v>
      </c>
      <c r="H4" s="1250">
        <v>0</v>
      </c>
      <c r="I4" s="1250">
        <v>0</v>
      </c>
      <c r="J4" s="1250">
        <v>0</v>
      </c>
      <c r="K4" s="1250">
        <v>325275.99</v>
      </c>
      <c r="L4" s="1250">
        <v>0</v>
      </c>
      <c r="M4" s="1250">
        <v>4803743.8899999997</v>
      </c>
      <c r="N4" s="1250">
        <v>0</v>
      </c>
      <c r="O4" s="1250">
        <v>7430770897.8500004</v>
      </c>
      <c r="P4" s="1250">
        <v>486832.33</v>
      </c>
      <c r="Q4" s="1250">
        <v>104936.02</v>
      </c>
      <c r="R4" s="1250">
        <v>0</v>
      </c>
      <c r="S4" s="1250">
        <v>209210.51</v>
      </c>
      <c r="T4" s="1250">
        <v>35903.72</v>
      </c>
      <c r="U4" s="1250">
        <v>0</v>
      </c>
      <c r="V4" s="1250">
        <v>139224.46</v>
      </c>
      <c r="W4" s="1250">
        <v>36811.22</v>
      </c>
      <c r="X4" s="1250">
        <v>0</v>
      </c>
      <c r="Y4" s="1250">
        <v>0</v>
      </c>
      <c r="Z4" s="1250">
        <v>0</v>
      </c>
      <c r="AA4" s="1250">
        <v>0</v>
      </c>
      <c r="AB4" s="1250">
        <v>0</v>
      </c>
      <c r="AC4" s="1250">
        <v>0</v>
      </c>
      <c r="AD4" s="1250">
        <v>0</v>
      </c>
      <c r="AE4" s="1250">
        <v>0</v>
      </c>
      <c r="AF4" s="1250">
        <v>0</v>
      </c>
      <c r="AG4" s="1250">
        <v>0</v>
      </c>
      <c r="AH4" s="1250">
        <v>0</v>
      </c>
      <c r="AI4" s="1250">
        <v>0</v>
      </c>
      <c r="AJ4" s="1250">
        <v>0</v>
      </c>
      <c r="AK4" s="1250">
        <v>0</v>
      </c>
      <c r="AL4" s="1250">
        <v>0</v>
      </c>
      <c r="AM4" s="1250">
        <v>0</v>
      </c>
      <c r="AN4" s="1250">
        <v>0</v>
      </c>
      <c r="AO4" s="1250">
        <v>0</v>
      </c>
      <c r="AP4" s="1250">
        <v>0</v>
      </c>
      <c r="AQ4" s="1250">
        <v>556818.38</v>
      </c>
      <c r="AR4" s="1250">
        <v>104028.52</v>
      </c>
      <c r="AS4" s="1250">
        <v>0</v>
      </c>
      <c r="AT4" s="1250">
        <v>40924805.490000002</v>
      </c>
      <c r="AU4" s="1250">
        <v>139224.46</v>
      </c>
      <c r="AV4" s="1250">
        <v>24368146.75</v>
      </c>
      <c r="AW4" s="1250">
        <v>65432176.700000003</v>
      </c>
      <c r="AX4" s="1250">
        <v>9263814.8399999999</v>
      </c>
      <c r="AY4" s="1250">
        <v>36811.22</v>
      </c>
      <c r="AZ4" s="1250">
        <v>0</v>
      </c>
      <c r="BA4" s="1250">
        <v>0</v>
      </c>
      <c r="BB4" s="1250">
        <v>0</v>
      </c>
      <c r="BC4" s="1250">
        <v>98997.19</v>
      </c>
      <c r="BD4" s="1250">
        <v>0</v>
      </c>
      <c r="BE4" s="1250">
        <v>0</v>
      </c>
      <c r="BF4" s="1250">
        <v>9399623.25</v>
      </c>
      <c r="BG4" s="1250">
        <v>0</v>
      </c>
      <c r="BH4" s="1250">
        <v>0</v>
      </c>
      <c r="BI4" s="1250">
        <v>0</v>
      </c>
      <c r="BJ4" s="1250">
        <v>74831799.950000003</v>
      </c>
      <c r="BK4" s="1250">
        <v>74831799.950000003</v>
      </c>
      <c r="BL4" s="1250">
        <v>7344940.4400000004</v>
      </c>
      <c r="BM4" s="1250">
        <v>7344940.4400000004</v>
      </c>
      <c r="BN4" s="1250">
        <v>3682.25</v>
      </c>
      <c r="BO4" s="1250">
        <v>0</v>
      </c>
      <c r="BP4" s="1249">
        <v>45900</v>
      </c>
      <c r="BQ4" s="1252">
        <v>2</v>
      </c>
      <c r="BR4" s="1250">
        <v>275408</v>
      </c>
      <c r="BS4" s="1250">
        <v>152.67000000000002</v>
      </c>
      <c r="BT4" s="1252">
        <v>22</v>
      </c>
      <c r="BU4" s="1250">
        <v>4528335.8899999997</v>
      </c>
      <c r="BV4" s="1250">
        <v>3529.58</v>
      </c>
      <c r="BW4" s="1252">
        <v>0</v>
      </c>
      <c r="BX4" s="1250">
        <v>0</v>
      </c>
      <c r="BY4" s="1250">
        <v>0</v>
      </c>
      <c r="BZ4" s="1250">
        <v>4803743.8899999997</v>
      </c>
      <c r="CA4" s="1250">
        <v>3682.25</v>
      </c>
      <c r="CB4" s="1250">
        <v>0</v>
      </c>
      <c r="CC4" s="1252">
        <v>24</v>
      </c>
      <c r="CD4" s="1250">
        <v>0</v>
      </c>
      <c r="CE4" s="1250">
        <v>0</v>
      </c>
      <c r="CF4" s="1250">
        <v>0</v>
      </c>
      <c r="CG4" s="1252">
        <v>0</v>
      </c>
      <c r="CH4" s="1250">
        <v>615408.64000000001</v>
      </c>
      <c r="CI4" s="1250">
        <v>467.13</v>
      </c>
      <c r="CJ4" s="1250">
        <v>2943.67</v>
      </c>
      <c r="CK4" s="1250">
        <v>173771.76800000001</v>
      </c>
      <c r="CL4" s="1252">
        <v>5</v>
      </c>
      <c r="CM4" s="1249">
        <v>45900</v>
      </c>
      <c r="CN4" s="1250">
        <v>7384905193.1400003</v>
      </c>
      <c r="CO4" s="1252">
        <v>54241</v>
      </c>
      <c r="CP4" s="1250">
        <v>24062889.48</v>
      </c>
      <c r="CQ4" s="1252">
        <v>166</v>
      </c>
      <c r="CR4" s="1250">
        <v>9283792.9700000007</v>
      </c>
      <c r="CS4" s="1252">
        <v>62</v>
      </c>
      <c r="CT4" s="1250">
        <v>4698441.28</v>
      </c>
      <c r="CU4" s="1252">
        <v>35</v>
      </c>
      <c r="CV4" s="1250">
        <v>1919487.61</v>
      </c>
      <c r="CW4" s="1252">
        <v>23</v>
      </c>
      <c r="CX4" s="1250">
        <v>2386547.66</v>
      </c>
      <c r="CY4" s="1252">
        <v>11</v>
      </c>
      <c r="CZ4" s="1250">
        <v>948584.7</v>
      </c>
      <c r="DA4" s="1252">
        <v>4</v>
      </c>
      <c r="DB4" s="1250">
        <v>2236676.54</v>
      </c>
      <c r="DC4" s="1252">
        <v>7</v>
      </c>
      <c r="DD4" s="1250">
        <v>125860.31</v>
      </c>
      <c r="DE4" s="1252">
        <v>2</v>
      </c>
      <c r="DF4" s="1250">
        <v>0</v>
      </c>
      <c r="DG4" s="1252">
        <v>0</v>
      </c>
      <c r="DH4" s="1250">
        <v>132661.79</v>
      </c>
      <c r="DI4" s="1252">
        <v>1</v>
      </c>
      <c r="DJ4" s="1250">
        <v>70762.37</v>
      </c>
      <c r="DK4" s="1252">
        <v>1</v>
      </c>
      <c r="DL4" s="1250">
        <v>0</v>
      </c>
      <c r="DM4" s="1252">
        <v>0</v>
      </c>
      <c r="DN4" s="1250">
        <v>324731.81</v>
      </c>
      <c r="DO4" s="1252">
        <v>4</v>
      </c>
      <c r="DP4" s="1250">
        <v>0</v>
      </c>
      <c r="DQ4" s="1797">
        <f>DQ5+DO4</f>
        <v>50</v>
      </c>
      <c r="DR4" s="1672">
        <v>1.4878000000000001E-2</v>
      </c>
      <c r="DS4" s="1249">
        <v>45900</v>
      </c>
      <c r="DT4" s="1341" t="s">
        <v>2031</v>
      </c>
      <c r="DU4" t="s">
        <v>425</v>
      </c>
      <c r="DV4" s="1250">
        <v>0</v>
      </c>
      <c r="DW4" s="1252">
        <v>44222</v>
      </c>
    </row>
    <row r="5" spans="1:127">
      <c r="A5" s="1249">
        <v>45900</v>
      </c>
      <c r="B5" t="s">
        <v>341</v>
      </c>
      <c r="C5" s="1250">
        <v>616580.66</v>
      </c>
      <c r="D5" s="1250">
        <v>0</v>
      </c>
      <c r="E5" s="1250">
        <v>1716.2</v>
      </c>
      <c r="F5" s="1250">
        <v>0</v>
      </c>
      <c r="G5" s="1250">
        <v>0</v>
      </c>
      <c r="H5" s="1250">
        <v>0</v>
      </c>
      <c r="I5" s="1250">
        <v>0</v>
      </c>
      <c r="J5" s="1250">
        <v>0</v>
      </c>
      <c r="K5" s="1250">
        <v>325275.99</v>
      </c>
      <c r="L5" s="1250">
        <v>0</v>
      </c>
      <c r="M5" s="1250">
        <v>615408.64000000001</v>
      </c>
      <c r="N5" s="1250">
        <v>0</v>
      </c>
      <c r="O5" s="1250">
        <v>324731.81</v>
      </c>
      <c r="P5" s="1250">
        <v>2694.84</v>
      </c>
      <c r="Q5" s="1250">
        <v>248.83</v>
      </c>
      <c r="R5" s="1250">
        <v>0</v>
      </c>
      <c r="S5" s="1250">
        <v>0</v>
      </c>
      <c r="T5" s="1250">
        <v>0</v>
      </c>
      <c r="U5" s="1250">
        <v>0</v>
      </c>
      <c r="V5" s="1250">
        <v>0</v>
      </c>
      <c r="W5" s="1250">
        <v>0</v>
      </c>
      <c r="X5" s="1250">
        <v>0</v>
      </c>
      <c r="Y5" s="1250">
        <v>0</v>
      </c>
      <c r="Z5" s="1250">
        <v>0</v>
      </c>
      <c r="AA5" s="1250">
        <v>0</v>
      </c>
      <c r="AB5" s="1250">
        <v>0</v>
      </c>
      <c r="AC5" s="1250">
        <v>0</v>
      </c>
      <c r="AD5" s="1250">
        <v>0</v>
      </c>
      <c r="AE5" s="1250">
        <v>0</v>
      </c>
      <c r="AF5" s="1250">
        <v>0</v>
      </c>
      <c r="AG5" s="1250">
        <v>0</v>
      </c>
      <c r="AH5" s="1250">
        <v>0</v>
      </c>
      <c r="AI5" s="1250">
        <v>0</v>
      </c>
      <c r="AJ5" s="1250">
        <v>0</v>
      </c>
      <c r="AK5" s="1250">
        <v>2694.84</v>
      </c>
      <c r="AL5" s="1250">
        <v>248.83</v>
      </c>
      <c r="AM5" s="1250">
        <v>0</v>
      </c>
      <c r="AN5" s="1250">
        <v>0</v>
      </c>
      <c r="AO5" s="1250">
        <v>0</v>
      </c>
      <c r="AP5" s="1250">
        <v>0</v>
      </c>
      <c r="AQ5" s="1250">
        <v>0</v>
      </c>
      <c r="AR5" s="1250">
        <v>0</v>
      </c>
      <c r="AS5" s="1250">
        <v>0</v>
      </c>
      <c r="AT5" s="1250">
        <v>1716.2</v>
      </c>
      <c r="AU5" s="1250">
        <v>0</v>
      </c>
      <c r="AV5" s="1250">
        <v>0</v>
      </c>
      <c r="AW5" s="1250">
        <v>1716.2</v>
      </c>
      <c r="AX5" s="1250">
        <v>756.14</v>
      </c>
      <c r="AY5" s="1250">
        <v>0</v>
      </c>
      <c r="AZ5" s="1250">
        <v>0</v>
      </c>
      <c r="BA5" s="1250">
        <v>0</v>
      </c>
      <c r="BB5" s="1250">
        <v>0</v>
      </c>
      <c r="BC5" s="1250">
        <v>0</v>
      </c>
      <c r="BD5" s="1250">
        <v>0</v>
      </c>
      <c r="BE5" s="1250">
        <v>0</v>
      </c>
      <c r="BF5" s="1250">
        <v>756.14</v>
      </c>
      <c r="BG5" s="1250">
        <v>0</v>
      </c>
      <c r="BH5" s="1250">
        <v>0</v>
      </c>
      <c r="BI5" s="1250">
        <v>0</v>
      </c>
      <c r="BJ5" s="1250">
        <v>2472.34</v>
      </c>
      <c r="BK5" s="1250">
        <v>2472.34</v>
      </c>
      <c r="BL5" s="1250">
        <v>710.4</v>
      </c>
      <c r="BM5" s="1250">
        <v>710.4</v>
      </c>
      <c r="BN5" s="1250">
        <v>467.13</v>
      </c>
      <c r="BO5" s="1250">
        <v>0</v>
      </c>
      <c r="BP5" s="1249">
        <v>45869</v>
      </c>
      <c r="BQ5" s="1252">
        <v>0</v>
      </c>
      <c r="BR5" s="1250">
        <v>0</v>
      </c>
      <c r="BS5" s="1250">
        <v>0</v>
      </c>
      <c r="BT5" s="1252">
        <v>19</v>
      </c>
      <c r="BU5" s="1250">
        <v>3048750.8400000008</v>
      </c>
      <c r="BV5" s="1250">
        <v>3700.88</v>
      </c>
      <c r="BW5" s="1252">
        <v>0</v>
      </c>
      <c r="BX5" s="1250">
        <v>0</v>
      </c>
      <c r="BY5" s="1250">
        <v>0</v>
      </c>
      <c r="BZ5" s="1250">
        <v>3048750.8400000008</v>
      </c>
      <c r="CA5" s="1250">
        <v>3700.88</v>
      </c>
      <c r="CB5" s="1250">
        <v>0</v>
      </c>
      <c r="CC5" s="1252">
        <v>19</v>
      </c>
      <c r="CD5" s="1250">
        <v>0</v>
      </c>
      <c r="CE5" s="1250">
        <v>0</v>
      </c>
      <c r="CF5" s="1250">
        <v>0</v>
      </c>
      <c r="CG5" s="1252">
        <v>0</v>
      </c>
      <c r="CH5" s="1250">
        <v>180060.56</v>
      </c>
      <c r="CI5" s="1250">
        <v>192.42</v>
      </c>
      <c r="CJ5" s="1250">
        <v>0</v>
      </c>
      <c r="CK5" s="1250">
        <v>19118.566800000001</v>
      </c>
      <c r="CL5" s="1252">
        <v>3</v>
      </c>
      <c r="CM5" s="1249">
        <v>45869</v>
      </c>
      <c r="CN5" s="1250">
        <v>7454588609.0799999</v>
      </c>
      <c r="CO5" s="1252">
        <v>54516</v>
      </c>
      <c r="CP5" s="1250">
        <v>23850789</v>
      </c>
      <c r="CQ5" s="1252">
        <v>151</v>
      </c>
      <c r="CR5" s="1250">
        <v>12696531.630000001</v>
      </c>
      <c r="CS5" s="1252">
        <v>69</v>
      </c>
      <c r="CT5" s="1250">
        <v>3191368.02</v>
      </c>
      <c r="CU5" s="1252">
        <v>34</v>
      </c>
      <c r="CV5" s="1250">
        <v>2435825.7400000002</v>
      </c>
      <c r="CW5" s="1252">
        <v>13</v>
      </c>
      <c r="CX5" s="1250">
        <v>1284920.02</v>
      </c>
      <c r="CY5" s="1252">
        <v>7</v>
      </c>
      <c r="CZ5" s="1250">
        <v>2815372.28</v>
      </c>
      <c r="DA5" s="1252">
        <v>8</v>
      </c>
      <c r="DB5" s="1250">
        <v>334090.07</v>
      </c>
      <c r="DC5" s="1252">
        <v>4</v>
      </c>
      <c r="DD5" s="1250">
        <v>0</v>
      </c>
      <c r="DE5" s="1252">
        <v>0</v>
      </c>
      <c r="DF5" s="1250">
        <v>133224.76</v>
      </c>
      <c r="DG5" s="1252">
        <v>1</v>
      </c>
      <c r="DH5" s="1250">
        <v>71349.88</v>
      </c>
      <c r="DI5" s="1252">
        <v>1</v>
      </c>
      <c r="DJ5" s="1250">
        <v>0</v>
      </c>
      <c r="DK5" s="1252">
        <v>0</v>
      </c>
      <c r="DL5" s="1250">
        <v>0</v>
      </c>
      <c r="DM5" s="1252">
        <v>0</v>
      </c>
      <c r="DN5" s="1250">
        <v>616580.66</v>
      </c>
      <c r="DO5" s="1252">
        <v>5</v>
      </c>
      <c r="DP5" s="1250">
        <v>0</v>
      </c>
      <c r="DQ5" s="1252">
        <v>46</v>
      </c>
      <c r="DR5" s="1672">
        <v>1.4878000000000001E-2</v>
      </c>
      <c r="DS5" s="1249">
        <v>45900</v>
      </c>
      <c r="DT5" s="1341" t="s">
        <v>791</v>
      </c>
      <c r="DU5" t="s">
        <v>446</v>
      </c>
      <c r="DV5" s="1250">
        <v>51204175.850000001</v>
      </c>
      <c r="DW5" s="1252">
        <v>2173</v>
      </c>
    </row>
    <row r="6" spans="1:127">
      <c r="A6" s="1249">
        <v>45869</v>
      </c>
      <c r="B6" t="s">
        <v>712</v>
      </c>
      <c r="C6" s="1250">
        <v>7570005186.9899998</v>
      </c>
      <c r="D6" s="1250">
        <v>0</v>
      </c>
      <c r="E6" s="1250">
        <v>41404450.689999998</v>
      </c>
      <c r="F6" s="1250">
        <v>23530806</v>
      </c>
      <c r="G6" s="1250">
        <v>0</v>
      </c>
      <c r="H6" s="1250">
        <v>0</v>
      </c>
      <c r="I6" s="1250">
        <v>0</v>
      </c>
      <c r="J6" s="1250">
        <v>0</v>
      </c>
      <c r="K6" s="1250">
        <v>619098.98</v>
      </c>
      <c r="L6" s="1250">
        <v>0</v>
      </c>
      <c r="M6" s="1250">
        <v>3048750.84</v>
      </c>
      <c r="N6" s="1250">
        <v>0</v>
      </c>
      <c r="O6" s="1250">
        <v>7501402080.4799995</v>
      </c>
      <c r="P6" s="1250">
        <v>468786.21</v>
      </c>
      <c r="Q6" s="1250">
        <v>91992.76</v>
      </c>
      <c r="R6" s="1250">
        <v>0</v>
      </c>
      <c r="S6" s="1250">
        <v>185325.96</v>
      </c>
      <c r="T6" s="1250">
        <v>45370.559999999998</v>
      </c>
      <c r="U6" s="1250">
        <v>0</v>
      </c>
      <c r="V6" s="1250">
        <v>164764.35</v>
      </c>
      <c r="W6" s="1250">
        <v>32176.720000000001</v>
      </c>
      <c r="X6" s="1250">
        <v>0</v>
      </c>
      <c r="Y6" s="1250">
        <v>0</v>
      </c>
      <c r="Z6" s="1250">
        <v>0</v>
      </c>
      <c r="AA6" s="1250">
        <v>0</v>
      </c>
      <c r="AB6" s="1250">
        <v>0</v>
      </c>
      <c r="AC6" s="1250">
        <v>0</v>
      </c>
      <c r="AD6" s="1250">
        <v>0</v>
      </c>
      <c r="AE6" s="1250">
        <v>2515.4899999999998</v>
      </c>
      <c r="AF6" s="1250">
        <v>250.58</v>
      </c>
      <c r="AG6" s="1250">
        <v>0</v>
      </c>
      <c r="AH6" s="1250">
        <v>0</v>
      </c>
      <c r="AI6" s="1250">
        <v>0</v>
      </c>
      <c r="AJ6" s="1250">
        <v>0</v>
      </c>
      <c r="AK6" s="1250">
        <v>0</v>
      </c>
      <c r="AL6" s="1250">
        <v>0</v>
      </c>
      <c r="AM6" s="1250">
        <v>0</v>
      </c>
      <c r="AN6" s="1250">
        <v>0</v>
      </c>
      <c r="AO6" s="1250">
        <v>0</v>
      </c>
      <c r="AP6" s="1250">
        <v>0</v>
      </c>
      <c r="AQ6" s="1250">
        <v>486832.33</v>
      </c>
      <c r="AR6" s="1250">
        <v>104936.02</v>
      </c>
      <c r="AS6" s="1250">
        <v>0</v>
      </c>
      <c r="AT6" s="1250">
        <v>41219124.729999997</v>
      </c>
      <c r="AU6" s="1250">
        <v>164764.35</v>
      </c>
      <c r="AV6" s="1250">
        <v>23530806</v>
      </c>
      <c r="AW6" s="1250">
        <v>64914695.079999998</v>
      </c>
      <c r="AX6" s="1250">
        <v>9325630.4000000004</v>
      </c>
      <c r="AY6" s="1250">
        <v>32176.720000000001</v>
      </c>
      <c r="AZ6" s="1250">
        <v>0</v>
      </c>
      <c r="BA6" s="1250">
        <v>0</v>
      </c>
      <c r="BB6" s="1250">
        <v>0</v>
      </c>
      <c r="BC6" s="1250">
        <v>100154.2</v>
      </c>
      <c r="BD6" s="1250">
        <v>0</v>
      </c>
      <c r="BE6" s="1250">
        <v>0</v>
      </c>
      <c r="BF6" s="1250">
        <v>9457961.3200000003</v>
      </c>
      <c r="BG6" s="1250">
        <v>0</v>
      </c>
      <c r="BH6" s="1250">
        <v>0</v>
      </c>
      <c r="BI6" s="1250">
        <v>0</v>
      </c>
      <c r="BJ6" s="1250">
        <v>74372656.400000006</v>
      </c>
      <c r="BK6" s="1250">
        <v>74372656.400000006</v>
      </c>
      <c r="BL6" s="1250">
        <v>7414518.2800000003</v>
      </c>
      <c r="BM6" s="1250">
        <v>7414518.2800000003</v>
      </c>
      <c r="BN6" s="1250">
        <v>3700.88</v>
      </c>
      <c r="BO6" s="1250">
        <v>0</v>
      </c>
      <c r="BP6" s="1249">
        <v>45838</v>
      </c>
      <c r="BQ6" s="1252">
        <v>0</v>
      </c>
      <c r="BR6" s="1250">
        <v>0</v>
      </c>
      <c r="BS6" s="1250">
        <v>0</v>
      </c>
      <c r="BT6" s="1252">
        <v>25</v>
      </c>
      <c r="BU6" s="1250">
        <v>6188091.2599999988</v>
      </c>
      <c r="BV6" s="1250">
        <v>4150.1000000000004</v>
      </c>
      <c r="BW6" s="1252">
        <v>0</v>
      </c>
      <c r="BX6" s="1250">
        <v>0</v>
      </c>
      <c r="BY6" s="1250">
        <v>0</v>
      </c>
      <c r="BZ6" s="1250">
        <v>6188091.2599999988</v>
      </c>
      <c r="CA6" s="1250">
        <v>4150.1000000000004</v>
      </c>
      <c r="CB6" s="1250">
        <v>0</v>
      </c>
      <c r="CC6" s="1252">
        <v>25</v>
      </c>
      <c r="CD6" s="1250">
        <v>0</v>
      </c>
      <c r="CE6" s="1250">
        <v>0</v>
      </c>
      <c r="CF6" s="1250">
        <v>0</v>
      </c>
      <c r="CG6" s="1252">
        <v>0</v>
      </c>
      <c r="CH6" s="1250">
        <v>714376.95000000007</v>
      </c>
      <c r="CI6" s="1250">
        <v>975.79</v>
      </c>
      <c r="CJ6" s="1250">
        <v>0</v>
      </c>
      <c r="CK6" s="1250">
        <v>0</v>
      </c>
      <c r="CL6" s="1252">
        <v>10</v>
      </c>
      <c r="CM6" s="1249">
        <v>45838</v>
      </c>
      <c r="CN6" s="1250">
        <v>7520827672.6000004</v>
      </c>
      <c r="CO6" s="1252">
        <v>54742</v>
      </c>
      <c r="CP6" s="1250">
        <v>29661773.43</v>
      </c>
      <c r="CQ6" s="1252">
        <v>181</v>
      </c>
      <c r="CR6" s="1250">
        <v>8846201.8499999996</v>
      </c>
      <c r="CS6" s="1252">
        <v>66</v>
      </c>
      <c r="CT6" s="1250">
        <v>4724255.96</v>
      </c>
      <c r="CU6" s="1252">
        <v>29</v>
      </c>
      <c r="CV6" s="1250">
        <v>1839709.39</v>
      </c>
      <c r="CW6" s="1252">
        <v>12</v>
      </c>
      <c r="CX6" s="1250">
        <v>3312110.58</v>
      </c>
      <c r="CY6" s="1252">
        <v>11</v>
      </c>
      <c r="CZ6" s="1250">
        <v>587739.22</v>
      </c>
      <c r="DA6" s="1252">
        <v>6</v>
      </c>
      <c r="DB6" s="1250">
        <v>0</v>
      </c>
      <c r="DC6" s="1252">
        <v>0</v>
      </c>
      <c r="DD6" s="1250">
        <v>133787.03</v>
      </c>
      <c r="DE6" s="1252">
        <v>1</v>
      </c>
      <c r="DF6" s="1250">
        <v>71936.929999999993</v>
      </c>
      <c r="DG6" s="1252">
        <v>1</v>
      </c>
      <c r="DH6" s="1250">
        <v>0</v>
      </c>
      <c r="DI6" s="1252">
        <v>0</v>
      </c>
      <c r="DJ6" s="1250">
        <v>0</v>
      </c>
      <c r="DK6" s="1252">
        <v>0</v>
      </c>
      <c r="DL6" s="1250">
        <v>0</v>
      </c>
      <c r="DM6" s="1252">
        <v>0</v>
      </c>
      <c r="DN6" s="1250">
        <v>180457.8</v>
      </c>
      <c r="DO6" s="1252">
        <v>3</v>
      </c>
      <c r="DP6" s="1250">
        <v>0</v>
      </c>
      <c r="DQ6" s="1252">
        <v>41</v>
      </c>
      <c r="DR6" s="1672">
        <v>1.4874E-2</v>
      </c>
      <c r="DS6" s="1249">
        <v>45900</v>
      </c>
      <c r="DT6" s="1341" t="s">
        <v>792</v>
      </c>
      <c r="DU6" t="s">
        <v>447</v>
      </c>
      <c r="DV6" s="1250">
        <v>482140166.25</v>
      </c>
      <c r="DW6" s="1252">
        <v>10138</v>
      </c>
    </row>
    <row r="7" spans="1:127">
      <c r="A7" s="1249">
        <v>45869</v>
      </c>
      <c r="B7" t="s">
        <v>341</v>
      </c>
      <c r="C7" s="1250">
        <v>180457.8</v>
      </c>
      <c r="D7" s="1250">
        <v>0</v>
      </c>
      <c r="E7" s="1250">
        <v>2915.56</v>
      </c>
      <c r="F7" s="1250">
        <v>0</v>
      </c>
      <c r="G7" s="1250">
        <v>0</v>
      </c>
      <c r="H7" s="1250">
        <v>0</v>
      </c>
      <c r="I7" s="1250">
        <v>0</v>
      </c>
      <c r="J7" s="1250">
        <v>0</v>
      </c>
      <c r="K7" s="1250">
        <v>619098.98</v>
      </c>
      <c r="L7" s="1250">
        <v>0</v>
      </c>
      <c r="M7" s="1250">
        <v>180060.56</v>
      </c>
      <c r="N7" s="1250">
        <v>0</v>
      </c>
      <c r="O7" s="1250">
        <v>616580.66</v>
      </c>
      <c r="P7" s="1250">
        <v>2013.48</v>
      </c>
      <c r="Q7" s="1250">
        <v>100.74</v>
      </c>
      <c r="R7" s="1250">
        <v>0</v>
      </c>
      <c r="S7" s="1250">
        <v>179.35</v>
      </c>
      <c r="T7" s="1250">
        <v>0</v>
      </c>
      <c r="U7" s="1250">
        <v>0</v>
      </c>
      <c r="V7" s="1250">
        <v>2013.48</v>
      </c>
      <c r="W7" s="1250">
        <v>102.49</v>
      </c>
      <c r="X7" s="1250">
        <v>0</v>
      </c>
      <c r="Y7" s="1250">
        <v>0</v>
      </c>
      <c r="Z7" s="1250">
        <v>0</v>
      </c>
      <c r="AA7" s="1250">
        <v>0</v>
      </c>
      <c r="AB7" s="1250">
        <v>0</v>
      </c>
      <c r="AC7" s="1250">
        <v>0</v>
      </c>
      <c r="AD7" s="1250">
        <v>0</v>
      </c>
      <c r="AE7" s="1250">
        <v>2515.4899999999998</v>
      </c>
      <c r="AF7" s="1250">
        <v>250.58</v>
      </c>
      <c r="AG7" s="1250">
        <v>0</v>
      </c>
      <c r="AH7" s="1250">
        <v>0</v>
      </c>
      <c r="AI7" s="1250">
        <v>0</v>
      </c>
      <c r="AJ7" s="1250">
        <v>0</v>
      </c>
      <c r="AK7" s="1250">
        <v>0</v>
      </c>
      <c r="AL7" s="1250">
        <v>0</v>
      </c>
      <c r="AM7" s="1250">
        <v>0</v>
      </c>
      <c r="AN7" s="1250">
        <v>0</v>
      </c>
      <c r="AO7" s="1250">
        <v>0</v>
      </c>
      <c r="AP7" s="1250">
        <v>0</v>
      </c>
      <c r="AQ7" s="1250">
        <v>2694.84</v>
      </c>
      <c r="AR7" s="1250">
        <v>248.83</v>
      </c>
      <c r="AS7" s="1250">
        <v>0</v>
      </c>
      <c r="AT7" s="1250">
        <v>2736.21</v>
      </c>
      <c r="AU7" s="1250">
        <v>2013.48</v>
      </c>
      <c r="AV7" s="1250">
        <v>0</v>
      </c>
      <c r="AW7" s="1250">
        <v>4749.6899999999996</v>
      </c>
      <c r="AX7" s="1250">
        <v>984.03</v>
      </c>
      <c r="AY7" s="1250">
        <v>102.49</v>
      </c>
      <c r="AZ7" s="1250">
        <v>0</v>
      </c>
      <c r="BA7" s="1250">
        <v>0</v>
      </c>
      <c r="BB7" s="1250">
        <v>0</v>
      </c>
      <c r="BC7" s="1250">
        <v>0</v>
      </c>
      <c r="BD7" s="1250">
        <v>0</v>
      </c>
      <c r="BE7" s="1250">
        <v>0</v>
      </c>
      <c r="BF7" s="1250">
        <v>1086.52</v>
      </c>
      <c r="BG7" s="1250">
        <v>0</v>
      </c>
      <c r="BH7" s="1250">
        <v>0</v>
      </c>
      <c r="BI7" s="1250">
        <v>0</v>
      </c>
      <c r="BJ7" s="1250">
        <v>5836.21</v>
      </c>
      <c r="BK7" s="1250">
        <v>5836.21</v>
      </c>
      <c r="BL7" s="1250">
        <v>664.4</v>
      </c>
      <c r="BM7" s="1250">
        <v>664.4</v>
      </c>
      <c r="BN7" s="1250">
        <v>192.42</v>
      </c>
      <c r="BO7" s="1250">
        <v>0</v>
      </c>
      <c r="BP7" s="1249">
        <v>45808</v>
      </c>
      <c r="BQ7" s="1252">
        <v>2</v>
      </c>
      <c r="BR7" s="1250">
        <v>322233.44</v>
      </c>
      <c r="BS7" s="1250">
        <v>284.75</v>
      </c>
      <c r="BT7" s="1252">
        <v>21</v>
      </c>
      <c r="BU7" s="1250">
        <v>3429887.7700000005</v>
      </c>
      <c r="BV7" s="1250">
        <v>2942.6600000000003</v>
      </c>
      <c r="BW7" s="1252">
        <v>0</v>
      </c>
      <c r="BX7" s="1250">
        <v>0</v>
      </c>
      <c r="BY7" s="1250">
        <v>0</v>
      </c>
      <c r="BZ7" s="1250">
        <v>3752121.2100000004</v>
      </c>
      <c r="CA7" s="1250">
        <v>3227.4100000000003</v>
      </c>
      <c r="CB7" s="1250">
        <v>1342.65</v>
      </c>
      <c r="CC7" s="1252">
        <v>23</v>
      </c>
      <c r="CD7" s="1250">
        <v>0</v>
      </c>
      <c r="CE7" s="1250">
        <v>0</v>
      </c>
      <c r="CF7" s="1250">
        <v>0</v>
      </c>
      <c r="CG7" s="1252">
        <v>0</v>
      </c>
      <c r="CH7" s="1250">
        <v>1227113.95</v>
      </c>
      <c r="CI7" s="1250">
        <v>1398.9199999999998</v>
      </c>
      <c r="CJ7" s="1250">
        <v>0</v>
      </c>
      <c r="CK7" s="1250">
        <v>7044.9869000000008</v>
      </c>
      <c r="CL7" s="1252">
        <v>10</v>
      </c>
      <c r="CM7" s="1249">
        <v>45808</v>
      </c>
      <c r="CN7" s="1250">
        <v>7591031347.8900003</v>
      </c>
      <c r="CO7" s="1252">
        <v>54983</v>
      </c>
      <c r="CP7" s="1250">
        <v>24995335.219999999</v>
      </c>
      <c r="CQ7" s="1252">
        <v>161</v>
      </c>
      <c r="CR7" s="1250">
        <v>10648567.65</v>
      </c>
      <c r="CS7" s="1252">
        <v>67</v>
      </c>
      <c r="CT7" s="1250">
        <v>3293113.43</v>
      </c>
      <c r="CU7" s="1252">
        <v>24</v>
      </c>
      <c r="CV7" s="1250">
        <v>3890820.76</v>
      </c>
      <c r="CW7" s="1252">
        <v>15</v>
      </c>
      <c r="CX7" s="1250">
        <v>1109888.26</v>
      </c>
      <c r="CY7" s="1252">
        <v>9</v>
      </c>
      <c r="CZ7" s="1250">
        <v>0</v>
      </c>
      <c r="DA7" s="1252">
        <v>0</v>
      </c>
      <c r="DB7" s="1250">
        <v>134348.59</v>
      </c>
      <c r="DC7" s="1252">
        <v>1</v>
      </c>
      <c r="DD7" s="1250">
        <v>72523.520000000004</v>
      </c>
      <c r="DE7" s="1252">
        <v>1</v>
      </c>
      <c r="DF7" s="1250">
        <v>0</v>
      </c>
      <c r="DG7" s="1252">
        <v>0</v>
      </c>
      <c r="DH7" s="1250">
        <v>0</v>
      </c>
      <c r="DI7" s="1252">
        <v>0</v>
      </c>
      <c r="DJ7" s="1250">
        <v>0</v>
      </c>
      <c r="DK7" s="1252">
        <v>0</v>
      </c>
      <c r="DL7" s="1250">
        <v>0</v>
      </c>
      <c r="DM7" s="1252">
        <v>0</v>
      </c>
      <c r="DN7" s="1250">
        <v>719043.86</v>
      </c>
      <c r="DO7" s="1252">
        <v>10</v>
      </c>
      <c r="DP7" s="1250">
        <v>0</v>
      </c>
      <c r="DQ7" s="1252">
        <v>38</v>
      </c>
      <c r="DR7" s="1672">
        <v>1.4872E-2</v>
      </c>
      <c r="DS7" s="1249">
        <v>45900</v>
      </c>
      <c r="DT7" s="1341" t="s">
        <v>793</v>
      </c>
      <c r="DU7" t="s">
        <v>448</v>
      </c>
      <c r="DV7" s="1250">
        <v>1826617195.1199999</v>
      </c>
      <c r="DW7" s="1252">
        <v>20075</v>
      </c>
    </row>
    <row r="8" spans="1:127">
      <c r="A8" s="1249">
        <v>45838</v>
      </c>
      <c r="B8" t="s">
        <v>712</v>
      </c>
      <c r="C8" s="1250">
        <v>7635175945.3199997</v>
      </c>
      <c r="D8" s="1250">
        <v>0</v>
      </c>
      <c r="E8" s="1250">
        <v>41396387.259999998</v>
      </c>
      <c r="F8" s="1250">
        <v>17402933.100000001</v>
      </c>
      <c r="G8" s="1250">
        <v>0</v>
      </c>
      <c r="H8" s="1250">
        <v>0</v>
      </c>
      <c r="I8" s="1250">
        <v>0</v>
      </c>
      <c r="J8" s="1250">
        <v>0</v>
      </c>
      <c r="K8" s="1250">
        <v>183346.71</v>
      </c>
      <c r="L8" s="1250">
        <v>0</v>
      </c>
      <c r="M8" s="1250">
        <v>6188091.2599999998</v>
      </c>
      <c r="N8" s="1250">
        <v>0</v>
      </c>
      <c r="O8" s="1250">
        <v>7570005186.9899998</v>
      </c>
      <c r="P8" s="1250">
        <v>384443.79</v>
      </c>
      <c r="Q8" s="1250">
        <v>77984.66</v>
      </c>
      <c r="R8" s="1250">
        <v>0</v>
      </c>
      <c r="S8" s="1250">
        <v>215287.02</v>
      </c>
      <c r="T8" s="1250">
        <v>40982.550000000003</v>
      </c>
      <c r="U8" s="1250">
        <v>0</v>
      </c>
      <c r="V8" s="1250">
        <v>129163.94</v>
      </c>
      <c r="W8" s="1250">
        <v>26974.45</v>
      </c>
      <c r="X8" s="1250">
        <v>0</v>
      </c>
      <c r="Y8" s="1250">
        <v>0</v>
      </c>
      <c r="Z8" s="1250">
        <v>0</v>
      </c>
      <c r="AA8" s="1250">
        <v>0</v>
      </c>
      <c r="AB8" s="1250">
        <v>0</v>
      </c>
      <c r="AC8" s="1250">
        <v>0</v>
      </c>
      <c r="AD8" s="1250">
        <v>0</v>
      </c>
      <c r="AE8" s="1250">
        <v>1780.66</v>
      </c>
      <c r="AF8" s="1250">
        <v>0</v>
      </c>
      <c r="AG8" s="1250">
        <v>0</v>
      </c>
      <c r="AH8" s="1250">
        <v>0</v>
      </c>
      <c r="AI8" s="1250">
        <v>0</v>
      </c>
      <c r="AJ8" s="1250">
        <v>0</v>
      </c>
      <c r="AK8" s="1250">
        <v>0</v>
      </c>
      <c r="AL8" s="1250">
        <v>0</v>
      </c>
      <c r="AM8" s="1250">
        <v>0</v>
      </c>
      <c r="AN8" s="1250">
        <v>0</v>
      </c>
      <c r="AO8" s="1250">
        <v>0</v>
      </c>
      <c r="AP8" s="1250">
        <v>0</v>
      </c>
      <c r="AQ8" s="1250">
        <v>468786.21</v>
      </c>
      <c r="AR8" s="1250">
        <v>91992.76</v>
      </c>
      <c r="AS8" s="1250">
        <v>0</v>
      </c>
      <c r="AT8" s="1250">
        <v>41181100.240000002</v>
      </c>
      <c r="AU8" s="1250">
        <v>129163.94</v>
      </c>
      <c r="AV8" s="1250">
        <v>17402933.100000001</v>
      </c>
      <c r="AW8" s="1250">
        <v>58713197.280000001</v>
      </c>
      <c r="AX8" s="1250">
        <v>9425318.9800000004</v>
      </c>
      <c r="AY8" s="1250">
        <v>26974.45</v>
      </c>
      <c r="AZ8" s="1250">
        <v>0</v>
      </c>
      <c r="BA8" s="1250">
        <v>0</v>
      </c>
      <c r="BB8" s="1250">
        <v>0</v>
      </c>
      <c r="BC8" s="1250">
        <v>89792.07</v>
      </c>
      <c r="BD8" s="1250">
        <v>0</v>
      </c>
      <c r="BE8" s="1250">
        <v>0</v>
      </c>
      <c r="BF8" s="1250">
        <v>9542085.5</v>
      </c>
      <c r="BG8" s="1250">
        <v>0</v>
      </c>
      <c r="BH8" s="1250">
        <v>0</v>
      </c>
      <c r="BI8" s="1250">
        <v>0</v>
      </c>
      <c r="BJ8" s="1250">
        <v>68255282.780000001</v>
      </c>
      <c r="BK8" s="1250">
        <v>68255282.780000001</v>
      </c>
      <c r="BL8" s="1250">
        <v>7406086.4199999999</v>
      </c>
      <c r="BM8" s="1250">
        <v>7406086.4199999999</v>
      </c>
      <c r="BN8" s="1250">
        <v>4150.1000000000004</v>
      </c>
      <c r="BO8" s="1250">
        <v>0</v>
      </c>
      <c r="BP8" s="1249">
        <v>45777</v>
      </c>
      <c r="BQ8" s="1252">
        <v>1</v>
      </c>
      <c r="BR8" s="1250">
        <v>78474.25</v>
      </c>
      <c r="BS8" s="1250">
        <v>75.2</v>
      </c>
      <c r="BT8" s="1252">
        <v>21</v>
      </c>
      <c r="BU8" s="1250">
        <v>4040646.3600000003</v>
      </c>
      <c r="BV8" s="1250">
        <v>2824.41</v>
      </c>
      <c r="BW8" s="1252">
        <v>0</v>
      </c>
      <c r="BX8" s="1250">
        <v>0</v>
      </c>
      <c r="BY8" s="1250">
        <v>0</v>
      </c>
      <c r="BZ8" s="1250">
        <v>4119120.6100000003</v>
      </c>
      <c r="CA8" s="1250">
        <v>2899.6099999999997</v>
      </c>
      <c r="CB8" s="1250">
        <v>0</v>
      </c>
      <c r="CC8" s="1252">
        <v>22</v>
      </c>
      <c r="CD8" s="1250">
        <v>0</v>
      </c>
      <c r="CE8" s="1250">
        <v>0</v>
      </c>
      <c r="CF8" s="1250">
        <v>0</v>
      </c>
      <c r="CG8" s="1252">
        <v>0</v>
      </c>
      <c r="CH8" s="1250">
        <v>279860.35000000003</v>
      </c>
      <c r="CI8" s="1250">
        <v>140.32</v>
      </c>
      <c r="CJ8" s="1250">
        <v>2841.66</v>
      </c>
      <c r="CK8" s="1250">
        <v>0</v>
      </c>
      <c r="CL8" s="1252">
        <v>4</v>
      </c>
      <c r="CM8" s="1249">
        <v>45777</v>
      </c>
      <c r="CN8" s="1250">
        <v>7661667205.3900003</v>
      </c>
      <c r="CO8" s="1252">
        <v>55229</v>
      </c>
      <c r="CP8" s="1250">
        <v>26057469.039999999</v>
      </c>
      <c r="CQ8" s="1252">
        <v>151</v>
      </c>
      <c r="CR8" s="1250">
        <v>6202320.4100000001</v>
      </c>
      <c r="CS8" s="1252">
        <v>49</v>
      </c>
      <c r="CT8" s="1250">
        <v>4750524.0199999996</v>
      </c>
      <c r="CU8" s="1252">
        <v>24</v>
      </c>
      <c r="CV8" s="1250">
        <v>1645759.45</v>
      </c>
      <c r="CW8" s="1252">
        <v>13</v>
      </c>
      <c r="CX8" s="1250">
        <v>322362.76</v>
      </c>
      <c r="CY8" s="1252">
        <v>4</v>
      </c>
      <c r="CZ8" s="1250">
        <v>134909.45000000001</v>
      </c>
      <c r="DA8" s="1252">
        <v>1</v>
      </c>
      <c r="DB8" s="1250">
        <v>93928.09</v>
      </c>
      <c r="DC8" s="1252">
        <v>2</v>
      </c>
      <c r="DD8" s="1250">
        <v>0</v>
      </c>
      <c r="DE8" s="1252">
        <v>0</v>
      </c>
      <c r="DF8" s="1250">
        <v>0</v>
      </c>
      <c r="DG8" s="1252">
        <v>0</v>
      </c>
      <c r="DH8" s="1250">
        <v>0</v>
      </c>
      <c r="DI8" s="1252">
        <v>0</v>
      </c>
      <c r="DJ8" s="1250">
        <v>0</v>
      </c>
      <c r="DK8" s="1252">
        <v>0</v>
      </c>
      <c r="DL8" s="1250">
        <v>0</v>
      </c>
      <c r="DM8" s="1252">
        <v>0</v>
      </c>
      <c r="DN8" s="1250">
        <v>1231515.1100000001</v>
      </c>
      <c r="DO8" s="1252">
        <v>10</v>
      </c>
      <c r="DP8" s="1250">
        <v>0</v>
      </c>
      <c r="DQ8" s="1252">
        <v>28</v>
      </c>
      <c r="DR8" s="1672">
        <v>1.4867999999999999E-2</v>
      </c>
      <c r="DS8" s="1249">
        <v>45900</v>
      </c>
      <c r="DT8" s="1341" t="s">
        <v>794</v>
      </c>
      <c r="DU8" t="s">
        <v>449</v>
      </c>
      <c r="DV8" s="1250">
        <v>899764682.82000005</v>
      </c>
      <c r="DW8" s="1252">
        <v>7533</v>
      </c>
    </row>
    <row r="9" spans="1:127">
      <c r="A9" s="1249">
        <v>45838</v>
      </c>
      <c r="B9" t="s">
        <v>341</v>
      </c>
      <c r="C9" s="1250">
        <v>719043.86</v>
      </c>
      <c r="D9" s="1250">
        <v>0</v>
      </c>
      <c r="E9" s="1250">
        <v>7555.82</v>
      </c>
      <c r="F9" s="1250">
        <v>0</v>
      </c>
      <c r="G9" s="1250">
        <v>0</v>
      </c>
      <c r="H9" s="1250">
        <v>0</v>
      </c>
      <c r="I9" s="1250">
        <v>0</v>
      </c>
      <c r="J9" s="1250">
        <v>0</v>
      </c>
      <c r="K9" s="1250">
        <v>183346.71</v>
      </c>
      <c r="L9" s="1250">
        <v>0</v>
      </c>
      <c r="M9" s="1250">
        <v>714376.95</v>
      </c>
      <c r="N9" s="1250">
        <v>0</v>
      </c>
      <c r="O9" s="1250">
        <v>180457.8</v>
      </c>
      <c r="P9" s="1250">
        <v>0</v>
      </c>
      <c r="Q9" s="1250">
        <v>0</v>
      </c>
      <c r="R9" s="1250">
        <v>0</v>
      </c>
      <c r="S9" s="1250">
        <v>232.82</v>
      </c>
      <c r="T9" s="1250">
        <v>100.74</v>
      </c>
      <c r="U9" s="1250">
        <v>0</v>
      </c>
      <c r="V9" s="1250">
        <v>0</v>
      </c>
      <c r="W9" s="1250">
        <v>0</v>
      </c>
      <c r="X9" s="1250">
        <v>0</v>
      </c>
      <c r="Y9" s="1250">
        <v>0</v>
      </c>
      <c r="Z9" s="1250">
        <v>0</v>
      </c>
      <c r="AA9" s="1250">
        <v>0</v>
      </c>
      <c r="AB9" s="1250">
        <v>0</v>
      </c>
      <c r="AC9" s="1250">
        <v>0</v>
      </c>
      <c r="AD9" s="1250">
        <v>0</v>
      </c>
      <c r="AE9" s="1250">
        <v>1780.66</v>
      </c>
      <c r="AF9" s="1250">
        <v>0</v>
      </c>
      <c r="AG9" s="1250">
        <v>0</v>
      </c>
      <c r="AH9" s="1250">
        <v>0</v>
      </c>
      <c r="AI9" s="1250">
        <v>0</v>
      </c>
      <c r="AJ9" s="1250">
        <v>0</v>
      </c>
      <c r="AK9" s="1250">
        <v>0</v>
      </c>
      <c r="AL9" s="1250">
        <v>0</v>
      </c>
      <c r="AM9" s="1250">
        <v>0</v>
      </c>
      <c r="AN9" s="1250">
        <v>0</v>
      </c>
      <c r="AO9" s="1250">
        <v>0</v>
      </c>
      <c r="AP9" s="1250">
        <v>0</v>
      </c>
      <c r="AQ9" s="1250">
        <v>2013.48</v>
      </c>
      <c r="AR9" s="1250">
        <v>100.74</v>
      </c>
      <c r="AS9" s="1250">
        <v>0</v>
      </c>
      <c r="AT9" s="1250">
        <v>7323</v>
      </c>
      <c r="AU9" s="1250">
        <v>0</v>
      </c>
      <c r="AV9" s="1250">
        <v>0</v>
      </c>
      <c r="AW9" s="1250">
        <v>7323</v>
      </c>
      <c r="AX9" s="1250">
        <v>1442.27</v>
      </c>
      <c r="AY9" s="1250">
        <v>0</v>
      </c>
      <c r="AZ9" s="1250">
        <v>0</v>
      </c>
      <c r="BA9" s="1250">
        <v>0</v>
      </c>
      <c r="BB9" s="1250">
        <v>0</v>
      </c>
      <c r="BC9" s="1250">
        <v>0</v>
      </c>
      <c r="BD9" s="1250">
        <v>0</v>
      </c>
      <c r="BE9" s="1250">
        <v>0</v>
      </c>
      <c r="BF9" s="1250">
        <v>1442.27</v>
      </c>
      <c r="BG9" s="1250">
        <v>0</v>
      </c>
      <c r="BH9" s="1250">
        <v>0</v>
      </c>
      <c r="BI9" s="1250">
        <v>0</v>
      </c>
      <c r="BJ9" s="1250">
        <v>8765.27</v>
      </c>
      <c r="BK9" s="1250">
        <v>8765.27</v>
      </c>
      <c r="BL9" s="1250">
        <v>1168.56</v>
      </c>
      <c r="BM9" s="1250">
        <v>1168.56</v>
      </c>
      <c r="BN9" s="1250">
        <v>975.79</v>
      </c>
      <c r="BO9" s="1250">
        <v>0</v>
      </c>
      <c r="BP9" s="1249">
        <v>45747</v>
      </c>
      <c r="BQ9" s="1252">
        <v>0</v>
      </c>
      <c r="BR9" s="1250">
        <v>0</v>
      </c>
      <c r="BS9" s="1250">
        <v>0</v>
      </c>
      <c r="BT9" s="1252">
        <v>19</v>
      </c>
      <c r="BU9" s="1250">
        <v>1994383.5400000005</v>
      </c>
      <c r="BV9" s="1250">
        <v>1968.1099999999997</v>
      </c>
      <c r="BW9" s="1252">
        <v>0</v>
      </c>
      <c r="BX9" s="1250">
        <v>0</v>
      </c>
      <c r="BY9" s="1250">
        <v>0</v>
      </c>
      <c r="BZ9" s="1250">
        <v>1994383.5400000005</v>
      </c>
      <c r="CA9" s="1250">
        <v>1968.1099999999997</v>
      </c>
      <c r="CB9" s="1250">
        <v>0</v>
      </c>
      <c r="CC9" s="1252">
        <v>19</v>
      </c>
      <c r="CD9" s="1250">
        <v>0</v>
      </c>
      <c r="CE9" s="1250">
        <v>0</v>
      </c>
      <c r="CF9" s="1250">
        <v>0</v>
      </c>
      <c r="CG9" s="1252">
        <v>0</v>
      </c>
      <c r="CH9" s="1250">
        <v>206709.84000000003</v>
      </c>
      <c r="CI9" s="1250">
        <v>359.76</v>
      </c>
      <c r="CJ9" s="1250">
        <v>0</v>
      </c>
      <c r="CK9" s="1250">
        <v>0</v>
      </c>
      <c r="CL9" s="1252">
        <v>2</v>
      </c>
      <c r="CM9" s="1249">
        <v>45747</v>
      </c>
      <c r="CN9" s="1250">
        <v>7746846469.2600002</v>
      </c>
      <c r="CO9" s="1252">
        <v>55539</v>
      </c>
      <c r="CP9" s="1250">
        <v>3235865.67</v>
      </c>
      <c r="CQ9" s="1252">
        <v>28</v>
      </c>
      <c r="CR9" s="1250">
        <v>7173558.7999999998</v>
      </c>
      <c r="CS9" s="1252">
        <v>40</v>
      </c>
      <c r="CT9" s="1250">
        <v>2613714.33</v>
      </c>
      <c r="CU9" s="1252">
        <v>20</v>
      </c>
      <c r="CV9" s="1250">
        <v>1665753.94</v>
      </c>
      <c r="CW9" s="1252">
        <v>11</v>
      </c>
      <c r="CX9" s="1250">
        <v>954168.5</v>
      </c>
      <c r="CY9" s="1252">
        <v>7</v>
      </c>
      <c r="CZ9" s="1250">
        <v>94749.83</v>
      </c>
      <c r="DA9" s="1252">
        <v>2</v>
      </c>
      <c r="DB9" s="1250">
        <v>0</v>
      </c>
      <c r="DC9" s="1252">
        <v>0</v>
      </c>
      <c r="DD9" s="1250">
        <v>0</v>
      </c>
      <c r="DE9" s="1252">
        <v>0</v>
      </c>
      <c r="DF9" s="1250">
        <v>0</v>
      </c>
      <c r="DG9" s="1252">
        <v>0</v>
      </c>
      <c r="DH9" s="1250">
        <v>0</v>
      </c>
      <c r="DI9" s="1252">
        <v>0</v>
      </c>
      <c r="DJ9" s="1250">
        <v>0</v>
      </c>
      <c r="DK9" s="1252">
        <v>0</v>
      </c>
      <c r="DL9" s="1250">
        <v>0</v>
      </c>
      <c r="DM9" s="1252">
        <v>0</v>
      </c>
      <c r="DN9" s="1250">
        <v>279860.34999999998</v>
      </c>
      <c r="DO9" s="1252">
        <v>4</v>
      </c>
      <c r="DP9" s="1250">
        <v>0</v>
      </c>
      <c r="DQ9" s="1252">
        <v>18</v>
      </c>
      <c r="DR9" s="1672">
        <v>1.4862E-2</v>
      </c>
      <c r="DS9" s="1249">
        <v>45900</v>
      </c>
      <c r="DT9" s="1341" t="s">
        <v>795</v>
      </c>
      <c r="DU9" t="s">
        <v>450</v>
      </c>
      <c r="DV9" s="1250">
        <v>765884923.94000006</v>
      </c>
      <c r="DW9" s="1252">
        <v>4736</v>
      </c>
    </row>
    <row r="10" spans="1:127">
      <c r="A10" s="1249">
        <v>45808</v>
      </c>
      <c r="B10" t="s">
        <v>712</v>
      </c>
      <c r="C10" s="1250">
        <v>7700874478.6099997</v>
      </c>
      <c r="D10" s="1250">
        <v>0</v>
      </c>
      <c r="E10" s="1250">
        <v>41702863.289999999</v>
      </c>
      <c r="F10" s="1250">
        <v>19519847.550000001</v>
      </c>
      <c r="G10" s="1250">
        <v>0</v>
      </c>
      <c r="H10" s="1250">
        <v>0</v>
      </c>
      <c r="I10" s="1250">
        <v>0</v>
      </c>
      <c r="J10" s="1250">
        <v>0</v>
      </c>
      <c r="K10" s="1250">
        <v>723701.24</v>
      </c>
      <c r="L10" s="1250">
        <v>0</v>
      </c>
      <c r="M10" s="1250">
        <v>3752121.21</v>
      </c>
      <c r="N10" s="1250">
        <v>0</v>
      </c>
      <c r="O10" s="1250">
        <v>7635175945.3199997</v>
      </c>
      <c r="P10" s="1250">
        <v>301091.21000000002</v>
      </c>
      <c r="Q10" s="1250">
        <v>58617.81</v>
      </c>
      <c r="R10" s="1250">
        <v>0</v>
      </c>
      <c r="S10" s="1250">
        <v>188255.53</v>
      </c>
      <c r="T10" s="1250">
        <v>37467.33</v>
      </c>
      <c r="U10" s="1250">
        <v>0</v>
      </c>
      <c r="V10" s="1250">
        <v>103621.29</v>
      </c>
      <c r="W10" s="1250">
        <v>18039.490000000002</v>
      </c>
      <c r="X10" s="1250">
        <v>0</v>
      </c>
      <c r="Y10" s="1250">
        <v>0</v>
      </c>
      <c r="Z10" s="1250">
        <v>0</v>
      </c>
      <c r="AA10" s="1250">
        <v>0</v>
      </c>
      <c r="AB10" s="1250">
        <v>0</v>
      </c>
      <c r="AC10" s="1250">
        <v>0</v>
      </c>
      <c r="AD10" s="1250">
        <v>0</v>
      </c>
      <c r="AE10" s="1250">
        <v>0</v>
      </c>
      <c r="AF10" s="1250">
        <v>0</v>
      </c>
      <c r="AG10" s="1250">
        <v>0</v>
      </c>
      <c r="AH10" s="1250">
        <v>0</v>
      </c>
      <c r="AI10" s="1250">
        <v>0</v>
      </c>
      <c r="AJ10" s="1250">
        <v>0</v>
      </c>
      <c r="AK10" s="1250">
        <v>1281.6600000000001</v>
      </c>
      <c r="AL10" s="1250">
        <v>60.99</v>
      </c>
      <c r="AM10" s="1250">
        <v>0</v>
      </c>
      <c r="AN10" s="1250">
        <v>0</v>
      </c>
      <c r="AO10" s="1250">
        <v>0</v>
      </c>
      <c r="AP10" s="1250">
        <v>0</v>
      </c>
      <c r="AQ10" s="1250">
        <v>384443.79</v>
      </c>
      <c r="AR10" s="1250">
        <v>77984.66</v>
      </c>
      <c r="AS10" s="1250">
        <v>0</v>
      </c>
      <c r="AT10" s="1250">
        <v>41514607.759999998</v>
      </c>
      <c r="AU10" s="1250">
        <v>103621.29</v>
      </c>
      <c r="AV10" s="1250">
        <v>19519847.550000001</v>
      </c>
      <c r="AW10" s="1250">
        <v>61138076.600000001</v>
      </c>
      <c r="AX10" s="1250">
        <v>9486828.6500000004</v>
      </c>
      <c r="AY10" s="1250">
        <v>18039.490000000002</v>
      </c>
      <c r="AZ10" s="1250">
        <v>0</v>
      </c>
      <c r="BA10" s="1250">
        <v>0</v>
      </c>
      <c r="BB10" s="1250">
        <v>0</v>
      </c>
      <c r="BC10" s="1250">
        <v>66814.11</v>
      </c>
      <c r="BD10" s="1250">
        <v>0</v>
      </c>
      <c r="BE10" s="1250">
        <v>0</v>
      </c>
      <c r="BF10" s="1250">
        <v>9571682.25</v>
      </c>
      <c r="BG10" s="1250">
        <v>0</v>
      </c>
      <c r="BH10" s="1250">
        <v>0</v>
      </c>
      <c r="BI10" s="1250">
        <v>0</v>
      </c>
      <c r="BJ10" s="1250">
        <v>70709758.849999994</v>
      </c>
      <c r="BK10" s="1250">
        <v>70709758.849999994</v>
      </c>
      <c r="BL10" s="1250">
        <v>7545687.3099999996</v>
      </c>
      <c r="BM10" s="1250">
        <v>7545687.3099999996</v>
      </c>
      <c r="BN10" s="1250">
        <v>3227.41</v>
      </c>
      <c r="BO10" s="1250">
        <v>0</v>
      </c>
      <c r="BP10" s="1249">
        <v>45716</v>
      </c>
      <c r="BQ10" s="1252">
        <v>0</v>
      </c>
      <c r="BR10" s="1250">
        <v>0</v>
      </c>
      <c r="BS10" s="1250">
        <v>0</v>
      </c>
      <c r="BT10" s="1252">
        <v>20</v>
      </c>
      <c r="BU10" s="1250">
        <v>4466570.6999999993</v>
      </c>
      <c r="BV10" s="1250">
        <v>3668.8299999999995</v>
      </c>
      <c r="BW10" s="1252">
        <v>0</v>
      </c>
      <c r="BX10" s="1250">
        <v>0</v>
      </c>
      <c r="BY10" s="1250">
        <v>0</v>
      </c>
      <c r="BZ10" s="1250">
        <v>4466570.6999999993</v>
      </c>
      <c r="CA10" s="1250">
        <v>3668.8299999999995</v>
      </c>
      <c r="CB10" s="1250">
        <v>0</v>
      </c>
      <c r="CC10" s="1252">
        <v>20</v>
      </c>
      <c r="CD10" s="1250">
        <v>0</v>
      </c>
      <c r="CE10" s="1250">
        <v>0</v>
      </c>
      <c r="CF10" s="1250">
        <v>0</v>
      </c>
      <c r="CG10" s="1252">
        <v>0</v>
      </c>
      <c r="CH10" s="1250">
        <v>409364.52000000008</v>
      </c>
      <c r="CI10" s="1250">
        <v>168.14</v>
      </c>
      <c r="CJ10" s="1250">
        <v>0</v>
      </c>
      <c r="CK10" s="1250">
        <v>0</v>
      </c>
      <c r="CL10" s="1252">
        <v>6</v>
      </c>
      <c r="CM10" s="1249">
        <v>45716</v>
      </c>
      <c r="CN10" s="1250">
        <v>7790721274.6099997</v>
      </c>
      <c r="CO10" s="1252">
        <v>55610</v>
      </c>
      <c r="CP10" s="1250">
        <v>17680350.039999999</v>
      </c>
      <c r="CQ10" s="1252">
        <v>118</v>
      </c>
      <c r="CR10" s="1250">
        <v>9154659.6799999997</v>
      </c>
      <c r="CS10" s="1252">
        <v>50</v>
      </c>
      <c r="CT10" s="1250">
        <v>2833646.73</v>
      </c>
      <c r="CU10" s="1252">
        <v>19</v>
      </c>
      <c r="CV10" s="1250">
        <v>1167432.8400000001</v>
      </c>
      <c r="CW10" s="1252">
        <v>10</v>
      </c>
      <c r="CX10" s="1250">
        <v>283323.56</v>
      </c>
      <c r="CY10" s="1252">
        <v>4</v>
      </c>
      <c r="CZ10" s="1250">
        <v>0</v>
      </c>
      <c r="DA10" s="1252">
        <v>0</v>
      </c>
      <c r="DB10" s="1250">
        <v>0</v>
      </c>
      <c r="DC10" s="1252">
        <v>0</v>
      </c>
      <c r="DD10" s="1250">
        <v>0</v>
      </c>
      <c r="DE10" s="1252">
        <v>0</v>
      </c>
      <c r="DF10" s="1250">
        <v>0</v>
      </c>
      <c r="DG10" s="1252">
        <v>0</v>
      </c>
      <c r="DH10" s="1250">
        <v>0</v>
      </c>
      <c r="DI10" s="1252">
        <v>0</v>
      </c>
      <c r="DJ10" s="1250">
        <v>0</v>
      </c>
      <c r="DK10" s="1252">
        <v>0</v>
      </c>
      <c r="DL10" s="1250">
        <v>0</v>
      </c>
      <c r="DM10" s="1252">
        <v>0</v>
      </c>
      <c r="DN10" s="1250">
        <v>207269.66</v>
      </c>
      <c r="DO10" s="1252">
        <v>2</v>
      </c>
      <c r="DP10" s="1250">
        <v>0</v>
      </c>
      <c r="DQ10" s="1252">
        <v>14</v>
      </c>
      <c r="DR10" s="1672">
        <v>1.4862999999999999E-2</v>
      </c>
      <c r="DS10" s="1249">
        <v>45900</v>
      </c>
      <c r="DT10" s="1341" t="s">
        <v>796</v>
      </c>
      <c r="DU10" t="s">
        <v>451</v>
      </c>
      <c r="DV10" s="1250">
        <v>645681911.32000005</v>
      </c>
      <c r="DW10" s="1252">
        <v>3254</v>
      </c>
    </row>
    <row r="11" spans="1:127">
      <c r="A11" s="1249">
        <v>45808</v>
      </c>
      <c r="B11" t="s">
        <v>341</v>
      </c>
      <c r="C11" s="1250">
        <v>1231515.1100000001</v>
      </c>
      <c r="D11" s="1250">
        <v>0</v>
      </c>
      <c r="E11" s="1250">
        <v>9058.5400000000009</v>
      </c>
      <c r="F11" s="1250">
        <v>0</v>
      </c>
      <c r="G11" s="1250">
        <v>0</v>
      </c>
      <c r="H11" s="1250">
        <v>0</v>
      </c>
      <c r="I11" s="1250">
        <v>0</v>
      </c>
      <c r="J11" s="1250">
        <v>0</v>
      </c>
      <c r="K11" s="1250">
        <v>723701.24</v>
      </c>
      <c r="L11" s="1250">
        <v>0</v>
      </c>
      <c r="M11" s="1250">
        <v>1227113.95</v>
      </c>
      <c r="N11" s="1250">
        <v>0</v>
      </c>
      <c r="O11" s="1250">
        <v>719043.86</v>
      </c>
      <c r="P11" s="1250">
        <v>1846.72</v>
      </c>
      <c r="Q11" s="1250">
        <v>375.72</v>
      </c>
      <c r="R11" s="1250">
        <v>0</v>
      </c>
      <c r="S11" s="1250">
        <v>0</v>
      </c>
      <c r="T11" s="1250">
        <v>0</v>
      </c>
      <c r="U11" s="1250">
        <v>0</v>
      </c>
      <c r="V11" s="1250">
        <v>1846.72</v>
      </c>
      <c r="W11" s="1250">
        <v>375.72</v>
      </c>
      <c r="X11" s="1250">
        <v>0</v>
      </c>
      <c r="Y11" s="1250">
        <v>0</v>
      </c>
      <c r="Z11" s="1250">
        <v>0</v>
      </c>
      <c r="AA11" s="1250">
        <v>0</v>
      </c>
      <c r="AB11" s="1250">
        <v>0</v>
      </c>
      <c r="AC11" s="1250">
        <v>0</v>
      </c>
      <c r="AD11" s="1250">
        <v>0</v>
      </c>
      <c r="AE11" s="1250">
        <v>0</v>
      </c>
      <c r="AF11" s="1250">
        <v>0</v>
      </c>
      <c r="AG11" s="1250">
        <v>0</v>
      </c>
      <c r="AH11" s="1250">
        <v>0</v>
      </c>
      <c r="AI11" s="1250">
        <v>0</v>
      </c>
      <c r="AJ11" s="1250">
        <v>0</v>
      </c>
      <c r="AK11" s="1250">
        <v>0</v>
      </c>
      <c r="AL11" s="1250">
        <v>0</v>
      </c>
      <c r="AM11" s="1250">
        <v>0</v>
      </c>
      <c r="AN11" s="1250">
        <v>0</v>
      </c>
      <c r="AO11" s="1250">
        <v>0</v>
      </c>
      <c r="AP11" s="1250">
        <v>0</v>
      </c>
      <c r="AQ11" s="1250">
        <v>0</v>
      </c>
      <c r="AR11" s="1250">
        <v>0</v>
      </c>
      <c r="AS11" s="1250">
        <v>0</v>
      </c>
      <c r="AT11" s="1250">
        <v>9058.5400000000009</v>
      </c>
      <c r="AU11" s="1250">
        <v>1846.72</v>
      </c>
      <c r="AV11" s="1250">
        <v>0</v>
      </c>
      <c r="AW11" s="1250">
        <v>10905.26</v>
      </c>
      <c r="AX11" s="1250">
        <v>2777.64</v>
      </c>
      <c r="AY11" s="1250">
        <v>375.72</v>
      </c>
      <c r="AZ11" s="1250">
        <v>0</v>
      </c>
      <c r="BA11" s="1250">
        <v>0</v>
      </c>
      <c r="BB11" s="1250">
        <v>0</v>
      </c>
      <c r="BC11" s="1250">
        <v>0</v>
      </c>
      <c r="BD11" s="1250">
        <v>0</v>
      </c>
      <c r="BE11" s="1250">
        <v>0</v>
      </c>
      <c r="BF11" s="1250">
        <v>3153.36</v>
      </c>
      <c r="BG11" s="1250">
        <v>0</v>
      </c>
      <c r="BH11" s="1250">
        <v>0</v>
      </c>
      <c r="BI11" s="1250">
        <v>0</v>
      </c>
      <c r="BJ11" s="1250">
        <v>14058.62</v>
      </c>
      <c r="BK11" s="1250">
        <v>14058.62</v>
      </c>
      <c r="BL11" s="1250">
        <v>2433.9</v>
      </c>
      <c r="BM11" s="1250">
        <v>2433.9</v>
      </c>
      <c r="BN11" s="1250">
        <v>1398.92</v>
      </c>
      <c r="BO11" s="1250">
        <v>0</v>
      </c>
      <c r="BP11" s="1249">
        <v>45688</v>
      </c>
      <c r="BQ11" s="1252">
        <v>1</v>
      </c>
      <c r="BR11" s="1250">
        <v>72001.25</v>
      </c>
      <c r="BS11" s="1250">
        <v>50.4</v>
      </c>
      <c r="BT11" s="1252">
        <v>20</v>
      </c>
      <c r="BU11" s="1250">
        <v>3671628.52</v>
      </c>
      <c r="BV11" s="1250">
        <v>3756.21</v>
      </c>
      <c r="BW11" s="1252">
        <v>0</v>
      </c>
      <c r="BX11" s="1250">
        <v>0</v>
      </c>
      <c r="BY11" s="1250">
        <v>0</v>
      </c>
      <c r="BZ11" s="1250">
        <v>3743629.77</v>
      </c>
      <c r="CA11" s="1250">
        <v>3806.61</v>
      </c>
      <c r="CB11" s="1250">
        <v>0</v>
      </c>
      <c r="CC11" s="1252">
        <v>21</v>
      </c>
      <c r="CD11" s="1250">
        <v>0</v>
      </c>
      <c r="CE11" s="1250">
        <v>0</v>
      </c>
      <c r="CF11" s="1250">
        <v>0</v>
      </c>
      <c r="CG11" s="1252">
        <v>0</v>
      </c>
      <c r="CH11" s="1250">
        <v>238668.41</v>
      </c>
      <c r="CI11" s="1250">
        <v>90.25</v>
      </c>
      <c r="CJ11" s="1250">
        <v>0</v>
      </c>
      <c r="CK11" s="1250">
        <v>0</v>
      </c>
      <c r="CL11" s="1252">
        <v>2</v>
      </c>
      <c r="CM11" s="1249">
        <v>45688</v>
      </c>
      <c r="CN11" s="1250">
        <v>7851886174.6700001</v>
      </c>
      <c r="CO11" s="1252">
        <v>55789</v>
      </c>
      <c r="CP11" s="1250">
        <v>19070387.640000001</v>
      </c>
      <c r="CQ11" s="1252">
        <v>114</v>
      </c>
      <c r="CR11" s="1250">
        <v>7512666.54</v>
      </c>
      <c r="CS11" s="1252">
        <v>47</v>
      </c>
      <c r="CT11" s="1250">
        <v>2234762.4300000002</v>
      </c>
      <c r="CU11" s="1252">
        <v>22</v>
      </c>
      <c r="CV11" s="1250">
        <v>1393735.6799999999</v>
      </c>
      <c r="CW11" s="1252">
        <v>8</v>
      </c>
      <c r="CX11" s="1250">
        <v>0</v>
      </c>
      <c r="CY11" s="1252">
        <v>0</v>
      </c>
      <c r="CZ11" s="1250">
        <v>0</v>
      </c>
      <c r="DA11" s="1252">
        <v>0</v>
      </c>
      <c r="DB11" s="1250">
        <v>0</v>
      </c>
      <c r="DC11" s="1252">
        <v>0</v>
      </c>
      <c r="DD11" s="1250">
        <v>0</v>
      </c>
      <c r="DE11" s="1252">
        <v>0</v>
      </c>
      <c r="DF11" s="1250">
        <v>0</v>
      </c>
      <c r="DG11" s="1252">
        <v>0</v>
      </c>
      <c r="DH11" s="1250">
        <v>0</v>
      </c>
      <c r="DI11" s="1252">
        <v>0</v>
      </c>
      <c r="DJ11" s="1250">
        <v>0</v>
      </c>
      <c r="DK11" s="1252">
        <v>0</v>
      </c>
      <c r="DL11" s="1250">
        <v>0</v>
      </c>
      <c r="DM11" s="1252">
        <v>0</v>
      </c>
      <c r="DN11" s="1250">
        <v>411276.35</v>
      </c>
      <c r="DO11" s="1252">
        <v>6</v>
      </c>
      <c r="DP11" s="1250">
        <v>0</v>
      </c>
      <c r="DQ11" s="1252">
        <v>12</v>
      </c>
      <c r="DR11" s="1672">
        <v>1.4859000000000001E-2</v>
      </c>
      <c r="DS11" s="1249">
        <v>45900</v>
      </c>
      <c r="DT11" s="1341" t="s">
        <v>797</v>
      </c>
      <c r="DU11" t="s">
        <v>452</v>
      </c>
      <c r="DV11" s="1250">
        <v>413252681.68000001</v>
      </c>
      <c r="DW11" s="1252">
        <v>1753</v>
      </c>
    </row>
    <row r="12" spans="1:127">
      <c r="A12" s="1249">
        <v>45777</v>
      </c>
      <c r="B12" t="s">
        <v>712</v>
      </c>
      <c r="C12" s="1250">
        <v>7762584280.3299999</v>
      </c>
      <c r="D12" s="1250">
        <v>0</v>
      </c>
      <c r="E12" s="1250">
        <v>41510862.210000001</v>
      </c>
      <c r="F12" s="1250">
        <v>14842897.939999999</v>
      </c>
      <c r="G12" s="1250">
        <v>0</v>
      </c>
      <c r="H12" s="1250">
        <v>0</v>
      </c>
      <c r="I12" s="1250">
        <v>0</v>
      </c>
      <c r="J12" s="1250">
        <v>0</v>
      </c>
      <c r="K12" s="1250">
        <v>1236920.96</v>
      </c>
      <c r="L12" s="1250">
        <v>0</v>
      </c>
      <c r="M12" s="1250">
        <v>4119120.61</v>
      </c>
      <c r="N12" s="1250">
        <v>0</v>
      </c>
      <c r="O12" s="1250">
        <v>7700874478.6099997</v>
      </c>
      <c r="P12" s="1250">
        <v>163151.37</v>
      </c>
      <c r="Q12" s="1250">
        <v>48664.54</v>
      </c>
      <c r="R12" s="1250">
        <v>0</v>
      </c>
      <c r="S12" s="1250">
        <v>203012.38</v>
      </c>
      <c r="T12" s="1250">
        <v>37302.400000000001</v>
      </c>
      <c r="U12" s="1250">
        <v>0</v>
      </c>
      <c r="V12" s="1250">
        <v>63727.519999999997</v>
      </c>
      <c r="W12" s="1250">
        <v>27098.03</v>
      </c>
      <c r="X12" s="1250">
        <v>0</v>
      </c>
      <c r="Y12" s="1250">
        <v>0</v>
      </c>
      <c r="Z12" s="1250">
        <v>0</v>
      </c>
      <c r="AA12" s="1250">
        <v>0</v>
      </c>
      <c r="AB12" s="1250">
        <v>0</v>
      </c>
      <c r="AC12" s="1250">
        <v>0</v>
      </c>
      <c r="AD12" s="1250">
        <v>0</v>
      </c>
      <c r="AE12" s="1250">
        <v>1345.02</v>
      </c>
      <c r="AF12" s="1250">
        <v>251.1</v>
      </c>
      <c r="AG12" s="1250">
        <v>0</v>
      </c>
      <c r="AH12" s="1250">
        <v>0</v>
      </c>
      <c r="AI12" s="1250">
        <v>0</v>
      </c>
      <c r="AJ12" s="1250">
        <v>0</v>
      </c>
      <c r="AK12" s="1250">
        <v>0</v>
      </c>
      <c r="AL12" s="1250">
        <v>0</v>
      </c>
      <c r="AM12" s="1250">
        <v>0</v>
      </c>
      <c r="AN12" s="1250">
        <v>0</v>
      </c>
      <c r="AO12" s="1250">
        <v>0</v>
      </c>
      <c r="AP12" s="1250">
        <v>0</v>
      </c>
      <c r="AQ12" s="1250">
        <v>301091.21000000002</v>
      </c>
      <c r="AR12" s="1250">
        <v>58617.81</v>
      </c>
      <c r="AS12" s="1250">
        <v>0</v>
      </c>
      <c r="AT12" s="1250">
        <v>41307849.829999998</v>
      </c>
      <c r="AU12" s="1250">
        <v>63727.519999999997</v>
      </c>
      <c r="AV12" s="1250">
        <v>14842897.939999999</v>
      </c>
      <c r="AW12" s="1250">
        <v>56214475.289999999</v>
      </c>
      <c r="AX12" s="1250">
        <v>9577619.2100000009</v>
      </c>
      <c r="AY12" s="1250">
        <v>27098.03</v>
      </c>
      <c r="AZ12" s="1250">
        <v>0</v>
      </c>
      <c r="BA12" s="1250">
        <v>0</v>
      </c>
      <c r="BB12" s="1250">
        <v>0</v>
      </c>
      <c r="BC12" s="1250">
        <v>63036.82</v>
      </c>
      <c r="BD12" s="1250">
        <v>0</v>
      </c>
      <c r="BE12" s="1250">
        <v>0</v>
      </c>
      <c r="BF12" s="1250">
        <v>9667754.0600000005</v>
      </c>
      <c r="BG12" s="1250">
        <v>0</v>
      </c>
      <c r="BH12" s="1250">
        <v>0</v>
      </c>
      <c r="BI12" s="1250">
        <v>0</v>
      </c>
      <c r="BJ12" s="1250">
        <v>65882229.350000001</v>
      </c>
      <c r="BK12" s="1250">
        <v>65882229.350000001</v>
      </c>
      <c r="BL12" s="1250">
        <v>7532055.3600000003</v>
      </c>
      <c r="BM12" s="1250">
        <v>7532055.3600000003</v>
      </c>
      <c r="BN12" s="1250">
        <v>2899.61</v>
      </c>
      <c r="BO12" s="1250">
        <v>0</v>
      </c>
      <c r="BP12" s="1249">
        <v>45657</v>
      </c>
      <c r="BQ12" s="1252">
        <v>2</v>
      </c>
      <c r="BR12" s="1250">
        <v>574406.91999999993</v>
      </c>
      <c r="BS12" s="1250">
        <v>417.5</v>
      </c>
      <c r="BT12" s="1252">
        <v>6</v>
      </c>
      <c r="BU12" s="1250">
        <v>820697.87</v>
      </c>
      <c r="BV12" s="1250">
        <v>1068.02</v>
      </c>
      <c r="BW12" s="1252">
        <v>14</v>
      </c>
      <c r="BX12" s="1250">
        <v>1995804.8499999996</v>
      </c>
      <c r="BY12" s="1250">
        <v>1808.9099999999996</v>
      </c>
      <c r="BZ12" s="1250">
        <v>3390909.6399999997</v>
      </c>
      <c r="CA12" s="1250">
        <v>3294.4299999999994</v>
      </c>
      <c r="CB12" s="1250">
        <v>0</v>
      </c>
      <c r="CC12" s="1252">
        <v>22</v>
      </c>
      <c r="CD12" s="1250">
        <v>0</v>
      </c>
      <c r="CE12" s="1250">
        <v>0</v>
      </c>
      <c r="CF12" s="1250">
        <v>0</v>
      </c>
      <c r="CG12" s="1252">
        <v>0</v>
      </c>
      <c r="CH12" s="1250">
        <v>254831.75</v>
      </c>
      <c r="CI12" s="1250">
        <v>459.87</v>
      </c>
      <c r="CJ12" s="1250">
        <v>0</v>
      </c>
      <c r="CK12" s="1250">
        <v>10910.39</v>
      </c>
      <c r="CL12" s="1252">
        <v>2</v>
      </c>
      <c r="CM12" s="1249">
        <v>45657</v>
      </c>
      <c r="CN12" s="1250">
        <v>7913177373.5100002</v>
      </c>
      <c r="CO12" s="1252">
        <v>55965</v>
      </c>
      <c r="CP12" s="1250">
        <v>20261511.460000001</v>
      </c>
      <c r="CQ12" s="1252">
        <v>126</v>
      </c>
      <c r="CR12" s="1250">
        <v>6209398.6799999997</v>
      </c>
      <c r="CS12" s="1252">
        <v>39</v>
      </c>
      <c r="CT12" s="1250">
        <v>2583394.5499999998</v>
      </c>
      <c r="CU12" s="1252">
        <v>20</v>
      </c>
      <c r="CV12" s="1250">
        <v>0</v>
      </c>
      <c r="CW12" s="1252">
        <v>0</v>
      </c>
      <c r="CX12" s="1250">
        <v>0</v>
      </c>
      <c r="CY12" s="1252">
        <v>0</v>
      </c>
      <c r="CZ12" s="1250">
        <v>0</v>
      </c>
      <c r="DA12" s="1252">
        <v>0</v>
      </c>
      <c r="DB12" s="1250">
        <v>0</v>
      </c>
      <c r="DC12" s="1252">
        <v>0</v>
      </c>
      <c r="DD12" s="1250">
        <v>0</v>
      </c>
      <c r="DE12" s="1252">
        <v>0</v>
      </c>
      <c r="DF12" s="1250">
        <v>0</v>
      </c>
      <c r="DG12" s="1252">
        <v>0</v>
      </c>
      <c r="DH12" s="1250">
        <v>0</v>
      </c>
      <c r="DI12" s="1252">
        <v>0</v>
      </c>
      <c r="DJ12" s="1250">
        <v>0</v>
      </c>
      <c r="DK12" s="1252">
        <v>0</v>
      </c>
      <c r="DL12" s="1250">
        <v>0</v>
      </c>
      <c r="DM12" s="1252">
        <v>0</v>
      </c>
      <c r="DN12" s="1250">
        <v>238668.41</v>
      </c>
      <c r="DO12" s="1252">
        <v>3</v>
      </c>
      <c r="DP12" s="1250">
        <v>0</v>
      </c>
      <c r="DQ12" s="1252">
        <v>6</v>
      </c>
      <c r="DR12" s="1672">
        <v>1.4859000000000001E-2</v>
      </c>
      <c r="DS12" s="1249">
        <v>45900</v>
      </c>
      <c r="DT12" s="1341" t="s">
        <v>798</v>
      </c>
      <c r="DU12" t="s">
        <v>453</v>
      </c>
      <c r="DV12" s="1250">
        <v>311652294.20999998</v>
      </c>
      <c r="DW12" s="1252">
        <v>1120</v>
      </c>
    </row>
    <row r="13" spans="1:127">
      <c r="A13" s="1249">
        <v>45777</v>
      </c>
      <c r="B13" t="s">
        <v>341</v>
      </c>
      <c r="C13" s="1250">
        <v>279860.34999999998</v>
      </c>
      <c r="D13" s="1250">
        <v>0</v>
      </c>
      <c r="E13" s="1250">
        <v>5405.85</v>
      </c>
      <c r="F13" s="1250">
        <v>0</v>
      </c>
      <c r="G13" s="1250">
        <v>0</v>
      </c>
      <c r="H13" s="1250">
        <v>0</v>
      </c>
      <c r="I13" s="1250">
        <v>0</v>
      </c>
      <c r="J13" s="1250">
        <v>0</v>
      </c>
      <c r="K13" s="1250">
        <v>1236920.96</v>
      </c>
      <c r="L13" s="1250">
        <v>0</v>
      </c>
      <c r="M13" s="1250">
        <v>279860.34999999998</v>
      </c>
      <c r="N13" s="1250">
        <v>0</v>
      </c>
      <c r="O13" s="1250">
        <v>1231515.1100000001</v>
      </c>
      <c r="P13" s="1250">
        <v>1664.98</v>
      </c>
      <c r="Q13" s="1250">
        <v>438.03</v>
      </c>
      <c r="R13" s="1250">
        <v>0</v>
      </c>
      <c r="S13" s="1250">
        <v>1057.32</v>
      </c>
      <c r="T13" s="1250">
        <v>307.64999999999998</v>
      </c>
      <c r="U13" s="1250">
        <v>0</v>
      </c>
      <c r="V13" s="1250">
        <v>0</v>
      </c>
      <c r="W13" s="1250">
        <v>0</v>
      </c>
      <c r="X13" s="1250">
        <v>0</v>
      </c>
      <c r="Y13" s="1250">
        <v>0</v>
      </c>
      <c r="Z13" s="1250">
        <v>0</v>
      </c>
      <c r="AA13" s="1250">
        <v>0</v>
      </c>
      <c r="AB13" s="1250">
        <v>0</v>
      </c>
      <c r="AC13" s="1250">
        <v>0</v>
      </c>
      <c r="AD13" s="1250">
        <v>0</v>
      </c>
      <c r="AE13" s="1250">
        <v>1345.02</v>
      </c>
      <c r="AF13" s="1250">
        <v>251.1</v>
      </c>
      <c r="AG13" s="1250">
        <v>0</v>
      </c>
      <c r="AH13" s="1250">
        <v>0</v>
      </c>
      <c r="AI13" s="1250">
        <v>0</v>
      </c>
      <c r="AJ13" s="1250">
        <v>0</v>
      </c>
      <c r="AK13" s="1250">
        <v>2220.6</v>
      </c>
      <c r="AL13" s="1250">
        <v>621.05999999999995</v>
      </c>
      <c r="AM13" s="1250">
        <v>0</v>
      </c>
      <c r="AN13" s="1250">
        <v>0</v>
      </c>
      <c r="AO13" s="1250">
        <v>0</v>
      </c>
      <c r="AP13" s="1250">
        <v>0</v>
      </c>
      <c r="AQ13" s="1250">
        <v>1846.72</v>
      </c>
      <c r="AR13" s="1250">
        <v>375.72</v>
      </c>
      <c r="AS13" s="1250">
        <v>0</v>
      </c>
      <c r="AT13" s="1250">
        <v>4348.53</v>
      </c>
      <c r="AU13" s="1250">
        <v>0</v>
      </c>
      <c r="AV13" s="1250">
        <v>0</v>
      </c>
      <c r="AW13" s="1250">
        <v>4348.53</v>
      </c>
      <c r="AX13" s="1250">
        <v>1458.97</v>
      </c>
      <c r="AY13" s="1250">
        <v>0</v>
      </c>
      <c r="AZ13" s="1250">
        <v>0</v>
      </c>
      <c r="BA13" s="1250">
        <v>0</v>
      </c>
      <c r="BB13" s="1250">
        <v>0</v>
      </c>
      <c r="BC13" s="1250">
        <v>0</v>
      </c>
      <c r="BD13" s="1250">
        <v>0</v>
      </c>
      <c r="BE13" s="1250">
        <v>0</v>
      </c>
      <c r="BF13" s="1250">
        <v>1458.97</v>
      </c>
      <c r="BG13" s="1250">
        <v>0</v>
      </c>
      <c r="BH13" s="1250">
        <v>0</v>
      </c>
      <c r="BI13" s="1250">
        <v>0</v>
      </c>
      <c r="BJ13" s="1250">
        <v>5807.5</v>
      </c>
      <c r="BK13" s="1250">
        <v>5807.5</v>
      </c>
      <c r="BL13" s="1250">
        <v>1545.96</v>
      </c>
      <c r="BM13" s="1250">
        <v>1545.96</v>
      </c>
      <c r="BN13" s="1250">
        <v>140.32</v>
      </c>
      <c r="BO13" s="1250">
        <v>0</v>
      </c>
      <c r="BP13" s="1249">
        <v>45626</v>
      </c>
      <c r="BQ13" s="1252">
        <v>4</v>
      </c>
      <c r="BR13" s="1250">
        <v>408945.69999999995</v>
      </c>
      <c r="BS13" s="1250">
        <v>436.15000000000003</v>
      </c>
      <c r="BT13" s="1252">
        <v>22</v>
      </c>
      <c r="BU13" s="1250">
        <v>2678021.54</v>
      </c>
      <c r="BV13" s="1250">
        <v>1937.04</v>
      </c>
      <c r="BW13" s="1252">
        <v>0</v>
      </c>
      <c r="BX13" s="1250">
        <v>0</v>
      </c>
      <c r="BY13" s="1250">
        <v>0</v>
      </c>
      <c r="BZ13" s="1250">
        <v>3086967.2399999998</v>
      </c>
      <c r="CA13" s="1250">
        <v>2373.19</v>
      </c>
      <c r="CB13" s="1250">
        <v>0</v>
      </c>
      <c r="CC13" s="1252">
        <v>26</v>
      </c>
      <c r="CD13" s="1250">
        <v>0</v>
      </c>
      <c r="CE13" s="1250">
        <v>0</v>
      </c>
      <c r="CF13" s="1250">
        <v>0</v>
      </c>
      <c r="CG13" s="1252">
        <v>0</v>
      </c>
      <c r="CH13" s="1250">
        <v>63768.42</v>
      </c>
      <c r="CI13" s="1250">
        <v>101.85</v>
      </c>
      <c r="CJ13" s="1250">
        <v>0</v>
      </c>
      <c r="CK13" s="1250">
        <v>0</v>
      </c>
      <c r="CL13" s="1252">
        <v>1</v>
      </c>
      <c r="CM13" s="1249">
        <v>45626</v>
      </c>
      <c r="CN13" s="1250">
        <v>8038993600.0500002</v>
      </c>
      <c r="CO13" s="1252">
        <v>56548</v>
      </c>
      <c r="CP13" s="1250">
        <v>17650355.260000002</v>
      </c>
      <c r="CQ13" s="1252">
        <v>111</v>
      </c>
      <c r="CR13" s="1250">
        <v>6034476.1200000001</v>
      </c>
      <c r="CS13" s="1252">
        <v>31</v>
      </c>
      <c r="CT13" s="1250">
        <v>0</v>
      </c>
      <c r="CU13" s="1252">
        <v>0</v>
      </c>
      <c r="CV13" s="1250">
        <v>0</v>
      </c>
      <c r="CW13" s="1252">
        <v>0</v>
      </c>
      <c r="CX13" s="1250">
        <v>0</v>
      </c>
      <c r="CY13" s="1252">
        <v>0</v>
      </c>
      <c r="CZ13" s="1250">
        <v>0</v>
      </c>
      <c r="DA13" s="1252">
        <v>0</v>
      </c>
      <c r="DB13" s="1250">
        <v>0</v>
      </c>
      <c r="DC13" s="1252">
        <v>0</v>
      </c>
      <c r="DD13" s="1250">
        <v>0</v>
      </c>
      <c r="DE13" s="1252">
        <v>0</v>
      </c>
      <c r="DF13" s="1250">
        <v>0</v>
      </c>
      <c r="DG13" s="1252">
        <v>0</v>
      </c>
      <c r="DH13" s="1250">
        <v>0</v>
      </c>
      <c r="DI13" s="1252">
        <v>0</v>
      </c>
      <c r="DJ13" s="1250">
        <v>0</v>
      </c>
      <c r="DK13" s="1252">
        <v>0</v>
      </c>
      <c r="DL13" s="1250">
        <v>0</v>
      </c>
      <c r="DM13" s="1252">
        <v>0</v>
      </c>
      <c r="DN13" s="1250">
        <v>256996.09</v>
      </c>
      <c r="DO13" s="1252">
        <v>2</v>
      </c>
      <c r="DP13" s="1250">
        <v>0</v>
      </c>
      <c r="DQ13" s="1252">
        <v>3</v>
      </c>
      <c r="DR13" s="1672">
        <v>1.4836999999999999E-2</v>
      </c>
      <c r="DS13" s="1249">
        <v>45900</v>
      </c>
      <c r="DT13" s="1341" t="s">
        <v>799</v>
      </c>
      <c r="DU13" t="s">
        <v>454</v>
      </c>
      <c r="DV13" s="1250">
        <v>215411017.96000001</v>
      </c>
      <c r="DW13" s="1252">
        <v>691</v>
      </c>
    </row>
    <row r="14" spans="1:127">
      <c r="A14" s="1249">
        <v>45747</v>
      </c>
      <c r="B14" t="s">
        <v>712</v>
      </c>
      <c r="C14" s="1250">
        <v>7821840687.46</v>
      </c>
      <c r="D14" s="1250">
        <v>0</v>
      </c>
      <c r="E14" s="1250">
        <v>41439704.270000003</v>
      </c>
      <c r="F14" s="1250">
        <v>15107591.52</v>
      </c>
      <c r="G14" s="1250">
        <v>0</v>
      </c>
      <c r="H14" s="1250">
        <v>0</v>
      </c>
      <c r="I14" s="1250">
        <v>0</v>
      </c>
      <c r="J14" s="1250">
        <v>0</v>
      </c>
      <c r="K14" s="1250">
        <v>394532.89</v>
      </c>
      <c r="L14" s="1250">
        <v>0</v>
      </c>
      <c r="M14" s="1250">
        <v>1994383.54</v>
      </c>
      <c r="N14" s="1250">
        <v>320194.90999999997</v>
      </c>
      <c r="O14" s="1250">
        <v>7762584280.3299999</v>
      </c>
      <c r="P14" s="1250">
        <v>236010.43</v>
      </c>
      <c r="Q14" s="1250">
        <v>48694.12</v>
      </c>
      <c r="R14" s="1250">
        <v>0</v>
      </c>
      <c r="S14" s="1250">
        <v>38751.35</v>
      </c>
      <c r="T14" s="1250">
        <v>26348.73</v>
      </c>
      <c r="U14" s="1250">
        <v>0</v>
      </c>
      <c r="V14" s="1250">
        <v>110479.05</v>
      </c>
      <c r="W14" s="1250">
        <v>26077.64</v>
      </c>
      <c r="X14" s="1250">
        <v>0</v>
      </c>
      <c r="Y14" s="1250">
        <v>0</v>
      </c>
      <c r="Z14" s="1250">
        <v>0</v>
      </c>
      <c r="AA14" s="1250">
        <v>0</v>
      </c>
      <c r="AB14" s="1250">
        <v>0</v>
      </c>
      <c r="AC14" s="1250">
        <v>0</v>
      </c>
      <c r="AD14" s="1250">
        <v>0</v>
      </c>
      <c r="AE14" s="1250">
        <v>1131.3599999999999</v>
      </c>
      <c r="AF14" s="1250">
        <v>300.67</v>
      </c>
      <c r="AG14" s="1250">
        <v>0</v>
      </c>
      <c r="AH14" s="1250">
        <v>0</v>
      </c>
      <c r="AI14" s="1250">
        <v>0</v>
      </c>
      <c r="AJ14" s="1250">
        <v>0</v>
      </c>
      <c r="AK14" s="1250">
        <v>0</v>
      </c>
      <c r="AL14" s="1250">
        <v>0</v>
      </c>
      <c r="AM14" s="1250">
        <v>0</v>
      </c>
      <c r="AN14" s="1250">
        <v>0</v>
      </c>
      <c r="AO14" s="1250">
        <v>0</v>
      </c>
      <c r="AP14" s="1250">
        <v>0</v>
      </c>
      <c r="AQ14" s="1250">
        <v>163151.37</v>
      </c>
      <c r="AR14" s="1250">
        <v>48664.54</v>
      </c>
      <c r="AS14" s="1250">
        <v>0</v>
      </c>
      <c r="AT14" s="1250">
        <v>41400952.920000002</v>
      </c>
      <c r="AU14" s="1250">
        <v>110479.05</v>
      </c>
      <c r="AV14" s="1250">
        <v>15107591.52</v>
      </c>
      <c r="AW14" s="1250">
        <v>56619023.490000002</v>
      </c>
      <c r="AX14" s="1250">
        <v>9615918.6699999999</v>
      </c>
      <c r="AY14" s="1250">
        <v>26077.64</v>
      </c>
      <c r="AZ14" s="1250">
        <v>0</v>
      </c>
      <c r="BA14" s="1250">
        <v>0</v>
      </c>
      <c r="BB14" s="1250">
        <v>0</v>
      </c>
      <c r="BC14" s="1250">
        <v>76072.649999999994</v>
      </c>
      <c r="BD14" s="1250">
        <v>0</v>
      </c>
      <c r="BE14" s="1250">
        <v>0</v>
      </c>
      <c r="BF14" s="1250">
        <v>9718068.9600000009</v>
      </c>
      <c r="BG14" s="1250">
        <v>0</v>
      </c>
      <c r="BH14" s="1250">
        <v>0</v>
      </c>
      <c r="BI14" s="1250">
        <v>0</v>
      </c>
      <c r="BJ14" s="1250">
        <v>66337092.450000003</v>
      </c>
      <c r="BK14" s="1250">
        <v>66337092.450000003</v>
      </c>
      <c r="BL14" s="1250">
        <v>7640469.7000000002</v>
      </c>
      <c r="BM14" s="1250">
        <v>7640469.7000000002</v>
      </c>
      <c r="BN14" s="1250">
        <v>1968.11</v>
      </c>
      <c r="BO14" s="1250">
        <v>170.77</v>
      </c>
      <c r="BP14" s="1249">
        <v>45596</v>
      </c>
      <c r="BQ14" s="1252">
        <v>0</v>
      </c>
      <c r="BR14" s="1250">
        <v>0</v>
      </c>
      <c r="BS14" s="1250">
        <v>0</v>
      </c>
      <c r="BT14" s="1252">
        <v>2</v>
      </c>
      <c r="BU14" s="1250">
        <v>262375.61</v>
      </c>
      <c r="BV14" s="1250">
        <v>232.45</v>
      </c>
      <c r="BW14" s="1252">
        <v>10</v>
      </c>
      <c r="BX14" s="1250">
        <v>1276580.07</v>
      </c>
      <c r="BY14" s="1250">
        <v>1196.04</v>
      </c>
      <c r="BZ14" s="1250">
        <v>1538955.6800000002</v>
      </c>
      <c r="CA14" s="1250">
        <v>1428.49</v>
      </c>
      <c r="CB14" s="1250">
        <v>0</v>
      </c>
      <c r="CC14" s="1252">
        <v>12</v>
      </c>
      <c r="CD14" s="1250">
        <v>0</v>
      </c>
      <c r="CE14" s="1250">
        <v>0</v>
      </c>
      <c r="CF14" s="1250">
        <v>0</v>
      </c>
      <c r="CG14" s="1252">
        <v>0</v>
      </c>
      <c r="CH14" s="1250">
        <v>0</v>
      </c>
      <c r="CI14" s="1250">
        <v>0</v>
      </c>
      <c r="CJ14" s="1250">
        <v>0</v>
      </c>
      <c r="CK14" s="1250">
        <v>0</v>
      </c>
      <c r="CL14" s="1252">
        <v>0</v>
      </c>
      <c r="CM14" s="1249">
        <v>45596</v>
      </c>
      <c r="CN14" s="1250">
        <v>8120798931.6599998</v>
      </c>
      <c r="CO14" s="1252">
        <v>56839</v>
      </c>
      <c r="CP14" s="1250">
        <v>0</v>
      </c>
      <c r="CQ14" s="1252">
        <v>0</v>
      </c>
      <c r="CR14" s="1250">
        <v>0</v>
      </c>
      <c r="CS14" s="1252">
        <v>0</v>
      </c>
      <c r="CT14" s="1250">
        <v>0</v>
      </c>
      <c r="CU14" s="1252">
        <v>0</v>
      </c>
      <c r="CV14" s="1250">
        <v>0</v>
      </c>
      <c r="CW14" s="1252">
        <v>0</v>
      </c>
      <c r="CX14" s="1250">
        <v>0</v>
      </c>
      <c r="CY14" s="1252">
        <v>0</v>
      </c>
      <c r="CZ14" s="1250">
        <v>0</v>
      </c>
      <c r="DA14" s="1252">
        <v>0</v>
      </c>
      <c r="DB14" s="1250">
        <v>0</v>
      </c>
      <c r="DC14" s="1252">
        <v>0</v>
      </c>
      <c r="DD14" s="1250">
        <v>0</v>
      </c>
      <c r="DE14" s="1252">
        <v>0</v>
      </c>
      <c r="DF14" s="1250">
        <v>0</v>
      </c>
      <c r="DG14" s="1252">
        <v>0</v>
      </c>
      <c r="DH14" s="1250">
        <v>0</v>
      </c>
      <c r="DI14" s="1252">
        <v>0</v>
      </c>
      <c r="DJ14" s="1250">
        <v>0</v>
      </c>
      <c r="DK14" s="1252">
        <v>0</v>
      </c>
      <c r="DL14" s="1250">
        <v>0</v>
      </c>
      <c r="DM14" s="1252">
        <v>0</v>
      </c>
      <c r="DN14" s="1250">
        <v>65384.86</v>
      </c>
      <c r="DO14" s="1252">
        <v>1</v>
      </c>
      <c r="DP14" s="1250">
        <v>0</v>
      </c>
      <c r="DQ14" s="1252">
        <v>1</v>
      </c>
      <c r="DR14" s="1672">
        <v>1.4827809999999999E-2</v>
      </c>
      <c r="DS14" s="1249">
        <v>45900</v>
      </c>
      <c r="DT14" s="1341" t="s">
        <v>800</v>
      </c>
      <c r="DU14" t="s">
        <v>455</v>
      </c>
      <c r="DV14" s="1250">
        <v>169397219.80000001</v>
      </c>
      <c r="DW14" s="1252">
        <v>473</v>
      </c>
    </row>
    <row r="15" spans="1:127">
      <c r="A15" s="1249">
        <v>45747</v>
      </c>
      <c r="B15" t="s">
        <v>341</v>
      </c>
      <c r="C15" s="1250">
        <v>207269.66</v>
      </c>
      <c r="D15" s="1250">
        <v>0</v>
      </c>
      <c r="E15" s="1250">
        <v>115232.36</v>
      </c>
      <c r="F15" s="1250">
        <v>0</v>
      </c>
      <c r="G15" s="1250">
        <v>0</v>
      </c>
      <c r="H15" s="1250">
        <v>0</v>
      </c>
      <c r="I15" s="1250">
        <v>0</v>
      </c>
      <c r="J15" s="1250">
        <v>0</v>
      </c>
      <c r="K15" s="1250">
        <v>394532.89</v>
      </c>
      <c r="L15" s="1250">
        <v>0</v>
      </c>
      <c r="M15" s="1250">
        <v>206709.84</v>
      </c>
      <c r="N15" s="1250">
        <v>0</v>
      </c>
      <c r="O15" s="1250">
        <v>279860.34999999998</v>
      </c>
      <c r="P15" s="1250">
        <v>0</v>
      </c>
      <c r="Q15" s="1250">
        <v>0</v>
      </c>
      <c r="R15" s="1250">
        <v>0</v>
      </c>
      <c r="S15" s="1250">
        <v>533.62</v>
      </c>
      <c r="T15" s="1250">
        <v>137.36000000000001</v>
      </c>
      <c r="U15" s="1250">
        <v>0</v>
      </c>
      <c r="V15" s="1250">
        <v>0</v>
      </c>
      <c r="W15" s="1250">
        <v>0</v>
      </c>
      <c r="X15" s="1250">
        <v>0</v>
      </c>
      <c r="Y15" s="1250">
        <v>0</v>
      </c>
      <c r="Z15" s="1250">
        <v>0</v>
      </c>
      <c r="AA15" s="1250">
        <v>0</v>
      </c>
      <c r="AB15" s="1250">
        <v>0</v>
      </c>
      <c r="AC15" s="1250">
        <v>0</v>
      </c>
      <c r="AD15" s="1250">
        <v>0</v>
      </c>
      <c r="AE15" s="1250">
        <v>1131.3599999999999</v>
      </c>
      <c r="AF15" s="1250">
        <v>300.67</v>
      </c>
      <c r="AG15" s="1250">
        <v>0</v>
      </c>
      <c r="AH15" s="1250">
        <v>0</v>
      </c>
      <c r="AI15" s="1250">
        <v>0</v>
      </c>
      <c r="AJ15" s="1250">
        <v>0</v>
      </c>
      <c r="AK15" s="1250">
        <v>0</v>
      </c>
      <c r="AL15" s="1250">
        <v>0</v>
      </c>
      <c r="AM15" s="1250">
        <v>0</v>
      </c>
      <c r="AN15" s="1250">
        <v>0</v>
      </c>
      <c r="AO15" s="1250">
        <v>0</v>
      </c>
      <c r="AP15" s="1250">
        <v>0</v>
      </c>
      <c r="AQ15" s="1250">
        <v>1664.98</v>
      </c>
      <c r="AR15" s="1250">
        <v>438.03</v>
      </c>
      <c r="AS15" s="1250">
        <v>0</v>
      </c>
      <c r="AT15" s="1250">
        <v>114698.74</v>
      </c>
      <c r="AU15" s="1250">
        <v>0</v>
      </c>
      <c r="AV15" s="1250">
        <v>0</v>
      </c>
      <c r="AW15" s="1250">
        <v>114698.74</v>
      </c>
      <c r="AX15" s="1250">
        <v>883.23</v>
      </c>
      <c r="AY15" s="1250">
        <v>0</v>
      </c>
      <c r="AZ15" s="1250">
        <v>0</v>
      </c>
      <c r="BA15" s="1250">
        <v>0</v>
      </c>
      <c r="BB15" s="1250">
        <v>0</v>
      </c>
      <c r="BC15" s="1250">
        <v>0</v>
      </c>
      <c r="BD15" s="1250">
        <v>0</v>
      </c>
      <c r="BE15" s="1250">
        <v>0</v>
      </c>
      <c r="BF15" s="1250">
        <v>883.23</v>
      </c>
      <c r="BG15" s="1250">
        <v>0</v>
      </c>
      <c r="BH15" s="1250">
        <v>0</v>
      </c>
      <c r="BI15" s="1250">
        <v>0</v>
      </c>
      <c r="BJ15" s="1250">
        <v>115581.97</v>
      </c>
      <c r="BK15" s="1250">
        <v>115581.97</v>
      </c>
      <c r="BL15" s="1250">
        <v>507.36</v>
      </c>
      <c r="BM15" s="1250">
        <v>507.36</v>
      </c>
      <c r="BN15" s="1250">
        <v>359.76</v>
      </c>
      <c r="BO15" s="1250">
        <v>0</v>
      </c>
      <c r="BP15" s="1249">
        <v>45565</v>
      </c>
      <c r="BQ15" s="1252">
        <v>0</v>
      </c>
      <c r="BR15" s="1250">
        <v>0</v>
      </c>
      <c r="BS15" s="1250">
        <v>0</v>
      </c>
      <c r="BT15" s="1252">
        <v>0</v>
      </c>
      <c r="BU15" s="1250">
        <v>0</v>
      </c>
      <c r="BV15" s="1250">
        <v>0</v>
      </c>
      <c r="BW15" s="1252">
        <v>0</v>
      </c>
      <c r="BX15" s="1250">
        <v>0</v>
      </c>
      <c r="BY15" s="1250">
        <v>0</v>
      </c>
      <c r="BZ15" s="1250">
        <v>0</v>
      </c>
      <c r="CA15" s="1250">
        <v>0</v>
      </c>
      <c r="CB15" s="1250">
        <v>0</v>
      </c>
      <c r="CC15" s="1252">
        <v>0</v>
      </c>
      <c r="CD15" s="1250">
        <v>0</v>
      </c>
      <c r="CE15" s="1250">
        <v>0</v>
      </c>
      <c r="CF15" s="1250">
        <v>0</v>
      </c>
      <c r="CG15" s="1252">
        <v>0</v>
      </c>
      <c r="CH15" s="1250">
        <v>0</v>
      </c>
      <c r="CI15" s="1250">
        <v>0</v>
      </c>
      <c r="CJ15" s="1250">
        <v>0</v>
      </c>
      <c r="CK15" s="1250">
        <v>0</v>
      </c>
      <c r="CL15" s="1252">
        <v>0</v>
      </c>
      <c r="CM15" s="1249">
        <v>45565</v>
      </c>
      <c r="CN15" s="1250">
        <v>8182368484.4700003</v>
      </c>
      <c r="CO15" s="1252">
        <v>56971</v>
      </c>
      <c r="CP15" s="1250">
        <v>0</v>
      </c>
      <c r="CQ15" s="1252">
        <v>0</v>
      </c>
      <c r="CR15" s="1250">
        <v>0</v>
      </c>
      <c r="CS15" s="1252">
        <v>0</v>
      </c>
      <c r="CT15" s="1250">
        <v>0</v>
      </c>
      <c r="CU15" s="1252">
        <v>0</v>
      </c>
      <c r="CV15" s="1250">
        <v>0</v>
      </c>
      <c r="CW15" s="1252">
        <v>0</v>
      </c>
      <c r="CX15" s="1250">
        <v>0</v>
      </c>
      <c r="CY15" s="1252">
        <v>0</v>
      </c>
      <c r="CZ15" s="1250">
        <v>0</v>
      </c>
      <c r="DA15" s="1252">
        <v>0</v>
      </c>
      <c r="DB15" s="1250">
        <v>0</v>
      </c>
      <c r="DC15" s="1252">
        <v>0</v>
      </c>
      <c r="DD15" s="1250">
        <v>0</v>
      </c>
      <c r="DE15" s="1252">
        <v>0</v>
      </c>
      <c r="DF15" s="1250">
        <v>0</v>
      </c>
      <c r="DG15" s="1252">
        <v>0</v>
      </c>
      <c r="DH15" s="1250">
        <v>0</v>
      </c>
      <c r="DI15" s="1252">
        <v>0</v>
      </c>
      <c r="DJ15" s="1250">
        <v>0</v>
      </c>
      <c r="DK15" s="1252">
        <v>0</v>
      </c>
      <c r="DL15" s="1250">
        <v>0</v>
      </c>
      <c r="DM15" s="1252">
        <v>0</v>
      </c>
      <c r="DN15" s="1250">
        <v>0</v>
      </c>
      <c r="DO15" s="1252">
        <v>0</v>
      </c>
      <c r="DP15" s="1250">
        <v>0</v>
      </c>
      <c r="DQ15" s="1252">
        <v>0</v>
      </c>
      <c r="DR15" s="1672">
        <v>1.4832E-2</v>
      </c>
      <c r="DS15" s="1249">
        <v>45900</v>
      </c>
      <c r="DT15" s="1341" t="s">
        <v>801</v>
      </c>
      <c r="DU15" t="s">
        <v>456</v>
      </c>
      <c r="DV15" s="1250">
        <v>167837068.03</v>
      </c>
      <c r="DW15" s="1252">
        <v>415</v>
      </c>
    </row>
    <row r="16" spans="1:127">
      <c r="A16" s="1249">
        <v>45716</v>
      </c>
      <c r="B16" t="s">
        <v>712</v>
      </c>
      <c r="C16" s="1250">
        <v>7882097726.96</v>
      </c>
      <c r="D16" s="1250">
        <v>0</v>
      </c>
      <c r="E16" s="1250">
        <v>41925555.68</v>
      </c>
      <c r="F16" s="1250">
        <v>13656654.539999999</v>
      </c>
      <c r="G16" s="1250">
        <v>0</v>
      </c>
      <c r="H16" s="1250">
        <v>0</v>
      </c>
      <c r="I16" s="1250">
        <v>0</v>
      </c>
      <c r="J16" s="1250">
        <v>0</v>
      </c>
      <c r="K16" s="1250">
        <v>208258.58</v>
      </c>
      <c r="L16" s="1250">
        <v>0</v>
      </c>
      <c r="M16" s="1250">
        <v>4466570.7</v>
      </c>
      <c r="N16" s="1250">
        <v>0</v>
      </c>
      <c r="O16" s="1250">
        <v>7821840687.46</v>
      </c>
      <c r="P16" s="1250">
        <v>206735.54</v>
      </c>
      <c r="Q16" s="1250">
        <v>41688.910000000003</v>
      </c>
      <c r="R16" s="1250">
        <v>0</v>
      </c>
      <c r="S16" s="1250">
        <v>128060.42</v>
      </c>
      <c r="T16" s="1250">
        <v>27565.85</v>
      </c>
      <c r="U16" s="1250">
        <v>0</v>
      </c>
      <c r="V16" s="1250">
        <v>98785.53</v>
      </c>
      <c r="W16" s="1250">
        <v>20560.64</v>
      </c>
      <c r="X16" s="1250">
        <v>0</v>
      </c>
      <c r="Y16" s="1250">
        <v>0</v>
      </c>
      <c r="Z16" s="1250">
        <v>0</v>
      </c>
      <c r="AA16" s="1250">
        <v>0</v>
      </c>
      <c r="AB16" s="1250">
        <v>0</v>
      </c>
      <c r="AC16" s="1250">
        <v>0</v>
      </c>
      <c r="AD16" s="1250">
        <v>0</v>
      </c>
      <c r="AE16" s="1250">
        <v>0</v>
      </c>
      <c r="AF16" s="1250">
        <v>0</v>
      </c>
      <c r="AG16" s="1250">
        <v>0</v>
      </c>
      <c r="AH16" s="1250">
        <v>0</v>
      </c>
      <c r="AI16" s="1250">
        <v>0</v>
      </c>
      <c r="AJ16" s="1250">
        <v>0</v>
      </c>
      <c r="AK16" s="1250">
        <v>0</v>
      </c>
      <c r="AL16" s="1250">
        <v>0</v>
      </c>
      <c r="AM16" s="1250">
        <v>0</v>
      </c>
      <c r="AN16" s="1250">
        <v>0</v>
      </c>
      <c r="AO16" s="1250">
        <v>0</v>
      </c>
      <c r="AP16" s="1250">
        <v>0</v>
      </c>
      <c r="AQ16" s="1250">
        <v>236010.43</v>
      </c>
      <c r="AR16" s="1250">
        <v>48694.12</v>
      </c>
      <c r="AS16" s="1250">
        <v>0</v>
      </c>
      <c r="AT16" s="1250">
        <v>41797495.259999998</v>
      </c>
      <c r="AU16" s="1250">
        <v>98785.53</v>
      </c>
      <c r="AV16" s="1250">
        <v>13656654.539999999</v>
      </c>
      <c r="AW16" s="1250">
        <v>55552935.329999998</v>
      </c>
      <c r="AX16" s="1250">
        <v>9736215.1199999992</v>
      </c>
      <c r="AY16" s="1250">
        <v>20560.64</v>
      </c>
      <c r="AZ16" s="1250">
        <v>0</v>
      </c>
      <c r="BA16" s="1250">
        <v>0</v>
      </c>
      <c r="BB16" s="1250">
        <v>0</v>
      </c>
      <c r="BC16" s="1250">
        <v>55144.93</v>
      </c>
      <c r="BD16" s="1250">
        <v>0</v>
      </c>
      <c r="BE16" s="1250">
        <v>0</v>
      </c>
      <c r="BF16" s="1250">
        <v>9811920.6899999995</v>
      </c>
      <c r="BG16" s="1250">
        <v>0</v>
      </c>
      <c r="BH16" s="1250">
        <v>0</v>
      </c>
      <c r="BI16" s="1250">
        <v>0</v>
      </c>
      <c r="BJ16" s="1250">
        <v>65364856.020000003</v>
      </c>
      <c r="BK16" s="1250">
        <v>65364856.020000003</v>
      </c>
      <c r="BL16" s="1250">
        <v>7458308.79</v>
      </c>
      <c r="BM16" s="1250">
        <v>7458308.79</v>
      </c>
      <c r="BN16" s="1250">
        <v>3668.83</v>
      </c>
      <c r="BO16" s="1250">
        <v>0</v>
      </c>
      <c r="DS16" s="1249">
        <v>45900</v>
      </c>
      <c r="DT16" s="1341" t="s">
        <v>802</v>
      </c>
      <c r="DU16" t="s">
        <v>457</v>
      </c>
      <c r="DV16" s="1250">
        <v>174235388.25</v>
      </c>
      <c r="DW16" s="1252">
        <v>377</v>
      </c>
    </row>
    <row r="17" spans="1:127">
      <c r="A17" s="1249">
        <v>45716</v>
      </c>
      <c r="B17" t="s">
        <v>341</v>
      </c>
      <c r="C17" s="1250">
        <v>411276.35</v>
      </c>
      <c r="D17" s="1250">
        <v>0</v>
      </c>
      <c r="E17" s="1250">
        <v>2900.75</v>
      </c>
      <c r="F17" s="1250">
        <v>0</v>
      </c>
      <c r="G17" s="1250">
        <v>0</v>
      </c>
      <c r="H17" s="1250">
        <v>0</v>
      </c>
      <c r="I17" s="1250">
        <v>0</v>
      </c>
      <c r="J17" s="1250">
        <v>0</v>
      </c>
      <c r="K17" s="1250">
        <v>208258.58</v>
      </c>
      <c r="L17" s="1250">
        <v>0</v>
      </c>
      <c r="M17" s="1250">
        <v>409364.52</v>
      </c>
      <c r="N17" s="1250">
        <v>0</v>
      </c>
      <c r="O17" s="1250">
        <v>207269.66</v>
      </c>
      <c r="P17" s="1250">
        <v>0</v>
      </c>
      <c r="Q17" s="1250">
        <v>0</v>
      </c>
      <c r="R17" s="1250">
        <v>0</v>
      </c>
      <c r="S17" s="1250">
        <v>0</v>
      </c>
      <c r="T17" s="1250">
        <v>0</v>
      </c>
      <c r="U17" s="1250">
        <v>0</v>
      </c>
      <c r="V17" s="1250">
        <v>0</v>
      </c>
      <c r="W17" s="1250">
        <v>0</v>
      </c>
      <c r="X17" s="1250">
        <v>0</v>
      </c>
      <c r="Y17" s="1250">
        <v>0</v>
      </c>
      <c r="Z17" s="1250">
        <v>0</v>
      </c>
      <c r="AA17" s="1250">
        <v>0</v>
      </c>
      <c r="AB17" s="1250">
        <v>0</v>
      </c>
      <c r="AC17" s="1250">
        <v>0</v>
      </c>
      <c r="AD17" s="1250">
        <v>0</v>
      </c>
      <c r="AE17" s="1250">
        <v>0</v>
      </c>
      <c r="AF17" s="1250">
        <v>0</v>
      </c>
      <c r="AG17" s="1250">
        <v>0</v>
      </c>
      <c r="AH17" s="1250">
        <v>0</v>
      </c>
      <c r="AI17" s="1250">
        <v>0</v>
      </c>
      <c r="AJ17" s="1250">
        <v>0</v>
      </c>
      <c r="AK17" s="1250">
        <v>0</v>
      </c>
      <c r="AL17" s="1250">
        <v>0</v>
      </c>
      <c r="AM17" s="1250">
        <v>0</v>
      </c>
      <c r="AN17" s="1250">
        <v>0</v>
      </c>
      <c r="AO17" s="1250">
        <v>0</v>
      </c>
      <c r="AP17" s="1250">
        <v>0</v>
      </c>
      <c r="AQ17" s="1250">
        <v>0</v>
      </c>
      <c r="AR17" s="1250">
        <v>0</v>
      </c>
      <c r="AS17" s="1250">
        <v>0</v>
      </c>
      <c r="AT17" s="1250">
        <v>2900.75</v>
      </c>
      <c r="AU17" s="1250">
        <v>0</v>
      </c>
      <c r="AV17" s="1250">
        <v>0</v>
      </c>
      <c r="AW17" s="1250">
        <v>2900.75</v>
      </c>
      <c r="AX17" s="1250">
        <v>689.6</v>
      </c>
      <c r="AY17" s="1250">
        <v>0</v>
      </c>
      <c r="AZ17" s="1250">
        <v>0</v>
      </c>
      <c r="BA17" s="1250">
        <v>0</v>
      </c>
      <c r="BB17" s="1250">
        <v>0</v>
      </c>
      <c r="BC17" s="1250">
        <v>0</v>
      </c>
      <c r="BD17" s="1250">
        <v>0</v>
      </c>
      <c r="BE17" s="1250">
        <v>0</v>
      </c>
      <c r="BF17" s="1250">
        <v>689.6</v>
      </c>
      <c r="BG17" s="1250">
        <v>0</v>
      </c>
      <c r="BH17" s="1250">
        <v>0</v>
      </c>
      <c r="BI17" s="1250">
        <v>0</v>
      </c>
      <c r="BJ17" s="1250">
        <v>3590.35</v>
      </c>
      <c r="BK17" s="1250">
        <v>3590.35</v>
      </c>
      <c r="BL17" s="1250">
        <v>522.92999999999995</v>
      </c>
      <c r="BM17" s="1250">
        <v>522.92999999999995</v>
      </c>
      <c r="BN17" s="1250">
        <v>168.14</v>
      </c>
      <c r="BO17" s="1250">
        <v>0</v>
      </c>
      <c r="DS17" s="1249">
        <v>45900</v>
      </c>
      <c r="DT17" s="1341" t="s">
        <v>803</v>
      </c>
      <c r="DU17" t="s">
        <v>458</v>
      </c>
      <c r="DV17" s="1250">
        <v>177897405.72999999</v>
      </c>
      <c r="DW17" s="1252">
        <v>357</v>
      </c>
    </row>
    <row r="18" spans="1:127">
      <c r="A18" s="1249">
        <v>45688</v>
      </c>
      <c r="B18" t="s">
        <v>712</v>
      </c>
      <c r="C18" s="1250">
        <v>7942231678.1999998</v>
      </c>
      <c r="D18" s="1250">
        <v>0</v>
      </c>
      <c r="E18" s="1250">
        <v>42177775.649999999</v>
      </c>
      <c r="F18" s="1250">
        <v>13800626.789999999</v>
      </c>
      <c r="G18" s="1250">
        <v>0</v>
      </c>
      <c r="H18" s="1250">
        <v>0</v>
      </c>
      <c r="I18" s="1250">
        <v>0</v>
      </c>
      <c r="J18" s="1250">
        <v>0</v>
      </c>
      <c r="K18" s="1250">
        <v>411919.03</v>
      </c>
      <c r="L18" s="1250">
        <v>0</v>
      </c>
      <c r="M18" s="1250">
        <v>3743629.77</v>
      </c>
      <c r="N18" s="1250">
        <v>0</v>
      </c>
      <c r="O18" s="1250">
        <v>7882097726.96</v>
      </c>
      <c r="P18" s="1250">
        <v>172771.65</v>
      </c>
      <c r="Q18" s="1250">
        <v>38241.730000000003</v>
      </c>
      <c r="R18" s="1250">
        <v>0</v>
      </c>
      <c r="S18" s="1250">
        <v>106679.76</v>
      </c>
      <c r="T18" s="1250">
        <v>21253.25</v>
      </c>
      <c r="U18" s="1250">
        <v>0</v>
      </c>
      <c r="V18" s="1250">
        <v>71746.8</v>
      </c>
      <c r="W18" s="1250">
        <v>17792.560000000001</v>
      </c>
      <c r="X18" s="1250">
        <v>0</v>
      </c>
      <c r="Y18" s="1250">
        <v>0</v>
      </c>
      <c r="Z18" s="1250">
        <v>0</v>
      </c>
      <c r="AA18" s="1250">
        <v>0</v>
      </c>
      <c r="AB18" s="1250">
        <v>0</v>
      </c>
      <c r="AC18" s="1250">
        <v>0</v>
      </c>
      <c r="AD18" s="1250">
        <v>0</v>
      </c>
      <c r="AE18" s="1250">
        <v>969.07</v>
      </c>
      <c r="AF18" s="1250">
        <v>13.51</v>
      </c>
      <c r="AG18" s="1250">
        <v>0</v>
      </c>
      <c r="AH18" s="1250">
        <v>0</v>
      </c>
      <c r="AI18" s="1250">
        <v>0</v>
      </c>
      <c r="AJ18" s="1250">
        <v>0</v>
      </c>
      <c r="AK18" s="1250">
        <v>0</v>
      </c>
      <c r="AL18" s="1250">
        <v>0</v>
      </c>
      <c r="AM18" s="1250">
        <v>0</v>
      </c>
      <c r="AN18" s="1250">
        <v>0</v>
      </c>
      <c r="AO18" s="1250">
        <v>0</v>
      </c>
      <c r="AP18" s="1250">
        <v>0</v>
      </c>
      <c r="AQ18" s="1250">
        <v>206735.54</v>
      </c>
      <c r="AR18" s="1250">
        <v>41688.910000000003</v>
      </c>
      <c r="AS18" s="1250">
        <v>0</v>
      </c>
      <c r="AT18" s="1250">
        <v>42071095.890000001</v>
      </c>
      <c r="AU18" s="1250">
        <v>71746.8</v>
      </c>
      <c r="AV18" s="1250">
        <v>13800626.789999999</v>
      </c>
      <c r="AW18" s="1250">
        <v>55943469.479999997</v>
      </c>
      <c r="AX18" s="1250">
        <v>9811566.0999999996</v>
      </c>
      <c r="AY18" s="1250">
        <v>17792.560000000001</v>
      </c>
      <c r="AZ18" s="1250">
        <v>0</v>
      </c>
      <c r="BA18" s="1250">
        <v>0</v>
      </c>
      <c r="BB18" s="1250">
        <v>0</v>
      </c>
      <c r="BC18" s="1250">
        <v>75181.8</v>
      </c>
      <c r="BD18" s="1250">
        <v>0</v>
      </c>
      <c r="BE18" s="1250">
        <v>0</v>
      </c>
      <c r="BF18" s="1250">
        <v>9904540.4600000009</v>
      </c>
      <c r="BG18" s="1250">
        <v>0</v>
      </c>
      <c r="BH18" s="1250">
        <v>0</v>
      </c>
      <c r="BI18" s="1250">
        <v>0</v>
      </c>
      <c r="BJ18" s="1250">
        <v>65848009.939999998</v>
      </c>
      <c r="BK18" s="1250">
        <v>65848009.939999998</v>
      </c>
      <c r="BL18" s="1250">
        <v>7755240.1500000004</v>
      </c>
      <c r="BM18" s="1250">
        <v>7755240.1500000004</v>
      </c>
      <c r="BN18" s="1250">
        <v>3806.61</v>
      </c>
      <c r="BO18" s="1250">
        <v>0</v>
      </c>
      <c r="DS18" s="1249">
        <v>45900</v>
      </c>
      <c r="DT18" s="1341" t="s">
        <v>804</v>
      </c>
      <c r="DU18" t="s">
        <v>459</v>
      </c>
      <c r="DV18" s="1250">
        <v>138309807.99000001</v>
      </c>
      <c r="DW18" s="1252">
        <v>258</v>
      </c>
    </row>
    <row r="19" spans="1:127">
      <c r="A19" s="1249">
        <v>45688</v>
      </c>
      <c r="B19" t="s">
        <v>341</v>
      </c>
      <c r="C19" s="1250">
        <v>238668.41</v>
      </c>
      <c r="D19" s="1250">
        <v>0</v>
      </c>
      <c r="E19" s="1250">
        <v>642.67999999999995</v>
      </c>
      <c r="F19" s="1250">
        <v>0</v>
      </c>
      <c r="G19" s="1250">
        <v>0</v>
      </c>
      <c r="H19" s="1250">
        <v>0</v>
      </c>
      <c r="I19" s="1250">
        <v>0</v>
      </c>
      <c r="J19" s="1250">
        <v>0</v>
      </c>
      <c r="K19" s="1250">
        <v>411919.03</v>
      </c>
      <c r="L19" s="1250">
        <v>0</v>
      </c>
      <c r="M19" s="1250">
        <v>238668.41</v>
      </c>
      <c r="N19" s="1250">
        <v>0</v>
      </c>
      <c r="O19" s="1250">
        <v>411276.35</v>
      </c>
      <c r="P19" s="1250">
        <v>0</v>
      </c>
      <c r="Q19" s="1250">
        <v>0</v>
      </c>
      <c r="R19" s="1250">
        <v>0</v>
      </c>
      <c r="S19" s="1250">
        <v>0</v>
      </c>
      <c r="T19" s="1250">
        <v>0</v>
      </c>
      <c r="U19" s="1250">
        <v>0</v>
      </c>
      <c r="V19" s="1250">
        <v>969.07</v>
      </c>
      <c r="W19" s="1250">
        <v>13.51</v>
      </c>
      <c r="X19" s="1250">
        <v>0</v>
      </c>
      <c r="Y19" s="1250">
        <v>0</v>
      </c>
      <c r="Z19" s="1250">
        <v>0</v>
      </c>
      <c r="AA19" s="1250">
        <v>0</v>
      </c>
      <c r="AB19" s="1250">
        <v>0</v>
      </c>
      <c r="AC19" s="1250">
        <v>0</v>
      </c>
      <c r="AD19" s="1250">
        <v>0</v>
      </c>
      <c r="AE19" s="1250">
        <v>969.07</v>
      </c>
      <c r="AF19" s="1250">
        <v>13.51</v>
      </c>
      <c r="AG19" s="1250">
        <v>0</v>
      </c>
      <c r="AH19" s="1250">
        <v>0</v>
      </c>
      <c r="AI19" s="1250">
        <v>0</v>
      </c>
      <c r="AJ19" s="1250">
        <v>0</v>
      </c>
      <c r="AK19" s="1250">
        <v>0</v>
      </c>
      <c r="AL19" s="1250">
        <v>0</v>
      </c>
      <c r="AM19" s="1250">
        <v>0</v>
      </c>
      <c r="AN19" s="1250">
        <v>0</v>
      </c>
      <c r="AO19" s="1250">
        <v>0</v>
      </c>
      <c r="AP19" s="1250">
        <v>0</v>
      </c>
      <c r="AQ19" s="1250">
        <v>0</v>
      </c>
      <c r="AR19" s="1250">
        <v>0</v>
      </c>
      <c r="AS19" s="1250">
        <v>0</v>
      </c>
      <c r="AT19" s="1250">
        <v>642.67999999999995</v>
      </c>
      <c r="AU19" s="1250">
        <v>969.07</v>
      </c>
      <c r="AV19" s="1250">
        <v>0</v>
      </c>
      <c r="AW19" s="1250">
        <v>1611.75</v>
      </c>
      <c r="AX19" s="1250">
        <v>12.58</v>
      </c>
      <c r="AY19" s="1250">
        <v>13.51</v>
      </c>
      <c r="AZ19" s="1250">
        <v>0</v>
      </c>
      <c r="BA19" s="1250">
        <v>0</v>
      </c>
      <c r="BB19" s="1250">
        <v>0</v>
      </c>
      <c r="BC19" s="1250">
        <v>0</v>
      </c>
      <c r="BD19" s="1250">
        <v>0</v>
      </c>
      <c r="BE19" s="1250">
        <v>0</v>
      </c>
      <c r="BF19" s="1250">
        <v>26.09</v>
      </c>
      <c r="BG19" s="1250">
        <v>0</v>
      </c>
      <c r="BH19" s="1250">
        <v>0</v>
      </c>
      <c r="BI19" s="1250">
        <v>0</v>
      </c>
      <c r="BJ19" s="1250">
        <v>1637.84</v>
      </c>
      <c r="BK19" s="1250">
        <v>1637.84</v>
      </c>
      <c r="BL19" s="1250">
        <v>284.77999999999997</v>
      </c>
      <c r="BM19" s="1250">
        <v>284.77999999999997</v>
      </c>
      <c r="BN19" s="1250">
        <v>90.25</v>
      </c>
      <c r="BO19" s="1250">
        <v>0</v>
      </c>
      <c r="DS19" s="1249">
        <v>45900</v>
      </c>
      <c r="DT19" s="1341" t="s">
        <v>805</v>
      </c>
      <c r="DU19" t="s">
        <v>460</v>
      </c>
      <c r="DV19" s="1250">
        <v>120196535.65000001</v>
      </c>
      <c r="DW19" s="1252">
        <v>206</v>
      </c>
    </row>
    <row r="20" spans="1:127">
      <c r="A20" s="1249">
        <v>45657</v>
      </c>
      <c r="B20" t="s">
        <v>712</v>
      </c>
      <c r="C20" s="1250">
        <v>8062678431.4300003</v>
      </c>
      <c r="D20" s="1250">
        <v>0</v>
      </c>
      <c r="E20" s="1250">
        <v>41765874.259999998</v>
      </c>
      <c r="F20" s="1250">
        <v>14770590.32</v>
      </c>
      <c r="G20" s="1250">
        <v>0</v>
      </c>
      <c r="H20" s="1250">
        <v>0</v>
      </c>
      <c r="I20" s="1250">
        <v>0</v>
      </c>
      <c r="J20" s="1250">
        <v>0</v>
      </c>
      <c r="K20" s="1250">
        <v>282412.90999999997</v>
      </c>
      <c r="L20" s="1250">
        <v>0</v>
      </c>
      <c r="M20" s="1250">
        <v>3390909.64</v>
      </c>
      <c r="N20" s="1250">
        <v>60236966.100000001</v>
      </c>
      <c r="O20" s="1250">
        <v>7942231678.1999998</v>
      </c>
      <c r="P20" s="1250">
        <v>129108.29</v>
      </c>
      <c r="Q20" s="1250">
        <v>24117.33</v>
      </c>
      <c r="R20" s="1250">
        <v>0</v>
      </c>
      <c r="S20" s="1250">
        <v>122480.08</v>
      </c>
      <c r="T20" s="1250">
        <v>29989.43</v>
      </c>
      <c r="U20" s="1250">
        <v>0</v>
      </c>
      <c r="V20" s="1250">
        <v>77115.009999999995</v>
      </c>
      <c r="W20" s="1250">
        <v>15738.69</v>
      </c>
      <c r="X20" s="1250">
        <v>0</v>
      </c>
      <c r="Y20" s="1250">
        <v>0</v>
      </c>
      <c r="Z20" s="1250">
        <v>0</v>
      </c>
      <c r="AA20" s="1250">
        <v>0</v>
      </c>
      <c r="AB20" s="1250">
        <v>0</v>
      </c>
      <c r="AC20" s="1250">
        <v>0</v>
      </c>
      <c r="AD20" s="1250">
        <v>0</v>
      </c>
      <c r="AE20" s="1250">
        <v>0</v>
      </c>
      <c r="AF20" s="1250">
        <v>0</v>
      </c>
      <c r="AG20" s="1250">
        <v>0</v>
      </c>
      <c r="AH20" s="1250">
        <v>0</v>
      </c>
      <c r="AI20" s="1250">
        <v>0</v>
      </c>
      <c r="AJ20" s="1250">
        <v>0</v>
      </c>
      <c r="AK20" s="1250">
        <v>0</v>
      </c>
      <c r="AL20" s="1250">
        <v>0</v>
      </c>
      <c r="AM20" s="1250">
        <v>0</v>
      </c>
      <c r="AN20" s="1250">
        <v>1701.71</v>
      </c>
      <c r="AO20" s="1250">
        <v>126.34</v>
      </c>
      <c r="AP20" s="1250">
        <v>0</v>
      </c>
      <c r="AQ20" s="1250">
        <v>172771.65</v>
      </c>
      <c r="AR20" s="1250">
        <v>38241.730000000003</v>
      </c>
      <c r="AS20" s="1250">
        <v>0</v>
      </c>
      <c r="AT20" s="1250">
        <v>41643394.18</v>
      </c>
      <c r="AU20" s="1250">
        <v>77115.009999999995</v>
      </c>
      <c r="AV20" s="1250">
        <v>14770590.32</v>
      </c>
      <c r="AW20" s="1250">
        <v>56491099.509999998</v>
      </c>
      <c r="AX20" s="1250">
        <v>9926226.8000000007</v>
      </c>
      <c r="AY20" s="1250">
        <v>15738.69</v>
      </c>
      <c r="AZ20" s="1250">
        <v>0</v>
      </c>
      <c r="BA20" s="1250">
        <v>0</v>
      </c>
      <c r="BB20" s="1250">
        <v>0</v>
      </c>
      <c r="BC20" s="1250">
        <v>68938.8</v>
      </c>
      <c r="BD20" s="1250">
        <v>0</v>
      </c>
      <c r="BE20" s="1250">
        <v>0</v>
      </c>
      <c r="BF20" s="1250">
        <v>10010904.289999999</v>
      </c>
      <c r="BG20" s="1250">
        <v>0</v>
      </c>
      <c r="BH20" s="1250">
        <v>0</v>
      </c>
      <c r="BI20" s="1250">
        <v>0</v>
      </c>
      <c r="BJ20" s="1250">
        <v>66502003.799999997</v>
      </c>
      <c r="BK20" s="1250">
        <v>66502003.799999997</v>
      </c>
      <c r="BL20" s="1250">
        <v>7868933.2199999997</v>
      </c>
      <c r="BM20" s="1250">
        <v>7868933.2199999997</v>
      </c>
      <c r="BN20" s="1250">
        <v>3294.4299999999994</v>
      </c>
      <c r="BO20" s="1250">
        <v>55421.15999999996</v>
      </c>
      <c r="DS20" s="1249">
        <v>45900</v>
      </c>
      <c r="DT20" s="1341" t="s">
        <v>806</v>
      </c>
      <c r="DU20" t="s">
        <v>461</v>
      </c>
      <c r="DV20" s="1250">
        <v>94935973.219999999</v>
      </c>
      <c r="DW20" s="1252">
        <v>158</v>
      </c>
    </row>
    <row r="21" spans="1:127">
      <c r="A21" s="1249">
        <v>45657</v>
      </c>
      <c r="B21" t="s">
        <v>341</v>
      </c>
      <c r="C21" s="1250">
        <v>256996.09</v>
      </c>
      <c r="D21" s="1250">
        <v>0</v>
      </c>
      <c r="E21" s="1250">
        <v>45908.84</v>
      </c>
      <c r="F21" s="1250">
        <v>0</v>
      </c>
      <c r="G21" s="1250">
        <v>0</v>
      </c>
      <c r="H21" s="1250">
        <v>0</v>
      </c>
      <c r="I21" s="1250">
        <v>0</v>
      </c>
      <c r="J21" s="1250">
        <v>0</v>
      </c>
      <c r="K21" s="1250">
        <v>282412.90999999997</v>
      </c>
      <c r="L21" s="1250">
        <v>0</v>
      </c>
      <c r="M21" s="1250">
        <v>254831.75</v>
      </c>
      <c r="N21" s="1250">
        <v>0</v>
      </c>
      <c r="O21" s="1250">
        <v>238668.41</v>
      </c>
      <c r="P21" s="1250">
        <v>3909.79</v>
      </c>
      <c r="Q21" s="1250">
        <v>230.22</v>
      </c>
      <c r="R21" s="1250">
        <v>0</v>
      </c>
      <c r="S21" s="1250">
        <v>0</v>
      </c>
      <c r="T21" s="1250">
        <v>0</v>
      </c>
      <c r="U21" s="1250">
        <v>0</v>
      </c>
      <c r="V21" s="1250">
        <v>3909.79</v>
      </c>
      <c r="W21" s="1250">
        <v>230.22</v>
      </c>
      <c r="X21" s="1250">
        <v>0</v>
      </c>
      <c r="Y21" s="1250">
        <v>0</v>
      </c>
      <c r="Z21" s="1250">
        <v>0</v>
      </c>
      <c r="AA21" s="1250">
        <v>0</v>
      </c>
      <c r="AB21" s="1250">
        <v>0</v>
      </c>
      <c r="AC21" s="1250">
        <v>0</v>
      </c>
      <c r="AD21" s="1250">
        <v>0</v>
      </c>
      <c r="AE21" s="1250">
        <v>0</v>
      </c>
      <c r="AF21" s="1250">
        <v>0</v>
      </c>
      <c r="AG21" s="1250">
        <v>0</v>
      </c>
      <c r="AH21" s="1250">
        <v>0</v>
      </c>
      <c r="AI21" s="1250">
        <v>0</v>
      </c>
      <c r="AJ21" s="1250">
        <v>0</v>
      </c>
      <c r="AK21" s="1250">
        <v>0</v>
      </c>
      <c r="AL21" s="1250">
        <v>0</v>
      </c>
      <c r="AM21" s="1250">
        <v>0</v>
      </c>
      <c r="AN21" s="1250">
        <v>0</v>
      </c>
      <c r="AO21" s="1250">
        <v>0</v>
      </c>
      <c r="AP21" s="1250">
        <v>0</v>
      </c>
      <c r="AQ21" s="1250">
        <v>0</v>
      </c>
      <c r="AR21" s="1250">
        <v>0</v>
      </c>
      <c r="AS21" s="1250">
        <v>0</v>
      </c>
      <c r="AT21" s="1250">
        <v>45908.84</v>
      </c>
      <c r="AU21" s="1250">
        <v>3909.79</v>
      </c>
      <c r="AV21" s="1250">
        <v>0</v>
      </c>
      <c r="AW21" s="1250">
        <v>49818.63</v>
      </c>
      <c r="AX21" s="1250">
        <v>866</v>
      </c>
      <c r="AY21" s="1250">
        <v>230.22</v>
      </c>
      <c r="AZ21" s="1250">
        <v>0</v>
      </c>
      <c r="BA21" s="1250">
        <v>0</v>
      </c>
      <c r="BB21" s="1250">
        <v>0</v>
      </c>
      <c r="BC21" s="1250">
        <v>0</v>
      </c>
      <c r="BD21" s="1250">
        <v>0</v>
      </c>
      <c r="BE21" s="1250">
        <v>0</v>
      </c>
      <c r="BF21" s="1250">
        <v>1096.22</v>
      </c>
      <c r="BG21" s="1250">
        <v>0</v>
      </c>
      <c r="BH21" s="1250">
        <v>0</v>
      </c>
      <c r="BI21" s="1250">
        <v>0</v>
      </c>
      <c r="BJ21" s="1250">
        <v>50914.85</v>
      </c>
      <c r="BK21" s="1250">
        <v>50914.85</v>
      </c>
      <c r="BL21" s="1250">
        <v>555.51</v>
      </c>
      <c r="BM21" s="1250">
        <v>555.51</v>
      </c>
      <c r="BN21" s="1250">
        <v>459.87</v>
      </c>
      <c r="BO21" s="1250">
        <v>0</v>
      </c>
      <c r="DS21" s="1249">
        <v>45900</v>
      </c>
      <c r="DT21" s="1341" t="s">
        <v>807</v>
      </c>
      <c r="DU21" t="s">
        <v>462</v>
      </c>
      <c r="DV21" s="1250">
        <v>84252328.359999999</v>
      </c>
      <c r="DW21" s="1252">
        <v>132</v>
      </c>
    </row>
    <row r="22" spans="1:127">
      <c r="A22" s="1249">
        <v>45626</v>
      </c>
      <c r="B22" t="s">
        <v>712</v>
      </c>
      <c r="C22" s="1250">
        <v>8120798931.6599998</v>
      </c>
      <c r="D22" s="1250">
        <v>0</v>
      </c>
      <c r="E22" s="1250">
        <v>41993813.539999999</v>
      </c>
      <c r="F22" s="1250">
        <v>12780562.119999999</v>
      </c>
      <c r="G22" s="1250">
        <v>0</v>
      </c>
      <c r="H22" s="1250">
        <v>0</v>
      </c>
      <c r="I22" s="1250">
        <v>0</v>
      </c>
      <c r="J22" s="1250">
        <v>0</v>
      </c>
      <c r="K22" s="1250">
        <v>259157.33</v>
      </c>
      <c r="L22" s="1250">
        <v>0</v>
      </c>
      <c r="M22" s="1250">
        <v>3086967.24</v>
      </c>
      <c r="N22" s="1250">
        <v>0</v>
      </c>
      <c r="O22" s="1250">
        <v>8062678431.4300003</v>
      </c>
      <c r="P22" s="1250">
        <v>0</v>
      </c>
      <c r="Q22" s="1250">
        <v>0</v>
      </c>
      <c r="R22" s="1250">
        <v>0</v>
      </c>
      <c r="S22" s="1250">
        <v>129108.29</v>
      </c>
      <c r="T22" s="1250">
        <v>24117.33</v>
      </c>
      <c r="U22" s="1250">
        <v>0</v>
      </c>
      <c r="V22" s="1250">
        <v>0</v>
      </c>
      <c r="W22" s="1250">
        <v>0</v>
      </c>
      <c r="X22" s="1250">
        <v>0</v>
      </c>
      <c r="Y22" s="1250">
        <v>0</v>
      </c>
      <c r="Z22" s="1250">
        <v>0</v>
      </c>
      <c r="AA22" s="1250">
        <v>0</v>
      </c>
      <c r="AB22" s="1250">
        <v>0</v>
      </c>
      <c r="AC22" s="1250">
        <v>0</v>
      </c>
      <c r="AD22" s="1250">
        <v>0</v>
      </c>
      <c r="AE22" s="1250">
        <v>0</v>
      </c>
      <c r="AF22" s="1250">
        <v>0</v>
      </c>
      <c r="AG22" s="1250">
        <v>0</v>
      </c>
      <c r="AH22" s="1250">
        <v>0</v>
      </c>
      <c r="AI22" s="1250">
        <v>0</v>
      </c>
      <c r="AJ22" s="1250">
        <v>0</v>
      </c>
      <c r="AK22" s="1250">
        <v>0</v>
      </c>
      <c r="AL22" s="1250">
        <v>0</v>
      </c>
      <c r="AM22" s="1250">
        <v>0</v>
      </c>
      <c r="AN22" s="1250">
        <v>0</v>
      </c>
      <c r="AO22" s="1250">
        <v>0</v>
      </c>
      <c r="AP22" s="1250">
        <v>0</v>
      </c>
      <c r="AQ22" s="1250">
        <v>129108.29</v>
      </c>
      <c r="AR22" s="1250">
        <v>24117.33</v>
      </c>
      <c r="AS22" s="1250">
        <v>0</v>
      </c>
      <c r="AT22" s="1250">
        <v>41864705.25</v>
      </c>
      <c r="AU22" s="1250">
        <v>0</v>
      </c>
      <c r="AV22" s="1250">
        <v>12780562.119999999</v>
      </c>
      <c r="AW22" s="1250">
        <v>54645267.369999997</v>
      </c>
      <c r="AX22" s="1250">
        <v>10017515.09</v>
      </c>
      <c r="AY22" s="1250">
        <v>0</v>
      </c>
      <c r="AZ22" s="1250">
        <v>0</v>
      </c>
      <c r="BA22" s="1250">
        <v>0</v>
      </c>
      <c r="BB22" s="1250">
        <v>0</v>
      </c>
      <c r="BC22" s="1250">
        <v>56405.84</v>
      </c>
      <c r="BD22" s="1250">
        <v>0</v>
      </c>
      <c r="BE22" s="1250">
        <v>0</v>
      </c>
      <c r="BF22" s="1250">
        <v>10073920.93</v>
      </c>
      <c r="BG22" s="1250">
        <v>0</v>
      </c>
      <c r="BH22" s="1250">
        <v>0</v>
      </c>
      <c r="BI22" s="1250">
        <v>0</v>
      </c>
      <c r="BJ22" s="1250">
        <v>64719188.299999997</v>
      </c>
      <c r="BK22" s="1250">
        <v>64719188.299999997</v>
      </c>
      <c r="BL22" s="1250">
        <v>7863322.6900000004</v>
      </c>
      <c r="BM22" s="1250">
        <v>7863322.6900000004</v>
      </c>
      <c r="BN22" s="1250">
        <v>2373.19</v>
      </c>
      <c r="BO22" s="1250">
        <v>0</v>
      </c>
      <c r="DS22" s="1249">
        <v>45900</v>
      </c>
      <c r="DT22" s="1341" t="s">
        <v>808</v>
      </c>
      <c r="DU22" t="s">
        <v>463</v>
      </c>
      <c r="DV22" s="1250">
        <v>62326770.450000003</v>
      </c>
      <c r="DW22" s="1252">
        <v>90</v>
      </c>
    </row>
    <row r="23" spans="1:127">
      <c r="A23" s="1249">
        <v>45626</v>
      </c>
      <c r="B23" t="s">
        <v>341</v>
      </c>
      <c r="C23" s="1250">
        <v>64473.05</v>
      </c>
      <c r="D23" s="1250">
        <v>0</v>
      </c>
      <c r="E23" s="1250">
        <v>2865.87</v>
      </c>
      <c r="F23" s="1250">
        <v>0</v>
      </c>
      <c r="G23" s="1250">
        <v>0</v>
      </c>
      <c r="H23" s="1250">
        <v>0</v>
      </c>
      <c r="I23" s="1250">
        <v>0</v>
      </c>
      <c r="J23" s="1250">
        <v>0</v>
      </c>
      <c r="K23" s="1250">
        <v>259157.33</v>
      </c>
      <c r="L23" s="1250">
        <v>0</v>
      </c>
      <c r="M23" s="1250">
        <v>63768.42</v>
      </c>
      <c r="N23" s="1250">
        <v>0</v>
      </c>
      <c r="O23" s="1250">
        <v>256996.09</v>
      </c>
      <c r="P23" s="1250">
        <v>0</v>
      </c>
      <c r="Q23" s="1250">
        <v>0</v>
      </c>
      <c r="R23" s="1250">
        <v>0</v>
      </c>
      <c r="S23" s="1250">
        <v>3909.79</v>
      </c>
      <c r="T23" s="1250">
        <v>230.22</v>
      </c>
      <c r="U23" s="1250">
        <v>0</v>
      </c>
      <c r="V23" s="1250">
        <v>0</v>
      </c>
      <c r="W23" s="1250">
        <v>0</v>
      </c>
      <c r="X23" s="1250">
        <v>0</v>
      </c>
      <c r="Y23" s="1250">
        <v>0</v>
      </c>
      <c r="Z23" s="1250">
        <v>0</v>
      </c>
      <c r="AA23" s="1250">
        <v>0</v>
      </c>
      <c r="AB23" s="1250">
        <v>0</v>
      </c>
      <c r="AC23" s="1250">
        <v>0</v>
      </c>
      <c r="AD23" s="1250">
        <v>0</v>
      </c>
      <c r="AE23" s="1250">
        <v>0</v>
      </c>
      <c r="AF23" s="1250">
        <v>0</v>
      </c>
      <c r="AG23" s="1250">
        <v>0</v>
      </c>
      <c r="AH23" s="1250">
        <v>0</v>
      </c>
      <c r="AI23" s="1250">
        <v>0</v>
      </c>
      <c r="AJ23" s="1250">
        <v>0</v>
      </c>
      <c r="AK23" s="1250">
        <v>0</v>
      </c>
      <c r="AL23" s="1250">
        <v>0</v>
      </c>
      <c r="AM23" s="1250">
        <v>0</v>
      </c>
      <c r="AN23" s="1250">
        <v>0</v>
      </c>
      <c r="AO23" s="1250">
        <v>0</v>
      </c>
      <c r="AP23" s="1250">
        <v>0</v>
      </c>
      <c r="AQ23" s="1250">
        <v>3909.79</v>
      </c>
      <c r="AR23" s="1250">
        <v>230.22</v>
      </c>
      <c r="AS23" s="1250">
        <v>0</v>
      </c>
      <c r="AT23" s="1250">
        <v>-1043.92</v>
      </c>
      <c r="AU23" s="1250">
        <v>0</v>
      </c>
      <c r="AV23" s="1250">
        <v>0</v>
      </c>
      <c r="AW23" s="1250">
        <v>-1043.92</v>
      </c>
      <c r="AX23" s="1250">
        <v>485.35</v>
      </c>
      <c r="AY23" s="1250">
        <v>0</v>
      </c>
      <c r="AZ23" s="1250">
        <v>0</v>
      </c>
      <c r="BA23" s="1250">
        <v>0</v>
      </c>
      <c r="BB23" s="1250">
        <v>0</v>
      </c>
      <c r="BC23" s="1250">
        <v>0</v>
      </c>
      <c r="BD23" s="1250">
        <v>0</v>
      </c>
      <c r="BE23" s="1250">
        <v>0</v>
      </c>
      <c r="BF23" s="1250">
        <v>485.35</v>
      </c>
      <c r="BG23" s="1250">
        <v>0</v>
      </c>
      <c r="BH23" s="1250">
        <v>0</v>
      </c>
      <c r="BI23" s="1250">
        <v>0</v>
      </c>
      <c r="BJ23" s="1250">
        <v>-558.57000000000005</v>
      </c>
      <c r="BK23" s="1250">
        <v>-558.57000000000005</v>
      </c>
      <c r="BL23" s="1250">
        <v>568.62</v>
      </c>
      <c r="BM23" s="1250">
        <v>568.62</v>
      </c>
      <c r="BN23" s="1250">
        <v>101.85</v>
      </c>
      <c r="BO23" s="1250">
        <v>0</v>
      </c>
      <c r="DS23" s="1249">
        <v>45900</v>
      </c>
      <c r="DT23" s="1341" t="s">
        <v>809</v>
      </c>
      <c r="DU23" t="s">
        <v>464</v>
      </c>
      <c r="DV23" s="1250">
        <v>56260099.289999999</v>
      </c>
      <c r="DW23" s="1252">
        <v>78</v>
      </c>
    </row>
    <row r="24" spans="1:127">
      <c r="A24" s="1249">
        <v>45596</v>
      </c>
      <c r="B24" t="s">
        <v>712</v>
      </c>
      <c r="C24" s="1250">
        <v>8182368484.4700003</v>
      </c>
      <c r="D24" s="1250">
        <v>0</v>
      </c>
      <c r="E24" s="1250">
        <v>42217161.75</v>
      </c>
      <c r="F24" s="1250">
        <v>12577297.26</v>
      </c>
      <c r="G24" s="1250">
        <v>0</v>
      </c>
      <c r="H24" s="1250">
        <v>0</v>
      </c>
      <c r="I24" s="1250">
        <v>0</v>
      </c>
      <c r="J24" s="1250">
        <v>0</v>
      </c>
      <c r="K24" s="1250">
        <v>65384.86</v>
      </c>
      <c r="L24" s="1250">
        <v>0</v>
      </c>
      <c r="M24" s="1250">
        <v>1682935.28</v>
      </c>
      <c r="N24" s="1250">
        <v>5026773.66</v>
      </c>
      <c r="O24" s="1250">
        <v>8120798931.6599998</v>
      </c>
      <c r="P24" s="1250">
        <v>0</v>
      </c>
      <c r="Q24" s="1250">
        <v>0</v>
      </c>
      <c r="R24" s="1250">
        <v>0</v>
      </c>
      <c r="S24" s="1250">
        <v>0</v>
      </c>
      <c r="T24" s="1250">
        <v>0</v>
      </c>
      <c r="U24" s="1250">
        <v>0</v>
      </c>
      <c r="V24" s="1250">
        <v>0</v>
      </c>
      <c r="W24" s="1250">
        <v>0</v>
      </c>
      <c r="X24" s="1250">
        <v>0</v>
      </c>
      <c r="Y24" s="1250">
        <v>0</v>
      </c>
      <c r="Z24" s="1250">
        <v>0</v>
      </c>
      <c r="AA24" s="1250">
        <v>0</v>
      </c>
      <c r="AB24" s="1250">
        <v>0</v>
      </c>
      <c r="AC24" s="1250">
        <v>0</v>
      </c>
      <c r="AD24" s="1250">
        <v>0</v>
      </c>
      <c r="AE24" s="1250">
        <v>0</v>
      </c>
      <c r="AF24" s="1250">
        <v>0</v>
      </c>
      <c r="AG24" s="1250">
        <v>0</v>
      </c>
      <c r="AH24" s="1250">
        <v>0</v>
      </c>
      <c r="AI24" s="1250">
        <v>0</v>
      </c>
      <c r="AJ24" s="1250">
        <v>0</v>
      </c>
      <c r="AK24" s="1250">
        <v>0</v>
      </c>
      <c r="AL24" s="1250">
        <v>0</v>
      </c>
      <c r="AM24" s="1250">
        <v>0</v>
      </c>
      <c r="AN24" s="1250">
        <v>0</v>
      </c>
      <c r="AO24" s="1250">
        <v>0</v>
      </c>
      <c r="AP24" s="1250">
        <v>0</v>
      </c>
      <c r="AQ24" s="1250">
        <v>0</v>
      </c>
      <c r="AR24" s="1250">
        <v>0</v>
      </c>
      <c r="AS24" s="1250">
        <v>0</v>
      </c>
      <c r="AT24" s="1250">
        <v>42217161.75</v>
      </c>
      <c r="AU24" s="1250">
        <v>0</v>
      </c>
      <c r="AV24" s="1250">
        <v>12577297.26</v>
      </c>
      <c r="AW24" s="1250">
        <v>54794459.009999998</v>
      </c>
      <c r="AX24" s="1250">
        <v>2544753.75</v>
      </c>
      <c r="AY24" s="1250">
        <v>0</v>
      </c>
      <c r="AZ24" s="1250">
        <v>0</v>
      </c>
      <c r="BA24" s="1250">
        <v>0</v>
      </c>
      <c r="BB24" s="1250">
        <v>0</v>
      </c>
      <c r="BC24" s="1250">
        <v>52923.47</v>
      </c>
      <c r="BD24" s="1250">
        <v>0</v>
      </c>
      <c r="BE24" s="1250">
        <v>0</v>
      </c>
      <c r="BF24" s="1250">
        <v>2597677.2200000002</v>
      </c>
      <c r="BG24" s="1250">
        <v>0</v>
      </c>
      <c r="BH24" s="1250">
        <v>0</v>
      </c>
      <c r="BI24" s="1250">
        <v>0</v>
      </c>
      <c r="BJ24" s="1250">
        <v>57392136.229999997</v>
      </c>
      <c r="BK24" s="1250">
        <v>57392136.229999997</v>
      </c>
      <c r="BL24" s="1250">
        <v>8000386.2400000002</v>
      </c>
      <c r="BM24" s="1250">
        <v>8000386.2400000002</v>
      </c>
      <c r="BN24" s="1250">
        <v>1527.8999999999999</v>
      </c>
      <c r="BO24" s="1250">
        <v>4927.7599999999993</v>
      </c>
      <c r="DS24" s="1249">
        <v>45900</v>
      </c>
      <c r="DT24" s="1341" t="s">
        <v>810</v>
      </c>
      <c r="DU24" t="s">
        <v>465</v>
      </c>
      <c r="DV24" s="1250">
        <v>43128755.799999997</v>
      </c>
      <c r="DW24" s="1252">
        <v>57</v>
      </c>
    </row>
    <row r="25" spans="1:127">
      <c r="A25" s="1249">
        <v>45596</v>
      </c>
      <c r="B25" t="s">
        <v>341</v>
      </c>
      <c r="C25" s="1250">
        <v>0</v>
      </c>
      <c r="D25" s="1250">
        <v>0</v>
      </c>
      <c r="E25" s="1250">
        <v>911.81</v>
      </c>
      <c r="F25" s="1250">
        <v>0</v>
      </c>
      <c r="G25" s="1250">
        <v>0</v>
      </c>
      <c r="H25" s="1250">
        <v>0</v>
      </c>
      <c r="I25" s="1250">
        <v>0</v>
      </c>
      <c r="J25" s="1250">
        <v>0</v>
      </c>
      <c r="K25" s="1250">
        <v>65384.86</v>
      </c>
      <c r="L25" s="1250">
        <v>0</v>
      </c>
      <c r="M25" s="1250">
        <v>0</v>
      </c>
      <c r="N25" s="1250">
        <v>0</v>
      </c>
      <c r="O25" s="1250">
        <v>64473.05</v>
      </c>
      <c r="P25" s="1250">
        <v>0</v>
      </c>
      <c r="Q25" s="1250">
        <v>0</v>
      </c>
      <c r="R25" s="1250">
        <v>0</v>
      </c>
      <c r="S25" s="1250">
        <v>0</v>
      </c>
      <c r="T25" s="1250">
        <v>0</v>
      </c>
      <c r="U25" s="1250">
        <v>0</v>
      </c>
      <c r="V25" s="1250">
        <v>0</v>
      </c>
      <c r="W25" s="1250">
        <v>0</v>
      </c>
      <c r="X25" s="1250">
        <v>0</v>
      </c>
      <c r="Y25" s="1250">
        <v>0</v>
      </c>
      <c r="Z25" s="1250">
        <v>0</v>
      </c>
      <c r="AA25" s="1250">
        <v>0</v>
      </c>
      <c r="AB25" s="1250">
        <v>0</v>
      </c>
      <c r="AC25" s="1250">
        <v>0</v>
      </c>
      <c r="AD25" s="1250">
        <v>0</v>
      </c>
      <c r="AE25" s="1250">
        <v>0</v>
      </c>
      <c r="AF25" s="1250">
        <v>0</v>
      </c>
      <c r="AG25" s="1250">
        <v>0</v>
      </c>
      <c r="AH25" s="1250">
        <v>0</v>
      </c>
      <c r="AI25" s="1250">
        <v>0</v>
      </c>
      <c r="AJ25" s="1250">
        <v>0</v>
      </c>
      <c r="AK25" s="1250">
        <v>0</v>
      </c>
      <c r="AL25" s="1250">
        <v>0</v>
      </c>
      <c r="AM25" s="1250">
        <v>0</v>
      </c>
      <c r="AN25" s="1250">
        <v>0</v>
      </c>
      <c r="AO25" s="1250">
        <v>0</v>
      </c>
      <c r="AP25" s="1250">
        <v>0</v>
      </c>
      <c r="AQ25" s="1250">
        <v>0</v>
      </c>
      <c r="AR25" s="1250">
        <v>0</v>
      </c>
      <c r="AS25" s="1250">
        <v>0</v>
      </c>
      <c r="AT25" s="1250">
        <v>911.81</v>
      </c>
      <c r="AU25" s="1250">
        <v>0</v>
      </c>
      <c r="AV25" s="1250">
        <v>0</v>
      </c>
      <c r="AW25" s="1250">
        <v>911.81</v>
      </c>
      <c r="AX25" s="1250">
        <v>31.79</v>
      </c>
      <c r="AY25" s="1250">
        <v>0</v>
      </c>
      <c r="AZ25" s="1250">
        <v>0</v>
      </c>
      <c r="BA25" s="1250">
        <v>0</v>
      </c>
      <c r="BB25" s="1250">
        <v>0</v>
      </c>
      <c r="BC25" s="1250">
        <v>0</v>
      </c>
      <c r="BD25" s="1250">
        <v>0</v>
      </c>
      <c r="BE25" s="1250">
        <v>0</v>
      </c>
      <c r="BF25" s="1250">
        <v>0</v>
      </c>
      <c r="BG25" s="1250">
        <v>0</v>
      </c>
      <c r="BH25" s="1250">
        <v>0</v>
      </c>
      <c r="BI25" s="1250">
        <v>0</v>
      </c>
      <c r="BJ25" s="1250">
        <v>943.6</v>
      </c>
      <c r="BK25" s="1250">
        <v>943.6</v>
      </c>
      <c r="BL25" s="1250">
        <v>0</v>
      </c>
      <c r="BM25" s="1250">
        <v>0</v>
      </c>
      <c r="BN25" s="1250">
        <v>0</v>
      </c>
      <c r="BO25" s="1250">
        <v>0</v>
      </c>
      <c r="DS25" s="1249">
        <v>45900</v>
      </c>
      <c r="DT25" s="1341" t="s">
        <v>811</v>
      </c>
      <c r="DU25" t="s">
        <v>466</v>
      </c>
      <c r="DV25" s="1250">
        <v>53774883.310000002</v>
      </c>
      <c r="DW25" s="1252">
        <v>70</v>
      </c>
    </row>
    <row r="26" spans="1:127">
      <c r="A26" s="1249">
        <v>45565</v>
      </c>
      <c r="B26" t="s">
        <v>712</v>
      </c>
      <c r="C26" s="1250">
        <v>0</v>
      </c>
      <c r="D26" s="1250">
        <v>8182368484.4700003</v>
      </c>
      <c r="E26" s="1250">
        <v>0</v>
      </c>
      <c r="F26" s="1250">
        <v>0</v>
      </c>
      <c r="G26" s="1250">
        <v>0</v>
      </c>
      <c r="H26" s="1250">
        <v>0</v>
      </c>
      <c r="I26" s="1250">
        <v>0</v>
      </c>
      <c r="J26" s="1250">
        <v>0</v>
      </c>
      <c r="K26" s="1250">
        <v>0</v>
      </c>
      <c r="L26" s="1250">
        <v>0</v>
      </c>
      <c r="M26" s="1250">
        <v>0</v>
      </c>
      <c r="N26" s="1250">
        <v>0</v>
      </c>
      <c r="O26" s="1250">
        <v>8182368484.4700003</v>
      </c>
      <c r="P26" s="1250">
        <v>0</v>
      </c>
      <c r="Q26" s="1250">
        <v>0</v>
      </c>
      <c r="R26" s="1250">
        <v>0</v>
      </c>
      <c r="S26" s="1250">
        <v>0</v>
      </c>
      <c r="T26" s="1250">
        <v>0</v>
      </c>
      <c r="U26" s="1250">
        <v>0</v>
      </c>
      <c r="V26" s="1250">
        <v>0</v>
      </c>
      <c r="W26" s="1250">
        <v>0</v>
      </c>
      <c r="X26" s="1250">
        <v>0</v>
      </c>
      <c r="Y26" s="1250">
        <v>0</v>
      </c>
      <c r="Z26" s="1250">
        <v>0</v>
      </c>
      <c r="AA26" s="1250">
        <v>0</v>
      </c>
      <c r="AB26" s="1250">
        <v>0</v>
      </c>
      <c r="AC26" s="1250">
        <v>0</v>
      </c>
      <c r="AD26" s="1250">
        <v>0</v>
      </c>
      <c r="AE26" s="1250">
        <v>0</v>
      </c>
      <c r="AF26" s="1250">
        <v>0</v>
      </c>
      <c r="AG26" s="1250">
        <v>0</v>
      </c>
      <c r="AH26" s="1250">
        <v>0</v>
      </c>
      <c r="AI26" s="1250">
        <v>0</v>
      </c>
      <c r="AJ26" s="1250">
        <v>0</v>
      </c>
      <c r="AK26" s="1250">
        <v>0</v>
      </c>
      <c r="AL26" s="1250">
        <v>0</v>
      </c>
      <c r="AM26" s="1250">
        <v>0</v>
      </c>
      <c r="AN26" s="1250">
        <v>0</v>
      </c>
      <c r="AO26" s="1250">
        <v>0</v>
      </c>
      <c r="AP26" s="1250">
        <v>0</v>
      </c>
      <c r="AQ26" s="1250">
        <v>0</v>
      </c>
      <c r="AR26" s="1250">
        <v>0</v>
      </c>
      <c r="AS26" s="1250">
        <v>0</v>
      </c>
      <c r="AT26" s="1250">
        <v>0</v>
      </c>
      <c r="AU26" s="1250">
        <v>0</v>
      </c>
      <c r="AV26" s="1250">
        <v>0</v>
      </c>
      <c r="AW26" s="1250">
        <v>0</v>
      </c>
      <c r="AX26" s="1250">
        <v>0</v>
      </c>
      <c r="AY26" s="1250">
        <v>0</v>
      </c>
      <c r="AZ26" s="1250">
        <v>0</v>
      </c>
      <c r="BA26" s="1250">
        <v>0</v>
      </c>
      <c r="BB26" s="1250">
        <v>0</v>
      </c>
      <c r="BC26" s="1250">
        <v>0</v>
      </c>
      <c r="BD26" s="1250">
        <v>0</v>
      </c>
      <c r="BE26" s="1250">
        <v>0</v>
      </c>
      <c r="BF26" s="1250">
        <v>0</v>
      </c>
      <c r="BG26" s="1250">
        <v>0</v>
      </c>
      <c r="BH26" s="1250">
        <v>0</v>
      </c>
      <c r="BI26" s="1250">
        <v>0</v>
      </c>
      <c r="BJ26" s="1250">
        <v>0</v>
      </c>
      <c r="BK26" s="1250">
        <v>0</v>
      </c>
      <c r="BL26" s="1250">
        <v>8022567.3799999999</v>
      </c>
      <c r="BM26" s="1250">
        <v>8022567.3799999999</v>
      </c>
      <c r="BN26" s="1250">
        <v>0</v>
      </c>
      <c r="BO26" s="1250">
        <v>0</v>
      </c>
      <c r="DS26" s="1249">
        <v>45900</v>
      </c>
      <c r="DT26" s="1341" t="s">
        <v>812</v>
      </c>
      <c r="DU26" t="s">
        <v>467</v>
      </c>
      <c r="DV26" s="1250">
        <v>34793285.689999998</v>
      </c>
      <c r="DW26" s="1252">
        <v>41</v>
      </c>
    </row>
    <row r="27" spans="1:127">
      <c r="A27" s="1249">
        <v>45565</v>
      </c>
      <c r="B27" t="s">
        <v>341</v>
      </c>
      <c r="C27" s="1250">
        <v>0</v>
      </c>
      <c r="D27" s="1250">
        <v>0</v>
      </c>
      <c r="E27" s="1250">
        <v>0</v>
      </c>
      <c r="F27" s="1250">
        <v>0</v>
      </c>
      <c r="G27" s="1250">
        <v>0</v>
      </c>
      <c r="H27" s="1250">
        <v>0</v>
      </c>
      <c r="I27" s="1250">
        <v>0</v>
      </c>
      <c r="J27" s="1250">
        <v>0</v>
      </c>
      <c r="K27" s="1250">
        <v>0</v>
      </c>
      <c r="L27" s="1250">
        <v>0</v>
      </c>
      <c r="M27" s="1250">
        <v>0</v>
      </c>
      <c r="N27" s="1250">
        <v>0</v>
      </c>
      <c r="O27" s="1250">
        <v>0</v>
      </c>
      <c r="P27" s="1250">
        <v>0</v>
      </c>
      <c r="Q27" s="1250">
        <v>0</v>
      </c>
      <c r="R27" s="1250">
        <v>0</v>
      </c>
      <c r="S27" s="1250">
        <v>0</v>
      </c>
      <c r="T27" s="1250">
        <v>0</v>
      </c>
      <c r="U27" s="1250">
        <v>0</v>
      </c>
      <c r="V27" s="1250">
        <v>0</v>
      </c>
      <c r="W27" s="1250">
        <v>0</v>
      </c>
      <c r="X27" s="1250">
        <v>0</v>
      </c>
      <c r="Y27" s="1250">
        <v>0</v>
      </c>
      <c r="Z27" s="1250">
        <v>0</v>
      </c>
      <c r="AA27" s="1250">
        <v>0</v>
      </c>
      <c r="AB27" s="1250">
        <v>0</v>
      </c>
      <c r="AC27" s="1250">
        <v>0</v>
      </c>
      <c r="AD27" s="1250">
        <v>0</v>
      </c>
      <c r="AE27" s="1250">
        <v>0</v>
      </c>
      <c r="AF27" s="1250">
        <v>0</v>
      </c>
      <c r="AG27" s="1250">
        <v>0</v>
      </c>
      <c r="AH27" s="1250">
        <v>0</v>
      </c>
      <c r="AI27" s="1250">
        <v>0</v>
      </c>
      <c r="AJ27" s="1250">
        <v>0</v>
      </c>
      <c r="AK27" s="1250">
        <v>0</v>
      </c>
      <c r="AL27" s="1250">
        <v>0</v>
      </c>
      <c r="AM27" s="1250">
        <v>0</v>
      </c>
      <c r="AN27" s="1250">
        <v>0</v>
      </c>
      <c r="AO27" s="1250">
        <v>0</v>
      </c>
      <c r="AP27" s="1250">
        <v>0</v>
      </c>
      <c r="AQ27" s="1250">
        <v>0</v>
      </c>
      <c r="AR27" s="1250">
        <v>0</v>
      </c>
      <c r="AS27" s="1250">
        <v>0</v>
      </c>
      <c r="AT27" s="1250">
        <v>0</v>
      </c>
      <c r="AU27" s="1250">
        <v>0</v>
      </c>
      <c r="AV27" s="1250">
        <v>0</v>
      </c>
      <c r="AW27" s="1250">
        <v>0</v>
      </c>
      <c r="AX27" s="1250">
        <v>0</v>
      </c>
      <c r="AY27" s="1250">
        <v>0</v>
      </c>
      <c r="AZ27" s="1250">
        <v>0</v>
      </c>
      <c r="BA27" s="1250">
        <v>0</v>
      </c>
      <c r="BB27" s="1250">
        <v>0</v>
      </c>
      <c r="BC27" s="1250">
        <v>0</v>
      </c>
      <c r="BD27" s="1250">
        <v>0</v>
      </c>
      <c r="BE27" s="1250">
        <v>0</v>
      </c>
      <c r="BF27" s="1250">
        <v>0</v>
      </c>
      <c r="BG27" s="1250">
        <v>0</v>
      </c>
      <c r="BH27" s="1250">
        <v>0</v>
      </c>
      <c r="BI27" s="1250">
        <v>0</v>
      </c>
      <c r="BJ27" s="1250">
        <v>0</v>
      </c>
      <c r="BK27" s="1250">
        <v>0</v>
      </c>
      <c r="BL27" s="1250">
        <v>0</v>
      </c>
      <c r="BM27" s="1250">
        <v>0</v>
      </c>
      <c r="BN27" s="1250">
        <v>0</v>
      </c>
      <c r="BO27" s="1250">
        <v>0</v>
      </c>
      <c r="DS27" s="1249">
        <v>45900</v>
      </c>
      <c r="DT27" s="1341" t="s">
        <v>813</v>
      </c>
      <c r="DU27" t="s">
        <v>468</v>
      </c>
      <c r="DV27" s="1250">
        <v>38808199.869999997</v>
      </c>
      <c r="DW27" s="1252">
        <v>45</v>
      </c>
    </row>
    <row r="28" spans="1:127">
      <c r="DS28" s="1249">
        <v>45900</v>
      </c>
      <c r="DT28" s="1341" t="s">
        <v>814</v>
      </c>
      <c r="DU28" t="s">
        <v>469</v>
      </c>
      <c r="DV28" s="1250">
        <v>24313022.460000001</v>
      </c>
      <c r="DW28" s="1252">
        <v>25</v>
      </c>
    </row>
    <row r="29" spans="1:127">
      <c r="DS29" s="1249">
        <v>45900</v>
      </c>
      <c r="DT29" s="1341" t="s">
        <v>815</v>
      </c>
      <c r="DU29" t="s">
        <v>470</v>
      </c>
      <c r="DV29" s="1250">
        <v>31400215.789999999</v>
      </c>
      <c r="DW29" s="1252">
        <v>36</v>
      </c>
    </row>
    <row r="30" spans="1:127">
      <c r="DS30" s="1249">
        <v>45900</v>
      </c>
      <c r="DT30" s="1341" t="s">
        <v>816</v>
      </c>
      <c r="DU30" t="s">
        <v>471</v>
      </c>
      <c r="DV30" s="1250">
        <v>22852265.539999999</v>
      </c>
      <c r="DW30" s="1252">
        <v>23</v>
      </c>
    </row>
    <row r="31" spans="1:127">
      <c r="DS31" s="1249">
        <v>45900</v>
      </c>
      <c r="DT31" s="1341" t="s">
        <v>817</v>
      </c>
      <c r="DU31" t="s">
        <v>472</v>
      </c>
      <c r="DV31" s="1250">
        <v>26289199.800000001</v>
      </c>
      <c r="DW31" s="1252">
        <v>23</v>
      </c>
    </row>
    <row r="32" spans="1:127">
      <c r="DS32" s="1249">
        <v>45900</v>
      </c>
      <c r="DT32" s="1341" t="s">
        <v>818</v>
      </c>
      <c r="DU32" t="s">
        <v>473</v>
      </c>
      <c r="DV32" s="1250">
        <v>21135208.57</v>
      </c>
      <c r="DW32" s="1252">
        <v>21</v>
      </c>
    </row>
    <row r="33" spans="123:127">
      <c r="DS33" s="1249">
        <v>45900</v>
      </c>
      <c r="DT33" s="1341" t="s">
        <v>819</v>
      </c>
      <c r="DU33" t="s">
        <v>474</v>
      </c>
      <c r="DV33" s="1250">
        <v>19409069.199999999</v>
      </c>
      <c r="DW33" s="1252">
        <v>17</v>
      </c>
    </row>
    <row r="34" spans="123:127">
      <c r="DS34" s="1249">
        <v>45900</v>
      </c>
      <c r="DT34" s="1341" t="s">
        <v>820</v>
      </c>
      <c r="DU34" t="s">
        <v>475</v>
      </c>
      <c r="DV34" s="1250">
        <v>16324958.27</v>
      </c>
      <c r="DW34" s="1252">
        <v>14</v>
      </c>
    </row>
    <row r="35" spans="123:127">
      <c r="DS35" s="1249">
        <v>45900</v>
      </c>
      <c r="DT35" s="1341" t="s">
        <v>821</v>
      </c>
      <c r="DU35" t="s">
        <v>476</v>
      </c>
      <c r="DV35" s="1250">
        <v>241284187.63</v>
      </c>
      <c r="DW35" s="1252">
        <v>164</v>
      </c>
    </row>
    <row r="36" spans="123:127">
      <c r="DS36" s="1249">
        <v>45900</v>
      </c>
      <c r="DT36" s="1341" t="s">
        <v>2032</v>
      </c>
      <c r="DU36" t="s">
        <v>2033</v>
      </c>
      <c r="DV36" s="1250">
        <v>10587</v>
      </c>
      <c r="DW36" s="1252">
        <v>0</v>
      </c>
    </row>
    <row r="37" spans="123:127">
      <c r="DS37" s="1249">
        <v>45900</v>
      </c>
      <c r="DT37" s="1341" t="s">
        <v>2034</v>
      </c>
      <c r="DU37" t="s">
        <v>2035</v>
      </c>
      <c r="DV37" s="1250">
        <v>188260.01</v>
      </c>
      <c r="DW37" s="1252">
        <v>0</v>
      </c>
    </row>
    <row r="38" spans="123:127">
      <c r="DS38" s="1249">
        <v>45900</v>
      </c>
      <c r="DT38" s="1341" t="s">
        <v>2036</v>
      </c>
      <c r="DU38" t="s">
        <v>433</v>
      </c>
      <c r="DV38" s="1250">
        <v>3400000</v>
      </c>
      <c r="DW38" s="1252">
        <v>0</v>
      </c>
    </row>
    <row r="39" spans="123:127">
      <c r="DS39" s="1249">
        <v>45900</v>
      </c>
      <c r="DT39" s="1341" t="s">
        <v>822</v>
      </c>
      <c r="DU39" t="s">
        <v>446</v>
      </c>
      <c r="DV39" s="1250">
        <v>334065521.80000001</v>
      </c>
      <c r="DW39" s="1252">
        <v>11111</v>
      </c>
    </row>
    <row r="40" spans="123:127">
      <c r="DS40" s="1249">
        <v>45900</v>
      </c>
      <c r="DT40" s="1341" t="s">
        <v>823</v>
      </c>
      <c r="DU40" t="s">
        <v>447</v>
      </c>
      <c r="DV40" s="1250">
        <v>1156409028.3199999</v>
      </c>
      <c r="DW40" s="1252">
        <v>15409</v>
      </c>
    </row>
    <row r="41" spans="123:127">
      <c r="DS41" s="1249">
        <v>45900</v>
      </c>
      <c r="DT41" s="1341" t="s">
        <v>824</v>
      </c>
      <c r="DU41" t="s">
        <v>448</v>
      </c>
      <c r="DV41" s="1250">
        <v>1735416820.1199999</v>
      </c>
      <c r="DW41" s="1252">
        <v>14160</v>
      </c>
    </row>
    <row r="42" spans="123:127">
      <c r="DS42" s="1249">
        <v>45900</v>
      </c>
      <c r="DT42" s="1341" t="s">
        <v>825</v>
      </c>
      <c r="DU42" t="s">
        <v>449</v>
      </c>
      <c r="DV42" s="1250">
        <v>876720940.99000001</v>
      </c>
      <c r="DW42" s="1252">
        <v>5064</v>
      </c>
    </row>
    <row r="43" spans="123:127">
      <c r="DS43" s="1249">
        <v>45900</v>
      </c>
      <c r="DT43" s="1341" t="s">
        <v>826</v>
      </c>
      <c r="DU43" t="s">
        <v>450</v>
      </c>
      <c r="DV43" s="1250">
        <v>682006555.45000005</v>
      </c>
      <c r="DW43" s="1252">
        <v>3061</v>
      </c>
    </row>
    <row r="44" spans="123:127">
      <c r="DS44" s="1249">
        <v>45900</v>
      </c>
      <c r="DT44" s="1341" t="s">
        <v>827</v>
      </c>
      <c r="DU44" t="s">
        <v>451</v>
      </c>
      <c r="DV44" s="1250">
        <v>468699750.76999998</v>
      </c>
      <c r="DW44" s="1252">
        <v>1723</v>
      </c>
    </row>
    <row r="45" spans="123:127">
      <c r="DS45" s="1249">
        <v>45900</v>
      </c>
      <c r="DT45" s="1341" t="s">
        <v>828</v>
      </c>
      <c r="DU45" t="s">
        <v>452</v>
      </c>
      <c r="DV45" s="1250">
        <v>304828997.98000002</v>
      </c>
      <c r="DW45" s="1252">
        <v>943</v>
      </c>
    </row>
    <row r="46" spans="123:127">
      <c r="DS46" s="1249">
        <v>45900</v>
      </c>
      <c r="DT46" s="1341" t="s">
        <v>829</v>
      </c>
      <c r="DU46" t="s">
        <v>453</v>
      </c>
      <c r="DV46" s="1250">
        <v>221897447.5</v>
      </c>
      <c r="DW46" s="1252">
        <v>596</v>
      </c>
    </row>
    <row r="47" spans="123:127">
      <c r="DS47" s="1249">
        <v>45900</v>
      </c>
      <c r="DT47" s="1341" t="s">
        <v>830</v>
      </c>
      <c r="DU47" t="s">
        <v>454</v>
      </c>
      <c r="DV47" s="1250">
        <v>147001842.18000001</v>
      </c>
      <c r="DW47" s="1252">
        <v>346</v>
      </c>
    </row>
    <row r="48" spans="123:127">
      <c r="DS48" s="1249">
        <v>45900</v>
      </c>
      <c r="DT48" s="1341" t="s">
        <v>831</v>
      </c>
      <c r="DU48" t="s">
        <v>455</v>
      </c>
      <c r="DV48" s="1250">
        <v>202895487.38</v>
      </c>
      <c r="DW48" s="1252">
        <v>426</v>
      </c>
    </row>
    <row r="49" spans="123:127">
      <c r="DS49" s="1249">
        <v>45900</v>
      </c>
      <c r="DT49" s="1341" t="s">
        <v>832</v>
      </c>
      <c r="DU49" t="s">
        <v>456</v>
      </c>
      <c r="DV49" s="1250">
        <v>202161824.84999999</v>
      </c>
      <c r="DW49" s="1252">
        <v>386</v>
      </c>
    </row>
    <row r="50" spans="123:127">
      <c r="DS50" s="1249">
        <v>45900</v>
      </c>
      <c r="DT50" s="1341" t="s">
        <v>833</v>
      </c>
      <c r="DU50" t="s">
        <v>457</v>
      </c>
      <c r="DV50" s="1250">
        <v>160629694.74000001</v>
      </c>
      <c r="DW50" s="1252">
        <v>279</v>
      </c>
    </row>
    <row r="51" spans="123:127">
      <c r="DS51" s="1249">
        <v>45900</v>
      </c>
      <c r="DT51" s="1341" t="s">
        <v>834</v>
      </c>
      <c r="DU51" t="s">
        <v>458</v>
      </c>
      <c r="DV51" s="1250">
        <v>134155535.05</v>
      </c>
      <c r="DW51" s="1252">
        <v>215</v>
      </c>
    </row>
    <row r="52" spans="123:127">
      <c r="DS52" s="1249">
        <v>45900</v>
      </c>
      <c r="DT52" s="1341" t="s">
        <v>835</v>
      </c>
      <c r="DU52" t="s">
        <v>459</v>
      </c>
      <c r="DV52" s="1250">
        <v>114298585.34</v>
      </c>
      <c r="DW52" s="1252">
        <v>170</v>
      </c>
    </row>
    <row r="53" spans="123:127">
      <c r="DS53" s="1249">
        <v>45900</v>
      </c>
      <c r="DT53" s="1341" t="s">
        <v>836</v>
      </c>
      <c r="DU53" t="s">
        <v>460</v>
      </c>
      <c r="DV53" s="1250">
        <v>76635181.530000001</v>
      </c>
      <c r="DW53" s="1252">
        <v>106</v>
      </c>
    </row>
    <row r="54" spans="123:127">
      <c r="DS54" s="1249">
        <v>45900</v>
      </c>
      <c r="DT54" s="1341" t="s">
        <v>837</v>
      </c>
      <c r="DU54" t="s">
        <v>461</v>
      </c>
      <c r="DV54" s="1250">
        <v>60368992.770000003</v>
      </c>
      <c r="DW54" s="1252">
        <v>78</v>
      </c>
    </row>
    <row r="55" spans="123:127">
      <c r="DS55" s="1249">
        <v>45900</v>
      </c>
      <c r="DT55" s="1341" t="s">
        <v>838</v>
      </c>
      <c r="DU55" t="s">
        <v>462</v>
      </c>
      <c r="DV55" s="1250">
        <v>55090635.710000001</v>
      </c>
      <c r="DW55" s="1252">
        <v>67</v>
      </c>
    </row>
    <row r="56" spans="123:127">
      <c r="DS56" s="1249">
        <v>45900</v>
      </c>
      <c r="DT56" s="1341" t="s">
        <v>839</v>
      </c>
      <c r="DU56" t="s">
        <v>463</v>
      </c>
      <c r="DV56" s="1250">
        <v>50661116.049999997</v>
      </c>
      <c r="DW56" s="1252">
        <v>58</v>
      </c>
    </row>
    <row r="57" spans="123:127">
      <c r="DS57" s="1249">
        <v>45900</v>
      </c>
      <c r="DT57" s="1341" t="s">
        <v>840</v>
      </c>
      <c r="DU57" t="s">
        <v>464</v>
      </c>
      <c r="DV57" s="1250">
        <v>37815921.43</v>
      </c>
      <c r="DW57" s="1252">
        <v>41</v>
      </c>
    </row>
    <row r="58" spans="123:127">
      <c r="DS58" s="1249">
        <v>45900</v>
      </c>
      <c r="DT58" s="1341" t="s">
        <v>841</v>
      </c>
      <c r="DU58" t="s">
        <v>465</v>
      </c>
      <c r="DV58" s="1250">
        <v>42015214.509999998</v>
      </c>
      <c r="DW58" s="1252">
        <v>43</v>
      </c>
    </row>
    <row r="59" spans="123:127">
      <c r="DS59" s="1249">
        <v>45900</v>
      </c>
      <c r="DT59" s="1341" t="s">
        <v>842</v>
      </c>
      <c r="DU59" t="s">
        <v>466</v>
      </c>
      <c r="DV59" s="1250">
        <v>33839155.640000001</v>
      </c>
      <c r="DW59" s="1252">
        <v>33</v>
      </c>
    </row>
    <row r="60" spans="123:127">
      <c r="DS60" s="1249">
        <v>45900</v>
      </c>
      <c r="DT60" s="1341" t="s">
        <v>843</v>
      </c>
      <c r="DU60" t="s">
        <v>467</v>
      </c>
      <c r="DV60" s="1250">
        <v>16023382.17</v>
      </c>
      <c r="DW60" s="1252">
        <v>15</v>
      </c>
    </row>
    <row r="61" spans="123:127">
      <c r="DS61" s="1249">
        <v>45900</v>
      </c>
      <c r="DT61" s="1341" t="s">
        <v>844</v>
      </c>
      <c r="DU61" t="s">
        <v>468</v>
      </c>
      <c r="DV61" s="1250">
        <v>24676573.039999999</v>
      </c>
      <c r="DW61" s="1252">
        <v>22</v>
      </c>
    </row>
    <row r="62" spans="123:127">
      <c r="DS62" s="1249">
        <v>45900</v>
      </c>
      <c r="DT62" s="1341" t="s">
        <v>845</v>
      </c>
      <c r="DU62" t="s">
        <v>469</v>
      </c>
      <c r="DV62" s="1250">
        <v>25837423.640000001</v>
      </c>
      <c r="DW62" s="1252">
        <v>22</v>
      </c>
    </row>
    <row r="63" spans="123:127">
      <c r="DS63" s="1249">
        <v>45900</v>
      </c>
      <c r="DT63" s="1341" t="s">
        <v>846</v>
      </c>
      <c r="DU63" t="s">
        <v>470</v>
      </c>
      <c r="DV63" s="1250">
        <v>17197504.800000001</v>
      </c>
      <c r="DW63" s="1252">
        <v>14</v>
      </c>
    </row>
    <row r="64" spans="123:127">
      <c r="DS64" s="1249">
        <v>45900</v>
      </c>
      <c r="DT64" s="1341" t="s">
        <v>847</v>
      </c>
      <c r="DU64" t="s">
        <v>471</v>
      </c>
      <c r="DV64" s="1250">
        <v>26984243.02</v>
      </c>
      <c r="DW64" s="1252">
        <v>21</v>
      </c>
    </row>
    <row r="65" spans="123:127">
      <c r="DS65" s="1249">
        <v>45900</v>
      </c>
      <c r="DT65" s="1341" t="s">
        <v>848</v>
      </c>
      <c r="DU65" t="s">
        <v>472</v>
      </c>
      <c r="DV65" s="1250">
        <v>27836372.039999999</v>
      </c>
      <c r="DW65" s="1252">
        <v>21</v>
      </c>
    </row>
    <row r="66" spans="123:127">
      <c r="DS66" s="1249">
        <v>45900</v>
      </c>
      <c r="DT66" s="1341" t="s">
        <v>849</v>
      </c>
      <c r="DU66" t="s">
        <v>473</v>
      </c>
      <c r="DV66" s="1250">
        <v>26179022.899999999</v>
      </c>
      <c r="DW66" s="1252">
        <v>19</v>
      </c>
    </row>
    <row r="67" spans="123:127">
      <c r="DS67" s="1249">
        <v>45900</v>
      </c>
      <c r="DT67" s="1341" t="s">
        <v>850</v>
      </c>
      <c r="DU67" t="s">
        <v>474</v>
      </c>
      <c r="DV67" s="1250">
        <v>27098766.690000001</v>
      </c>
      <c r="DW67" s="1252">
        <v>19</v>
      </c>
    </row>
    <row r="68" spans="123:127">
      <c r="DS68" s="1249">
        <v>45900</v>
      </c>
      <c r="DT68" s="1341" t="s">
        <v>851</v>
      </c>
      <c r="DU68" t="s">
        <v>475</v>
      </c>
      <c r="DV68" s="1250">
        <v>17734744.960000001</v>
      </c>
      <c r="DW68" s="1252">
        <v>12</v>
      </c>
    </row>
    <row r="69" spans="123:127">
      <c r="DS69" s="1249">
        <v>45900</v>
      </c>
      <c r="DT69" s="1341" t="s">
        <v>852</v>
      </c>
      <c r="DU69" t="s">
        <v>476</v>
      </c>
      <c r="DV69" s="1250">
        <v>123588614.48</v>
      </c>
      <c r="DW69" s="1252">
        <v>73</v>
      </c>
    </row>
    <row r="70" spans="123:127">
      <c r="DS70" s="1249">
        <v>45900</v>
      </c>
      <c r="DT70" s="1341" t="s">
        <v>2037</v>
      </c>
      <c r="DU70" t="s">
        <v>2033</v>
      </c>
      <c r="DV70" s="1250">
        <v>110.65</v>
      </c>
      <c r="DW70" s="1252">
        <v>0</v>
      </c>
    </row>
    <row r="71" spans="123:127">
      <c r="DS71" s="1249">
        <v>45900</v>
      </c>
      <c r="DT71" s="1341" t="s">
        <v>2038</v>
      </c>
      <c r="DU71" t="s">
        <v>2035</v>
      </c>
      <c r="DV71" s="1250">
        <v>136222.16</v>
      </c>
      <c r="DW71" s="1252">
        <v>0</v>
      </c>
    </row>
    <row r="72" spans="123:127">
      <c r="DS72" s="1249">
        <v>45900</v>
      </c>
      <c r="DT72" s="1341" t="s">
        <v>2039</v>
      </c>
      <c r="DU72" t="s">
        <v>433</v>
      </c>
      <c r="DV72" s="1250">
        <v>2349930.13</v>
      </c>
      <c r="DW72" s="1252">
        <v>0</v>
      </c>
    </row>
    <row r="73" spans="123:127">
      <c r="DS73" s="1249">
        <v>45900</v>
      </c>
      <c r="DT73" s="1341" t="s">
        <v>853</v>
      </c>
      <c r="DU73" t="s">
        <v>481</v>
      </c>
      <c r="DV73" s="1250">
        <v>928045.92</v>
      </c>
      <c r="DW73" s="1252">
        <v>22</v>
      </c>
    </row>
    <row r="74" spans="123:127">
      <c r="DS74" s="1249">
        <v>45900</v>
      </c>
      <c r="DT74" s="1341" t="s">
        <v>854</v>
      </c>
      <c r="DU74" t="s">
        <v>482</v>
      </c>
      <c r="DV74" s="1250">
        <v>9347788.4600000009</v>
      </c>
      <c r="DW74" s="1252">
        <v>179</v>
      </c>
    </row>
    <row r="75" spans="123:127">
      <c r="DS75" s="1249">
        <v>45900</v>
      </c>
      <c r="DT75" s="1341" t="s">
        <v>855</v>
      </c>
      <c r="DU75" t="s">
        <v>483</v>
      </c>
      <c r="DV75" s="1250">
        <v>33944027.990000002</v>
      </c>
      <c r="DW75" s="1252">
        <v>480</v>
      </c>
    </row>
    <row r="76" spans="123:127">
      <c r="DS76" s="1249">
        <v>45900</v>
      </c>
      <c r="DT76" s="1341" t="s">
        <v>856</v>
      </c>
      <c r="DU76" t="s">
        <v>484</v>
      </c>
      <c r="DV76" s="1250">
        <v>88057333.909999996</v>
      </c>
      <c r="DW76" s="1252">
        <v>924</v>
      </c>
    </row>
    <row r="77" spans="123:127">
      <c r="DS77" s="1249">
        <v>45900</v>
      </c>
      <c r="DT77" s="1341" t="s">
        <v>857</v>
      </c>
      <c r="DU77" t="s">
        <v>485</v>
      </c>
      <c r="DV77" s="1250">
        <v>140896953.31</v>
      </c>
      <c r="DW77" s="1252">
        <v>1393</v>
      </c>
    </row>
    <row r="78" spans="123:127">
      <c r="DS78" s="1249">
        <v>45900</v>
      </c>
      <c r="DT78" s="1341" t="s">
        <v>858</v>
      </c>
      <c r="DU78" t="s">
        <v>486</v>
      </c>
      <c r="DV78" s="1250">
        <v>253856264.15000001</v>
      </c>
      <c r="DW78" s="1252">
        <v>2147</v>
      </c>
    </row>
    <row r="79" spans="123:127">
      <c r="DS79" s="1249">
        <v>45900</v>
      </c>
      <c r="DT79" s="1341" t="s">
        <v>859</v>
      </c>
      <c r="DU79" t="s">
        <v>487</v>
      </c>
      <c r="DV79" s="1250">
        <v>354926954.54000002</v>
      </c>
      <c r="DW79" s="1252">
        <v>2805</v>
      </c>
    </row>
    <row r="80" spans="123:127">
      <c r="DS80" s="1249">
        <v>45900</v>
      </c>
      <c r="DT80" s="1341" t="s">
        <v>860</v>
      </c>
      <c r="DU80" t="s">
        <v>488</v>
      </c>
      <c r="DV80" s="1250">
        <v>534848892.85000002</v>
      </c>
      <c r="DW80" s="1252">
        <v>3771</v>
      </c>
    </row>
    <row r="81" spans="123:127">
      <c r="DS81" s="1249">
        <v>45900</v>
      </c>
      <c r="DT81" s="1341" t="s">
        <v>861</v>
      </c>
      <c r="DU81" t="s">
        <v>489</v>
      </c>
      <c r="DV81" s="1250">
        <v>821425508.04999995</v>
      </c>
      <c r="DW81" s="1252">
        <v>5500</v>
      </c>
    </row>
    <row r="82" spans="123:127">
      <c r="DS82" s="1249">
        <v>45900</v>
      </c>
      <c r="DT82" s="1341" t="s">
        <v>862</v>
      </c>
      <c r="DU82" t="s">
        <v>490</v>
      </c>
      <c r="DV82" s="1250">
        <v>1589938072.8</v>
      </c>
      <c r="DW82" s="1252">
        <v>9809</v>
      </c>
    </row>
    <row r="83" spans="123:127">
      <c r="DS83" s="1249">
        <v>45900</v>
      </c>
      <c r="DT83" s="1341" t="s">
        <v>863</v>
      </c>
      <c r="DU83" t="s">
        <v>491</v>
      </c>
      <c r="DV83" s="1250">
        <v>2835568339.0599999</v>
      </c>
      <c r="DW83" s="1252">
        <v>20906</v>
      </c>
    </row>
    <row r="84" spans="123:127">
      <c r="DS84" s="1249">
        <v>45900</v>
      </c>
      <c r="DT84" s="1341" t="s">
        <v>864</v>
      </c>
      <c r="DU84" t="s">
        <v>1202</v>
      </c>
      <c r="DV84" s="1250">
        <v>767032716.80999994</v>
      </c>
      <c r="DW84" s="1252">
        <v>6617</v>
      </c>
    </row>
    <row r="85" spans="123:127">
      <c r="DS85" s="1249">
        <v>45900</v>
      </c>
      <c r="DT85" s="1341" t="s">
        <v>2040</v>
      </c>
      <c r="DU85" t="s">
        <v>2033</v>
      </c>
      <c r="DV85" s="1250">
        <v>3.2</v>
      </c>
      <c r="DW85" s="1252">
        <v>0</v>
      </c>
    </row>
    <row r="86" spans="123:127">
      <c r="DS86" s="1249">
        <v>45900</v>
      </c>
      <c r="DT86" s="1341" t="s">
        <v>2041</v>
      </c>
      <c r="DU86" t="s">
        <v>2035</v>
      </c>
      <c r="DV86" s="1250">
        <v>92.75</v>
      </c>
      <c r="DW86" s="1252">
        <v>0</v>
      </c>
    </row>
    <row r="87" spans="123:127">
      <c r="DS87" s="1249">
        <v>45900</v>
      </c>
      <c r="DT87" s="1341" t="s">
        <v>2042</v>
      </c>
      <c r="DU87" t="s">
        <v>433</v>
      </c>
      <c r="DV87" s="1250">
        <v>120</v>
      </c>
      <c r="DW87" s="1252">
        <v>0</v>
      </c>
    </row>
    <row r="88" spans="123:127">
      <c r="DS88" s="1249">
        <v>45900</v>
      </c>
      <c r="DT88" s="1341" t="s">
        <v>865</v>
      </c>
      <c r="DU88" t="s">
        <v>481</v>
      </c>
      <c r="DV88" s="1250">
        <v>34392668.770000003</v>
      </c>
      <c r="DW88" s="1252">
        <v>1479</v>
      </c>
    </row>
    <row r="89" spans="123:127">
      <c r="DS89" s="1249">
        <v>45900</v>
      </c>
      <c r="DT89" s="1341" t="s">
        <v>866</v>
      </c>
      <c r="DU89" t="s">
        <v>482</v>
      </c>
      <c r="DV89" s="1250">
        <v>129907282.77</v>
      </c>
      <c r="DW89" s="1252">
        <v>2600</v>
      </c>
    </row>
    <row r="90" spans="123:127">
      <c r="DS90" s="1249">
        <v>45900</v>
      </c>
      <c r="DT90" s="1341" t="s">
        <v>867</v>
      </c>
      <c r="DU90" t="s">
        <v>483</v>
      </c>
      <c r="DV90" s="1250">
        <v>261565777.33000001</v>
      </c>
      <c r="DW90" s="1252">
        <v>3593</v>
      </c>
    </row>
    <row r="91" spans="123:127">
      <c r="DS91" s="1249">
        <v>45900</v>
      </c>
      <c r="DT91" s="1341" t="s">
        <v>868</v>
      </c>
      <c r="DU91" t="s">
        <v>484</v>
      </c>
      <c r="DV91" s="1250">
        <v>473123085.74000001</v>
      </c>
      <c r="DW91" s="1252">
        <v>4653</v>
      </c>
    </row>
    <row r="92" spans="123:127">
      <c r="DS92" s="1249">
        <v>45900</v>
      </c>
      <c r="DT92" s="1341" t="s">
        <v>869</v>
      </c>
      <c r="DU92" t="s">
        <v>485</v>
      </c>
      <c r="DV92" s="1250">
        <v>706550085.63999999</v>
      </c>
      <c r="DW92" s="1252">
        <v>5672</v>
      </c>
    </row>
    <row r="93" spans="123:127">
      <c r="DS93" s="1249">
        <v>45900</v>
      </c>
      <c r="DT93" s="1341" t="s">
        <v>870</v>
      </c>
      <c r="DU93" t="s">
        <v>486</v>
      </c>
      <c r="DV93" s="1250">
        <v>867221887.94000006</v>
      </c>
      <c r="DW93" s="1252">
        <v>6417</v>
      </c>
    </row>
    <row r="94" spans="123:127">
      <c r="DS94" s="1249">
        <v>45900</v>
      </c>
      <c r="DT94" s="1341" t="s">
        <v>871</v>
      </c>
      <c r="DU94" t="s">
        <v>487</v>
      </c>
      <c r="DV94" s="1250">
        <v>1075337863.76</v>
      </c>
      <c r="DW94" s="1252">
        <v>7056</v>
      </c>
    </row>
    <row r="95" spans="123:127">
      <c r="DS95" s="1249">
        <v>45900</v>
      </c>
      <c r="DT95" s="1341" t="s">
        <v>872</v>
      </c>
      <c r="DU95" t="s">
        <v>488</v>
      </c>
      <c r="DV95" s="1250">
        <v>1187070189.26</v>
      </c>
      <c r="DW95" s="1252">
        <v>7545</v>
      </c>
    </row>
    <row r="96" spans="123:127">
      <c r="DS96" s="1249">
        <v>45900</v>
      </c>
      <c r="DT96" s="1341" t="s">
        <v>873</v>
      </c>
      <c r="DU96" t="s">
        <v>489</v>
      </c>
      <c r="DV96" s="1250">
        <v>1342968803.6600001</v>
      </c>
      <c r="DW96" s="1252">
        <v>7929</v>
      </c>
    </row>
    <row r="97" spans="123:127">
      <c r="DS97" s="1249">
        <v>45900</v>
      </c>
      <c r="DT97" s="1341" t="s">
        <v>874</v>
      </c>
      <c r="DU97" t="s">
        <v>490</v>
      </c>
      <c r="DV97" s="1250">
        <v>1155938398.2</v>
      </c>
      <c r="DW97" s="1252">
        <v>6382</v>
      </c>
    </row>
    <row r="98" spans="123:127">
      <c r="DS98" s="1249">
        <v>45900</v>
      </c>
      <c r="DT98" s="1341" t="s">
        <v>875</v>
      </c>
      <c r="DU98" t="s">
        <v>491</v>
      </c>
      <c r="DV98" s="1250">
        <v>196694854.78</v>
      </c>
      <c r="DW98" s="1252">
        <v>1227</v>
      </c>
    </row>
    <row r="99" spans="123:127">
      <c r="DS99" s="1249">
        <v>45900</v>
      </c>
      <c r="DT99" s="1341" t="s">
        <v>876</v>
      </c>
      <c r="DU99" t="s">
        <v>1202</v>
      </c>
      <c r="DV99" s="1250">
        <v>0</v>
      </c>
      <c r="DW99" s="1252">
        <v>0</v>
      </c>
    </row>
    <row r="100" spans="123:127">
      <c r="DS100" s="1249">
        <v>45900</v>
      </c>
      <c r="DT100" s="1341" t="s">
        <v>2043</v>
      </c>
      <c r="DU100" t="s">
        <v>2033</v>
      </c>
      <c r="DV100" s="1250">
        <v>0.05</v>
      </c>
      <c r="DW100" s="1252">
        <v>0</v>
      </c>
    </row>
    <row r="101" spans="123:127">
      <c r="DS101" s="1249">
        <v>45900</v>
      </c>
      <c r="DT101" s="1341" t="s">
        <v>2044</v>
      </c>
      <c r="DU101" t="s">
        <v>2035</v>
      </c>
      <c r="DV101" s="1250">
        <v>68.45</v>
      </c>
      <c r="DW101" s="1252">
        <v>0</v>
      </c>
    </row>
    <row r="102" spans="123:127">
      <c r="DS102" s="1249">
        <v>45900</v>
      </c>
      <c r="DT102" s="1341" t="s">
        <v>2045</v>
      </c>
      <c r="DU102" t="s">
        <v>433</v>
      </c>
      <c r="DV102" s="1250">
        <v>119.76</v>
      </c>
      <c r="DW102" s="1252">
        <v>0</v>
      </c>
    </row>
    <row r="103" spans="123:127">
      <c r="DS103" s="1249">
        <v>45900</v>
      </c>
      <c r="DT103" s="1341" t="s">
        <v>877</v>
      </c>
      <c r="DU103" t="s">
        <v>493</v>
      </c>
      <c r="DV103" s="1250">
        <v>307532.92</v>
      </c>
      <c r="DW103" s="1252">
        <v>7</v>
      </c>
    </row>
    <row r="104" spans="123:127">
      <c r="DS104" s="1249">
        <v>45900</v>
      </c>
      <c r="DT104" s="1341" t="s">
        <v>878</v>
      </c>
      <c r="DU104" t="s">
        <v>494</v>
      </c>
      <c r="DV104" s="1250">
        <v>1083017.8899999999</v>
      </c>
      <c r="DW104" s="1252">
        <v>26</v>
      </c>
    </row>
    <row r="105" spans="123:127">
      <c r="DS105" s="1249">
        <v>45900</v>
      </c>
      <c r="DT105" s="1341" t="s">
        <v>879</v>
      </c>
      <c r="DU105" t="s">
        <v>495</v>
      </c>
      <c r="DV105" s="1250">
        <v>2359315.5299999998</v>
      </c>
      <c r="DW105" s="1252">
        <v>66</v>
      </c>
    </row>
    <row r="106" spans="123:127">
      <c r="DS106" s="1249">
        <v>45900</v>
      </c>
      <c r="DT106" s="1341" t="s">
        <v>880</v>
      </c>
      <c r="DU106" t="s">
        <v>496</v>
      </c>
      <c r="DV106" s="1250">
        <v>8551373.9000000004</v>
      </c>
      <c r="DW106" s="1252">
        <v>232</v>
      </c>
    </row>
    <row r="107" spans="123:127">
      <c r="DS107" s="1249">
        <v>45900</v>
      </c>
      <c r="DT107" s="1341" t="s">
        <v>881</v>
      </c>
      <c r="DU107" t="s">
        <v>497</v>
      </c>
      <c r="DV107" s="1250">
        <v>8799713.0199999996</v>
      </c>
      <c r="DW107" s="1252">
        <v>191</v>
      </c>
    </row>
    <row r="108" spans="123:127">
      <c r="DS108" s="1249">
        <v>45900</v>
      </c>
      <c r="DT108" s="1341" t="s">
        <v>882</v>
      </c>
      <c r="DU108" t="s">
        <v>498</v>
      </c>
      <c r="DV108" s="1250">
        <v>11619995.77</v>
      </c>
      <c r="DW108" s="1252">
        <v>278</v>
      </c>
    </row>
    <row r="109" spans="123:127">
      <c r="DS109" s="1249">
        <v>45900</v>
      </c>
      <c r="DT109" s="1341" t="s">
        <v>883</v>
      </c>
      <c r="DU109" t="s">
        <v>499</v>
      </c>
      <c r="DV109" s="1250">
        <v>111242924.5</v>
      </c>
      <c r="DW109" s="1252">
        <v>1959</v>
      </c>
    </row>
    <row r="110" spans="123:127">
      <c r="DS110" s="1249">
        <v>45900</v>
      </c>
      <c r="DT110" s="1341" t="s">
        <v>884</v>
      </c>
      <c r="DU110" t="s">
        <v>500</v>
      </c>
      <c r="DV110" s="1250">
        <v>27040605.539999999</v>
      </c>
      <c r="DW110" s="1252">
        <v>469</v>
      </c>
    </row>
    <row r="111" spans="123:127">
      <c r="DS111" s="1249">
        <v>45900</v>
      </c>
      <c r="DT111" s="1341" t="s">
        <v>885</v>
      </c>
      <c r="DU111" t="s">
        <v>501</v>
      </c>
      <c r="DV111" s="1250">
        <v>137589860.77000001</v>
      </c>
      <c r="DW111" s="1252">
        <v>1958</v>
      </c>
    </row>
    <row r="112" spans="123:127">
      <c r="DS112" s="1249">
        <v>45900</v>
      </c>
      <c r="DT112" s="1341" t="s">
        <v>886</v>
      </c>
      <c r="DU112" t="s">
        <v>502</v>
      </c>
      <c r="DV112" s="1250">
        <v>51811631.869999997</v>
      </c>
      <c r="DW112" s="1252">
        <v>666</v>
      </c>
    </row>
    <row r="113" spans="123:127">
      <c r="DS113" s="1249">
        <v>45900</v>
      </c>
      <c r="DT113" s="1341" t="s">
        <v>887</v>
      </c>
      <c r="DU113" t="s">
        <v>503</v>
      </c>
      <c r="DV113" s="1250">
        <v>81603804.420000002</v>
      </c>
      <c r="DW113" s="1252">
        <v>937</v>
      </c>
    </row>
    <row r="114" spans="123:127">
      <c r="DS114" s="1249">
        <v>45900</v>
      </c>
      <c r="DT114" s="1341" t="s">
        <v>888</v>
      </c>
      <c r="DU114" t="s">
        <v>504</v>
      </c>
      <c r="DV114" s="1250">
        <v>651508262.37</v>
      </c>
      <c r="DW114" s="1252">
        <v>7206</v>
      </c>
    </row>
    <row r="115" spans="123:127">
      <c r="DS115" s="1249">
        <v>45900</v>
      </c>
      <c r="DT115" s="1341" t="s">
        <v>889</v>
      </c>
      <c r="DU115" t="s">
        <v>505</v>
      </c>
      <c r="DV115" s="1250">
        <v>107676572.11</v>
      </c>
      <c r="DW115" s="1252">
        <v>1064</v>
      </c>
    </row>
    <row r="116" spans="123:127">
      <c r="DS116" s="1249">
        <v>45900</v>
      </c>
      <c r="DT116" s="1341" t="s">
        <v>890</v>
      </c>
      <c r="DU116" t="s">
        <v>506</v>
      </c>
      <c r="DV116" s="1250">
        <v>260400010.33000001</v>
      </c>
      <c r="DW116" s="1252">
        <v>2349</v>
      </c>
    </row>
    <row r="117" spans="123:127">
      <c r="DS117" s="1249">
        <v>45900</v>
      </c>
      <c r="DT117" s="1341" t="s">
        <v>891</v>
      </c>
      <c r="DU117" t="s">
        <v>507</v>
      </c>
      <c r="DV117" s="1250">
        <v>143832334.44</v>
      </c>
      <c r="DW117" s="1252">
        <v>1129</v>
      </c>
    </row>
    <row r="118" spans="123:127">
      <c r="DS118" s="1249">
        <v>45900</v>
      </c>
      <c r="DT118" s="1341" t="s">
        <v>892</v>
      </c>
      <c r="DU118" t="s">
        <v>508</v>
      </c>
      <c r="DV118" s="1250">
        <v>134971694.5</v>
      </c>
      <c r="DW118" s="1252">
        <v>981</v>
      </c>
    </row>
    <row r="119" spans="123:127">
      <c r="DS119" s="1249">
        <v>45900</v>
      </c>
      <c r="DT119" s="1341" t="s">
        <v>893</v>
      </c>
      <c r="DU119" t="s">
        <v>509</v>
      </c>
      <c r="DV119" s="1250">
        <v>1923864549.27</v>
      </c>
      <c r="DW119" s="1252">
        <v>14009</v>
      </c>
    </row>
    <row r="120" spans="123:127">
      <c r="DS120" s="1249">
        <v>45900</v>
      </c>
      <c r="DT120" s="1341" t="s">
        <v>894</v>
      </c>
      <c r="DU120" t="s">
        <v>510</v>
      </c>
      <c r="DV120" s="1250">
        <v>221894846.50999999</v>
      </c>
      <c r="DW120" s="1252">
        <v>1428</v>
      </c>
    </row>
    <row r="121" spans="123:127">
      <c r="DS121" s="1249">
        <v>45900</v>
      </c>
      <c r="DT121" s="1341" t="s">
        <v>895</v>
      </c>
      <c r="DU121" t="s">
        <v>511</v>
      </c>
      <c r="DV121" s="1250">
        <v>330683182.29000002</v>
      </c>
      <c r="DW121" s="1252">
        <v>1958</v>
      </c>
    </row>
    <row r="122" spans="123:127">
      <c r="DS122" s="1249">
        <v>45900</v>
      </c>
      <c r="DT122" s="1341" t="s">
        <v>896</v>
      </c>
      <c r="DU122" t="s">
        <v>512</v>
      </c>
      <c r="DV122" s="1250">
        <v>121331658.62</v>
      </c>
      <c r="DW122" s="1252">
        <v>752</v>
      </c>
    </row>
    <row r="123" spans="123:127">
      <c r="DS123" s="1249">
        <v>45900</v>
      </c>
      <c r="DT123" s="1341" t="s">
        <v>897</v>
      </c>
      <c r="DU123" t="s">
        <v>513</v>
      </c>
      <c r="DV123" s="1250">
        <v>82664893.489999995</v>
      </c>
      <c r="DW123" s="1252">
        <v>519</v>
      </c>
    </row>
    <row r="124" spans="123:127">
      <c r="DS124" s="1249">
        <v>45900</v>
      </c>
      <c r="DT124" s="1341" t="s">
        <v>898</v>
      </c>
      <c r="DU124" t="s">
        <v>514</v>
      </c>
      <c r="DV124" s="1250">
        <v>2588024903.04</v>
      </c>
      <c r="DW124" s="1252">
        <v>13988</v>
      </c>
    </row>
    <row r="125" spans="123:127">
      <c r="DS125" s="1249">
        <v>45900</v>
      </c>
      <c r="DT125" s="1341" t="s">
        <v>899</v>
      </c>
      <c r="DU125" t="s">
        <v>515</v>
      </c>
      <c r="DV125" s="1250">
        <v>139384068.53</v>
      </c>
      <c r="DW125" s="1252">
        <v>804</v>
      </c>
    </row>
    <row r="126" spans="123:127">
      <c r="DS126" s="1249">
        <v>45900</v>
      </c>
      <c r="DT126" s="1341" t="s">
        <v>900</v>
      </c>
      <c r="DU126" t="s">
        <v>516</v>
      </c>
      <c r="DV126" s="1250">
        <v>242847519.88999999</v>
      </c>
      <c r="DW126" s="1252">
        <v>1224</v>
      </c>
    </row>
    <row r="127" spans="123:127">
      <c r="DS127" s="1249">
        <v>45900</v>
      </c>
      <c r="DT127" s="1341" t="s">
        <v>901</v>
      </c>
      <c r="DU127" t="s">
        <v>517</v>
      </c>
      <c r="DV127" s="1250">
        <v>17696919.140000001</v>
      </c>
      <c r="DW127" s="1252">
        <v>124</v>
      </c>
    </row>
    <row r="128" spans="123:127">
      <c r="DS128" s="1249">
        <v>45900</v>
      </c>
      <c r="DT128" s="1341" t="s">
        <v>902</v>
      </c>
      <c r="DU128" t="s">
        <v>518</v>
      </c>
      <c r="DV128" s="1250">
        <v>2618252.59</v>
      </c>
      <c r="DW128" s="1252">
        <v>25</v>
      </c>
    </row>
    <row r="129" spans="123:127">
      <c r="DS129" s="1249">
        <v>45900</v>
      </c>
      <c r="DT129" s="1341" t="s">
        <v>903</v>
      </c>
      <c r="DU129" t="s">
        <v>519</v>
      </c>
      <c r="DV129" s="1250">
        <v>19361454.600000001</v>
      </c>
      <c r="DW129" s="1252">
        <v>204</v>
      </c>
    </row>
    <row r="130" spans="123:127">
      <c r="DS130" s="1249">
        <v>45900</v>
      </c>
      <c r="DT130" s="1341" t="s">
        <v>2046</v>
      </c>
      <c r="DU130" t="s">
        <v>2033</v>
      </c>
      <c r="DV130" s="1250">
        <v>4</v>
      </c>
      <c r="DW130" s="1252">
        <v>0</v>
      </c>
    </row>
    <row r="131" spans="123:127">
      <c r="DS131" s="1249">
        <v>45900</v>
      </c>
      <c r="DT131" s="1341" t="s">
        <v>2047</v>
      </c>
      <c r="DU131" t="s">
        <v>2035</v>
      </c>
      <c r="DV131" s="1250">
        <v>21.27</v>
      </c>
      <c r="DW131" s="1252">
        <v>0</v>
      </c>
    </row>
    <row r="132" spans="123:127">
      <c r="DS132" s="1249">
        <v>45900</v>
      </c>
      <c r="DT132" s="1341" t="s">
        <v>2048</v>
      </c>
      <c r="DU132" t="s">
        <v>433</v>
      </c>
      <c r="DV132" s="1250">
        <v>30.08</v>
      </c>
      <c r="DW132" s="1252">
        <v>0</v>
      </c>
    </row>
    <row r="133" spans="123:127">
      <c r="DS133" s="1249">
        <v>45900</v>
      </c>
      <c r="DT133" s="1341" t="s">
        <v>904</v>
      </c>
      <c r="DU133" t="s">
        <v>521</v>
      </c>
      <c r="DV133" s="1250">
        <v>5456104.1600000001</v>
      </c>
      <c r="DW133" s="1252">
        <v>639</v>
      </c>
    </row>
    <row r="134" spans="123:127">
      <c r="DS134" s="1249">
        <v>45900</v>
      </c>
      <c r="DT134" s="1341" t="s">
        <v>905</v>
      </c>
      <c r="DU134" t="s">
        <v>522</v>
      </c>
      <c r="DV134" s="1250">
        <v>20986789.440000001</v>
      </c>
      <c r="DW134" s="1252">
        <v>1116</v>
      </c>
    </row>
    <row r="135" spans="123:127">
      <c r="DS135" s="1249">
        <v>45900</v>
      </c>
      <c r="DT135" s="1341" t="s">
        <v>906</v>
      </c>
      <c r="DU135" t="s">
        <v>523</v>
      </c>
      <c r="DV135" s="1250">
        <v>38541928.450000003</v>
      </c>
      <c r="DW135" s="1252">
        <v>1281</v>
      </c>
    </row>
    <row r="136" spans="123:127">
      <c r="DS136" s="1249">
        <v>45900</v>
      </c>
      <c r="DT136" s="1341" t="s">
        <v>907</v>
      </c>
      <c r="DU136" t="s">
        <v>524</v>
      </c>
      <c r="DV136" s="1250">
        <v>64852981.210000001</v>
      </c>
      <c r="DW136" s="1252">
        <v>1563</v>
      </c>
    </row>
    <row r="137" spans="123:127">
      <c r="DS137" s="1249">
        <v>45900</v>
      </c>
      <c r="DT137" s="1341" t="s">
        <v>908</v>
      </c>
      <c r="DU137" t="s">
        <v>525</v>
      </c>
      <c r="DV137" s="1250">
        <v>92880806.629999995</v>
      </c>
      <c r="DW137" s="1252">
        <v>1830</v>
      </c>
    </row>
    <row r="138" spans="123:127">
      <c r="DS138" s="1249">
        <v>45900</v>
      </c>
      <c r="DT138" s="1341" t="s">
        <v>909</v>
      </c>
      <c r="DU138" t="s">
        <v>494</v>
      </c>
      <c r="DV138" s="1250">
        <v>129601787.04000001</v>
      </c>
      <c r="DW138" s="1252">
        <v>2142</v>
      </c>
    </row>
    <row r="139" spans="123:127">
      <c r="DS139" s="1249">
        <v>45900</v>
      </c>
      <c r="DT139" s="1341" t="s">
        <v>910</v>
      </c>
      <c r="DU139" t="s">
        <v>495</v>
      </c>
      <c r="DV139" s="1250">
        <v>171912338.16999999</v>
      </c>
      <c r="DW139" s="1252">
        <v>2450</v>
      </c>
    </row>
    <row r="140" spans="123:127">
      <c r="DS140" s="1249">
        <v>45900</v>
      </c>
      <c r="DT140" s="1341" t="s">
        <v>911</v>
      </c>
      <c r="DU140" t="s">
        <v>496</v>
      </c>
      <c r="DV140" s="1250">
        <v>187659004.16999999</v>
      </c>
      <c r="DW140" s="1252">
        <v>2342</v>
      </c>
    </row>
    <row r="141" spans="123:127">
      <c r="DS141" s="1249">
        <v>45900</v>
      </c>
      <c r="DT141" s="1341" t="s">
        <v>912</v>
      </c>
      <c r="DU141" t="s">
        <v>497</v>
      </c>
      <c r="DV141" s="1250">
        <v>243240461.97999999</v>
      </c>
      <c r="DW141" s="1252">
        <v>2631</v>
      </c>
    </row>
    <row r="142" spans="123:127">
      <c r="DS142" s="1249">
        <v>45900</v>
      </c>
      <c r="DT142" s="1341" t="s">
        <v>913</v>
      </c>
      <c r="DU142" t="s">
        <v>498</v>
      </c>
      <c r="DV142" s="1250">
        <v>286391026.08999997</v>
      </c>
      <c r="DW142" s="1252">
        <v>2814</v>
      </c>
    </row>
    <row r="143" spans="123:127">
      <c r="DS143" s="1249">
        <v>45900</v>
      </c>
      <c r="DT143" s="1341" t="s">
        <v>914</v>
      </c>
      <c r="DU143" t="s">
        <v>499</v>
      </c>
      <c r="DV143" s="1250">
        <v>299494225.64999998</v>
      </c>
      <c r="DW143" s="1252">
        <v>2715</v>
      </c>
    </row>
    <row r="144" spans="123:127">
      <c r="DS144" s="1249">
        <v>45900</v>
      </c>
      <c r="DT144" s="1341" t="s">
        <v>915</v>
      </c>
      <c r="DU144" t="s">
        <v>500</v>
      </c>
      <c r="DV144" s="1250">
        <v>345605078.35000002</v>
      </c>
      <c r="DW144" s="1252">
        <v>2806</v>
      </c>
    </row>
    <row r="145" spans="123:127">
      <c r="DS145" s="1249">
        <v>45900</v>
      </c>
      <c r="DT145" s="1341" t="s">
        <v>1203</v>
      </c>
      <c r="DU145" t="s">
        <v>501</v>
      </c>
      <c r="DV145" s="1250">
        <v>372301385.77999997</v>
      </c>
      <c r="DW145" s="1252">
        <v>2765</v>
      </c>
    </row>
    <row r="146" spans="123:127">
      <c r="DS146" s="1249">
        <v>45900</v>
      </c>
      <c r="DT146" s="1341" t="s">
        <v>1204</v>
      </c>
      <c r="DU146" t="s">
        <v>502</v>
      </c>
      <c r="DV146" s="1250">
        <v>393018929.88</v>
      </c>
      <c r="DW146" s="1252">
        <v>2740</v>
      </c>
    </row>
    <row r="147" spans="123:127">
      <c r="DS147" s="1249">
        <v>45900</v>
      </c>
      <c r="DT147" s="1341" t="s">
        <v>1205</v>
      </c>
      <c r="DU147" t="s">
        <v>503</v>
      </c>
      <c r="DV147" s="1250">
        <v>433833750.86000001</v>
      </c>
      <c r="DW147" s="1252">
        <v>2829</v>
      </c>
    </row>
    <row r="148" spans="123:127">
      <c r="DS148" s="1249">
        <v>45900</v>
      </c>
      <c r="DT148" s="1341" t="s">
        <v>1206</v>
      </c>
      <c r="DU148" t="s">
        <v>504</v>
      </c>
      <c r="DV148" s="1250">
        <v>451693288.52999997</v>
      </c>
      <c r="DW148" s="1252">
        <v>2778</v>
      </c>
    </row>
    <row r="149" spans="123:127">
      <c r="DS149" s="1249">
        <v>45900</v>
      </c>
      <c r="DT149" s="1341" t="s">
        <v>1207</v>
      </c>
      <c r="DU149" t="s">
        <v>505</v>
      </c>
      <c r="DV149" s="1250">
        <v>525319764.11000001</v>
      </c>
      <c r="DW149" s="1252">
        <v>3013</v>
      </c>
    </row>
    <row r="150" spans="123:127">
      <c r="DS150" s="1249">
        <v>45900</v>
      </c>
      <c r="DT150" s="1341" t="s">
        <v>1208</v>
      </c>
      <c r="DU150" t="s">
        <v>506</v>
      </c>
      <c r="DV150" s="1250">
        <v>524306070.41000003</v>
      </c>
      <c r="DW150" s="1252">
        <v>2843</v>
      </c>
    </row>
    <row r="151" spans="123:127">
      <c r="DS151" s="1249">
        <v>45900</v>
      </c>
      <c r="DT151" s="1341" t="s">
        <v>1209</v>
      </c>
      <c r="DU151" t="s">
        <v>507</v>
      </c>
      <c r="DV151" s="1250">
        <v>460298600.50999999</v>
      </c>
      <c r="DW151" s="1252">
        <v>2577</v>
      </c>
    </row>
    <row r="152" spans="123:127">
      <c r="DS152" s="1249">
        <v>45900</v>
      </c>
      <c r="DT152" s="1341" t="s">
        <v>1210</v>
      </c>
      <c r="DU152" t="s">
        <v>508</v>
      </c>
      <c r="DV152" s="1250">
        <v>307479881.95999998</v>
      </c>
      <c r="DW152" s="1252">
        <v>1707</v>
      </c>
    </row>
    <row r="153" spans="123:127">
      <c r="DS153" s="1249">
        <v>45900</v>
      </c>
      <c r="DT153" s="1341" t="s">
        <v>1211</v>
      </c>
      <c r="DU153" s="1343" t="s">
        <v>509</v>
      </c>
      <c r="DV153" s="1250">
        <v>392863577.08999997</v>
      </c>
      <c r="DW153" s="1252">
        <v>1923</v>
      </c>
    </row>
    <row r="154" spans="123:127">
      <c r="DS154" s="1249">
        <v>45900</v>
      </c>
      <c r="DT154" s="1341" t="s">
        <v>1212</v>
      </c>
      <c r="DU154" s="1343" t="s">
        <v>510</v>
      </c>
      <c r="DV154" s="1250">
        <v>750596635.07000005</v>
      </c>
      <c r="DW154" s="1252">
        <v>3022</v>
      </c>
    </row>
    <row r="155" spans="123:127">
      <c r="DS155" s="1249">
        <v>45900</v>
      </c>
      <c r="DT155" s="1341" t="s">
        <v>1213</v>
      </c>
      <c r="DU155" s="1343" t="s">
        <v>511</v>
      </c>
      <c r="DV155" s="1250">
        <v>589943041.88</v>
      </c>
      <c r="DW155" s="1252">
        <v>2496</v>
      </c>
    </row>
    <row r="156" spans="123:127">
      <c r="DS156" s="1249">
        <v>45900</v>
      </c>
      <c r="DT156" s="1341" t="s">
        <v>1214</v>
      </c>
      <c r="DU156" s="1343" t="s">
        <v>512</v>
      </c>
      <c r="DV156" s="1250">
        <v>338456064.66000003</v>
      </c>
      <c r="DW156" s="1252">
        <v>1516</v>
      </c>
    </row>
    <row r="157" spans="123:127">
      <c r="DS157" s="1249">
        <v>45900</v>
      </c>
      <c r="DT157" s="1341" t="s">
        <v>1215</v>
      </c>
      <c r="DU157" s="1343" t="s">
        <v>513</v>
      </c>
      <c r="DV157" s="1250">
        <v>4037375.77</v>
      </c>
      <c r="DW157" s="1252">
        <v>15</v>
      </c>
    </row>
    <row r="158" spans="123:127">
      <c r="DS158" s="1249">
        <v>45900</v>
      </c>
      <c r="DT158" s="1341" t="s">
        <v>1216</v>
      </c>
      <c r="DU158" s="1343" t="s">
        <v>1217</v>
      </c>
      <c r="DV158" s="1250">
        <v>0</v>
      </c>
      <c r="DW158" s="1252">
        <v>0</v>
      </c>
    </row>
    <row r="159" spans="123:127">
      <c r="DS159" s="1249">
        <v>45900</v>
      </c>
      <c r="DT159" s="1341" t="s">
        <v>2049</v>
      </c>
      <c r="DU159" s="1343" t="s">
        <v>2033</v>
      </c>
      <c r="DV159" s="1250">
        <v>-0.17</v>
      </c>
      <c r="DW159" s="1252">
        <v>0</v>
      </c>
    </row>
    <row r="160" spans="123:127">
      <c r="DS160" s="1249">
        <v>45900</v>
      </c>
      <c r="DT160" s="1341" t="s">
        <v>2050</v>
      </c>
      <c r="DU160" s="1343" t="s">
        <v>2035</v>
      </c>
      <c r="DV160" s="1250">
        <v>15.8</v>
      </c>
      <c r="DW160" s="1252">
        <v>0</v>
      </c>
    </row>
    <row r="161" spans="123:127">
      <c r="DS161" s="1249">
        <v>45900</v>
      </c>
      <c r="DT161" s="1341" t="s">
        <v>2051</v>
      </c>
      <c r="DU161" s="1343" t="s">
        <v>433</v>
      </c>
      <c r="DV161" s="1250">
        <v>25</v>
      </c>
      <c r="DW161" s="1252">
        <v>0</v>
      </c>
    </row>
    <row r="162" spans="123:127">
      <c r="DS162" s="1249">
        <v>45900</v>
      </c>
      <c r="DT162" s="1341" t="s">
        <v>916</v>
      </c>
      <c r="DU162" s="1343">
        <v>2010</v>
      </c>
      <c r="DV162" s="1250">
        <v>87644295.090000004</v>
      </c>
      <c r="DW162" s="1252">
        <v>1604</v>
      </c>
    </row>
    <row r="163" spans="123:127">
      <c r="DS163" s="1249">
        <v>45900</v>
      </c>
      <c r="DT163" s="1341" t="s">
        <v>917</v>
      </c>
      <c r="DU163" s="1343">
        <v>2011</v>
      </c>
      <c r="DV163" s="1250">
        <v>75680224.849999994</v>
      </c>
      <c r="DW163" s="1252">
        <v>1413</v>
      </c>
    </row>
    <row r="164" spans="123:127">
      <c r="DS164" s="1249">
        <v>45900</v>
      </c>
      <c r="DT164" s="1341" t="s">
        <v>1218</v>
      </c>
      <c r="DU164" s="1343">
        <v>2012</v>
      </c>
      <c r="DV164" s="1250">
        <v>89905526.560000002</v>
      </c>
      <c r="DW164" s="1252">
        <v>1640</v>
      </c>
    </row>
    <row r="165" spans="123:127">
      <c r="DS165" s="1249">
        <v>45900</v>
      </c>
      <c r="DT165" s="1341" t="s">
        <v>1219</v>
      </c>
      <c r="DU165">
        <v>2013</v>
      </c>
      <c r="DV165" s="1250">
        <v>86234390.040000007</v>
      </c>
      <c r="DW165" s="1252">
        <v>1412</v>
      </c>
    </row>
    <row r="166" spans="123:127">
      <c r="DS166" s="1249">
        <v>45900</v>
      </c>
      <c r="DT166" s="1341" t="s">
        <v>1220</v>
      </c>
      <c r="DU166">
        <v>2014</v>
      </c>
      <c r="DV166" s="1250">
        <v>124214469.56999999</v>
      </c>
      <c r="DW166" s="1252">
        <v>1852</v>
      </c>
    </row>
    <row r="167" spans="123:127">
      <c r="DS167" s="1249">
        <v>45900</v>
      </c>
      <c r="DT167" s="1341" t="s">
        <v>1221</v>
      </c>
      <c r="DU167">
        <v>2015</v>
      </c>
      <c r="DV167" s="1250">
        <v>279696841.76999998</v>
      </c>
      <c r="DW167" s="1252">
        <v>3431</v>
      </c>
    </row>
    <row r="168" spans="123:127">
      <c r="DS168" s="1249">
        <v>45900</v>
      </c>
      <c r="DT168" s="1341" t="s">
        <v>1222</v>
      </c>
      <c r="DU168">
        <v>2016</v>
      </c>
      <c r="DV168" s="1250">
        <v>295250322.69</v>
      </c>
      <c r="DW168" s="1252">
        <v>3454</v>
      </c>
    </row>
    <row r="169" spans="123:127">
      <c r="DS169" s="1249">
        <v>45900</v>
      </c>
      <c r="DT169" s="1341" t="s">
        <v>1223</v>
      </c>
      <c r="DU169">
        <v>2017</v>
      </c>
      <c r="DV169" s="1250">
        <v>456849426.55000001</v>
      </c>
      <c r="DW169" s="1252">
        <v>4453</v>
      </c>
    </row>
    <row r="170" spans="123:127">
      <c r="DS170" s="1249">
        <v>45900</v>
      </c>
      <c r="DT170" s="1341" t="s">
        <v>1224</v>
      </c>
      <c r="DU170">
        <v>2018</v>
      </c>
      <c r="DV170" s="1250">
        <v>540844176.05999994</v>
      </c>
      <c r="DW170" s="1252">
        <v>4499</v>
      </c>
    </row>
    <row r="171" spans="123:127">
      <c r="DS171" s="1249">
        <v>45900</v>
      </c>
      <c r="DT171" s="1341" t="s">
        <v>1225</v>
      </c>
      <c r="DU171">
        <v>2019</v>
      </c>
      <c r="DV171" s="1250">
        <v>887965349.89999998</v>
      </c>
      <c r="DW171" s="1252">
        <v>6381</v>
      </c>
    </row>
    <row r="172" spans="123:127">
      <c r="DS172" s="1249">
        <v>45900</v>
      </c>
      <c r="DT172" s="1341" t="s">
        <v>1226</v>
      </c>
      <c r="DU172">
        <v>2020</v>
      </c>
      <c r="DV172" s="1250">
        <v>854484096.01999998</v>
      </c>
      <c r="DW172" s="1252">
        <v>5417</v>
      </c>
    </row>
    <row r="173" spans="123:127">
      <c r="DS173" s="1249">
        <v>45900</v>
      </c>
      <c r="DT173" s="1341" t="s">
        <v>1227</v>
      </c>
      <c r="DU173">
        <v>2021</v>
      </c>
      <c r="DV173" s="1250">
        <v>1408046030.8900001</v>
      </c>
      <c r="DW173" s="1252">
        <v>7429</v>
      </c>
    </row>
    <row r="174" spans="123:127">
      <c r="DS174" s="1249">
        <v>45900</v>
      </c>
      <c r="DT174" s="1341" t="s">
        <v>1228</v>
      </c>
      <c r="DU174">
        <v>2022</v>
      </c>
      <c r="DV174" s="1250">
        <v>1322937194.5599999</v>
      </c>
      <c r="DW174" s="1252">
        <v>6452</v>
      </c>
    </row>
    <row r="175" spans="123:127">
      <c r="DS175" s="1249">
        <v>45900</v>
      </c>
      <c r="DT175" s="1341" t="s">
        <v>1285</v>
      </c>
      <c r="DU175">
        <v>2023</v>
      </c>
      <c r="DV175" s="1250">
        <v>581136861.48000002</v>
      </c>
      <c r="DW175" s="1252">
        <v>3270</v>
      </c>
    </row>
    <row r="176" spans="123:127">
      <c r="DS176" s="1249">
        <v>45900</v>
      </c>
      <c r="DT176" s="1341" t="s">
        <v>1286</v>
      </c>
      <c r="DU176">
        <v>2024</v>
      </c>
      <c r="DV176" s="1250">
        <v>339881691.81999999</v>
      </c>
      <c r="DW176" s="1252">
        <v>1846</v>
      </c>
    </row>
    <row r="177" spans="123:127">
      <c r="DS177" s="1249">
        <v>45900</v>
      </c>
      <c r="DT177" s="1341" t="s">
        <v>918</v>
      </c>
      <c r="DU177" t="s">
        <v>149</v>
      </c>
      <c r="DV177" s="1250">
        <v>7430770897.8500004</v>
      </c>
      <c r="DW177" s="1252">
        <v>54553</v>
      </c>
    </row>
    <row r="178" spans="123:127">
      <c r="DS178" s="1249">
        <v>45900</v>
      </c>
      <c r="DT178" s="1341" t="s">
        <v>919</v>
      </c>
      <c r="DU178" t="s">
        <v>1120</v>
      </c>
      <c r="DV178" s="1250">
        <v>2215612928.8699999</v>
      </c>
      <c r="DW178" s="1252">
        <v>16182</v>
      </c>
    </row>
    <row r="179" spans="123:127">
      <c r="DS179" s="1249">
        <v>45900</v>
      </c>
      <c r="DT179" s="1341" t="s">
        <v>920</v>
      </c>
      <c r="DU179" t="s">
        <v>1121</v>
      </c>
      <c r="DV179" s="1250">
        <v>2754148809.54</v>
      </c>
      <c r="DW179" s="1252">
        <v>18504</v>
      </c>
    </row>
    <row r="180" spans="123:127">
      <c r="DS180" s="1249">
        <v>45900</v>
      </c>
      <c r="DT180" s="1341" t="s">
        <v>921</v>
      </c>
      <c r="DU180" t="s">
        <v>1122</v>
      </c>
      <c r="DV180" s="1250">
        <v>1135545553.26</v>
      </c>
      <c r="DW180" s="1252">
        <v>9442</v>
      </c>
    </row>
    <row r="181" spans="123:127">
      <c r="DS181" s="1249">
        <v>45900</v>
      </c>
      <c r="DT181" s="1341" t="s">
        <v>922</v>
      </c>
      <c r="DU181" t="s">
        <v>1123</v>
      </c>
      <c r="DV181" s="1250">
        <v>430309592.48000002</v>
      </c>
      <c r="DW181" s="1252">
        <v>3826</v>
      </c>
    </row>
    <row r="182" spans="123:127">
      <c r="DS182" s="1249">
        <v>45900</v>
      </c>
      <c r="DT182" s="1341" t="s">
        <v>923</v>
      </c>
      <c r="DU182" t="s">
        <v>1124</v>
      </c>
      <c r="DV182" s="1250">
        <v>257705495.56999999</v>
      </c>
      <c r="DW182" s="1252">
        <v>2310</v>
      </c>
    </row>
    <row r="183" spans="123:127">
      <c r="DS183" s="1249">
        <v>45900</v>
      </c>
      <c r="DT183" s="1341" t="s">
        <v>924</v>
      </c>
      <c r="DU183" t="s">
        <v>1125</v>
      </c>
      <c r="DV183" s="1250">
        <v>183288247.41</v>
      </c>
      <c r="DW183" s="1252">
        <v>1422</v>
      </c>
    </row>
    <row r="184" spans="123:127">
      <c r="DS184" s="1249">
        <v>45900</v>
      </c>
      <c r="DT184" s="1341" t="s">
        <v>925</v>
      </c>
      <c r="DU184" t="s">
        <v>1126</v>
      </c>
      <c r="DV184" s="1250">
        <v>272916746.56</v>
      </c>
      <c r="DW184" s="1252">
        <v>1556</v>
      </c>
    </row>
    <row r="185" spans="123:127">
      <c r="DS185" s="1249">
        <v>45900</v>
      </c>
      <c r="DT185" s="1341" t="s">
        <v>926</v>
      </c>
      <c r="DU185" t="s">
        <v>1127</v>
      </c>
      <c r="DV185" s="1250">
        <v>140316326.16999999</v>
      </c>
      <c r="DW185" s="1252">
        <v>1005</v>
      </c>
    </row>
    <row r="186" spans="123:127">
      <c r="DS186" s="1249">
        <v>45900</v>
      </c>
      <c r="DT186" s="1341" t="s">
        <v>927</v>
      </c>
      <c r="DU186" t="s">
        <v>1128</v>
      </c>
      <c r="DV186" s="1250">
        <v>40534431.039999999</v>
      </c>
      <c r="DW186" s="1252">
        <v>301</v>
      </c>
    </row>
    <row r="187" spans="123:127">
      <c r="DS187" s="1249">
        <v>45900</v>
      </c>
      <c r="DT187" s="1341" t="s">
        <v>928</v>
      </c>
      <c r="DU187" t="s">
        <v>1129</v>
      </c>
      <c r="DV187" s="1250">
        <v>392766.95</v>
      </c>
      <c r="DW187" s="1252">
        <v>5</v>
      </c>
    </row>
    <row r="188" spans="123:127">
      <c r="DS188" s="1249">
        <v>45900</v>
      </c>
      <c r="DT188" s="1341" t="s">
        <v>2052</v>
      </c>
      <c r="DU188" t="s">
        <v>2033</v>
      </c>
      <c r="DV188" s="1250">
        <v>0</v>
      </c>
      <c r="DW188" s="1252">
        <v>0</v>
      </c>
    </row>
    <row r="189" spans="123:127">
      <c r="DS189" s="1249">
        <v>45900</v>
      </c>
      <c r="DT189" s="1341" t="s">
        <v>2053</v>
      </c>
      <c r="DU189" t="s">
        <v>2035</v>
      </c>
      <c r="DV189" s="1250">
        <v>1.49</v>
      </c>
      <c r="DW189" s="1252">
        <v>0</v>
      </c>
    </row>
    <row r="190" spans="123:127">
      <c r="DS190" s="1249">
        <v>45900</v>
      </c>
      <c r="DT190" s="1341" t="s">
        <v>2054</v>
      </c>
      <c r="DU190" t="s">
        <v>433</v>
      </c>
      <c r="DV190" s="1250">
        <v>5.0999999999999996</v>
      </c>
      <c r="DW190" s="1252">
        <v>0</v>
      </c>
    </row>
    <row r="191" spans="123:127">
      <c r="DS191" s="1249">
        <v>45900</v>
      </c>
      <c r="DT191" s="1341" t="s">
        <v>929</v>
      </c>
      <c r="DU191" t="s">
        <v>1229</v>
      </c>
      <c r="DV191" s="1250">
        <v>43234034.170000002</v>
      </c>
      <c r="DW191" s="1252">
        <v>519</v>
      </c>
    </row>
    <row r="192" spans="123:127">
      <c r="DS192" s="1249">
        <v>45900</v>
      </c>
      <c r="DT192" s="1341" t="s">
        <v>930</v>
      </c>
      <c r="DU192" t="s">
        <v>1230</v>
      </c>
      <c r="DV192" s="1250">
        <v>126035273.68000001</v>
      </c>
      <c r="DW192" s="1252">
        <v>1246</v>
      </c>
    </row>
    <row r="193" spans="123:127">
      <c r="DS193" s="1249">
        <v>45900</v>
      </c>
      <c r="DT193" s="1341" t="s">
        <v>931</v>
      </c>
      <c r="DU193" t="s">
        <v>1231</v>
      </c>
      <c r="DV193" s="1250">
        <v>283692146.74000001</v>
      </c>
      <c r="DW193" s="1252">
        <v>2683</v>
      </c>
    </row>
    <row r="194" spans="123:127">
      <c r="DS194" s="1249">
        <v>45900</v>
      </c>
      <c r="DT194" s="1341" t="s">
        <v>932</v>
      </c>
      <c r="DU194" t="s">
        <v>1232</v>
      </c>
      <c r="DV194" s="1250">
        <v>701158974.83000004</v>
      </c>
      <c r="DW194" s="1252">
        <v>6092</v>
      </c>
    </row>
    <row r="195" spans="123:127">
      <c r="DS195" s="1249">
        <v>45900</v>
      </c>
      <c r="DT195" s="1341" t="s">
        <v>1233</v>
      </c>
      <c r="DU195" t="s">
        <v>1234</v>
      </c>
      <c r="DV195" s="1250">
        <v>1366661884.01</v>
      </c>
      <c r="DW195" s="1252">
        <v>10896</v>
      </c>
    </row>
    <row r="196" spans="123:127">
      <c r="DS196" s="1249">
        <v>45900</v>
      </c>
      <c r="DT196" s="1341" t="s">
        <v>1235</v>
      </c>
      <c r="DU196" t="s">
        <v>1236</v>
      </c>
      <c r="DV196" s="1250">
        <v>2481817856.98</v>
      </c>
      <c r="DW196" s="1252">
        <v>16813</v>
      </c>
    </row>
    <row r="197" spans="123:127">
      <c r="DS197" s="1249">
        <v>45900</v>
      </c>
      <c r="DT197" s="1341" t="s">
        <v>1237</v>
      </c>
      <c r="DU197" t="s">
        <v>1238</v>
      </c>
      <c r="DV197" s="1250">
        <v>1173473867.3399999</v>
      </c>
      <c r="DW197" s="1252">
        <v>8192</v>
      </c>
    </row>
    <row r="198" spans="123:127">
      <c r="DS198" s="1249">
        <v>45900</v>
      </c>
      <c r="DT198" s="1341" t="s">
        <v>1239</v>
      </c>
      <c r="DU198" t="s">
        <v>1240</v>
      </c>
      <c r="DV198" s="1250">
        <v>633354635.97000003</v>
      </c>
      <c r="DW198" s="1252">
        <v>3935</v>
      </c>
    </row>
    <row r="199" spans="123:127">
      <c r="DS199" s="1249">
        <v>45900</v>
      </c>
      <c r="DT199" s="1341" t="s">
        <v>1241</v>
      </c>
      <c r="DU199" t="s">
        <v>1242</v>
      </c>
      <c r="DV199" s="1250">
        <v>350266434.68000001</v>
      </c>
      <c r="DW199" s="1252">
        <v>2311</v>
      </c>
    </row>
    <row r="200" spans="123:127">
      <c r="DS200" s="1249">
        <v>45900</v>
      </c>
      <c r="DT200" s="1341" t="s">
        <v>1243</v>
      </c>
      <c r="DU200" t="s">
        <v>1244</v>
      </c>
      <c r="DV200" s="1250">
        <v>160020489.50999999</v>
      </c>
      <c r="DW200" s="1252">
        <v>1103</v>
      </c>
    </row>
    <row r="201" spans="123:127">
      <c r="DS201" s="1249">
        <v>45900</v>
      </c>
      <c r="DT201" s="1341" t="s">
        <v>1245</v>
      </c>
      <c r="DU201" t="s">
        <v>1246</v>
      </c>
      <c r="DV201" s="1250">
        <v>111055299.94</v>
      </c>
      <c r="DW201" s="1252">
        <v>763</v>
      </c>
    </row>
    <row r="202" spans="123:127">
      <c r="DS202" s="1249">
        <v>45900</v>
      </c>
      <c r="DT202" s="1341" t="s">
        <v>2055</v>
      </c>
      <c r="DU202" t="s">
        <v>2033</v>
      </c>
      <c r="DV202" s="1250">
        <v>0.34</v>
      </c>
      <c r="DW202" s="1252">
        <v>0</v>
      </c>
    </row>
    <row r="203" spans="123:127">
      <c r="DS203" s="1249">
        <v>45900</v>
      </c>
      <c r="DT203" s="1341" t="s">
        <v>2056</v>
      </c>
      <c r="DU203" t="s">
        <v>2035</v>
      </c>
      <c r="DV203" s="1250">
        <v>32.9</v>
      </c>
      <c r="DW203" s="1252">
        <v>0</v>
      </c>
    </row>
    <row r="204" spans="123:127">
      <c r="DS204" s="1249">
        <v>45900</v>
      </c>
      <c r="DT204" s="1341" t="s">
        <v>2057</v>
      </c>
      <c r="DU204" t="s">
        <v>433</v>
      </c>
      <c r="DV204" s="1250">
        <v>59.99</v>
      </c>
      <c r="DW204" s="1252">
        <v>0</v>
      </c>
    </row>
    <row r="205" spans="123:127">
      <c r="DS205" s="1249">
        <v>45900</v>
      </c>
      <c r="DT205" s="1341" t="s">
        <v>933</v>
      </c>
      <c r="DU205" t="s">
        <v>2058</v>
      </c>
      <c r="DV205" s="1250">
        <v>3243145355.1199999</v>
      </c>
      <c r="DW205" s="1252">
        <v>19951</v>
      </c>
    </row>
    <row r="206" spans="123:127">
      <c r="DS206" s="1249">
        <v>45900</v>
      </c>
      <c r="DT206" s="1341" t="s">
        <v>934</v>
      </c>
      <c r="DU206" t="s">
        <v>532</v>
      </c>
      <c r="DV206" s="1250">
        <v>236444253.87</v>
      </c>
      <c r="DW206" s="1252">
        <v>2178</v>
      </c>
    </row>
    <row r="207" spans="123:127">
      <c r="DS207" s="1249">
        <v>45900</v>
      </c>
      <c r="DT207" s="1341" t="s">
        <v>935</v>
      </c>
      <c r="DU207" t="s">
        <v>533</v>
      </c>
      <c r="DV207" s="1250">
        <v>716896207.85000002</v>
      </c>
      <c r="DW207" s="1252">
        <v>6358</v>
      </c>
    </row>
    <row r="208" spans="123:127">
      <c r="DS208" s="1249">
        <v>45900</v>
      </c>
      <c r="DT208" s="1341" t="s">
        <v>936</v>
      </c>
      <c r="DU208" t="s">
        <v>534</v>
      </c>
      <c r="DV208" s="1250">
        <v>327632973.12</v>
      </c>
      <c r="DW208" s="1252">
        <v>3009</v>
      </c>
    </row>
    <row r="209" spans="123:127">
      <c r="DS209" s="1249">
        <v>45900</v>
      </c>
      <c r="DT209" s="1341" t="s">
        <v>937</v>
      </c>
      <c r="DU209" t="s">
        <v>2059</v>
      </c>
      <c r="DV209" s="1250">
        <v>97770481.590000004</v>
      </c>
      <c r="DW209" s="1252">
        <v>1038</v>
      </c>
    </row>
    <row r="210" spans="123:127">
      <c r="DS210" s="1249">
        <v>45900</v>
      </c>
      <c r="DT210" s="1341" t="s">
        <v>938</v>
      </c>
      <c r="DU210" t="s">
        <v>536</v>
      </c>
      <c r="DV210" s="1250">
        <v>260731285.12</v>
      </c>
      <c r="DW210" s="1252">
        <v>2213</v>
      </c>
    </row>
    <row r="211" spans="123:127">
      <c r="DS211" s="1249">
        <v>45900</v>
      </c>
      <c r="DT211" s="1341" t="s">
        <v>939</v>
      </c>
      <c r="DU211" t="s">
        <v>537</v>
      </c>
      <c r="DV211" s="1250">
        <v>199935413.09999999</v>
      </c>
      <c r="DW211" s="1252">
        <v>1562</v>
      </c>
    </row>
    <row r="212" spans="123:127">
      <c r="DS212" s="1249">
        <v>45900</v>
      </c>
      <c r="DT212" s="1341" t="s">
        <v>940</v>
      </c>
      <c r="DU212" t="s">
        <v>538</v>
      </c>
      <c r="DV212" s="1250">
        <v>543590377.75</v>
      </c>
      <c r="DW212" s="1252">
        <v>4122</v>
      </c>
    </row>
    <row r="213" spans="123:127">
      <c r="DS213" s="1249">
        <v>45900</v>
      </c>
      <c r="DT213" s="1341" t="s">
        <v>941</v>
      </c>
      <c r="DU213" t="s">
        <v>2060</v>
      </c>
      <c r="DV213" s="1250">
        <v>572388218.88999999</v>
      </c>
      <c r="DW213" s="1252">
        <v>4357</v>
      </c>
    </row>
    <row r="214" spans="123:127">
      <c r="DS214" s="1249">
        <v>45900</v>
      </c>
      <c r="DT214" s="1341" t="s">
        <v>942</v>
      </c>
      <c r="DU214" t="s">
        <v>2061</v>
      </c>
      <c r="DV214" s="1250">
        <v>597151892.00999999</v>
      </c>
      <c r="DW214" s="1252">
        <v>4100</v>
      </c>
    </row>
    <row r="215" spans="123:127">
      <c r="DS215" s="1249">
        <v>45900</v>
      </c>
      <c r="DT215" s="1341" t="s">
        <v>943</v>
      </c>
      <c r="DU215" t="s">
        <v>541</v>
      </c>
      <c r="DV215" s="1250">
        <v>60031252.350000001</v>
      </c>
      <c r="DW215" s="1252">
        <v>446</v>
      </c>
    </row>
    <row r="216" spans="123:127">
      <c r="DS216" s="1249">
        <v>45900</v>
      </c>
      <c r="DT216" s="1341" t="s">
        <v>944</v>
      </c>
      <c r="DU216" t="s">
        <v>542</v>
      </c>
      <c r="DV216" s="1250">
        <v>126785552.33</v>
      </c>
      <c r="DW216" s="1252">
        <v>1297</v>
      </c>
    </row>
    <row r="217" spans="123:127">
      <c r="DS217" s="1249">
        <v>45900</v>
      </c>
      <c r="DT217" s="1341" t="s">
        <v>945</v>
      </c>
      <c r="DU217" t="s">
        <v>543</v>
      </c>
      <c r="DV217" s="1250">
        <v>448267634.75</v>
      </c>
      <c r="DW217" s="1252">
        <v>3922</v>
      </c>
    </row>
    <row r="218" spans="123:127">
      <c r="DS218" s="1249">
        <v>45900</v>
      </c>
      <c r="DT218" s="1341" t="s">
        <v>946</v>
      </c>
      <c r="DU218" t="s">
        <v>545</v>
      </c>
      <c r="DV218" s="1250">
        <v>1233250996.8199999</v>
      </c>
      <c r="DW218" s="1252">
        <v>10195</v>
      </c>
    </row>
    <row r="219" spans="123:127">
      <c r="DS219" s="1249">
        <v>45900</v>
      </c>
      <c r="DT219" s="1341" t="s">
        <v>947</v>
      </c>
      <c r="DU219" t="s">
        <v>546</v>
      </c>
      <c r="DV219" s="1250">
        <v>882208779.42999995</v>
      </c>
      <c r="DW219" s="1252">
        <v>7242</v>
      </c>
    </row>
    <row r="220" spans="123:127">
      <c r="DS220" s="1249">
        <v>45900</v>
      </c>
      <c r="DT220" s="1341" t="s">
        <v>948</v>
      </c>
      <c r="DU220" t="s">
        <v>547</v>
      </c>
      <c r="DV220" s="1250">
        <v>5315311121.6000004</v>
      </c>
      <c r="DW220" s="1252">
        <v>37116</v>
      </c>
    </row>
    <row r="221" spans="123:127">
      <c r="DS221" s="1249">
        <v>45900</v>
      </c>
      <c r="DT221" s="1341" t="s">
        <v>949</v>
      </c>
      <c r="DU221" t="s">
        <v>1247</v>
      </c>
      <c r="DV221" s="1250">
        <v>998409127.03999996</v>
      </c>
      <c r="DW221" s="1252">
        <v>7336</v>
      </c>
    </row>
    <row r="222" spans="123:127">
      <c r="DS222" s="1249">
        <v>45900</v>
      </c>
      <c r="DT222" s="1341" t="s">
        <v>950</v>
      </c>
      <c r="DU222" t="s">
        <v>548</v>
      </c>
      <c r="DV222" s="1250">
        <v>6432361770.8100004</v>
      </c>
      <c r="DW222" s="1252">
        <v>47217</v>
      </c>
    </row>
    <row r="223" spans="123:127">
      <c r="DS223" s="1249">
        <v>45900</v>
      </c>
      <c r="DT223" s="1341" t="s">
        <v>1248</v>
      </c>
      <c r="DU223" t="s">
        <v>550</v>
      </c>
      <c r="DV223" s="1250">
        <v>2586828.16</v>
      </c>
      <c r="DW223" s="1252">
        <v>2</v>
      </c>
    </row>
    <row r="224" spans="123:127">
      <c r="DS224" s="1249">
        <v>45900</v>
      </c>
      <c r="DT224" s="1341" t="s">
        <v>1249</v>
      </c>
      <c r="DU224" t="s">
        <v>551</v>
      </c>
      <c r="DV224" s="1250">
        <v>2349930.13</v>
      </c>
      <c r="DW224" s="1252">
        <v>1</v>
      </c>
    </row>
    <row r="225" spans="123:127">
      <c r="DS225" s="1249">
        <v>45900</v>
      </c>
      <c r="DT225" s="1341" t="s">
        <v>1250</v>
      </c>
      <c r="DU225" t="s">
        <v>552</v>
      </c>
      <c r="DV225" s="1250">
        <v>2289644.9</v>
      </c>
      <c r="DW225" s="1252">
        <v>3</v>
      </c>
    </row>
    <row r="226" spans="123:127">
      <c r="DS226" s="1249">
        <v>45900</v>
      </c>
      <c r="DT226" s="1341" t="s">
        <v>1251</v>
      </c>
      <c r="DU226" t="s">
        <v>553</v>
      </c>
      <c r="DV226" s="1250">
        <v>2238558.36</v>
      </c>
      <c r="DW226" s="1252">
        <v>1</v>
      </c>
    </row>
    <row r="227" spans="123:127">
      <c r="DS227" s="1249">
        <v>45900</v>
      </c>
      <c r="DT227" s="1341" t="s">
        <v>1252</v>
      </c>
      <c r="DU227" t="s">
        <v>554</v>
      </c>
      <c r="DV227" s="1250">
        <v>0</v>
      </c>
      <c r="DW227" s="1252">
        <v>0</v>
      </c>
    </row>
    <row r="228" spans="123:127">
      <c r="DS228" s="1249">
        <v>45900</v>
      </c>
      <c r="DT228" s="1341" t="s">
        <v>1253</v>
      </c>
      <c r="DU228" t="s">
        <v>555</v>
      </c>
      <c r="DV228" s="1250">
        <v>2108264.83</v>
      </c>
      <c r="DW228" s="1252">
        <v>1</v>
      </c>
    </row>
    <row r="229" spans="123:127">
      <c r="DS229" s="1249">
        <v>45900</v>
      </c>
      <c r="DT229" s="1341" t="s">
        <v>1254</v>
      </c>
      <c r="DU229" t="s">
        <v>556</v>
      </c>
      <c r="DV229" s="1250">
        <v>2077576.38</v>
      </c>
      <c r="DW229" s="1252">
        <v>1</v>
      </c>
    </row>
    <row r="230" spans="123:127">
      <c r="DS230" s="1249">
        <v>45900</v>
      </c>
      <c r="DT230" s="1341" t="s">
        <v>1255</v>
      </c>
      <c r="DU230" t="s">
        <v>557</v>
      </c>
      <c r="DV230" s="1250">
        <v>2074892.23</v>
      </c>
      <c r="DW230" s="1252">
        <v>1</v>
      </c>
    </row>
    <row r="231" spans="123:127">
      <c r="DS231" s="1249">
        <v>45900</v>
      </c>
      <c r="DT231" s="1341" t="s">
        <v>1256</v>
      </c>
      <c r="DU231" t="s">
        <v>558</v>
      </c>
      <c r="DV231" s="1250">
        <v>2018727.8</v>
      </c>
      <c r="DW231" s="1252">
        <v>1</v>
      </c>
    </row>
    <row r="232" spans="123:127">
      <c r="DS232" s="1249">
        <v>45900</v>
      </c>
      <c r="DT232" s="1341" t="s">
        <v>1257</v>
      </c>
      <c r="DU232" t="s">
        <v>559</v>
      </c>
      <c r="DV232" s="1250">
        <v>1984766.42</v>
      </c>
      <c r="DW232" s="1252">
        <v>1</v>
      </c>
    </row>
    <row r="233" spans="123:127">
      <c r="DS233" s="1249">
        <v>45900</v>
      </c>
      <c r="DT233" s="1341" t="s">
        <v>1258</v>
      </c>
      <c r="DU233" t="s">
        <v>560</v>
      </c>
      <c r="DV233" s="1250">
        <v>1964726</v>
      </c>
      <c r="DW233" s="1252">
        <v>6</v>
      </c>
    </row>
    <row r="234" spans="123:127">
      <c r="DS234" s="1249">
        <v>45900</v>
      </c>
      <c r="DT234" s="1341" t="s">
        <v>1259</v>
      </c>
      <c r="DU234" t="s">
        <v>561</v>
      </c>
      <c r="DV234" s="1250">
        <v>1908530.98</v>
      </c>
      <c r="DW234" s="1252">
        <v>2</v>
      </c>
    </row>
    <row r="235" spans="123:127">
      <c r="DS235" s="1249">
        <v>45900</v>
      </c>
      <c r="DT235" s="1341" t="s">
        <v>1260</v>
      </c>
      <c r="DU235" t="s">
        <v>562</v>
      </c>
      <c r="DV235" s="1250">
        <v>1895745.19</v>
      </c>
      <c r="DW235" s="1252">
        <v>2</v>
      </c>
    </row>
    <row r="236" spans="123:127">
      <c r="DS236" s="1249">
        <v>45900</v>
      </c>
      <c r="DT236" s="1341" t="s">
        <v>1261</v>
      </c>
      <c r="DU236" t="s">
        <v>563</v>
      </c>
      <c r="DV236" s="1250">
        <v>1895460.74</v>
      </c>
      <c r="DW236" s="1252">
        <v>2</v>
      </c>
    </row>
    <row r="237" spans="123:127">
      <c r="DS237" s="1249">
        <v>45900</v>
      </c>
      <c r="DT237" s="1341" t="s">
        <v>1262</v>
      </c>
      <c r="DU237" t="s">
        <v>564</v>
      </c>
      <c r="DV237" s="1250">
        <v>1881938.95</v>
      </c>
      <c r="DW237" s="1252">
        <v>1</v>
      </c>
    </row>
    <row r="238" spans="123:127">
      <c r="DS238" s="1249">
        <v>45900</v>
      </c>
      <c r="DT238" s="1341" t="s">
        <v>1263</v>
      </c>
      <c r="DU238" t="s">
        <v>565</v>
      </c>
      <c r="DV238" s="1250">
        <v>1875320.06</v>
      </c>
      <c r="DW238" s="1252">
        <v>1</v>
      </c>
    </row>
    <row r="239" spans="123:127">
      <c r="DS239" s="1249">
        <v>45900</v>
      </c>
      <c r="DT239" s="1341" t="s">
        <v>1264</v>
      </c>
      <c r="DU239" t="s">
        <v>566</v>
      </c>
      <c r="DV239" s="1250">
        <v>1850567.66</v>
      </c>
      <c r="DW239" s="1252">
        <v>1</v>
      </c>
    </row>
    <row r="240" spans="123:127">
      <c r="DS240" s="1249">
        <v>45900</v>
      </c>
      <c r="DT240" s="1341" t="s">
        <v>1265</v>
      </c>
      <c r="DU240" t="s">
        <v>567</v>
      </c>
      <c r="DV240" s="1250">
        <v>1828346.25</v>
      </c>
      <c r="DW240" s="1252">
        <v>1</v>
      </c>
    </row>
    <row r="241" spans="123:127">
      <c r="DS241" s="1249">
        <v>45900</v>
      </c>
      <c r="DT241" s="1341" t="s">
        <v>1266</v>
      </c>
      <c r="DU241" t="s">
        <v>568</v>
      </c>
      <c r="DV241" s="1250">
        <v>1827956.1</v>
      </c>
      <c r="DW241" s="1252">
        <v>1</v>
      </c>
    </row>
    <row r="242" spans="123:127">
      <c r="DS242" s="1249">
        <v>45900</v>
      </c>
      <c r="DT242" s="1341" t="s">
        <v>1267</v>
      </c>
      <c r="DU242" t="s">
        <v>569</v>
      </c>
      <c r="DV242" s="1250">
        <v>1791153.93</v>
      </c>
      <c r="DW242" s="1252">
        <v>1</v>
      </c>
    </row>
    <row r="243" spans="123:127">
      <c r="DS243" s="1249">
        <v>45900</v>
      </c>
      <c r="DT243" s="1341" t="s">
        <v>107</v>
      </c>
      <c r="DU243" t="s">
        <v>1268</v>
      </c>
      <c r="DV243" s="1250">
        <v>7430770897.8500004</v>
      </c>
      <c r="DW243" s="1252">
        <v>54553</v>
      </c>
    </row>
    <row r="244" spans="123:127">
      <c r="DS244" s="1249">
        <v>45900</v>
      </c>
      <c r="DT244" s="1341" t="s">
        <v>1269</v>
      </c>
      <c r="DU244" t="s">
        <v>1270</v>
      </c>
      <c r="DV244" s="1250">
        <v>5305400002.8400002</v>
      </c>
      <c r="DW244" s="1252">
        <v>36111</v>
      </c>
    </row>
    <row r="245" spans="123:127">
      <c r="DS245" s="1249">
        <v>45900</v>
      </c>
      <c r="DT245" s="1341" t="s">
        <v>1271</v>
      </c>
      <c r="DU245" t="s">
        <v>1272</v>
      </c>
      <c r="DV245" s="1250">
        <v>391213786.69999999</v>
      </c>
      <c r="DW245" s="1252">
        <v>2585</v>
      </c>
    </row>
    <row r="246" spans="123:127">
      <c r="DS246" s="1249">
        <v>45900</v>
      </c>
      <c r="DT246" s="1341" t="s">
        <v>1273</v>
      </c>
      <c r="DU246" t="s">
        <v>1274</v>
      </c>
      <c r="DV246" s="1250">
        <v>1734157108.3099999</v>
      </c>
      <c r="DW246" s="1252">
        <v>15857</v>
      </c>
    </row>
    <row r="247" spans="123:127">
      <c r="DS247" s="1249">
        <v>45900</v>
      </c>
      <c r="DT247" s="1341" t="s">
        <v>1275</v>
      </c>
      <c r="DU247" t="s">
        <v>571</v>
      </c>
      <c r="DV247" s="1250">
        <v>6149228618.3999996</v>
      </c>
      <c r="DW247" s="1252">
        <v>43671</v>
      </c>
    </row>
    <row r="248" spans="123:127">
      <c r="DS248" s="1249">
        <v>45900</v>
      </c>
      <c r="DT248" s="1341" t="s">
        <v>1276</v>
      </c>
      <c r="DU248" t="s">
        <v>572</v>
      </c>
      <c r="DV248" s="1250">
        <v>821911476.69000006</v>
      </c>
      <c r="DW248" s="1252">
        <v>6019</v>
      </c>
    </row>
    <row r="249" spans="123:127">
      <c r="DS249" s="1249">
        <v>45900</v>
      </c>
      <c r="DT249" s="1341" t="s">
        <v>1277</v>
      </c>
      <c r="DU249" t="s">
        <v>573</v>
      </c>
      <c r="DV249" s="1250">
        <v>0</v>
      </c>
      <c r="DW249" s="1252">
        <v>0</v>
      </c>
    </row>
    <row r="250" spans="123:127">
      <c r="DS250" s="1249">
        <v>45900</v>
      </c>
      <c r="DT250" s="1341" t="s">
        <v>1280</v>
      </c>
      <c r="DU250" t="s">
        <v>548</v>
      </c>
      <c r="DV250" s="1250">
        <v>459630802.75999999</v>
      </c>
      <c r="DW250" s="1252">
        <v>4863</v>
      </c>
    </row>
    <row r="251" spans="123:127">
      <c r="DS251" s="1249">
        <v>45900</v>
      </c>
      <c r="DT251" s="1341" t="s">
        <v>2062</v>
      </c>
      <c r="DU251" t="s">
        <v>2033</v>
      </c>
      <c r="DV251" s="1250">
        <v>1.17</v>
      </c>
      <c r="DW251" s="1252">
        <v>0</v>
      </c>
    </row>
    <row r="252" spans="123:127">
      <c r="DS252" s="1249">
        <v>45900</v>
      </c>
      <c r="DT252" s="1341" t="s">
        <v>2063</v>
      </c>
      <c r="DU252" t="s">
        <v>2035</v>
      </c>
      <c r="DV252" s="1250">
        <v>5.51</v>
      </c>
      <c r="DW252" s="1252">
        <v>0</v>
      </c>
    </row>
    <row r="253" spans="123:127">
      <c r="DS253" s="1249">
        <v>45900</v>
      </c>
      <c r="DT253" s="1341" t="s">
        <v>2064</v>
      </c>
      <c r="DU253" t="s">
        <v>433</v>
      </c>
      <c r="DV253" s="1250">
        <v>15.67</v>
      </c>
      <c r="DW253" s="1252">
        <v>0</v>
      </c>
    </row>
    <row r="254" spans="123:127">
      <c r="DT254" s="1341"/>
    </row>
  </sheetData>
  <mergeCells count="88">
    <mergeCell ref="AH2:AJ2"/>
    <mergeCell ref="A2:A3"/>
    <mergeCell ref="B2:B3"/>
    <mergeCell ref="C2:C3"/>
    <mergeCell ref="D2:D3"/>
    <mergeCell ref="A1:O1"/>
    <mergeCell ref="E2:E3"/>
    <mergeCell ref="F2:F3"/>
    <mergeCell ref="G2:I2"/>
    <mergeCell ref="J2:J3"/>
    <mergeCell ref="K2:K3"/>
    <mergeCell ref="M2:M3"/>
    <mergeCell ref="N2:N3"/>
    <mergeCell ref="O2:O3"/>
    <mergeCell ref="L2:L3"/>
    <mergeCell ref="P1:AS1"/>
    <mergeCell ref="AT1:BK1"/>
    <mergeCell ref="BL1:BO1"/>
    <mergeCell ref="DS1:DW1"/>
    <mergeCell ref="V2:X2"/>
    <mergeCell ref="P2:R2"/>
    <mergeCell ref="S2:U2"/>
    <mergeCell ref="AX2:AX3"/>
    <mergeCell ref="Y2:AA2"/>
    <mergeCell ref="AB2:AD2"/>
    <mergeCell ref="AE2:AG2"/>
    <mergeCell ref="AK2:AM2"/>
    <mergeCell ref="AN2:AP2"/>
    <mergeCell ref="AQ2:AS2"/>
    <mergeCell ref="AT2:AT3"/>
    <mergeCell ref="AU2:AU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CS2:CS3"/>
    <mergeCell ref="BK2:BK3"/>
    <mergeCell ref="BL2:BL3"/>
    <mergeCell ref="BM2:BM3"/>
    <mergeCell ref="BN2:BN3"/>
    <mergeCell ref="BO2:BO3"/>
    <mergeCell ref="CM2:CM3"/>
    <mergeCell ref="BP2:BP3"/>
    <mergeCell ref="CN2:CN3"/>
    <mergeCell ref="CO2:CO3"/>
    <mergeCell ref="CP2:CP3"/>
    <mergeCell ref="CQ2:CQ3"/>
    <mergeCell ref="CR2:CR3"/>
    <mergeCell ref="DS2:DS3"/>
    <mergeCell ref="CT2:CT3"/>
    <mergeCell ref="CU2:CU3"/>
    <mergeCell ref="DN2:DN3"/>
    <mergeCell ref="DO2:DO3"/>
    <mergeCell ref="DP2:DP3"/>
    <mergeCell ref="DQ2:DQ3"/>
    <mergeCell ref="DB2:DB3"/>
    <mergeCell ref="DC2:DC3"/>
    <mergeCell ref="CV2:CV3"/>
    <mergeCell ref="CW2:CW3"/>
    <mergeCell ref="DE2:DE3"/>
    <mergeCell ref="DK2:DK3"/>
    <mergeCell ref="DR2:DR3"/>
    <mergeCell ref="DT2:DT3"/>
    <mergeCell ref="DU2:DU3"/>
    <mergeCell ref="DV2:DV3"/>
    <mergeCell ref="DW2:DW3"/>
    <mergeCell ref="CX2:CX3"/>
    <mergeCell ref="CY2:CY3"/>
    <mergeCell ref="CZ2:CZ3"/>
    <mergeCell ref="DA2:DA3"/>
    <mergeCell ref="DD2:DD3"/>
    <mergeCell ref="DL2:DL3"/>
    <mergeCell ref="DM2:DM3"/>
    <mergeCell ref="DF2:DF3"/>
    <mergeCell ref="DG2:DG3"/>
    <mergeCell ref="DH2:DH3"/>
    <mergeCell ref="DI2:DI3"/>
    <mergeCell ref="DJ2:DJ3"/>
  </mergeCells>
  <phoneticPr fontId="153"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sheetPr codeName="Sheet45"/>
  <dimension ref="B5:Q478"/>
  <sheetViews>
    <sheetView showGridLines="0" topLeftCell="A102" zoomScale="80" zoomScaleNormal="80" workbookViewId="0">
      <selection activeCell="D8" sqref="D8:H8"/>
    </sheetView>
  </sheetViews>
  <sheetFormatPr defaultColWidth="9.1796875" defaultRowHeight="14.5"/>
  <cols>
    <col min="2" max="2" width="30.453125" bestFit="1" customWidth="1"/>
    <col min="3" max="3" width="3" customWidth="1"/>
    <col min="4" max="4" width="24.453125" bestFit="1" customWidth="1"/>
    <col min="5" max="5" width="25.1796875" customWidth="1"/>
    <col min="6" max="6" width="30.54296875" customWidth="1"/>
    <col min="7" max="7" width="31.1796875" customWidth="1"/>
    <col min="8" max="9" width="25.1796875" customWidth="1"/>
    <col min="10" max="10" width="24.1796875" customWidth="1"/>
    <col min="11" max="11" width="10.7265625" bestFit="1" customWidth="1"/>
  </cols>
  <sheetData>
    <row r="5" spans="2:17">
      <c r="B5" s="2181" t="s">
        <v>960</v>
      </c>
      <c r="C5" s="2182"/>
      <c r="D5" s="2182"/>
      <c r="E5" s="2182"/>
      <c r="F5" s="2182"/>
      <c r="G5" s="2182"/>
      <c r="H5" s="2182"/>
      <c r="I5" s="2182"/>
      <c r="J5" s="2182"/>
      <c r="K5" s="2182"/>
      <c r="L5" s="2182"/>
      <c r="M5" s="2182"/>
      <c r="N5" s="2182"/>
      <c r="O5" s="2182"/>
      <c r="P5" s="2182"/>
      <c r="Q5" s="2182"/>
    </row>
    <row r="7" spans="2:17" ht="15" thickBot="1"/>
    <row r="8" spans="2:17" ht="15.5" thickTop="1" thickBot="1">
      <c r="B8" s="1347" t="s">
        <v>961</v>
      </c>
      <c r="D8" s="2186" t="s">
        <v>956</v>
      </c>
      <c r="E8" s="2187"/>
      <c r="F8" s="2187"/>
      <c r="G8" s="2187"/>
      <c r="H8" s="2188"/>
    </row>
    <row r="9" spans="2:17" ht="15.5" thickTop="1" thickBot="1">
      <c r="B9" s="1346"/>
      <c r="D9" s="1343"/>
      <c r="E9" s="1343"/>
      <c r="F9" s="1343"/>
      <c r="G9" s="1343"/>
      <c r="H9" s="1343"/>
    </row>
    <row r="10" spans="2:17" ht="15.5" thickTop="1" thickBot="1">
      <c r="B10" s="1347" t="s">
        <v>100</v>
      </c>
      <c r="D10" s="2186" t="s">
        <v>957</v>
      </c>
      <c r="E10" s="2187"/>
      <c r="F10" s="2187"/>
      <c r="G10" s="2187"/>
      <c r="H10" s="2188"/>
    </row>
    <row r="11" spans="2:17" ht="15.5" thickTop="1" thickBot="1">
      <c r="B11" s="1346"/>
      <c r="D11" s="1343"/>
      <c r="E11" s="1343"/>
      <c r="F11" s="1343"/>
      <c r="G11" s="1343"/>
      <c r="H11" s="1343"/>
    </row>
    <row r="12" spans="2:17" ht="15.5" thickTop="1" thickBot="1">
      <c r="B12" s="1347" t="s">
        <v>3</v>
      </c>
      <c r="D12" s="2186" t="s">
        <v>958</v>
      </c>
      <c r="E12" s="2187"/>
      <c r="F12" s="2187"/>
      <c r="G12" s="2187"/>
      <c r="H12" s="2188"/>
    </row>
    <row r="13" spans="2:17" ht="15.5" thickTop="1" thickBot="1">
      <c r="B13" s="1346"/>
      <c r="D13" s="1343"/>
      <c r="E13" s="1343"/>
      <c r="F13" s="1343"/>
      <c r="G13" s="1343"/>
      <c r="H13" s="1343"/>
    </row>
    <row r="14" spans="2:17" ht="15.5" thickTop="1" thickBot="1">
      <c r="B14" s="1347" t="s">
        <v>4</v>
      </c>
      <c r="D14" s="2186" t="s">
        <v>962</v>
      </c>
      <c r="E14" s="2187"/>
      <c r="F14" s="2187"/>
      <c r="G14" s="2187"/>
      <c r="H14" s="2188"/>
    </row>
    <row r="15" spans="2:17" ht="15.5" thickTop="1" thickBot="1"/>
    <row r="16" spans="2:17" ht="15.5" thickTop="1" thickBot="1">
      <c r="B16" s="1347" t="s">
        <v>959</v>
      </c>
      <c r="D16" s="2186" t="s">
        <v>963</v>
      </c>
      <c r="E16" s="2187"/>
      <c r="F16" s="2187"/>
      <c r="G16" s="2187"/>
      <c r="H16" s="2188"/>
    </row>
    <row r="17" spans="2:11" ht="15.5" thickTop="1" thickBot="1"/>
    <row r="18" spans="2:11" ht="36.75" customHeight="1" thickTop="1" thickBot="1">
      <c r="B18" s="1347" t="s">
        <v>305</v>
      </c>
      <c r="D18" s="2183" t="s">
        <v>1314</v>
      </c>
      <c r="E18" s="2184"/>
      <c r="F18" s="2184"/>
      <c r="G18" s="2184"/>
      <c r="H18" s="2185"/>
    </row>
    <row r="19" spans="2:11" ht="15" thickTop="1"/>
    <row r="21" spans="2:11" ht="15" thickBot="1">
      <c r="G21" s="1728">
        <v>10</v>
      </c>
      <c r="H21" s="1728">
        <v>-5</v>
      </c>
      <c r="I21" s="1728">
        <v>-3</v>
      </c>
      <c r="J21" s="1728">
        <v>27</v>
      </c>
    </row>
    <row r="22" spans="2:11" ht="26.5" thickBot="1">
      <c r="B22" s="1254" t="s">
        <v>736</v>
      </c>
      <c r="C22" s="1255"/>
      <c r="D22" s="1256" t="s">
        <v>737</v>
      </c>
      <c r="E22" s="1257" t="s">
        <v>738</v>
      </c>
      <c r="F22" s="1257" t="s">
        <v>100</v>
      </c>
      <c r="G22" s="1257" t="s">
        <v>3</v>
      </c>
      <c r="H22" s="1258" t="s">
        <v>4</v>
      </c>
      <c r="I22" s="1258" t="s">
        <v>959</v>
      </c>
      <c r="J22" s="1256" t="s">
        <v>5</v>
      </c>
    </row>
    <row r="23" spans="2:11">
      <c r="B23" s="1259">
        <v>1</v>
      </c>
      <c r="D23" s="1260">
        <v>45566</v>
      </c>
      <c r="E23" s="1261">
        <f>EOMONTH(D23,0)</f>
        <v>45596</v>
      </c>
      <c r="F23" s="1261">
        <f>E23</f>
        <v>45596</v>
      </c>
      <c r="G23" s="1261">
        <f>WORKDAY(F23,$G$21,'Business Day Paris'!F2:F196)</f>
        <v>45614</v>
      </c>
      <c r="H23" s="1261">
        <f>WORKDAY(J23,$H$21,'Business Day Paris'!F2:F196)</f>
        <v>45616</v>
      </c>
      <c r="I23" s="1261">
        <f>WORKDAY(J23,$I$21,'Business Day Paris'!F2:F196)</f>
        <v>45618</v>
      </c>
      <c r="J23" s="1262">
        <f>IF(WORKDAY(EOMONTH(F23,0)+$J$21-1,1,'Business Day Paris'!F2:F196)&lt;=EOMONTH(Calendar!F24,0),WORKDAY(EOMONTH(F23,0)+$J$21-1,1,'Business Day Paris'!F2:F196),WORKDAY(EOMONTH(F23,0)+$J$21+1,-1,'Business Day Paris'!F2:F196))</f>
        <v>45623</v>
      </c>
      <c r="K23" s="1249"/>
    </row>
    <row r="24" spans="2:11">
      <c r="B24" s="1259">
        <v>2</v>
      </c>
      <c r="D24" s="1260">
        <f>EOMONTH(D23,0)+1</f>
        <v>45597</v>
      </c>
      <c r="E24" s="1261">
        <f t="shared" ref="E24:E87" si="0">EOMONTH(D24,0)</f>
        <v>45626</v>
      </c>
      <c r="F24" s="1261">
        <f t="shared" ref="F24:F87" si="1">E24</f>
        <v>45626</v>
      </c>
      <c r="G24" s="1261">
        <f>WORKDAY(F24,$G$21,'Business Day Paris'!F3:F197)</f>
        <v>45639</v>
      </c>
      <c r="H24" s="1261">
        <f>WORKDAY(J24,$H$21,'Business Day Paris'!F3:F197)</f>
        <v>45644</v>
      </c>
      <c r="I24" s="1261">
        <f>WORKDAY(J24,$I$21,'Business Day Paris'!F3:F197)</f>
        <v>45646</v>
      </c>
      <c r="J24" s="1262">
        <f>IF(WORKDAY(EOMONTH(F24,0)+$J$21-1,1,'Business Day Paris'!F3:F197)&lt;=EOMONTH(Calendar!F25,0),WORKDAY(EOMONTH(F24,0)+$J$21-1,1,'Business Day Paris'!F3:F197),WORKDAY(EOMONTH(F24,0)+$J$21+1,-1,'Business Day Paris'!F3:F197))</f>
        <v>45653</v>
      </c>
      <c r="K24" s="1249"/>
    </row>
    <row r="25" spans="2:11">
      <c r="B25" s="1259">
        <v>3</v>
      </c>
      <c r="D25" s="1260">
        <f t="shared" ref="D25:D88" si="2">EOMONTH(D24,0)+1</f>
        <v>45627</v>
      </c>
      <c r="E25" s="1261">
        <f t="shared" si="0"/>
        <v>45657</v>
      </c>
      <c r="F25" s="1261">
        <f t="shared" si="1"/>
        <v>45657</v>
      </c>
      <c r="G25" s="1261">
        <f>WORKDAY(F25,$G$21,'Business Day Paris'!F4:F198)</f>
        <v>45672</v>
      </c>
      <c r="H25" s="1261">
        <f>WORKDAY(J25,$H$21,'Business Day Paris'!F4:F198)</f>
        <v>45677</v>
      </c>
      <c r="I25" s="1261">
        <f>WORKDAY(J25,$I$21,'Business Day Paris'!F4:F198)</f>
        <v>45679</v>
      </c>
      <c r="J25" s="1262">
        <f>IF(WORKDAY(EOMONTH(F25,0)+$J$21-1,1,'Business Day Paris'!F4:F198)&lt;=EOMONTH(Calendar!F26,0),WORKDAY(EOMONTH(F25,0)+$J$21-1,1,'Business Day Paris'!F4:F198),WORKDAY(EOMONTH(F25,0)+$J$21+1,-1,'Business Day Paris'!F4:F198))</f>
        <v>45684</v>
      </c>
      <c r="K25" s="1249"/>
    </row>
    <row r="26" spans="2:11">
      <c r="B26" s="1259">
        <v>4</v>
      </c>
      <c r="D26" s="1260">
        <f t="shared" si="2"/>
        <v>45658</v>
      </c>
      <c r="E26" s="1261">
        <f t="shared" si="0"/>
        <v>45688</v>
      </c>
      <c r="F26" s="1261">
        <f t="shared" si="1"/>
        <v>45688</v>
      </c>
      <c r="G26" s="1261">
        <f>WORKDAY(F26,$G$21,'Business Day Paris'!F5:F199)</f>
        <v>45702</v>
      </c>
      <c r="H26" s="1261">
        <f>WORKDAY(J26,$H$21,'Business Day Paris'!F5:F199)</f>
        <v>45708</v>
      </c>
      <c r="I26" s="1261">
        <f>WORKDAY(J26,$I$21,'Business Day Paris'!F5:F199)</f>
        <v>45712</v>
      </c>
      <c r="J26" s="1262">
        <f>IF(WORKDAY(EOMONTH(F26,0)+$J$21-1,1,'Business Day Paris'!F5:F199)&lt;=EOMONTH(Calendar!F27,0),WORKDAY(EOMONTH(F26,0)+$J$21-1,1,'Business Day Paris'!F5:F199),WORKDAY(EOMONTH(F26,0)+$J$21+1,-1,'Business Day Paris'!F5:F199))</f>
        <v>45715</v>
      </c>
      <c r="K26" s="1249"/>
    </row>
    <row r="27" spans="2:11">
      <c r="B27" s="1259">
        <v>5</v>
      </c>
      <c r="D27" s="1260">
        <f t="shared" si="2"/>
        <v>45689</v>
      </c>
      <c r="E27" s="1261">
        <f t="shared" si="0"/>
        <v>45716</v>
      </c>
      <c r="F27" s="1261">
        <f t="shared" si="1"/>
        <v>45716</v>
      </c>
      <c r="G27" s="1261">
        <f>WORKDAY(F27,$G$21,'Business Day Paris'!F6:F200)</f>
        <v>45730</v>
      </c>
      <c r="H27" s="1261">
        <f>WORKDAY(J27,$H$21,'Business Day Paris'!F6:F200)</f>
        <v>45736</v>
      </c>
      <c r="I27" s="1261">
        <f>WORKDAY(J27,$I$21,'Business Day Paris'!F6:F200)</f>
        <v>45740</v>
      </c>
      <c r="J27" s="1262">
        <f>IF(WORKDAY(EOMONTH(F27,0)+$J$21-1,1,'Business Day Paris'!F6:F200)&lt;=EOMONTH(Calendar!F28,0),WORKDAY(EOMONTH(F27,0)+$J$21-1,1,'Business Day Paris'!F6:F200),WORKDAY(EOMONTH(F27,0)+$J$21+1,-1,'Business Day Paris'!F6:F200))</f>
        <v>45743</v>
      </c>
      <c r="K27" s="1249"/>
    </row>
    <row r="28" spans="2:11">
      <c r="B28" s="1259">
        <v>6</v>
      </c>
      <c r="D28" s="1260">
        <f t="shared" si="2"/>
        <v>45717</v>
      </c>
      <c r="E28" s="1261">
        <f t="shared" si="0"/>
        <v>45747</v>
      </c>
      <c r="F28" s="1261">
        <f t="shared" si="1"/>
        <v>45747</v>
      </c>
      <c r="G28" s="1261">
        <f>WORKDAY(F28,$G$21,'Business Day Paris'!F7:F201)</f>
        <v>45761</v>
      </c>
      <c r="H28" s="1261">
        <f>WORKDAY(J28,$H$21,'Business Day Paris'!F7:F201)</f>
        <v>45764</v>
      </c>
      <c r="I28" s="1261">
        <f>WORKDAY(J28,$I$21,'Business Day Paris'!F7:F201)</f>
        <v>45770</v>
      </c>
      <c r="J28" s="1262">
        <f>IF(WORKDAY(EOMONTH(F28,0)+$J$21-1,1,'Business Day Paris'!F7:F201)&lt;=EOMONTH(Calendar!F29,0),WORKDAY(EOMONTH(F28,0)+$J$21-1,1,'Business Day Paris'!F7:F201),WORKDAY(EOMONTH(F28,0)+$J$21+1,-1,'Business Day Paris'!F7:F201))</f>
        <v>45775</v>
      </c>
      <c r="K28" s="1249"/>
    </row>
    <row r="29" spans="2:11">
      <c r="B29" s="1259">
        <v>7</v>
      </c>
      <c r="D29" s="1260">
        <f t="shared" si="2"/>
        <v>45748</v>
      </c>
      <c r="E29" s="1261">
        <f t="shared" si="0"/>
        <v>45777</v>
      </c>
      <c r="F29" s="1261">
        <f t="shared" si="1"/>
        <v>45777</v>
      </c>
      <c r="G29" s="1261">
        <f>WORKDAY(F29,$G$21,'Business Day Paris'!F8:F202)</f>
        <v>45793</v>
      </c>
      <c r="H29" s="1261">
        <f>WORKDAY(J29,$H$21,'Business Day Paris'!F8:F202)</f>
        <v>45797</v>
      </c>
      <c r="I29" s="1261">
        <f>WORKDAY(J29,$I$21,'Business Day Paris'!F8:F202)</f>
        <v>45799</v>
      </c>
      <c r="J29" s="1262">
        <f>IF(WORKDAY(EOMONTH(F29,0)+$J$21-1,1,'Business Day Paris'!F8:F202)&lt;=EOMONTH(Calendar!F30,0),WORKDAY(EOMONTH(F29,0)+$J$21-1,1,'Business Day Paris'!F8:F202),WORKDAY(EOMONTH(F29,0)+$J$21+1,-1,'Business Day Paris'!F8:F202))</f>
        <v>45804</v>
      </c>
      <c r="K29" s="1249"/>
    </row>
    <row r="30" spans="2:11">
      <c r="B30" s="1259">
        <v>8</v>
      </c>
      <c r="D30" s="1260">
        <f t="shared" si="2"/>
        <v>45778</v>
      </c>
      <c r="E30" s="1261">
        <f t="shared" si="0"/>
        <v>45808</v>
      </c>
      <c r="F30" s="1261">
        <f t="shared" si="1"/>
        <v>45808</v>
      </c>
      <c r="G30" s="1261">
        <f>WORKDAY(F30,$G$21,'Business Day Paris'!F9:F203)</f>
        <v>45824</v>
      </c>
      <c r="H30" s="1261">
        <f>WORKDAY(J30,$H$21,'Business Day Paris'!F9:F203)</f>
        <v>45828</v>
      </c>
      <c r="I30" s="1261">
        <f>WORKDAY(J30,$I$21,'Business Day Paris'!F9:F203)</f>
        <v>45832</v>
      </c>
      <c r="J30" s="1262">
        <f>IF(WORKDAY(EOMONTH(F30,0)+$J$21-1,1,'Business Day Paris'!F9:F203)&lt;=EOMONTH(Calendar!F31,0),WORKDAY(EOMONTH(F30,0)+$J$21-1,1,'Business Day Paris'!F9:F203),WORKDAY(EOMONTH(F30,0)+$J$21+1,-1,'Business Day Paris'!F9:F203))</f>
        <v>45835</v>
      </c>
      <c r="K30" s="1249"/>
    </row>
    <row r="31" spans="2:11">
      <c r="B31" s="1259">
        <v>9</v>
      </c>
      <c r="D31" s="1260">
        <f t="shared" si="2"/>
        <v>45809</v>
      </c>
      <c r="E31" s="1261">
        <f t="shared" si="0"/>
        <v>45838</v>
      </c>
      <c r="F31" s="1261">
        <f t="shared" si="1"/>
        <v>45838</v>
      </c>
      <c r="G31" s="1261">
        <f>WORKDAY(F31,$G$21,'Business Day Paris'!F10:F204)</f>
        <v>45853</v>
      </c>
      <c r="H31" s="1261">
        <f>WORKDAY(J31,$H$21,'Business Day Paris'!F10:F204)</f>
        <v>45859</v>
      </c>
      <c r="I31" s="1261">
        <f>WORKDAY(J31,$I$21,'Business Day Paris'!F10:F204)</f>
        <v>45861</v>
      </c>
      <c r="J31" s="1262">
        <f>IF(WORKDAY(EOMONTH(F31,0)+$J$21-1,1,'Business Day Paris'!F10:F204)&lt;=EOMONTH(Calendar!F32,0),WORKDAY(EOMONTH(F31,0)+$J$21-1,1,'Business Day Paris'!F10:F204),WORKDAY(EOMONTH(F31,0)+$J$21+1,-1,'Business Day Paris'!F10:F204))</f>
        <v>45866</v>
      </c>
      <c r="K31" s="1249"/>
    </row>
    <row r="32" spans="2:11">
      <c r="B32" s="1259">
        <v>10</v>
      </c>
      <c r="D32" s="1260">
        <f t="shared" si="2"/>
        <v>45839</v>
      </c>
      <c r="E32" s="1261">
        <f t="shared" si="0"/>
        <v>45869</v>
      </c>
      <c r="F32" s="1261">
        <f t="shared" si="1"/>
        <v>45869</v>
      </c>
      <c r="G32" s="1261">
        <f>WORKDAY(F32,$G$21,'Business Day Paris'!F11:F205)</f>
        <v>45883</v>
      </c>
      <c r="H32" s="1261">
        <f>WORKDAY(J32,$H$21,'Business Day Paris'!F11:F205)</f>
        <v>45889</v>
      </c>
      <c r="I32" s="1261">
        <f>WORKDAY(J32,$I$21,'Business Day Paris'!F11:F205)</f>
        <v>45891</v>
      </c>
      <c r="J32" s="1262">
        <f>IF(WORKDAY(EOMONTH(F32,0)+$J$21-1,1,'Business Day Paris'!F11:F205)&lt;=EOMONTH(Calendar!F33,0),WORKDAY(EOMONTH(F32,0)+$J$21-1,1,'Business Day Paris'!F11:F205),WORKDAY(EOMONTH(F32,0)+$J$21+1,-1,'Business Day Paris'!F11:F205))</f>
        <v>45896</v>
      </c>
      <c r="K32" s="1249"/>
    </row>
    <row r="33" spans="2:11">
      <c r="B33" s="1259">
        <v>11</v>
      </c>
      <c r="D33" s="1260">
        <f t="shared" si="2"/>
        <v>45870</v>
      </c>
      <c r="E33" s="1261">
        <f t="shared" si="0"/>
        <v>45900</v>
      </c>
      <c r="F33" s="1261">
        <f t="shared" si="1"/>
        <v>45900</v>
      </c>
      <c r="G33" s="1261">
        <f>WORKDAY(F33,$G$21,'Business Day Paris'!F12:F206)</f>
        <v>45912</v>
      </c>
      <c r="H33" s="1261">
        <f>WORKDAY(J33,$H$21,'Business Day Paris'!F12:F206)</f>
        <v>45922</v>
      </c>
      <c r="I33" s="1261">
        <f>WORKDAY(J33,$I$21,'Business Day Paris'!F12:F206)</f>
        <v>45924</v>
      </c>
      <c r="J33" s="1262">
        <f>IF(WORKDAY(EOMONTH(F33,0)+$J$21-1,1,'Business Day Paris'!F12:F206)&lt;=EOMONTH(Calendar!F34,0),WORKDAY(EOMONTH(F33,0)+$J$21-1,1,'Business Day Paris'!F12:F206),WORKDAY(EOMONTH(F33,0)+$J$21+1,-1,'Business Day Paris'!F12:F206))</f>
        <v>45929</v>
      </c>
      <c r="K33" s="1249"/>
    </row>
    <row r="34" spans="2:11">
      <c r="B34" s="1259">
        <v>12</v>
      </c>
      <c r="D34" s="1260">
        <f t="shared" si="2"/>
        <v>45901</v>
      </c>
      <c r="E34" s="1261">
        <f t="shared" si="0"/>
        <v>45930</v>
      </c>
      <c r="F34" s="1261">
        <f t="shared" si="1"/>
        <v>45930</v>
      </c>
      <c r="G34" s="1261">
        <f>WORKDAY(F34,$G$21,'Business Day Paris'!F13:F207)</f>
        <v>45944</v>
      </c>
      <c r="H34" s="1261">
        <f>WORKDAY(J34,$H$21,'Business Day Paris'!F13:F207)</f>
        <v>45950</v>
      </c>
      <c r="I34" s="1261">
        <f>WORKDAY(J34,$I$21,'Business Day Paris'!F13:F207)</f>
        <v>45952</v>
      </c>
      <c r="J34" s="1262">
        <f>IF(WORKDAY(EOMONTH(F34,0)+$J$21-1,1,'Business Day Paris'!F13:F207)&lt;=EOMONTH(Calendar!F35,0),WORKDAY(EOMONTH(F34,0)+$J$21-1,1,'Business Day Paris'!F13:F207),WORKDAY(EOMONTH(F34,0)+$J$21+1,-1,'Business Day Paris'!F13:F207))</f>
        <v>45957</v>
      </c>
      <c r="K34" s="1249"/>
    </row>
    <row r="35" spans="2:11">
      <c r="B35" s="1259">
        <v>13</v>
      </c>
      <c r="D35" s="1260">
        <f t="shared" si="2"/>
        <v>45931</v>
      </c>
      <c r="E35" s="1261">
        <f t="shared" si="0"/>
        <v>45961</v>
      </c>
      <c r="F35" s="1261">
        <f t="shared" si="1"/>
        <v>45961</v>
      </c>
      <c r="G35" s="1261">
        <f>WORKDAY(F35,$G$21,'Business Day Paris'!F14:F208)</f>
        <v>45978</v>
      </c>
      <c r="H35" s="1261">
        <f>WORKDAY(J35,$H$21,'Business Day Paris'!F14:F208)</f>
        <v>45981</v>
      </c>
      <c r="I35" s="1261">
        <f>WORKDAY(J35,$I$21,'Business Day Paris'!F14:F208)</f>
        <v>45985</v>
      </c>
      <c r="J35" s="1262">
        <f>IF(WORKDAY(EOMONTH(F35,0)+$J$21-1,1,'Business Day Paris'!F14:F208)&lt;=EOMONTH(Calendar!F36,0),WORKDAY(EOMONTH(F35,0)+$J$21-1,1,'Business Day Paris'!F14:F208),WORKDAY(EOMONTH(F35,0)+$J$21+1,-1,'Business Day Paris'!F14:F208))</f>
        <v>45988</v>
      </c>
      <c r="K35" s="1249"/>
    </row>
    <row r="36" spans="2:11">
      <c r="B36" s="1259">
        <v>14</v>
      </c>
      <c r="D36" s="1260">
        <f t="shared" si="2"/>
        <v>45962</v>
      </c>
      <c r="E36" s="1261">
        <f t="shared" si="0"/>
        <v>45991</v>
      </c>
      <c r="F36" s="1261">
        <f t="shared" si="1"/>
        <v>45991</v>
      </c>
      <c r="G36" s="1261">
        <f>WORKDAY(F36,$G$21,'Business Day Paris'!F15:F209)</f>
        <v>46003</v>
      </c>
      <c r="H36" s="1261">
        <f>WORKDAY(J36,$H$21,'Business Day Paris'!F15:F209)</f>
        <v>46009</v>
      </c>
      <c r="I36" s="1261">
        <f>WORKDAY(J36,$I$21,'Business Day Paris'!F15:F209)</f>
        <v>46013</v>
      </c>
      <c r="J36" s="1262">
        <f>IF(WORKDAY(EOMONTH(F36,0)+$J$21-1,1,'Business Day Paris'!F15:F209)&lt;=EOMONTH(Calendar!F37,0),WORKDAY(EOMONTH(F36,0)+$J$21-1,1,'Business Day Paris'!F15:F209),WORKDAY(EOMONTH(F36,0)+$J$21+1,-1,'Business Day Paris'!F15:F209))</f>
        <v>46020</v>
      </c>
      <c r="K36" s="1249"/>
    </row>
    <row r="37" spans="2:11">
      <c r="B37" s="1259">
        <v>15</v>
      </c>
      <c r="D37" s="1260">
        <f t="shared" si="2"/>
        <v>45992</v>
      </c>
      <c r="E37" s="1261">
        <f t="shared" si="0"/>
        <v>46022</v>
      </c>
      <c r="F37" s="1261">
        <f t="shared" si="1"/>
        <v>46022</v>
      </c>
      <c r="G37" s="1261">
        <f>WORKDAY(F37,$G$21,'Business Day Paris'!F16:F210)</f>
        <v>46037</v>
      </c>
      <c r="H37" s="1261">
        <f>WORKDAY(J37,$H$21,'Business Day Paris'!F16:F210)</f>
        <v>46042</v>
      </c>
      <c r="I37" s="1261">
        <f>WORKDAY(J37,$I$21,'Business Day Paris'!F16:F210)</f>
        <v>46044</v>
      </c>
      <c r="J37" s="1262">
        <f>IF(WORKDAY(EOMONTH(F37,0)+$J$21-1,1,'Business Day Paris'!F16:F210)&lt;=EOMONTH(Calendar!F38,0),WORKDAY(EOMONTH(F37,0)+$J$21-1,1,'Business Day Paris'!F16:F210),WORKDAY(EOMONTH(F37,0)+$J$21+1,-1,'Business Day Paris'!F16:F210))</f>
        <v>46049</v>
      </c>
      <c r="K37" s="1249"/>
    </row>
    <row r="38" spans="2:11">
      <c r="B38" s="1259">
        <v>16</v>
      </c>
      <c r="D38" s="1260">
        <f t="shared" si="2"/>
        <v>46023</v>
      </c>
      <c r="E38" s="1261">
        <f t="shared" si="0"/>
        <v>46053</v>
      </c>
      <c r="F38" s="1261">
        <f t="shared" si="1"/>
        <v>46053</v>
      </c>
      <c r="G38" s="1261">
        <f>WORKDAY(F38,$G$21,'Business Day Paris'!F17:F211)</f>
        <v>46066</v>
      </c>
      <c r="H38" s="1261">
        <f>WORKDAY(J38,$H$21,'Business Day Paris'!F17:F211)</f>
        <v>46073</v>
      </c>
      <c r="I38" s="1261">
        <f>WORKDAY(J38,$I$21,'Business Day Paris'!F17:F211)</f>
        <v>46077</v>
      </c>
      <c r="J38" s="1262">
        <f>IF(WORKDAY(EOMONTH(F38,0)+$J$21-1,1,'Business Day Paris'!F17:F211)&lt;=EOMONTH(Calendar!F39,0),WORKDAY(EOMONTH(F38,0)+$J$21-1,1,'Business Day Paris'!F17:F211),WORKDAY(EOMONTH(F38,0)+$J$21+1,-1,'Business Day Paris'!F17:F211))</f>
        <v>46080</v>
      </c>
      <c r="K38" s="1249"/>
    </row>
    <row r="39" spans="2:11">
      <c r="B39" s="1259">
        <v>17</v>
      </c>
      <c r="D39" s="1260">
        <f t="shared" si="2"/>
        <v>46054</v>
      </c>
      <c r="E39" s="1261">
        <f t="shared" si="0"/>
        <v>46081</v>
      </c>
      <c r="F39" s="1261">
        <f t="shared" si="1"/>
        <v>46081</v>
      </c>
      <c r="G39" s="1261">
        <f>WORKDAY(F39,$G$21,'Business Day Paris'!F18:F212)</f>
        <v>46094</v>
      </c>
      <c r="H39" s="1261">
        <f>WORKDAY(J39,$H$21,'Business Day Paris'!F18:F212)</f>
        <v>46101</v>
      </c>
      <c r="I39" s="1261">
        <f>WORKDAY(J39,$I$21,'Business Day Paris'!F18:F212)</f>
        <v>46105</v>
      </c>
      <c r="J39" s="1262">
        <f>IF(WORKDAY(EOMONTH(F39,0)+$J$21-1,1,'Business Day Paris'!F18:F212)&lt;=EOMONTH(Calendar!F40,0),WORKDAY(EOMONTH(F39,0)+$J$21-1,1,'Business Day Paris'!F18:F212),WORKDAY(EOMONTH(F39,0)+$J$21+1,-1,'Business Day Paris'!F18:F212))</f>
        <v>46108</v>
      </c>
      <c r="K39" s="1249"/>
    </row>
    <row r="40" spans="2:11">
      <c r="B40" s="1259">
        <v>18</v>
      </c>
      <c r="D40" s="1260">
        <f t="shared" si="2"/>
        <v>46082</v>
      </c>
      <c r="E40" s="1261">
        <f t="shared" si="0"/>
        <v>46112</v>
      </c>
      <c r="F40" s="1261">
        <f t="shared" si="1"/>
        <v>46112</v>
      </c>
      <c r="G40" s="1261">
        <f>WORKDAY(F40,$G$21,'Business Day Paris'!F19:F213)</f>
        <v>46128</v>
      </c>
      <c r="H40" s="1261">
        <f>WORKDAY(J40,$H$21,'Business Day Paris'!F19:F213)</f>
        <v>46132</v>
      </c>
      <c r="I40" s="1261">
        <f>WORKDAY(J40,$I$21,'Business Day Paris'!F19:F213)</f>
        <v>46134</v>
      </c>
      <c r="J40" s="1262">
        <f>IF(WORKDAY(EOMONTH(F40,0)+$J$21-1,1,'Business Day Paris'!F19:F213)&lt;=EOMONTH(Calendar!F41,0),WORKDAY(EOMONTH(F40,0)+$J$21-1,1,'Business Day Paris'!F19:F213),WORKDAY(EOMONTH(F40,0)+$J$21+1,-1,'Business Day Paris'!F19:F213))</f>
        <v>46139</v>
      </c>
      <c r="K40" s="1249"/>
    </row>
    <row r="41" spans="2:11">
      <c r="B41" s="1259">
        <v>19</v>
      </c>
      <c r="D41" s="1260">
        <f t="shared" si="2"/>
        <v>46113</v>
      </c>
      <c r="E41" s="1261">
        <f t="shared" si="0"/>
        <v>46142</v>
      </c>
      <c r="F41" s="1261">
        <f t="shared" si="1"/>
        <v>46142</v>
      </c>
      <c r="G41" s="1261">
        <f>WORKDAY(F41,$G$21,'Business Day Paris'!F20:F214)</f>
        <v>46161</v>
      </c>
      <c r="H41" s="1261">
        <f>WORKDAY(J41,$H$21,'Business Day Paris'!F20:F214)</f>
        <v>46161</v>
      </c>
      <c r="I41" s="1261">
        <f>WORKDAY(J41,$I$21,'Business Day Paris'!F20:F214)</f>
        <v>46163</v>
      </c>
      <c r="J41" s="1262">
        <f>IF(WORKDAY(EOMONTH(F41,0)+$J$21-1,1,'Business Day Paris'!F20:F214)&lt;=EOMONTH(Calendar!F42,0),WORKDAY(EOMONTH(F41,0)+$J$21-1,1,'Business Day Paris'!F20:F214),WORKDAY(EOMONTH(F41,0)+$J$21+1,-1,'Business Day Paris'!F20:F214))</f>
        <v>46169</v>
      </c>
      <c r="K41" s="1249"/>
    </row>
    <row r="42" spans="2:11">
      <c r="B42" s="1259">
        <v>20</v>
      </c>
      <c r="D42" s="1260">
        <f t="shared" si="2"/>
        <v>46143</v>
      </c>
      <c r="E42" s="1261">
        <f t="shared" si="0"/>
        <v>46173</v>
      </c>
      <c r="F42" s="1261">
        <f t="shared" si="1"/>
        <v>46173</v>
      </c>
      <c r="G42" s="1261">
        <f>WORKDAY(F42,$G$21,'Business Day Paris'!F21:F215)</f>
        <v>46185</v>
      </c>
      <c r="H42" s="1261">
        <f>WORKDAY(J42,$H$21,'Business Day Paris'!F21:F215)</f>
        <v>46195</v>
      </c>
      <c r="I42" s="1261">
        <f>WORKDAY(J42,$I$21,'Business Day Paris'!F21:F215)</f>
        <v>46197</v>
      </c>
      <c r="J42" s="1262">
        <f>IF(WORKDAY(EOMONTH(F42,0)+$J$21-1,1,'Business Day Paris'!F21:F215)&lt;=EOMONTH(Calendar!F43,0),WORKDAY(EOMONTH(F42,0)+$J$21-1,1,'Business Day Paris'!F21:F215),WORKDAY(EOMONTH(F42,0)+$J$21+1,-1,'Business Day Paris'!F21:F215))</f>
        <v>46202</v>
      </c>
      <c r="K42" s="1249"/>
    </row>
    <row r="43" spans="2:11">
      <c r="B43" s="1259">
        <v>21</v>
      </c>
      <c r="D43" s="1260">
        <f t="shared" si="2"/>
        <v>46174</v>
      </c>
      <c r="E43" s="1261">
        <f t="shared" si="0"/>
        <v>46203</v>
      </c>
      <c r="F43" s="1261">
        <f t="shared" si="1"/>
        <v>46203</v>
      </c>
      <c r="G43" s="1261">
        <f>WORKDAY(F43,$G$21,'Business Day Paris'!F22:F216)</f>
        <v>46218</v>
      </c>
      <c r="H43" s="1261">
        <f>WORKDAY(J43,$H$21,'Business Day Paris'!F22:F216)</f>
        <v>46223</v>
      </c>
      <c r="I43" s="1261">
        <f>WORKDAY(J43,$I$21,'Business Day Paris'!F22:F216)</f>
        <v>46225</v>
      </c>
      <c r="J43" s="1262">
        <f>IF(WORKDAY(EOMONTH(F43,0)+$J$21-1,1,'Business Day Paris'!F22:F216)&lt;=EOMONTH(Calendar!F44,0),WORKDAY(EOMONTH(F43,0)+$J$21-1,1,'Business Day Paris'!F22:F216),WORKDAY(EOMONTH(F43,0)+$J$21+1,-1,'Business Day Paris'!F22:F216))</f>
        <v>46230</v>
      </c>
      <c r="K43" s="1249"/>
    </row>
    <row r="44" spans="2:11">
      <c r="B44" s="1259">
        <v>22</v>
      </c>
      <c r="C44" s="1255"/>
      <c r="D44" s="1260">
        <f t="shared" si="2"/>
        <v>46204</v>
      </c>
      <c r="E44" s="1261">
        <f t="shared" si="0"/>
        <v>46234</v>
      </c>
      <c r="F44" s="1261">
        <f t="shared" si="1"/>
        <v>46234</v>
      </c>
      <c r="G44" s="1261">
        <f>WORKDAY(F44,$G$21,'Business Day Paris'!F23:F217)</f>
        <v>46248</v>
      </c>
      <c r="H44" s="1261">
        <f>WORKDAY(J44,$H$21,'Business Day Paris'!F23:F217)</f>
        <v>46254</v>
      </c>
      <c r="I44" s="1261">
        <f>WORKDAY(J44,$I$21,'Business Day Paris'!F23:F217)</f>
        <v>46258</v>
      </c>
      <c r="J44" s="1262">
        <f>IF(WORKDAY(EOMONTH(F44,0)+$J$21-1,1,'Business Day Paris'!F23:F217)&lt;=EOMONTH(Calendar!F45,0),WORKDAY(EOMONTH(F44,0)+$J$21-1,1,'Business Day Paris'!F23:F217),WORKDAY(EOMONTH(F44,0)+$J$21+1,-1,'Business Day Paris'!F23:F217))</f>
        <v>46261</v>
      </c>
      <c r="K44" s="1249"/>
    </row>
    <row r="45" spans="2:11">
      <c r="B45" s="1259">
        <v>23</v>
      </c>
      <c r="C45" s="1255"/>
      <c r="D45" s="1260">
        <f t="shared" si="2"/>
        <v>46235</v>
      </c>
      <c r="E45" s="1261">
        <f t="shared" si="0"/>
        <v>46265</v>
      </c>
      <c r="F45" s="1261">
        <f t="shared" si="1"/>
        <v>46265</v>
      </c>
      <c r="G45" s="1261">
        <f>WORKDAY(F45,$G$21,'Business Day Paris'!F24:F218)</f>
        <v>46279</v>
      </c>
      <c r="H45" s="1261">
        <f>WORKDAY(J45,$H$21,'Business Day Paris'!F24:F218)</f>
        <v>46286</v>
      </c>
      <c r="I45" s="1261">
        <f>WORKDAY(J45,$I$21,'Business Day Paris'!F24:F218)</f>
        <v>46288</v>
      </c>
      <c r="J45" s="1262">
        <f>IF(WORKDAY(EOMONTH(F45,0)+$J$21-1,1,'Business Day Paris'!F24:F218)&lt;=EOMONTH(Calendar!F46,0),WORKDAY(EOMONTH(F45,0)+$J$21-1,1,'Business Day Paris'!F24:F218),WORKDAY(EOMONTH(F45,0)+$J$21+1,-1,'Business Day Paris'!F24:F218))</f>
        <v>46293</v>
      </c>
      <c r="K45" s="1249"/>
    </row>
    <row r="46" spans="2:11">
      <c r="B46" s="1259">
        <v>24</v>
      </c>
      <c r="C46" s="1255"/>
      <c r="D46" s="1260">
        <f t="shared" si="2"/>
        <v>46266</v>
      </c>
      <c r="E46" s="1261">
        <f t="shared" si="0"/>
        <v>46295</v>
      </c>
      <c r="F46" s="1261">
        <f t="shared" si="1"/>
        <v>46295</v>
      </c>
      <c r="G46" s="1261">
        <f>WORKDAY(F46,$G$21,'Business Day Paris'!F25:F219)</f>
        <v>46309</v>
      </c>
      <c r="H46" s="1261">
        <f>WORKDAY(J46,$H$21,'Business Day Paris'!F25:F219)</f>
        <v>46315</v>
      </c>
      <c r="I46" s="1261">
        <f>WORKDAY(J46,$I$21,'Business Day Paris'!F25:F219)</f>
        <v>46317</v>
      </c>
      <c r="J46" s="1262">
        <f>IF(WORKDAY(EOMONTH(F46,0)+$J$21-1,1,'Business Day Paris'!F25:F219)&lt;=EOMONTH(Calendar!F47,0),WORKDAY(EOMONTH(F46,0)+$J$21-1,1,'Business Day Paris'!F25:F219),WORKDAY(EOMONTH(F46,0)+$J$21+1,-1,'Business Day Paris'!F25:F219))</f>
        <v>46322</v>
      </c>
      <c r="K46" s="1249"/>
    </row>
    <row r="47" spans="2:11">
      <c r="B47" s="1259">
        <v>25</v>
      </c>
      <c r="C47" s="1255"/>
      <c r="D47" s="1260">
        <f t="shared" si="2"/>
        <v>46296</v>
      </c>
      <c r="E47" s="1261">
        <f t="shared" si="0"/>
        <v>46326</v>
      </c>
      <c r="F47" s="1261">
        <f t="shared" si="1"/>
        <v>46326</v>
      </c>
      <c r="G47" s="1261">
        <f>WORKDAY(F47,$G$21,'Business Day Paris'!F26:F220)</f>
        <v>46342</v>
      </c>
      <c r="H47" s="1261">
        <f>WORKDAY(J47,$H$21,'Business Day Paris'!F26:F220)</f>
        <v>46346</v>
      </c>
      <c r="I47" s="1261">
        <f>WORKDAY(J47,$I$21,'Business Day Paris'!F26:F220)</f>
        <v>46350</v>
      </c>
      <c r="J47" s="1262">
        <f>IF(WORKDAY(EOMONTH(F47,0)+$J$21-1,1,'Business Day Paris'!F26:F220)&lt;=EOMONTH(Calendar!F48,0),WORKDAY(EOMONTH(F47,0)+$J$21-1,1,'Business Day Paris'!F26:F220),WORKDAY(EOMONTH(F47,0)+$J$21+1,-1,'Business Day Paris'!F26:F220))</f>
        <v>46353</v>
      </c>
      <c r="K47" s="1249"/>
    </row>
    <row r="48" spans="2:11">
      <c r="B48" s="1259">
        <v>26</v>
      </c>
      <c r="C48" s="1255"/>
      <c r="D48" s="1260">
        <f t="shared" si="2"/>
        <v>46327</v>
      </c>
      <c r="E48" s="1261">
        <f t="shared" si="0"/>
        <v>46356</v>
      </c>
      <c r="F48" s="1261">
        <f t="shared" si="1"/>
        <v>46356</v>
      </c>
      <c r="G48" s="1261">
        <f>WORKDAY(F48,$G$21,'Business Day Paris'!F27:F221)</f>
        <v>46370</v>
      </c>
      <c r="H48" s="1261">
        <f>WORKDAY(J48,$H$21,'Business Day Paris'!F27:F221)</f>
        <v>46374</v>
      </c>
      <c r="I48" s="1261">
        <f>WORKDAY(J48,$I$21,'Business Day Paris'!F27:F221)</f>
        <v>46378</v>
      </c>
      <c r="J48" s="1262">
        <f>IF(WORKDAY(EOMONTH(F48,0)+$J$21-1,1,'Business Day Paris'!F27:F221)&lt;=EOMONTH(Calendar!F49,0),WORKDAY(EOMONTH(F48,0)+$J$21-1,1,'Business Day Paris'!F27:F221),WORKDAY(EOMONTH(F48,0)+$J$21+1,-1,'Business Day Paris'!F27:F221))</f>
        <v>46384</v>
      </c>
      <c r="K48" s="1249"/>
    </row>
    <row r="49" spans="2:11">
      <c r="B49" s="1259">
        <v>27</v>
      </c>
      <c r="C49" s="1255"/>
      <c r="D49" s="1260">
        <f t="shared" si="2"/>
        <v>46357</v>
      </c>
      <c r="E49" s="1261">
        <f t="shared" si="0"/>
        <v>46387</v>
      </c>
      <c r="F49" s="1261">
        <f t="shared" si="1"/>
        <v>46387</v>
      </c>
      <c r="G49" s="1261">
        <f>WORKDAY(F49,$G$21,'Business Day Paris'!F28:F222)</f>
        <v>46402</v>
      </c>
      <c r="H49" s="1261">
        <f>WORKDAY(J49,$H$21,'Business Day Paris'!F28:F222)</f>
        <v>46407</v>
      </c>
      <c r="I49" s="1261">
        <f>WORKDAY(J49,$I$21,'Business Day Paris'!F28:F222)</f>
        <v>46409</v>
      </c>
      <c r="J49" s="1262">
        <f>IF(WORKDAY(EOMONTH(F49,0)+$J$21-1,1,'Business Day Paris'!F28:F222)&lt;=EOMONTH(Calendar!F50,0),WORKDAY(EOMONTH(F49,0)+$J$21-1,1,'Business Day Paris'!F28:F222),WORKDAY(EOMONTH(F49,0)+$J$21+1,-1,'Business Day Paris'!F28:F222))</f>
        <v>46414</v>
      </c>
      <c r="K49" s="1249"/>
    </row>
    <row r="50" spans="2:11">
      <c r="B50" s="1259">
        <v>28</v>
      </c>
      <c r="C50" s="1255"/>
      <c r="D50" s="1260">
        <f t="shared" si="2"/>
        <v>46388</v>
      </c>
      <c r="E50" s="1261">
        <f t="shared" si="0"/>
        <v>46418</v>
      </c>
      <c r="F50" s="1261">
        <f t="shared" si="1"/>
        <v>46418</v>
      </c>
      <c r="G50" s="1261">
        <f>WORKDAY(F50,$G$21,'Business Day Paris'!F29:F223)</f>
        <v>46430</v>
      </c>
      <c r="H50" s="1261">
        <f>WORKDAY(J50,$H$21,'Business Day Paris'!F29:F223)</f>
        <v>46437</v>
      </c>
      <c r="I50" s="1261">
        <f>WORKDAY(J50,$I$21,'Business Day Paris'!F29:F223)</f>
        <v>46441</v>
      </c>
      <c r="J50" s="1262">
        <f>IF(WORKDAY(EOMONTH(F50,0)+$J$21-1,1,'Business Day Paris'!F29:F223)&lt;=EOMONTH(Calendar!F51,0),WORKDAY(EOMONTH(F50,0)+$J$21-1,1,'Business Day Paris'!F29:F223),WORKDAY(EOMONTH(F50,0)+$J$21+1,-1,'Business Day Paris'!F29:F223))</f>
        <v>46444</v>
      </c>
      <c r="K50" s="1249"/>
    </row>
    <row r="51" spans="2:11">
      <c r="B51" s="1259">
        <v>29</v>
      </c>
      <c r="C51" s="1255"/>
      <c r="D51" s="1260">
        <f t="shared" si="2"/>
        <v>46419</v>
      </c>
      <c r="E51" s="1261">
        <f t="shared" si="0"/>
        <v>46446</v>
      </c>
      <c r="F51" s="1261">
        <f t="shared" si="1"/>
        <v>46446</v>
      </c>
      <c r="G51" s="1261">
        <f>WORKDAY(F51,$G$21,'Business Day Paris'!F30:F224)</f>
        <v>46458</v>
      </c>
      <c r="H51" s="1261">
        <f>WORKDAY(J51,$H$21,'Business Day Paris'!F30:F224)</f>
        <v>46465</v>
      </c>
      <c r="I51" s="1261">
        <f>WORKDAY(J51,$I$21,'Business Day Paris'!F30:F224)</f>
        <v>46469</v>
      </c>
      <c r="J51" s="1262">
        <f>IF(WORKDAY(EOMONTH(F51,0)+$J$21-1,1,'Business Day Paris'!F30:F224)&lt;=EOMONTH(Calendar!F52,0),WORKDAY(EOMONTH(F51,0)+$J$21-1,1,'Business Day Paris'!F30:F224),WORKDAY(EOMONTH(F51,0)+$J$21+1,-1,'Business Day Paris'!F30:F224))</f>
        <v>46476</v>
      </c>
      <c r="K51" s="1249"/>
    </row>
    <row r="52" spans="2:11">
      <c r="B52" s="1259">
        <v>30</v>
      </c>
      <c r="C52" s="1255"/>
      <c r="D52" s="1260">
        <f t="shared" si="2"/>
        <v>46447</v>
      </c>
      <c r="E52" s="1261">
        <f t="shared" si="0"/>
        <v>46477</v>
      </c>
      <c r="F52" s="1261">
        <f t="shared" si="1"/>
        <v>46477</v>
      </c>
      <c r="G52" s="1261">
        <f>WORKDAY(F52,$G$21,'Business Day Paris'!F31:F225)</f>
        <v>46491</v>
      </c>
      <c r="H52" s="1261">
        <f>WORKDAY(J52,$H$21,'Business Day Paris'!F31:F225)</f>
        <v>46497</v>
      </c>
      <c r="I52" s="1261">
        <f>WORKDAY(J52,$I$21,'Business Day Paris'!F31:F225)</f>
        <v>46499</v>
      </c>
      <c r="J52" s="1262">
        <f>IF(WORKDAY(EOMONTH(F52,0)+$J$21-1,1,'Business Day Paris'!F31:F225)&lt;=EOMONTH(Calendar!F53,0),WORKDAY(EOMONTH(F52,0)+$J$21-1,1,'Business Day Paris'!F31:F225),WORKDAY(EOMONTH(F52,0)+$J$21+1,-1,'Business Day Paris'!F31:F225))</f>
        <v>46504</v>
      </c>
      <c r="K52" s="1249"/>
    </row>
    <row r="53" spans="2:11">
      <c r="B53" s="1259">
        <v>31</v>
      </c>
      <c r="C53" s="1255"/>
      <c r="D53" s="1260">
        <f t="shared" si="2"/>
        <v>46478</v>
      </c>
      <c r="E53" s="1261">
        <f t="shared" si="0"/>
        <v>46507</v>
      </c>
      <c r="F53" s="1261">
        <f t="shared" si="1"/>
        <v>46507</v>
      </c>
      <c r="G53" s="1261">
        <f>WORKDAY(F53,$G$21,'Business Day Paris'!F32:F226)</f>
        <v>46525</v>
      </c>
      <c r="H53" s="1261">
        <f>WORKDAY(J53,$H$21,'Business Day Paris'!F32:F226)</f>
        <v>46527</v>
      </c>
      <c r="I53" s="1261">
        <f>WORKDAY(J53,$I$21,'Business Day Paris'!F32:F226)</f>
        <v>46531</v>
      </c>
      <c r="J53" s="1262">
        <f>IF(WORKDAY(EOMONTH(F53,0)+$J$21-1,1,'Business Day Paris'!F32:F226)&lt;=EOMONTH(Calendar!F54,0),WORKDAY(EOMONTH(F53,0)+$J$21-1,1,'Business Day Paris'!F32:F226),WORKDAY(EOMONTH(F53,0)+$J$21+1,-1,'Business Day Paris'!F32:F226))</f>
        <v>46534</v>
      </c>
      <c r="K53" s="1249"/>
    </row>
    <row r="54" spans="2:11">
      <c r="B54" s="1259">
        <v>32</v>
      </c>
      <c r="C54" s="1255"/>
      <c r="D54" s="1260">
        <f t="shared" si="2"/>
        <v>46508</v>
      </c>
      <c r="E54" s="1261">
        <f t="shared" si="0"/>
        <v>46538</v>
      </c>
      <c r="F54" s="1261">
        <f t="shared" si="1"/>
        <v>46538</v>
      </c>
      <c r="G54" s="1261">
        <f>WORKDAY(F54,$G$21,'Business Day Paris'!F33:F227)</f>
        <v>46552</v>
      </c>
      <c r="H54" s="1261">
        <f>WORKDAY(J54,$H$21,'Business Day Paris'!F33:F227)</f>
        <v>46559</v>
      </c>
      <c r="I54" s="1261">
        <f>WORKDAY(J54,$I$21,'Business Day Paris'!F33:F227)</f>
        <v>46561</v>
      </c>
      <c r="J54" s="1262">
        <f>IF(WORKDAY(EOMONTH(F54,0)+$J$21-1,1,'Business Day Paris'!F33:F227)&lt;=EOMONTH(Calendar!F55,0),WORKDAY(EOMONTH(F54,0)+$J$21-1,1,'Business Day Paris'!F33:F227),WORKDAY(EOMONTH(F54,0)+$J$21+1,-1,'Business Day Paris'!F33:F227))</f>
        <v>46566</v>
      </c>
      <c r="K54" s="1249"/>
    </row>
    <row r="55" spans="2:11">
      <c r="B55" s="1259">
        <v>33</v>
      </c>
      <c r="C55" s="1255"/>
      <c r="D55" s="1260">
        <f t="shared" si="2"/>
        <v>46539</v>
      </c>
      <c r="E55" s="1261">
        <f t="shared" si="0"/>
        <v>46568</v>
      </c>
      <c r="F55" s="1261">
        <f t="shared" si="1"/>
        <v>46568</v>
      </c>
      <c r="G55" s="1261">
        <f>WORKDAY(F55,$G$21,'Business Day Paris'!F34:F228)</f>
        <v>46583</v>
      </c>
      <c r="H55" s="1261">
        <f>WORKDAY(J55,$H$21,'Business Day Paris'!F34:F228)</f>
        <v>46588</v>
      </c>
      <c r="I55" s="1261">
        <f>WORKDAY(J55,$I$21,'Business Day Paris'!F34:F228)</f>
        <v>46590</v>
      </c>
      <c r="J55" s="1262">
        <f>IF(WORKDAY(EOMONTH(F55,0)+$J$21-1,1,'Business Day Paris'!F34:F228)&lt;=EOMONTH(Calendar!F56,0),WORKDAY(EOMONTH(F55,0)+$J$21-1,1,'Business Day Paris'!F34:F228),WORKDAY(EOMONTH(F55,0)+$J$21+1,-1,'Business Day Paris'!F34:F228))</f>
        <v>46595</v>
      </c>
      <c r="K55" s="1249"/>
    </row>
    <row r="56" spans="2:11">
      <c r="B56" s="1259">
        <v>34</v>
      </c>
      <c r="C56" s="1255"/>
      <c r="D56" s="1260">
        <f t="shared" si="2"/>
        <v>46569</v>
      </c>
      <c r="E56" s="1261">
        <f t="shared" si="0"/>
        <v>46599</v>
      </c>
      <c r="F56" s="1261">
        <f t="shared" si="1"/>
        <v>46599</v>
      </c>
      <c r="G56" s="1261">
        <f>WORKDAY(F56,$G$21,'Business Day Paris'!F35:F229)</f>
        <v>46612</v>
      </c>
      <c r="H56" s="1261">
        <f>WORKDAY(J56,$H$21,'Business Day Paris'!F35:F229)</f>
        <v>46619</v>
      </c>
      <c r="I56" s="1261">
        <f>WORKDAY(J56,$I$21,'Business Day Paris'!F35:F229)</f>
        <v>46623</v>
      </c>
      <c r="J56" s="1262">
        <f>IF(WORKDAY(EOMONTH(F56,0)+$J$21-1,1,'Business Day Paris'!F35:F229)&lt;=EOMONTH(Calendar!F57,0),WORKDAY(EOMONTH(F56,0)+$J$21-1,1,'Business Day Paris'!F35:F229),WORKDAY(EOMONTH(F56,0)+$J$21+1,-1,'Business Day Paris'!F35:F229))</f>
        <v>46626</v>
      </c>
      <c r="K56" s="1249"/>
    </row>
    <row r="57" spans="2:11">
      <c r="B57" s="1259">
        <v>35</v>
      </c>
      <c r="C57" s="1255"/>
      <c r="D57" s="1260">
        <f t="shared" si="2"/>
        <v>46600</v>
      </c>
      <c r="E57" s="1261">
        <f t="shared" si="0"/>
        <v>46630</v>
      </c>
      <c r="F57" s="1261">
        <f t="shared" si="1"/>
        <v>46630</v>
      </c>
      <c r="G57" s="1261">
        <f>WORKDAY(F57,$G$21,'Business Day Paris'!F36:F230)</f>
        <v>46644</v>
      </c>
      <c r="H57" s="1261">
        <f>WORKDAY(J57,$H$21,'Business Day Paris'!F36:F230)</f>
        <v>46650</v>
      </c>
      <c r="I57" s="1261">
        <f>WORKDAY(J57,$I$21,'Business Day Paris'!F36:F230)</f>
        <v>46652</v>
      </c>
      <c r="J57" s="1262">
        <f>IF(WORKDAY(EOMONTH(F57,0)+$J$21-1,1,'Business Day Paris'!F36:F230)&lt;=EOMONTH(Calendar!F58,0),WORKDAY(EOMONTH(F57,0)+$J$21-1,1,'Business Day Paris'!F36:F230),WORKDAY(EOMONTH(F57,0)+$J$21+1,-1,'Business Day Paris'!F36:F230))</f>
        <v>46657</v>
      </c>
      <c r="K57" s="1249"/>
    </row>
    <row r="58" spans="2:11">
      <c r="B58" s="1259">
        <v>36</v>
      </c>
      <c r="C58" s="1255"/>
      <c r="D58" s="1260">
        <f t="shared" si="2"/>
        <v>46631</v>
      </c>
      <c r="E58" s="1261">
        <f t="shared" si="0"/>
        <v>46660</v>
      </c>
      <c r="F58" s="1261">
        <f t="shared" si="1"/>
        <v>46660</v>
      </c>
      <c r="G58" s="1261">
        <f>WORKDAY(F58,$G$21,'Business Day Paris'!F37:F231)</f>
        <v>46674</v>
      </c>
      <c r="H58" s="1261">
        <f>WORKDAY(J58,$H$21,'Business Day Paris'!F37:F231)</f>
        <v>46680</v>
      </c>
      <c r="I58" s="1261">
        <f>WORKDAY(J58,$I$21,'Business Day Paris'!F37:F231)</f>
        <v>46682</v>
      </c>
      <c r="J58" s="1262">
        <f>IF(WORKDAY(EOMONTH(F58,0)+$J$21-1,1,'Business Day Paris'!F37:F231)&lt;=EOMONTH(Calendar!F59,0),WORKDAY(EOMONTH(F58,0)+$J$21-1,1,'Business Day Paris'!F37:F231),WORKDAY(EOMONTH(F58,0)+$J$21+1,-1,'Business Day Paris'!F37:F231))</f>
        <v>46687</v>
      </c>
      <c r="K58" s="1249"/>
    </row>
    <row r="59" spans="2:11">
      <c r="B59" s="1259">
        <v>37</v>
      </c>
      <c r="C59" s="1255"/>
      <c r="D59" s="1260">
        <f t="shared" si="2"/>
        <v>46661</v>
      </c>
      <c r="E59" s="1261">
        <f t="shared" si="0"/>
        <v>46691</v>
      </c>
      <c r="F59" s="1261">
        <f t="shared" si="1"/>
        <v>46691</v>
      </c>
      <c r="G59" s="1261">
        <f>WORKDAY(F59,$G$21,'Business Day Paris'!F38:F232)</f>
        <v>46707</v>
      </c>
      <c r="H59" s="1261">
        <f>WORKDAY(J59,$H$21,'Business Day Paris'!F38:F232)</f>
        <v>46713</v>
      </c>
      <c r="I59" s="1261">
        <f>WORKDAY(J59,$I$21,'Business Day Paris'!F38:F232)</f>
        <v>46715</v>
      </c>
      <c r="J59" s="1262">
        <f>IF(WORKDAY(EOMONTH(F59,0)+$J$21-1,1,'Business Day Paris'!F38:F232)&lt;=EOMONTH(Calendar!F60,0),WORKDAY(EOMONTH(F59,0)+$J$21-1,1,'Business Day Paris'!F38:F232),WORKDAY(EOMONTH(F59,0)+$J$21+1,-1,'Business Day Paris'!F38:F232))</f>
        <v>46720</v>
      </c>
      <c r="K59" s="1249"/>
    </row>
    <row r="60" spans="2:11">
      <c r="B60" s="1259">
        <v>38</v>
      </c>
      <c r="C60" s="1255"/>
      <c r="D60" s="1260">
        <f t="shared" si="2"/>
        <v>46692</v>
      </c>
      <c r="E60" s="1261">
        <f t="shared" si="0"/>
        <v>46721</v>
      </c>
      <c r="F60" s="1261">
        <f t="shared" si="1"/>
        <v>46721</v>
      </c>
      <c r="G60" s="1261">
        <f>WORKDAY(F60,$G$21,'Business Day Paris'!F39:F233)</f>
        <v>46735</v>
      </c>
      <c r="H60" s="1261">
        <f>WORKDAY(J60,$H$21,'Business Day Paris'!F39:F233)</f>
        <v>46741</v>
      </c>
      <c r="I60" s="1261">
        <f>WORKDAY(J60,$I$21,'Business Day Paris'!F39:F233)</f>
        <v>46743</v>
      </c>
      <c r="J60" s="1262">
        <f>IF(WORKDAY(EOMONTH(F60,0)+$J$21-1,1,'Business Day Paris'!F39:F233)&lt;=EOMONTH(Calendar!F61,0),WORKDAY(EOMONTH(F60,0)+$J$21-1,1,'Business Day Paris'!F39:F233),WORKDAY(EOMONTH(F60,0)+$J$21+1,-1,'Business Day Paris'!F39:F233))</f>
        <v>46748</v>
      </c>
      <c r="K60" s="1249"/>
    </row>
    <row r="61" spans="2:11">
      <c r="B61" s="1259">
        <v>39</v>
      </c>
      <c r="C61" s="1255"/>
      <c r="D61" s="1260">
        <f t="shared" si="2"/>
        <v>46722</v>
      </c>
      <c r="E61" s="1261">
        <f t="shared" si="0"/>
        <v>46752</v>
      </c>
      <c r="F61" s="1261">
        <f t="shared" si="1"/>
        <v>46752</v>
      </c>
      <c r="G61" s="1261">
        <f>WORKDAY(F61,$G$21,'Business Day Paris'!F40:F234)</f>
        <v>46766</v>
      </c>
      <c r="H61" s="1261">
        <f>WORKDAY(J61,$H$21,'Business Day Paris'!F40:F234)</f>
        <v>46772</v>
      </c>
      <c r="I61" s="1261">
        <f>WORKDAY(J61,$I$21,'Business Day Paris'!F40:F234)</f>
        <v>46776</v>
      </c>
      <c r="J61" s="1262">
        <f>IF(WORKDAY(EOMONTH(F61,0)+$J$21-1,1,'Business Day Paris'!F40:F234)&lt;=EOMONTH(Calendar!F62,0),WORKDAY(EOMONTH(F61,0)+$J$21-1,1,'Business Day Paris'!F40:F234),WORKDAY(EOMONTH(F61,0)+$J$21+1,-1,'Business Day Paris'!F40:F234))</f>
        <v>46779</v>
      </c>
      <c r="K61" s="1249"/>
    </row>
    <row r="62" spans="2:11">
      <c r="B62" s="1259">
        <v>40</v>
      </c>
      <c r="C62" s="1255"/>
      <c r="D62" s="1260">
        <f t="shared" si="2"/>
        <v>46753</v>
      </c>
      <c r="E62" s="1261">
        <f t="shared" si="0"/>
        <v>46783</v>
      </c>
      <c r="F62" s="1261">
        <f t="shared" si="1"/>
        <v>46783</v>
      </c>
      <c r="G62" s="1261">
        <f>WORKDAY(F62,$G$21,'Business Day Paris'!F41:F235)</f>
        <v>46797</v>
      </c>
      <c r="H62" s="1261">
        <f>WORKDAY(J62,$H$21,'Business Day Paris'!F41:F235)</f>
        <v>46804</v>
      </c>
      <c r="I62" s="1261">
        <f>WORKDAY(J62,$I$21,'Business Day Paris'!F41:F235)</f>
        <v>46806</v>
      </c>
      <c r="J62" s="1262">
        <f>IF(WORKDAY(EOMONTH(F62,0)+$J$21-1,1,'Business Day Paris'!F41:F235)&lt;=EOMONTH(Calendar!F63,0),WORKDAY(EOMONTH(F62,0)+$J$21-1,1,'Business Day Paris'!F41:F235),WORKDAY(EOMONTH(F62,0)+$J$21+1,-1,'Business Day Paris'!F41:F235))</f>
        <v>46811</v>
      </c>
      <c r="K62" s="1249"/>
    </row>
    <row r="63" spans="2:11">
      <c r="B63" s="1259">
        <v>41</v>
      </c>
      <c r="C63" s="1255"/>
      <c r="D63" s="1260">
        <f t="shared" si="2"/>
        <v>46784</v>
      </c>
      <c r="E63" s="1261">
        <f t="shared" si="0"/>
        <v>46812</v>
      </c>
      <c r="F63" s="1261">
        <f t="shared" si="1"/>
        <v>46812</v>
      </c>
      <c r="G63" s="1261">
        <f>WORKDAY(F63,$G$21,'Business Day Paris'!F42:F236)</f>
        <v>46826</v>
      </c>
      <c r="H63" s="1261">
        <f>WORKDAY(J63,$H$21,'Business Day Paris'!F42:F236)</f>
        <v>46832</v>
      </c>
      <c r="I63" s="1261">
        <f>WORKDAY(J63,$I$21,'Business Day Paris'!F42:F236)</f>
        <v>46834</v>
      </c>
      <c r="J63" s="1262">
        <f>IF(WORKDAY(EOMONTH(F63,0)+$J$21-1,1,'Business Day Paris'!F42:F236)&lt;=EOMONTH(Calendar!F64,0),WORKDAY(EOMONTH(F63,0)+$J$21-1,1,'Business Day Paris'!F42:F236),WORKDAY(EOMONTH(F63,0)+$J$21+1,-1,'Business Day Paris'!F42:F236))</f>
        <v>46839</v>
      </c>
      <c r="K63" s="1249"/>
    </row>
    <row r="64" spans="2:11">
      <c r="B64" s="1259">
        <v>42</v>
      </c>
      <c r="C64" s="1255"/>
      <c r="D64" s="1260">
        <f t="shared" si="2"/>
        <v>46813</v>
      </c>
      <c r="E64" s="1261">
        <f t="shared" si="0"/>
        <v>46843</v>
      </c>
      <c r="F64" s="1261">
        <f t="shared" si="1"/>
        <v>46843</v>
      </c>
      <c r="G64" s="1261">
        <f>WORKDAY(F64,$G$21,'Business Day Paris'!F43:F237)</f>
        <v>46861</v>
      </c>
      <c r="H64" s="1261">
        <f>WORKDAY(J64,$H$21,'Business Day Paris'!F43:F237)</f>
        <v>46863</v>
      </c>
      <c r="I64" s="1261">
        <f>WORKDAY(J64,$I$21,'Business Day Paris'!F43:F237)</f>
        <v>46867</v>
      </c>
      <c r="J64" s="1262">
        <f>IF(WORKDAY(EOMONTH(F64,0)+$J$21-1,1,'Business Day Paris'!F43:F237)&lt;=EOMONTH(Calendar!F65,0),WORKDAY(EOMONTH(F64,0)+$J$21-1,1,'Business Day Paris'!F43:F237),WORKDAY(EOMONTH(F64,0)+$J$21+1,-1,'Business Day Paris'!F43:F237))</f>
        <v>46870</v>
      </c>
      <c r="K64" s="1249"/>
    </row>
    <row r="65" spans="2:11">
      <c r="B65" s="1259">
        <v>43</v>
      </c>
      <c r="C65" s="1255"/>
      <c r="D65" s="1260">
        <f t="shared" si="2"/>
        <v>46844</v>
      </c>
      <c r="E65" s="1261">
        <f t="shared" si="0"/>
        <v>46873</v>
      </c>
      <c r="F65" s="1261">
        <f t="shared" si="1"/>
        <v>46873</v>
      </c>
      <c r="G65" s="1261">
        <f>WORKDAY(F65,$G$21,'Business Day Paris'!F44:F238)</f>
        <v>46889</v>
      </c>
      <c r="H65" s="1261">
        <f>WORKDAY(J65,$H$21,'Business Day Paris'!F44:F238)</f>
        <v>46892</v>
      </c>
      <c r="I65" s="1261">
        <f>WORKDAY(J65,$I$21,'Business Day Paris'!F44:F238)</f>
        <v>46896</v>
      </c>
      <c r="J65" s="1262">
        <f>IF(WORKDAY(EOMONTH(F65,0)+$J$21-1,1,'Business Day Paris'!F44:F238)&lt;=EOMONTH(Calendar!F66,0),WORKDAY(EOMONTH(F65,0)+$J$21-1,1,'Business Day Paris'!F44:F238),WORKDAY(EOMONTH(F65,0)+$J$21+1,-1,'Business Day Paris'!F44:F238))</f>
        <v>46902</v>
      </c>
      <c r="K65" s="1249"/>
    </row>
    <row r="66" spans="2:11">
      <c r="B66" s="1259">
        <v>44</v>
      </c>
      <c r="C66" s="1255"/>
      <c r="D66" s="1260">
        <f t="shared" si="2"/>
        <v>46874</v>
      </c>
      <c r="E66" s="1261">
        <f t="shared" si="0"/>
        <v>46904</v>
      </c>
      <c r="F66" s="1261">
        <f t="shared" si="1"/>
        <v>46904</v>
      </c>
      <c r="G66" s="1261">
        <f>WORKDAY(F66,$G$21,'Business Day Paris'!F45:F239)</f>
        <v>46919</v>
      </c>
      <c r="H66" s="1261">
        <f>WORKDAY(J66,$H$21,'Business Day Paris'!F45:F239)</f>
        <v>46924</v>
      </c>
      <c r="I66" s="1261">
        <f>WORKDAY(J66,$I$21,'Business Day Paris'!F45:F239)</f>
        <v>46926</v>
      </c>
      <c r="J66" s="1262">
        <f>IF(WORKDAY(EOMONTH(F66,0)+$J$21-1,1,'Business Day Paris'!F45:F239)&lt;=EOMONTH(Calendar!F67,0),WORKDAY(EOMONTH(F66,0)+$J$21-1,1,'Business Day Paris'!F45:F239),WORKDAY(EOMONTH(F66,0)+$J$21+1,-1,'Business Day Paris'!F45:F239))</f>
        <v>46931</v>
      </c>
      <c r="K66" s="1249"/>
    </row>
    <row r="67" spans="2:11">
      <c r="B67" s="1259">
        <v>45</v>
      </c>
      <c r="C67" s="1255"/>
      <c r="D67" s="1260">
        <f t="shared" si="2"/>
        <v>46905</v>
      </c>
      <c r="E67" s="1261">
        <f t="shared" si="0"/>
        <v>46934</v>
      </c>
      <c r="F67" s="1261">
        <f t="shared" si="1"/>
        <v>46934</v>
      </c>
      <c r="G67" s="1261">
        <f>WORKDAY(F67,$G$21,'Business Day Paris'!F46:F240)</f>
        <v>46951</v>
      </c>
      <c r="H67" s="1261">
        <f>WORKDAY(J67,$H$21,'Business Day Paris'!F46:F240)</f>
        <v>46954</v>
      </c>
      <c r="I67" s="1261">
        <f>WORKDAY(J67,$I$21,'Business Day Paris'!F46:F240)</f>
        <v>46958</v>
      </c>
      <c r="J67" s="1262">
        <f>IF(WORKDAY(EOMONTH(F67,0)+$J$21-1,1,'Business Day Paris'!F46:F240)&lt;=EOMONTH(Calendar!F68,0),WORKDAY(EOMONTH(F67,0)+$J$21-1,1,'Business Day Paris'!F46:F240),WORKDAY(EOMONTH(F67,0)+$J$21+1,-1,'Business Day Paris'!F46:F240))</f>
        <v>46961</v>
      </c>
      <c r="K67" s="1249"/>
    </row>
    <row r="68" spans="2:11">
      <c r="B68" s="1259">
        <v>46</v>
      </c>
      <c r="C68" s="1255"/>
      <c r="D68" s="1260">
        <f t="shared" si="2"/>
        <v>46935</v>
      </c>
      <c r="E68" s="1261">
        <f t="shared" si="0"/>
        <v>46965</v>
      </c>
      <c r="F68" s="1261">
        <f t="shared" si="1"/>
        <v>46965</v>
      </c>
      <c r="G68" s="1261">
        <f>WORKDAY(F68,$G$21,'Business Day Paris'!F47:F241)</f>
        <v>46979</v>
      </c>
      <c r="H68" s="1261">
        <f>WORKDAY(J68,$H$21,'Business Day Paris'!F47:F241)</f>
        <v>46986</v>
      </c>
      <c r="I68" s="1261">
        <f>WORKDAY(J68,$I$21,'Business Day Paris'!F47:F241)</f>
        <v>46988</v>
      </c>
      <c r="J68" s="1262">
        <f>IF(WORKDAY(EOMONTH(F68,0)+$J$21-1,1,'Business Day Paris'!F47:F241)&lt;=EOMONTH(Calendar!F69,0),WORKDAY(EOMONTH(F68,0)+$J$21-1,1,'Business Day Paris'!F47:F241),WORKDAY(EOMONTH(F68,0)+$J$21+1,-1,'Business Day Paris'!F47:F241))</f>
        <v>46993</v>
      </c>
      <c r="K68" s="1249"/>
    </row>
    <row r="69" spans="2:11">
      <c r="B69" s="1259">
        <v>47</v>
      </c>
      <c r="C69" s="1255"/>
      <c r="D69" s="1260">
        <f t="shared" si="2"/>
        <v>46966</v>
      </c>
      <c r="E69" s="1261">
        <f t="shared" si="0"/>
        <v>46996</v>
      </c>
      <c r="F69" s="1261">
        <f t="shared" si="1"/>
        <v>46996</v>
      </c>
      <c r="G69" s="1261">
        <f>WORKDAY(F69,$G$21,'Business Day Paris'!F48:F242)</f>
        <v>47010</v>
      </c>
      <c r="H69" s="1261">
        <f>WORKDAY(J69,$H$21,'Business Day Paris'!F48:F242)</f>
        <v>47016</v>
      </c>
      <c r="I69" s="1261">
        <f>WORKDAY(J69,$I$21,'Business Day Paris'!F48:F242)</f>
        <v>47018</v>
      </c>
      <c r="J69" s="1262">
        <f>IF(WORKDAY(EOMONTH(F69,0)+$J$21-1,1,'Business Day Paris'!F48:F242)&lt;=EOMONTH(Calendar!F70,0),WORKDAY(EOMONTH(F69,0)+$J$21-1,1,'Business Day Paris'!F48:F242),WORKDAY(EOMONTH(F69,0)+$J$21+1,-1,'Business Day Paris'!F48:F242))</f>
        <v>47023</v>
      </c>
      <c r="K69" s="1249"/>
    </row>
    <row r="70" spans="2:11">
      <c r="B70" s="1259">
        <v>48</v>
      </c>
      <c r="C70" s="1255"/>
      <c r="D70" s="1260">
        <f t="shared" si="2"/>
        <v>46997</v>
      </c>
      <c r="E70" s="1261">
        <f t="shared" si="0"/>
        <v>47026</v>
      </c>
      <c r="F70" s="1261">
        <f t="shared" si="1"/>
        <v>47026</v>
      </c>
      <c r="G70" s="1261">
        <f>WORKDAY(F70,$G$21,'Business Day Paris'!F49:F243)</f>
        <v>47039</v>
      </c>
      <c r="H70" s="1261">
        <f>WORKDAY(J70,$H$21,'Business Day Paris'!F49:F243)</f>
        <v>47046</v>
      </c>
      <c r="I70" s="1261">
        <f>WORKDAY(J70,$I$21,'Business Day Paris'!F49:F243)</f>
        <v>47050</v>
      </c>
      <c r="J70" s="1262">
        <f>IF(WORKDAY(EOMONTH(F70,0)+$J$21-1,1,'Business Day Paris'!F49:F243)&lt;=EOMONTH(Calendar!F71,0),WORKDAY(EOMONTH(F70,0)+$J$21-1,1,'Business Day Paris'!F49:F243),WORKDAY(EOMONTH(F70,0)+$J$21+1,-1,'Business Day Paris'!F49:F243))</f>
        <v>47053</v>
      </c>
      <c r="K70" s="1249"/>
    </row>
    <row r="71" spans="2:11">
      <c r="B71" s="1259">
        <v>49</v>
      </c>
      <c r="C71" s="1255"/>
      <c r="D71" s="1260">
        <f t="shared" si="2"/>
        <v>47027</v>
      </c>
      <c r="E71" s="1261">
        <f t="shared" si="0"/>
        <v>47057</v>
      </c>
      <c r="F71" s="1261">
        <f t="shared" si="1"/>
        <v>47057</v>
      </c>
      <c r="G71" s="1261">
        <f>WORKDAY(F71,$G$21,'Business Day Paris'!F50:F244)</f>
        <v>47072</v>
      </c>
      <c r="H71" s="1261">
        <f>WORKDAY(J71,$H$21,'Business Day Paris'!F50:F244)</f>
        <v>47077</v>
      </c>
      <c r="I71" s="1261">
        <f>WORKDAY(J71,$I$21,'Business Day Paris'!F50:F244)</f>
        <v>47079</v>
      </c>
      <c r="J71" s="1262">
        <f>IF(WORKDAY(EOMONTH(F71,0)+$J$21-1,1,'Business Day Paris'!F50:F244)&lt;=EOMONTH(Calendar!F72,0),WORKDAY(EOMONTH(F71,0)+$J$21-1,1,'Business Day Paris'!F50:F244),WORKDAY(EOMONTH(F71,0)+$J$21+1,-1,'Business Day Paris'!F50:F244))</f>
        <v>47084</v>
      </c>
      <c r="K71" s="1249"/>
    </row>
    <row r="72" spans="2:11">
      <c r="B72" s="1259">
        <v>50</v>
      </c>
      <c r="C72" s="1255"/>
      <c r="D72" s="1260">
        <f t="shared" si="2"/>
        <v>47058</v>
      </c>
      <c r="E72" s="1261">
        <f t="shared" si="0"/>
        <v>47087</v>
      </c>
      <c r="F72" s="1261">
        <f t="shared" si="1"/>
        <v>47087</v>
      </c>
      <c r="G72" s="1261">
        <f>WORKDAY(F72,$G$21,'Business Day Paris'!F51:F245)</f>
        <v>47101</v>
      </c>
      <c r="H72" s="1261">
        <f>WORKDAY(J72,$H$21,'Business Day Paris'!F51:F245)</f>
        <v>47105</v>
      </c>
      <c r="I72" s="1261">
        <f>WORKDAY(J72,$I$21,'Business Day Paris'!F51:F245)</f>
        <v>47107</v>
      </c>
      <c r="J72" s="1262">
        <f>IF(WORKDAY(EOMONTH(F72,0)+$J$21-1,1,'Business Day Paris'!F51:F245)&lt;=EOMONTH(Calendar!F73,0),WORKDAY(EOMONTH(F72,0)+$J$21-1,1,'Business Day Paris'!F51:F245),WORKDAY(EOMONTH(F72,0)+$J$21+1,-1,'Business Day Paris'!F51:F245))</f>
        <v>47114</v>
      </c>
      <c r="K72" s="1249"/>
    </row>
    <row r="73" spans="2:11">
      <c r="B73" s="1259">
        <v>51</v>
      </c>
      <c r="C73" s="1255"/>
      <c r="D73" s="1260">
        <f t="shared" si="2"/>
        <v>47088</v>
      </c>
      <c r="E73" s="1261">
        <f t="shared" si="0"/>
        <v>47118</v>
      </c>
      <c r="F73" s="1261">
        <f t="shared" si="1"/>
        <v>47118</v>
      </c>
      <c r="G73" s="1261">
        <f>WORKDAY(F73,$G$21,'Business Day Paris'!F52:F246)</f>
        <v>47133</v>
      </c>
      <c r="H73" s="1261">
        <f>WORKDAY(J73,$H$21,'Business Day Paris'!F52:F246)</f>
        <v>47140</v>
      </c>
      <c r="I73" s="1261">
        <f>WORKDAY(J73,$I$21,'Business Day Paris'!F52:F246)</f>
        <v>47142</v>
      </c>
      <c r="J73" s="1262">
        <f>IF(WORKDAY(EOMONTH(F73,0)+$J$21-1,1,'Business Day Paris'!F52:F246)&lt;=EOMONTH(Calendar!F74,0),WORKDAY(EOMONTH(F73,0)+$J$21-1,1,'Business Day Paris'!F52:F246),WORKDAY(EOMONTH(F73,0)+$J$21+1,-1,'Business Day Paris'!F52:F246))</f>
        <v>47147</v>
      </c>
      <c r="K73" s="1249"/>
    </row>
    <row r="74" spans="2:11">
      <c r="B74" s="1259">
        <v>52</v>
      </c>
      <c r="C74" s="1255"/>
      <c r="D74" s="1260">
        <f t="shared" si="2"/>
        <v>47119</v>
      </c>
      <c r="E74" s="1261">
        <f t="shared" si="0"/>
        <v>47149</v>
      </c>
      <c r="F74" s="1261">
        <f t="shared" si="1"/>
        <v>47149</v>
      </c>
      <c r="G74" s="1261">
        <f>WORKDAY(F74,$G$21,'Business Day Paris'!F53:F247)</f>
        <v>47163</v>
      </c>
      <c r="H74" s="1261">
        <f>WORKDAY(J74,$H$21,'Business Day Paris'!F53:F247)</f>
        <v>47169</v>
      </c>
      <c r="I74" s="1261">
        <f>WORKDAY(J74,$I$21,'Business Day Paris'!F53:F247)</f>
        <v>47171</v>
      </c>
      <c r="J74" s="1262">
        <f>IF(WORKDAY(EOMONTH(F74,0)+$J$21-1,1,'Business Day Paris'!F53:F247)&lt;=EOMONTH(Calendar!F75,0),WORKDAY(EOMONTH(F74,0)+$J$21-1,1,'Business Day Paris'!F53:F247),WORKDAY(EOMONTH(F74,0)+$J$21+1,-1,'Business Day Paris'!F53:F247))</f>
        <v>47176</v>
      </c>
      <c r="K74" s="1249"/>
    </row>
    <row r="75" spans="2:11">
      <c r="B75" s="1259">
        <v>53</v>
      </c>
      <c r="C75" s="1255"/>
      <c r="D75" s="1260">
        <f t="shared" si="2"/>
        <v>47150</v>
      </c>
      <c r="E75" s="1261">
        <f t="shared" si="0"/>
        <v>47177</v>
      </c>
      <c r="F75" s="1261">
        <f t="shared" si="1"/>
        <v>47177</v>
      </c>
      <c r="G75" s="1261">
        <f>WORKDAY(F75,$G$21,'Business Day Paris'!F54:F248)</f>
        <v>47191</v>
      </c>
      <c r="H75" s="1261">
        <f>WORKDAY(J75,$H$21,'Business Day Paris'!F54:F248)</f>
        <v>47197</v>
      </c>
      <c r="I75" s="1261">
        <f>WORKDAY(J75,$I$21,'Business Day Paris'!F54:F248)</f>
        <v>47199</v>
      </c>
      <c r="J75" s="1262">
        <f>IF(WORKDAY(EOMONTH(F75,0)+$J$21-1,1,'Business Day Paris'!F54:F248)&lt;=EOMONTH(Calendar!F76,0),WORKDAY(EOMONTH(F75,0)+$J$21-1,1,'Business Day Paris'!F54:F248),WORKDAY(EOMONTH(F75,0)+$J$21+1,-1,'Business Day Paris'!F54:F248))</f>
        <v>47204</v>
      </c>
      <c r="K75" s="1249"/>
    </row>
    <row r="76" spans="2:11">
      <c r="B76" s="1259">
        <v>54</v>
      </c>
      <c r="C76" s="1255"/>
      <c r="D76" s="1260">
        <f t="shared" si="2"/>
        <v>47178</v>
      </c>
      <c r="E76" s="1261">
        <f t="shared" si="0"/>
        <v>47208</v>
      </c>
      <c r="F76" s="1261">
        <f t="shared" si="1"/>
        <v>47208</v>
      </c>
      <c r="G76" s="1261">
        <f>WORKDAY(F76,$G$21,'Business Day Paris'!F55:F249)</f>
        <v>47224</v>
      </c>
      <c r="H76" s="1261">
        <f>WORKDAY(J76,$H$21,'Business Day Paris'!F55:F249)</f>
        <v>47228</v>
      </c>
      <c r="I76" s="1261">
        <f>WORKDAY(J76,$I$21,'Business Day Paris'!F55:F249)</f>
        <v>47232</v>
      </c>
      <c r="J76" s="1262">
        <f>IF(WORKDAY(EOMONTH(F76,0)+$J$21-1,1,'Business Day Paris'!F55:F249)&lt;=EOMONTH(Calendar!F77,0),WORKDAY(EOMONTH(F76,0)+$J$21-1,1,'Business Day Paris'!F55:F249),WORKDAY(EOMONTH(F76,0)+$J$21+1,-1,'Business Day Paris'!F55:F249))</f>
        <v>47235</v>
      </c>
      <c r="K76" s="1249"/>
    </row>
    <row r="77" spans="2:11">
      <c r="B77" s="1259">
        <v>55</v>
      </c>
      <c r="C77" s="1255"/>
      <c r="D77" s="1260">
        <f t="shared" si="2"/>
        <v>47209</v>
      </c>
      <c r="E77" s="1261">
        <f t="shared" si="0"/>
        <v>47238</v>
      </c>
      <c r="F77" s="1261">
        <f t="shared" si="1"/>
        <v>47238</v>
      </c>
      <c r="G77" s="1261">
        <f>WORKDAY(F77,$G$21,'Business Day Paris'!F56:F250)</f>
        <v>47255</v>
      </c>
      <c r="H77" s="1261">
        <f>WORKDAY(J77,$H$21,'Business Day Paris'!F56:F250)</f>
        <v>47256</v>
      </c>
      <c r="I77" s="1261">
        <f>WORKDAY(J77,$I$21,'Business Day Paris'!F56:F250)</f>
        <v>47261</v>
      </c>
      <c r="J77" s="1262">
        <f>IF(WORKDAY(EOMONTH(F77,0)+$J$21-1,1,'Business Day Paris'!F56:F250)&lt;=EOMONTH(Calendar!F78,0),WORKDAY(EOMONTH(F77,0)+$J$21-1,1,'Business Day Paris'!F56:F250),WORKDAY(EOMONTH(F77,0)+$J$21+1,-1,'Business Day Paris'!F56:F250))</f>
        <v>47266</v>
      </c>
      <c r="K77" s="1249"/>
    </row>
    <row r="78" spans="2:11">
      <c r="B78" s="1259">
        <v>56</v>
      </c>
      <c r="C78" s="1255"/>
      <c r="D78" s="1260">
        <f t="shared" si="2"/>
        <v>47239</v>
      </c>
      <c r="E78" s="1261">
        <f t="shared" si="0"/>
        <v>47269</v>
      </c>
      <c r="F78" s="1261">
        <f t="shared" si="1"/>
        <v>47269</v>
      </c>
      <c r="G78" s="1261">
        <f>WORKDAY(F78,$G$21,'Business Day Paris'!F57:F251)</f>
        <v>47283</v>
      </c>
      <c r="H78" s="1261">
        <f>WORKDAY(J78,$H$21,'Business Day Paris'!F57:F251)</f>
        <v>47289</v>
      </c>
      <c r="I78" s="1261">
        <f>WORKDAY(J78,$I$21,'Business Day Paris'!F57:F251)</f>
        <v>47291</v>
      </c>
      <c r="J78" s="1262">
        <f>IF(WORKDAY(EOMONTH(F78,0)+$J$21-1,1,'Business Day Paris'!F57:F251)&lt;=EOMONTH(Calendar!F79,0),WORKDAY(EOMONTH(F78,0)+$J$21-1,1,'Business Day Paris'!F57:F251),WORKDAY(EOMONTH(F78,0)+$J$21+1,-1,'Business Day Paris'!F57:F251))</f>
        <v>47296</v>
      </c>
      <c r="K78" s="1249"/>
    </row>
    <row r="79" spans="2:11">
      <c r="B79" s="1259">
        <v>57</v>
      </c>
      <c r="C79" s="1255"/>
      <c r="D79" s="1260">
        <f t="shared" si="2"/>
        <v>47270</v>
      </c>
      <c r="E79" s="1261">
        <f t="shared" si="0"/>
        <v>47299</v>
      </c>
      <c r="F79" s="1261">
        <f t="shared" si="1"/>
        <v>47299</v>
      </c>
      <c r="G79" s="1261">
        <f>WORKDAY(F79,$G$21,'Business Day Paris'!F58:F252)</f>
        <v>47312</v>
      </c>
      <c r="H79" s="1261">
        <f>WORKDAY(J79,$H$21,'Business Day Paris'!F58:F252)</f>
        <v>47319</v>
      </c>
      <c r="I79" s="1261">
        <f>WORKDAY(J79,$I$21,'Business Day Paris'!F58:F252)</f>
        <v>47323</v>
      </c>
      <c r="J79" s="1262">
        <f>IF(WORKDAY(EOMONTH(F79,0)+$J$21-1,1,'Business Day Paris'!F58:F252)&lt;=EOMONTH(Calendar!F80,0),WORKDAY(EOMONTH(F79,0)+$J$21-1,1,'Business Day Paris'!F58:F252),WORKDAY(EOMONTH(F79,0)+$J$21+1,-1,'Business Day Paris'!F58:F252))</f>
        <v>47326</v>
      </c>
      <c r="K79" s="1249"/>
    </row>
    <row r="80" spans="2:11">
      <c r="B80" s="1259">
        <v>58</v>
      </c>
      <c r="C80" s="2"/>
      <c r="D80" s="1260">
        <f t="shared" si="2"/>
        <v>47300</v>
      </c>
      <c r="E80" s="1261">
        <f t="shared" si="0"/>
        <v>47330</v>
      </c>
      <c r="F80" s="1261">
        <f t="shared" si="1"/>
        <v>47330</v>
      </c>
      <c r="G80" s="1261">
        <f>WORKDAY(F80,$G$21,'Business Day Paris'!F59:F253)</f>
        <v>47344</v>
      </c>
      <c r="H80" s="1261">
        <f>WORKDAY(J80,$H$21,'Business Day Paris'!F59:F253)</f>
        <v>47350</v>
      </c>
      <c r="I80" s="1261">
        <f>WORKDAY(J80,$I$21,'Business Day Paris'!F59:F253)</f>
        <v>47352</v>
      </c>
      <c r="J80" s="1262">
        <f>IF(WORKDAY(EOMONTH(F80,0)+$J$21-1,1,'Business Day Paris'!F59:F253)&lt;=EOMONTH(Calendar!F81,0),WORKDAY(EOMONTH(F80,0)+$J$21-1,1,'Business Day Paris'!F59:F253),WORKDAY(EOMONTH(F80,0)+$J$21+1,-1,'Business Day Paris'!F59:F253))</f>
        <v>47357</v>
      </c>
      <c r="K80" s="1249"/>
    </row>
    <row r="81" spans="2:11">
      <c r="B81" s="1259">
        <v>59</v>
      </c>
      <c r="C81" s="2"/>
      <c r="D81" s="1260">
        <f t="shared" si="2"/>
        <v>47331</v>
      </c>
      <c r="E81" s="1261">
        <f t="shared" si="0"/>
        <v>47361</v>
      </c>
      <c r="F81" s="1261">
        <f t="shared" si="1"/>
        <v>47361</v>
      </c>
      <c r="G81" s="1261">
        <f>WORKDAY(F81,$G$21,'Business Day Paris'!F60:F254)</f>
        <v>47375</v>
      </c>
      <c r="H81" s="1261">
        <f>WORKDAY(J81,$H$21,'Business Day Paris'!F60:F254)</f>
        <v>47381</v>
      </c>
      <c r="I81" s="1261">
        <f>WORKDAY(J81,$I$21,'Business Day Paris'!F60:F254)</f>
        <v>47385</v>
      </c>
      <c r="J81" s="1262">
        <f>IF(WORKDAY(EOMONTH(F81,0)+$J$21-1,1,'Business Day Paris'!F60:F254)&lt;=EOMONTH(Calendar!F82,0),WORKDAY(EOMONTH(F81,0)+$J$21-1,1,'Business Day Paris'!F60:F254),WORKDAY(EOMONTH(F81,0)+$J$21+1,-1,'Business Day Paris'!F60:F254))</f>
        <v>47388</v>
      </c>
      <c r="K81" s="1249"/>
    </row>
    <row r="82" spans="2:11">
      <c r="B82" s="1259">
        <v>60</v>
      </c>
      <c r="C82" s="2"/>
      <c r="D82" s="1260">
        <f t="shared" si="2"/>
        <v>47362</v>
      </c>
      <c r="E82" s="1261">
        <f t="shared" si="0"/>
        <v>47391</v>
      </c>
      <c r="F82" s="1261">
        <f t="shared" si="1"/>
        <v>47391</v>
      </c>
      <c r="G82" s="1261">
        <f>WORKDAY(F82,$G$21,'Business Day Paris'!F61:F255)</f>
        <v>47403</v>
      </c>
      <c r="H82" s="1261">
        <f>WORKDAY(J82,$H$21,'Business Day Paris'!F61:F255)</f>
        <v>47413</v>
      </c>
      <c r="I82" s="1261">
        <f>WORKDAY(J82,$I$21,'Business Day Paris'!F61:F255)</f>
        <v>47415</v>
      </c>
      <c r="J82" s="1262">
        <f>IF(WORKDAY(EOMONTH(F82,0)+$J$21-1,1,'Business Day Paris'!F61:F255)&lt;=EOMONTH(Calendar!F83,0),WORKDAY(EOMONTH(F82,0)+$J$21-1,1,'Business Day Paris'!F61:F255),WORKDAY(EOMONTH(F82,0)+$J$21+1,-1,'Business Day Paris'!F61:F255))</f>
        <v>47420</v>
      </c>
      <c r="K82" s="1249"/>
    </row>
    <row r="83" spans="2:11">
      <c r="B83" s="1259">
        <v>61</v>
      </c>
      <c r="C83" s="2"/>
      <c r="D83" s="1260">
        <f t="shared" si="2"/>
        <v>47392</v>
      </c>
      <c r="E83" s="1261">
        <f t="shared" si="0"/>
        <v>47422</v>
      </c>
      <c r="F83" s="1261">
        <f t="shared" si="1"/>
        <v>47422</v>
      </c>
      <c r="G83" s="1261">
        <f>WORKDAY(F83,$G$21,'Business Day Paris'!F62:F256)</f>
        <v>47437</v>
      </c>
      <c r="H83" s="1261">
        <f>WORKDAY(J83,$H$21,'Business Day Paris'!F62:F256)</f>
        <v>47442</v>
      </c>
      <c r="I83" s="1261">
        <f>WORKDAY(J83,$I$21,'Business Day Paris'!F62:F256)</f>
        <v>47444</v>
      </c>
      <c r="J83" s="1262">
        <f>IF(WORKDAY(EOMONTH(F83,0)+$J$21-1,1,'Business Day Paris'!F62:F256)&lt;=EOMONTH(Calendar!F84,0),WORKDAY(EOMONTH(F83,0)+$J$21-1,1,'Business Day Paris'!F62:F256),WORKDAY(EOMONTH(F83,0)+$J$21+1,-1,'Business Day Paris'!F62:F256))</f>
        <v>47449</v>
      </c>
      <c r="K83" s="1249"/>
    </row>
    <row r="84" spans="2:11">
      <c r="B84" s="1259">
        <v>62</v>
      </c>
      <c r="C84" s="2"/>
      <c r="D84" s="1260">
        <f t="shared" si="2"/>
        <v>47423</v>
      </c>
      <c r="E84" s="1261">
        <f t="shared" si="0"/>
        <v>47452</v>
      </c>
      <c r="F84" s="1261">
        <f t="shared" si="1"/>
        <v>47452</v>
      </c>
      <c r="G84" s="1261">
        <f>WORKDAY(F84,$G$21,'Business Day Paris'!F63:F257)</f>
        <v>47466</v>
      </c>
      <c r="H84" s="1261">
        <f>WORKDAY(J84,$H$21,'Business Day Paris'!F63:F257)</f>
        <v>47470</v>
      </c>
      <c r="I84" s="1261">
        <f>WORKDAY(J84,$I$21,'Business Day Paris'!F63:F257)</f>
        <v>47472</v>
      </c>
      <c r="J84" s="1262">
        <f>IF(WORKDAY(EOMONTH(F84,0)+$J$21-1,1,'Business Day Paris'!F63:F257)&lt;=EOMONTH(Calendar!F85,0),WORKDAY(EOMONTH(F84,0)+$J$21-1,1,'Business Day Paris'!F63:F257),WORKDAY(EOMONTH(F84,0)+$J$21+1,-1,'Business Day Paris'!F63:F257))</f>
        <v>47479</v>
      </c>
      <c r="K84" s="1249"/>
    </row>
    <row r="85" spans="2:11">
      <c r="B85" s="1259">
        <v>63</v>
      </c>
      <c r="C85" s="2"/>
      <c r="D85" s="1260">
        <f t="shared" si="2"/>
        <v>47453</v>
      </c>
      <c r="E85" s="1261">
        <f t="shared" si="0"/>
        <v>47483</v>
      </c>
      <c r="F85" s="1261">
        <f t="shared" si="1"/>
        <v>47483</v>
      </c>
      <c r="G85" s="1261">
        <f>WORKDAY(F85,$G$21,'Business Day Paris'!F64:F258)</f>
        <v>47498</v>
      </c>
      <c r="H85" s="1261">
        <f>WORKDAY(J85,$H$21,'Business Day Paris'!F64:F258)</f>
        <v>47504</v>
      </c>
      <c r="I85" s="1261">
        <f>WORKDAY(J85,$I$21,'Business Day Paris'!F64:F258)</f>
        <v>47506</v>
      </c>
      <c r="J85" s="1262">
        <f>IF(WORKDAY(EOMONTH(F85,0)+$J$21-1,1,'Business Day Paris'!F64:F258)&lt;=EOMONTH(Calendar!F86,0),WORKDAY(EOMONTH(F85,0)+$J$21-1,1,'Business Day Paris'!F64:F258),WORKDAY(EOMONTH(F85,0)+$J$21+1,-1,'Business Day Paris'!F64:F258))</f>
        <v>47511</v>
      </c>
      <c r="K85" s="1249"/>
    </row>
    <row r="86" spans="2:11">
      <c r="B86" s="1259">
        <v>64</v>
      </c>
      <c r="C86" s="2"/>
      <c r="D86" s="1260">
        <f t="shared" si="2"/>
        <v>47484</v>
      </c>
      <c r="E86" s="1261">
        <f t="shared" si="0"/>
        <v>47514</v>
      </c>
      <c r="F86" s="1261">
        <f t="shared" si="1"/>
        <v>47514</v>
      </c>
      <c r="G86" s="1261">
        <f>WORKDAY(F86,$G$21,'Business Day Paris'!F65:F259)</f>
        <v>47528</v>
      </c>
      <c r="H86" s="1261">
        <f>WORKDAY(J86,$H$21,'Business Day Paris'!F65:F259)</f>
        <v>47534</v>
      </c>
      <c r="I86" s="1261">
        <f>WORKDAY(J86,$I$21,'Business Day Paris'!F65:F259)</f>
        <v>47536</v>
      </c>
      <c r="J86" s="1262">
        <f>IF(WORKDAY(EOMONTH(F86,0)+$J$21-1,1,'Business Day Paris'!F65:F259)&lt;=EOMONTH(Calendar!F87,0),WORKDAY(EOMONTH(F86,0)+$J$21-1,1,'Business Day Paris'!F65:F259),WORKDAY(EOMONTH(F86,0)+$J$21+1,-1,'Business Day Paris'!F65:F259))</f>
        <v>47541</v>
      </c>
      <c r="K86" s="1249"/>
    </row>
    <row r="87" spans="2:11">
      <c r="B87" s="1259">
        <v>65</v>
      </c>
      <c r="C87" s="2"/>
      <c r="D87" s="1260">
        <f t="shared" si="2"/>
        <v>47515</v>
      </c>
      <c r="E87" s="1261">
        <f t="shared" si="0"/>
        <v>47542</v>
      </c>
      <c r="F87" s="1261">
        <f t="shared" si="1"/>
        <v>47542</v>
      </c>
      <c r="G87" s="1261">
        <f>WORKDAY(F87,$G$21,'Business Day Paris'!F66:F260)</f>
        <v>47556</v>
      </c>
      <c r="H87" s="1261">
        <f>WORKDAY(J87,$H$21,'Business Day Paris'!F66:F260)</f>
        <v>47562</v>
      </c>
      <c r="I87" s="1261">
        <f>WORKDAY(J87,$I$21,'Business Day Paris'!F66:F260)</f>
        <v>47564</v>
      </c>
      <c r="J87" s="1262">
        <f>IF(WORKDAY(EOMONTH(F87,0)+$J$21-1,1,'Business Day Paris'!F66:F260)&lt;=EOMONTH(Calendar!F88,0),WORKDAY(EOMONTH(F87,0)+$J$21-1,1,'Business Day Paris'!F66:F260),WORKDAY(EOMONTH(F87,0)+$J$21+1,-1,'Business Day Paris'!F66:F260))</f>
        <v>47569</v>
      </c>
      <c r="K87" s="1249"/>
    </row>
    <row r="88" spans="2:11">
      <c r="B88" s="1259">
        <v>66</v>
      </c>
      <c r="C88" s="2"/>
      <c r="D88" s="1260">
        <f t="shared" si="2"/>
        <v>47543</v>
      </c>
      <c r="E88" s="1261">
        <f t="shared" ref="E88:E151" si="3">EOMONTH(D88,0)</f>
        <v>47573</v>
      </c>
      <c r="F88" s="1261">
        <f t="shared" ref="F88:F151" si="4">E88</f>
        <v>47573</v>
      </c>
      <c r="G88" s="1261">
        <f>WORKDAY(F88,$G$21,'Business Day Paris'!F67:F261)</f>
        <v>47585</v>
      </c>
      <c r="H88" s="1261">
        <f>WORKDAY(J88,$H$21,'Business Day Paris'!F67:F261)</f>
        <v>47591</v>
      </c>
      <c r="I88" s="1261">
        <f>WORKDAY(J88,$I$21,'Business Day Paris'!F67:F261)</f>
        <v>47597</v>
      </c>
      <c r="J88" s="1262">
        <f>IF(WORKDAY(EOMONTH(F88,0)+$J$21-1,1,'Business Day Paris'!F67:F261)&lt;=EOMONTH(Calendar!F89,0),WORKDAY(EOMONTH(F88,0)+$J$21-1,1,'Business Day Paris'!F67:F261),WORKDAY(EOMONTH(F88,0)+$J$21+1,-1,'Business Day Paris'!F67:F261))</f>
        <v>47602</v>
      </c>
      <c r="K88" s="1249"/>
    </row>
    <row r="89" spans="2:11">
      <c r="B89" s="1259">
        <v>67</v>
      </c>
      <c r="C89" s="2"/>
      <c r="D89" s="1260">
        <f t="shared" ref="D89:D152" si="5">EOMONTH(D88,0)+1</f>
        <v>47574</v>
      </c>
      <c r="E89" s="1261">
        <f t="shared" si="3"/>
        <v>47603</v>
      </c>
      <c r="F89" s="1261">
        <f t="shared" si="4"/>
        <v>47603</v>
      </c>
      <c r="G89" s="1261">
        <f>WORKDAY(F89,$G$21,'Business Day Paris'!F68:F262)</f>
        <v>47619</v>
      </c>
      <c r="H89" s="1261">
        <f>WORKDAY(J89,$H$21,'Business Day Paris'!F68:F262)</f>
        <v>47623</v>
      </c>
      <c r="I89" s="1261">
        <f>WORKDAY(J89,$I$21,'Business Day Paris'!F68:F262)</f>
        <v>47625</v>
      </c>
      <c r="J89" s="1262">
        <f>IF(WORKDAY(EOMONTH(F89,0)+$J$21-1,1,'Business Day Paris'!F68:F262)&lt;=EOMONTH(Calendar!F90,0),WORKDAY(EOMONTH(F89,0)+$J$21-1,1,'Business Day Paris'!F68:F262),WORKDAY(EOMONTH(F89,0)+$J$21+1,-1,'Business Day Paris'!F68:F262))</f>
        <v>47630</v>
      </c>
      <c r="K89" s="1249"/>
    </row>
    <row r="90" spans="2:11">
      <c r="B90" s="1259">
        <v>68</v>
      </c>
      <c r="C90" s="2"/>
      <c r="D90" s="1260">
        <f t="shared" si="5"/>
        <v>47604</v>
      </c>
      <c r="E90" s="1261">
        <f t="shared" si="3"/>
        <v>47634</v>
      </c>
      <c r="F90" s="1261">
        <f t="shared" si="4"/>
        <v>47634</v>
      </c>
      <c r="G90" s="1261">
        <f>WORKDAY(F90,$G$21,'Business Day Paris'!F69:F263)</f>
        <v>47651</v>
      </c>
      <c r="H90" s="1261">
        <f>WORKDAY(J90,$H$21,'Business Day Paris'!F69:F263)</f>
        <v>47654</v>
      </c>
      <c r="I90" s="1261">
        <f>WORKDAY(J90,$I$21,'Business Day Paris'!F69:F263)</f>
        <v>47658</v>
      </c>
      <c r="J90" s="1262">
        <f>IF(WORKDAY(EOMONTH(F90,0)+$J$21-1,1,'Business Day Paris'!F69:F263)&lt;=EOMONTH(Calendar!F91,0),WORKDAY(EOMONTH(F90,0)+$J$21-1,1,'Business Day Paris'!F69:F263),WORKDAY(EOMONTH(F90,0)+$J$21+1,-1,'Business Day Paris'!F69:F263))</f>
        <v>47661</v>
      </c>
      <c r="K90" s="1249"/>
    </row>
    <row r="91" spans="2:11">
      <c r="B91" s="1259">
        <v>69</v>
      </c>
      <c r="C91" s="2"/>
      <c r="D91" s="1260">
        <f t="shared" si="5"/>
        <v>47635</v>
      </c>
      <c r="E91" s="1261">
        <f t="shared" si="3"/>
        <v>47664</v>
      </c>
      <c r="F91" s="1261">
        <f t="shared" si="4"/>
        <v>47664</v>
      </c>
      <c r="G91" s="1261">
        <f>WORKDAY(F91,$G$21,'Business Day Paris'!F70:F264)</f>
        <v>47676</v>
      </c>
      <c r="H91" s="1261">
        <f>WORKDAY(J91,$H$21,'Business Day Paris'!F70:F264)</f>
        <v>47686</v>
      </c>
      <c r="I91" s="1261">
        <f>WORKDAY(J91,$I$21,'Business Day Paris'!F70:F264)</f>
        <v>47688</v>
      </c>
      <c r="J91" s="1262">
        <f>IF(WORKDAY(EOMONTH(F91,0)+$J$21-1,1,'Business Day Paris'!F70:F264)&lt;=EOMONTH(Calendar!F92,0),WORKDAY(EOMONTH(F91,0)+$J$21-1,1,'Business Day Paris'!F70:F264),WORKDAY(EOMONTH(F91,0)+$J$21+1,-1,'Business Day Paris'!F70:F264))</f>
        <v>47693</v>
      </c>
      <c r="K91" s="1249"/>
    </row>
    <row r="92" spans="2:11">
      <c r="B92" s="1259">
        <v>70</v>
      </c>
      <c r="C92" s="2"/>
      <c r="D92" s="1260">
        <f t="shared" si="5"/>
        <v>47665</v>
      </c>
      <c r="E92" s="1261">
        <f t="shared" si="3"/>
        <v>47695</v>
      </c>
      <c r="F92" s="1261">
        <f t="shared" si="4"/>
        <v>47695</v>
      </c>
      <c r="G92" s="1261">
        <f>WORKDAY(F92,$G$21,'Business Day Paris'!F71:F265)</f>
        <v>47709</v>
      </c>
      <c r="H92" s="1261">
        <f>WORKDAY(J92,$H$21,'Business Day Paris'!F71:F265)</f>
        <v>47715</v>
      </c>
      <c r="I92" s="1261">
        <f>WORKDAY(J92,$I$21,'Business Day Paris'!F71:F265)</f>
        <v>47717</v>
      </c>
      <c r="J92" s="1262">
        <f>IF(WORKDAY(EOMONTH(F92,0)+$J$21-1,1,'Business Day Paris'!F71:F265)&lt;=EOMONTH(Calendar!F93,0),WORKDAY(EOMONTH(F92,0)+$J$21-1,1,'Business Day Paris'!F71:F265),WORKDAY(EOMONTH(F92,0)+$J$21+1,-1,'Business Day Paris'!F71:F265))</f>
        <v>47722</v>
      </c>
      <c r="K92" s="1249"/>
    </row>
    <row r="93" spans="2:11">
      <c r="B93" s="1259">
        <v>71</v>
      </c>
      <c r="C93" s="2"/>
      <c r="D93" s="1260">
        <f t="shared" si="5"/>
        <v>47696</v>
      </c>
      <c r="E93" s="1261">
        <f t="shared" si="3"/>
        <v>47726</v>
      </c>
      <c r="F93" s="1261">
        <f t="shared" si="4"/>
        <v>47726</v>
      </c>
      <c r="G93" s="1261">
        <f>WORKDAY(F93,$G$21,'Business Day Paris'!F72:F266)</f>
        <v>47739</v>
      </c>
      <c r="H93" s="1261">
        <f>WORKDAY(J93,$H$21,'Business Day Paris'!F72:F266)</f>
        <v>47746</v>
      </c>
      <c r="I93" s="1261">
        <f>WORKDAY(J93,$I$21,'Business Day Paris'!F72:F266)</f>
        <v>47750</v>
      </c>
      <c r="J93" s="1262">
        <f>IF(WORKDAY(EOMONTH(F93,0)+$J$21-1,1,'Business Day Paris'!F72:F266)&lt;=EOMONTH(Calendar!F94,0),WORKDAY(EOMONTH(F93,0)+$J$21-1,1,'Business Day Paris'!F72:F266),WORKDAY(EOMONTH(F93,0)+$J$21+1,-1,'Business Day Paris'!F72:F266))</f>
        <v>47753</v>
      </c>
      <c r="K93" s="1249"/>
    </row>
    <row r="94" spans="2:11">
      <c r="B94" s="1259">
        <v>72</v>
      </c>
      <c r="C94" s="2"/>
      <c r="D94" s="1260">
        <f t="shared" si="5"/>
        <v>47727</v>
      </c>
      <c r="E94" s="1261">
        <f t="shared" si="3"/>
        <v>47756</v>
      </c>
      <c r="F94" s="1261">
        <f t="shared" si="4"/>
        <v>47756</v>
      </c>
      <c r="G94" s="1261">
        <f>WORKDAY(F94,$G$21,'Business Day Paris'!F73:F267)</f>
        <v>47770</v>
      </c>
      <c r="H94" s="1261">
        <f>WORKDAY(J94,$H$21,'Business Day Paris'!F73:F267)</f>
        <v>47777</v>
      </c>
      <c r="I94" s="1261">
        <f>WORKDAY(J94,$I$21,'Business Day Paris'!F73:F267)</f>
        <v>47779</v>
      </c>
      <c r="J94" s="1262">
        <f>IF(WORKDAY(EOMONTH(F94,0)+$J$21-1,1,'Business Day Paris'!F73:F267)&lt;=EOMONTH(Calendar!F95,0),WORKDAY(EOMONTH(F94,0)+$J$21-1,1,'Business Day Paris'!F73:F267),WORKDAY(EOMONTH(F94,0)+$J$21+1,-1,'Business Day Paris'!F73:F267))</f>
        <v>47784</v>
      </c>
      <c r="K94" s="1249"/>
    </row>
    <row r="95" spans="2:11">
      <c r="B95" s="1259">
        <v>73</v>
      </c>
      <c r="C95" s="2"/>
      <c r="D95" s="1260">
        <f t="shared" si="5"/>
        <v>47757</v>
      </c>
      <c r="E95" s="1261">
        <f t="shared" si="3"/>
        <v>47787</v>
      </c>
      <c r="F95" s="1261">
        <f t="shared" si="4"/>
        <v>47787</v>
      </c>
      <c r="G95" s="1261">
        <f>WORKDAY(F95,$G$21,'Business Day Paris'!F74:F268)</f>
        <v>47805</v>
      </c>
      <c r="H95" s="1261">
        <f>WORKDAY(J95,$H$21,'Business Day Paris'!F74:F268)</f>
        <v>47807</v>
      </c>
      <c r="I95" s="1261">
        <f>WORKDAY(J95,$I$21,'Business Day Paris'!F74:F268)</f>
        <v>47809</v>
      </c>
      <c r="J95" s="1262">
        <f>IF(WORKDAY(EOMONTH(F95,0)+$J$21-1,1,'Business Day Paris'!F74:F268)&lt;=EOMONTH(Calendar!F96,0),WORKDAY(EOMONTH(F95,0)+$J$21-1,1,'Business Day Paris'!F74:F268),WORKDAY(EOMONTH(F95,0)+$J$21+1,-1,'Business Day Paris'!F74:F268))</f>
        <v>47814</v>
      </c>
      <c r="K95" s="1249"/>
    </row>
    <row r="96" spans="2:11">
      <c r="B96" s="1259">
        <v>74</v>
      </c>
      <c r="C96" s="2"/>
      <c r="D96" s="1260">
        <f t="shared" si="5"/>
        <v>47788</v>
      </c>
      <c r="E96" s="1261">
        <f t="shared" si="3"/>
        <v>47817</v>
      </c>
      <c r="F96" s="1261">
        <f t="shared" si="4"/>
        <v>47817</v>
      </c>
      <c r="G96" s="1261">
        <f>WORKDAY(F96,$G$21,'Business Day Paris'!F75:F269)</f>
        <v>47830</v>
      </c>
      <c r="H96" s="1261">
        <f>WORKDAY(J96,$H$21,'Business Day Paris'!F75:F269)</f>
        <v>47835</v>
      </c>
      <c r="I96" s="1261">
        <f>WORKDAY(J96,$I$21,'Business Day Paris'!F75:F269)</f>
        <v>47837</v>
      </c>
      <c r="J96" s="1262">
        <f>IF(WORKDAY(EOMONTH(F96,0)+$J$21-1,1,'Business Day Paris'!F75:F269)&lt;=EOMONTH(Calendar!F97,0),WORKDAY(EOMONTH(F96,0)+$J$21-1,1,'Business Day Paris'!F75:F269),WORKDAY(EOMONTH(F96,0)+$J$21+1,-1,'Business Day Paris'!F75:F269))</f>
        <v>47844</v>
      </c>
      <c r="K96" s="1249"/>
    </row>
    <row r="97" spans="2:11">
      <c r="B97" s="1259">
        <v>75</v>
      </c>
      <c r="C97" s="2"/>
      <c r="D97" s="1260">
        <f t="shared" si="5"/>
        <v>47818</v>
      </c>
      <c r="E97" s="1261">
        <f t="shared" si="3"/>
        <v>47848</v>
      </c>
      <c r="F97" s="1261">
        <f t="shared" si="4"/>
        <v>47848</v>
      </c>
      <c r="G97" s="1261">
        <f>WORKDAY(F97,$G$21,'Business Day Paris'!F76:F270)</f>
        <v>47863</v>
      </c>
      <c r="H97" s="1261">
        <f>WORKDAY(J97,$H$21,'Business Day Paris'!F76:F270)</f>
        <v>47868</v>
      </c>
      <c r="I97" s="1261">
        <f>WORKDAY(J97,$I$21,'Business Day Paris'!F76:F270)</f>
        <v>47870</v>
      </c>
      <c r="J97" s="1262">
        <f>IF(WORKDAY(EOMONTH(F97,0)+$J$21-1,1,'Business Day Paris'!F76:F270)&lt;=EOMONTH(Calendar!F98,0),WORKDAY(EOMONTH(F97,0)+$J$21-1,1,'Business Day Paris'!F76:F270),WORKDAY(EOMONTH(F97,0)+$J$21+1,-1,'Business Day Paris'!F76:F270))</f>
        <v>47875</v>
      </c>
      <c r="K97" s="1249"/>
    </row>
    <row r="98" spans="2:11">
      <c r="B98" s="1259">
        <v>76</v>
      </c>
      <c r="C98" s="2"/>
      <c r="D98" s="1260">
        <f t="shared" si="5"/>
        <v>47849</v>
      </c>
      <c r="E98" s="1261">
        <f t="shared" si="3"/>
        <v>47879</v>
      </c>
      <c r="F98" s="1261">
        <f t="shared" si="4"/>
        <v>47879</v>
      </c>
      <c r="G98" s="1261">
        <f>WORKDAY(F98,$G$21,'Business Day Paris'!F77:F271)</f>
        <v>47893</v>
      </c>
      <c r="H98" s="1261">
        <f>WORKDAY(J98,$H$21,'Business Day Paris'!F77:F271)</f>
        <v>47899</v>
      </c>
      <c r="I98" s="1261">
        <f>WORKDAY(J98,$I$21,'Business Day Paris'!F77:F271)</f>
        <v>47903</v>
      </c>
      <c r="J98" s="1262">
        <f>IF(WORKDAY(EOMONTH(F98,0)+$J$21-1,1,'Business Day Paris'!F77:F271)&lt;=EOMONTH(Calendar!F99,0),WORKDAY(EOMONTH(F98,0)+$J$21-1,1,'Business Day Paris'!F77:F271),WORKDAY(EOMONTH(F98,0)+$J$21+1,-1,'Business Day Paris'!F77:F271))</f>
        <v>47906</v>
      </c>
      <c r="K98" s="1249"/>
    </row>
    <row r="99" spans="2:11">
      <c r="B99" s="1259">
        <v>77</v>
      </c>
      <c r="C99" s="2"/>
      <c r="D99" s="1260">
        <f t="shared" si="5"/>
        <v>47880</v>
      </c>
      <c r="E99" s="1261">
        <f t="shared" si="3"/>
        <v>47907</v>
      </c>
      <c r="F99" s="1261">
        <f t="shared" si="4"/>
        <v>47907</v>
      </c>
      <c r="G99" s="1261">
        <f>WORKDAY(F99,$G$21,'Business Day Paris'!F78:F272)</f>
        <v>47921</v>
      </c>
      <c r="H99" s="1261">
        <f>WORKDAY(J99,$H$21,'Business Day Paris'!F78:F272)</f>
        <v>47927</v>
      </c>
      <c r="I99" s="1261">
        <f>WORKDAY(J99,$I$21,'Business Day Paris'!F78:F272)</f>
        <v>47931</v>
      </c>
      <c r="J99" s="1262">
        <f>IF(WORKDAY(EOMONTH(F99,0)+$J$21-1,1,'Business Day Paris'!F78:F272)&lt;=EOMONTH(Calendar!F100,0),WORKDAY(EOMONTH(F99,0)+$J$21-1,1,'Business Day Paris'!F78:F272),WORKDAY(EOMONTH(F99,0)+$J$21+1,-1,'Business Day Paris'!F78:F272))</f>
        <v>47934</v>
      </c>
      <c r="K99" s="1249"/>
    </row>
    <row r="100" spans="2:11">
      <c r="B100" s="1259">
        <v>78</v>
      </c>
      <c r="C100" s="2"/>
      <c r="D100" s="1260">
        <f t="shared" si="5"/>
        <v>47908</v>
      </c>
      <c r="E100" s="1261">
        <f t="shared" si="3"/>
        <v>47938</v>
      </c>
      <c r="F100" s="1261">
        <f t="shared" si="4"/>
        <v>47938</v>
      </c>
      <c r="G100" s="1261">
        <f>WORKDAY(F100,$G$21,'Business Day Paris'!F79:F273)</f>
        <v>47954</v>
      </c>
      <c r="H100" s="1261">
        <f>WORKDAY(J100,$H$21,'Business Day Paris'!F79:F273)</f>
        <v>47959</v>
      </c>
      <c r="I100" s="1261">
        <f>WORKDAY(J100,$I$21,'Business Day Paris'!F79:F273)</f>
        <v>47961</v>
      </c>
      <c r="J100" s="1262">
        <f>IF(WORKDAY(EOMONTH(F100,0)+$J$21-1,1,'Business Day Paris'!F79:F273)&lt;=EOMONTH(Calendar!F101,0),WORKDAY(EOMONTH(F100,0)+$J$21-1,1,'Business Day Paris'!F79:F273),WORKDAY(EOMONTH(F100,0)+$J$21+1,-1,'Business Day Paris'!F79:F273))</f>
        <v>47966</v>
      </c>
      <c r="K100" s="1249"/>
    </row>
    <row r="101" spans="2:11">
      <c r="B101" s="1259">
        <v>79</v>
      </c>
      <c r="C101" s="2"/>
      <c r="D101" s="1260">
        <f t="shared" si="5"/>
        <v>47939</v>
      </c>
      <c r="E101" s="1261">
        <f t="shared" si="3"/>
        <v>47968</v>
      </c>
      <c r="F101" s="1261">
        <f t="shared" si="4"/>
        <v>47968</v>
      </c>
      <c r="G101" s="1261">
        <f>WORKDAY(F101,$G$21,'Business Day Paris'!F80:F274)</f>
        <v>47984</v>
      </c>
      <c r="H101" s="1261">
        <f>WORKDAY(J101,$H$21,'Business Day Paris'!F80:F274)</f>
        <v>47987</v>
      </c>
      <c r="I101" s="1261">
        <f>WORKDAY(J101,$I$21,'Business Day Paris'!F80:F274)</f>
        <v>47989</v>
      </c>
      <c r="J101" s="1262">
        <f>IF(WORKDAY(EOMONTH(F101,0)+$J$21-1,1,'Business Day Paris'!F80:F274)&lt;=EOMONTH(Calendar!F102,0),WORKDAY(EOMONTH(F101,0)+$J$21-1,1,'Business Day Paris'!F80:F274),WORKDAY(EOMONTH(F101,0)+$J$21+1,-1,'Business Day Paris'!F80:F274))</f>
        <v>47995</v>
      </c>
      <c r="K101" s="1249"/>
    </row>
    <row r="102" spans="2:11">
      <c r="B102" s="1259">
        <v>80</v>
      </c>
      <c r="C102" s="2"/>
      <c r="D102" s="1260">
        <f t="shared" si="5"/>
        <v>47969</v>
      </c>
      <c r="E102" s="1261">
        <f t="shared" si="3"/>
        <v>47999</v>
      </c>
      <c r="F102" s="1261">
        <f t="shared" si="4"/>
        <v>47999</v>
      </c>
      <c r="G102" s="1261">
        <f>WORKDAY(F102,$G$21,'Business Day Paris'!F81:F275)</f>
        <v>48015</v>
      </c>
      <c r="H102" s="1261">
        <f>WORKDAY(J102,$H$21,'Business Day Paris'!F81:F275)</f>
        <v>48019</v>
      </c>
      <c r="I102" s="1261">
        <f>WORKDAY(J102,$I$21,'Business Day Paris'!F81:F275)</f>
        <v>48023</v>
      </c>
      <c r="J102" s="1262">
        <f>IF(WORKDAY(EOMONTH(F102,0)+$J$21-1,1,'Business Day Paris'!F81:F275)&lt;=EOMONTH(Calendar!F103,0),WORKDAY(EOMONTH(F102,0)+$J$21-1,1,'Business Day Paris'!F81:F275),WORKDAY(EOMONTH(F102,0)+$J$21+1,-1,'Business Day Paris'!F81:F275))</f>
        <v>48026</v>
      </c>
      <c r="K102" s="1249"/>
    </row>
    <row r="103" spans="2:11">
      <c r="B103" s="1259">
        <v>81</v>
      </c>
      <c r="C103" s="2"/>
      <c r="D103" s="1260">
        <f t="shared" si="5"/>
        <v>48000</v>
      </c>
      <c r="E103" s="1261">
        <f t="shared" si="3"/>
        <v>48029</v>
      </c>
      <c r="F103" s="1261">
        <f t="shared" si="4"/>
        <v>48029</v>
      </c>
      <c r="G103" s="1261">
        <f>WORKDAY(F103,$G$21,'Business Day Paris'!F82:F276)</f>
        <v>48044</v>
      </c>
      <c r="H103" s="1261">
        <f>WORKDAY(J103,$H$21,'Business Day Paris'!F82:F276)</f>
        <v>48050</v>
      </c>
      <c r="I103" s="1261">
        <f>WORKDAY(J103,$I$21,'Business Day Paris'!F82:F276)</f>
        <v>48052</v>
      </c>
      <c r="J103" s="1262">
        <f>IF(WORKDAY(EOMONTH(F103,0)+$J$21-1,1,'Business Day Paris'!F82:F276)&lt;=EOMONTH(Calendar!F104,0),WORKDAY(EOMONTH(F103,0)+$J$21-1,1,'Business Day Paris'!F82:F276),WORKDAY(EOMONTH(F103,0)+$J$21+1,-1,'Business Day Paris'!F82:F276))</f>
        <v>48057</v>
      </c>
      <c r="K103" s="1249"/>
    </row>
    <row r="104" spans="2:11">
      <c r="B104" s="1259">
        <v>82</v>
      </c>
      <c r="C104" s="2"/>
      <c r="D104" s="1260">
        <f t="shared" si="5"/>
        <v>48030</v>
      </c>
      <c r="E104" s="1261">
        <f t="shared" si="3"/>
        <v>48060</v>
      </c>
      <c r="F104" s="1261">
        <f t="shared" si="4"/>
        <v>48060</v>
      </c>
      <c r="G104" s="1261">
        <f>WORKDAY(F104,$G$21,'Business Day Paris'!F83:F277)</f>
        <v>48074</v>
      </c>
      <c r="H104" s="1261">
        <f>WORKDAY(J104,$H$21,'Business Day Paris'!F83:F277)</f>
        <v>48080</v>
      </c>
      <c r="I104" s="1261">
        <f>WORKDAY(J104,$I$21,'Business Day Paris'!F83:F277)</f>
        <v>48082</v>
      </c>
      <c r="J104" s="1262">
        <f>IF(WORKDAY(EOMONTH(F104,0)+$J$21-1,1,'Business Day Paris'!F83:F277)&lt;=EOMONTH(Calendar!F105,0),WORKDAY(EOMONTH(F104,0)+$J$21-1,1,'Business Day Paris'!F83:F277),WORKDAY(EOMONTH(F104,0)+$J$21+1,-1,'Business Day Paris'!F83:F277))</f>
        <v>48087</v>
      </c>
      <c r="K104" s="1249"/>
    </row>
    <row r="105" spans="2:11">
      <c r="B105" s="1259">
        <v>83</v>
      </c>
      <c r="C105" s="2"/>
      <c r="D105" s="1260">
        <f t="shared" si="5"/>
        <v>48061</v>
      </c>
      <c r="E105" s="1261">
        <f t="shared" si="3"/>
        <v>48091</v>
      </c>
      <c r="F105" s="1261">
        <f t="shared" si="4"/>
        <v>48091</v>
      </c>
      <c r="G105" s="1261">
        <f>WORKDAY(F105,$G$21,'Business Day Paris'!F84:F278)</f>
        <v>48103</v>
      </c>
      <c r="H105" s="1261">
        <f>WORKDAY(J105,$H$21,'Business Day Paris'!F84:F278)</f>
        <v>48113</v>
      </c>
      <c r="I105" s="1261">
        <f>WORKDAY(J105,$I$21,'Business Day Paris'!F84:F278)</f>
        <v>48115</v>
      </c>
      <c r="J105" s="1262">
        <f>IF(WORKDAY(EOMONTH(F105,0)+$J$21-1,1,'Business Day Paris'!F84:F278)&lt;=EOMONTH(Calendar!F106,0),WORKDAY(EOMONTH(F105,0)+$J$21-1,1,'Business Day Paris'!F84:F278),WORKDAY(EOMONTH(F105,0)+$J$21+1,-1,'Business Day Paris'!F84:F278))</f>
        <v>48120</v>
      </c>
      <c r="K105" s="1249"/>
    </row>
    <row r="106" spans="2:11">
      <c r="B106" s="1259">
        <v>84</v>
      </c>
      <c r="C106" s="2"/>
      <c r="D106" s="1260">
        <f t="shared" si="5"/>
        <v>48092</v>
      </c>
      <c r="E106" s="1261">
        <f t="shared" si="3"/>
        <v>48121</v>
      </c>
      <c r="F106" s="1261">
        <f t="shared" si="4"/>
        <v>48121</v>
      </c>
      <c r="G106" s="1261">
        <f>WORKDAY(F106,$G$21,'Business Day Paris'!F85:F279)</f>
        <v>48135</v>
      </c>
      <c r="H106" s="1261">
        <f>WORKDAY(J106,$H$21,'Business Day Paris'!F85:F279)</f>
        <v>48141</v>
      </c>
      <c r="I106" s="1261">
        <f>WORKDAY(J106,$I$21,'Business Day Paris'!F85:F279)</f>
        <v>48143</v>
      </c>
      <c r="J106" s="1262">
        <f>IF(WORKDAY(EOMONTH(F106,0)+$J$21-1,1,'Business Day Paris'!F85:F279)&lt;=EOMONTH(Calendar!F107,0),WORKDAY(EOMONTH(F106,0)+$J$21-1,1,'Business Day Paris'!F85:F279),WORKDAY(EOMONTH(F106,0)+$J$21+1,-1,'Business Day Paris'!F85:F279))</f>
        <v>48148</v>
      </c>
      <c r="K106" s="1249"/>
    </row>
    <row r="107" spans="2:11">
      <c r="B107" s="1259">
        <v>85</v>
      </c>
      <c r="C107" s="2"/>
      <c r="D107" s="1260">
        <f t="shared" si="5"/>
        <v>48122</v>
      </c>
      <c r="E107" s="1261">
        <f t="shared" si="3"/>
        <v>48152</v>
      </c>
      <c r="F107" s="1261">
        <f t="shared" si="4"/>
        <v>48152</v>
      </c>
      <c r="G107" s="1261">
        <f>WORKDAY(F107,$G$21,'Business Day Paris'!F86:F280)</f>
        <v>48169</v>
      </c>
      <c r="H107" s="1261">
        <f>WORKDAY(J107,$H$21,'Business Day Paris'!F86:F280)</f>
        <v>48172</v>
      </c>
      <c r="I107" s="1261">
        <f>WORKDAY(J107,$I$21,'Business Day Paris'!F86:F280)</f>
        <v>48176</v>
      </c>
      <c r="J107" s="1262">
        <f>IF(WORKDAY(EOMONTH(F107,0)+$J$21-1,1,'Business Day Paris'!F86:F280)&lt;=EOMONTH(Calendar!F108,0),WORKDAY(EOMONTH(F107,0)+$J$21-1,1,'Business Day Paris'!F86:F280),WORKDAY(EOMONTH(F107,0)+$J$21+1,-1,'Business Day Paris'!F86:F280))</f>
        <v>48179</v>
      </c>
      <c r="K107" s="1249"/>
    </row>
    <row r="108" spans="2:11">
      <c r="B108" s="1259">
        <v>86</v>
      </c>
      <c r="C108" s="2"/>
      <c r="D108" s="1260">
        <f t="shared" si="5"/>
        <v>48153</v>
      </c>
      <c r="E108" s="1261">
        <f t="shared" si="3"/>
        <v>48182</v>
      </c>
      <c r="F108" s="1261">
        <f t="shared" si="4"/>
        <v>48182</v>
      </c>
      <c r="G108" s="1261">
        <f>WORKDAY(F108,$G$21,'Business Day Paris'!F87:F281)</f>
        <v>48194</v>
      </c>
      <c r="H108" s="1261">
        <f>WORKDAY(J108,$H$21,'Business Day Paris'!F87:F281)</f>
        <v>48200</v>
      </c>
      <c r="I108" s="1261">
        <f>WORKDAY(J108,$I$21,'Business Day Paris'!F87:F281)</f>
        <v>48204</v>
      </c>
      <c r="J108" s="1262">
        <f>IF(WORKDAY(EOMONTH(F108,0)+$J$21-1,1,'Business Day Paris'!F87:F281)&lt;=EOMONTH(Calendar!F109,0),WORKDAY(EOMONTH(F108,0)+$J$21-1,1,'Business Day Paris'!F87:F281),WORKDAY(EOMONTH(F108,0)+$J$21+1,-1,'Business Day Paris'!F87:F281))</f>
        <v>48211</v>
      </c>
      <c r="K108" s="1249"/>
    </row>
    <row r="109" spans="2:11">
      <c r="B109" s="1259">
        <v>87</v>
      </c>
      <c r="C109" s="2"/>
      <c r="D109" s="1260">
        <f t="shared" si="5"/>
        <v>48183</v>
      </c>
      <c r="E109" s="1261">
        <f t="shared" si="3"/>
        <v>48213</v>
      </c>
      <c r="F109" s="1261">
        <f t="shared" si="4"/>
        <v>48213</v>
      </c>
      <c r="G109" s="1261">
        <f>WORKDAY(F109,$G$21,'Business Day Paris'!F88:F282)</f>
        <v>48228</v>
      </c>
      <c r="H109" s="1261">
        <f>WORKDAY(J109,$H$21,'Business Day Paris'!F88:F282)</f>
        <v>48233</v>
      </c>
      <c r="I109" s="1261">
        <f>WORKDAY(J109,$I$21,'Business Day Paris'!F88:F282)</f>
        <v>48235</v>
      </c>
      <c r="J109" s="1262">
        <f>IF(WORKDAY(EOMONTH(F109,0)+$J$21-1,1,'Business Day Paris'!F88:F282)&lt;=EOMONTH(Calendar!F110,0),WORKDAY(EOMONTH(F109,0)+$J$21-1,1,'Business Day Paris'!F88:F282),WORKDAY(EOMONTH(F109,0)+$J$21+1,-1,'Business Day Paris'!F88:F282))</f>
        <v>48240</v>
      </c>
      <c r="K109" s="1249"/>
    </row>
    <row r="110" spans="2:11">
      <c r="B110" s="1259">
        <v>88</v>
      </c>
      <c r="C110" s="2"/>
      <c r="D110" s="1260">
        <f t="shared" si="5"/>
        <v>48214</v>
      </c>
      <c r="E110" s="1261">
        <f t="shared" si="3"/>
        <v>48244</v>
      </c>
      <c r="F110" s="1261">
        <f t="shared" si="4"/>
        <v>48244</v>
      </c>
      <c r="G110" s="1261">
        <f>WORKDAY(F110,$G$21,'Business Day Paris'!F89:F283)</f>
        <v>48257</v>
      </c>
      <c r="H110" s="1261">
        <f>WORKDAY(J110,$H$21,'Business Day Paris'!F89:F283)</f>
        <v>48264</v>
      </c>
      <c r="I110" s="1261">
        <f>WORKDAY(J110,$I$21,'Business Day Paris'!F89:F283)</f>
        <v>48268</v>
      </c>
      <c r="J110" s="1262">
        <f>IF(WORKDAY(EOMONTH(F110,0)+$J$21-1,1,'Business Day Paris'!F89:F283)&lt;=EOMONTH(Calendar!F111,0),WORKDAY(EOMONTH(F110,0)+$J$21-1,1,'Business Day Paris'!F89:F283),WORKDAY(EOMONTH(F110,0)+$J$21+1,-1,'Business Day Paris'!F89:F283))</f>
        <v>48271</v>
      </c>
      <c r="K110" s="1249"/>
    </row>
    <row r="111" spans="2:11">
      <c r="B111" s="1259">
        <v>89</v>
      </c>
      <c r="C111" s="2"/>
      <c r="D111" s="1260">
        <f t="shared" si="5"/>
        <v>48245</v>
      </c>
      <c r="E111" s="1261">
        <f t="shared" si="3"/>
        <v>48273</v>
      </c>
      <c r="F111" s="1261">
        <f t="shared" si="4"/>
        <v>48273</v>
      </c>
      <c r="G111" s="1261">
        <f>WORKDAY(F111,$G$21,'Business Day Paris'!F90:F284)</f>
        <v>48285</v>
      </c>
      <c r="H111" s="1261">
        <f>WORKDAY(J111,$H$21,'Business Day Paris'!F90:F284)</f>
        <v>48292</v>
      </c>
      <c r="I111" s="1261">
        <f>WORKDAY(J111,$I$21,'Business Day Paris'!F90:F284)</f>
        <v>48296</v>
      </c>
      <c r="J111" s="1262">
        <f>IF(WORKDAY(EOMONTH(F111,0)+$J$21-1,1,'Business Day Paris'!F90:F284)&lt;=EOMONTH(Calendar!F112,0),WORKDAY(EOMONTH(F111,0)+$J$21-1,1,'Business Day Paris'!F90:F284),WORKDAY(EOMONTH(F111,0)+$J$21+1,-1,'Business Day Paris'!F90:F284))</f>
        <v>48303</v>
      </c>
      <c r="K111" s="1249"/>
    </row>
    <row r="112" spans="2:11">
      <c r="B112" s="1259">
        <v>90</v>
      </c>
      <c r="C112" s="2"/>
      <c r="D112" s="1260">
        <f t="shared" si="5"/>
        <v>48274</v>
      </c>
      <c r="E112" s="1261">
        <f t="shared" si="3"/>
        <v>48304</v>
      </c>
      <c r="F112" s="1261">
        <f t="shared" si="4"/>
        <v>48304</v>
      </c>
      <c r="G112" s="1261">
        <f>WORKDAY(F112,$G$21,'Business Day Paris'!F91:F285)</f>
        <v>48318</v>
      </c>
      <c r="H112" s="1261">
        <f>WORKDAY(J112,$H$21,'Business Day Paris'!F91:F285)</f>
        <v>48324</v>
      </c>
      <c r="I112" s="1261">
        <f>WORKDAY(J112,$I$21,'Business Day Paris'!F91:F285)</f>
        <v>48326</v>
      </c>
      <c r="J112" s="1262">
        <f>IF(WORKDAY(EOMONTH(F112,0)+$J$21-1,1,'Business Day Paris'!F91:F285)&lt;=EOMONTH(Calendar!F113,0),WORKDAY(EOMONTH(F112,0)+$J$21-1,1,'Business Day Paris'!F91:F285),WORKDAY(EOMONTH(F112,0)+$J$21+1,-1,'Business Day Paris'!F91:F285))</f>
        <v>48331</v>
      </c>
      <c r="K112" s="1249"/>
    </row>
    <row r="113" spans="2:11">
      <c r="B113" s="1259">
        <v>91</v>
      </c>
      <c r="C113" s="2"/>
      <c r="D113" s="1260">
        <f t="shared" si="5"/>
        <v>48305</v>
      </c>
      <c r="E113" s="1261">
        <f t="shared" si="3"/>
        <v>48334</v>
      </c>
      <c r="F113" s="1261">
        <f t="shared" si="4"/>
        <v>48334</v>
      </c>
      <c r="G113" s="1261">
        <f>WORKDAY(F113,$G$21,'Business Day Paris'!F92:F286)</f>
        <v>48352</v>
      </c>
      <c r="H113" s="1261">
        <f>WORKDAY(J113,$H$21,'Business Day Paris'!F92:F286)</f>
        <v>48354</v>
      </c>
      <c r="I113" s="1261">
        <f>WORKDAY(J113,$I$21,'Business Day Paris'!F92:F286)</f>
        <v>48358</v>
      </c>
      <c r="J113" s="1262">
        <f>IF(WORKDAY(EOMONTH(F113,0)+$J$21-1,1,'Business Day Paris'!F92:F286)&lt;=EOMONTH(Calendar!F114,0),WORKDAY(EOMONTH(F113,0)+$J$21-1,1,'Business Day Paris'!F92:F286),WORKDAY(EOMONTH(F113,0)+$J$21+1,-1,'Business Day Paris'!F92:F286))</f>
        <v>48361</v>
      </c>
      <c r="K113" s="1249"/>
    </row>
    <row r="114" spans="2:11">
      <c r="B114" s="1259">
        <v>92</v>
      </c>
      <c r="C114" s="2"/>
      <c r="D114" s="1260">
        <f t="shared" si="5"/>
        <v>48335</v>
      </c>
      <c r="E114" s="1261">
        <f t="shared" si="3"/>
        <v>48365</v>
      </c>
      <c r="F114" s="1261">
        <f t="shared" si="4"/>
        <v>48365</v>
      </c>
      <c r="G114" s="1261">
        <f>WORKDAY(F114,$G$21,'Business Day Paris'!F93:F287)</f>
        <v>48379</v>
      </c>
      <c r="H114" s="1261">
        <f>WORKDAY(J114,$H$21,'Business Day Paris'!F93:F287)</f>
        <v>48386</v>
      </c>
      <c r="I114" s="1261">
        <f>WORKDAY(J114,$I$21,'Business Day Paris'!F93:F287)</f>
        <v>48388</v>
      </c>
      <c r="J114" s="1262">
        <f>IF(WORKDAY(EOMONTH(F114,0)+$J$21-1,1,'Business Day Paris'!F93:F287)&lt;=EOMONTH(Calendar!F115,0),WORKDAY(EOMONTH(F114,0)+$J$21-1,1,'Business Day Paris'!F93:F287),WORKDAY(EOMONTH(F114,0)+$J$21+1,-1,'Business Day Paris'!F93:F287))</f>
        <v>48393</v>
      </c>
      <c r="K114" s="1249"/>
    </row>
    <row r="115" spans="2:11">
      <c r="B115" s="1259">
        <v>93</v>
      </c>
      <c r="C115" s="2"/>
      <c r="D115" s="1260">
        <f t="shared" si="5"/>
        <v>48366</v>
      </c>
      <c r="E115" s="1261">
        <f t="shared" si="3"/>
        <v>48395</v>
      </c>
      <c r="F115" s="1261">
        <f t="shared" si="4"/>
        <v>48395</v>
      </c>
      <c r="G115" s="1261">
        <f>WORKDAY(F115,$G$21,'Business Day Paris'!F94:F288)</f>
        <v>48410</v>
      </c>
      <c r="H115" s="1261">
        <f>WORKDAY(J115,$H$21,'Business Day Paris'!F94:F288)</f>
        <v>48415</v>
      </c>
      <c r="I115" s="1261">
        <f>WORKDAY(J115,$I$21,'Business Day Paris'!F94:F288)</f>
        <v>48417</v>
      </c>
      <c r="J115" s="1262">
        <f>IF(WORKDAY(EOMONTH(F115,0)+$J$21-1,1,'Business Day Paris'!F94:F288)&lt;=EOMONTH(Calendar!F116,0),WORKDAY(EOMONTH(F115,0)+$J$21-1,1,'Business Day Paris'!F94:F288),WORKDAY(EOMONTH(F115,0)+$J$21+1,-1,'Business Day Paris'!F94:F288))</f>
        <v>48422</v>
      </c>
      <c r="K115" s="1249"/>
    </row>
    <row r="116" spans="2:11">
      <c r="B116" s="1259">
        <v>94</v>
      </c>
      <c r="C116" s="2"/>
      <c r="D116" s="1260">
        <f t="shared" si="5"/>
        <v>48396</v>
      </c>
      <c r="E116" s="1261">
        <f t="shared" si="3"/>
        <v>48426</v>
      </c>
      <c r="F116" s="1261">
        <f t="shared" si="4"/>
        <v>48426</v>
      </c>
      <c r="G116" s="1261">
        <f>WORKDAY(F116,$G$21,'Business Day Paris'!F95:F289)</f>
        <v>48439</v>
      </c>
      <c r="H116" s="1261">
        <f>WORKDAY(J116,$H$21,'Business Day Paris'!F95:F289)</f>
        <v>48446</v>
      </c>
      <c r="I116" s="1261">
        <f>WORKDAY(J116,$I$21,'Business Day Paris'!F95:F289)</f>
        <v>48450</v>
      </c>
      <c r="J116" s="1262">
        <f>IF(WORKDAY(EOMONTH(F116,0)+$J$21-1,1,'Business Day Paris'!F95:F289)&lt;=EOMONTH(Calendar!F117,0),WORKDAY(EOMONTH(F116,0)+$J$21-1,1,'Business Day Paris'!F95:F289),WORKDAY(EOMONTH(F116,0)+$J$21+1,-1,'Business Day Paris'!F95:F289))</f>
        <v>48453</v>
      </c>
      <c r="K116" s="1249"/>
    </row>
    <row r="117" spans="2:11">
      <c r="B117" s="1259">
        <v>95</v>
      </c>
      <c r="C117" s="2"/>
      <c r="D117" s="1260">
        <f t="shared" si="5"/>
        <v>48427</v>
      </c>
      <c r="E117" s="1261">
        <f t="shared" si="3"/>
        <v>48457</v>
      </c>
      <c r="F117" s="1261">
        <f t="shared" si="4"/>
        <v>48457</v>
      </c>
      <c r="G117" s="1261">
        <f>WORKDAY(F117,$G$21,'Business Day Paris'!F96:F290)</f>
        <v>48471</v>
      </c>
      <c r="H117" s="1261">
        <f>WORKDAY(J117,$H$21,'Business Day Paris'!F96:F290)</f>
        <v>48477</v>
      </c>
      <c r="I117" s="1261">
        <f>WORKDAY(J117,$I$21,'Business Day Paris'!F96:F290)</f>
        <v>48479</v>
      </c>
      <c r="J117" s="1262">
        <f>IF(WORKDAY(EOMONTH(F117,0)+$J$21-1,1,'Business Day Paris'!F96:F290)&lt;=EOMONTH(Calendar!F118,0),WORKDAY(EOMONTH(F117,0)+$J$21-1,1,'Business Day Paris'!F96:F290),WORKDAY(EOMONTH(F117,0)+$J$21+1,-1,'Business Day Paris'!F96:F290))</f>
        <v>48484</v>
      </c>
      <c r="K117" s="1249"/>
    </row>
    <row r="118" spans="2:11">
      <c r="B118" s="1259">
        <v>96</v>
      </c>
      <c r="C118" s="2"/>
      <c r="D118" s="1260">
        <f t="shared" si="5"/>
        <v>48458</v>
      </c>
      <c r="E118" s="1261">
        <f t="shared" si="3"/>
        <v>48487</v>
      </c>
      <c r="F118" s="1261">
        <f t="shared" si="4"/>
        <v>48487</v>
      </c>
      <c r="G118" s="1261">
        <f>WORKDAY(F118,$G$21,'Business Day Paris'!F97:F291)</f>
        <v>48501</v>
      </c>
      <c r="H118" s="1261">
        <f>WORKDAY(J118,$H$21,'Business Day Paris'!F97:F291)</f>
        <v>48507</v>
      </c>
      <c r="I118" s="1261">
        <f>WORKDAY(J118,$I$21,'Business Day Paris'!F97:F291)</f>
        <v>48509</v>
      </c>
      <c r="J118" s="1262">
        <f>IF(WORKDAY(EOMONTH(F118,0)+$J$21-1,1,'Business Day Paris'!F97:F291)&lt;=EOMONTH(Calendar!F119,0),WORKDAY(EOMONTH(F118,0)+$J$21-1,1,'Business Day Paris'!F97:F291),WORKDAY(EOMONTH(F118,0)+$J$21+1,-1,'Business Day Paris'!F97:F291))</f>
        <v>48514</v>
      </c>
      <c r="K118" s="1249"/>
    </row>
    <row r="119" spans="2:11">
      <c r="B119" s="1259">
        <v>97</v>
      </c>
      <c r="C119" s="2"/>
      <c r="D119" s="1260">
        <f t="shared" si="5"/>
        <v>48488</v>
      </c>
      <c r="E119" s="1261">
        <f t="shared" si="3"/>
        <v>48518</v>
      </c>
      <c r="F119" s="1261">
        <f t="shared" si="4"/>
        <v>48518</v>
      </c>
      <c r="G119" s="1261">
        <f>WORKDAY(F119,$G$21,'Business Day Paris'!F98:F292)</f>
        <v>48534</v>
      </c>
      <c r="H119" s="1261">
        <f>WORKDAY(J119,$H$21,'Business Day Paris'!F98:F292)</f>
        <v>48540</v>
      </c>
      <c r="I119" s="1261">
        <f>WORKDAY(J119,$I$21,'Business Day Paris'!F98:F292)</f>
        <v>48542</v>
      </c>
      <c r="J119" s="1262">
        <f>IF(WORKDAY(EOMONTH(F119,0)+$J$21-1,1,'Business Day Paris'!F98:F292)&lt;=EOMONTH(Calendar!F120,0),WORKDAY(EOMONTH(F119,0)+$J$21-1,1,'Business Day Paris'!F98:F292),WORKDAY(EOMONTH(F119,0)+$J$21+1,-1,'Business Day Paris'!F98:F292))</f>
        <v>48547</v>
      </c>
      <c r="K119" s="1249"/>
    </row>
    <row r="120" spans="2:11">
      <c r="B120" s="1259">
        <v>98</v>
      </c>
      <c r="C120" s="2"/>
      <c r="D120" s="1260">
        <f t="shared" si="5"/>
        <v>48519</v>
      </c>
      <c r="E120" s="1261">
        <f t="shared" si="3"/>
        <v>48548</v>
      </c>
      <c r="F120" s="1261">
        <f t="shared" si="4"/>
        <v>48548</v>
      </c>
      <c r="G120" s="1261">
        <f>WORKDAY(F120,$G$21,'Business Day Paris'!F99:F293)</f>
        <v>48562</v>
      </c>
      <c r="H120" s="1261">
        <f>WORKDAY(J120,$H$21,'Business Day Paris'!F99:F293)</f>
        <v>48568</v>
      </c>
      <c r="I120" s="1261">
        <f>WORKDAY(J120,$I$21,'Business Day Paris'!F99:F293)</f>
        <v>48570</v>
      </c>
      <c r="J120" s="1262">
        <f>IF(WORKDAY(EOMONTH(F120,0)+$J$21-1,1,'Business Day Paris'!F99:F293)&lt;=EOMONTH(Calendar!F121,0),WORKDAY(EOMONTH(F120,0)+$J$21-1,1,'Business Day Paris'!F99:F293),WORKDAY(EOMONTH(F120,0)+$J$21+1,-1,'Business Day Paris'!F99:F293))</f>
        <v>48575</v>
      </c>
      <c r="K120" s="1249"/>
    </row>
    <row r="121" spans="2:11">
      <c r="B121" s="1259">
        <v>99</v>
      </c>
      <c r="C121" s="2"/>
      <c r="D121" s="1260">
        <f t="shared" si="5"/>
        <v>48549</v>
      </c>
      <c r="E121" s="1261">
        <f t="shared" si="3"/>
        <v>48579</v>
      </c>
      <c r="F121" s="1261">
        <f t="shared" si="4"/>
        <v>48579</v>
      </c>
      <c r="G121" s="1261">
        <f>WORKDAY(F121,$G$21,'Business Day Paris'!F100:F294)</f>
        <v>48593</v>
      </c>
      <c r="H121" s="1261">
        <f>WORKDAY(J121,$H$21,'Business Day Paris'!F100:F294)</f>
        <v>48599</v>
      </c>
      <c r="I121" s="1261">
        <f>WORKDAY(J121,$I$21,'Business Day Paris'!F100:F294)</f>
        <v>48603</v>
      </c>
      <c r="J121" s="1262">
        <f>IF(WORKDAY(EOMONTH(F121,0)+$J$21-1,1,'Business Day Paris'!F100:F294)&lt;=EOMONTH(Calendar!F122,0),WORKDAY(EOMONTH(F121,0)+$J$21-1,1,'Business Day Paris'!F100:F294),WORKDAY(EOMONTH(F121,0)+$J$21+1,-1,'Business Day Paris'!F100:F294))</f>
        <v>48606</v>
      </c>
      <c r="K121" s="1249"/>
    </row>
    <row r="122" spans="2:11">
      <c r="B122" s="1259">
        <v>100</v>
      </c>
      <c r="C122" s="2"/>
      <c r="D122" s="1260">
        <f t="shared" si="5"/>
        <v>48580</v>
      </c>
      <c r="E122" s="1261">
        <f t="shared" si="3"/>
        <v>48610</v>
      </c>
      <c r="F122" s="1261">
        <f t="shared" si="4"/>
        <v>48610</v>
      </c>
      <c r="G122" s="1261">
        <f>WORKDAY(F122,$G$21,'Business Day Paris'!F101:F295)</f>
        <v>48624</v>
      </c>
      <c r="H122" s="1261">
        <f>WORKDAY(J122,$H$21,'Business Day Paris'!F101:F295)</f>
        <v>48631</v>
      </c>
      <c r="I122" s="1261">
        <f>WORKDAY(J122,$I$21,'Business Day Paris'!F101:F295)</f>
        <v>48633</v>
      </c>
      <c r="J122" s="1262">
        <f>IF(WORKDAY(EOMONTH(F122,0)+$J$21-1,1,'Business Day Paris'!F101:F295)&lt;=EOMONTH(Calendar!F123,0),WORKDAY(EOMONTH(F122,0)+$J$21-1,1,'Business Day Paris'!F101:F295),WORKDAY(EOMONTH(F122,0)+$J$21+1,-1,'Business Day Paris'!F101:F295))</f>
        <v>48638</v>
      </c>
      <c r="K122" s="1249"/>
    </row>
    <row r="123" spans="2:11">
      <c r="B123" s="1259">
        <v>101</v>
      </c>
      <c r="C123" s="2"/>
      <c r="D123" s="1260">
        <f t="shared" si="5"/>
        <v>48611</v>
      </c>
      <c r="E123" s="1261">
        <f t="shared" si="3"/>
        <v>48638</v>
      </c>
      <c r="F123" s="1261">
        <f t="shared" si="4"/>
        <v>48638</v>
      </c>
      <c r="G123" s="1261">
        <f>WORKDAY(F123,$G$21,'Business Day Paris'!F102:F296)</f>
        <v>48652</v>
      </c>
      <c r="H123" s="1261">
        <f>WORKDAY(J123,$H$21,'Business Day Paris'!F102:F296)</f>
        <v>48659</v>
      </c>
      <c r="I123" s="1261">
        <f>WORKDAY(J123,$I$21,'Business Day Paris'!F102:F296)</f>
        <v>48661</v>
      </c>
      <c r="J123" s="1262">
        <f>IF(WORKDAY(EOMONTH(F123,0)+$J$21-1,1,'Business Day Paris'!F102:F296)&lt;=EOMONTH(Calendar!F124,0),WORKDAY(EOMONTH(F123,0)+$J$21-1,1,'Business Day Paris'!F102:F296),WORKDAY(EOMONTH(F123,0)+$J$21+1,-1,'Business Day Paris'!F102:F296))</f>
        <v>48666</v>
      </c>
      <c r="K123" s="1249"/>
    </row>
    <row r="124" spans="2:11">
      <c r="B124" s="1259">
        <v>102</v>
      </c>
      <c r="C124" s="2"/>
      <c r="D124" s="1260">
        <f t="shared" si="5"/>
        <v>48639</v>
      </c>
      <c r="E124" s="1261">
        <f t="shared" si="3"/>
        <v>48669</v>
      </c>
      <c r="F124" s="1261">
        <f t="shared" si="4"/>
        <v>48669</v>
      </c>
      <c r="G124" s="1261">
        <f>WORKDAY(F124,$G$21,'Business Day Paris'!F103:F297)</f>
        <v>48683</v>
      </c>
      <c r="H124" s="1261">
        <f>WORKDAY(J124,$H$21,'Business Day Paris'!F103:F297)</f>
        <v>48689</v>
      </c>
      <c r="I124" s="1261">
        <f>WORKDAY(J124,$I$21,'Business Day Paris'!F103:F297)</f>
        <v>48691</v>
      </c>
      <c r="J124" s="1262">
        <f>IF(WORKDAY(EOMONTH(F124,0)+$J$21-1,1,'Business Day Paris'!F103:F297)&lt;=EOMONTH(Calendar!F125,0),WORKDAY(EOMONTH(F124,0)+$J$21-1,1,'Business Day Paris'!F103:F297),WORKDAY(EOMONTH(F124,0)+$J$21+1,-1,'Business Day Paris'!F103:F297))</f>
        <v>48696</v>
      </c>
      <c r="K124" s="1249"/>
    </row>
    <row r="125" spans="2:11">
      <c r="B125" s="1259">
        <v>103</v>
      </c>
      <c r="C125" s="2"/>
      <c r="D125" s="1260">
        <f t="shared" si="5"/>
        <v>48670</v>
      </c>
      <c r="E125" s="1261">
        <f t="shared" si="3"/>
        <v>48699</v>
      </c>
      <c r="F125" s="1261">
        <f t="shared" si="4"/>
        <v>48699</v>
      </c>
      <c r="G125" s="1261">
        <f>WORKDAY(F125,$G$21,'Business Day Paris'!F104:F298)</f>
        <v>48712</v>
      </c>
      <c r="H125" s="1261">
        <f>WORKDAY(J125,$H$21,'Business Day Paris'!F104:F298)</f>
        <v>48718</v>
      </c>
      <c r="I125" s="1261">
        <f>WORKDAY(J125,$I$21,'Business Day Paris'!F104:F298)</f>
        <v>48722</v>
      </c>
      <c r="J125" s="1262">
        <f>IF(WORKDAY(EOMONTH(F125,0)+$J$21-1,1,'Business Day Paris'!F104:F298)&lt;=EOMONTH(Calendar!F126,0),WORKDAY(EOMONTH(F125,0)+$J$21-1,1,'Business Day Paris'!F104:F298),WORKDAY(EOMONTH(F125,0)+$J$21+1,-1,'Business Day Paris'!F104:F298))</f>
        <v>48726</v>
      </c>
      <c r="K125" s="1249"/>
    </row>
    <row r="126" spans="2:11">
      <c r="B126" s="1259">
        <v>104</v>
      </c>
      <c r="C126" s="2"/>
      <c r="D126" s="1260">
        <f t="shared" si="5"/>
        <v>48700</v>
      </c>
      <c r="E126" s="1261">
        <f t="shared" si="3"/>
        <v>48730</v>
      </c>
      <c r="F126" s="1261">
        <f t="shared" si="4"/>
        <v>48730</v>
      </c>
      <c r="G126" s="1261">
        <f>WORKDAY(F126,$G$21,'Business Day Paris'!F105:F299)</f>
        <v>48745</v>
      </c>
      <c r="H126" s="1261">
        <f>WORKDAY(J126,$H$21,'Business Day Paris'!F105:F299)</f>
        <v>48750</v>
      </c>
      <c r="I126" s="1261">
        <f>WORKDAY(J126,$I$21,'Business Day Paris'!F105:F299)</f>
        <v>48752</v>
      </c>
      <c r="J126" s="1262">
        <f>IF(WORKDAY(EOMONTH(F126,0)+$J$21-1,1,'Business Day Paris'!F105:F299)&lt;=EOMONTH(Calendar!F127,0),WORKDAY(EOMONTH(F126,0)+$J$21-1,1,'Business Day Paris'!F105:F299),WORKDAY(EOMONTH(F126,0)+$J$21+1,-1,'Business Day Paris'!F105:F299))</f>
        <v>48757</v>
      </c>
      <c r="K126" s="1249"/>
    </row>
    <row r="127" spans="2:11">
      <c r="B127" s="1259">
        <v>105</v>
      </c>
      <c r="C127" s="2"/>
      <c r="D127" s="1260">
        <f t="shared" si="5"/>
        <v>48731</v>
      </c>
      <c r="E127" s="1261">
        <f t="shared" si="3"/>
        <v>48760</v>
      </c>
      <c r="F127" s="1261">
        <f t="shared" si="4"/>
        <v>48760</v>
      </c>
      <c r="G127" s="1261">
        <f>WORKDAY(F127,$G$21,'Business Day Paris'!F106:F300)</f>
        <v>48775</v>
      </c>
      <c r="H127" s="1261">
        <f>WORKDAY(J127,$H$21,'Business Day Paris'!F106:F300)</f>
        <v>48780</v>
      </c>
      <c r="I127" s="1261">
        <f>WORKDAY(J127,$I$21,'Business Day Paris'!F106:F300)</f>
        <v>48782</v>
      </c>
      <c r="J127" s="1262">
        <f>IF(WORKDAY(EOMONTH(F127,0)+$J$21-1,1,'Business Day Paris'!F106:F300)&lt;=EOMONTH(Calendar!F128,0),WORKDAY(EOMONTH(F127,0)+$J$21-1,1,'Business Day Paris'!F106:F300),WORKDAY(EOMONTH(F127,0)+$J$21+1,-1,'Business Day Paris'!F106:F300))</f>
        <v>48787</v>
      </c>
      <c r="K127" s="1249"/>
    </row>
    <row r="128" spans="2:11">
      <c r="B128" s="1259">
        <v>106</v>
      </c>
      <c r="C128" s="2"/>
      <c r="D128" s="1260">
        <f t="shared" si="5"/>
        <v>48761</v>
      </c>
      <c r="E128" s="1261">
        <f t="shared" si="3"/>
        <v>48791</v>
      </c>
      <c r="F128" s="1261">
        <f t="shared" si="4"/>
        <v>48791</v>
      </c>
      <c r="G128" s="1261">
        <f>WORKDAY(F128,$G$21,'Business Day Paris'!F107:F301)</f>
        <v>48803</v>
      </c>
      <c r="H128" s="1261">
        <f>WORKDAY(J128,$H$21,'Business Day Paris'!F107:F301)</f>
        <v>48813</v>
      </c>
      <c r="I128" s="1261">
        <f>WORKDAY(J128,$I$21,'Business Day Paris'!F107:F301)</f>
        <v>48815</v>
      </c>
      <c r="J128" s="1262">
        <f>IF(WORKDAY(EOMONTH(F128,0)+$J$21-1,1,'Business Day Paris'!F107:F301)&lt;=EOMONTH(Calendar!F129,0),WORKDAY(EOMONTH(F128,0)+$J$21-1,1,'Business Day Paris'!F107:F301),WORKDAY(EOMONTH(F128,0)+$J$21+1,-1,'Business Day Paris'!F107:F301))</f>
        <v>48820</v>
      </c>
      <c r="K128" s="1249"/>
    </row>
    <row r="129" spans="2:11">
      <c r="B129" s="1259">
        <v>107</v>
      </c>
      <c r="C129" s="2"/>
      <c r="D129" s="1260">
        <f t="shared" si="5"/>
        <v>48792</v>
      </c>
      <c r="E129" s="1261">
        <f t="shared" si="3"/>
        <v>48822</v>
      </c>
      <c r="F129" s="1261">
        <f t="shared" si="4"/>
        <v>48822</v>
      </c>
      <c r="G129" s="1261">
        <f>WORKDAY(F129,$G$21,'Business Day Paris'!F108:F302)</f>
        <v>48836</v>
      </c>
      <c r="H129" s="1261">
        <f>WORKDAY(J129,$H$21,'Business Day Paris'!F108:F302)</f>
        <v>48842</v>
      </c>
      <c r="I129" s="1261">
        <f>WORKDAY(J129,$I$21,'Business Day Paris'!F108:F302)</f>
        <v>48844</v>
      </c>
      <c r="J129" s="1262">
        <f>IF(WORKDAY(EOMONTH(F129,0)+$J$21-1,1,'Business Day Paris'!F108:F302)&lt;=EOMONTH(Calendar!F130,0),WORKDAY(EOMONTH(F129,0)+$J$21-1,1,'Business Day Paris'!F108:F302),WORKDAY(EOMONTH(F129,0)+$J$21+1,-1,'Business Day Paris'!F108:F302))</f>
        <v>48849</v>
      </c>
      <c r="K129" s="1249"/>
    </row>
    <row r="130" spans="2:11">
      <c r="B130" s="1259">
        <v>108</v>
      </c>
      <c r="C130" s="2"/>
      <c r="D130" s="1260">
        <f t="shared" si="5"/>
        <v>48823</v>
      </c>
      <c r="E130" s="1261">
        <f t="shared" si="3"/>
        <v>48852</v>
      </c>
      <c r="F130" s="1261">
        <f t="shared" si="4"/>
        <v>48852</v>
      </c>
      <c r="G130" s="1261">
        <f>WORKDAY(F130,$G$21,'Business Day Paris'!F109:F303)</f>
        <v>48866</v>
      </c>
      <c r="H130" s="1261">
        <f>WORKDAY(J130,$H$21,'Business Day Paris'!F109:F303)</f>
        <v>48872</v>
      </c>
      <c r="I130" s="1261">
        <f>WORKDAY(J130,$I$21,'Business Day Paris'!F109:F303)</f>
        <v>48876</v>
      </c>
      <c r="J130" s="1262">
        <f>IF(WORKDAY(EOMONTH(F130,0)+$J$21-1,1,'Business Day Paris'!F109:F303)&lt;=EOMONTH(Calendar!F131,0),WORKDAY(EOMONTH(F130,0)+$J$21-1,1,'Business Day Paris'!F109:F303),WORKDAY(EOMONTH(F130,0)+$J$21+1,-1,'Business Day Paris'!F109:F303))</f>
        <v>48879</v>
      </c>
      <c r="K130" s="1249"/>
    </row>
    <row r="131" spans="2:11">
      <c r="B131" s="1259">
        <v>109</v>
      </c>
      <c r="C131" s="2"/>
      <c r="D131" s="1260">
        <f t="shared" si="5"/>
        <v>48853</v>
      </c>
      <c r="E131" s="1261">
        <f t="shared" si="3"/>
        <v>48883</v>
      </c>
      <c r="F131" s="1261">
        <f t="shared" si="4"/>
        <v>48883</v>
      </c>
      <c r="G131" s="1261">
        <f>WORKDAY(F131,$G$21,'Business Day Paris'!F110:F304)</f>
        <v>48899</v>
      </c>
      <c r="H131" s="1261">
        <f>WORKDAY(J131,$H$21,'Business Day Paris'!F110:F304)</f>
        <v>48904</v>
      </c>
      <c r="I131" s="1261">
        <f>WORKDAY(J131,$I$21,'Business Day Paris'!F110:F304)</f>
        <v>48906</v>
      </c>
      <c r="J131" s="1262">
        <f>IF(WORKDAY(EOMONTH(F131,0)+$J$21-1,1,'Business Day Paris'!F110:F304)&lt;=EOMONTH(Calendar!F132,0),WORKDAY(EOMONTH(F131,0)+$J$21-1,1,'Business Day Paris'!F110:F304),WORKDAY(EOMONTH(F131,0)+$J$21+1,-1,'Business Day Paris'!F110:F304))</f>
        <v>48911</v>
      </c>
      <c r="K131" s="1249"/>
    </row>
    <row r="132" spans="2:11">
      <c r="B132" s="1259">
        <v>110</v>
      </c>
      <c r="C132" s="2"/>
      <c r="D132" s="1260">
        <f t="shared" si="5"/>
        <v>48884</v>
      </c>
      <c r="E132" s="1261">
        <f t="shared" si="3"/>
        <v>48913</v>
      </c>
      <c r="F132" s="1261">
        <f t="shared" si="4"/>
        <v>48913</v>
      </c>
      <c r="G132" s="1261">
        <f>WORKDAY(F132,$G$21,'Business Day Paris'!F111:F305)</f>
        <v>48927</v>
      </c>
      <c r="H132" s="1261">
        <f>WORKDAY(J132,$H$21,'Business Day Paris'!F111:F305)</f>
        <v>48932</v>
      </c>
      <c r="I132" s="1261">
        <f>WORKDAY(J132,$I$21,'Business Day Paris'!F111:F305)</f>
        <v>48934</v>
      </c>
      <c r="J132" s="1262">
        <f>IF(WORKDAY(EOMONTH(F132,0)+$J$21-1,1,'Business Day Paris'!F111:F305)&lt;=EOMONTH(Calendar!F133,0),WORKDAY(EOMONTH(F132,0)+$J$21-1,1,'Business Day Paris'!F111:F305),WORKDAY(EOMONTH(F132,0)+$J$21+1,-1,'Business Day Paris'!F111:F305))</f>
        <v>48940</v>
      </c>
      <c r="K132" s="1249"/>
    </row>
    <row r="133" spans="2:11">
      <c r="B133" s="1259">
        <v>111</v>
      </c>
      <c r="C133" s="2"/>
      <c r="D133" s="1260">
        <f t="shared" si="5"/>
        <v>48914</v>
      </c>
      <c r="E133" s="1261">
        <f t="shared" si="3"/>
        <v>48944</v>
      </c>
      <c r="F133" s="1261">
        <f t="shared" si="4"/>
        <v>48944</v>
      </c>
      <c r="G133" s="1261">
        <f>WORKDAY(F133,$G$21,'Business Day Paris'!F112:F306)</f>
        <v>48957</v>
      </c>
      <c r="H133" s="1261">
        <f>WORKDAY(J133,$H$21,'Business Day Paris'!F112:F306)</f>
        <v>48964</v>
      </c>
      <c r="I133" s="1261">
        <f>WORKDAY(J133,$I$21,'Business Day Paris'!F112:F306)</f>
        <v>48968</v>
      </c>
      <c r="J133" s="1262">
        <f>IF(WORKDAY(EOMONTH(F133,0)+$J$21-1,1,'Business Day Paris'!F112:F306)&lt;=EOMONTH(Calendar!F134,0),WORKDAY(EOMONTH(F133,0)+$J$21-1,1,'Business Day Paris'!F112:F306),WORKDAY(EOMONTH(F133,0)+$J$21+1,-1,'Business Day Paris'!F112:F306))</f>
        <v>48971</v>
      </c>
      <c r="K133" s="1249"/>
    </row>
    <row r="134" spans="2:11">
      <c r="B134" s="1259">
        <v>112</v>
      </c>
      <c r="C134" s="2"/>
      <c r="D134" s="1260">
        <f t="shared" si="5"/>
        <v>48945</v>
      </c>
      <c r="E134" s="1261">
        <f t="shared" si="3"/>
        <v>48975</v>
      </c>
      <c r="F134" s="1261">
        <f t="shared" si="4"/>
        <v>48975</v>
      </c>
      <c r="G134" s="1261">
        <f>WORKDAY(F134,$G$21,'Business Day Paris'!F113:F307)</f>
        <v>48989</v>
      </c>
      <c r="H134" s="1261">
        <f>WORKDAY(J134,$H$21,'Business Day Paris'!F113:F307)</f>
        <v>48995</v>
      </c>
      <c r="I134" s="1261">
        <f>WORKDAY(J134,$I$21,'Business Day Paris'!F113:F307)</f>
        <v>48997</v>
      </c>
      <c r="J134" s="1262">
        <f>IF(WORKDAY(EOMONTH(F134,0)+$J$21-1,1,'Business Day Paris'!F113:F307)&lt;=EOMONTH(Calendar!F135,0),WORKDAY(EOMONTH(F134,0)+$J$21-1,1,'Business Day Paris'!F113:F307),WORKDAY(EOMONTH(F134,0)+$J$21+1,-1,'Business Day Paris'!F113:F307))</f>
        <v>49002</v>
      </c>
      <c r="K134" s="1249"/>
    </row>
    <row r="135" spans="2:11">
      <c r="B135" s="1259">
        <v>113</v>
      </c>
      <c r="C135" s="2"/>
      <c r="D135" s="1260">
        <f t="shared" si="5"/>
        <v>48976</v>
      </c>
      <c r="E135" s="1261">
        <f t="shared" si="3"/>
        <v>49003</v>
      </c>
      <c r="F135" s="1261">
        <f t="shared" si="4"/>
        <v>49003</v>
      </c>
      <c r="G135" s="1261">
        <f>WORKDAY(F135,$G$21,'Business Day Paris'!F114:F308)</f>
        <v>49017</v>
      </c>
      <c r="H135" s="1261">
        <f>WORKDAY(J135,$H$21,'Business Day Paris'!F114:F308)</f>
        <v>49023</v>
      </c>
      <c r="I135" s="1261">
        <f>WORKDAY(J135,$I$21,'Business Day Paris'!F114:F308)</f>
        <v>49025</v>
      </c>
      <c r="J135" s="1262">
        <f>IF(WORKDAY(EOMONTH(F135,0)+$J$21-1,1,'Business Day Paris'!F114:F308)&lt;=EOMONTH(Calendar!F136,0),WORKDAY(EOMONTH(F135,0)+$J$21-1,1,'Business Day Paris'!F114:F308),WORKDAY(EOMONTH(F135,0)+$J$21+1,-1,'Business Day Paris'!F114:F308))</f>
        <v>49030</v>
      </c>
      <c r="K135" s="1249"/>
    </row>
    <row r="136" spans="2:11">
      <c r="B136" s="1259">
        <v>114</v>
      </c>
      <c r="C136" s="2"/>
      <c r="D136" s="1260">
        <f t="shared" si="5"/>
        <v>49004</v>
      </c>
      <c r="E136" s="1261">
        <f t="shared" si="3"/>
        <v>49034</v>
      </c>
      <c r="F136" s="1261">
        <f t="shared" si="4"/>
        <v>49034</v>
      </c>
      <c r="G136" s="1261">
        <f>WORKDAY(F136,$G$21,'Business Day Paris'!F115:F309)</f>
        <v>49052</v>
      </c>
      <c r="H136" s="1261">
        <f>WORKDAY(J136,$H$21,'Business Day Paris'!F115:F309)</f>
        <v>49054</v>
      </c>
      <c r="I136" s="1261">
        <f>WORKDAY(J136,$I$21,'Business Day Paris'!F115:F309)</f>
        <v>49058</v>
      </c>
      <c r="J136" s="1262">
        <f>IF(WORKDAY(EOMONTH(F136,0)+$J$21-1,1,'Business Day Paris'!F115:F309)&lt;=EOMONTH(Calendar!F137,0),WORKDAY(EOMONTH(F136,0)+$J$21-1,1,'Business Day Paris'!F115:F309),WORKDAY(EOMONTH(F136,0)+$J$21+1,-1,'Business Day Paris'!F115:F309))</f>
        <v>49061</v>
      </c>
      <c r="K136" s="1249"/>
    </row>
    <row r="137" spans="2:11">
      <c r="B137" s="1259">
        <v>115</v>
      </c>
      <c r="C137" s="2"/>
      <c r="D137" s="1260">
        <f t="shared" si="5"/>
        <v>49035</v>
      </c>
      <c r="E137" s="1261">
        <f t="shared" si="3"/>
        <v>49064</v>
      </c>
      <c r="F137" s="1261">
        <f t="shared" si="4"/>
        <v>49064</v>
      </c>
      <c r="G137" s="1261">
        <f>WORKDAY(F137,$G$21,'Business Day Paris'!F116:F310)</f>
        <v>49080</v>
      </c>
      <c r="H137" s="1261">
        <f>WORKDAY(J137,$H$21,'Business Day Paris'!F116:F310)</f>
        <v>49086</v>
      </c>
      <c r="I137" s="1261">
        <f>WORKDAY(J137,$I$21,'Business Day Paris'!F116:F310)</f>
        <v>49088</v>
      </c>
      <c r="J137" s="1262">
        <f>IF(WORKDAY(EOMONTH(F137,0)+$J$21-1,1,'Business Day Paris'!F116:F310)&lt;=EOMONTH(Calendar!F138,0),WORKDAY(EOMONTH(F137,0)+$J$21-1,1,'Business Day Paris'!F116:F310),WORKDAY(EOMONTH(F137,0)+$J$21+1,-1,'Business Day Paris'!F116:F310))</f>
        <v>49094</v>
      </c>
      <c r="K137" s="1249"/>
    </row>
    <row r="138" spans="2:11">
      <c r="B138" s="1259">
        <v>116</v>
      </c>
      <c r="C138" s="2"/>
      <c r="D138" s="1260">
        <f t="shared" si="5"/>
        <v>49065</v>
      </c>
      <c r="E138" s="1261">
        <f t="shared" si="3"/>
        <v>49095</v>
      </c>
      <c r="F138" s="1261">
        <f t="shared" si="4"/>
        <v>49095</v>
      </c>
      <c r="G138" s="1261">
        <f>WORKDAY(F138,$G$21,'Business Day Paris'!F117:F311)</f>
        <v>49109</v>
      </c>
      <c r="H138" s="1261">
        <f>WORKDAY(J138,$H$21,'Business Day Paris'!F117:F311)</f>
        <v>49115</v>
      </c>
      <c r="I138" s="1261">
        <f>WORKDAY(J138,$I$21,'Business Day Paris'!F117:F311)</f>
        <v>49117</v>
      </c>
      <c r="J138" s="1262">
        <f>IF(WORKDAY(EOMONTH(F138,0)+$J$21-1,1,'Business Day Paris'!F117:F311)&lt;=EOMONTH(Calendar!F139,0),WORKDAY(EOMONTH(F138,0)+$J$21-1,1,'Business Day Paris'!F117:F311),WORKDAY(EOMONTH(F138,0)+$J$21+1,-1,'Business Day Paris'!F117:F311))</f>
        <v>49122</v>
      </c>
      <c r="K138" s="1249"/>
    </row>
    <row r="139" spans="2:11">
      <c r="B139" s="1259">
        <v>117</v>
      </c>
      <c r="C139" s="2"/>
      <c r="D139" s="1260">
        <f t="shared" si="5"/>
        <v>49096</v>
      </c>
      <c r="E139" s="1261">
        <f t="shared" si="3"/>
        <v>49125</v>
      </c>
      <c r="F139" s="1261">
        <f t="shared" si="4"/>
        <v>49125</v>
      </c>
      <c r="G139" s="1261">
        <f>WORKDAY(F139,$G$21,'Business Day Paris'!F118:F312)</f>
        <v>49142</v>
      </c>
      <c r="H139" s="1261">
        <f>WORKDAY(J139,$H$21,'Business Day Paris'!F118:F312)</f>
        <v>49145</v>
      </c>
      <c r="I139" s="1261">
        <f>WORKDAY(J139,$I$21,'Business Day Paris'!F118:F312)</f>
        <v>49149</v>
      </c>
      <c r="J139" s="1262">
        <f>IF(WORKDAY(EOMONTH(F139,0)+$J$21-1,1,'Business Day Paris'!F118:F312)&lt;=EOMONTH(Calendar!F140,0),WORKDAY(EOMONTH(F139,0)+$J$21-1,1,'Business Day Paris'!F118:F312),WORKDAY(EOMONTH(F139,0)+$J$21+1,-1,'Business Day Paris'!F118:F312))</f>
        <v>49152</v>
      </c>
      <c r="K139" s="1249"/>
    </row>
    <row r="140" spans="2:11">
      <c r="B140" s="1259">
        <v>118</v>
      </c>
      <c r="C140" s="2"/>
      <c r="D140" s="1260">
        <f t="shared" si="5"/>
        <v>49126</v>
      </c>
      <c r="E140" s="1261">
        <f t="shared" si="3"/>
        <v>49156</v>
      </c>
      <c r="F140" s="1261">
        <f t="shared" si="4"/>
        <v>49156</v>
      </c>
      <c r="G140" s="1261">
        <f>WORKDAY(F140,$G$21,'Business Day Paris'!F119:F313)</f>
        <v>49170</v>
      </c>
      <c r="H140" s="1261">
        <f>WORKDAY(J140,$H$21,'Business Day Paris'!F119:F313)</f>
        <v>49177</v>
      </c>
      <c r="I140" s="1261">
        <f>WORKDAY(J140,$I$21,'Business Day Paris'!F119:F313)</f>
        <v>49179</v>
      </c>
      <c r="J140" s="1262">
        <f>IF(WORKDAY(EOMONTH(F140,0)+$J$21-1,1,'Business Day Paris'!F119:F313)&lt;=EOMONTH(Calendar!F141,0),WORKDAY(EOMONTH(F140,0)+$J$21-1,1,'Business Day Paris'!F119:F313),WORKDAY(EOMONTH(F140,0)+$J$21+1,-1,'Business Day Paris'!F119:F313))</f>
        <v>49184</v>
      </c>
      <c r="K140" s="1249"/>
    </row>
    <row r="141" spans="2:11">
      <c r="B141" s="1259">
        <v>119</v>
      </c>
      <c r="C141" s="2"/>
      <c r="D141" s="1260">
        <f t="shared" si="5"/>
        <v>49157</v>
      </c>
      <c r="E141" s="1261">
        <f t="shared" si="3"/>
        <v>49187</v>
      </c>
      <c r="F141" s="1261">
        <f t="shared" si="4"/>
        <v>49187</v>
      </c>
      <c r="G141" s="1261">
        <f>WORKDAY(F141,$G$21,'Business Day Paris'!F120:F314)</f>
        <v>49201</v>
      </c>
      <c r="H141" s="1261">
        <f>WORKDAY(J141,$H$21,'Business Day Paris'!F120:F314)</f>
        <v>49207</v>
      </c>
      <c r="I141" s="1261">
        <f>WORKDAY(J141,$I$21,'Business Day Paris'!F120:F314)</f>
        <v>49209</v>
      </c>
      <c r="J141" s="1262">
        <f>IF(WORKDAY(EOMONTH(F141,0)+$J$21-1,1,'Business Day Paris'!F120:F314)&lt;=EOMONTH(Calendar!F142,0),WORKDAY(EOMONTH(F141,0)+$J$21-1,1,'Business Day Paris'!F120:F314),WORKDAY(EOMONTH(F141,0)+$J$21+1,-1,'Business Day Paris'!F120:F314))</f>
        <v>49214</v>
      </c>
      <c r="K141" s="1249"/>
    </row>
    <row r="142" spans="2:11">
      <c r="B142" s="1259">
        <v>120</v>
      </c>
      <c r="C142" s="2"/>
      <c r="D142" s="1260">
        <f t="shared" si="5"/>
        <v>49188</v>
      </c>
      <c r="E142" s="1261">
        <f t="shared" si="3"/>
        <v>49217</v>
      </c>
      <c r="F142" s="1261">
        <f t="shared" si="4"/>
        <v>49217</v>
      </c>
      <c r="G142" s="1261">
        <f>WORKDAY(F142,$G$21,'Business Day Paris'!F121:F315)</f>
        <v>49230</v>
      </c>
      <c r="H142" s="1261">
        <f>WORKDAY(J142,$H$21,'Business Day Paris'!F121:F315)</f>
        <v>49237</v>
      </c>
      <c r="I142" s="1261">
        <f>WORKDAY(J142,$I$21,'Business Day Paris'!F121:F315)</f>
        <v>49241</v>
      </c>
      <c r="J142" s="1262">
        <f>IF(WORKDAY(EOMONTH(F142,0)+$J$21-1,1,'Business Day Paris'!F121:F315)&lt;=EOMONTH(Calendar!F143,0),WORKDAY(EOMONTH(F142,0)+$J$21-1,1,'Business Day Paris'!F121:F315),WORKDAY(EOMONTH(F142,0)+$J$21+1,-1,'Business Day Paris'!F121:F315))</f>
        <v>49244</v>
      </c>
      <c r="K142" s="1249"/>
    </row>
    <row r="143" spans="2:11">
      <c r="B143" s="1259">
        <v>121</v>
      </c>
      <c r="C143" s="2"/>
      <c r="D143" s="1260">
        <f t="shared" si="5"/>
        <v>49218</v>
      </c>
      <c r="E143" s="1261">
        <f t="shared" si="3"/>
        <v>49248</v>
      </c>
      <c r="F143" s="1261">
        <f t="shared" si="4"/>
        <v>49248</v>
      </c>
      <c r="G143" s="1261">
        <f>WORKDAY(F143,$G$21,'Business Day Paris'!F122:F316)</f>
        <v>49263</v>
      </c>
      <c r="H143" s="1261">
        <f>WORKDAY(J143,$H$21,'Business Day Paris'!F122:F316)</f>
        <v>49268</v>
      </c>
      <c r="I143" s="1261">
        <f>WORKDAY(J143,$I$21,'Business Day Paris'!F122:F316)</f>
        <v>49270</v>
      </c>
      <c r="J143" s="1262">
        <f>IF(WORKDAY(EOMONTH(F143,0)+$J$21-1,1,'Business Day Paris'!F122:F316)&lt;=EOMONTH(Calendar!F144,0),WORKDAY(EOMONTH(F143,0)+$J$21-1,1,'Business Day Paris'!F122:F316),WORKDAY(EOMONTH(F143,0)+$J$21+1,-1,'Business Day Paris'!F122:F316))</f>
        <v>49275</v>
      </c>
      <c r="K143" s="1249"/>
    </row>
    <row r="144" spans="2:11">
      <c r="B144" s="1259">
        <v>122</v>
      </c>
      <c r="C144" s="2"/>
      <c r="D144" s="1260">
        <f t="shared" si="5"/>
        <v>49249</v>
      </c>
      <c r="E144" s="1261">
        <f t="shared" si="3"/>
        <v>49278</v>
      </c>
      <c r="F144" s="1261">
        <f t="shared" si="4"/>
        <v>49278</v>
      </c>
      <c r="G144" s="1261">
        <f>WORKDAY(F144,$G$21,'Business Day Paris'!F123:F317)</f>
        <v>49292</v>
      </c>
      <c r="H144" s="1261">
        <f>WORKDAY(J144,$H$21,'Business Day Paris'!F123:F317)</f>
        <v>49296</v>
      </c>
      <c r="I144" s="1261">
        <f>WORKDAY(J144,$I$21,'Business Day Paris'!F123:F317)</f>
        <v>49298</v>
      </c>
      <c r="J144" s="1262">
        <f>IF(WORKDAY(EOMONTH(F144,0)+$J$21-1,1,'Business Day Paris'!F123:F317)&lt;=EOMONTH(Calendar!F145,0),WORKDAY(EOMONTH(F144,0)+$J$21-1,1,'Business Day Paris'!F123:F317),WORKDAY(EOMONTH(F144,0)+$J$21+1,-1,'Business Day Paris'!F123:F317))</f>
        <v>49305</v>
      </c>
      <c r="K144" s="1249"/>
    </row>
    <row r="145" spans="2:11">
      <c r="B145" s="1259">
        <v>123</v>
      </c>
      <c r="C145" s="2"/>
      <c r="D145" s="1260">
        <f t="shared" si="5"/>
        <v>49279</v>
      </c>
      <c r="E145" s="1261">
        <f t="shared" si="3"/>
        <v>49309</v>
      </c>
      <c r="F145" s="1261">
        <f t="shared" si="4"/>
        <v>49309</v>
      </c>
      <c r="G145" s="1261">
        <f>WORKDAY(F145,$G$21,'Business Day Paris'!F124:F318)</f>
        <v>49324</v>
      </c>
      <c r="H145" s="1261">
        <f>WORKDAY(J145,$H$21,'Business Day Paris'!F124:F318)</f>
        <v>49331</v>
      </c>
      <c r="I145" s="1261">
        <f>WORKDAY(J145,$I$21,'Business Day Paris'!F124:F318)</f>
        <v>49333</v>
      </c>
      <c r="J145" s="1262">
        <f>IF(WORKDAY(EOMONTH(F145,0)+$J$21-1,1,'Business Day Paris'!F124:F318)&lt;=EOMONTH(Calendar!F146,0),WORKDAY(EOMONTH(F145,0)+$J$21-1,1,'Business Day Paris'!F124:F318),WORKDAY(EOMONTH(F145,0)+$J$21+1,-1,'Business Day Paris'!F124:F318))</f>
        <v>49338</v>
      </c>
      <c r="K145" s="1249"/>
    </row>
    <row r="146" spans="2:11">
      <c r="B146" s="1259">
        <v>124</v>
      </c>
      <c r="C146" s="2"/>
      <c r="D146" s="1260">
        <f t="shared" si="5"/>
        <v>49310</v>
      </c>
      <c r="E146" s="1261">
        <f t="shared" si="3"/>
        <v>49340</v>
      </c>
      <c r="F146" s="1261">
        <f t="shared" si="4"/>
        <v>49340</v>
      </c>
      <c r="G146" s="1261">
        <f>WORKDAY(F146,$G$21,'Business Day Paris'!F125:F319)</f>
        <v>49354</v>
      </c>
      <c r="H146" s="1261">
        <f>WORKDAY(J146,$H$21,'Business Day Paris'!F125:F319)</f>
        <v>49360</v>
      </c>
      <c r="I146" s="1261">
        <f>WORKDAY(J146,$I$21,'Business Day Paris'!F125:F319)</f>
        <v>49362</v>
      </c>
      <c r="J146" s="1262">
        <f>IF(WORKDAY(EOMONTH(F146,0)+$J$21-1,1,'Business Day Paris'!F125:F319)&lt;=EOMONTH(Calendar!F147,0),WORKDAY(EOMONTH(F146,0)+$J$21-1,1,'Business Day Paris'!F125:F319),WORKDAY(EOMONTH(F146,0)+$J$21+1,-1,'Business Day Paris'!F125:F319))</f>
        <v>49367</v>
      </c>
      <c r="K146" s="1249"/>
    </row>
    <row r="147" spans="2:11">
      <c r="B147" s="1259">
        <v>125</v>
      </c>
      <c r="C147" s="2"/>
      <c r="D147" s="1260">
        <f t="shared" si="5"/>
        <v>49341</v>
      </c>
      <c r="E147" s="1261">
        <f t="shared" si="3"/>
        <v>49368</v>
      </c>
      <c r="F147" s="1261">
        <f t="shared" si="4"/>
        <v>49368</v>
      </c>
      <c r="G147" s="1261">
        <f>WORKDAY(F147,$G$21,'Business Day Paris'!F126:F320)</f>
        <v>49382</v>
      </c>
      <c r="H147" s="1261">
        <f>WORKDAY(J147,$H$21,'Business Day Paris'!F126:F320)</f>
        <v>49384</v>
      </c>
      <c r="I147" s="1261">
        <f>WORKDAY(J147,$I$21,'Business Day Paris'!F126:F320)</f>
        <v>49388</v>
      </c>
      <c r="J147" s="1262">
        <f>IF(WORKDAY(EOMONTH(F147,0)+$J$21-1,1,'Business Day Paris'!F126:F320)&lt;=EOMONTH(Calendar!F148,0),WORKDAY(EOMONTH(F147,0)+$J$21-1,1,'Business Day Paris'!F126:F320),WORKDAY(EOMONTH(F147,0)+$J$21+1,-1,'Business Day Paris'!F126:F320))</f>
        <v>49395</v>
      </c>
      <c r="K147" s="1249"/>
    </row>
    <row r="148" spans="2:11">
      <c r="B148" s="1259">
        <v>126</v>
      </c>
      <c r="C148" s="2"/>
      <c r="D148" s="1260">
        <f t="shared" si="5"/>
        <v>49369</v>
      </c>
      <c r="E148" s="1261">
        <f t="shared" si="3"/>
        <v>49399</v>
      </c>
      <c r="F148" s="1261">
        <f t="shared" si="4"/>
        <v>49399</v>
      </c>
      <c r="G148" s="1261">
        <f>WORKDAY(F148,$G$21,'Business Day Paris'!F127:F321)</f>
        <v>49412</v>
      </c>
      <c r="H148" s="1261">
        <f>WORKDAY(J148,$H$21,'Business Day Paris'!F127:F321)</f>
        <v>49419</v>
      </c>
      <c r="I148" s="1261">
        <f>WORKDAY(J148,$I$21,'Business Day Paris'!F127:F321)</f>
        <v>49423</v>
      </c>
      <c r="J148" s="1262">
        <f>IF(WORKDAY(EOMONTH(F148,0)+$J$21-1,1,'Business Day Paris'!F127:F321)&lt;=EOMONTH(Calendar!F149,0),WORKDAY(EOMONTH(F148,0)+$J$21-1,1,'Business Day Paris'!F127:F321),WORKDAY(EOMONTH(F148,0)+$J$21+1,-1,'Business Day Paris'!F127:F321))</f>
        <v>49426</v>
      </c>
      <c r="K148" s="1249"/>
    </row>
    <row r="149" spans="2:11">
      <c r="B149" s="1259">
        <v>127</v>
      </c>
      <c r="C149" s="2"/>
      <c r="D149" s="1260">
        <f t="shared" si="5"/>
        <v>49400</v>
      </c>
      <c r="E149" s="1261">
        <f t="shared" si="3"/>
        <v>49429</v>
      </c>
      <c r="F149" s="1261">
        <f t="shared" si="4"/>
        <v>49429</v>
      </c>
      <c r="G149" s="1261">
        <f>WORKDAY(F149,$G$21,'Business Day Paris'!F128:F322)</f>
        <v>49447</v>
      </c>
      <c r="H149" s="1261">
        <f>WORKDAY(J149,$H$21,'Business Day Paris'!F128:F322)</f>
        <v>49450</v>
      </c>
      <c r="I149" s="1261">
        <f>WORKDAY(J149,$I$21,'Business Day Paris'!F128:F322)</f>
        <v>49452</v>
      </c>
      <c r="J149" s="1262">
        <f>IF(WORKDAY(EOMONTH(F149,0)+$J$21-1,1,'Business Day Paris'!F128:F322)&lt;=EOMONTH(Calendar!F150,0),WORKDAY(EOMONTH(F149,0)+$J$21-1,1,'Business Day Paris'!F128:F322),WORKDAY(EOMONTH(F149,0)+$J$21+1,-1,'Business Day Paris'!F128:F322))</f>
        <v>49457</v>
      </c>
      <c r="K149" s="1249"/>
    </row>
    <row r="150" spans="2:11">
      <c r="B150" s="1259">
        <v>128</v>
      </c>
      <c r="C150" s="2"/>
      <c r="D150" s="1260">
        <f t="shared" si="5"/>
        <v>49430</v>
      </c>
      <c r="E150" s="1261">
        <f t="shared" si="3"/>
        <v>49460</v>
      </c>
      <c r="F150" s="1261">
        <f t="shared" si="4"/>
        <v>49460</v>
      </c>
      <c r="G150" s="1261">
        <f>WORKDAY(F150,$G$21,'Business Day Paris'!F129:F323)</f>
        <v>49474</v>
      </c>
      <c r="H150" s="1261">
        <f>WORKDAY(J150,$H$21,'Business Day Paris'!F129:F323)</f>
        <v>49480</v>
      </c>
      <c r="I150" s="1261">
        <f>WORKDAY(J150,$I$21,'Business Day Paris'!F129:F323)</f>
        <v>49482</v>
      </c>
      <c r="J150" s="1262">
        <f>IF(WORKDAY(EOMONTH(F150,0)+$J$21-1,1,'Business Day Paris'!F129:F323)&lt;=EOMONTH(Calendar!F151,0),WORKDAY(EOMONTH(F150,0)+$J$21-1,1,'Business Day Paris'!F129:F323),WORKDAY(EOMONTH(F150,0)+$J$21+1,-1,'Business Day Paris'!F129:F323))</f>
        <v>49487</v>
      </c>
      <c r="K150" s="1249"/>
    </row>
    <row r="151" spans="2:11">
      <c r="B151" s="1259">
        <v>129</v>
      </c>
      <c r="C151" s="2"/>
      <c r="D151" s="1260">
        <f t="shared" si="5"/>
        <v>49461</v>
      </c>
      <c r="E151" s="1261">
        <f t="shared" si="3"/>
        <v>49490</v>
      </c>
      <c r="F151" s="1261">
        <f t="shared" si="4"/>
        <v>49490</v>
      </c>
      <c r="G151" s="1261">
        <f>WORKDAY(F151,$G$21,'Business Day Paris'!F130:F324)</f>
        <v>49503</v>
      </c>
      <c r="H151" s="1261">
        <f>WORKDAY(J151,$H$21,'Business Day Paris'!F130:F324)</f>
        <v>49510</v>
      </c>
      <c r="I151" s="1261">
        <f>WORKDAY(J151,$I$21,'Business Day Paris'!F130:F324)</f>
        <v>49514</v>
      </c>
      <c r="J151" s="1262">
        <f>IF(WORKDAY(EOMONTH(F151,0)+$J$21-1,1,'Business Day Paris'!F130:F324)&lt;=EOMONTH(Calendar!F152,0),WORKDAY(EOMONTH(F151,0)+$J$21-1,1,'Business Day Paris'!F130:F324),WORKDAY(EOMONTH(F151,0)+$J$21+1,-1,'Business Day Paris'!F130:F324))</f>
        <v>49517</v>
      </c>
      <c r="K151" s="1249"/>
    </row>
    <row r="152" spans="2:11">
      <c r="B152" s="1259">
        <v>130</v>
      </c>
      <c r="C152" s="2"/>
      <c r="D152" s="1260">
        <f t="shared" si="5"/>
        <v>49491</v>
      </c>
      <c r="E152" s="1261">
        <f t="shared" ref="E152:E215" si="6">EOMONTH(D152,0)</f>
        <v>49521</v>
      </c>
      <c r="F152" s="1261">
        <f t="shared" ref="F152:F215" si="7">E152</f>
        <v>49521</v>
      </c>
      <c r="G152" s="1261">
        <f>WORKDAY(F152,$G$21,'Business Day Paris'!F131:F325)</f>
        <v>49535</v>
      </c>
      <c r="H152" s="1261">
        <f>WORKDAY(J152,$H$21,'Business Day Paris'!F131:F325)</f>
        <v>49541</v>
      </c>
      <c r="I152" s="1261">
        <f>WORKDAY(J152,$I$21,'Business Day Paris'!F131:F325)</f>
        <v>49543</v>
      </c>
      <c r="J152" s="1262">
        <f>IF(WORKDAY(EOMONTH(F152,0)+$J$21-1,1,'Business Day Paris'!F131:F325)&lt;=EOMONTH(Calendar!F153,0),WORKDAY(EOMONTH(F152,0)+$J$21-1,1,'Business Day Paris'!F131:F325),WORKDAY(EOMONTH(F152,0)+$J$21+1,-1,'Business Day Paris'!F131:F325))</f>
        <v>49548</v>
      </c>
      <c r="K152" s="1249"/>
    </row>
    <row r="153" spans="2:11">
      <c r="B153" s="1259">
        <v>131</v>
      </c>
      <c r="C153" s="2"/>
      <c r="D153" s="1260">
        <f t="shared" ref="D153:D216" si="8">EOMONTH(D152,0)+1</f>
        <v>49522</v>
      </c>
      <c r="E153" s="1261">
        <f t="shared" si="6"/>
        <v>49552</v>
      </c>
      <c r="F153" s="1261">
        <f t="shared" si="7"/>
        <v>49552</v>
      </c>
      <c r="G153" s="1261">
        <f>WORKDAY(F153,$G$21,'Business Day Paris'!F132:F326)</f>
        <v>49566</v>
      </c>
      <c r="H153" s="1261">
        <f>WORKDAY(J153,$H$21,'Business Day Paris'!F132:F326)</f>
        <v>49572</v>
      </c>
      <c r="I153" s="1261">
        <f>WORKDAY(J153,$I$21,'Business Day Paris'!F132:F326)</f>
        <v>49576</v>
      </c>
      <c r="J153" s="1262">
        <f>IF(WORKDAY(EOMONTH(F153,0)+$J$21-1,1,'Business Day Paris'!F132:F326)&lt;=EOMONTH(Calendar!F154,0),WORKDAY(EOMONTH(F153,0)+$J$21-1,1,'Business Day Paris'!F132:F326),WORKDAY(EOMONTH(F153,0)+$J$21+1,-1,'Business Day Paris'!F132:F326))</f>
        <v>49579</v>
      </c>
      <c r="K153" s="1249"/>
    </row>
    <row r="154" spans="2:11">
      <c r="B154" s="1259">
        <v>132</v>
      </c>
      <c r="C154" s="2"/>
      <c r="D154" s="1260">
        <f t="shared" si="8"/>
        <v>49553</v>
      </c>
      <c r="E154" s="1261">
        <f t="shared" si="6"/>
        <v>49582</v>
      </c>
      <c r="F154" s="1261">
        <f t="shared" si="7"/>
        <v>49582</v>
      </c>
      <c r="G154" s="1261">
        <f>WORKDAY(F154,$G$21,'Business Day Paris'!F133:F327)</f>
        <v>49594</v>
      </c>
      <c r="H154" s="1261">
        <f>WORKDAY(J154,$H$21,'Business Day Paris'!F133:F327)</f>
        <v>49604</v>
      </c>
      <c r="I154" s="1261">
        <f>WORKDAY(J154,$I$21,'Business Day Paris'!F133:F327)</f>
        <v>49606</v>
      </c>
      <c r="J154" s="1262">
        <f>IF(WORKDAY(EOMONTH(F154,0)+$J$21-1,1,'Business Day Paris'!F133:F327)&lt;=EOMONTH(Calendar!F155,0),WORKDAY(EOMONTH(F154,0)+$J$21-1,1,'Business Day Paris'!F133:F327),WORKDAY(EOMONTH(F154,0)+$J$21+1,-1,'Business Day Paris'!F133:F327))</f>
        <v>49611</v>
      </c>
      <c r="K154" s="1249"/>
    </row>
    <row r="155" spans="2:11">
      <c r="B155" s="1259">
        <v>133</v>
      </c>
      <c r="C155" s="2"/>
      <c r="D155" s="1260">
        <f t="shared" si="8"/>
        <v>49583</v>
      </c>
      <c r="E155" s="1261">
        <f t="shared" si="6"/>
        <v>49613</v>
      </c>
      <c r="F155" s="1261">
        <f t="shared" si="7"/>
        <v>49613</v>
      </c>
      <c r="G155" s="1261">
        <f>WORKDAY(F155,$G$21,'Business Day Paris'!F134:F328)</f>
        <v>49628</v>
      </c>
      <c r="H155" s="1261">
        <f>WORKDAY(J155,$H$21,'Business Day Paris'!F134:F328)</f>
        <v>49633</v>
      </c>
      <c r="I155" s="1261">
        <f>WORKDAY(J155,$I$21,'Business Day Paris'!F134:F328)</f>
        <v>49635</v>
      </c>
      <c r="J155" s="1262">
        <f>IF(WORKDAY(EOMONTH(F155,0)+$J$21-1,1,'Business Day Paris'!F134:F328)&lt;=EOMONTH(Calendar!F156,0),WORKDAY(EOMONTH(F155,0)+$J$21-1,1,'Business Day Paris'!F134:F328),WORKDAY(EOMONTH(F155,0)+$J$21+1,-1,'Business Day Paris'!F134:F328))</f>
        <v>49640</v>
      </c>
      <c r="K155" s="1249"/>
    </row>
    <row r="156" spans="2:11">
      <c r="B156" s="1259">
        <v>134</v>
      </c>
      <c r="C156" s="2"/>
      <c r="D156" s="1260">
        <f t="shared" si="8"/>
        <v>49614</v>
      </c>
      <c r="E156" s="1261">
        <f t="shared" si="6"/>
        <v>49643</v>
      </c>
      <c r="F156" s="1261">
        <f t="shared" si="7"/>
        <v>49643</v>
      </c>
      <c r="G156" s="1261">
        <f>WORKDAY(F156,$G$21,'Business Day Paris'!F135:F329)</f>
        <v>49657</v>
      </c>
      <c r="H156" s="1261">
        <f>WORKDAY(J156,$H$21,'Business Day Paris'!F135:F329)</f>
        <v>49661</v>
      </c>
      <c r="I156" s="1261">
        <f>WORKDAY(J156,$I$21,'Business Day Paris'!F135:F329)</f>
        <v>49663</v>
      </c>
      <c r="J156" s="1262">
        <f>IF(WORKDAY(EOMONTH(F156,0)+$J$21-1,1,'Business Day Paris'!F135:F329)&lt;=EOMONTH(Calendar!F157,0),WORKDAY(EOMONTH(F156,0)+$J$21-1,1,'Business Day Paris'!F135:F329),WORKDAY(EOMONTH(F156,0)+$J$21+1,-1,'Business Day Paris'!F135:F329))</f>
        <v>49670</v>
      </c>
      <c r="K156" s="1249"/>
    </row>
    <row r="157" spans="2:11">
      <c r="B157" s="1259">
        <v>135</v>
      </c>
      <c r="C157" s="2"/>
      <c r="D157" s="1260">
        <f t="shared" si="8"/>
        <v>49644</v>
      </c>
      <c r="E157" s="1261">
        <f t="shared" si="6"/>
        <v>49674</v>
      </c>
      <c r="F157" s="1261">
        <f t="shared" si="7"/>
        <v>49674</v>
      </c>
      <c r="G157" s="1261">
        <f>WORKDAY(F157,$G$21,'Business Day Paris'!F136:F330)</f>
        <v>49689</v>
      </c>
      <c r="H157" s="1261">
        <f>WORKDAY(J157,$H$21,'Business Day Paris'!F136:F330)</f>
        <v>49695</v>
      </c>
      <c r="I157" s="1261">
        <f>WORKDAY(J157,$I$21,'Business Day Paris'!F136:F330)</f>
        <v>49697</v>
      </c>
      <c r="J157" s="1262">
        <f>IF(WORKDAY(EOMONTH(F157,0)+$J$21-1,1,'Business Day Paris'!F136:F330)&lt;=EOMONTH(Calendar!F158,0),WORKDAY(EOMONTH(F157,0)+$J$21-1,1,'Business Day Paris'!F136:F330),WORKDAY(EOMONTH(F157,0)+$J$21+1,-1,'Business Day Paris'!F136:F330))</f>
        <v>49702</v>
      </c>
      <c r="K157" s="1249"/>
    </row>
    <row r="158" spans="2:11">
      <c r="B158" s="1259">
        <v>136</v>
      </c>
      <c r="C158" s="2"/>
      <c r="D158" s="1260">
        <f t="shared" si="8"/>
        <v>49675</v>
      </c>
      <c r="E158" s="1261">
        <f t="shared" si="6"/>
        <v>49705</v>
      </c>
      <c r="F158" s="1261">
        <f t="shared" si="7"/>
        <v>49705</v>
      </c>
      <c r="G158" s="1261">
        <f>WORKDAY(F158,$G$21,'Business Day Paris'!F137:F331)</f>
        <v>49719</v>
      </c>
      <c r="H158" s="1261">
        <f>WORKDAY(J158,$H$21,'Business Day Paris'!F137:F331)</f>
        <v>49725</v>
      </c>
      <c r="I158" s="1261">
        <f>WORKDAY(J158,$I$21,'Business Day Paris'!F137:F331)</f>
        <v>49727</v>
      </c>
      <c r="J158" s="1262">
        <f>IF(WORKDAY(EOMONTH(F158,0)+$J$21-1,1,'Business Day Paris'!F137:F331)&lt;=EOMONTH(Calendar!F159,0),WORKDAY(EOMONTH(F158,0)+$J$21-1,1,'Business Day Paris'!F137:F331),WORKDAY(EOMONTH(F158,0)+$J$21+1,-1,'Business Day Paris'!F137:F331))</f>
        <v>49732</v>
      </c>
      <c r="K158" s="1249"/>
    </row>
    <row r="159" spans="2:11">
      <c r="B159" s="1259">
        <v>137</v>
      </c>
      <c r="C159" s="2"/>
      <c r="D159" s="1260">
        <f t="shared" si="8"/>
        <v>49706</v>
      </c>
      <c r="E159" s="1261">
        <f t="shared" si="6"/>
        <v>49734</v>
      </c>
      <c r="F159" s="1261">
        <f t="shared" si="7"/>
        <v>49734</v>
      </c>
      <c r="G159" s="1261">
        <f>WORKDAY(F159,$G$21,'Business Day Paris'!F138:F332)</f>
        <v>49748</v>
      </c>
      <c r="H159" s="1261">
        <f>WORKDAY(J159,$H$21,'Business Day Paris'!F138:F332)</f>
        <v>49754</v>
      </c>
      <c r="I159" s="1261">
        <f>WORKDAY(J159,$I$21,'Business Day Paris'!F138:F332)</f>
        <v>49758</v>
      </c>
      <c r="J159" s="1262">
        <f>IF(WORKDAY(EOMONTH(F159,0)+$J$21-1,1,'Business Day Paris'!F138:F332)&lt;=EOMONTH(Calendar!F160,0),WORKDAY(EOMONTH(F159,0)+$J$21-1,1,'Business Day Paris'!F138:F332),WORKDAY(EOMONTH(F159,0)+$J$21+1,-1,'Business Day Paris'!F138:F332))</f>
        <v>49761</v>
      </c>
      <c r="K159" s="1249"/>
    </row>
    <row r="160" spans="2:11">
      <c r="B160" s="1259">
        <v>138</v>
      </c>
      <c r="C160" s="2"/>
      <c r="D160" s="1260">
        <f t="shared" si="8"/>
        <v>49735</v>
      </c>
      <c r="E160" s="1261">
        <f t="shared" si="6"/>
        <v>49765</v>
      </c>
      <c r="F160" s="1261">
        <f t="shared" si="7"/>
        <v>49765</v>
      </c>
      <c r="G160" s="1261">
        <f>WORKDAY(F160,$G$21,'Business Day Paris'!F139:F333)</f>
        <v>49781</v>
      </c>
      <c r="H160" s="1261">
        <f>WORKDAY(J160,$H$21,'Business Day Paris'!F139:F333)</f>
        <v>49786</v>
      </c>
      <c r="I160" s="1261">
        <f>WORKDAY(J160,$I$21,'Business Day Paris'!F139:F333)</f>
        <v>49788</v>
      </c>
      <c r="J160" s="1262">
        <f>IF(WORKDAY(EOMONTH(F160,0)+$J$21-1,1,'Business Day Paris'!F139:F333)&lt;=EOMONTH(Calendar!F161,0),WORKDAY(EOMONTH(F160,0)+$J$21-1,1,'Business Day Paris'!F139:F333),WORKDAY(EOMONTH(F160,0)+$J$21+1,-1,'Business Day Paris'!F139:F333))</f>
        <v>49793</v>
      </c>
      <c r="K160" s="1249"/>
    </row>
    <row r="161" spans="2:11">
      <c r="B161" s="1259">
        <v>139</v>
      </c>
      <c r="C161" s="2"/>
      <c r="D161" s="1260">
        <f t="shared" si="8"/>
        <v>49766</v>
      </c>
      <c r="E161" s="1261">
        <f t="shared" si="6"/>
        <v>49795</v>
      </c>
      <c r="F161" s="1261">
        <f t="shared" si="7"/>
        <v>49795</v>
      </c>
      <c r="G161" s="1261">
        <f>WORKDAY(F161,$G$21,'Business Day Paris'!F140:F334)</f>
        <v>49811</v>
      </c>
      <c r="H161" s="1261">
        <f>WORKDAY(J161,$H$21,'Business Day Paris'!F140:F334)</f>
        <v>49814</v>
      </c>
      <c r="I161" s="1261">
        <f>WORKDAY(J161,$I$21,'Business Day Paris'!F140:F334)</f>
        <v>49816</v>
      </c>
      <c r="J161" s="1262">
        <f>IF(WORKDAY(EOMONTH(F161,0)+$J$21-1,1,'Business Day Paris'!F140:F334)&lt;=EOMONTH(Calendar!F162,0),WORKDAY(EOMONTH(F161,0)+$J$21-1,1,'Business Day Paris'!F140:F334),WORKDAY(EOMONTH(F161,0)+$J$21+1,-1,'Business Day Paris'!F140:F334))</f>
        <v>49822</v>
      </c>
      <c r="K161" s="1249"/>
    </row>
    <row r="162" spans="2:11">
      <c r="B162" s="1259">
        <v>140</v>
      </c>
      <c r="C162" s="2"/>
      <c r="D162" s="1260">
        <f t="shared" si="8"/>
        <v>49796</v>
      </c>
      <c r="E162" s="1261">
        <f t="shared" si="6"/>
        <v>49826</v>
      </c>
      <c r="F162" s="1261">
        <f t="shared" si="7"/>
        <v>49826</v>
      </c>
      <c r="G162" s="1261">
        <f>WORKDAY(F162,$G$21,'Business Day Paris'!F141:F335)</f>
        <v>49842</v>
      </c>
      <c r="H162" s="1261">
        <f>WORKDAY(J162,$H$21,'Business Day Paris'!F141:F335)</f>
        <v>49846</v>
      </c>
      <c r="I162" s="1261">
        <f>WORKDAY(J162,$I$21,'Business Day Paris'!F141:F335)</f>
        <v>49850</v>
      </c>
      <c r="J162" s="1262">
        <f>IF(WORKDAY(EOMONTH(F162,0)+$J$21-1,1,'Business Day Paris'!F141:F335)&lt;=EOMONTH(Calendar!F163,0),WORKDAY(EOMONTH(F162,0)+$J$21-1,1,'Business Day Paris'!F141:F335),WORKDAY(EOMONTH(F162,0)+$J$21+1,-1,'Business Day Paris'!F141:F335))</f>
        <v>49853</v>
      </c>
      <c r="K162" s="1249"/>
    </row>
    <row r="163" spans="2:11">
      <c r="B163" s="1259">
        <v>141</v>
      </c>
      <c r="C163" s="2"/>
      <c r="D163" s="1260">
        <f t="shared" si="8"/>
        <v>49827</v>
      </c>
      <c r="E163" s="1261">
        <f t="shared" si="6"/>
        <v>49856</v>
      </c>
      <c r="F163" s="1261">
        <f t="shared" si="7"/>
        <v>49856</v>
      </c>
      <c r="G163" s="1261">
        <f>WORKDAY(F163,$G$21,'Business Day Paris'!F142:F336)</f>
        <v>49871</v>
      </c>
      <c r="H163" s="1261">
        <f>WORKDAY(J163,$H$21,'Business Day Paris'!F142:F336)</f>
        <v>49877</v>
      </c>
      <c r="I163" s="1261">
        <f>WORKDAY(J163,$I$21,'Business Day Paris'!F142:F336)</f>
        <v>49879</v>
      </c>
      <c r="J163" s="1262">
        <f>IF(WORKDAY(EOMONTH(F163,0)+$J$21-1,1,'Business Day Paris'!F142:F336)&lt;=EOMONTH(Calendar!F164,0),WORKDAY(EOMONTH(F163,0)+$J$21-1,1,'Business Day Paris'!F142:F336),WORKDAY(EOMONTH(F163,0)+$J$21+1,-1,'Business Day Paris'!F142:F336))</f>
        <v>49884</v>
      </c>
      <c r="K163" s="1249"/>
    </row>
    <row r="164" spans="2:11">
      <c r="B164" s="1259">
        <v>142</v>
      </c>
      <c r="C164" s="2"/>
      <c r="D164" s="1260">
        <f t="shared" si="8"/>
        <v>49857</v>
      </c>
      <c r="E164" s="1261">
        <f t="shared" si="6"/>
        <v>49887</v>
      </c>
      <c r="F164" s="1261">
        <f t="shared" si="7"/>
        <v>49887</v>
      </c>
      <c r="G164" s="1261">
        <f>WORKDAY(F164,$G$21,'Business Day Paris'!F143:F337)</f>
        <v>49901</v>
      </c>
      <c r="H164" s="1261">
        <f>WORKDAY(J164,$H$21,'Business Day Paris'!F143:F337)</f>
        <v>49907</v>
      </c>
      <c r="I164" s="1261">
        <f>WORKDAY(J164,$I$21,'Business Day Paris'!F143:F337)</f>
        <v>49909</v>
      </c>
      <c r="J164" s="1262">
        <f>IF(WORKDAY(EOMONTH(F164,0)+$J$21-1,1,'Business Day Paris'!F143:F337)&lt;=EOMONTH(Calendar!F165,0),WORKDAY(EOMONTH(F164,0)+$J$21-1,1,'Business Day Paris'!F143:F337),WORKDAY(EOMONTH(F164,0)+$J$21+1,-1,'Business Day Paris'!F143:F337))</f>
        <v>49914</v>
      </c>
      <c r="K164" s="1249"/>
    </row>
    <row r="165" spans="2:11">
      <c r="B165" s="1259">
        <v>143</v>
      </c>
      <c r="C165" s="2"/>
      <c r="D165" s="1260">
        <f t="shared" si="8"/>
        <v>49888</v>
      </c>
      <c r="E165" s="1261">
        <f t="shared" si="6"/>
        <v>49918</v>
      </c>
      <c r="F165" s="1261">
        <f t="shared" si="7"/>
        <v>49918</v>
      </c>
      <c r="G165" s="1261">
        <f>WORKDAY(F165,$G$21,'Business Day Paris'!F144:F338)</f>
        <v>49930</v>
      </c>
      <c r="H165" s="1261">
        <f>WORKDAY(J165,$H$21,'Business Day Paris'!F144:F338)</f>
        <v>49940</v>
      </c>
      <c r="I165" s="1261">
        <f>WORKDAY(J165,$I$21,'Business Day Paris'!F144:F338)</f>
        <v>49942</v>
      </c>
      <c r="J165" s="1262">
        <f>IF(WORKDAY(EOMONTH(F165,0)+$J$21-1,1,'Business Day Paris'!F144:F338)&lt;=EOMONTH(Calendar!F166,0),WORKDAY(EOMONTH(F165,0)+$J$21-1,1,'Business Day Paris'!F144:F338),WORKDAY(EOMONTH(F165,0)+$J$21+1,-1,'Business Day Paris'!F144:F338))</f>
        <v>49947</v>
      </c>
      <c r="K165" s="1249"/>
    </row>
    <row r="166" spans="2:11">
      <c r="B166" s="1259">
        <v>144</v>
      </c>
      <c r="C166" s="2"/>
      <c r="D166" s="1260">
        <f t="shared" si="8"/>
        <v>49919</v>
      </c>
      <c r="E166" s="1261">
        <f t="shared" si="6"/>
        <v>49948</v>
      </c>
      <c r="F166" s="1261">
        <f t="shared" si="7"/>
        <v>49948</v>
      </c>
      <c r="G166" s="1261">
        <f>WORKDAY(F166,$G$21,'Business Day Paris'!F145:F339)</f>
        <v>49962</v>
      </c>
      <c r="H166" s="1261">
        <f>WORKDAY(J166,$H$21,'Business Day Paris'!F145:F339)</f>
        <v>49968</v>
      </c>
      <c r="I166" s="1261">
        <f>WORKDAY(J166,$I$21,'Business Day Paris'!F145:F339)</f>
        <v>49970</v>
      </c>
      <c r="J166" s="1262">
        <f>IF(WORKDAY(EOMONTH(F166,0)+$J$21-1,1,'Business Day Paris'!F145:F339)&lt;=EOMONTH(Calendar!F167,0),WORKDAY(EOMONTH(F166,0)+$J$21-1,1,'Business Day Paris'!F145:F339),WORKDAY(EOMONTH(F166,0)+$J$21+1,-1,'Business Day Paris'!F145:F339))</f>
        <v>49975</v>
      </c>
      <c r="K166" s="1249"/>
    </row>
    <row r="167" spans="2:11">
      <c r="B167" s="1259">
        <v>145</v>
      </c>
      <c r="C167" s="2"/>
      <c r="D167" s="1260">
        <f t="shared" si="8"/>
        <v>49949</v>
      </c>
      <c r="E167" s="1261">
        <f t="shared" si="6"/>
        <v>49979</v>
      </c>
      <c r="F167" s="1261">
        <f t="shared" si="7"/>
        <v>49979</v>
      </c>
      <c r="G167" s="1261">
        <f>WORKDAY(F167,$G$21,'Business Day Paris'!F146:F340)</f>
        <v>49996</v>
      </c>
      <c r="H167" s="1261">
        <f>WORKDAY(J167,$H$21,'Business Day Paris'!F146:F340)</f>
        <v>49999</v>
      </c>
      <c r="I167" s="1261">
        <f>WORKDAY(J167,$I$21,'Business Day Paris'!F146:F340)</f>
        <v>50003</v>
      </c>
      <c r="J167" s="1262">
        <f>IF(WORKDAY(EOMONTH(F167,0)+$J$21-1,1,'Business Day Paris'!F146:F340)&lt;=EOMONTH(Calendar!F168,0),WORKDAY(EOMONTH(F167,0)+$J$21-1,1,'Business Day Paris'!F146:F340),WORKDAY(EOMONTH(F167,0)+$J$21+1,-1,'Business Day Paris'!F146:F340))</f>
        <v>50006</v>
      </c>
      <c r="K167" s="1249"/>
    </row>
    <row r="168" spans="2:11">
      <c r="B168" s="1259">
        <v>146</v>
      </c>
      <c r="C168" s="2"/>
      <c r="D168" s="1260">
        <f t="shared" si="8"/>
        <v>49980</v>
      </c>
      <c r="E168" s="1261">
        <f t="shared" si="6"/>
        <v>50009</v>
      </c>
      <c r="F168" s="1261">
        <f t="shared" si="7"/>
        <v>50009</v>
      </c>
      <c r="G168" s="1261">
        <f>WORKDAY(F168,$G$21,'Business Day Paris'!F147:F341)</f>
        <v>50021</v>
      </c>
      <c r="H168" s="1261">
        <f>WORKDAY(J168,$H$21,'Business Day Paris'!F147:F341)</f>
        <v>50027</v>
      </c>
      <c r="I168" s="1261">
        <f>WORKDAY(J168,$I$21,'Business Day Paris'!F147:F341)</f>
        <v>50031</v>
      </c>
      <c r="J168" s="1262">
        <f>IF(WORKDAY(EOMONTH(F168,0)+$J$21-1,1,'Business Day Paris'!F147:F341)&lt;=EOMONTH(Calendar!F169,0),WORKDAY(EOMONTH(F168,0)+$J$21-1,1,'Business Day Paris'!F147:F341),WORKDAY(EOMONTH(F168,0)+$J$21+1,-1,'Business Day Paris'!F147:F341))</f>
        <v>50038</v>
      </c>
      <c r="K168" s="1249"/>
    </row>
    <row r="169" spans="2:11">
      <c r="B169" s="1259">
        <v>147</v>
      </c>
      <c r="C169" s="2"/>
      <c r="D169" s="1732">
        <f t="shared" si="8"/>
        <v>50010</v>
      </c>
      <c r="E169" s="1733">
        <f t="shared" si="6"/>
        <v>50040</v>
      </c>
      <c r="F169" s="1733">
        <f t="shared" si="7"/>
        <v>50040</v>
      </c>
      <c r="G169" s="1733">
        <f>WORKDAY(F169,$G$21,'Business Day Paris'!F148:F342)</f>
        <v>50054</v>
      </c>
      <c r="H169" s="1733">
        <f>WORKDAY(J169,$H$21,'Business Day Paris'!F148:F342)</f>
        <v>50060</v>
      </c>
      <c r="I169" s="1733">
        <f>WORKDAY(J169,$I$21,'Business Day Paris'!F148:F342)</f>
        <v>50062</v>
      </c>
      <c r="J169" s="1734">
        <f>IF(WORKDAY(EOMONTH(F169,0)+$J$21-1,1,'Business Day Paris'!F148:F342)&lt;=EOMONTH(Calendar!F170,0),WORKDAY(EOMONTH(F169,0)+$J$21-1,1,'Business Day Paris'!F148:F342),WORKDAY(EOMONTH(F169,0)+$J$21+1,-1,'Business Day Paris'!F148:F342))</f>
        <v>50067</v>
      </c>
      <c r="K169" s="1249"/>
    </row>
    <row r="170" spans="2:11">
      <c r="B170" s="1259">
        <v>148</v>
      </c>
      <c r="C170" s="2"/>
      <c r="D170" s="1732">
        <f t="shared" si="8"/>
        <v>50041</v>
      </c>
      <c r="E170" s="1733">
        <f t="shared" si="6"/>
        <v>50071</v>
      </c>
      <c r="F170" s="1733">
        <f t="shared" si="7"/>
        <v>50071</v>
      </c>
      <c r="G170" s="1733">
        <f>WORKDAY(F170,$G$21,'Business Day Paris'!F149:F343)</f>
        <v>50084</v>
      </c>
      <c r="H170" s="1733">
        <f>WORKDAY(J170,$H$21,'Business Day Paris'!F149:F343)</f>
        <v>50091</v>
      </c>
      <c r="I170" s="1733">
        <f>WORKDAY(J170,$I$21,'Business Day Paris'!F149:F343)</f>
        <v>50095</v>
      </c>
      <c r="J170" s="1734">
        <f>IF(WORKDAY(EOMONTH(F170,0)+$J$21-1,1,'Business Day Paris'!F149:F343)&lt;=EOMONTH(Calendar!F171,0),WORKDAY(EOMONTH(F170,0)+$J$21-1,1,'Business Day Paris'!F149:F343),WORKDAY(EOMONTH(F170,0)+$J$21+1,-1,'Business Day Paris'!F149:F343))</f>
        <v>50098</v>
      </c>
      <c r="K170" s="1249"/>
    </row>
    <row r="171" spans="2:11">
      <c r="B171" s="1259">
        <v>149</v>
      </c>
      <c r="C171" s="2"/>
      <c r="D171" s="1732">
        <f t="shared" si="8"/>
        <v>50072</v>
      </c>
      <c r="E171" s="1733">
        <f t="shared" si="6"/>
        <v>50099</v>
      </c>
      <c r="F171" s="1733">
        <f t="shared" si="7"/>
        <v>50099</v>
      </c>
      <c r="G171" s="1733">
        <f>WORKDAY(F171,$G$21,'Business Day Paris'!F150:F344)</f>
        <v>50112</v>
      </c>
      <c r="H171" s="1733">
        <f>WORKDAY(J171,$H$21,'Business Day Paris'!F150:F344)</f>
        <v>50119</v>
      </c>
      <c r="I171" s="1733">
        <f>WORKDAY(J171,$I$21,'Business Day Paris'!F150:F344)</f>
        <v>50123</v>
      </c>
      <c r="J171" s="1734">
        <f>IF(WORKDAY(EOMONTH(F171,0)+$J$21-1,1,'Business Day Paris'!F150:F344)&lt;=EOMONTH(Calendar!F172,0),WORKDAY(EOMONTH(F171,0)+$J$21-1,1,'Business Day Paris'!F150:F344),WORKDAY(EOMONTH(F171,0)+$J$21+1,-1,'Business Day Paris'!F150:F344))</f>
        <v>50126</v>
      </c>
      <c r="K171" s="1249"/>
    </row>
    <row r="172" spans="2:11">
      <c r="B172" s="1259">
        <v>150</v>
      </c>
      <c r="C172" s="2"/>
      <c r="D172" s="1732">
        <f t="shared" si="8"/>
        <v>50100</v>
      </c>
      <c r="E172" s="1733">
        <f t="shared" si="6"/>
        <v>50130</v>
      </c>
      <c r="F172" s="1733">
        <f t="shared" si="7"/>
        <v>50130</v>
      </c>
      <c r="G172" s="1733">
        <f>WORKDAY(F172,$G$21,'Business Day Paris'!F151:F345)</f>
        <v>50144</v>
      </c>
      <c r="H172" s="1733">
        <f>WORKDAY(J172,$H$21,'Business Day Paris'!F151:F345)</f>
        <v>50150</v>
      </c>
      <c r="I172" s="1733">
        <f>WORKDAY(J172,$I$21,'Business Day Paris'!F151:F345)</f>
        <v>50152</v>
      </c>
      <c r="J172" s="1734">
        <f>IF(WORKDAY(EOMONTH(F172,0)+$J$21-1,1,'Business Day Paris'!F151:F345)&lt;=EOMONTH(Calendar!F173,0),WORKDAY(EOMONTH(F172,0)+$J$21-1,1,'Business Day Paris'!F151:F345),WORKDAY(EOMONTH(F172,0)+$J$21+1,-1,'Business Day Paris'!F151:F345))</f>
        <v>50157</v>
      </c>
      <c r="K172" s="1249"/>
    </row>
    <row r="173" spans="2:11">
      <c r="B173" s="1259">
        <v>151</v>
      </c>
      <c r="C173" s="2"/>
      <c r="D173" s="1732">
        <f t="shared" si="8"/>
        <v>50131</v>
      </c>
      <c r="E173" s="1733">
        <f t="shared" si="6"/>
        <v>50160</v>
      </c>
      <c r="F173" s="1733">
        <f t="shared" si="7"/>
        <v>50160</v>
      </c>
      <c r="G173" s="1733">
        <f>WORKDAY(F173,$G$21,'Business Day Paris'!F152:F346)</f>
        <v>50174</v>
      </c>
      <c r="H173" s="1733">
        <f>WORKDAY(J173,$H$21,'Business Day Paris'!F152:F346)</f>
        <v>50180</v>
      </c>
      <c r="I173" s="1733">
        <f>WORKDAY(J173,$I$21,'Business Day Paris'!F152:F346)</f>
        <v>50182</v>
      </c>
      <c r="J173" s="1734">
        <f>IF(WORKDAY(EOMONTH(F173,0)+$J$21-1,1,'Business Day Paris'!F152:F346)&lt;=EOMONTH(Calendar!F174,0),WORKDAY(EOMONTH(F173,0)+$J$21-1,1,'Business Day Paris'!F152:F346),WORKDAY(EOMONTH(F173,0)+$J$21+1,-1,'Business Day Paris'!F152:F346))</f>
        <v>50187</v>
      </c>
      <c r="K173" s="1249"/>
    </row>
    <row r="174" spans="2:11">
      <c r="B174" s="1259">
        <v>152</v>
      </c>
      <c r="C174" s="2"/>
      <c r="D174" s="1732">
        <f t="shared" si="8"/>
        <v>50161</v>
      </c>
      <c r="E174" s="1733">
        <f t="shared" si="6"/>
        <v>50191</v>
      </c>
      <c r="F174" s="1733">
        <f t="shared" si="7"/>
        <v>50191</v>
      </c>
      <c r="G174" s="1733">
        <f>WORKDAY(F174,$G$21,'Business Day Paris'!F153:F347)</f>
        <v>50203</v>
      </c>
      <c r="H174" s="1733">
        <f>WORKDAY(J174,$H$21,'Business Day Paris'!F153:F347)</f>
        <v>50213</v>
      </c>
      <c r="I174" s="1733">
        <f>WORKDAY(J174,$I$21,'Business Day Paris'!F153:F347)</f>
        <v>50215</v>
      </c>
      <c r="J174" s="1734">
        <f>IF(WORKDAY(EOMONTH(F174,0)+$J$21-1,1,'Business Day Paris'!F153:F347)&lt;=EOMONTH(Calendar!F175,0),WORKDAY(EOMONTH(F174,0)+$J$21-1,1,'Business Day Paris'!F153:F347),WORKDAY(EOMONTH(F174,0)+$J$21+1,-1,'Business Day Paris'!F153:F347))</f>
        <v>50220</v>
      </c>
      <c r="K174" s="1249"/>
    </row>
    <row r="175" spans="2:11">
      <c r="B175" s="1259">
        <v>153</v>
      </c>
      <c r="C175" s="2"/>
      <c r="D175" s="1732">
        <f t="shared" si="8"/>
        <v>50192</v>
      </c>
      <c r="E175" s="1733">
        <f t="shared" si="6"/>
        <v>50221</v>
      </c>
      <c r="F175" s="1733">
        <f t="shared" si="7"/>
        <v>50221</v>
      </c>
      <c r="G175" s="1733">
        <f>WORKDAY(F175,$G$21,'Business Day Paris'!F154:F348)</f>
        <v>50235</v>
      </c>
      <c r="H175" s="1733">
        <f>WORKDAY(J175,$H$21,'Business Day Paris'!F154:F348)</f>
        <v>50241</v>
      </c>
      <c r="I175" s="1733">
        <f>WORKDAY(J175,$I$21,'Business Day Paris'!F154:F348)</f>
        <v>50243</v>
      </c>
      <c r="J175" s="1734">
        <f>IF(WORKDAY(EOMONTH(F175,0)+$J$21-1,1,'Business Day Paris'!F154:F348)&lt;=EOMONTH(Calendar!F176,0),WORKDAY(EOMONTH(F175,0)+$J$21-1,1,'Business Day Paris'!F154:F348),WORKDAY(EOMONTH(F175,0)+$J$21+1,-1,'Business Day Paris'!F154:F348))</f>
        <v>50248</v>
      </c>
      <c r="K175" s="1249"/>
    </row>
    <row r="176" spans="2:11">
      <c r="B176" s="1259">
        <v>154</v>
      </c>
      <c r="C176" s="2"/>
      <c r="D176" s="1732">
        <f t="shared" si="8"/>
        <v>50222</v>
      </c>
      <c r="E176" s="1733">
        <f t="shared" si="6"/>
        <v>50252</v>
      </c>
      <c r="F176" s="1733">
        <f t="shared" si="7"/>
        <v>50252</v>
      </c>
      <c r="G176" s="1733">
        <f>WORKDAY(F176,$G$21,'Business Day Paris'!F155:F349)</f>
        <v>50266</v>
      </c>
      <c r="H176" s="1733">
        <f>WORKDAY(J176,$H$21,'Business Day Paris'!F155:F349)</f>
        <v>50272</v>
      </c>
      <c r="I176" s="1733">
        <f>WORKDAY(J176,$I$21,'Business Day Paris'!F155:F349)</f>
        <v>50276</v>
      </c>
      <c r="J176" s="1734">
        <f>IF(WORKDAY(EOMONTH(F176,0)+$J$21-1,1,'Business Day Paris'!F155:F349)&lt;=EOMONTH(Calendar!F177,0),WORKDAY(EOMONTH(F176,0)+$J$21-1,1,'Business Day Paris'!F155:F349),WORKDAY(EOMONTH(F176,0)+$J$21+1,-1,'Business Day Paris'!F155:F349))</f>
        <v>50279</v>
      </c>
      <c r="K176" s="1249"/>
    </row>
    <row r="177" spans="2:11">
      <c r="B177" s="1259">
        <v>155</v>
      </c>
      <c r="C177" s="2"/>
      <c r="D177" s="1732">
        <f t="shared" si="8"/>
        <v>50253</v>
      </c>
      <c r="E177" s="1733">
        <f t="shared" si="6"/>
        <v>50283</v>
      </c>
      <c r="F177" s="1733">
        <f t="shared" si="7"/>
        <v>50283</v>
      </c>
      <c r="G177" s="1733">
        <f>WORKDAY(F177,$G$21,'Business Day Paris'!F156:F350)</f>
        <v>50297</v>
      </c>
      <c r="H177" s="1733">
        <f>WORKDAY(J177,$H$21,'Business Day Paris'!F156:F350)</f>
        <v>50304</v>
      </c>
      <c r="I177" s="1733">
        <f>WORKDAY(J177,$I$21,'Business Day Paris'!F156:F350)</f>
        <v>50306</v>
      </c>
      <c r="J177" s="1734">
        <f>IF(WORKDAY(EOMONTH(F177,0)+$J$21-1,1,'Business Day Paris'!F156:F350)&lt;=EOMONTH(Calendar!F178,0),WORKDAY(EOMONTH(F177,0)+$J$21-1,1,'Business Day Paris'!F156:F350),WORKDAY(EOMONTH(F177,0)+$J$21+1,-1,'Business Day Paris'!F156:F350))</f>
        <v>50311</v>
      </c>
      <c r="K177" s="1249"/>
    </row>
    <row r="178" spans="2:11">
      <c r="B178" s="1259">
        <v>156</v>
      </c>
      <c r="C178" s="2"/>
      <c r="D178" s="1732">
        <f t="shared" si="8"/>
        <v>50284</v>
      </c>
      <c r="E178" s="1733">
        <f t="shared" si="6"/>
        <v>50313</v>
      </c>
      <c r="F178" s="1733">
        <f t="shared" si="7"/>
        <v>50313</v>
      </c>
      <c r="G178" s="1733">
        <f>WORKDAY(F178,$G$21,'Business Day Paris'!F157:F351)</f>
        <v>50327</v>
      </c>
      <c r="H178" s="1733">
        <f>WORKDAY(J178,$H$21,'Business Day Paris'!F157:F351)</f>
        <v>50333</v>
      </c>
      <c r="I178" s="1733">
        <f>WORKDAY(J178,$I$21,'Business Day Paris'!F157:F351)</f>
        <v>50335</v>
      </c>
      <c r="J178" s="1734">
        <f>IF(WORKDAY(EOMONTH(F178,0)+$J$21-1,1,'Business Day Paris'!F157:F351)&lt;=EOMONTH(Calendar!F179,0),WORKDAY(EOMONTH(F178,0)+$J$21-1,1,'Business Day Paris'!F157:F351),WORKDAY(EOMONTH(F178,0)+$J$21+1,-1,'Business Day Paris'!F157:F351))</f>
        <v>50340</v>
      </c>
      <c r="K178" s="1249"/>
    </row>
    <row r="179" spans="2:11">
      <c r="B179" s="1259">
        <v>157</v>
      </c>
      <c r="C179" s="2"/>
      <c r="D179" s="1732">
        <f t="shared" si="8"/>
        <v>50314</v>
      </c>
      <c r="E179" s="1733">
        <f t="shared" si="6"/>
        <v>50344</v>
      </c>
      <c r="F179" s="1733">
        <f t="shared" si="7"/>
        <v>50344</v>
      </c>
      <c r="G179" s="1733">
        <f>WORKDAY(F179,$G$21,'Business Day Paris'!F158:F352)</f>
        <v>50357</v>
      </c>
      <c r="H179" s="1733">
        <f>WORKDAY(J179,$H$21,'Business Day Paris'!F158:F352)</f>
        <v>50364</v>
      </c>
      <c r="I179" s="1733">
        <f>WORKDAY(J179,$I$21,'Business Day Paris'!F158:F352)</f>
        <v>50368</v>
      </c>
      <c r="J179" s="1734">
        <f>IF(WORKDAY(EOMONTH(F179,0)+$J$21-1,1,'Business Day Paris'!F158:F352)&lt;=EOMONTH(Calendar!F180,0),WORKDAY(EOMONTH(F179,0)+$J$21-1,1,'Business Day Paris'!F158:F352),WORKDAY(EOMONTH(F179,0)+$J$21+1,-1,'Business Day Paris'!F158:F352))</f>
        <v>50371</v>
      </c>
      <c r="K179" s="1249"/>
    </row>
    <row r="180" spans="2:11">
      <c r="B180" s="1259">
        <v>158</v>
      </c>
      <c r="C180" s="2"/>
      <c r="D180" s="1732">
        <f t="shared" si="8"/>
        <v>50345</v>
      </c>
      <c r="E180" s="1733">
        <f t="shared" si="6"/>
        <v>50374</v>
      </c>
      <c r="F180" s="1733">
        <f t="shared" si="7"/>
        <v>50374</v>
      </c>
      <c r="G180" s="1733">
        <f>WORKDAY(F180,$G$21,'Business Day Paris'!F159:F353)</f>
        <v>50388</v>
      </c>
      <c r="H180" s="1733">
        <f>WORKDAY(J180,$H$21,'Business Day Paris'!F159:F353)</f>
        <v>50395</v>
      </c>
      <c r="I180" s="1733">
        <f>WORKDAY(J180,$I$21,'Business Day Paris'!F159:F353)</f>
        <v>50397</v>
      </c>
      <c r="J180" s="1734">
        <f>IF(WORKDAY(EOMONTH(F180,0)+$J$21-1,1,'Business Day Paris'!F159:F353)&lt;=EOMONTH(Calendar!F181,0),WORKDAY(EOMONTH(F180,0)+$J$21-1,1,'Business Day Paris'!F159:F353),WORKDAY(EOMONTH(F180,0)+$J$21+1,-1,'Business Day Paris'!F159:F353))</f>
        <v>50402</v>
      </c>
      <c r="K180" s="1249"/>
    </row>
    <row r="181" spans="2:11">
      <c r="B181" s="1259">
        <v>159</v>
      </c>
      <c r="C181" s="2"/>
      <c r="D181" s="1732">
        <f t="shared" si="8"/>
        <v>50375</v>
      </c>
      <c r="E181" s="1733">
        <f t="shared" si="6"/>
        <v>50405</v>
      </c>
      <c r="F181" s="1733">
        <f t="shared" si="7"/>
        <v>50405</v>
      </c>
      <c r="G181" s="1733">
        <f>WORKDAY(F181,$G$21,'Business Day Paris'!F160:F354)</f>
        <v>50419</v>
      </c>
      <c r="H181" s="1733">
        <f>WORKDAY(J181,$H$21,'Business Day Paris'!F160:F354)</f>
        <v>50425</v>
      </c>
      <c r="I181" s="1733">
        <f>WORKDAY(J181,$I$21,'Business Day Paris'!F160:F354)</f>
        <v>50427</v>
      </c>
      <c r="J181" s="1734">
        <f>IF(WORKDAY(EOMONTH(F181,0)+$J$21-1,1,'Business Day Paris'!F160:F354)&lt;=EOMONTH(Calendar!F182,0),WORKDAY(EOMONTH(F181,0)+$J$21-1,1,'Business Day Paris'!F160:F354),WORKDAY(EOMONTH(F181,0)+$J$21+1,-1,'Business Day Paris'!F160:F354))</f>
        <v>50432</v>
      </c>
      <c r="K181" s="1249"/>
    </row>
    <row r="182" spans="2:11">
      <c r="B182" s="1259">
        <v>160</v>
      </c>
      <c r="C182" s="2"/>
      <c r="D182" s="1732">
        <f t="shared" si="8"/>
        <v>50406</v>
      </c>
      <c r="E182" s="1733">
        <f t="shared" si="6"/>
        <v>50436</v>
      </c>
      <c r="F182" s="1733">
        <f t="shared" si="7"/>
        <v>50436</v>
      </c>
      <c r="G182" s="1733">
        <f>WORKDAY(F182,$G$21,'Business Day Paris'!F161:F355)</f>
        <v>50448</v>
      </c>
      <c r="H182" s="1733">
        <f>WORKDAY(J182,$H$21,'Business Day Paris'!F161:F355)</f>
        <v>50455</v>
      </c>
      <c r="I182" s="1733">
        <f>WORKDAY(J182,$I$21,'Business Day Paris'!F161:F355)</f>
        <v>50459</v>
      </c>
      <c r="J182" s="1734">
        <f>IF(WORKDAY(EOMONTH(F182,0)+$J$21-1,1,'Business Day Paris'!F161:F355)&lt;=EOMONTH(Calendar!F183,0),WORKDAY(EOMONTH(F182,0)+$J$21-1,1,'Business Day Paris'!F161:F355),WORKDAY(EOMONTH(F182,0)+$J$21+1,-1,'Business Day Paris'!F161:F355))</f>
        <v>50462</v>
      </c>
      <c r="K182" s="1249"/>
    </row>
    <row r="183" spans="2:11">
      <c r="B183" s="1259">
        <v>161</v>
      </c>
      <c r="C183" s="2"/>
      <c r="D183" s="1732">
        <f t="shared" si="8"/>
        <v>50437</v>
      </c>
      <c r="E183" s="1733">
        <f t="shared" si="6"/>
        <v>50464</v>
      </c>
      <c r="F183" s="1733">
        <f t="shared" si="7"/>
        <v>50464</v>
      </c>
      <c r="G183" s="1733">
        <f>WORKDAY(F183,$G$21,'Business Day Paris'!F162:F356)</f>
        <v>50476</v>
      </c>
      <c r="H183" s="1733">
        <f>WORKDAY(J183,$H$21,'Business Day Paris'!F162:F356)</f>
        <v>50486</v>
      </c>
      <c r="I183" s="1733">
        <f>WORKDAY(J183,$I$21,'Business Day Paris'!F162:F356)</f>
        <v>50488</v>
      </c>
      <c r="J183" s="1734">
        <f>IF(WORKDAY(EOMONTH(F183,0)+$J$21-1,1,'Business Day Paris'!F162:F356)&lt;=EOMONTH(Calendar!F184,0),WORKDAY(EOMONTH(F183,0)+$J$21-1,1,'Business Day Paris'!F162:F356),WORKDAY(EOMONTH(F183,0)+$J$21+1,-1,'Business Day Paris'!F162:F356))</f>
        <v>50493</v>
      </c>
      <c r="K183" s="1249"/>
    </row>
    <row r="184" spans="2:11">
      <c r="B184" s="1259">
        <v>162</v>
      </c>
      <c r="C184" s="2"/>
      <c r="D184" s="1732">
        <f t="shared" si="8"/>
        <v>50465</v>
      </c>
      <c r="E184" s="1733">
        <f t="shared" si="6"/>
        <v>50495</v>
      </c>
      <c r="F184" s="1733">
        <f t="shared" si="7"/>
        <v>50495</v>
      </c>
      <c r="G184" s="1733">
        <f>WORKDAY(F184,$G$21,'Business Day Paris'!F163:F357)</f>
        <v>50509</v>
      </c>
      <c r="H184" s="1733">
        <f>WORKDAY(J184,$H$21,'Business Day Paris'!F163:F357)</f>
        <v>50515</v>
      </c>
      <c r="I184" s="1733">
        <f>WORKDAY(J184,$I$21,'Business Day Paris'!F163:F357)</f>
        <v>50517</v>
      </c>
      <c r="J184" s="1734">
        <f>IF(WORKDAY(EOMONTH(F184,0)+$J$21-1,1,'Business Day Paris'!F163:F357)&lt;=EOMONTH(Calendar!F185,0),WORKDAY(EOMONTH(F184,0)+$J$21-1,1,'Business Day Paris'!F163:F357),WORKDAY(EOMONTH(F184,0)+$J$21+1,-1,'Business Day Paris'!F163:F357))</f>
        <v>50522</v>
      </c>
      <c r="K184" s="1249"/>
    </row>
    <row r="185" spans="2:11">
      <c r="B185" s="1259">
        <v>163</v>
      </c>
      <c r="C185" s="2"/>
      <c r="D185" s="1732">
        <f t="shared" si="8"/>
        <v>50496</v>
      </c>
      <c r="E185" s="1733">
        <f t="shared" si="6"/>
        <v>50525</v>
      </c>
      <c r="F185" s="1733">
        <f t="shared" si="7"/>
        <v>50525</v>
      </c>
      <c r="G185" s="1733">
        <f>WORKDAY(F185,$G$21,'Business Day Paris'!F164:F358)</f>
        <v>50539</v>
      </c>
      <c r="H185" s="1733">
        <f>WORKDAY(J185,$H$21,'Business Day Paris'!F164:F358)</f>
        <v>50545</v>
      </c>
      <c r="I185" s="1733">
        <f>WORKDAY(J185,$I$21,'Business Day Paris'!F164:F358)</f>
        <v>50549</v>
      </c>
      <c r="J185" s="1734">
        <f>IF(WORKDAY(EOMONTH(F185,0)+$J$21-1,1,'Business Day Paris'!F164:F358)&lt;=EOMONTH(Calendar!F186,0),WORKDAY(EOMONTH(F185,0)+$J$21-1,1,'Business Day Paris'!F164:F358),WORKDAY(EOMONTH(F185,0)+$J$21+1,-1,'Business Day Paris'!F164:F358))</f>
        <v>50552</v>
      </c>
      <c r="K185" s="1249"/>
    </row>
    <row r="186" spans="2:11">
      <c r="B186" s="1259">
        <v>164</v>
      </c>
      <c r="C186" s="2"/>
      <c r="D186" s="1732">
        <f t="shared" si="8"/>
        <v>50526</v>
      </c>
      <c r="E186" s="1733">
        <f t="shared" si="6"/>
        <v>50556</v>
      </c>
      <c r="F186" s="1733">
        <f t="shared" si="7"/>
        <v>50556</v>
      </c>
      <c r="G186" s="1733">
        <f>WORKDAY(F186,$G$21,'Business Day Paris'!F165:F359)</f>
        <v>50570</v>
      </c>
      <c r="H186" s="1733">
        <f>WORKDAY(J186,$H$21,'Business Day Paris'!F165:F359)</f>
        <v>50577</v>
      </c>
      <c r="I186" s="1733">
        <f>WORKDAY(J186,$I$21,'Business Day Paris'!F165:F359)</f>
        <v>50579</v>
      </c>
      <c r="J186" s="1734">
        <f>IF(WORKDAY(EOMONTH(F186,0)+$J$21-1,1,'Business Day Paris'!F165:F359)&lt;=EOMONTH(Calendar!F187,0),WORKDAY(EOMONTH(F186,0)+$J$21-1,1,'Business Day Paris'!F165:F359),WORKDAY(EOMONTH(F186,0)+$J$21+1,-1,'Business Day Paris'!F165:F359))</f>
        <v>50584</v>
      </c>
      <c r="K186" s="1249"/>
    </row>
    <row r="187" spans="2:11">
      <c r="B187" s="1259">
        <v>165</v>
      </c>
      <c r="C187" s="2"/>
      <c r="D187" s="1732">
        <f t="shared" si="8"/>
        <v>50557</v>
      </c>
      <c r="E187" s="1733">
        <f t="shared" si="6"/>
        <v>50586</v>
      </c>
      <c r="F187" s="1733">
        <f t="shared" si="7"/>
        <v>50586</v>
      </c>
      <c r="G187" s="1733">
        <f>WORKDAY(F187,$G$21,'Business Day Paris'!F166:F360)</f>
        <v>50600</v>
      </c>
      <c r="H187" s="1733">
        <f>WORKDAY(J187,$H$21,'Business Day Paris'!F166:F360)</f>
        <v>50606</v>
      </c>
      <c r="I187" s="1733">
        <f>WORKDAY(J187,$I$21,'Business Day Paris'!F166:F360)</f>
        <v>50608</v>
      </c>
      <c r="J187" s="1734">
        <f>IF(WORKDAY(EOMONTH(F187,0)+$J$21-1,1,'Business Day Paris'!F166:F360)&lt;=EOMONTH(Calendar!F188,0),WORKDAY(EOMONTH(F187,0)+$J$21-1,1,'Business Day Paris'!F166:F360),WORKDAY(EOMONTH(F187,0)+$J$21+1,-1,'Business Day Paris'!F166:F360))</f>
        <v>50613</v>
      </c>
      <c r="K187" s="1249"/>
    </row>
    <row r="188" spans="2:11">
      <c r="B188" s="1259">
        <v>166</v>
      </c>
      <c r="C188" s="2"/>
      <c r="D188" s="1732">
        <f t="shared" si="8"/>
        <v>50587</v>
      </c>
      <c r="E188" s="1733">
        <f t="shared" si="6"/>
        <v>50617</v>
      </c>
      <c r="F188" s="1733">
        <f t="shared" si="7"/>
        <v>50617</v>
      </c>
      <c r="G188" s="1733">
        <f>WORKDAY(F188,$G$21,'Business Day Paris'!F167:F361)</f>
        <v>50630</v>
      </c>
      <c r="H188" s="1733">
        <f>WORKDAY(J188,$H$21,'Business Day Paris'!F167:F361)</f>
        <v>50637</v>
      </c>
      <c r="I188" s="1733">
        <f>WORKDAY(J188,$I$21,'Business Day Paris'!F167:F361)</f>
        <v>50641</v>
      </c>
      <c r="J188" s="1734">
        <f>IF(WORKDAY(EOMONTH(F188,0)+$J$21-1,1,'Business Day Paris'!F167:F361)&lt;=EOMONTH(Calendar!F189,0),WORKDAY(EOMONTH(F188,0)+$J$21-1,1,'Business Day Paris'!F167:F361),WORKDAY(EOMONTH(F188,0)+$J$21+1,-1,'Business Day Paris'!F167:F361))</f>
        <v>50644</v>
      </c>
      <c r="K188" s="1249"/>
    </row>
    <row r="189" spans="2:11">
      <c r="B189" s="1259">
        <v>167</v>
      </c>
      <c r="C189" s="2"/>
      <c r="D189" s="1732">
        <f t="shared" si="8"/>
        <v>50618</v>
      </c>
      <c r="E189" s="1733">
        <f t="shared" si="6"/>
        <v>50648</v>
      </c>
      <c r="F189" s="1733">
        <f t="shared" si="7"/>
        <v>50648</v>
      </c>
      <c r="G189" s="1733">
        <f>WORKDAY(F189,$G$21,'Business Day Paris'!F168:F362)</f>
        <v>50662</v>
      </c>
      <c r="H189" s="1733">
        <f>WORKDAY(J189,$H$21,'Business Day Paris'!F168:F362)</f>
        <v>50668</v>
      </c>
      <c r="I189" s="1733">
        <f>WORKDAY(J189,$I$21,'Business Day Paris'!F168:F362)</f>
        <v>50670</v>
      </c>
      <c r="J189" s="1734">
        <f>IF(WORKDAY(EOMONTH(F189,0)+$J$21-1,1,'Business Day Paris'!F168:F362)&lt;=EOMONTH(Calendar!F190,0),WORKDAY(EOMONTH(F189,0)+$J$21-1,1,'Business Day Paris'!F168:F362),WORKDAY(EOMONTH(F189,0)+$J$21+1,-1,'Business Day Paris'!F168:F362))</f>
        <v>50675</v>
      </c>
      <c r="K189" s="1249"/>
    </row>
    <row r="190" spans="2:11">
      <c r="B190" s="1259">
        <v>168</v>
      </c>
      <c r="C190" s="2"/>
      <c r="D190" s="1732">
        <f t="shared" si="8"/>
        <v>50649</v>
      </c>
      <c r="E190" s="1733">
        <f t="shared" si="6"/>
        <v>50678</v>
      </c>
      <c r="F190" s="1733">
        <f t="shared" si="7"/>
        <v>50678</v>
      </c>
      <c r="G190" s="1733">
        <f>WORKDAY(F190,$G$21,'Business Day Paris'!F169:F363)</f>
        <v>50692</v>
      </c>
      <c r="H190" s="1733">
        <f>WORKDAY(J190,$H$21,'Business Day Paris'!F169:F363)</f>
        <v>50698</v>
      </c>
      <c r="I190" s="1733">
        <f>WORKDAY(J190,$I$21,'Business Day Paris'!F169:F363)</f>
        <v>50700</v>
      </c>
      <c r="J190" s="1734">
        <f>IF(WORKDAY(EOMONTH(F190,0)+$J$21-1,1,'Business Day Paris'!F169:F363)&lt;=EOMONTH(Calendar!F191,0),WORKDAY(EOMONTH(F190,0)+$J$21-1,1,'Business Day Paris'!F169:F363),WORKDAY(EOMONTH(F190,0)+$J$21+1,-1,'Business Day Paris'!F169:F363))</f>
        <v>50705</v>
      </c>
      <c r="K190" s="1249"/>
    </row>
    <row r="191" spans="2:11">
      <c r="B191" s="1259">
        <v>169</v>
      </c>
      <c r="C191" s="2"/>
      <c r="D191" s="1732">
        <f t="shared" si="8"/>
        <v>50679</v>
      </c>
      <c r="E191" s="1733">
        <f t="shared" si="6"/>
        <v>50709</v>
      </c>
      <c r="F191" s="1733">
        <f t="shared" si="7"/>
        <v>50709</v>
      </c>
      <c r="G191" s="1733">
        <f>WORKDAY(F191,$G$21,'Business Day Paris'!F170:F364)</f>
        <v>50721</v>
      </c>
      <c r="H191" s="1733">
        <f>WORKDAY(J191,$H$21,'Business Day Paris'!F170:F364)</f>
        <v>50731</v>
      </c>
      <c r="I191" s="1733">
        <f>WORKDAY(J191,$I$21,'Business Day Paris'!F170:F364)</f>
        <v>50733</v>
      </c>
      <c r="J191" s="1734">
        <f>IF(WORKDAY(EOMONTH(F191,0)+$J$21-1,1,'Business Day Paris'!F170:F364)&lt;=EOMONTH(Calendar!F192,0),WORKDAY(EOMONTH(F191,0)+$J$21-1,1,'Business Day Paris'!F170:F364),WORKDAY(EOMONTH(F191,0)+$J$21+1,-1,'Business Day Paris'!F170:F364))</f>
        <v>50738</v>
      </c>
      <c r="K191" s="1249"/>
    </row>
    <row r="192" spans="2:11">
      <c r="B192" s="1259">
        <v>170</v>
      </c>
      <c r="C192" s="2"/>
      <c r="D192" s="1732">
        <f t="shared" si="8"/>
        <v>50710</v>
      </c>
      <c r="E192" s="1733">
        <f t="shared" si="6"/>
        <v>50739</v>
      </c>
      <c r="F192" s="1733">
        <f t="shared" si="7"/>
        <v>50739</v>
      </c>
      <c r="G192" s="1733">
        <f>WORKDAY(F192,$G$21,'Business Day Paris'!F171:F365)</f>
        <v>50753</v>
      </c>
      <c r="H192" s="1733">
        <f>WORKDAY(J192,$H$21,'Business Day Paris'!F171:F365)</f>
        <v>50759</v>
      </c>
      <c r="I192" s="1733">
        <f>WORKDAY(J192,$I$21,'Business Day Paris'!F171:F365)</f>
        <v>50761</v>
      </c>
      <c r="J192" s="1734">
        <f>IF(WORKDAY(EOMONTH(F192,0)+$J$21-1,1,'Business Day Paris'!F171:F365)&lt;=EOMONTH(Calendar!F193,0),WORKDAY(EOMONTH(F192,0)+$J$21-1,1,'Business Day Paris'!F171:F365),WORKDAY(EOMONTH(F192,0)+$J$21+1,-1,'Business Day Paris'!F171:F365))</f>
        <v>50766</v>
      </c>
      <c r="K192" s="1249"/>
    </row>
    <row r="193" spans="2:11">
      <c r="B193" s="1259">
        <v>171</v>
      </c>
      <c r="C193" s="2"/>
      <c r="D193" s="1732">
        <f t="shared" si="8"/>
        <v>50740</v>
      </c>
      <c r="E193" s="1733">
        <f t="shared" si="6"/>
        <v>50770</v>
      </c>
      <c r="F193" s="1733">
        <f t="shared" si="7"/>
        <v>50770</v>
      </c>
      <c r="G193" s="1733">
        <f>WORKDAY(F193,$G$21,'Business Day Paris'!F172:F366)</f>
        <v>50784</v>
      </c>
      <c r="H193" s="1733">
        <f>WORKDAY(J193,$H$21,'Business Day Paris'!F172:F366)</f>
        <v>50790</v>
      </c>
      <c r="I193" s="1733">
        <f>WORKDAY(J193,$I$21,'Business Day Paris'!F172:F366)</f>
        <v>50794</v>
      </c>
      <c r="J193" s="1734">
        <f>IF(WORKDAY(EOMONTH(F193,0)+$J$21-1,1,'Business Day Paris'!F172:F366)&lt;=EOMONTH(Calendar!F194,0),WORKDAY(EOMONTH(F193,0)+$J$21-1,1,'Business Day Paris'!F172:F366),WORKDAY(EOMONTH(F193,0)+$J$21+1,-1,'Business Day Paris'!F172:F366))</f>
        <v>50797</v>
      </c>
      <c r="K193" s="1249"/>
    </row>
    <row r="194" spans="2:11">
      <c r="B194" s="1259">
        <v>172</v>
      </c>
      <c r="C194" s="2"/>
      <c r="D194" s="1732">
        <f t="shared" si="8"/>
        <v>50771</v>
      </c>
      <c r="E194" s="1733">
        <f t="shared" si="6"/>
        <v>50801</v>
      </c>
      <c r="F194" s="1733">
        <f t="shared" si="7"/>
        <v>50801</v>
      </c>
      <c r="G194" s="1733">
        <f>WORKDAY(F194,$G$21,'Business Day Paris'!F173:F367)</f>
        <v>50815</v>
      </c>
      <c r="H194" s="1733">
        <f>WORKDAY(J194,$H$21,'Business Day Paris'!F173:F367)</f>
        <v>50822</v>
      </c>
      <c r="I194" s="1733">
        <f>WORKDAY(J194,$I$21,'Business Day Paris'!F173:F367)</f>
        <v>50824</v>
      </c>
      <c r="J194" s="1734">
        <f>IF(WORKDAY(EOMONTH(F194,0)+$J$21-1,1,'Business Day Paris'!F173:F367)&lt;=EOMONTH(Calendar!F195,0),WORKDAY(EOMONTH(F194,0)+$J$21-1,1,'Business Day Paris'!F173:F367),WORKDAY(EOMONTH(F194,0)+$J$21+1,-1,'Business Day Paris'!F173:F367))</f>
        <v>50829</v>
      </c>
      <c r="K194" s="1249"/>
    </row>
    <row r="195" spans="2:11">
      <c r="B195" s="1259">
        <v>173</v>
      </c>
      <c r="C195" s="2"/>
      <c r="D195" s="1732">
        <f t="shared" si="8"/>
        <v>50802</v>
      </c>
      <c r="E195" s="1733">
        <f t="shared" si="6"/>
        <v>50829</v>
      </c>
      <c r="F195" s="1733">
        <f t="shared" si="7"/>
        <v>50829</v>
      </c>
      <c r="G195" s="1733">
        <f>WORKDAY(F195,$G$21,'Business Day Paris'!F174:F368)</f>
        <v>50843</v>
      </c>
      <c r="H195" s="1733">
        <f>WORKDAY(J195,$H$21,'Business Day Paris'!F174:F368)</f>
        <v>50850</v>
      </c>
      <c r="I195" s="1733">
        <f>WORKDAY(J195,$I$21,'Business Day Paris'!F174:F368)</f>
        <v>50852</v>
      </c>
      <c r="J195" s="1734">
        <f>IF(WORKDAY(EOMONTH(F195,0)+$J$21-1,1,'Business Day Paris'!F174:F368)&lt;=EOMONTH(Calendar!F196,0),WORKDAY(EOMONTH(F195,0)+$J$21-1,1,'Business Day Paris'!F174:F368),WORKDAY(EOMONTH(F195,0)+$J$21+1,-1,'Business Day Paris'!F174:F368))</f>
        <v>50857</v>
      </c>
      <c r="K195" s="1249"/>
    </row>
    <row r="196" spans="2:11">
      <c r="B196" s="1259">
        <v>174</v>
      </c>
      <c r="C196" s="2"/>
      <c r="D196" s="1732">
        <f t="shared" si="8"/>
        <v>50830</v>
      </c>
      <c r="E196" s="1733">
        <f t="shared" si="6"/>
        <v>50860</v>
      </c>
      <c r="F196" s="1733">
        <f t="shared" si="7"/>
        <v>50860</v>
      </c>
      <c r="G196" s="1733">
        <f>WORKDAY(F196,$G$21,'Business Day Paris'!F175:F369)</f>
        <v>50874</v>
      </c>
      <c r="H196" s="1733">
        <f>WORKDAY(J196,$H$21,'Business Day Paris'!F175:F369)</f>
        <v>50880</v>
      </c>
      <c r="I196" s="1733">
        <f>WORKDAY(J196,$I$21,'Business Day Paris'!F175:F369)</f>
        <v>50882</v>
      </c>
      <c r="J196" s="1734">
        <f>IF(WORKDAY(EOMONTH(F196,0)+$J$21-1,1,'Business Day Paris'!F175:F369)&lt;=EOMONTH(Calendar!F197,0),WORKDAY(EOMONTH(F196,0)+$J$21-1,1,'Business Day Paris'!F175:F369),WORKDAY(EOMONTH(F196,0)+$J$21+1,-1,'Business Day Paris'!F175:F369))</f>
        <v>50887</v>
      </c>
      <c r="K196" s="1249"/>
    </row>
    <row r="197" spans="2:11">
      <c r="B197" s="1259">
        <v>175</v>
      </c>
      <c r="C197" s="2"/>
      <c r="D197" s="1732">
        <f t="shared" si="8"/>
        <v>50861</v>
      </c>
      <c r="E197" s="1733">
        <f t="shared" si="6"/>
        <v>50890</v>
      </c>
      <c r="F197" s="1733">
        <f t="shared" si="7"/>
        <v>50890</v>
      </c>
      <c r="G197" s="1733">
        <f>WORKDAY(F197,$G$21,'Business Day Paris'!F176:F370)</f>
        <v>50903</v>
      </c>
      <c r="H197" s="1733">
        <f>WORKDAY(J197,$H$21,'Business Day Paris'!F176:F370)</f>
        <v>50910</v>
      </c>
      <c r="I197" s="1733">
        <f>WORKDAY(J197,$I$21,'Business Day Paris'!F176:F370)</f>
        <v>50914</v>
      </c>
      <c r="J197" s="1734">
        <f>IF(WORKDAY(EOMONTH(F197,0)+$J$21-1,1,'Business Day Paris'!F176:F370)&lt;=EOMONTH(Calendar!F198,0),WORKDAY(EOMONTH(F197,0)+$J$21-1,1,'Business Day Paris'!F176:F370),WORKDAY(EOMONTH(F197,0)+$J$21+1,-1,'Business Day Paris'!F176:F370))</f>
        <v>50917</v>
      </c>
      <c r="K197" s="1249"/>
    </row>
    <row r="198" spans="2:11">
      <c r="B198" s="1259">
        <v>176</v>
      </c>
      <c r="C198" s="2"/>
      <c r="D198" s="1732">
        <f t="shared" si="8"/>
        <v>50891</v>
      </c>
      <c r="E198" s="1733">
        <f t="shared" si="6"/>
        <v>50921</v>
      </c>
      <c r="F198" s="1733">
        <f t="shared" si="7"/>
        <v>50921</v>
      </c>
      <c r="G198" s="1733">
        <f>WORKDAY(F198,$G$21,'Business Day Paris'!F177:F371)</f>
        <v>50935</v>
      </c>
      <c r="H198" s="1733">
        <f>WORKDAY(J198,$H$21,'Business Day Paris'!F177:F371)</f>
        <v>50941</v>
      </c>
      <c r="I198" s="1733">
        <f>WORKDAY(J198,$I$21,'Business Day Paris'!F177:F371)</f>
        <v>50943</v>
      </c>
      <c r="J198" s="1734">
        <f>IF(WORKDAY(EOMONTH(F198,0)+$J$21-1,1,'Business Day Paris'!F177:F371)&lt;=EOMONTH(Calendar!F199,0),WORKDAY(EOMONTH(F198,0)+$J$21-1,1,'Business Day Paris'!F177:F371),WORKDAY(EOMONTH(F198,0)+$J$21+1,-1,'Business Day Paris'!F177:F371))</f>
        <v>50948</v>
      </c>
      <c r="K198" s="1249"/>
    </row>
    <row r="199" spans="2:11">
      <c r="B199" s="1259">
        <v>177</v>
      </c>
      <c r="C199" s="2"/>
      <c r="D199" s="1732">
        <f t="shared" si="8"/>
        <v>50922</v>
      </c>
      <c r="E199" s="1733">
        <f t="shared" si="6"/>
        <v>50951</v>
      </c>
      <c r="F199" s="1733">
        <f t="shared" si="7"/>
        <v>50951</v>
      </c>
      <c r="G199" s="1733">
        <f>WORKDAY(F199,$G$21,'Business Day Paris'!F178:F372)</f>
        <v>50965</v>
      </c>
      <c r="H199" s="1733">
        <f>WORKDAY(J199,$H$21,'Business Day Paris'!F178:F372)</f>
        <v>50971</v>
      </c>
      <c r="I199" s="1733">
        <f>WORKDAY(J199,$I$21,'Business Day Paris'!F178:F372)</f>
        <v>50973</v>
      </c>
      <c r="J199" s="1734">
        <f>IF(WORKDAY(EOMONTH(F199,0)+$J$21-1,1,'Business Day Paris'!F178:F372)&lt;=EOMONTH(Calendar!F200,0),WORKDAY(EOMONTH(F199,0)+$J$21-1,1,'Business Day Paris'!F178:F372),WORKDAY(EOMONTH(F199,0)+$J$21+1,-1,'Business Day Paris'!F178:F372))</f>
        <v>50978</v>
      </c>
      <c r="K199" s="1249"/>
    </row>
    <row r="200" spans="2:11">
      <c r="B200" s="1259">
        <v>178</v>
      </c>
      <c r="C200" s="2"/>
      <c r="D200" s="1732">
        <f t="shared" si="8"/>
        <v>50952</v>
      </c>
      <c r="E200" s="1733">
        <f t="shared" si="6"/>
        <v>50982</v>
      </c>
      <c r="F200" s="1733">
        <f t="shared" si="7"/>
        <v>50982</v>
      </c>
      <c r="G200" s="1733">
        <f>WORKDAY(F200,$G$21,'Business Day Paris'!F179:F373)</f>
        <v>50994</v>
      </c>
      <c r="H200" s="1733">
        <f>WORKDAY(J200,$H$21,'Business Day Paris'!F179:F373)</f>
        <v>51004</v>
      </c>
      <c r="I200" s="1733">
        <f>WORKDAY(J200,$I$21,'Business Day Paris'!F179:F373)</f>
        <v>51006</v>
      </c>
      <c r="J200" s="1734">
        <f>IF(WORKDAY(EOMONTH(F200,0)+$J$21-1,1,'Business Day Paris'!F179:F373)&lt;=EOMONTH(Calendar!F201,0),WORKDAY(EOMONTH(F200,0)+$J$21-1,1,'Business Day Paris'!F179:F373),WORKDAY(EOMONTH(F200,0)+$J$21+1,-1,'Business Day Paris'!F179:F373))</f>
        <v>51011</v>
      </c>
      <c r="K200" s="1249"/>
    </row>
    <row r="201" spans="2:11">
      <c r="B201" s="1259">
        <v>179</v>
      </c>
      <c r="C201" s="2"/>
      <c r="D201" s="1732">
        <f t="shared" si="8"/>
        <v>50983</v>
      </c>
      <c r="E201" s="1733">
        <f t="shared" si="6"/>
        <v>51013</v>
      </c>
      <c r="F201" s="1733">
        <f t="shared" si="7"/>
        <v>51013</v>
      </c>
      <c r="G201" s="1733">
        <f>WORKDAY(F201,$G$21,'Business Day Paris'!F180:F374)</f>
        <v>51027</v>
      </c>
      <c r="H201" s="1733">
        <f>WORKDAY(J201,$H$21,'Business Day Paris'!F180:F374)</f>
        <v>51033</v>
      </c>
      <c r="I201" s="1733">
        <f>WORKDAY(J201,$I$21,'Business Day Paris'!F180:F374)</f>
        <v>51035</v>
      </c>
      <c r="J201" s="1734">
        <f>IF(WORKDAY(EOMONTH(F201,0)+$J$21-1,1,'Business Day Paris'!F180:F374)&lt;=EOMONTH(Calendar!F202,0),WORKDAY(EOMONTH(F201,0)+$J$21-1,1,'Business Day Paris'!F180:F374),WORKDAY(EOMONTH(F201,0)+$J$21+1,-1,'Business Day Paris'!F180:F374))</f>
        <v>51040</v>
      </c>
      <c r="K201" s="1249"/>
    </row>
    <row r="202" spans="2:11">
      <c r="B202" s="1259">
        <v>180</v>
      </c>
      <c r="C202" s="2"/>
      <c r="D202" s="1732">
        <f t="shared" si="8"/>
        <v>51014</v>
      </c>
      <c r="E202" s="1733">
        <f t="shared" si="6"/>
        <v>51043</v>
      </c>
      <c r="F202" s="1733">
        <f t="shared" si="7"/>
        <v>51043</v>
      </c>
      <c r="G202" s="1733">
        <f>WORKDAY(F202,$G$21,'Business Day Paris'!F181:F375)</f>
        <v>51057</v>
      </c>
      <c r="H202" s="1733">
        <f>WORKDAY(J202,$H$21,'Business Day Paris'!F181:F375)</f>
        <v>51063</v>
      </c>
      <c r="I202" s="1733">
        <f>WORKDAY(J202,$I$21,'Business Day Paris'!F181:F375)</f>
        <v>51067</v>
      </c>
      <c r="J202" s="1734">
        <f>IF(WORKDAY(EOMONTH(F202,0)+$J$21-1,1,'Business Day Paris'!F181:F375)&lt;=EOMONTH(Calendar!F203,0),WORKDAY(EOMONTH(F202,0)+$J$21-1,1,'Business Day Paris'!F181:F375),WORKDAY(EOMONTH(F202,0)+$J$21+1,-1,'Business Day Paris'!F181:F375))</f>
        <v>51070</v>
      </c>
      <c r="K202" s="1249"/>
    </row>
    <row r="203" spans="2:11">
      <c r="B203" s="1259">
        <v>181</v>
      </c>
      <c r="C203" s="2"/>
      <c r="D203" s="1732">
        <f t="shared" si="8"/>
        <v>51044</v>
      </c>
      <c r="E203" s="1733">
        <f t="shared" si="6"/>
        <v>51074</v>
      </c>
      <c r="F203" s="1733">
        <f t="shared" si="7"/>
        <v>51074</v>
      </c>
      <c r="G203" s="1733">
        <f>WORKDAY(F203,$G$21,'Business Day Paris'!F182:F376)</f>
        <v>51088</v>
      </c>
      <c r="H203" s="1733">
        <f>WORKDAY(J203,$H$21,'Business Day Paris'!F182:F376)</f>
        <v>51095</v>
      </c>
      <c r="I203" s="1733">
        <f>WORKDAY(J203,$I$21,'Business Day Paris'!F182:F376)</f>
        <v>51097</v>
      </c>
      <c r="J203" s="1734">
        <f>IF(WORKDAY(EOMONTH(F203,0)+$J$21-1,1,'Business Day Paris'!F182:F376)&lt;=EOMONTH(Calendar!F204,0),WORKDAY(EOMONTH(F203,0)+$J$21-1,1,'Business Day Paris'!F182:F376),WORKDAY(EOMONTH(F203,0)+$J$21+1,-1,'Business Day Paris'!F182:F376))</f>
        <v>51102</v>
      </c>
      <c r="K203" s="1249"/>
    </row>
    <row r="204" spans="2:11">
      <c r="B204" s="1259">
        <v>182</v>
      </c>
      <c r="C204" s="2"/>
      <c r="D204" s="1732">
        <f t="shared" si="8"/>
        <v>51075</v>
      </c>
      <c r="E204" s="1733">
        <f t="shared" si="6"/>
        <v>51104</v>
      </c>
      <c r="F204" s="1733">
        <f t="shared" si="7"/>
        <v>51104</v>
      </c>
      <c r="G204" s="1733">
        <f>WORKDAY(F204,$G$21,'Business Day Paris'!F183:F377)</f>
        <v>51118</v>
      </c>
      <c r="H204" s="1733">
        <f>WORKDAY(J204,$H$21,'Business Day Paris'!F183:F377)</f>
        <v>51124</v>
      </c>
      <c r="I204" s="1733">
        <f>WORKDAY(J204,$I$21,'Business Day Paris'!F183:F377)</f>
        <v>51126</v>
      </c>
      <c r="J204" s="1734">
        <f>IF(WORKDAY(EOMONTH(F204,0)+$J$21-1,1,'Business Day Paris'!F183:F377)&lt;=EOMONTH(Calendar!F205,0),WORKDAY(EOMONTH(F204,0)+$J$21-1,1,'Business Day Paris'!F183:F377),WORKDAY(EOMONTH(F204,0)+$J$21+1,-1,'Business Day Paris'!F183:F377))</f>
        <v>51131</v>
      </c>
      <c r="K204" s="1249"/>
    </row>
    <row r="205" spans="2:11">
      <c r="B205" s="1259">
        <v>183</v>
      </c>
      <c r="C205" s="2"/>
      <c r="D205" s="1732">
        <f t="shared" si="8"/>
        <v>51105</v>
      </c>
      <c r="E205" s="1733">
        <f t="shared" si="6"/>
        <v>51135</v>
      </c>
      <c r="F205" s="1733">
        <f t="shared" si="7"/>
        <v>51135</v>
      </c>
      <c r="G205" s="1733">
        <f>WORKDAY(F205,$G$21,'Business Day Paris'!F184:F378)</f>
        <v>51148</v>
      </c>
      <c r="H205" s="1733">
        <f>WORKDAY(J205,$H$21,'Business Day Paris'!F184:F378)</f>
        <v>51155</v>
      </c>
      <c r="I205" s="1733">
        <f>WORKDAY(J205,$I$21,'Business Day Paris'!F184:F378)</f>
        <v>51159</v>
      </c>
      <c r="J205" s="1734">
        <f>IF(WORKDAY(EOMONTH(F205,0)+$J$21-1,1,'Business Day Paris'!F184:F378)&lt;=EOMONTH(Calendar!F206,0),WORKDAY(EOMONTH(F205,0)+$J$21-1,1,'Business Day Paris'!F184:F378),WORKDAY(EOMONTH(F205,0)+$J$21+1,-1,'Business Day Paris'!F184:F378))</f>
        <v>51162</v>
      </c>
      <c r="K205" s="1249"/>
    </row>
    <row r="206" spans="2:11">
      <c r="B206" s="1259">
        <v>184</v>
      </c>
      <c r="C206" s="2"/>
      <c r="D206" s="1732">
        <f t="shared" si="8"/>
        <v>51136</v>
      </c>
      <c r="E206" s="1733">
        <f t="shared" si="6"/>
        <v>51166</v>
      </c>
      <c r="F206" s="1733">
        <f t="shared" si="7"/>
        <v>51166</v>
      </c>
      <c r="G206" s="1733">
        <f>WORKDAY(F206,$G$21,'Business Day Paris'!F185:F379)</f>
        <v>51180</v>
      </c>
      <c r="H206" s="1733">
        <f>WORKDAY(J206,$H$21,'Business Day Paris'!F185:F379)</f>
        <v>51186</v>
      </c>
      <c r="I206" s="1733">
        <f>WORKDAY(J206,$I$21,'Business Day Paris'!F185:F379)</f>
        <v>51188</v>
      </c>
      <c r="J206" s="1734">
        <f>IF(WORKDAY(EOMONTH(F206,0)+$J$21-1,1,'Business Day Paris'!F185:F379)&lt;=EOMONTH(Calendar!F207,0),WORKDAY(EOMONTH(F206,0)+$J$21-1,1,'Business Day Paris'!F185:F379),WORKDAY(EOMONTH(F206,0)+$J$21+1,-1,'Business Day Paris'!F185:F379))</f>
        <v>51193</v>
      </c>
      <c r="K206" s="1249"/>
    </row>
    <row r="207" spans="2:11">
      <c r="B207" s="1259">
        <v>185</v>
      </c>
      <c r="C207" s="2"/>
      <c r="D207" s="1732">
        <f t="shared" si="8"/>
        <v>51167</v>
      </c>
      <c r="E207" s="1733">
        <f t="shared" si="6"/>
        <v>51195</v>
      </c>
      <c r="F207" s="1733">
        <f t="shared" si="7"/>
        <v>51195</v>
      </c>
      <c r="G207" s="1733">
        <f>WORKDAY(F207,$G$21,'Business Day Paris'!F186:F380)</f>
        <v>51209</v>
      </c>
      <c r="H207" s="1733">
        <f>WORKDAY(J207,$H$21,'Business Day Paris'!F186:F380)</f>
        <v>51215</v>
      </c>
      <c r="I207" s="1733">
        <f>WORKDAY(J207,$I$21,'Business Day Paris'!F186:F380)</f>
        <v>51217</v>
      </c>
      <c r="J207" s="1734">
        <f>IF(WORKDAY(EOMONTH(F207,0)+$J$21-1,1,'Business Day Paris'!F186:F380)&lt;=EOMONTH(Calendar!F208,0),WORKDAY(EOMONTH(F207,0)+$J$21-1,1,'Business Day Paris'!F186:F380),WORKDAY(EOMONTH(F207,0)+$J$21+1,-1,'Business Day Paris'!F186:F380))</f>
        <v>51222</v>
      </c>
      <c r="K207" s="1249"/>
    </row>
    <row r="208" spans="2:11">
      <c r="B208" s="1259">
        <v>186</v>
      </c>
      <c r="C208" s="2"/>
      <c r="D208" s="1732">
        <f t="shared" si="8"/>
        <v>51196</v>
      </c>
      <c r="E208" s="1733">
        <f t="shared" si="6"/>
        <v>51226</v>
      </c>
      <c r="F208" s="1733">
        <f t="shared" si="7"/>
        <v>51226</v>
      </c>
      <c r="G208" s="1733">
        <f>WORKDAY(F208,$G$21,'Business Day Paris'!F187:F381)</f>
        <v>51239</v>
      </c>
      <c r="H208" s="1733">
        <f>WORKDAY(J208,$H$21,'Business Day Paris'!F187:F381)</f>
        <v>51246</v>
      </c>
      <c r="I208" s="1733">
        <f>WORKDAY(J208,$I$21,'Business Day Paris'!F187:F381)</f>
        <v>51250</v>
      </c>
      <c r="J208" s="1734">
        <f>IF(WORKDAY(EOMONTH(F208,0)+$J$21-1,1,'Business Day Paris'!F187:F381)&lt;=EOMONTH(Calendar!F209,0),WORKDAY(EOMONTH(F208,0)+$J$21-1,1,'Business Day Paris'!F187:F381),WORKDAY(EOMONTH(F208,0)+$J$21+1,-1,'Business Day Paris'!F187:F381))</f>
        <v>51253</v>
      </c>
      <c r="K208" s="1249"/>
    </row>
    <row r="209" spans="2:11">
      <c r="B209" s="1259">
        <v>187</v>
      </c>
      <c r="C209" s="2"/>
      <c r="D209" s="1732">
        <f t="shared" si="8"/>
        <v>51227</v>
      </c>
      <c r="E209" s="1733">
        <f t="shared" si="6"/>
        <v>51256</v>
      </c>
      <c r="F209" s="1733">
        <f t="shared" si="7"/>
        <v>51256</v>
      </c>
      <c r="G209" s="1733">
        <f>WORKDAY(F209,$G$21,'Business Day Paris'!F188:F382)</f>
        <v>51270</v>
      </c>
      <c r="H209" s="1733">
        <f>WORKDAY(J209,$H$21,'Business Day Paris'!F188:F382)</f>
        <v>51277</v>
      </c>
      <c r="I209" s="1733">
        <f>WORKDAY(J209,$I$21,'Business Day Paris'!F188:F382)</f>
        <v>51279</v>
      </c>
      <c r="J209" s="1734">
        <f>IF(WORKDAY(EOMONTH(F209,0)+$J$21-1,1,'Business Day Paris'!F188:F382)&lt;=EOMONTH(Calendar!F210,0),WORKDAY(EOMONTH(F209,0)+$J$21-1,1,'Business Day Paris'!F188:F382),WORKDAY(EOMONTH(F209,0)+$J$21+1,-1,'Business Day Paris'!F188:F382))</f>
        <v>51284</v>
      </c>
      <c r="K209" s="1249"/>
    </row>
    <row r="210" spans="2:11">
      <c r="B210" s="1259">
        <v>188</v>
      </c>
      <c r="C210" s="2"/>
      <c r="D210" s="1732">
        <f t="shared" si="8"/>
        <v>51257</v>
      </c>
      <c r="E210" s="1733">
        <f t="shared" si="6"/>
        <v>51287</v>
      </c>
      <c r="F210" s="1733">
        <f t="shared" si="7"/>
        <v>51287</v>
      </c>
      <c r="G210" s="1733">
        <f>WORKDAY(F210,$G$21,'Business Day Paris'!F189:F383)</f>
        <v>51301</v>
      </c>
      <c r="H210" s="1733">
        <f>WORKDAY(J210,$H$21,'Business Day Paris'!F189:F383)</f>
        <v>51307</v>
      </c>
      <c r="I210" s="1733">
        <f>WORKDAY(J210,$I$21,'Business Day Paris'!F189:F383)</f>
        <v>51309</v>
      </c>
      <c r="J210" s="1734">
        <f>IF(WORKDAY(EOMONTH(F210,0)+$J$21-1,1,'Business Day Paris'!F189:F383)&lt;=EOMONTH(Calendar!F211,0),WORKDAY(EOMONTH(F210,0)+$J$21-1,1,'Business Day Paris'!F189:F383),WORKDAY(EOMONTH(F210,0)+$J$21+1,-1,'Business Day Paris'!F189:F383))</f>
        <v>51314</v>
      </c>
      <c r="K210" s="1249"/>
    </row>
    <row r="211" spans="2:11">
      <c r="B211" s="1259">
        <v>189</v>
      </c>
      <c r="C211" s="2"/>
      <c r="D211" s="1732">
        <f t="shared" si="8"/>
        <v>51288</v>
      </c>
      <c r="E211" s="1733">
        <f t="shared" si="6"/>
        <v>51317</v>
      </c>
      <c r="F211" s="1733">
        <f t="shared" si="7"/>
        <v>51317</v>
      </c>
      <c r="G211" s="1733">
        <f>WORKDAY(F211,$G$21,'Business Day Paris'!F190:F384)</f>
        <v>51330</v>
      </c>
      <c r="H211" s="1733">
        <f>WORKDAY(J211,$H$21,'Business Day Paris'!F190:F384)</f>
        <v>51337</v>
      </c>
      <c r="I211" s="1733">
        <f>WORKDAY(J211,$I$21,'Business Day Paris'!F190:F384)</f>
        <v>51341</v>
      </c>
      <c r="J211" s="1734">
        <f>IF(WORKDAY(EOMONTH(F211,0)+$J$21-1,1,'Business Day Paris'!F190:F384)&lt;=EOMONTH(Calendar!F212,0),WORKDAY(EOMONTH(F211,0)+$J$21-1,1,'Business Day Paris'!F190:F384),WORKDAY(EOMONTH(F211,0)+$J$21+1,-1,'Business Day Paris'!F190:F384))</f>
        <v>51344</v>
      </c>
      <c r="K211" s="1249"/>
    </row>
    <row r="212" spans="2:11">
      <c r="B212" s="1259">
        <v>190</v>
      </c>
      <c r="C212" s="2"/>
      <c r="D212" s="1732">
        <f t="shared" si="8"/>
        <v>51318</v>
      </c>
      <c r="E212" s="1733">
        <f t="shared" si="6"/>
        <v>51348</v>
      </c>
      <c r="F212" s="1733">
        <f t="shared" si="7"/>
        <v>51348</v>
      </c>
      <c r="G212" s="1733">
        <f>WORKDAY(F212,$G$21,'Business Day Paris'!F191:F385)</f>
        <v>51362</v>
      </c>
      <c r="H212" s="1733">
        <f>WORKDAY(J212,$H$21,'Business Day Paris'!F191:F385)</f>
        <v>51368</v>
      </c>
      <c r="I212" s="1733">
        <f>WORKDAY(J212,$I$21,'Business Day Paris'!F191:F385)</f>
        <v>51370</v>
      </c>
      <c r="J212" s="1734">
        <f>IF(WORKDAY(EOMONTH(F212,0)+$J$21-1,1,'Business Day Paris'!F191:F385)&lt;=EOMONTH(Calendar!F213,0),WORKDAY(EOMONTH(F212,0)+$J$21-1,1,'Business Day Paris'!F191:F385),WORKDAY(EOMONTH(F212,0)+$J$21+1,-1,'Business Day Paris'!F191:F385))</f>
        <v>51375</v>
      </c>
      <c r="K212" s="1249"/>
    </row>
    <row r="213" spans="2:11">
      <c r="B213" s="1259">
        <v>191</v>
      </c>
      <c r="C213" s="2"/>
      <c r="D213" s="1732">
        <f t="shared" si="8"/>
        <v>51349</v>
      </c>
      <c r="E213" s="1733">
        <f t="shared" si="6"/>
        <v>51379</v>
      </c>
      <c r="F213" s="1733">
        <f t="shared" si="7"/>
        <v>51379</v>
      </c>
      <c r="G213" s="1733">
        <f>WORKDAY(F213,$G$21,'Business Day Paris'!F192:F386)</f>
        <v>51393</v>
      </c>
      <c r="H213" s="1733">
        <f>WORKDAY(J213,$H$21,'Business Day Paris'!F192:F386)</f>
        <v>51399</v>
      </c>
      <c r="I213" s="1733">
        <f>WORKDAY(J213,$I$21,'Business Day Paris'!F192:F386)</f>
        <v>51403</v>
      </c>
      <c r="J213" s="1734">
        <f>IF(WORKDAY(EOMONTH(F213,0)+$J$21-1,1,'Business Day Paris'!F192:F386)&lt;=EOMONTH(Calendar!F214,0),WORKDAY(EOMONTH(F213,0)+$J$21-1,1,'Business Day Paris'!F192:F386),WORKDAY(EOMONTH(F213,0)+$J$21+1,-1,'Business Day Paris'!F192:F386))</f>
        <v>51406</v>
      </c>
      <c r="K213" s="1249"/>
    </row>
    <row r="214" spans="2:11">
      <c r="B214" s="1259">
        <v>192</v>
      </c>
      <c r="C214" s="2"/>
      <c r="D214" s="1732">
        <f t="shared" si="8"/>
        <v>51380</v>
      </c>
      <c r="E214" s="1733">
        <f t="shared" si="6"/>
        <v>51409</v>
      </c>
      <c r="F214" s="1733">
        <f t="shared" si="7"/>
        <v>51409</v>
      </c>
      <c r="G214" s="1733">
        <f>WORKDAY(F214,$G$21,'Business Day Paris'!F193:F387)</f>
        <v>51421</v>
      </c>
      <c r="H214" s="1733">
        <f>WORKDAY(J214,$H$21,'Business Day Paris'!F193:F387)</f>
        <v>51431</v>
      </c>
      <c r="I214" s="1733">
        <f>WORKDAY(J214,$I$21,'Business Day Paris'!F193:F387)</f>
        <v>51433</v>
      </c>
      <c r="J214" s="1734">
        <f>IF(WORKDAY(EOMONTH(F214,0)+$J$21-1,1,'Business Day Paris'!F193:F387)&lt;=EOMONTH(Calendar!F215,0),WORKDAY(EOMONTH(F214,0)+$J$21-1,1,'Business Day Paris'!F193:F387),WORKDAY(EOMONTH(F214,0)+$J$21+1,-1,'Business Day Paris'!F193:F387))</f>
        <v>51438</v>
      </c>
      <c r="K214" s="1249"/>
    </row>
    <row r="215" spans="2:11">
      <c r="B215" s="1259">
        <v>193</v>
      </c>
      <c r="C215" s="2"/>
      <c r="D215" s="1732">
        <f t="shared" si="8"/>
        <v>51410</v>
      </c>
      <c r="E215" s="1733">
        <f t="shared" si="6"/>
        <v>51440</v>
      </c>
      <c r="F215" s="1733">
        <f t="shared" si="7"/>
        <v>51440</v>
      </c>
      <c r="G215" s="1733">
        <f>WORKDAY(F215,$G$21,'Business Day Paris'!F194:F388)</f>
        <v>51454</v>
      </c>
      <c r="H215" s="1733">
        <f>WORKDAY(J215,$H$21,'Business Day Paris'!F194:F388)</f>
        <v>51460</v>
      </c>
      <c r="I215" s="1733">
        <f>WORKDAY(J215,$I$21,'Business Day Paris'!F194:F388)</f>
        <v>51462</v>
      </c>
      <c r="J215" s="1734">
        <f>IF(WORKDAY(EOMONTH(F215,0)+$J$21-1,1,'Business Day Paris'!F194:F388)&lt;=EOMONTH(Calendar!F216,0),WORKDAY(EOMONTH(F215,0)+$J$21-1,1,'Business Day Paris'!F194:F388),WORKDAY(EOMONTH(F215,0)+$J$21+1,-1,'Business Day Paris'!F194:F388))</f>
        <v>51467</v>
      </c>
      <c r="K215" s="1249"/>
    </row>
    <row r="216" spans="2:11">
      <c r="B216" s="1259">
        <v>194</v>
      </c>
      <c r="C216" s="2"/>
      <c r="D216" s="1732">
        <f t="shared" si="8"/>
        <v>51441</v>
      </c>
      <c r="E216" s="1733">
        <f t="shared" ref="E216:E279" si="9">EOMONTH(D216,0)</f>
        <v>51470</v>
      </c>
      <c r="F216" s="1733">
        <f t="shared" ref="F216:F279" si="10">E216</f>
        <v>51470</v>
      </c>
      <c r="G216" s="1733">
        <f>WORKDAY(F216,$G$21,'Business Day Paris'!F195:F389)</f>
        <v>51484</v>
      </c>
      <c r="H216" s="1733">
        <f>WORKDAY(J216,$H$21,'Business Day Paris'!F195:F389)</f>
        <v>51490</v>
      </c>
      <c r="I216" s="1733">
        <f>WORKDAY(J216,$I$21,'Business Day Paris'!F195:F389)</f>
        <v>51494</v>
      </c>
      <c r="J216" s="1734">
        <f>IF(WORKDAY(EOMONTH(F216,0)+$J$21-1,1,'Business Day Paris'!F195:F389)&lt;=EOMONTH(Calendar!F217,0),WORKDAY(EOMONTH(F216,0)+$J$21-1,1,'Business Day Paris'!F195:F389),WORKDAY(EOMONTH(F216,0)+$J$21+1,-1,'Business Day Paris'!F195:F389))</f>
        <v>51497</v>
      </c>
      <c r="K216" s="1249"/>
    </row>
    <row r="217" spans="2:11">
      <c r="B217" s="1259">
        <v>195</v>
      </c>
      <c r="C217" s="2"/>
      <c r="D217" s="1732">
        <f t="shared" ref="D217:D280" si="11">EOMONTH(D216,0)+1</f>
        <v>51471</v>
      </c>
      <c r="E217" s="1733">
        <f t="shared" si="9"/>
        <v>51501</v>
      </c>
      <c r="F217" s="1733">
        <f t="shared" si="10"/>
        <v>51501</v>
      </c>
      <c r="G217" s="1733">
        <f>WORKDAY(F217,$G$21,'Business Day Paris'!F196:F390)</f>
        <v>51515</v>
      </c>
      <c r="H217" s="1733">
        <f>WORKDAY(J217,$H$21,'Business Day Paris'!F196:F390)</f>
        <v>51522</v>
      </c>
      <c r="I217" s="1733">
        <f>WORKDAY(J217,$I$21,'Business Day Paris'!F196:F390)</f>
        <v>51524</v>
      </c>
      <c r="J217" s="1734">
        <f>IF(WORKDAY(EOMONTH(F217,0)+$J$21-1,1,'Business Day Paris'!F196:F390)&lt;=EOMONTH(Calendar!F218,0),WORKDAY(EOMONTH(F217,0)+$J$21-1,1,'Business Day Paris'!F196:F390),WORKDAY(EOMONTH(F217,0)+$J$21+1,-1,'Business Day Paris'!F196:F390))</f>
        <v>51529</v>
      </c>
      <c r="K217" s="1249"/>
    </row>
    <row r="218" spans="2:11">
      <c r="B218" s="1259">
        <v>196</v>
      </c>
      <c r="C218" s="2"/>
      <c r="D218" s="1732">
        <f t="shared" si="11"/>
        <v>51502</v>
      </c>
      <c r="E218" s="1733">
        <f t="shared" si="9"/>
        <v>51532</v>
      </c>
      <c r="F218" s="1733">
        <f t="shared" si="10"/>
        <v>51532</v>
      </c>
      <c r="G218" s="1733">
        <f>WORKDAY(F218,$G$21,'Business Day Paris'!F197:F391)</f>
        <v>51546</v>
      </c>
      <c r="H218" s="1733">
        <f>WORKDAY(J218,$H$21,'Business Day Paris'!F197:F391)</f>
        <v>51552</v>
      </c>
      <c r="I218" s="1733">
        <f>WORKDAY(J218,$I$21,'Business Day Paris'!F197:F391)</f>
        <v>51554</v>
      </c>
      <c r="J218" s="1734">
        <f>IF(WORKDAY(EOMONTH(F218,0)+$J$21-1,1,'Business Day Paris'!F197:F391)&lt;=EOMONTH(Calendar!F219,0),WORKDAY(EOMONTH(F218,0)+$J$21-1,1,'Business Day Paris'!F197:F391),WORKDAY(EOMONTH(F218,0)+$J$21+1,-1,'Business Day Paris'!F197:F391))</f>
        <v>51559</v>
      </c>
      <c r="K218" s="1249"/>
    </row>
    <row r="219" spans="2:11">
      <c r="B219" s="1259">
        <v>197</v>
      </c>
      <c r="C219" s="2"/>
      <c r="D219" s="1732">
        <f t="shared" si="11"/>
        <v>51533</v>
      </c>
      <c r="E219" s="1733">
        <f t="shared" si="9"/>
        <v>51560</v>
      </c>
      <c r="F219" s="1733">
        <f t="shared" si="10"/>
        <v>51560</v>
      </c>
      <c r="G219" s="1733">
        <f>WORKDAY(F219,$G$21,'Business Day Paris'!F198:F392)</f>
        <v>51574</v>
      </c>
      <c r="H219" s="1733">
        <f>WORKDAY(J219,$H$21,'Business Day Paris'!F198:F392)</f>
        <v>51580</v>
      </c>
      <c r="I219" s="1733">
        <f>WORKDAY(J219,$I$21,'Business Day Paris'!F198:F392)</f>
        <v>51582</v>
      </c>
      <c r="J219" s="1734">
        <f>IF(WORKDAY(EOMONTH(F219,0)+$J$21-1,1,'Business Day Paris'!F198:F392)&lt;=EOMONTH(Calendar!F220,0),WORKDAY(EOMONTH(F219,0)+$J$21-1,1,'Business Day Paris'!F198:F392),WORKDAY(EOMONTH(F219,0)+$J$21+1,-1,'Business Day Paris'!F198:F392))</f>
        <v>51587</v>
      </c>
      <c r="K219" s="1249"/>
    </row>
    <row r="220" spans="2:11">
      <c r="B220" s="1259">
        <v>198</v>
      </c>
      <c r="C220" s="2"/>
      <c r="D220" s="1732">
        <f t="shared" si="11"/>
        <v>51561</v>
      </c>
      <c r="E220" s="1733">
        <f t="shared" si="9"/>
        <v>51591</v>
      </c>
      <c r="F220" s="1733">
        <f t="shared" si="10"/>
        <v>51591</v>
      </c>
      <c r="G220" s="1733">
        <f>WORKDAY(F220,$G$21,'Business Day Paris'!F199:F393)</f>
        <v>51603</v>
      </c>
      <c r="H220" s="1733">
        <f>WORKDAY(J220,$H$21,'Business Day Paris'!F199:F393)</f>
        <v>51613</v>
      </c>
      <c r="I220" s="1733">
        <f>WORKDAY(J220,$I$21,'Business Day Paris'!F199:F393)</f>
        <v>51615</v>
      </c>
      <c r="J220" s="1734">
        <f>IF(WORKDAY(EOMONTH(F220,0)+$J$21-1,1,'Business Day Paris'!F199:F393)&lt;=EOMONTH(Calendar!F221,0),WORKDAY(EOMONTH(F220,0)+$J$21-1,1,'Business Day Paris'!F199:F393),WORKDAY(EOMONTH(F220,0)+$J$21+1,-1,'Business Day Paris'!F199:F393))</f>
        <v>51620</v>
      </c>
      <c r="K220" s="1249"/>
    </row>
    <row r="221" spans="2:11">
      <c r="B221" s="1259">
        <v>199</v>
      </c>
      <c r="C221" s="2"/>
      <c r="D221" s="1732">
        <f t="shared" si="11"/>
        <v>51592</v>
      </c>
      <c r="E221" s="1733">
        <f t="shared" si="9"/>
        <v>51621</v>
      </c>
      <c r="F221" s="1733">
        <f t="shared" si="10"/>
        <v>51621</v>
      </c>
      <c r="G221" s="1733">
        <f>WORKDAY(F221,$G$21,'Business Day Paris'!F200:F394)</f>
        <v>51635</v>
      </c>
      <c r="H221" s="1733">
        <f>WORKDAY(J221,$H$21,'Business Day Paris'!F200:F394)</f>
        <v>51641</v>
      </c>
      <c r="I221" s="1733">
        <f>WORKDAY(J221,$I$21,'Business Day Paris'!F200:F394)</f>
        <v>51643</v>
      </c>
      <c r="J221" s="1734">
        <f>IF(WORKDAY(EOMONTH(F221,0)+$J$21-1,1,'Business Day Paris'!F200:F394)&lt;=EOMONTH(Calendar!F222,0),WORKDAY(EOMONTH(F221,0)+$J$21-1,1,'Business Day Paris'!F200:F394),WORKDAY(EOMONTH(F221,0)+$J$21+1,-1,'Business Day Paris'!F200:F394))</f>
        <v>51648</v>
      </c>
      <c r="K221" s="1249"/>
    </row>
    <row r="222" spans="2:11">
      <c r="B222" s="1259">
        <v>200</v>
      </c>
      <c r="C222" s="2"/>
      <c r="D222" s="1732">
        <f t="shared" si="11"/>
        <v>51622</v>
      </c>
      <c r="E222" s="1733">
        <f t="shared" si="9"/>
        <v>51652</v>
      </c>
      <c r="F222" s="1733">
        <f t="shared" si="10"/>
        <v>51652</v>
      </c>
      <c r="G222" s="1733">
        <f>WORKDAY(F222,$G$21,'Business Day Paris'!F201:F395)</f>
        <v>51666</v>
      </c>
      <c r="H222" s="1733">
        <f>WORKDAY(J222,$H$21,'Business Day Paris'!F201:F395)</f>
        <v>51672</v>
      </c>
      <c r="I222" s="1733">
        <f>WORKDAY(J222,$I$21,'Business Day Paris'!F201:F395)</f>
        <v>51676</v>
      </c>
      <c r="J222" s="1734">
        <f>IF(WORKDAY(EOMONTH(F222,0)+$J$21-1,1,'Business Day Paris'!F201:F395)&lt;=EOMONTH(Calendar!F223,0),WORKDAY(EOMONTH(F222,0)+$J$21-1,1,'Business Day Paris'!F201:F395),WORKDAY(EOMONTH(F222,0)+$J$21+1,-1,'Business Day Paris'!F201:F395))</f>
        <v>51679</v>
      </c>
      <c r="K222" s="1249"/>
    </row>
    <row r="223" spans="2:11">
      <c r="B223" s="1259">
        <v>201</v>
      </c>
      <c r="C223" s="2"/>
      <c r="D223" s="1732">
        <f t="shared" si="11"/>
        <v>51653</v>
      </c>
      <c r="E223" s="1733">
        <f t="shared" si="9"/>
        <v>51682</v>
      </c>
      <c r="F223" s="1733">
        <f t="shared" si="10"/>
        <v>51682</v>
      </c>
      <c r="G223" s="1733">
        <f>WORKDAY(F223,$G$21,'Business Day Paris'!F202:F396)</f>
        <v>51694</v>
      </c>
      <c r="H223" s="1733">
        <f>WORKDAY(J223,$H$21,'Business Day Paris'!F202:F396)</f>
        <v>51704</v>
      </c>
      <c r="I223" s="1733">
        <f>WORKDAY(J223,$I$21,'Business Day Paris'!F202:F396)</f>
        <v>51706</v>
      </c>
      <c r="J223" s="1734">
        <f>IF(WORKDAY(EOMONTH(F223,0)+$J$21-1,1,'Business Day Paris'!F202:F396)&lt;=EOMONTH(Calendar!F224,0),WORKDAY(EOMONTH(F223,0)+$J$21-1,1,'Business Day Paris'!F202:F396),WORKDAY(EOMONTH(F223,0)+$J$21+1,-1,'Business Day Paris'!F202:F396))</f>
        <v>51711</v>
      </c>
      <c r="K223" s="1249"/>
    </row>
    <row r="224" spans="2:11">
      <c r="B224" s="1259">
        <v>202</v>
      </c>
      <c r="C224" s="2"/>
      <c r="D224" s="1732">
        <f t="shared" si="11"/>
        <v>51683</v>
      </c>
      <c r="E224" s="1733">
        <f t="shared" si="9"/>
        <v>51713</v>
      </c>
      <c r="F224" s="1733">
        <f t="shared" si="10"/>
        <v>51713</v>
      </c>
      <c r="G224" s="1733">
        <f>WORKDAY(F224,$G$21,'Business Day Paris'!F203:F397)</f>
        <v>51727</v>
      </c>
      <c r="H224" s="1733">
        <f>WORKDAY(J224,$H$21,'Business Day Paris'!F203:F397)</f>
        <v>51733</v>
      </c>
      <c r="I224" s="1733">
        <f>WORKDAY(J224,$I$21,'Business Day Paris'!F203:F397)</f>
        <v>51735</v>
      </c>
      <c r="J224" s="1734">
        <f>IF(WORKDAY(EOMONTH(F224,0)+$J$21-1,1,'Business Day Paris'!F203:F397)&lt;=EOMONTH(Calendar!F225,0),WORKDAY(EOMONTH(F224,0)+$J$21-1,1,'Business Day Paris'!F203:F397),WORKDAY(EOMONTH(F224,0)+$J$21+1,-1,'Business Day Paris'!F203:F397))</f>
        <v>51740</v>
      </c>
      <c r="K224" s="1249"/>
    </row>
    <row r="225" spans="2:11">
      <c r="B225" s="1259">
        <v>203</v>
      </c>
      <c r="C225" s="2"/>
      <c r="D225" s="1732">
        <f t="shared" si="11"/>
        <v>51714</v>
      </c>
      <c r="E225" s="1733">
        <f t="shared" si="9"/>
        <v>51744</v>
      </c>
      <c r="F225" s="1733">
        <f t="shared" si="10"/>
        <v>51744</v>
      </c>
      <c r="G225" s="1733">
        <f>WORKDAY(F225,$G$21,'Business Day Paris'!F204:F398)</f>
        <v>51757</v>
      </c>
      <c r="H225" s="1733">
        <f>WORKDAY(J225,$H$21,'Business Day Paris'!F204:F398)</f>
        <v>51764</v>
      </c>
      <c r="I225" s="1733">
        <f>WORKDAY(J225,$I$21,'Business Day Paris'!F204:F398)</f>
        <v>51768</v>
      </c>
      <c r="J225" s="1734">
        <f>IF(WORKDAY(EOMONTH(F225,0)+$J$21-1,1,'Business Day Paris'!F204:F398)&lt;=EOMONTH(Calendar!F226,0),WORKDAY(EOMONTH(F225,0)+$J$21-1,1,'Business Day Paris'!F204:F398),WORKDAY(EOMONTH(F225,0)+$J$21+1,-1,'Business Day Paris'!F204:F398))</f>
        <v>51771</v>
      </c>
      <c r="K225" s="1249"/>
    </row>
    <row r="226" spans="2:11">
      <c r="B226" s="1259">
        <v>204</v>
      </c>
      <c r="C226" s="2"/>
      <c r="D226" s="1732">
        <f t="shared" si="11"/>
        <v>51745</v>
      </c>
      <c r="E226" s="1733">
        <f t="shared" si="9"/>
        <v>51774</v>
      </c>
      <c r="F226" s="1733">
        <f t="shared" si="10"/>
        <v>51774</v>
      </c>
      <c r="G226" s="1733">
        <f>WORKDAY(F226,$G$21,'Business Day Paris'!F205:F399)</f>
        <v>51788</v>
      </c>
      <c r="H226" s="1733">
        <f>WORKDAY(J226,$H$21,'Business Day Paris'!F205:F399)</f>
        <v>51795</v>
      </c>
      <c r="I226" s="1733">
        <f>WORKDAY(J226,$I$21,'Business Day Paris'!F205:F399)</f>
        <v>51797</v>
      </c>
      <c r="J226" s="1734">
        <f>IF(WORKDAY(EOMONTH(F226,0)+$J$21-1,1,'Business Day Paris'!F205:F399)&lt;=EOMONTH(Calendar!F227,0),WORKDAY(EOMONTH(F226,0)+$J$21-1,1,'Business Day Paris'!F205:F399),WORKDAY(EOMONTH(F226,0)+$J$21+1,-1,'Business Day Paris'!F205:F399))</f>
        <v>51802</v>
      </c>
      <c r="K226" s="1249"/>
    </row>
    <row r="227" spans="2:11">
      <c r="B227" s="1259">
        <v>205</v>
      </c>
      <c r="C227" s="2"/>
      <c r="D227" s="1732">
        <f t="shared" si="11"/>
        <v>51775</v>
      </c>
      <c r="E227" s="1733">
        <f t="shared" si="9"/>
        <v>51805</v>
      </c>
      <c r="F227" s="1733">
        <f t="shared" si="10"/>
        <v>51805</v>
      </c>
      <c r="G227" s="1733">
        <f>WORKDAY(F227,$G$21,'Business Day Paris'!F206:F400)</f>
        <v>51819</v>
      </c>
      <c r="H227" s="1733">
        <f>WORKDAY(J227,$H$21,'Business Day Paris'!F206:F400)</f>
        <v>51825</v>
      </c>
      <c r="I227" s="1733">
        <f>WORKDAY(J227,$I$21,'Business Day Paris'!F206:F400)</f>
        <v>51827</v>
      </c>
      <c r="J227" s="1734">
        <f>IF(WORKDAY(EOMONTH(F227,0)+$J$21-1,1,'Business Day Paris'!F206:F400)&lt;=EOMONTH(Calendar!F228,0),WORKDAY(EOMONTH(F227,0)+$J$21-1,1,'Business Day Paris'!F206:F400),WORKDAY(EOMONTH(F227,0)+$J$21+1,-1,'Business Day Paris'!F206:F400))</f>
        <v>51832</v>
      </c>
      <c r="K227" s="1249"/>
    </row>
    <row r="228" spans="2:11">
      <c r="B228" s="1259">
        <v>206</v>
      </c>
      <c r="C228" s="2"/>
      <c r="D228" s="1732">
        <f t="shared" si="11"/>
        <v>51806</v>
      </c>
      <c r="E228" s="1733">
        <f t="shared" si="9"/>
        <v>51835</v>
      </c>
      <c r="F228" s="1733">
        <f t="shared" si="10"/>
        <v>51835</v>
      </c>
      <c r="G228" s="1733">
        <f>WORKDAY(F228,$G$21,'Business Day Paris'!F207:F401)</f>
        <v>51848</v>
      </c>
      <c r="H228" s="1733">
        <f>WORKDAY(J228,$H$21,'Business Day Paris'!F207:F401)</f>
        <v>51855</v>
      </c>
      <c r="I228" s="1733">
        <f>WORKDAY(J228,$I$21,'Business Day Paris'!F207:F401)</f>
        <v>51859</v>
      </c>
      <c r="J228" s="1734">
        <f>IF(WORKDAY(EOMONTH(F228,0)+$J$21-1,1,'Business Day Paris'!F207:F401)&lt;=EOMONTH(Calendar!F229,0),WORKDAY(EOMONTH(F228,0)+$J$21-1,1,'Business Day Paris'!F207:F401),WORKDAY(EOMONTH(F228,0)+$J$21+1,-1,'Business Day Paris'!F207:F401))</f>
        <v>51862</v>
      </c>
      <c r="K228" s="1249"/>
    </row>
    <row r="229" spans="2:11">
      <c r="B229" s="1259">
        <v>207</v>
      </c>
      <c r="C229" s="2"/>
      <c r="D229" s="1732">
        <f t="shared" si="11"/>
        <v>51836</v>
      </c>
      <c r="E229" s="1733">
        <f t="shared" si="9"/>
        <v>51866</v>
      </c>
      <c r="F229" s="1733">
        <f t="shared" si="10"/>
        <v>51866</v>
      </c>
      <c r="G229" s="1733">
        <f>WORKDAY(F229,$G$21,'Business Day Paris'!F208:F402)</f>
        <v>51880</v>
      </c>
      <c r="H229" s="1733">
        <f>WORKDAY(J229,$H$21,'Business Day Paris'!F208:F402)</f>
        <v>51886</v>
      </c>
      <c r="I229" s="1733">
        <f>WORKDAY(J229,$I$21,'Business Day Paris'!F208:F402)</f>
        <v>51888</v>
      </c>
      <c r="J229" s="1734">
        <f>IF(WORKDAY(EOMONTH(F229,0)+$J$21-1,1,'Business Day Paris'!F208:F402)&lt;=EOMONTH(Calendar!F230,0),WORKDAY(EOMONTH(F229,0)+$J$21-1,1,'Business Day Paris'!F208:F402),WORKDAY(EOMONTH(F229,0)+$J$21+1,-1,'Business Day Paris'!F208:F402))</f>
        <v>51893</v>
      </c>
      <c r="K229" s="1249"/>
    </row>
    <row r="230" spans="2:11">
      <c r="B230" s="1259">
        <v>208</v>
      </c>
      <c r="C230" s="2"/>
      <c r="D230" s="1732">
        <f t="shared" si="11"/>
        <v>51867</v>
      </c>
      <c r="E230" s="1733">
        <f t="shared" si="9"/>
        <v>51897</v>
      </c>
      <c r="F230" s="1733">
        <f t="shared" si="10"/>
        <v>51897</v>
      </c>
      <c r="G230" s="1733">
        <f>WORKDAY(F230,$G$21,'Business Day Paris'!F209:F403)</f>
        <v>51911</v>
      </c>
      <c r="H230" s="1733">
        <f>WORKDAY(J230,$H$21,'Business Day Paris'!F209:F403)</f>
        <v>51917</v>
      </c>
      <c r="I230" s="1733">
        <f>WORKDAY(J230,$I$21,'Business Day Paris'!F209:F403)</f>
        <v>51921</v>
      </c>
      <c r="J230" s="1734">
        <f>IF(WORKDAY(EOMONTH(F230,0)+$J$21-1,1,'Business Day Paris'!F209:F403)&lt;=EOMONTH(Calendar!F231,0),WORKDAY(EOMONTH(F230,0)+$J$21-1,1,'Business Day Paris'!F209:F403),WORKDAY(EOMONTH(F230,0)+$J$21+1,-1,'Business Day Paris'!F209:F403))</f>
        <v>51924</v>
      </c>
      <c r="K230" s="1249"/>
    </row>
    <row r="231" spans="2:11">
      <c r="B231" s="1259">
        <v>209</v>
      </c>
      <c r="C231" s="2"/>
      <c r="D231" s="1732">
        <f t="shared" si="11"/>
        <v>51898</v>
      </c>
      <c r="E231" s="1733">
        <f t="shared" si="9"/>
        <v>51925</v>
      </c>
      <c r="F231" s="1733">
        <f t="shared" si="10"/>
        <v>51925</v>
      </c>
      <c r="G231" s="1733">
        <f>WORKDAY(F231,$G$21,'Business Day Paris'!F210:F404)</f>
        <v>51939</v>
      </c>
      <c r="H231" s="1733">
        <f>WORKDAY(J231,$H$21,'Business Day Paris'!F210:F404)</f>
        <v>51945</v>
      </c>
      <c r="I231" s="1733">
        <f>WORKDAY(J231,$I$21,'Business Day Paris'!F210:F404)</f>
        <v>51949</v>
      </c>
      <c r="J231" s="1734">
        <f>IF(WORKDAY(EOMONTH(F231,0)+$J$21-1,1,'Business Day Paris'!F210:F404)&lt;=EOMONTH(Calendar!F232,0),WORKDAY(EOMONTH(F231,0)+$J$21-1,1,'Business Day Paris'!F210:F404),WORKDAY(EOMONTH(F231,0)+$J$21+1,-1,'Business Day Paris'!F210:F404))</f>
        <v>51952</v>
      </c>
      <c r="K231" s="1249"/>
    </row>
    <row r="232" spans="2:11">
      <c r="B232" s="1259">
        <v>210</v>
      </c>
      <c r="C232" s="2"/>
      <c r="D232" s="1732">
        <f t="shared" si="11"/>
        <v>51926</v>
      </c>
      <c r="E232" s="1733">
        <f t="shared" si="9"/>
        <v>51956</v>
      </c>
      <c r="F232" s="1733">
        <f t="shared" si="10"/>
        <v>51956</v>
      </c>
      <c r="G232" s="1733">
        <f>WORKDAY(F232,$G$21,'Business Day Paris'!F211:F405)</f>
        <v>51970</v>
      </c>
      <c r="H232" s="1733">
        <f>WORKDAY(J232,$H$21,'Business Day Paris'!F211:F405)</f>
        <v>51977</v>
      </c>
      <c r="I232" s="1733">
        <f>WORKDAY(J232,$I$21,'Business Day Paris'!F211:F405)</f>
        <v>51979</v>
      </c>
      <c r="J232" s="1734">
        <f>IF(WORKDAY(EOMONTH(F232,0)+$J$21-1,1,'Business Day Paris'!F211:F405)&lt;=EOMONTH(Calendar!F233,0),WORKDAY(EOMONTH(F232,0)+$J$21-1,1,'Business Day Paris'!F211:F405),WORKDAY(EOMONTH(F232,0)+$J$21+1,-1,'Business Day Paris'!F211:F405))</f>
        <v>51984</v>
      </c>
      <c r="K232" s="1249"/>
    </row>
    <row r="233" spans="2:11">
      <c r="B233" s="1259">
        <v>211</v>
      </c>
      <c r="C233" s="2"/>
      <c r="D233" s="1732">
        <f t="shared" si="11"/>
        <v>51957</v>
      </c>
      <c r="E233" s="1733">
        <f t="shared" si="9"/>
        <v>51986</v>
      </c>
      <c r="F233" s="1733">
        <f t="shared" si="10"/>
        <v>51986</v>
      </c>
      <c r="G233" s="1733">
        <f>WORKDAY(F233,$G$21,'Business Day Paris'!F212:F406)</f>
        <v>52000</v>
      </c>
      <c r="H233" s="1733">
        <f>WORKDAY(J233,$H$21,'Business Day Paris'!F212:F406)</f>
        <v>52006</v>
      </c>
      <c r="I233" s="1733">
        <f>WORKDAY(J233,$I$21,'Business Day Paris'!F212:F406)</f>
        <v>52008</v>
      </c>
      <c r="J233" s="1734">
        <f>IF(WORKDAY(EOMONTH(F233,0)+$J$21-1,1,'Business Day Paris'!F212:F406)&lt;=EOMONTH(Calendar!F234,0),WORKDAY(EOMONTH(F233,0)+$J$21-1,1,'Business Day Paris'!F212:F406),WORKDAY(EOMONTH(F233,0)+$J$21+1,-1,'Business Day Paris'!F212:F406))</f>
        <v>52013</v>
      </c>
      <c r="K233" s="1249"/>
    </row>
    <row r="234" spans="2:11">
      <c r="B234" s="1259">
        <v>212</v>
      </c>
      <c r="C234" s="2"/>
      <c r="D234" s="1732">
        <f t="shared" si="11"/>
        <v>51987</v>
      </c>
      <c r="E234" s="1733">
        <f t="shared" si="9"/>
        <v>52017</v>
      </c>
      <c r="F234" s="1733">
        <f t="shared" si="10"/>
        <v>52017</v>
      </c>
      <c r="G234" s="1733">
        <f>WORKDAY(F234,$G$21,'Business Day Paris'!F213:F407)</f>
        <v>52030</v>
      </c>
      <c r="H234" s="1733">
        <f>WORKDAY(J234,$H$21,'Business Day Paris'!F213:F407)</f>
        <v>52037</v>
      </c>
      <c r="I234" s="1733">
        <f>WORKDAY(J234,$I$21,'Business Day Paris'!F213:F407)</f>
        <v>52041</v>
      </c>
      <c r="J234" s="1734">
        <f>IF(WORKDAY(EOMONTH(F234,0)+$J$21-1,1,'Business Day Paris'!F213:F407)&lt;=EOMONTH(Calendar!F235,0),WORKDAY(EOMONTH(F234,0)+$J$21-1,1,'Business Day Paris'!F213:F407),WORKDAY(EOMONTH(F234,0)+$J$21+1,-1,'Business Day Paris'!F213:F407))</f>
        <v>52044</v>
      </c>
      <c r="K234" s="1249"/>
    </row>
    <row r="235" spans="2:11">
      <c r="B235" s="1259">
        <v>213</v>
      </c>
      <c r="C235" s="2"/>
      <c r="D235" s="1732">
        <f t="shared" si="11"/>
        <v>52018</v>
      </c>
      <c r="E235" s="1733">
        <f t="shared" si="9"/>
        <v>52047</v>
      </c>
      <c r="F235" s="1733">
        <f t="shared" si="10"/>
        <v>52047</v>
      </c>
      <c r="G235" s="1733">
        <f>WORKDAY(F235,$G$21,'Business Day Paris'!F214:F408)</f>
        <v>52061</v>
      </c>
      <c r="H235" s="1733">
        <f>WORKDAY(J235,$H$21,'Business Day Paris'!F214:F408)</f>
        <v>52068</v>
      </c>
      <c r="I235" s="1733">
        <f>WORKDAY(J235,$I$21,'Business Day Paris'!F214:F408)</f>
        <v>52070</v>
      </c>
      <c r="J235" s="1734">
        <f>IF(WORKDAY(EOMONTH(F235,0)+$J$21-1,1,'Business Day Paris'!F214:F408)&lt;=EOMONTH(Calendar!F236,0),WORKDAY(EOMONTH(F235,0)+$J$21-1,1,'Business Day Paris'!F214:F408),WORKDAY(EOMONTH(F235,0)+$J$21+1,-1,'Business Day Paris'!F214:F408))</f>
        <v>52075</v>
      </c>
      <c r="K235" s="1249"/>
    </row>
    <row r="236" spans="2:11">
      <c r="B236" s="1259">
        <v>214</v>
      </c>
      <c r="C236" s="2"/>
      <c r="D236" s="1732">
        <f t="shared" si="11"/>
        <v>52048</v>
      </c>
      <c r="E236" s="1733">
        <f t="shared" si="9"/>
        <v>52078</v>
      </c>
      <c r="F236" s="1733">
        <f t="shared" si="10"/>
        <v>52078</v>
      </c>
      <c r="G236" s="1733">
        <f>WORKDAY(F236,$G$21,'Business Day Paris'!F215:F409)</f>
        <v>52092</v>
      </c>
      <c r="H236" s="1733">
        <f>WORKDAY(J236,$H$21,'Business Day Paris'!F215:F409)</f>
        <v>52098</v>
      </c>
      <c r="I236" s="1733">
        <f>WORKDAY(J236,$I$21,'Business Day Paris'!F215:F409)</f>
        <v>52100</v>
      </c>
      <c r="J236" s="1734">
        <f>IF(WORKDAY(EOMONTH(F236,0)+$J$21-1,1,'Business Day Paris'!F215:F409)&lt;=EOMONTH(Calendar!F237,0),WORKDAY(EOMONTH(F236,0)+$J$21-1,1,'Business Day Paris'!F215:F409),WORKDAY(EOMONTH(F236,0)+$J$21+1,-1,'Business Day Paris'!F215:F409))</f>
        <v>52105</v>
      </c>
      <c r="K236" s="1249"/>
    </row>
    <row r="237" spans="2:11">
      <c r="B237" s="1259">
        <v>215</v>
      </c>
      <c r="C237" s="2"/>
      <c r="D237" s="1732">
        <f t="shared" si="11"/>
        <v>52079</v>
      </c>
      <c r="E237" s="1733">
        <f t="shared" si="9"/>
        <v>52109</v>
      </c>
      <c r="F237" s="1733">
        <f t="shared" si="10"/>
        <v>52109</v>
      </c>
      <c r="G237" s="1733">
        <f>WORKDAY(F237,$G$21,'Business Day Paris'!F216:F410)</f>
        <v>52121</v>
      </c>
      <c r="H237" s="1733">
        <f>WORKDAY(J237,$H$21,'Business Day Paris'!F216:F410)</f>
        <v>52131</v>
      </c>
      <c r="I237" s="1733">
        <f>WORKDAY(J237,$I$21,'Business Day Paris'!F216:F410)</f>
        <v>52133</v>
      </c>
      <c r="J237" s="1734">
        <f>IF(WORKDAY(EOMONTH(F237,0)+$J$21-1,1,'Business Day Paris'!F216:F410)&lt;=EOMONTH(Calendar!F238,0),WORKDAY(EOMONTH(F237,0)+$J$21-1,1,'Business Day Paris'!F216:F410),WORKDAY(EOMONTH(F237,0)+$J$21+1,-1,'Business Day Paris'!F216:F410))</f>
        <v>52138</v>
      </c>
      <c r="K237" s="1249"/>
    </row>
    <row r="238" spans="2:11">
      <c r="B238" s="1259">
        <v>216</v>
      </c>
      <c r="C238" s="2"/>
      <c r="D238" s="1732">
        <f t="shared" si="11"/>
        <v>52110</v>
      </c>
      <c r="E238" s="1733">
        <f t="shared" si="9"/>
        <v>52139</v>
      </c>
      <c r="F238" s="1733">
        <f t="shared" si="10"/>
        <v>52139</v>
      </c>
      <c r="G238" s="1733">
        <f>WORKDAY(F238,$G$21,'Business Day Paris'!F217:F411)</f>
        <v>52153</v>
      </c>
      <c r="H238" s="1733">
        <f>WORKDAY(J238,$H$21,'Business Day Paris'!F217:F411)</f>
        <v>52159</v>
      </c>
      <c r="I238" s="1733">
        <f>WORKDAY(J238,$I$21,'Business Day Paris'!F217:F411)</f>
        <v>52161</v>
      </c>
      <c r="J238" s="1734">
        <f>IF(WORKDAY(EOMONTH(F238,0)+$J$21-1,1,'Business Day Paris'!F217:F411)&lt;=EOMONTH(Calendar!F239,0),WORKDAY(EOMONTH(F238,0)+$J$21-1,1,'Business Day Paris'!F217:F411),WORKDAY(EOMONTH(F238,0)+$J$21+1,-1,'Business Day Paris'!F217:F411))</f>
        <v>52166</v>
      </c>
      <c r="K238" s="1249"/>
    </row>
    <row r="239" spans="2:11">
      <c r="B239" s="1259">
        <v>217</v>
      </c>
      <c r="C239" s="2"/>
      <c r="D239" s="1732">
        <f t="shared" si="11"/>
        <v>52140</v>
      </c>
      <c r="E239" s="1733">
        <f t="shared" si="9"/>
        <v>52170</v>
      </c>
      <c r="F239" s="1733">
        <f t="shared" si="10"/>
        <v>52170</v>
      </c>
      <c r="G239" s="1733">
        <f>WORKDAY(F239,$G$21,'Business Day Paris'!F218:F412)</f>
        <v>52184</v>
      </c>
      <c r="H239" s="1733">
        <f>WORKDAY(J239,$H$21,'Business Day Paris'!F218:F412)</f>
        <v>52190</v>
      </c>
      <c r="I239" s="1733">
        <f>WORKDAY(J239,$I$21,'Business Day Paris'!F218:F412)</f>
        <v>52194</v>
      </c>
      <c r="J239" s="1734">
        <f>IF(WORKDAY(EOMONTH(F239,0)+$J$21-1,1,'Business Day Paris'!F218:F412)&lt;=EOMONTH(Calendar!F240,0),WORKDAY(EOMONTH(F239,0)+$J$21-1,1,'Business Day Paris'!F218:F412),WORKDAY(EOMONTH(F239,0)+$J$21+1,-1,'Business Day Paris'!F218:F412))</f>
        <v>52197</v>
      </c>
      <c r="K239" s="1249"/>
    </row>
    <row r="240" spans="2:11">
      <c r="B240" s="1259">
        <v>218</v>
      </c>
      <c r="C240" s="2"/>
      <c r="D240" s="1732">
        <f t="shared" si="11"/>
        <v>52171</v>
      </c>
      <c r="E240" s="1733">
        <f t="shared" si="9"/>
        <v>52200</v>
      </c>
      <c r="F240" s="1733">
        <f t="shared" si="10"/>
        <v>52200</v>
      </c>
      <c r="G240" s="1733">
        <f>WORKDAY(F240,$G$21,'Business Day Paris'!F219:F413)</f>
        <v>52212</v>
      </c>
      <c r="H240" s="1733">
        <f>WORKDAY(J240,$H$21,'Business Day Paris'!F219:F413)</f>
        <v>52222</v>
      </c>
      <c r="I240" s="1733">
        <f>WORKDAY(J240,$I$21,'Business Day Paris'!F219:F413)</f>
        <v>52224</v>
      </c>
      <c r="J240" s="1734">
        <f>IF(WORKDAY(EOMONTH(F240,0)+$J$21-1,1,'Business Day Paris'!F219:F413)&lt;=EOMONTH(Calendar!F241,0),WORKDAY(EOMONTH(F240,0)+$J$21-1,1,'Business Day Paris'!F219:F413),WORKDAY(EOMONTH(F240,0)+$J$21+1,-1,'Business Day Paris'!F219:F413))</f>
        <v>52229</v>
      </c>
      <c r="K240" s="1249"/>
    </row>
    <row r="241" spans="2:11">
      <c r="B241" s="1259">
        <v>219</v>
      </c>
      <c r="C241" s="2"/>
      <c r="D241" s="1732">
        <f t="shared" si="11"/>
        <v>52201</v>
      </c>
      <c r="E241" s="1733">
        <f t="shared" si="9"/>
        <v>52231</v>
      </c>
      <c r="F241" s="1733">
        <f t="shared" si="10"/>
        <v>52231</v>
      </c>
      <c r="G241" s="1733">
        <f>WORKDAY(F241,$G$21,'Business Day Paris'!F220:F414)</f>
        <v>52245</v>
      </c>
      <c r="H241" s="1733">
        <f>WORKDAY(J241,$H$21,'Business Day Paris'!F220:F414)</f>
        <v>52251</v>
      </c>
      <c r="I241" s="1733">
        <f>WORKDAY(J241,$I$21,'Business Day Paris'!F220:F414)</f>
        <v>52253</v>
      </c>
      <c r="J241" s="1734">
        <f>IF(WORKDAY(EOMONTH(F241,0)+$J$21-1,1,'Business Day Paris'!F220:F414)&lt;=EOMONTH(Calendar!F242,0),WORKDAY(EOMONTH(F241,0)+$J$21-1,1,'Business Day Paris'!F220:F414),WORKDAY(EOMONTH(F241,0)+$J$21+1,-1,'Business Day Paris'!F220:F414))</f>
        <v>52258</v>
      </c>
      <c r="K241" s="1249"/>
    </row>
    <row r="242" spans="2:11">
      <c r="B242" s="1259">
        <v>220</v>
      </c>
      <c r="C242" s="2"/>
      <c r="D242" s="1732">
        <f t="shared" si="11"/>
        <v>52232</v>
      </c>
      <c r="E242" s="1733">
        <f t="shared" si="9"/>
        <v>52262</v>
      </c>
      <c r="F242" s="1733">
        <f t="shared" si="10"/>
        <v>52262</v>
      </c>
      <c r="G242" s="1733">
        <f>WORKDAY(F242,$G$21,'Business Day Paris'!F221:F415)</f>
        <v>52275</v>
      </c>
      <c r="H242" s="1733">
        <f>WORKDAY(J242,$H$21,'Business Day Paris'!F221:F415)</f>
        <v>52282</v>
      </c>
      <c r="I242" s="1733">
        <f>WORKDAY(J242,$I$21,'Business Day Paris'!F221:F415)</f>
        <v>52286</v>
      </c>
      <c r="J242" s="1734">
        <f>IF(WORKDAY(EOMONTH(F242,0)+$J$21-1,1,'Business Day Paris'!F221:F415)&lt;=EOMONTH(Calendar!F243,0),WORKDAY(EOMONTH(F242,0)+$J$21-1,1,'Business Day Paris'!F221:F415),WORKDAY(EOMONTH(F242,0)+$J$21+1,-1,'Business Day Paris'!F221:F415))</f>
        <v>52289</v>
      </c>
      <c r="K242" s="1249"/>
    </row>
    <row r="243" spans="2:11">
      <c r="B243" s="1259">
        <v>221</v>
      </c>
      <c r="C243" s="2"/>
      <c r="D243" s="1732">
        <f t="shared" si="11"/>
        <v>52263</v>
      </c>
      <c r="E243" s="1733">
        <f t="shared" si="9"/>
        <v>52290</v>
      </c>
      <c r="F243" s="1733">
        <f t="shared" si="10"/>
        <v>52290</v>
      </c>
      <c r="G243" s="1733">
        <f>WORKDAY(F243,$G$21,'Business Day Paris'!F222:F416)</f>
        <v>52303</v>
      </c>
      <c r="H243" s="1733">
        <f>WORKDAY(J243,$H$21,'Business Day Paris'!F222:F416)</f>
        <v>52310</v>
      </c>
      <c r="I243" s="1733">
        <f>WORKDAY(J243,$I$21,'Business Day Paris'!F222:F416)</f>
        <v>52314</v>
      </c>
      <c r="J243" s="1734">
        <f>IF(WORKDAY(EOMONTH(F243,0)+$J$21-1,1,'Business Day Paris'!F222:F416)&lt;=EOMONTH(Calendar!F244,0),WORKDAY(EOMONTH(F243,0)+$J$21-1,1,'Business Day Paris'!F222:F416),WORKDAY(EOMONTH(F243,0)+$J$21+1,-1,'Business Day Paris'!F222:F416))</f>
        <v>52317</v>
      </c>
      <c r="K243" s="1249"/>
    </row>
    <row r="244" spans="2:11">
      <c r="B244" s="1259">
        <v>222</v>
      </c>
      <c r="C244" s="2"/>
      <c r="D244" s="1732">
        <f t="shared" si="11"/>
        <v>52291</v>
      </c>
      <c r="E244" s="1733">
        <f t="shared" si="9"/>
        <v>52321</v>
      </c>
      <c r="F244" s="1733">
        <f t="shared" si="10"/>
        <v>52321</v>
      </c>
      <c r="G244" s="1733">
        <f>WORKDAY(F244,$G$21,'Business Day Paris'!F223:F417)</f>
        <v>52335</v>
      </c>
      <c r="H244" s="1733">
        <f>WORKDAY(J244,$H$21,'Business Day Paris'!F223:F417)</f>
        <v>52341</v>
      </c>
      <c r="I244" s="1733">
        <f>WORKDAY(J244,$I$21,'Business Day Paris'!F223:F417)</f>
        <v>52343</v>
      </c>
      <c r="J244" s="1734">
        <f>IF(WORKDAY(EOMONTH(F244,0)+$J$21-1,1,'Business Day Paris'!F223:F417)&lt;=EOMONTH(Calendar!F245,0),WORKDAY(EOMONTH(F244,0)+$J$21-1,1,'Business Day Paris'!F223:F417),WORKDAY(EOMONTH(F244,0)+$J$21+1,-1,'Business Day Paris'!F223:F417))</f>
        <v>52348</v>
      </c>
      <c r="K244" s="1249"/>
    </row>
    <row r="245" spans="2:11">
      <c r="B245" s="1259">
        <v>223</v>
      </c>
      <c r="C245" s="2"/>
      <c r="D245" s="1732">
        <f t="shared" si="11"/>
        <v>52322</v>
      </c>
      <c r="E245" s="1733">
        <f t="shared" si="9"/>
        <v>52351</v>
      </c>
      <c r="F245" s="1733">
        <f t="shared" si="10"/>
        <v>52351</v>
      </c>
      <c r="G245" s="1733">
        <f>WORKDAY(F245,$G$21,'Business Day Paris'!F224:F418)</f>
        <v>52365</v>
      </c>
      <c r="H245" s="1733">
        <f>WORKDAY(J245,$H$21,'Business Day Paris'!F224:F418)</f>
        <v>52371</v>
      </c>
      <c r="I245" s="1733">
        <f>WORKDAY(J245,$I$21,'Business Day Paris'!F224:F418)</f>
        <v>52373</v>
      </c>
      <c r="J245" s="1734">
        <f>IF(WORKDAY(EOMONTH(F245,0)+$J$21-1,1,'Business Day Paris'!F224:F418)&lt;=EOMONTH(Calendar!F246,0),WORKDAY(EOMONTH(F245,0)+$J$21-1,1,'Business Day Paris'!F224:F418),WORKDAY(EOMONTH(F245,0)+$J$21+1,-1,'Business Day Paris'!F224:F418))</f>
        <v>52378</v>
      </c>
      <c r="K245" s="1249"/>
    </row>
    <row r="246" spans="2:11">
      <c r="B246" s="1259">
        <v>224</v>
      </c>
      <c r="C246" s="2"/>
      <c r="D246" s="1732">
        <f t="shared" si="11"/>
        <v>52352</v>
      </c>
      <c r="E246" s="1733">
        <f t="shared" si="9"/>
        <v>52382</v>
      </c>
      <c r="F246" s="1733">
        <f t="shared" si="10"/>
        <v>52382</v>
      </c>
      <c r="G246" s="1733">
        <f>WORKDAY(F246,$G$21,'Business Day Paris'!F225:F419)</f>
        <v>52394</v>
      </c>
      <c r="H246" s="1733">
        <f>WORKDAY(J246,$H$21,'Business Day Paris'!F225:F419)</f>
        <v>52404</v>
      </c>
      <c r="I246" s="1733">
        <f>WORKDAY(J246,$I$21,'Business Day Paris'!F225:F419)</f>
        <v>52406</v>
      </c>
      <c r="J246" s="1734">
        <f>IF(WORKDAY(EOMONTH(F246,0)+$J$21-1,1,'Business Day Paris'!F225:F419)&lt;=EOMONTH(Calendar!F247,0),WORKDAY(EOMONTH(F246,0)+$J$21-1,1,'Business Day Paris'!F225:F419),WORKDAY(EOMONTH(F246,0)+$J$21+1,-1,'Business Day Paris'!F225:F419))</f>
        <v>52411</v>
      </c>
      <c r="K246" s="1249"/>
    </row>
    <row r="247" spans="2:11">
      <c r="B247" s="1259">
        <v>225</v>
      </c>
      <c r="C247" s="2"/>
      <c r="D247" s="1732">
        <f t="shared" si="11"/>
        <v>52383</v>
      </c>
      <c r="E247" s="1733">
        <f t="shared" si="9"/>
        <v>52412</v>
      </c>
      <c r="F247" s="1733">
        <f t="shared" si="10"/>
        <v>52412</v>
      </c>
      <c r="G247" s="1733">
        <f>WORKDAY(F247,$G$21,'Business Day Paris'!F226:F420)</f>
        <v>52426</v>
      </c>
      <c r="H247" s="1733">
        <f>WORKDAY(J247,$H$21,'Business Day Paris'!F226:F420)</f>
        <v>52432</v>
      </c>
      <c r="I247" s="1733">
        <f>WORKDAY(J247,$I$21,'Business Day Paris'!F226:F420)</f>
        <v>52434</v>
      </c>
      <c r="J247" s="1734">
        <f>IF(WORKDAY(EOMONTH(F247,0)+$J$21-1,1,'Business Day Paris'!F226:F420)&lt;=EOMONTH(Calendar!F248,0),WORKDAY(EOMONTH(F247,0)+$J$21-1,1,'Business Day Paris'!F226:F420),WORKDAY(EOMONTH(F247,0)+$J$21+1,-1,'Business Day Paris'!F226:F420))</f>
        <v>52439</v>
      </c>
      <c r="K247" s="1249"/>
    </row>
    <row r="248" spans="2:11">
      <c r="B248" s="1259">
        <v>226</v>
      </c>
      <c r="C248" s="2"/>
      <c r="D248" s="1732">
        <f t="shared" si="11"/>
        <v>52413</v>
      </c>
      <c r="E248" s="1733">
        <f t="shared" si="9"/>
        <v>52443</v>
      </c>
      <c r="F248" s="1733">
        <f t="shared" si="10"/>
        <v>52443</v>
      </c>
      <c r="G248" s="1733">
        <f>WORKDAY(F248,$G$21,'Business Day Paris'!F227:F421)</f>
        <v>52457</v>
      </c>
      <c r="H248" s="1733">
        <f>WORKDAY(J248,$H$21,'Business Day Paris'!F227:F421)</f>
        <v>52463</v>
      </c>
      <c r="I248" s="1733">
        <f>WORKDAY(J248,$I$21,'Business Day Paris'!F227:F421)</f>
        <v>52467</v>
      </c>
      <c r="J248" s="1734">
        <f>IF(WORKDAY(EOMONTH(F248,0)+$J$21-1,1,'Business Day Paris'!F227:F421)&lt;=EOMONTH(Calendar!F249,0),WORKDAY(EOMONTH(F248,0)+$J$21-1,1,'Business Day Paris'!F227:F421),WORKDAY(EOMONTH(F248,0)+$J$21+1,-1,'Business Day Paris'!F227:F421))</f>
        <v>52470</v>
      </c>
      <c r="K248" s="1249"/>
    </row>
    <row r="249" spans="2:11">
      <c r="B249" s="1259">
        <v>227</v>
      </c>
      <c r="C249" s="2"/>
      <c r="D249" s="1732">
        <f t="shared" si="11"/>
        <v>52444</v>
      </c>
      <c r="E249" s="1733">
        <f t="shared" si="9"/>
        <v>52474</v>
      </c>
      <c r="F249" s="1733">
        <f t="shared" si="10"/>
        <v>52474</v>
      </c>
      <c r="G249" s="1733">
        <f>WORKDAY(F249,$G$21,'Business Day Paris'!F228:F422)</f>
        <v>52488</v>
      </c>
      <c r="H249" s="1733">
        <f>WORKDAY(J249,$H$21,'Business Day Paris'!F228:F422)</f>
        <v>52495</v>
      </c>
      <c r="I249" s="1733">
        <f>WORKDAY(J249,$I$21,'Business Day Paris'!F228:F422)</f>
        <v>52497</v>
      </c>
      <c r="J249" s="1734">
        <f>IF(WORKDAY(EOMONTH(F249,0)+$J$21-1,1,'Business Day Paris'!F228:F422)&lt;=EOMONTH(Calendar!F250,0),WORKDAY(EOMONTH(F249,0)+$J$21-1,1,'Business Day Paris'!F228:F422),WORKDAY(EOMONTH(F249,0)+$J$21+1,-1,'Business Day Paris'!F228:F422))</f>
        <v>52502</v>
      </c>
      <c r="K249" s="1249"/>
    </row>
    <row r="250" spans="2:11">
      <c r="B250" s="1259">
        <v>228</v>
      </c>
      <c r="C250" s="2"/>
      <c r="D250" s="1732">
        <f t="shared" si="11"/>
        <v>52475</v>
      </c>
      <c r="E250" s="1733">
        <f t="shared" si="9"/>
        <v>52504</v>
      </c>
      <c r="F250" s="1733">
        <f t="shared" si="10"/>
        <v>52504</v>
      </c>
      <c r="G250" s="1733">
        <f>WORKDAY(F250,$G$21,'Business Day Paris'!F229:F423)</f>
        <v>52518</v>
      </c>
      <c r="H250" s="1733">
        <f>WORKDAY(J250,$H$21,'Business Day Paris'!F229:F423)</f>
        <v>52524</v>
      </c>
      <c r="I250" s="1733">
        <f>WORKDAY(J250,$I$21,'Business Day Paris'!F229:F423)</f>
        <v>52526</v>
      </c>
      <c r="J250" s="1734">
        <f>IF(WORKDAY(EOMONTH(F250,0)+$J$21-1,1,'Business Day Paris'!F229:F423)&lt;=EOMONTH(Calendar!F251,0),WORKDAY(EOMONTH(F250,0)+$J$21-1,1,'Business Day Paris'!F229:F423),WORKDAY(EOMONTH(F250,0)+$J$21+1,-1,'Business Day Paris'!F229:F423))</f>
        <v>52531</v>
      </c>
      <c r="K250" s="1249"/>
    </row>
    <row r="251" spans="2:11">
      <c r="B251" s="1259">
        <v>229</v>
      </c>
      <c r="C251" s="2"/>
      <c r="D251" s="1732">
        <f t="shared" si="11"/>
        <v>52505</v>
      </c>
      <c r="E251" s="1733">
        <f t="shared" si="9"/>
        <v>52535</v>
      </c>
      <c r="F251" s="1733">
        <f t="shared" si="10"/>
        <v>52535</v>
      </c>
      <c r="G251" s="1733">
        <f>WORKDAY(F251,$G$21,'Business Day Paris'!F230:F424)</f>
        <v>52548</v>
      </c>
      <c r="H251" s="1733">
        <f>WORKDAY(J251,$H$21,'Business Day Paris'!F230:F424)</f>
        <v>52555</v>
      </c>
      <c r="I251" s="1733">
        <f>WORKDAY(J251,$I$21,'Business Day Paris'!F230:F424)</f>
        <v>52559</v>
      </c>
      <c r="J251" s="1734">
        <f>IF(WORKDAY(EOMONTH(F251,0)+$J$21-1,1,'Business Day Paris'!F230:F424)&lt;=EOMONTH(Calendar!F252,0),WORKDAY(EOMONTH(F251,0)+$J$21-1,1,'Business Day Paris'!F230:F424),WORKDAY(EOMONTH(F251,0)+$J$21+1,-1,'Business Day Paris'!F230:F424))</f>
        <v>52562</v>
      </c>
      <c r="K251" s="1249"/>
    </row>
    <row r="252" spans="2:11">
      <c r="B252" s="1259">
        <v>230</v>
      </c>
      <c r="C252" s="2"/>
      <c r="D252" s="1732">
        <f t="shared" si="11"/>
        <v>52536</v>
      </c>
      <c r="E252" s="1733">
        <f t="shared" si="9"/>
        <v>52565</v>
      </c>
      <c r="F252" s="1733">
        <f t="shared" si="10"/>
        <v>52565</v>
      </c>
      <c r="G252" s="1733">
        <f>WORKDAY(F252,$G$21,'Business Day Paris'!F231:F425)</f>
        <v>52579</v>
      </c>
      <c r="H252" s="1733">
        <f>WORKDAY(J252,$H$21,'Business Day Paris'!F231:F425)</f>
        <v>52586</v>
      </c>
      <c r="I252" s="1733">
        <f>WORKDAY(J252,$I$21,'Business Day Paris'!F231:F425)</f>
        <v>52588</v>
      </c>
      <c r="J252" s="1734">
        <f>IF(WORKDAY(EOMONTH(F252,0)+$J$21-1,1,'Business Day Paris'!F231:F425)&lt;=EOMONTH(Calendar!F253,0),WORKDAY(EOMONTH(F252,0)+$J$21-1,1,'Business Day Paris'!F231:F425),WORKDAY(EOMONTH(F252,0)+$J$21+1,-1,'Business Day Paris'!F231:F425))</f>
        <v>52593</v>
      </c>
      <c r="K252" s="1249"/>
    </row>
    <row r="253" spans="2:11">
      <c r="B253" s="1259">
        <v>231</v>
      </c>
      <c r="C253" s="2"/>
      <c r="D253" s="1732">
        <f t="shared" si="11"/>
        <v>52566</v>
      </c>
      <c r="E253" s="1733">
        <f t="shared" si="9"/>
        <v>52596</v>
      </c>
      <c r="F253" s="1733">
        <f t="shared" si="10"/>
        <v>52596</v>
      </c>
      <c r="G253" s="1733">
        <f>WORKDAY(F253,$G$21,'Business Day Paris'!F232:F426)</f>
        <v>52610</v>
      </c>
      <c r="H253" s="1733">
        <f>WORKDAY(J253,$H$21,'Business Day Paris'!F232:F426)</f>
        <v>52616</v>
      </c>
      <c r="I253" s="1733">
        <f>WORKDAY(J253,$I$21,'Business Day Paris'!F232:F426)</f>
        <v>52618</v>
      </c>
      <c r="J253" s="1734">
        <f>IF(WORKDAY(EOMONTH(F253,0)+$J$21-1,1,'Business Day Paris'!F232:F426)&lt;=EOMONTH(Calendar!F254,0),WORKDAY(EOMONTH(F253,0)+$J$21-1,1,'Business Day Paris'!F232:F426),WORKDAY(EOMONTH(F253,0)+$J$21+1,-1,'Business Day Paris'!F232:F426))</f>
        <v>52623</v>
      </c>
      <c r="K253" s="1249"/>
    </row>
    <row r="254" spans="2:11">
      <c r="B254" s="1259">
        <v>232</v>
      </c>
      <c r="C254" s="2"/>
      <c r="D254" s="1732">
        <f t="shared" si="11"/>
        <v>52597</v>
      </c>
      <c r="E254" s="1733">
        <f t="shared" si="9"/>
        <v>52627</v>
      </c>
      <c r="F254" s="1733">
        <f t="shared" si="10"/>
        <v>52627</v>
      </c>
      <c r="G254" s="1733">
        <f>WORKDAY(F254,$G$21,'Business Day Paris'!F233:F427)</f>
        <v>52639</v>
      </c>
      <c r="H254" s="1733">
        <f>WORKDAY(J254,$H$21,'Business Day Paris'!F233:F427)</f>
        <v>52649</v>
      </c>
      <c r="I254" s="1733">
        <f>WORKDAY(J254,$I$21,'Business Day Paris'!F233:F427)</f>
        <v>52651</v>
      </c>
      <c r="J254" s="1734">
        <f>IF(WORKDAY(EOMONTH(F254,0)+$J$21-1,1,'Business Day Paris'!F233:F427)&lt;=EOMONTH(Calendar!F255,0),WORKDAY(EOMONTH(F254,0)+$J$21-1,1,'Business Day Paris'!F233:F427),WORKDAY(EOMONTH(F254,0)+$J$21+1,-1,'Business Day Paris'!F233:F427))</f>
        <v>52656</v>
      </c>
      <c r="K254" s="1249"/>
    </row>
    <row r="255" spans="2:11">
      <c r="B255" s="1259">
        <v>233</v>
      </c>
      <c r="C255" s="2"/>
      <c r="D255" s="1732">
        <f t="shared" si="11"/>
        <v>52628</v>
      </c>
      <c r="E255" s="1733">
        <f t="shared" si="9"/>
        <v>52656</v>
      </c>
      <c r="F255" s="1733">
        <f t="shared" si="10"/>
        <v>52656</v>
      </c>
      <c r="G255" s="1733">
        <f>WORKDAY(F255,$G$21,'Business Day Paris'!F234:F428)</f>
        <v>52670</v>
      </c>
      <c r="H255" s="1733">
        <f>WORKDAY(J255,$H$21,'Business Day Paris'!F234:F428)</f>
        <v>52677</v>
      </c>
      <c r="I255" s="1733">
        <f>WORKDAY(J255,$I$21,'Business Day Paris'!F234:F428)</f>
        <v>52679</v>
      </c>
      <c r="J255" s="1734">
        <f>IF(WORKDAY(EOMONTH(F255,0)+$J$21-1,1,'Business Day Paris'!F234:F428)&lt;=EOMONTH(Calendar!F256,0),WORKDAY(EOMONTH(F255,0)+$J$21-1,1,'Business Day Paris'!F234:F428),WORKDAY(EOMONTH(F255,0)+$J$21+1,-1,'Business Day Paris'!F234:F428))</f>
        <v>52684</v>
      </c>
      <c r="K255" s="1249"/>
    </row>
    <row r="256" spans="2:11">
      <c r="B256" s="1259">
        <v>234</v>
      </c>
      <c r="C256" s="2"/>
      <c r="D256" s="1732">
        <f t="shared" si="11"/>
        <v>52657</v>
      </c>
      <c r="E256" s="1733">
        <f t="shared" si="9"/>
        <v>52687</v>
      </c>
      <c r="F256" s="1733">
        <f t="shared" si="10"/>
        <v>52687</v>
      </c>
      <c r="G256" s="1733">
        <f>WORKDAY(F256,$G$21,'Business Day Paris'!F235:F429)</f>
        <v>52701</v>
      </c>
      <c r="H256" s="1733">
        <f>WORKDAY(J256,$H$21,'Business Day Paris'!F235:F429)</f>
        <v>52707</v>
      </c>
      <c r="I256" s="1733">
        <f>WORKDAY(J256,$I$21,'Business Day Paris'!F235:F429)</f>
        <v>52709</v>
      </c>
      <c r="J256" s="1734">
        <f>IF(WORKDAY(EOMONTH(F256,0)+$J$21-1,1,'Business Day Paris'!F235:F429)&lt;=EOMONTH(Calendar!F257,0),WORKDAY(EOMONTH(F256,0)+$J$21-1,1,'Business Day Paris'!F235:F429),WORKDAY(EOMONTH(F256,0)+$J$21+1,-1,'Business Day Paris'!F235:F429))</f>
        <v>52714</v>
      </c>
      <c r="K256" s="1249"/>
    </row>
    <row r="257" spans="2:11">
      <c r="B257" s="1259">
        <v>235</v>
      </c>
      <c r="C257" s="2"/>
      <c r="D257" s="1732">
        <f t="shared" si="11"/>
        <v>52688</v>
      </c>
      <c r="E257" s="1733">
        <f t="shared" si="9"/>
        <v>52717</v>
      </c>
      <c r="F257" s="1733">
        <f t="shared" si="10"/>
        <v>52717</v>
      </c>
      <c r="G257" s="1733">
        <f>WORKDAY(F257,$G$21,'Business Day Paris'!F236:F430)</f>
        <v>52730</v>
      </c>
      <c r="H257" s="1733">
        <f>WORKDAY(J257,$H$21,'Business Day Paris'!F236:F430)</f>
        <v>52737</v>
      </c>
      <c r="I257" s="1733">
        <f>WORKDAY(J257,$I$21,'Business Day Paris'!F236:F430)</f>
        <v>52741</v>
      </c>
      <c r="J257" s="1734">
        <f>IF(WORKDAY(EOMONTH(F257,0)+$J$21-1,1,'Business Day Paris'!F236:F430)&lt;=EOMONTH(Calendar!F258,0),WORKDAY(EOMONTH(F257,0)+$J$21-1,1,'Business Day Paris'!F236:F430),WORKDAY(EOMONTH(F257,0)+$J$21+1,-1,'Business Day Paris'!F236:F430))</f>
        <v>52744</v>
      </c>
      <c r="K257" s="1249"/>
    </row>
    <row r="258" spans="2:11">
      <c r="B258" s="1259">
        <v>236</v>
      </c>
      <c r="C258" s="2"/>
      <c r="D258" s="1732">
        <f t="shared" si="11"/>
        <v>52718</v>
      </c>
      <c r="E258" s="1733">
        <f t="shared" si="9"/>
        <v>52748</v>
      </c>
      <c r="F258" s="1733">
        <f t="shared" si="10"/>
        <v>52748</v>
      </c>
      <c r="G258" s="1733">
        <f>WORKDAY(F258,$G$21,'Business Day Paris'!F237:F431)</f>
        <v>52762</v>
      </c>
      <c r="H258" s="1733">
        <f>WORKDAY(J258,$H$21,'Business Day Paris'!F237:F431)</f>
        <v>52768</v>
      </c>
      <c r="I258" s="1733">
        <f>WORKDAY(J258,$I$21,'Business Day Paris'!F237:F431)</f>
        <v>52770</v>
      </c>
      <c r="J258" s="1734">
        <f>IF(WORKDAY(EOMONTH(F258,0)+$J$21-1,1,'Business Day Paris'!F237:F431)&lt;=EOMONTH(Calendar!F259,0),WORKDAY(EOMONTH(F258,0)+$J$21-1,1,'Business Day Paris'!F237:F431),WORKDAY(EOMONTH(F258,0)+$J$21+1,-1,'Business Day Paris'!F237:F431))</f>
        <v>52775</v>
      </c>
      <c r="K258" s="1249"/>
    </row>
    <row r="259" spans="2:11">
      <c r="B259" s="1259">
        <v>237</v>
      </c>
      <c r="C259" s="2"/>
      <c r="D259" s="1732">
        <f t="shared" si="11"/>
        <v>52749</v>
      </c>
      <c r="E259" s="1733">
        <f t="shared" si="9"/>
        <v>52778</v>
      </c>
      <c r="F259" s="1733">
        <f t="shared" si="10"/>
        <v>52778</v>
      </c>
      <c r="G259" s="1733">
        <f>WORKDAY(F259,$G$21,'Business Day Paris'!F238:F432)</f>
        <v>52792</v>
      </c>
      <c r="H259" s="1733">
        <f>WORKDAY(J259,$H$21,'Business Day Paris'!F238:F432)</f>
        <v>52798</v>
      </c>
      <c r="I259" s="1733">
        <f>WORKDAY(J259,$I$21,'Business Day Paris'!F238:F432)</f>
        <v>52800</v>
      </c>
      <c r="J259" s="1734">
        <f>IF(WORKDAY(EOMONTH(F259,0)+$J$21-1,1,'Business Day Paris'!F238:F432)&lt;=EOMONTH(Calendar!F260,0),WORKDAY(EOMONTH(F259,0)+$J$21-1,1,'Business Day Paris'!F238:F432),WORKDAY(EOMONTH(F259,0)+$J$21+1,-1,'Business Day Paris'!F238:F432))</f>
        <v>52805</v>
      </c>
      <c r="K259" s="1249"/>
    </row>
    <row r="260" spans="2:11">
      <c r="B260" s="1259">
        <v>238</v>
      </c>
      <c r="C260" s="2"/>
      <c r="D260" s="1732">
        <f t="shared" si="11"/>
        <v>52779</v>
      </c>
      <c r="E260" s="1733">
        <f t="shared" si="9"/>
        <v>52809</v>
      </c>
      <c r="F260" s="1733">
        <f t="shared" si="10"/>
        <v>52809</v>
      </c>
      <c r="G260" s="1733">
        <f>WORKDAY(F260,$G$21,'Business Day Paris'!F239:F433)</f>
        <v>52821</v>
      </c>
      <c r="H260" s="1733">
        <f>WORKDAY(J260,$H$21,'Business Day Paris'!F239:F433)</f>
        <v>52831</v>
      </c>
      <c r="I260" s="1733">
        <f>WORKDAY(J260,$I$21,'Business Day Paris'!F239:F433)</f>
        <v>52833</v>
      </c>
      <c r="J260" s="1734">
        <f>IF(WORKDAY(EOMONTH(F260,0)+$J$21-1,1,'Business Day Paris'!F239:F433)&lt;=EOMONTH(Calendar!F261,0),WORKDAY(EOMONTH(F260,0)+$J$21-1,1,'Business Day Paris'!F239:F433),WORKDAY(EOMONTH(F260,0)+$J$21+1,-1,'Business Day Paris'!F239:F433))</f>
        <v>52838</v>
      </c>
      <c r="K260" s="1249"/>
    </row>
    <row r="261" spans="2:11">
      <c r="B261" s="1259">
        <v>239</v>
      </c>
      <c r="C261" s="2"/>
      <c r="D261" s="1732">
        <f t="shared" si="11"/>
        <v>52810</v>
      </c>
      <c r="E261" s="1733">
        <f t="shared" si="9"/>
        <v>52840</v>
      </c>
      <c r="F261" s="1733">
        <f t="shared" si="10"/>
        <v>52840</v>
      </c>
      <c r="G261" s="1733">
        <f>WORKDAY(F261,$G$21,'Business Day Paris'!F240:F434)</f>
        <v>52854</v>
      </c>
      <c r="H261" s="1733">
        <f>WORKDAY(J261,$H$21,'Business Day Paris'!F240:F434)</f>
        <v>52860</v>
      </c>
      <c r="I261" s="1733">
        <f>WORKDAY(J261,$I$21,'Business Day Paris'!F240:F434)</f>
        <v>52862</v>
      </c>
      <c r="J261" s="1734">
        <f>IF(WORKDAY(EOMONTH(F261,0)+$J$21-1,1,'Business Day Paris'!F240:F434)&lt;=EOMONTH(Calendar!F262,0),WORKDAY(EOMONTH(F261,0)+$J$21-1,1,'Business Day Paris'!F240:F434),WORKDAY(EOMONTH(F261,0)+$J$21+1,-1,'Business Day Paris'!F240:F434))</f>
        <v>52867</v>
      </c>
      <c r="K261" s="1249"/>
    </row>
    <row r="262" spans="2:11">
      <c r="B262" s="1259">
        <v>240</v>
      </c>
      <c r="C262" s="2"/>
      <c r="D262" s="1732">
        <f t="shared" si="11"/>
        <v>52841</v>
      </c>
      <c r="E262" s="1733">
        <f t="shared" si="9"/>
        <v>52870</v>
      </c>
      <c r="F262" s="1733">
        <f t="shared" si="10"/>
        <v>52870</v>
      </c>
      <c r="G262" s="1733">
        <f>WORKDAY(F262,$G$21,'Business Day Paris'!F241:F435)</f>
        <v>52884</v>
      </c>
      <c r="H262" s="1733">
        <f>WORKDAY(J262,$H$21,'Business Day Paris'!F241:F435)</f>
        <v>52890</v>
      </c>
      <c r="I262" s="1733">
        <f>WORKDAY(J262,$I$21,'Business Day Paris'!F241:F435)</f>
        <v>52894</v>
      </c>
      <c r="J262" s="1734">
        <f>IF(WORKDAY(EOMONTH(F262,0)+$J$21-1,1,'Business Day Paris'!F241:F435)&lt;=EOMONTH(Calendar!F263,0),WORKDAY(EOMONTH(F262,0)+$J$21-1,1,'Business Day Paris'!F241:F435),WORKDAY(EOMONTH(F262,0)+$J$21+1,-1,'Business Day Paris'!F241:F435))</f>
        <v>52897</v>
      </c>
      <c r="K262" s="1249"/>
    </row>
    <row r="263" spans="2:11">
      <c r="B263" s="1259">
        <v>241</v>
      </c>
      <c r="C263" s="2"/>
      <c r="D263" s="1732">
        <f t="shared" si="11"/>
        <v>52871</v>
      </c>
      <c r="E263" s="1733">
        <f t="shared" si="9"/>
        <v>52901</v>
      </c>
      <c r="F263" s="1733">
        <f t="shared" si="10"/>
        <v>52901</v>
      </c>
      <c r="G263" s="1733">
        <f>WORKDAY(F263,$G$21,'Business Day Paris'!F242:F436)</f>
        <v>52915</v>
      </c>
      <c r="H263" s="1733">
        <f>WORKDAY(J263,$H$21,'Business Day Paris'!F242:F436)</f>
        <v>52922</v>
      </c>
      <c r="I263" s="1733">
        <f>WORKDAY(J263,$I$21,'Business Day Paris'!F242:F436)</f>
        <v>52924</v>
      </c>
      <c r="J263" s="1734">
        <f>IF(WORKDAY(EOMONTH(F263,0)+$J$21-1,1,'Business Day Paris'!F242:F436)&lt;=EOMONTH(Calendar!F264,0),WORKDAY(EOMONTH(F263,0)+$J$21-1,1,'Business Day Paris'!F242:F436),WORKDAY(EOMONTH(F263,0)+$J$21+1,-1,'Business Day Paris'!F242:F436))</f>
        <v>52929</v>
      </c>
      <c r="K263" s="1249"/>
    </row>
    <row r="264" spans="2:11">
      <c r="B264" s="1259">
        <v>242</v>
      </c>
      <c r="C264" s="2"/>
      <c r="D264" s="1732">
        <f t="shared" si="11"/>
        <v>52902</v>
      </c>
      <c r="E264" s="1733">
        <f t="shared" si="9"/>
        <v>52931</v>
      </c>
      <c r="F264" s="1733">
        <f t="shared" si="10"/>
        <v>52931</v>
      </c>
      <c r="G264" s="1733">
        <f>WORKDAY(F264,$G$21,'Business Day Paris'!F243:F437)</f>
        <v>52945</v>
      </c>
      <c r="H264" s="1733">
        <f>WORKDAY(J264,$H$21,'Business Day Paris'!F243:F437)</f>
        <v>52951</v>
      </c>
      <c r="I264" s="1733">
        <f>WORKDAY(J264,$I$21,'Business Day Paris'!F243:F437)</f>
        <v>52953</v>
      </c>
      <c r="J264" s="1734">
        <f>IF(WORKDAY(EOMONTH(F264,0)+$J$21-1,1,'Business Day Paris'!F243:F437)&lt;=EOMONTH(Calendar!F265,0),WORKDAY(EOMONTH(F264,0)+$J$21-1,1,'Business Day Paris'!F243:F437),WORKDAY(EOMONTH(F264,0)+$J$21+1,-1,'Business Day Paris'!F243:F437))</f>
        <v>52958</v>
      </c>
      <c r="K264" s="1249"/>
    </row>
    <row r="265" spans="2:11">
      <c r="B265" s="1259">
        <v>243</v>
      </c>
      <c r="C265" s="2"/>
      <c r="D265" s="1732">
        <f t="shared" si="11"/>
        <v>52932</v>
      </c>
      <c r="E265" s="1733">
        <f t="shared" si="9"/>
        <v>52962</v>
      </c>
      <c r="F265" s="1733">
        <f t="shared" si="10"/>
        <v>52962</v>
      </c>
      <c r="G265" s="1733">
        <f>WORKDAY(F265,$G$21,'Business Day Paris'!F244:F438)</f>
        <v>52975</v>
      </c>
      <c r="H265" s="1733">
        <f>WORKDAY(J265,$H$21,'Business Day Paris'!F244:F438)</f>
        <v>52982</v>
      </c>
      <c r="I265" s="1733">
        <f>WORKDAY(J265,$I$21,'Business Day Paris'!F244:F438)</f>
        <v>52986</v>
      </c>
      <c r="J265" s="1734">
        <f>IF(WORKDAY(EOMONTH(F265,0)+$J$21-1,1,'Business Day Paris'!F244:F438)&lt;=EOMONTH(Calendar!F266,0),WORKDAY(EOMONTH(F265,0)+$J$21-1,1,'Business Day Paris'!F244:F438),WORKDAY(EOMONTH(F265,0)+$J$21+1,-1,'Business Day Paris'!F244:F438))</f>
        <v>52989</v>
      </c>
      <c r="K265" s="1249"/>
    </row>
    <row r="266" spans="2:11">
      <c r="B266" s="1259">
        <v>244</v>
      </c>
      <c r="C266" s="2"/>
      <c r="D266" s="1732">
        <f t="shared" si="11"/>
        <v>52963</v>
      </c>
      <c r="E266" s="1733">
        <f t="shared" si="9"/>
        <v>52993</v>
      </c>
      <c r="F266" s="1733">
        <f t="shared" si="10"/>
        <v>52993</v>
      </c>
      <c r="G266" s="1733">
        <f>WORKDAY(F266,$G$21,'Business Day Paris'!F245:F439)</f>
        <v>53007</v>
      </c>
      <c r="H266" s="1733">
        <f>WORKDAY(J266,$H$21,'Business Day Paris'!F245:F439)</f>
        <v>53013</v>
      </c>
      <c r="I266" s="1733">
        <f>WORKDAY(J266,$I$21,'Business Day Paris'!F245:F439)</f>
        <v>53015</v>
      </c>
      <c r="J266" s="1734">
        <f>IF(WORKDAY(EOMONTH(F266,0)+$J$21-1,1,'Business Day Paris'!F245:F439)&lt;=EOMONTH(Calendar!F267,0),WORKDAY(EOMONTH(F266,0)+$J$21-1,1,'Business Day Paris'!F245:F439),WORKDAY(EOMONTH(F266,0)+$J$21+1,-1,'Business Day Paris'!F245:F439))</f>
        <v>53020</v>
      </c>
      <c r="K266" s="1249"/>
    </row>
    <row r="267" spans="2:11">
      <c r="B267" s="1259">
        <v>245</v>
      </c>
      <c r="C267" s="2"/>
      <c r="D267" s="1732">
        <f t="shared" si="11"/>
        <v>52994</v>
      </c>
      <c r="E267" s="1733">
        <f t="shared" si="9"/>
        <v>53021</v>
      </c>
      <c r="F267" s="1733">
        <f t="shared" si="10"/>
        <v>53021</v>
      </c>
      <c r="G267" s="1733">
        <f>WORKDAY(F267,$G$21,'Business Day Paris'!F246:F440)</f>
        <v>53035</v>
      </c>
      <c r="H267" s="1733">
        <f>WORKDAY(J267,$H$21,'Business Day Paris'!F246:F440)</f>
        <v>53041</v>
      </c>
      <c r="I267" s="1733">
        <f>WORKDAY(J267,$I$21,'Business Day Paris'!F246:F440)</f>
        <v>53043</v>
      </c>
      <c r="J267" s="1734">
        <f>IF(WORKDAY(EOMONTH(F267,0)+$J$21-1,1,'Business Day Paris'!F246:F440)&lt;=EOMONTH(Calendar!F268,0),WORKDAY(EOMONTH(F267,0)+$J$21-1,1,'Business Day Paris'!F246:F440),WORKDAY(EOMONTH(F267,0)+$J$21+1,-1,'Business Day Paris'!F246:F440))</f>
        <v>53048</v>
      </c>
      <c r="K267" s="1249"/>
    </row>
    <row r="268" spans="2:11">
      <c r="B268" s="1259">
        <v>246</v>
      </c>
      <c r="C268" s="2"/>
      <c r="D268" s="1732">
        <f t="shared" si="11"/>
        <v>53022</v>
      </c>
      <c r="E268" s="1733">
        <f t="shared" si="9"/>
        <v>53052</v>
      </c>
      <c r="F268" s="1733">
        <f t="shared" si="10"/>
        <v>53052</v>
      </c>
      <c r="G268" s="1733">
        <f>WORKDAY(F268,$G$21,'Business Day Paris'!F247:F441)</f>
        <v>53066</v>
      </c>
      <c r="H268" s="1733">
        <f>WORKDAY(J268,$H$21,'Business Day Paris'!F247:F441)</f>
        <v>53072</v>
      </c>
      <c r="I268" s="1733">
        <f>WORKDAY(J268,$I$21,'Business Day Paris'!F247:F441)</f>
        <v>53076</v>
      </c>
      <c r="J268" s="1734">
        <f>IF(WORKDAY(EOMONTH(F268,0)+$J$21-1,1,'Business Day Paris'!F247:F441)&lt;=EOMONTH(Calendar!F269,0),WORKDAY(EOMONTH(F268,0)+$J$21-1,1,'Business Day Paris'!F247:F441),WORKDAY(EOMONTH(F268,0)+$J$21+1,-1,'Business Day Paris'!F247:F441))</f>
        <v>53079</v>
      </c>
      <c r="K268" s="1249"/>
    </row>
    <row r="269" spans="2:11">
      <c r="B269" s="1259">
        <v>247</v>
      </c>
      <c r="C269" s="2"/>
      <c r="D269" s="1732">
        <f t="shared" si="11"/>
        <v>53053</v>
      </c>
      <c r="E269" s="1733">
        <f t="shared" si="9"/>
        <v>53082</v>
      </c>
      <c r="F269" s="1733">
        <f t="shared" si="10"/>
        <v>53082</v>
      </c>
      <c r="G269" s="1733">
        <f>WORKDAY(F269,$G$21,'Business Day Paris'!F248:F442)</f>
        <v>53094</v>
      </c>
      <c r="H269" s="1733">
        <f>WORKDAY(J269,$H$21,'Business Day Paris'!F248:F442)</f>
        <v>53104</v>
      </c>
      <c r="I269" s="1733">
        <f>WORKDAY(J269,$I$21,'Business Day Paris'!F248:F442)</f>
        <v>53106</v>
      </c>
      <c r="J269" s="1734">
        <f>IF(WORKDAY(EOMONTH(F269,0)+$J$21-1,1,'Business Day Paris'!F248:F442)&lt;=EOMONTH(Calendar!F270,0),WORKDAY(EOMONTH(F269,0)+$J$21-1,1,'Business Day Paris'!F248:F442),WORKDAY(EOMONTH(F269,0)+$J$21+1,-1,'Business Day Paris'!F248:F442))</f>
        <v>53111</v>
      </c>
      <c r="K269" s="1249"/>
    </row>
    <row r="270" spans="2:11">
      <c r="B270" s="1259">
        <v>248</v>
      </c>
      <c r="C270" s="2"/>
      <c r="D270" s="1732">
        <f t="shared" si="11"/>
        <v>53083</v>
      </c>
      <c r="E270" s="1733">
        <f t="shared" si="9"/>
        <v>53113</v>
      </c>
      <c r="F270" s="1733">
        <f t="shared" si="10"/>
        <v>53113</v>
      </c>
      <c r="G270" s="1733">
        <f>WORKDAY(F270,$G$21,'Business Day Paris'!F249:F443)</f>
        <v>53127</v>
      </c>
      <c r="H270" s="1733">
        <f>WORKDAY(J270,$H$21,'Business Day Paris'!F249:F443)</f>
        <v>53133</v>
      </c>
      <c r="I270" s="1733">
        <f>WORKDAY(J270,$I$21,'Business Day Paris'!F249:F443)</f>
        <v>53135</v>
      </c>
      <c r="J270" s="1734">
        <f>IF(WORKDAY(EOMONTH(F270,0)+$J$21-1,1,'Business Day Paris'!F249:F443)&lt;=EOMONTH(Calendar!F271,0),WORKDAY(EOMONTH(F270,0)+$J$21-1,1,'Business Day Paris'!F249:F443),WORKDAY(EOMONTH(F270,0)+$J$21+1,-1,'Business Day Paris'!F249:F443))</f>
        <v>53140</v>
      </c>
      <c r="K270" s="1249"/>
    </row>
    <row r="271" spans="2:11">
      <c r="B271" s="1259">
        <v>249</v>
      </c>
      <c r="C271" s="2"/>
      <c r="D271" s="1732">
        <f t="shared" si="11"/>
        <v>53114</v>
      </c>
      <c r="E271" s="1733">
        <f t="shared" si="9"/>
        <v>53143</v>
      </c>
      <c r="F271" s="1733">
        <f t="shared" si="10"/>
        <v>53143</v>
      </c>
      <c r="G271" s="1733">
        <f>WORKDAY(F271,$G$21,'Business Day Paris'!F250:F444)</f>
        <v>53157</v>
      </c>
      <c r="H271" s="1733">
        <f>WORKDAY(J271,$H$21,'Business Day Paris'!F250:F444)</f>
        <v>53163</v>
      </c>
      <c r="I271" s="1733">
        <f>WORKDAY(J271,$I$21,'Business Day Paris'!F250:F444)</f>
        <v>53167</v>
      </c>
      <c r="J271" s="1734">
        <f>IF(WORKDAY(EOMONTH(F271,0)+$J$21-1,1,'Business Day Paris'!F250:F444)&lt;=EOMONTH(Calendar!F272,0),WORKDAY(EOMONTH(F271,0)+$J$21-1,1,'Business Day Paris'!F250:F444),WORKDAY(EOMONTH(F271,0)+$J$21+1,-1,'Business Day Paris'!F250:F444))</f>
        <v>53170</v>
      </c>
      <c r="K271" s="1249"/>
    </row>
    <row r="272" spans="2:11">
      <c r="B272" s="1259">
        <v>250</v>
      </c>
      <c r="C272" s="2"/>
      <c r="D272" s="1732">
        <f t="shared" si="11"/>
        <v>53144</v>
      </c>
      <c r="E272" s="1733">
        <f t="shared" si="9"/>
        <v>53174</v>
      </c>
      <c r="F272" s="1733">
        <f t="shared" si="10"/>
        <v>53174</v>
      </c>
      <c r="G272" s="1733">
        <f>WORKDAY(F272,$G$21,'Business Day Paris'!F251:F445)</f>
        <v>53188</v>
      </c>
      <c r="H272" s="1733">
        <f>WORKDAY(J272,$H$21,'Business Day Paris'!F251:F445)</f>
        <v>53195</v>
      </c>
      <c r="I272" s="1733">
        <f>WORKDAY(J272,$I$21,'Business Day Paris'!F251:F445)</f>
        <v>53197</v>
      </c>
      <c r="J272" s="1734">
        <f>IF(WORKDAY(EOMONTH(F272,0)+$J$21-1,1,'Business Day Paris'!F251:F445)&lt;=EOMONTH(Calendar!F273,0),WORKDAY(EOMONTH(F272,0)+$J$21-1,1,'Business Day Paris'!F251:F445),WORKDAY(EOMONTH(F272,0)+$J$21+1,-1,'Business Day Paris'!F251:F445))</f>
        <v>53202</v>
      </c>
      <c r="K272" s="1249"/>
    </row>
    <row r="273" spans="2:11">
      <c r="B273" s="1259">
        <v>251</v>
      </c>
      <c r="C273" s="2"/>
      <c r="D273" s="1732">
        <f t="shared" si="11"/>
        <v>53175</v>
      </c>
      <c r="E273" s="1733">
        <f t="shared" si="9"/>
        <v>53205</v>
      </c>
      <c r="F273" s="1733">
        <f t="shared" si="10"/>
        <v>53205</v>
      </c>
      <c r="G273" s="1733">
        <f>WORKDAY(F273,$G$21,'Business Day Paris'!F252:F446)</f>
        <v>53219</v>
      </c>
      <c r="H273" s="1733">
        <f>WORKDAY(J273,$H$21,'Business Day Paris'!F252:F446)</f>
        <v>53225</v>
      </c>
      <c r="I273" s="1733">
        <f>WORKDAY(J273,$I$21,'Business Day Paris'!F252:F446)</f>
        <v>53227</v>
      </c>
      <c r="J273" s="1734">
        <f>IF(WORKDAY(EOMONTH(F273,0)+$J$21-1,1,'Business Day Paris'!F252:F446)&lt;=EOMONTH(Calendar!F274,0),WORKDAY(EOMONTH(F273,0)+$J$21-1,1,'Business Day Paris'!F252:F446),WORKDAY(EOMONTH(F273,0)+$J$21+1,-1,'Business Day Paris'!F252:F446))</f>
        <v>53232</v>
      </c>
      <c r="K273" s="1249"/>
    </row>
    <row r="274" spans="2:11">
      <c r="B274" s="1259">
        <v>252</v>
      </c>
      <c r="C274" s="2"/>
      <c r="D274" s="1732">
        <f t="shared" si="11"/>
        <v>53206</v>
      </c>
      <c r="E274" s="1733">
        <f t="shared" si="9"/>
        <v>53235</v>
      </c>
      <c r="F274" s="1733">
        <f t="shared" si="10"/>
        <v>53235</v>
      </c>
      <c r="G274" s="1733">
        <f>WORKDAY(F274,$G$21,'Business Day Paris'!F253:F447)</f>
        <v>53248</v>
      </c>
      <c r="H274" s="1733">
        <f>WORKDAY(J274,$H$21,'Business Day Paris'!F253:F447)</f>
        <v>53255</v>
      </c>
      <c r="I274" s="1733">
        <f>WORKDAY(J274,$I$21,'Business Day Paris'!F253:F447)</f>
        <v>53259</v>
      </c>
      <c r="J274" s="1734">
        <f>IF(WORKDAY(EOMONTH(F274,0)+$J$21-1,1,'Business Day Paris'!F253:F447)&lt;=EOMONTH(Calendar!F275,0),WORKDAY(EOMONTH(F274,0)+$J$21-1,1,'Business Day Paris'!F253:F447),WORKDAY(EOMONTH(F274,0)+$J$21+1,-1,'Business Day Paris'!F253:F447))</f>
        <v>53262</v>
      </c>
      <c r="K274" s="1249"/>
    </row>
    <row r="275" spans="2:11">
      <c r="B275" s="1259">
        <v>253</v>
      </c>
      <c r="C275" s="2"/>
      <c r="D275" s="1732">
        <f t="shared" si="11"/>
        <v>53236</v>
      </c>
      <c r="E275" s="1733">
        <f t="shared" si="9"/>
        <v>53266</v>
      </c>
      <c r="F275" s="1733">
        <f t="shared" si="10"/>
        <v>53266</v>
      </c>
      <c r="G275" s="1733">
        <f>WORKDAY(F275,$G$21,'Business Day Paris'!F254:F448)</f>
        <v>53280</v>
      </c>
      <c r="H275" s="1733">
        <f>WORKDAY(J275,$H$21,'Business Day Paris'!F254:F448)</f>
        <v>53286</v>
      </c>
      <c r="I275" s="1733">
        <f>WORKDAY(J275,$I$21,'Business Day Paris'!F254:F448)</f>
        <v>53288</v>
      </c>
      <c r="J275" s="1734">
        <f>IF(WORKDAY(EOMONTH(F275,0)+$J$21-1,1,'Business Day Paris'!F254:F448)&lt;=EOMONTH(Calendar!F276,0),WORKDAY(EOMONTH(F275,0)+$J$21-1,1,'Business Day Paris'!F254:F448),WORKDAY(EOMONTH(F275,0)+$J$21+1,-1,'Business Day Paris'!F254:F448))</f>
        <v>53293</v>
      </c>
      <c r="K275" s="1249"/>
    </row>
    <row r="276" spans="2:11">
      <c r="B276" s="1259">
        <v>254</v>
      </c>
      <c r="C276" s="2"/>
      <c r="D276" s="1732">
        <f t="shared" si="11"/>
        <v>53267</v>
      </c>
      <c r="E276" s="1733">
        <f t="shared" si="9"/>
        <v>53296</v>
      </c>
      <c r="F276" s="1733">
        <f t="shared" si="10"/>
        <v>53296</v>
      </c>
      <c r="G276" s="1733">
        <f>WORKDAY(F276,$G$21,'Business Day Paris'!F255:F449)</f>
        <v>53310</v>
      </c>
      <c r="H276" s="1733">
        <f>WORKDAY(J276,$H$21,'Business Day Paris'!F255:F449)</f>
        <v>53316</v>
      </c>
      <c r="I276" s="1733">
        <f>WORKDAY(J276,$I$21,'Business Day Paris'!F255:F449)</f>
        <v>53318</v>
      </c>
      <c r="J276" s="1734">
        <f>IF(WORKDAY(EOMONTH(F276,0)+$J$21-1,1,'Business Day Paris'!F255:F449)&lt;=EOMONTH(Calendar!F277,0),WORKDAY(EOMONTH(F276,0)+$J$21-1,1,'Business Day Paris'!F255:F449),WORKDAY(EOMONTH(F276,0)+$J$21+1,-1,'Business Day Paris'!F255:F449))</f>
        <v>53323</v>
      </c>
      <c r="K276" s="1249"/>
    </row>
    <row r="277" spans="2:11">
      <c r="B277" s="1259">
        <v>255</v>
      </c>
      <c r="C277" s="2"/>
      <c r="D277" s="1732">
        <f t="shared" si="11"/>
        <v>53297</v>
      </c>
      <c r="E277" s="1733">
        <f t="shared" si="9"/>
        <v>53327</v>
      </c>
      <c r="F277" s="1733">
        <f t="shared" si="10"/>
        <v>53327</v>
      </c>
      <c r="G277" s="1733">
        <f>WORKDAY(F277,$G$21,'Business Day Paris'!F256:F450)</f>
        <v>53339</v>
      </c>
      <c r="H277" s="1733">
        <f>WORKDAY(J277,$H$21,'Business Day Paris'!F256:F450)</f>
        <v>53349</v>
      </c>
      <c r="I277" s="1733">
        <f>WORKDAY(J277,$I$21,'Business Day Paris'!F256:F450)</f>
        <v>53351</v>
      </c>
      <c r="J277" s="1734">
        <f>IF(WORKDAY(EOMONTH(F277,0)+$J$21-1,1,'Business Day Paris'!F256:F450)&lt;=EOMONTH(Calendar!F278,0),WORKDAY(EOMONTH(F277,0)+$J$21-1,1,'Business Day Paris'!F256:F450),WORKDAY(EOMONTH(F277,0)+$J$21+1,-1,'Business Day Paris'!F256:F450))</f>
        <v>53356</v>
      </c>
      <c r="K277" s="1249"/>
    </row>
    <row r="278" spans="2:11">
      <c r="B278" s="1259">
        <v>256</v>
      </c>
      <c r="C278" s="2"/>
      <c r="D278" s="1732">
        <f t="shared" si="11"/>
        <v>53328</v>
      </c>
      <c r="E278" s="1733">
        <f t="shared" si="9"/>
        <v>53358</v>
      </c>
      <c r="F278" s="1733">
        <f t="shared" si="10"/>
        <v>53358</v>
      </c>
      <c r="G278" s="1733">
        <f>WORKDAY(F278,$G$21,'Business Day Paris'!F257:F451)</f>
        <v>53372</v>
      </c>
      <c r="H278" s="1733">
        <f>WORKDAY(J278,$H$21,'Business Day Paris'!F257:F451)</f>
        <v>53378</v>
      </c>
      <c r="I278" s="1733">
        <f>WORKDAY(J278,$I$21,'Business Day Paris'!F257:F451)</f>
        <v>53380</v>
      </c>
      <c r="J278" s="1734">
        <f>IF(WORKDAY(EOMONTH(F278,0)+$J$21-1,1,'Business Day Paris'!F257:F451)&lt;=EOMONTH(Calendar!F279,0),WORKDAY(EOMONTH(F278,0)+$J$21-1,1,'Business Day Paris'!F257:F451),WORKDAY(EOMONTH(F278,0)+$J$21+1,-1,'Business Day Paris'!F257:F451))</f>
        <v>53385</v>
      </c>
      <c r="K278" s="1249"/>
    </row>
    <row r="279" spans="2:11">
      <c r="B279" s="1259">
        <v>257</v>
      </c>
      <c r="C279" s="2"/>
      <c r="D279" s="1732">
        <f t="shared" si="11"/>
        <v>53359</v>
      </c>
      <c r="E279" s="1733">
        <f t="shared" si="9"/>
        <v>53386</v>
      </c>
      <c r="F279" s="1733">
        <f t="shared" si="10"/>
        <v>53386</v>
      </c>
      <c r="G279" s="1733">
        <f>WORKDAY(F279,$G$21,'Business Day Paris'!F258:F452)</f>
        <v>53400</v>
      </c>
      <c r="H279" s="1733">
        <f>WORKDAY(J279,$H$21,'Business Day Paris'!F258:F452)</f>
        <v>53406</v>
      </c>
      <c r="I279" s="1733">
        <f>WORKDAY(J279,$I$21,'Business Day Paris'!F258:F452)</f>
        <v>53408</v>
      </c>
      <c r="J279" s="1734">
        <f>IF(WORKDAY(EOMONTH(F279,0)+$J$21-1,1,'Business Day Paris'!F258:F452)&lt;=EOMONTH(Calendar!F280,0),WORKDAY(EOMONTH(F279,0)+$J$21-1,1,'Business Day Paris'!F258:F452),WORKDAY(EOMONTH(F279,0)+$J$21+1,-1,'Business Day Paris'!F258:F452))</f>
        <v>53413</v>
      </c>
      <c r="K279" s="1249"/>
    </row>
    <row r="280" spans="2:11">
      <c r="B280" s="1259">
        <v>258</v>
      </c>
      <c r="C280" s="2"/>
      <c r="D280" s="1732">
        <f t="shared" si="11"/>
        <v>53387</v>
      </c>
      <c r="E280" s="1733">
        <f t="shared" ref="E280:E343" si="12">EOMONTH(D280,0)</f>
        <v>53417</v>
      </c>
      <c r="F280" s="1733">
        <f t="shared" ref="F280:F343" si="13">E280</f>
        <v>53417</v>
      </c>
      <c r="G280" s="1733">
        <f>WORKDAY(F280,$G$21,'Business Day Paris'!F259:F453)</f>
        <v>53430</v>
      </c>
      <c r="H280" s="1733">
        <f>WORKDAY(J280,$H$21,'Business Day Paris'!F259:F453)</f>
        <v>53437</v>
      </c>
      <c r="I280" s="1733">
        <f>WORKDAY(J280,$I$21,'Business Day Paris'!F259:F453)</f>
        <v>53441</v>
      </c>
      <c r="J280" s="1734">
        <f>IF(WORKDAY(EOMONTH(F280,0)+$J$21-1,1,'Business Day Paris'!F259:F453)&lt;=EOMONTH(Calendar!F281,0),WORKDAY(EOMONTH(F280,0)+$J$21-1,1,'Business Day Paris'!F259:F453),WORKDAY(EOMONTH(F280,0)+$J$21+1,-1,'Business Day Paris'!F259:F453))</f>
        <v>53444</v>
      </c>
      <c r="K280" s="1249"/>
    </row>
    <row r="281" spans="2:11">
      <c r="B281" s="1259">
        <v>259</v>
      </c>
      <c r="C281" s="2"/>
      <c r="D281" s="1732">
        <f t="shared" ref="D281:D344" si="14">EOMONTH(D280,0)+1</f>
        <v>53418</v>
      </c>
      <c r="E281" s="1733">
        <f t="shared" si="12"/>
        <v>53447</v>
      </c>
      <c r="F281" s="1733">
        <f t="shared" si="13"/>
        <v>53447</v>
      </c>
      <c r="G281" s="1733">
        <f>WORKDAY(F281,$G$21,'Business Day Paris'!F260:F454)</f>
        <v>53461</v>
      </c>
      <c r="H281" s="1733">
        <f>WORKDAY(J281,$H$21,'Business Day Paris'!F260:F454)</f>
        <v>53468</v>
      </c>
      <c r="I281" s="1733">
        <f>WORKDAY(J281,$I$21,'Business Day Paris'!F260:F454)</f>
        <v>53470</v>
      </c>
      <c r="J281" s="1734">
        <f>IF(WORKDAY(EOMONTH(F281,0)+$J$21-1,1,'Business Day Paris'!F260:F454)&lt;=EOMONTH(Calendar!F282,0),WORKDAY(EOMONTH(F281,0)+$J$21-1,1,'Business Day Paris'!F260:F454),WORKDAY(EOMONTH(F281,0)+$J$21+1,-1,'Business Day Paris'!F260:F454))</f>
        <v>53475</v>
      </c>
      <c r="K281" s="1249"/>
    </row>
    <row r="282" spans="2:11">
      <c r="B282" s="1259">
        <v>260</v>
      </c>
      <c r="C282" s="2"/>
      <c r="D282" s="1732">
        <f t="shared" si="14"/>
        <v>53448</v>
      </c>
      <c r="E282" s="1733">
        <f t="shared" si="12"/>
        <v>53478</v>
      </c>
      <c r="F282" s="1733">
        <f t="shared" si="13"/>
        <v>53478</v>
      </c>
      <c r="G282" s="1733">
        <f>WORKDAY(F282,$G$21,'Business Day Paris'!F261:F455)</f>
        <v>53492</v>
      </c>
      <c r="H282" s="1733">
        <f>WORKDAY(J282,$H$21,'Business Day Paris'!F261:F455)</f>
        <v>53498</v>
      </c>
      <c r="I282" s="1733">
        <f>WORKDAY(J282,$I$21,'Business Day Paris'!F261:F455)</f>
        <v>53500</v>
      </c>
      <c r="J282" s="1734">
        <f>IF(WORKDAY(EOMONTH(F282,0)+$J$21-1,1,'Business Day Paris'!F261:F455)&lt;=EOMONTH(Calendar!F283,0),WORKDAY(EOMONTH(F282,0)+$J$21-1,1,'Business Day Paris'!F261:F455),WORKDAY(EOMONTH(F282,0)+$J$21+1,-1,'Business Day Paris'!F261:F455))</f>
        <v>53505</v>
      </c>
      <c r="K282" s="1249"/>
    </row>
    <row r="283" spans="2:11">
      <c r="B283" s="1259">
        <v>261</v>
      </c>
      <c r="C283" s="2"/>
      <c r="D283" s="1732">
        <f t="shared" si="14"/>
        <v>53479</v>
      </c>
      <c r="E283" s="1733">
        <f t="shared" si="12"/>
        <v>53508</v>
      </c>
      <c r="F283" s="1733">
        <f t="shared" si="13"/>
        <v>53508</v>
      </c>
      <c r="G283" s="1733">
        <f>WORKDAY(F283,$G$21,'Business Day Paris'!F262:F456)</f>
        <v>53521</v>
      </c>
      <c r="H283" s="1733">
        <f>WORKDAY(J283,$H$21,'Business Day Paris'!F262:F456)</f>
        <v>53528</v>
      </c>
      <c r="I283" s="1733">
        <f>WORKDAY(J283,$I$21,'Business Day Paris'!F262:F456)</f>
        <v>53532</v>
      </c>
      <c r="J283" s="1734">
        <f>IF(WORKDAY(EOMONTH(F283,0)+$J$21-1,1,'Business Day Paris'!F262:F456)&lt;=EOMONTH(Calendar!F284,0),WORKDAY(EOMONTH(F283,0)+$J$21-1,1,'Business Day Paris'!F262:F456),WORKDAY(EOMONTH(F283,0)+$J$21+1,-1,'Business Day Paris'!F262:F456))</f>
        <v>53535</v>
      </c>
      <c r="K283" s="1249"/>
    </row>
    <row r="284" spans="2:11">
      <c r="B284" s="1259">
        <v>262</v>
      </c>
      <c r="C284" s="2"/>
      <c r="D284" s="1732">
        <f t="shared" si="14"/>
        <v>53509</v>
      </c>
      <c r="E284" s="1733">
        <f t="shared" si="12"/>
        <v>53539</v>
      </c>
      <c r="F284" s="1733">
        <f t="shared" si="13"/>
        <v>53539</v>
      </c>
      <c r="G284" s="1733">
        <f>WORKDAY(F284,$G$21,'Business Day Paris'!F263:F457)</f>
        <v>53553</v>
      </c>
      <c r="H284" s="1733">
        <f>WORKDAY(J284,$H$21,'Business Day Paris'!F263:F457)</f>
        <v>53559</v>
      </c>
      <c r="I284" s="1733">
        <f>WORKDAY(J284,$I$21,'Business Day Paris'!F263:F457)</f>
        <v>53561</v>
      </c>
      <c r="J284" s="1734">
        <f>IF(WORKDAY(EOMONTH(F284,0)+$J$21-1,1,'Business Day Paris'!F263:F457)&lt;=EOMONTH(Calendar!F285,0),WORKDAY(EOMONTH(F284,0)+$J$21-1,1,'Business Day Paris'!F263:F457),WORKDAY(EOMONTH(F284,0)+$J$21+1,-1,'Business Day Paris'!F263:F457))</f>
        <v>53566</v>
      </c>
      <c r="K284" s="1249"/>
    </row>
    <row r="285" spans="2:11">
      <c r="B285" s="1259">
        <v>263</v>
      </c>
      <c r="C285" s="2"/>
      <c r="D285" s="1732">
        <f t="shared" si="14"/>
        <v>53540</v>
      </c>
      <c r="E285" s="1733">
        <f t="shared" si="12"/>
        <v>53570</v>
      </c>
      <c r="F285" s="1733">
        <f t="shared" si="13"/>
        <v>53570</v>
      </c>
      <c r="G285" s="1733">
        <f>WORKDAY(F285,$G$21,'Business Day Paris'!F264:F458)</f>
        <v>53584</v>
      </c>
      <c r="H285" s="1733">
        <f>WORKDAY(J285,$H$21,'Business Day Paris'!F264:F458)</f>
        <v>53590</v>
      </c>
      <c r="I285" s="1733">
        <f>WORKDAY(J285,$I$21,'Business Day Paris'!F264:F458)</f>
        <v>53594</v>
      </c>
      <c r="J285" s="1734">
        <f>IF(WORKDAY(EOMONTH(F285,0)+$J$21-1,1,'Business Day Paris'!F264:F458)&lt;=EOMONTH(Calendar!F286,0),WORKDAY(EOMONTH(F285,0)+$J$21-1,1,'Business Day Paris'!F264:F458),WORKDAY(EOMONTH(F285,0)+$J$21+1,-1,'Business Day Paris'!F264:F458))</f>
        <v>53597</v>
      </c>
      <c r="K285" s="1249"/>
    </row>
    <row r="286" spans="2:11">
      <c r="B286" s="1259">
        <v>264</v>
      </c>
      <c r="C286" s="2"/>
      <c r="D286" s="1732">
        <f t="shared" si="14"/>
        <v>53571</v>
      </c>
      <c r="E286" s="1733">
        <f t="shared" si="12"/>
        <v>53600</v>
      </c>
      <c r="F286" s="1733">
        <f t="shared" si="13"/>
        <v>53600</v>
      </c>
      <c r="G286" s="1733">
        <f>WORKDAY(F286,$G$21,'Business Day Paris'!F265:F459)</f>
        <v>53612</v>
      </c>
      <c r="H286" s="1733">
        <f>WORKDAY(J286,$H$21,'Business Day Paris'!F265:F459)</f>
        <v>53622</v>
      </c>
      <c r="I286" s="1733">
        <f>WORKDAY(J286,$I$21,'Business Day Paris'!F265:F459)</f>
        <v>53624</v>
      </c>
      <c r="J286" s="1734">
        <f>IF(WORKDAY(EOMONTH(F286,0)+$J$21-1,1,'Business Day Paris'!F265:F459)&lt;=EOMONTH(Calendar!F287,0),WORKDAY(EOMONTH(F286,0)+$J$21-1,1,'Business Day Paris'!F265:F459),WORKDAY(EOMONTH(F286,0)+$J$21+1,-1,'Business Day Paris'!F265:F459))</f>
        <v>53629</v>
      </c>
      <c r="K286" s="1249"/>
    </row>
    <row r="287" spans="2:11">
      <c r="B287" s="1259">
        <v>265</v>
      </c>
      <c r="C287" s="2"/>
      <c r="D287" s="1732">
        <f t="shared" si="14"/>
        <v>53601</v>
      </c>
      <c r="E287" s="1733">
        <f t="shared" si="12"/>
        <v>53631</v>
      </c>
      <c r="F287" s="1733">
        <f t="shared" si="13"/>
        <v>53631</v>
      </c>
      <c r="G287" s="1733">
        <f>WORKDAY(F287,$G$21,'Business Day Paris'!F266:F460)</f>
        <v>53645</v>
      </c>
      <c r="H287" s="1733">
        <f>WORKDAY(J287,$H$21,'Business Day Paris'!F266:F460)</f>
        <v>53651</v>
      </c>
      <c r="I287" s="1733">
        <f>WORKDAY(J287,$I$21,'Business Day Paris'!F266:F460)</f>
        <v>53653</v>
      </c>
      <c r="J287" s="1734">
        <f>IF(WORKDAY(EOMONTH(F287,0)+$J$21-1,1,'Business Day Paris'!F266:F460)&lt;=EOMONTH(Calendar!F288,0),WORKDAY(EOMONTH(F287,0)+$J$21-1,1,'Business Day Paris'!F266:F460),WORKDAY(EOMONTH(F287,0)+$J$21+1,-1,'Business Day Paris'!F266:F460))</f>
        <v>53658</v>
      </c>
      <c r="K287" s="1249"/>
    </row>
    <row r="288" spans="2:11">
      <c r="B288" s="1259">
        <v>266</v>
      </c>
      <c r="C288" s="2"/>
      <c r="D288" s="1732">
        <f t="shared" si="14"/>
        <v>53632</v>
      </c>
      <c r="E288" s="1733">
        <f t="shared" si="12"/>
        <v>53661</v>
      </c>
      <c r="F288" s="1733">
        <f t="shared" si="13"/>
        <v>53661</v>
      </c>
      <c r="G288" s="1733">
        <f>WORKDAY(F288,$G$21,'Business Day Paris'!F267:F461)</f>
        <v>53675</v>
      </c>
      <c r="H288" s="1733">
        <f>WORKDAY(J288,$H$21,'Business Day Paris'!F267:F461)</f>
        <v>53681</v>
      </c>
      <c r="I288" s="1733">
        <f>WORKDAY(J288,$I$21,'Business Day Paris'!F267:F461)</f>
        <v>53685</v>
      </c>
      <c r="J288" s="1734">
        <f>IF(WORKDAY(EOMONTH(F288,0)+$J$21-1,1,'Business Day Paris'!F267:F461)&lt;=EOMONTH(Calendar!F289,0),WORKDAY(EOMONTH(F288,0)+$J$21-1,1,'Business Day Paris'!F267:F461),WORKDAY(EOMONTH(F288,0)+$J$21+1,-1,'Business Day Paris'!F267:F461))</f>
        <v>53688</v>
      </c>
      <c r="K288" s="1249"/>
    </row>
    <row r="289" spans="2:11">
      <c r="B289" s="1259">
        <v>267</v>
      </c>
      <c r="C289" s="2"/>
      <c r="D289" s="1732">
        <f t="shared" si="14"/>
        <v>53662</v>
      </c>
      <c r="E289" s="1733">
        <f t="shared" si="12"/>
        <v>53692</v>
      </c>
      <c r="F289" s="1733">
        <f t="shared" si="13"/>
        <v>53692</v>
      </c>
      <c r="G289" s="1733">
        <f>WORKDAY(F289,$G$21,'Business Day Paris'!F268:F462)</f>
        <v>53706</v>
      </c>
      <c r="H289" s="1733">
        <f>WORKDAY(J289,$H$21,'Business Day Paris'!F268:F462)</f>
        <v>53713</v>
      </c>
      <c r="I289" s="1733">
        <f>WORKDAY(J289,$I$21,'Business Day Paris'!F268:F462)</f>
        <v>53715</v>
      </c>
      <c r="J289" s="1734">
        <f>IF(WORKDAY(EOMONTH(F289,0)+$J$21-1,1,'Business Day Paris'!F268:F462)&lt;=EOMONTH(Calendar!F290,0),WORKDAY(EOMONTH(F289,0)+$J$21-1,1,'Business Day Paris'!F268:F462),WORKDAY(EOMONTH(F289,0)+$J$21+1,-1,'Business Day Paris'!F268:F462))</f>
        <v>53720</v>
      </c>
      <c r="K289" s="1249"/>
    </row>
    <row r="290" spans="2:11">
      <c r="B290" s="1259">
        <v>268</v>
      </c>
      <c r="C290" s="2"/>
      <c r="D290" s="1732">
        <f t="shared" si="14"/>
        <v>53693</v>
      </c>
      <c r="E290" s="1733">
        <f t="shared" si="12"/>
        <v>53723</v>
      </c>
      <c r="F290" s="1733">
        <f t="shared" si="13"/>
        <v>53723</v>
      </c>
      <c r="G290" s="1733">
        <f>WORKDAY(F290,$G$21,'Business Day Paris'!F269:F463)</f>
        <v>53737</v>
      </c>
      <c r="H290" s="1733">
        <f>WORKDAY(J290,$H$21,'Business Day Paris'!F269:F463)</f>
        <v>53743</v>
      </c>
      <c r="I290" s="1733">
        <f>WORKDAY(J290,$I$21,'Business Day Paris'!F269:F463)</f>
        <v>53745</v>
      </c>
      <c r="J290" s="1734">
        <f>IF(WORKDAY(EOMONTH(F290,0)+$J$21-1,1,'Business Day Paris'!F269:F463)&lt;=EOMONTH(Calendar!F291,0),WORKDAY(EOMONTH(F290,0)+$J$21-1,1,'Business Day Paris'!F269:F463),WORKDAY(EOMONTH(F290,0)+$J$21+1,-1,'Business Day Paris'!F269:F463))</f>
        <v>53750</v>
      </c>
      <c r="K290" s="1249"/>
    </row>
    <row r="291" spans="2:11">
      <c r="B291" s="1259">
        <v>269</v>
      </c>
      <c r="C291" s="2"/>
      <c r="D291" s="1732">
        <f t="shared" si="14"/>
        <v>53724</v>
      </c>
      <c r="E291" s="1733">
        <f t="shared" si="12"/>
        <v>53751</v>
      </c>
      <c r="F291" s="1733">
        <f t="shared" si="13"/>
        <v>53751</v>
      </c>
      <c r="G291" s="1733">
        <f>WORKDAY(F291,$G$21,'Business Day Paris'!F270:F464)</f>
        <v>53765</v>
      </c>
      <c r="H291" s="1733">
        <f>WORKDAY(J291,$H$21,'Business Day Paris'!F270:F464)</f>
        <v>53771</v>
      </c>
      <c r="I291" s="1733">
        <f>WORKDAY(J291,$I$21,'Business Day Paris'!F270:F464)</f>
        <v>53773</v>
      </c>
      <c r="J291" s="1734">
        <f>IF(WORKDAY(EOMONTH(F291,0)+$J$21-1,1,'Business Day Paris'!F270:F464)&lt;=EOMONTH(Calendar!F292,0),WORKDAY(EOMONTH(F291,0)+$J$21-1,1,'Business Day Paris'!F270:F464),WORKDAY(EOMONTH(F291,0)+$J$21+1,-1,'Business Day Paris'!F270:F464))</f>
        <v>53778</v>
      </c>
      <c r="K291" s="1249"/>
    </row>
    <row r="292" spans="2:11">
      <c r="B292" s="1259">
        <v>270</v>
      </c>
      <c r="C292" s="2"/>
      <c r="D292" s="1732">
        <f t="shared" si="14"/>
        <v>53752</v>
      </c>
      <c r="E292" s="1733">
        <f t="shared" si="12"/>
        <v>53782</v>
      </c>
      <c r="F292" s="1733">
        <f t="shared" si="13"/>
        <v>53782</v>
      </c>
      <c r="G292" s="1733">
        <f>WORKDAY(F292,$G$21,'Business Day Paris'!F271:F465)</f>
        <v>53794</v>
      </c>
      <c r="H292" s="1733">
        <f>WORKDAY(J292,$H$21,'Business Day Paris'!F271:F465)</f>
        <v>53804</v>
      </c>
      <c r="I292" s="1733">
        <f>WORKDAY(J292,$I$21,'Business Day Paris'!F271:F465)</f>
        <v>53806</v>
      </c>
      <c r="J292" s="1734">
        <f>IF(WORKDAY(EOMONTH(F292,0)+$J$21-1,1,'Business Day Paris'!F271:F465)&lt;=EOMONTH(Calendar!F293,0),WORKDAY(EOMONTH(F292,0)+$J$21-1,1,'Business Day Paris'!F271:F465),WORKDAY(EOMONTH(F292,0)+$J$21+1,-1,'Business Day Paris'!F271:F465))</f>
        <v>53811</v>
      </c>
      <c r="K292" s="1249"/>
    </row>
    <row r="293" spans="2:11">
      <c r="B293" s="1259">
        <v>271</v>
      </c>
      <c r="C293" s="2"/>
      <c r="D293" s="1732">
        <f t="shared" si="14"/>
        <v>53783</v>
      </c>
      <c r="E293" s="1733">
        <f t="shared" si="12"/>
        <v>53812</v>
      </c>
      <c r="F293" s="1733">
        <f t="shared" si="13"/>
        <v>53812</v>
      </c>
      <c r="G293" s="1733">
        <f>WORKDAY(F293,$G$21,'Business Day Paris'!F272:F466)</f>
        <v>53826</v>
      </c>
      <c r="H293" s="1733">
        <f>WORKDAY(J293,$H$21,'Business Day Paris'!F272:F466)</f>
        <v>53832</v>
      </c>
      <c r="I293" s="1733">
        <f>WORKDAY(J293,$I$21,'Business Day Paris'!F272:F466)</f>
        <v>53834</v>
      </c>
      <c r="J293" s="1734">
        <f>IF(WORKDAY(EOMONTH(F293,0)+$J$21-1,1,'Business Day Paris'!F272:F466)&lt;=EOMONTH(Calendar!F294,0),WORKDAY(EOMONTH(F293,0)+$J$21-1,1,'Business Day Paris'!F272:F466),WORKDAY(EOMONTH(F293,0)+$J$21+1,-1,'Business Day Paris'!F272:F466))</f>
        <v>53839</v>
      </c>
      <c r="K293" s="1249"/>
    </row>
    <row r="294" spans="2:11">
      <c r="B294" s="1259">
        <v>272</v>
      </c>
      <c r="C294" s="2"/>
      <c r="D294" s="1732">
        <f t="shared" si="14"/>
        <v>53813</v>
      </c>
      <c r="E294" s="1733">
        <f t="shared" si="12"/>
        <v>53843</v>
      </c>
      <c r="F294" s="1733">
        <f t="shared" si="13"/>
        <v>53843</v>
      </c>
      <c r="G294" s="1733">
        <f>WORKDAY(F294,$G$21,'Business Day Paris'!F273:F467)</f>
        <v>53857</v>
      </c>
      <c r="H294" s="1733">
        <f>WORKDAY(J294,$H$21,'Business Day Paris'!F273:F467)</f>
        <v>53863</v>
      </c>
      <c r="I294" s="1733">
        <f>WORKDAY(J294,$I$21,'Business Day Paris'!F273:F467)</f>
        <v>53867</v>
      </c>
      <c r="J294" s="1734">
        <f>IF(WORKDAY(EOMONTH(F294,0)+$J$21-1,1,'Business Day Paris'!F273:F467)&lt;=EOMONTH(Calendar!F295,0),WORKDAY(EOMONTH(F294,0)+$J$21-1,1,'Business Day Paris'!F273:F467),WORKDAY(EOMONTH(F294,0)+$J$21+1,-1,'Business Day Paris'!F273:F467))</f>
        <v>53870</v>
      </c>
      <c r="K294" s="1249"/>
    </row>
    <row r="295" spans="2:11">
      <c r="B295" s="1259">
        <v>273</v>
      </c>
      <c r="C295" s="2"/>
      <c r="D295" s="1732">
        <f t="shared" si="14"/>
        <v>53844</v>
      </c>
      <c r="E295" s="1733">
        <f t="shared" si="12"/>
        <v>53873</v>
      </c>
      <c r="F295" s="1733">
        <f t="shared" si="13"/>
        <v>53873</v>
      </c>
      <c r="G295" s="1733">
        <f>WORKDAY(F295,$G$21,'Business Day Paris'!F274:F468)</f>
        <v>53885</v>
      </c>
      <c r="H295" s="1733">
        <f>WORKDAY(J295,$H$21,'Business Day Paris'!F274:F468)</f>
        <v>53895</v>
      </c>
      <c r="I295" s="1733">
        <f>WORKDAY(J295,$I$21,'Business Day Paris'!F274:F468)</f>
        <v>53897</v>
      </c>
      <c r="J295" s="1734">
        <f>IF(WORKDAY(EOMONTH(F295,0)+$J$21-1,1,'Business Day Paris'!F274:F468)&lt;=EOMONTH(Calendar!F296,0),WORKDAY(EOMONTH(F295,0)+$J$21-1,1,'Business Day Paris'!F274:F468),WORKDAY(EOMONTH(F295,0)+$J$21+1,-1,'Business Day Paris'!F274:F468))</f>
        <v>53902</v>
      </c>
      <c r="K295" s="1249"/>
    </row>
    <row r="296" spans="2:11">
      <c r="B296" s="1259">
        <v>274</v>
      </c>
      <c r="C296" s="2"/>
      <c r="D296" s="1732">
        <f t="shared" si="14"/>
        <v>53874</v>
      </c>
      <c r="E296" s="1733">
        <f t="shared" si="12"/>
        <v>53904</v>
      </c>
      <c r="F296" s="1733">
        <f t="shared" si="13"/>
        <v>53904</v>
      </c>
      <c r="G296" s="1733">
        <f>WORKDAY(F296,$G$21,'Business Day Paris'!F275:F469)</f>
        <v>53918</v>
      </c>
      <c r="H296" s="1733">
        <f>WORKDAY(J296,$H$21,'Business Day Paris'!F275:F469)</f>
        <v>53924</v>
      </c>
      <c r="I296" s="1733">
        <f>WORKDAY(J296,$I$21,'Business Day Paris'!F275:F469)</f>
        <v>53926</v>
      </c>
      <c r="J296" s="1734">
        <f>IF(WORKDAY(EOMONTH(F296,0)+$J$21-1,1,'Business Day Paris'!F275:F469)&lt;=EOMONTH(Calendar!F297,0),WORKDAY(EOMONTH(F296,0)+$J$21-1,1,'Business Day Paris'!F275:F469),WORKDAY(EOMONTH(F296,0)+$J$21+1,-1,'Business Day Paris'!F275:F469))</f>
        <v>53931</v>
      </c>
      <c r="K296" s="1249"/>
    </row>
    <row r="297" spans="2:11">
      <c r="B297" s="1259">
        <v>275</v>
      </c>
      <c r="C297" s="2"/>
      <c r="D297" s="1732">
        <f t="shared" si="14"/>
        <v>53905</v>
      </c>
      <c r="E297" s="1733">
        <f t="shared" si="12"/>
        <v>53935</v>
      </c>
      <c r="F297" s="1733">
        <f t="shared" si="13"/>
        <v>53935</v>
      </c>
      <c r="G297" s="1733">
        <f>WORKDAY(F297,$G$21,'Business Day Paris'!F276:F470)</f>
        <v>53948</v>
      </c>
      <c r="H297" s="1733">
        <f>WORKDAY(J297,$H$21,'Business Day Paris'!F276:F470)</f>
        <v>53955</v>
      </c>
      <c r="I297" s="1733">
        <f>WORKDAY(J297,$I$21,'Business Day Paris'!F276:F470)</f>
        <v>53959</v>
      </c>
      <c r="J297" s="1734">
        <f>IF(WORKDAY(EOMONTH(F297,0)+$J$21-1,1,'Business Day Paris'!F276:F470)&lt;=EOMONTH(Calendar!F298,0),WORKDAY(EOMONTH(F297,0)+$J$21-1,1,'Business Day Paris'!F276:F470),WORKDAY(EOMONTH(F297,0)+$J$21+1,-1,'Business Day Paris'!F276:F470))</f>
        <v>53962</v>
      </c>
      <c r="K297" s="1249"/>
    </row>
    <row r="298" spans="2:11">
      <c r="B298" s="1259">
        <v>276</v>
      </c>
      <c r="C298" s="2"/>
      <c r="D298" s="1732">
        <f t="shared" si="14"/>
        <v>53936</v>
      </c>
      <c r="E298" s="1733">
        <f t="shared" si="12"/>
        <v>53965</v>
      </c>
      <c r="F298" s="1733">
        <f t="shared" si="13"/>
        <v>53965</v>
      </c>
      <c r="G298" s="1733">
        <f>WORKDAY(F298,$G$21,'Business Day Paris'!F277:F471)</f>
        <v>53979</v>
      </c>
      <c r="H298" s="1733">
        <f>WORKDAY(J298,$H$21,'Business Day Paris'!F277:F471)</f>
        <v>53986</v>
      </c>
      <c r="I298" s="1733">
        <f>WORKDAY(J298,$I$21,'Business Day Paris'!F277:F471)</f>
        <v>53988</v>
      </c>
      <c r="J298" s="1734">
        <f>IF(WORKDAY(EOMONTH(F298,0)+$J$21-1,1,'Business Day Paris'!F277:F471)&lt;=EOMONTH(Calendar!F299,0),WORKDAY(EOMONTH(F298,0)+$J$21-1,1,'Business Day Paris'!F277:F471),WORKDAY(EOMONTH(F298,0)+$J$21+1,-1,'Business Day Paris'!F277:F471))</f>
        <v>53993</v>
      </c>
      <c r="K298" s="1249"/>
    </row>
    <row r="299" spans="2:11">
      <c r="B299" s="1259">
        <v>277</v>
      </c>
      <c r="C299" s="2"/>
      <c r="D299" s="1732">
        <f t="shared" si="14"/>
        <v>53966</v>
      </c>
      <c r="E299" s="1733">
        <f t="shared" si="12"/>
        <v>53996</v>
      </c>
      <c r="F299" s="1733">
        <f t="shared" si="13"/>
        <v>53996</v>
      </c>
      <c r="G299" s="1733">
        <f>WORKDAY(F299,$G$21,'Business Day Paris'!F278:F472)</f>
        <v>54010</v>
      </c>
      <c r="H299" s="1733">
        <f>WORKDAY(J299,$H$21,'Business Day Paris'!F278:F472)</f>
        <v>54016</v>
      </c>
      <c r="I299" s="1733">
        <f>WORKDAY(J299,$I$21,'Business Day Paris'!F278:F472)</f>
        <v>54018</v>
      </c>
      <c r="J299" s="1734">
        <f>IF(WORKDAY(EOMONTH(F299,0)+$J$21-1,1,'Business Day Paris'!F278:F472)&lt;=EOMONTH(Calendar!F300,0),WORKDAY(EOMONTH(F299,0)+$J$21-1,1,'Business Day Paris'!F278:F472),WORKDAY(EOMONTH(F299,0)+$J$21+1,-1,'Business Day Paris'!F278:F472))</f>
        <v>54023</v>
      </c>
      <c r="K299" s="1249"/>
    </row>
    <row r="300" spans="2:11">
      <c r="B300" s="1259">
        <v>278</v>
      </c>
      <c r="C300" s="2"/>
      <c r="D300" s="1732">
        <f t="shared" si="14"/>
        <v>53997</v>
      </c>
      <c r="E300" s="1733">
        <f t="shared" si="12"/>
        <v>54026</v>
      </c>
      <c r="F300" s="1733">
        <f t="shared" si="13"/>
        <v>54026</v>
      </c>
      <c r="G300" s="1733">
        <f>WORKDAY(F300,$G$21,'Business Day Paris'!F279:F473)</f>
        <v>54039</v>
      </c>
      <c r="H300" s="1733">
        <f>WORKDAY(J300,$H$21,'Business Day Paris'!F279:F473)</f>
        <v>54046</v>
      </c>
      <c r="I300" s="1733">
        <f>WORKDAY(J300,$I$21,'Business Day Paris'!F279:F473)</f>
        <v>54050</v>
      </c>
      <c r="J300" s="1734">
        <f>IF(WORKDAY(EOMONTH(F300,0)+$J$21-1,1,'Business Day Paris'!F279:F473)&lt;=EOMONTH(Calendar!F301,0),WORKDAY(EOMONTH(F300,0)+$J$21-1,1,'Business Day Paris'!F279:F473),WORKDAY(EOMONTH(F300,0)+$J$21+1,-1,'Business Day Paris'!F279:F473))</f>
        <v>54053</v>
      </c>
      <c r="K300" s="1249"/>
    </row>
    <row r="301" spans="2:11">
      <c r="B301" s="1259">
        <v>279</v>
      </c>
      <c r="C301" s="2"/>
      <c r="D301" s="1732">
        <f t="shared" si="14"/>
        <v>54027</v>
      </c>
      <c r="E301" s="1733">
        <f t="shared" si="12"/>
        <v>54057</v>
      </c>
      <c r="F301" s="1733">
        <f t="shared" si="13"/>
        <v>54057</v>
      </c>
      <c r="G301" s="1733">
        <f>WORKDAY(F301,$G$21,'Business Day Paris'!F280:F474)</f>
        <v>54071</v>
      </c>
      <c r="H301" s="1733">
        <f>WORKDAY(J301,$H$21,'Business Day Paris'!F280:F474)</f>
        <v>54077</v>
      </c>
      <c r="I301" s="1733">
        <f>WORKDAY(J301,$I$21,'Business Day Paris'!F280:F474)</f>
        <v>54079</v>
      </c>
      <c r="J301" s="1734">
        <f>IF(WORKDAY(EOMONTH(F301,0)+$J$21-1,1,'Business Day Paris'!F280:F474)&lt;=EOMONTH(Calendar!F302,0),WORKDAY(EOMONTH(F301,0)+$J$21-1,1,'Business Day Paris'!F280:F474),WORKDAY(EOMONTH(F301,0)+$J$21+1,-1,'Business Day Paris'!F280:F474))</f>
        <v>54084</v>
      </c>
      <c r="K301" s="1249"/>
    </row>
    <row r="302" spans="2:11">
      <c r="B302" s="1259">
        <v>280</v>
      </c>
      <c r="C302" s="2"/>
      <c r="D302" s="1732">
        <f t="shared" si="14"/>
        <v>54058</v>
      </c>
      <c r="E302" s="1733">
        <f t="shared" si="12"/>
        <v>54088</v>
      </c>
      <c r="F302" s="1733">
        <f t="shared" si="13"/>
        <v>54088</v>
      </c>
      <c r="G302" s="1733">
        <f>WORKDAY(F302,$G$21,'Business Day Paris'!F281:F475)</f>
        <v>54102</v>
      </c>
      <c r="H302" s="1733">
        <f>WORKDAY(J302,$H$21,'Business Day Paris'!F281:F475)</f>
        <v>54108</v>
      </c>
      <c r="I302" s="1733">
        <f>WORKDAY(J302,$I$21,'Business Day Paris'!F281:F475)</f>
        <v>54112</v>
      </c>
      <c r="J302" s="1734">
        <f>IF(WORKDAY(EOMONTH(F302,0)+$J$21-1,1,'Business Day Paris'!F281:F475)&lt;=EOMONTH(Calendar!F303,0),WORKDAY(EOMONTH(F302,0)+$J$21-1,1,'Business Day Paris'!F281:F475),WORKDAY(EOMONTH(F302,0)+$J$21+1,-1,'Business Day Paris'!F281:F475))</f>
        <v>54115</v>
      </c>
      <c r="K302" s="1249"/>
    </row>
    <row r="303" spans="2:11">
      <c r="B303" s="1259">
        <v>281</v>
      </c>
      <c r="C303" s="2"/>
      <c r="D303" s="1732">
        <f t="shared" si="14"/>
        <v>54089</v>
      </c>
      <c r="E303" s="1733">
        <f t="shared" si="12"/>
        <v>54117</v>
      </c>
      <c r="F303" s="1733">
        <f t="shared" si="13"/>
        <v>54117</v>
      </c>
      <c r="G303" s="1733">
        <f>WORKDAY(F303,$G$21,'Business Day Paris'!F282:F476)</f>
        <v>54130</v>
      </c>
      <c r="H303" s="1733">
        <f>WORKDAY(J303,$H$21,'Business Day Paris'!F282:F476)</f>
        <v>54137</v>
      </c>
      <c r="I303" s="1733">
        <f>WORKDAY(J303,$I$21,'Business Day Paris'!F282:F476)</f>
        <v>54141</v>
      </c>
      <c r="J303" s="1734">
        <f>IF(WORKDAY(EOMONTH(F303,0)+$J$21-1,1,'Business Day Paris'!F282:F476)&lt;=EOMONTH(Calendar!F304,0),WORKDAY(EOMONTH(F303,0)+$J$21-1,1,'Business Day Paris'!F282:F476),WORKDAY(EOMONTH(F303,0)+$J$21+1,-1,'Business Day Paris'!F282:F476))</f>
        <v>54144</v>
      </c>
      <c r="K303" s="1249"/>
    </row>
    <row r="304" spans="2:11">
      <c r="B304" s="1259">
        <v>282</v>
      </c>
      <c r="C304" s="2"/>
      <c r="D304" s="1732">
        <f t="shared" si="14"/>
        <v>54118</v>
      </c>
      <c r="E304" s="1733">
        <f t="shared" si="12"/>
        <v>54148</v>
      </c>
      <c r="F304" s="1733">
        <f t="shared" si="13"/>
        <v>54148</v>
      </c>
      <c r="G304" s="1733">
        <f>WORKDAY(F304,$G$21,'Business Day Paris'!F283:F477)</f>
        <v>54162</v>
      </c>
      <c r="H304" s="1733">
        <f>WORKDAY(J304,$H$21,'Business Day Paris'!F283:F477)</f>
        <v>54168</v>
      </c>
      <c r="I304" s="1733">
        <f>WORKDAY(J304,$I$21,'Business Day Paris'!F283:F477)</f>
        <v>54170</v>
      </c>
      <c r="J304" s="1734">
        <f>IF(WORKDAY(EOMONTH(F304,0)+$J$21-1,1,'Business Day Paris'!F283:F477)&lt;=EOMONTH(Calendar!F305,0),WORKDAY(EOMONTH(F304,0)+$J$21-1,1,'Business Day Paris'!F283:F477),WORKDAY(EOMONTH(F304,0)+$J$21+1,-1,'Business Day Paris'!F283:F477))</f>
        <v>54175</v>
      </c>
      <c r="K304" s="1249"/>
    </row>
    <row r="305" spans="2:11">
      <c r="B305" s="1259">
        <v>283</v>
      </c>
      <c r="C305" s="2"/>
      <c r="D305" s="1732">
        <f t="shared" si="14"/>
        <v>54149</v>
      </c>
      <c r="E305" s="1733">
        <f t="shared" si="12"/>
        <v>54178</v>
      </c>
      <c r="F305" s="1733">
        <f t="shared" si="13"/>
        <v>54178</v>
      </c>
      <c r="G305" s="1733">
        <f>WORKDAY(F305,$G$21,'Business Day Paris'!F284:F478)</f>
        <v>54192</v>
      </c>
      <c r="H305" s="1733">
        <f>WORKDAY(J305,$H$21,'Business Day Paris'!F284:F478)</f>
        <v>54198</v>
      </c>
      <c r="I305" s="1733">
        <f>WORKDAY(J305,$I$21,'Business Day Paris'!F284:F478)</f>
        <v>54200</v>
      </c>
      <c r="J305" s="1734">
        <f>IF(WORKDAY(EOMONTH(F305,0)+$J$21-1,1,'Business Day Paris'!F284:F478)&lt;=EOMONTH(Calendar!F306,0),WORKDAY(EOMONTH(F305,0)+$J$21-1,1,'Business Day Paris'!F284:F478),WORKDAY(EOMONTH(F305,0)+$J$21+1,-1,'Business Day Paris'!F284:F478))</f>
        <v>54205</v>
      </c>
      <c r="K305" s="1249"/>
    </row>
    <row r="306" spans="2:11">
      <c r="B306" s="1259">
        <v>284</v>
      </c>
      <c r="C306" s="2"/>
      <c r="D306" s="1732">
        <f t="shared" si="14"/>
        <v>54179</v>
      </c>
      <c r="E306" s="1733">
        <f t="shared" si="12"/>
        <v>54209</v>
      </c>
      <c r="F306" s="1733">
        <f t="shared" si="13"/>
        <v>54209</v>
      </c>
      <c r="G306" s="1733">
        <f>WORKDAY(F306,$G$21,'Business Day Paris'!F285:F479)</f>
        <v>54221</v>
      </c>
      <c r="H306" s="1733">
        <f>WORKDAY(J306,$H$21,'Business Day Paris'!F285:F479)</f>
        <v>54231</v>
      </c>
      <c r="I306" s="1733">
        <f>WORKDAY(J306,$I$21,'Business Day Paris'!F285:F479)</f>
        <v>54233</v>
      </c>
      <c r="J306" s="1734">
        <f>IF(WORKDAY(EOMONTH(F306,0)+$J$21-1,1,'Business Day Paris'!F285:F479)&lt;=EOMONTH(Calendar!F307,0),WORKDAY(EOMONTH(F306,0)+$J$21-1,1,'Business Day Paris'!F285:F479),WORKDAY(EOMONTH(F306,0)+$J$21+1,-1,'Business Day Paris'!F285:F479))</f>
        <v>54238</v>
      </c>
      <c r="K306" s="1249"/>
    </row>
    <row r="307" spans="2:11">
      <c r="B307" s="1259">
        <v>285</v>
      </c>
      <c r="C307" s="2"/>
      <c r="D307" s="1732">
        <f t="shared" si="14"/>
        <v>54210</v>
      </c>
      <c r="E307" s="1733">
        <f t="shared" si="12"/>
        <v>54239</v>
      </c>
      <c r="F307" s="1733">
        <f t="shared" si="13"/>
        <v>54239</v>
      </c>
      <c r="G307" s="1733">
        <f>WORKDAY(F307,$G$21,'Business Day Paris'!F286:F480)</f>
        <v>54253</v>
      </c>
      <c r="H307" s="1733">
        <f>WORKDAY(J307,$H$21,'Business Day Paris'!F286:F480)</f>
        <v>54259</v>
      </c>
      <c r="I307" s="1733">
        <f>WORKDAY(J307,$I$21,'Business Day Paris'!F286:F480)</f>
        <v>54261</v>
      </c>
      <c r="J307" s="1734">
        <f>IF(WORKDAY(EOMONTH(F307,0)+$J$21-1,1,'Business Day Paris'!F286:F480)&lt;=EOMONTH(Calendar!F308,0),WORKDAY(EOMONTH(F307,0)+$J$21-1,1,'Business Day Paris'!F286:F480),WORKDAY(EOMONTH(F307,0)+$J$21+1,-1,'Business Day Paris'!F286:F480))</f>
        <v>54266</v>
      </c>
      <c r="K307" s="1249"/>
    </row>
    <row r="308" spans="2:11">
      <c r="B308" s="1259">
        <v>286</v>
      </c>
      <c r="C308" s="2"/>
      <c r="D308" s="1732">
        <f t="shared" si="14"/>
        <v>54240</v>
      </c>
      <c r="E308" s="1733">
        <f t="shared" si="12"/>
        <v>54270</v>
      </c>
      <c r="F308" s="1733">
        <f t="shared" si="13"/>
        <v>54270</v>
      </c>
      <c r="G308" s="1733">
        <f>WORKDAY(F308,$G$21,'Business Day Paris'!F287:F481)</f>
        <v>54284</v>
      </c>
      <c r="H308" s="1733">
        <f>WORKDAY(J308,$H$21,'Business Day Paris'!F287:F481)</f>
        <v>54290</v>
      </c>
      <c r="I308" s="1733">
        <f>WORKDAY(J308,$I$21,'Business Day Paris'!F287:F481)</f>
        <v>54294</v>
      </c>
      <c r="J308" s="1734">
        <f>IF(WORKDAY(EOMONTH(F308,0)+$J$21-1,1,'Business Day Paris'!F287:F481)&lt;=EOMONTH(Calendar!F309,0),WORKDAY(EOMONTH(F308,0)+$J$21-1,1,'Business Day Paris'!F287:F481),WORKDAY(EOMONTH(F308,0)+$J$21+1,-1,'Business Day Paris'!F287:F481))</f>
        <v>54297</v>
      </c>
      <c r="K308" s="1249"/>
    </row>
    <row r="309" spans="2:11">
      <c r="B309" s="1259">
        <v>287</v>
      </c>
      <c r="C309" s="2"/>
      <c r="D309" s="1732">
        <f t="shared" si="14"/>
        <v>54271</v>
      </c>
      <c r="E309" s="1733">
        <f t="shared" si="12"/>
        <v>54301</v>
      </c>
      <c r="F309" s="1733">
        <f t="shared" si="13"/>
        <v>54301</v>
      </c>
      <c r="G309" s="1733">
        <f>WORKDAY(F309,$G$21,'Business Day Paris'!F288:F482)</f>
        <v>54315</v>
      </c>
      <c r="H309" s="1733">
        <f>WORKDAY(J309,$H$21,'Business Day Paris'!F288:F482)</f>
        <v>54322</v>
      </c>
      <c r="I309" s="1733">
        <f>WORKDAY(J309,$I$21,'Business Day Paris'!F288:F482)</f>
        <v>54324</v>
      </c>
      <c r="J309" s="1734">
        <f>IF(WORKDAY(EOMONTH(F309,0)+$J$21-1,1,'Business Day Paris'!F288:F482)&lt;=EOMONTH(Calendar!F310,0),WORKDAY(EOMONTH(F309,0)+$J$21-1,1,'Business Day Paris'!F288:F482),WORKDAY(EOMONTH(F309,0)+$J$21+1,-1,'Business Day Paris'!F288:F482))</f>
        <v>54329</v>
      </c>
      <c r="K309" s="1249"/>
    </row>
    <row r="310" spans="2:11">
      <c r="B310" s="1259">
        <v>288</v>
      </c>
      <c r="C310" s="2"/>
      <c r="D310" s="1732">
        <f t="shared" si="14"/>
        <v>54302</v>
      </c>
      <c r="E310" s="1733">
        <f t="shared" si="12"/>
        <v>54331</v>
      </c>
      <c r="F310" s="1733">
        <f t="shared" si="13"/>
        <v>54331</v>
      </c>
      <c r="G310" s="1733">
        <f>WORKDAY(F310,$G$21,'Business Day Paris'!F289:F483)</f>
        <v>54345</v>
      </c>
      <c r="H310" s="1733">
        <f>WORKDAY(J310,$H$21,'Business Day Paris'!F289:F483)</f>
        <v>54351</v>
      </c>
      <c r="I310" s="1733">
        <f>WORKDAY(J310,$I$21,'Business Day Paris'!F289:F483)</f>
        <v>54353</v>
      </c>
      <c r="J310" s="1734">
        <f>IF(WORKDAY(EOMONTH(F310,0)+$J$21-1,1,'Business Day Paris'!F289:F483)&lt;=EOMONTH(Calendar!F311,0),WORKDAY(EOMONTH(F310,0)+$J$21-1,1,'Business Day Paris'!F289:F483),WORKDAY(EOMONTH(F310,0)+$J$21+1,-1,'Business Day Paris'!F289:F483))</f>
        <v>54358</v>
      </c>
      <c r="K310" s="1249"/>
    </row>
    <row r="311" spans="2:11">
      <c r="B311" s="1259">
        <v>289</v>
      </c>
      <c r="C311" s="2"/>
      <c r="D311" s="1732">
        <f t="shared" si="14"/>
        <v>54332</v>
      </c>
      <c r="E311" s="1733">
        <f t="shared" si="12"/>
        <v>54362</v>
      </c>
      <c r="F311" s="1733">
        <f t="shared" si="13"/>
        <v>54362</v>
      </c>
      <c r="G311" s="1733">
        <f>WORKDAY(F311,$G$21,'Business Day Paris'!F290:F484)</f>
        <v>54375</v>
      </c>
      <c r="H311" s="1733">
        <f>WORKDAY(J311,$H$21,'Business Day Paris'!F290:F484)</f>
        <v>54382</v>
      </c>
      <c r="I311" s="1733">
        <f>WORKDAY(J311,$I$21,'Business Day Paris'!F290:F484)</f>
        <v>54386</v>
      </c>
      <c r="J311" s="1734">
        <f>IF(WORKDAY(EOMONTH(F311,0)+$J$21-1,1,'Business Day Paris'!F290:F484)&lt;=EOMONTH(Calendar!F312,0),WORKDAY(EOMONTH(F311,0)+$J$21-1,1,'Business Day Paris'!F290:F484),WORKDAY(EOMONTH(F311,0)+$J$21+1,-1,'Business Day Paris'!F290:F484))</f>
        <v>54389</v>
      </c>
      <c r="K311" s="1249"/>
    </row>
    <row r="312" spans="2:11">
      <c r="B312" s="1259">
        <v>290</v>
      </c>
      <c r="C312" s="2"/>
      <c r="D312" s="1732">
        <f t="shared" si="14"/>
        <v>54363</v>
      </c>
      <c r="E312" s="1733">
        <f t="shared" si="12"/>
        <v>54392</v>
      </c>
      <c r="F312" s="1733">
        <f t="shared" si="13"/>
        <v>54392</v>
      </c>
      <c r="G312" s="1733">
        <f>WORKDAY(F312,$G$21,'Business Day Paris'!F291:F485)</f>
        <v>54406</v>
      </c>
      <c r="H312" s="1733">
        <f>WORKDAY(J312,$H$21,'Business Day Paris'!F291:F485)</f>
        <v>54413</v>
      </c>
      <c r="I312" s="1733">
        <f>WORKDAY(J312,$I$21,'Business Day Paris'!F291:F485)</f>
        <v>54415</v>
      </c>
      <c r="J312" s="1734">
        <f>IF(WORKDAY(EOMONTH(F312,0)+$J$21-1,1,'Business Day Paris'!F291:F485)&lt;=EOMONTH(Calendar!F313,0),WORKDAY(EOMONTH(F312,0)+$J$21-1,1,'Business Day Paris'!F291:F485),WORKDAY(EOMONTH(F312,0)+$J$21+1,-1,'Business Day Paris'!F291:F485))</f>
        <v>54420</v>
      </c>
      <c r="K312" s="1249"/>
    </row>
    <row r="313" spans="2:11">
      <c r="B313" s="1259">
        <v>291</v>
      </c>
      <c r="C313" s="2"/>
      <c r="D313" s="1732">
        <f t="shared" si="14"/>
        <v>54393</v>
      </c>
      <c r="E313" s="1733">
        <f t="shared" si="12"/>
        <v>54423</v>
      </c>
      <c r="F313" s="1733">
        <f t="shared" si="13"/>
        <v>54423</v>
      </c>
      <c r="G313" s="1733">
        <f>WORKDAY(F313,$G$21,'Business Day Paris'!F292:F486)</f>
        <v>54437</v>
      </c>
      <c r="H313" s="1733">
        <f>WORKDAY(J313,$H$21,'Business Day Paris'!F292:F486)</f>
        <v>54443</v>
      </c>
      <c r="I313" s="1733">
        <f>WORKDAY(J313,$I$21,'Business Day Paris'!F292:F486)</f>
        <v>54445</v>
      </c>
      <c r="J313" s="1734">
        <f>IF(WORKDAY(EOMONTH(F313,0)+$J$21-1,1,'Business Day Paris'!F292:F486)&lt;=EOMONTH(Calendar!F314,0),WORKDAY(EOMONTH(F313,0)+$J$21-1,1,'Business Day Paris'!F292:F486),WORKDAY(EOMONTH(F313,0)+$J$21+1,-1,'Business Day Paris'!F292:F486))</f>
        <v>54450</v>
      </c>
      <c r="K313" s="1249"/>
    </row>
    <row r="314" spans="2:11">
      <c r="B314" s="1259">
        <v>292</v>
      </c>
      <c r="C314" s="2"/>
      <c r="D314" s="1732">
        <f t="shared" si="14"/>
        <v>54424</v>
      </c>
      <c r="E314" s="1733">
        <f t="shared" si="12"/>
        <v>54454</v>
      </c>
      <c r="F314" s="1733">
        <f t="shared" si="13"/>
        <v>54454</v>
      </c>
      <c r="G314" s="1733">
        <f>WORKDAY(F314,$G$21,'Business Day Paris'!F293:F487)</f>
        <v>54466</v>
      </c>
      <c r="H314" s="1733">
        <f>WORKDAY(J314,$H$21,'Business Day Paris'!F293:F487)</f>
        <v>54473</v>
      </c>
      <c r="I314" s="1733">
        <f>WORKDAY(J314,$I$21,'Business Day Paris'!F293:F487)</f>
        <v>54477</v>
      </c>
      <c r="J314" s="1734">
        <f>IF(WORKDAY(EOMONTH(F314,0)+$J$21-1,1,'Business Day Paris'!F293:F487)&lt;=EOMONTH(Calendar!F315,0),WORKDAY(EOMONTH(F314,0)+$J$21-1,1,'Business Day Paris'!F293:F487),WORKDAY(EOMONTH(F314,0)+$J$21+1,-1,'Business Day Paris'!F293:F487))</f>
        <v>54480</v>
      </c>
      <c r="K314" s="1249"/>
    </row>
    <row r="315" spans="2:11">
      <c r="B315" s="1259">
        <v>293</v>
      </c>
      <c r="C315" s="2"/>
      <c r="D315" s="1732">
        <f t="shared" si="14"/>
        <v>54455</v>
      </c>
      <c r="E315" s="1733">
        <f t="shared" si="12"/>
        <v>54482</v>
      </c>
      <c r="F315" s="1733">
        <f t="shared" si="13"/>
        <v>54482</v>
      </c>
      <c r="G315" s="1733">
        <f>WORKDAY(F315,$G$21,'Business Day Paris'!F294:F488)</f>
        <v>54494</v>
      </c>
      <c r="H315" s="1733">
        <f>WORKDAY(J315,$H$21,'Business Day Paris'!F294:F488)</f>
        <v>54504</v>
      </c>
      <c r="I315" s="1733">
        <f>WORKDAY(J315,$I$21,'Business Day Paris'!F294:F488)</f>
        <v>54506</v>
      </c>
      <c r="J315" s="1734">
        <f>IF(WORKDAY(EOMONTH(F315,0)+$J$21-1,1,'Business Day Paris'!F294:F488)&lt;=EOMONTH(Calendar!F316,0),WORKDAY(EOMONTH(F315,0)+$J$21-1,1,'Business Day Paris'!F294:F488),WORKDAY(EOMONTH(F315,0)+$J$21+1,-1,'Business Day Paris'!F294:F488))</f>
        <v>54511</v>
      </c>
      <c r="K315" s="1249"/>
    </row>
    <row r="316" spans="2:11">
      <c r="B316" s="1259">
        <v>294</v>
      </c>
      <c r="C316" s="2"/>
      <c r="D316" s="1732">
        <f t="shared" si="14"/>
        <v>54483</v>
      </c>
      <c r="E316" s="1733">
        <f t="shared" si="12"/>
        <v>54513</v>
      </c>
      <c r="F316" s="1733">
        <f t="shared" si="13"/>
        <v>54513</v>
      </c>
      <c r="G316" s="1733">
        <f>WORKDAY(F316,$G$21,'Business Day Paris'!F295:F489)</f>
        <v>54527</v>
      </c>
      <c r="H316" s="1733">
        <f>WORKDAY(J316,$H$21,'Business Day Paris'!F295:F489)</f>
        <v>54533</v>
      </c>
      <c r="I316" s="1733">
        <f>WORKDAY(J316,$I$21,'Business Day Paris'!F295:F489)</f>
        <v>54535</v>
      </c>
      <c r="J316" s="1734">
        <f>IF(WORKDAY(EOMONTH(F316,0)+$J$21-1,1,'Business Day Paris'!F295:F489)&lt;=EOMONTH(Calendar!F317,0),WORKDAY(EOMONTH(F316,0)+$J$21-1,1,'Business Day Paris'!F295:F489),WORKDAY(EOMONTH(F316,0)+$J$21+1,-1,'Business Day Paris'!F295:F489))</f>
        <v>54540</v>
      </c>
      <c r="K316" s="1249"/>
    </row>
    <row r="317" spans="2:11">
      <c r="B317" s="1259">
        <v>295</v>
      </c>
      <c r="C317" s="2"/>
      <c r="D317" s="1732">
        <f t="shared" si="14"/>
        <v>54514</v>
      </c>
      <c r="E317" s="1733">
        <f t="shared" si="12"/>
        <v>54543</v>
      </c>
      <c r="F317" s="1733">
        <f t="shared" si="13"/>
        <v>54543</v>
      </c>
      <c r="G317" s="1733">
        <f>WORKDAY(F317,$G$21,'Business Day Paris'!F296:F490)</f>
        <v>54557</v>
      </c>
      <c r="H317" s="1733">
        <f>WORKDAY(J317,$H$21,'Business Day Paris'!F296:F490)</f>
        <v>54563</v>
      </c>
      <c r="I317" s="1733">
        <f>WORKDAY(J317,$I$21,'Business Day Paris'!F296:F490)</f>
        <v>54567</v>
      </c>
      <c r="J317" s="1734">
        <f>IF(WORKDAY(EOMONTH(F317,0)+$J$21-1,1,'Business Day Paris'!F296:F490)&lt;=EOMONTH(Calendar!F318,0),WORKDAY(EOMONTH(F317,0)+$J$21-1,1,'Business Day Paris'!F296:F490),WORKDAY(EOMONTH(F317,0)+$J$21+1,-1,'Business Day Paris'!F296:F490))</f>
        <v>54570</v>
      </c>
      <c r="K317" s="1249"/>
    </row>
    <row r="318" spans="2:11">
      <c r="B318" s="1259">
        <v>296</v>
      </c>
      <c r="C318" s="2"/>
      <c r="D318" s="1732">
        <f t="shared" si="14"/>
        <v>54544</v>
      </c>
      <c r="E318" s="1733">
        <f t="shared" si="12"/>
        <v>54574</v>
      </c>
      <c r="F318" s="1733">
        <f t="shared" si="13"/>
        <v>54574</v>
      </c>
      <c r="G318" s="1733">
        <f>WORKDAY(F318,$G$21,'Business Day Paris'!F297:F491)</f>
        <v>54588</v>
      </c>
      <c r="H318" s="1733">
        <f>WORKDAY(J318,$H$21,'Business Day Paris'!F297:F491)</f>
        <v>54595</v>
      </c>
      <c r="I318" s="1733">
        <f>WORKDAY(J318,$I$21,'Business Day Paris'!F297:F491)</f>
        <v>54597</v>
      </c>
      <c r="J318" s="1734">
        <f>IF(WORKDAY(EOMONTH(F318,0)+$J$21-1,1,'Business Day Paris'!F297:F491)&lt;=EOMONTH(Calendar!F319,0),WORKDAY(EOMONTH(F318,0)+$J$21-1,1,'Business Day Paris'!F297:F491),WORKDAY(EOMONTH(F318,0)+$J$21+1,-1,'Business Day Paris'!F297:F491))</f>
        <v>54602</v>
      </c>
      <c r="K318" s="1249"/>
    </row>
    <row r="319" spans="2:11">
      <c r="B319" s="1259">
        <v>297</v>
      </c>
      <c r="C319" s="2"/>
      <c r="D319" s="1732">
        <f t="shared" si="14"/>
        <v>54575</v>
      </c>
      <c r="E319" s="1733">
        <f t="shared" si="12"/>
        <v>54604</v>
      </c>
      <c r="F319" s="1733">
        <f t="shared" si="13"/>
        <v>54604</v>
      </c>
      <c r="G319" s="1733">
        <f>WORKDAY(F319,$G$21,'Business Day Paris'!F298:F492)</f>
        <v>54618</v>
      </c>
      <c r="H319" s="1733">
        <f>WORKDAY(J319,$H$21,'Business Day Paris'!F298:F492)</f>
        <v>54624</v>
      </c>
      <c r="I319" s="1733">
        <f>WORKDAY(J319,$I$21,'Business Day Paris'!F298:F492)</f>
        <v>54626</v>
      </c>
      <c r="J319" s="1734">
        <f>IF(WORKDAY(EOMONTH(F319,0)+$J$21-1,1,'Business Day Paris'!F298:F492)&lt;=EOMONTH(Calendar!F320,0),WORKDAY(EOMONTH(F319,0)+$J$21-1,1,'Business Day Paris'!F298:F492),WORKDAY(EOMONTH(F319,0)+$J$21+1,-1,'Business Day Paris'!F298:F492))</f>
        <v>54631</v>
      </c>
      <c r="K319" s="1249"/>
    </row>
    <row r="320" spans="2:11">
      <c r="B320" s="1259">
        <v>298</v>
      </c>
      <c r="C320" s="2"/>
      <c r="D320" s="1732">
        <f t="shared" si="14"/>
        <v>54605</v>
      </c>
      <c r="E320" s="1733">
        <f t="shared" si="12"/>
        <v>54635</v>
      </c>
      <c r="F320" s="1733">
        <f t="shared" si="13"/>
        <v>54635</v>
      </c>
      <c r="G320" s="1733">
        <f>WORKDAY(F320,$G$21,'Business Day Paris'!F299:F493)</f>
        <v>54648</v>
      </c>
      <c r="H320" s="1733">
        <f>WORKDAY(J320,$H$21,'Business Day Paris'!F299:F493)</f>
        <v>54655</v>
      </c>
      <c r="I320" s="1733">
        <f>WORKDAY(J320,$I$21,'Business Day Paris'!F299:F493)</f>
        <v>54659</v>
      </c>
      <c r="J320" s="1734">
        <f>IF(WORKDAY(EOMONTH(F320,0)+$J$21-1,1,'Business Day Paris'!F299:F493)&lt;=EOMONTH(Calendar!F321,0),WORKDAY(EOMONTH(F320,0)+$J$21-1,1,'Business Day Paris'!F299:F493),WORKDAY(EOMONTH(F320,0)+$J$21+1,-1,'Business Day Paris'!F299:F493))</f>
        <v>54662</v>
      </c>
      <c r="K320" s="1249"/>
    </row>
    <row r="321" spans="2:11">
      <c r="B321" s="1259">
        <v>299</v>
      </c>
      <c r="C321" s="2"/>
      <c r="D321" s="1732">
        <f t="shared" si="14"/>
        <v>54636</v>
      </c>
      <c r="E321" s="1733">
        <f t="shared" si="12"/>
        <v>54666</v>
      </c>
      <c r="F321" s="1733">
        <f t="shared" si="13"/>
        <v>54666</v>
      </c>
      <c r="G321" s="1733">
        <f>WORKDAY(F321,$G$21,'Business Day Paris'!F300:F494)</f>
        <v>54680</v>
      </c>
      <c r="H321" s="1733">
        <f>WORKDAY(J321,$H$21,'Business Day Paris'!F300:F494)</f>
        <v>54686</v>
      </c>
      <c r="I321" s="1733">
        <f>WORKDAY(J321,$I$21,'Business Day Paris'!F300:F494)</f>
        <v>54688</v>
      </c>
      <c r="J321" s="1734">
        <f>IF(WORKDAY(EOMONTH(F321,0)+$J$21-1,1,'Business Day Paris'!F300:F494)&lt;=EOMONTH(Calendar!F322,0),WORKDAY(EOMONTH(F321,0)+$J$21-1,1,'Business Day Paris'!F300:F494),WORKDAY(EOMONTH(F321,0)+$J$21+1,-1,'Business Day Paris'!F300:F494))</f>
        <v>54693</v>
      </c>
      <c r="K321" s="1249"/>
    </row>
    <row r="322" spans="2:11">
      <c r="B322" s="1259">
        <v>300</v>
      </c>
      <c r="C322" s="2"/>
      <c r="D322" s="1732">
        <f t="shared" si="14"/>
        <v>54667</v>
      </c>
      <c r="E322" s="1733">
        <f t="shared" si="12"/>
        <v>54696</v>
      </c>
      <c r="F322" s="1733">
        <f t="shared" si="13"/>
        <v>54696</v>
      </c>
      <c r="G322" s="1733">
        <f>WORKDAY(F322,$G$21,'Business Day Paris'!F301:F495)</f>
        <v>54710</v>
      </c>
      <c r="H322" s="1733">
        <f>WORKDAY(J322,$H$21,'Business Day Paris'!F301:F495)</f>
        <v>54716</v>
      </c>
      <c r="I322" s="1733">
        <f>WORKDAY(J322,$I$21,'Business Day Paris'!F301:F495)</f>
        <v>54718</v>
      </c>
      <c r="J322" s="1734">
        <f>IF(WORKDAY(EOMONTH(F322,0)+$J$21-1,1,'Business Day Paris'!F301:F495)&lt;=EOMONTH(Calendar!F323,0),WORKDAY(EOMONTH(F322,0)+$J$21-1,1,'Business Day Paris'!F301:F495),WORKDAY(EOMONTH(F322,0)+$J$21+1,-1,'Business Day Paris'!F301:F495))</f>
        <v>54723</v>
      </c>
      <c r="K322" s="1249"/>
    </row>
    <row r="323" spans="2:11">
      <c r="B323" s="1259">
        <v>301</v>
      </c>
      <c r="C323" s="2"/>
      <c r="D323" s="1732">
        <f t="shared" si="14"/>
        <v>54697</v>
      </c>
      <c r="E323" s="1733">
        <f t="shared" si="12"/>
        <v>54727</v>
      </c>
      <c r="F323" s="1733">
        <f t="shared" si="13"/>
        <v>54727</v>
      </c>
      <c r="G323" s="1733">
        <f>WORKDAY(F323,$G$21,'Business Day Paris'!F302:F496)</f>
        <v>54739</v>
      </c>
      <c r="H323" s="1733">
        <f>WORKDAY(J323,$H$21,'Business Day Paris'!F302:F496)</f>
        <v>54749</v>
      </c>
      <c r="I323" s="1733">
        <f>WORKDAY(J323,$I$21,'Business Day Paris'!F302:F496)</f>
        <v>54751</v>
      </c>
      <c r="J323" s="1734">
        <f>IF(WORKDAY(EOMONTH(F323,0)+$J$21-1,1,'Business Day Paris'!F302:F496)&lt;=EOMONTH(Calendar!F324,0),WORKDAY(EOMONTH(F323,0)+$J$21-1,1,'Business Day Paris'!F302:F496),WORKDAY(EOMONTH(F323,0)+$J$21+1,-1,'Business Day Paris'!F302:F496))</f>
        <v>54756</v>
      </c>
      <c r="K323" s="1249"/>
    </row>
    <row r="324" spans="2:11">
      <c r="B324" s="1259">
        <v>302</v>
      </c>
      <c r="C324" s="2"/>
      <c r="D324" s="1732">
        <f t="shared" si="14"/>
        <v>54728</v>
      </c>
      <c r="E324" s="1733">
        <f t="shared" si="12"/>
        <v>54757</v>
      </c>
      <c r="F324" s="1733">
        <f t="shared" si="13"/>
        <v>54757</v>
      </c>
      <c r="G324" s="1733">
        <f>WORKDAY(F324,$G$21,'Business Day Paris'!F303:F497)</f>
        <v>54771</v>
      </c>
      <c r="H324" s="1733">
        <f>WORKDAY(J324,$H$21,'Business Day Paris'!F303:F497)</f>
        <v>54777</v>
      </c>
      <c r="I324" s="1733">
        <f>WORKDAY(J324,$I$21,'Business Day Paris'!F303:F497)</f>
        <v>54779</v>
      </c>
      <c r="J324" s="1734">
        <f>IF(WORKDAY(EOMONTH(F324,0)+$J$21-1,1,'Business Day Paris'!F303:F497)&lt;=EOMONTH(Calendar!F325,0),WORKDAY(EOMONTH(F324,0)+$J$21-1,1,'Business Day Paris'!F303:F497),WORKDAY(EOMONTH(F324,0)+$J$21+1,-1,'Business Day Paris'!F303:F497))</f>
        <v>54784</v>
      </c>
      <c r="K324" s="1249"/>
    </row>
    <row r="325" spans="2:11">
      <c r="B325" s="1259">
        <v>303</v>
      </c>
      <c r="C325" s="2"/>
      <c r="D325" s="1732">
        <f t="shared" si="14"/>
        <v>54758</v>
      </c>
      <c r="E325" s="1733">
        <f t="shared" si="12"/>
        <v>54788</v>
      </c>
      <c r="F325" s="1733">
        <f t="shared" si="13"/>
        <v>54788</v>
      </c>
      <c r="G325" s="1733">
        <f>WORKDAY(F325,$G$21,'Business Day Paris'!F304:F498)</f>
        <v>54802</v>
      </c>
      <c r="H325" s="1733">
        <f>WORKDAY(J325,$H$21,'Business Day Paris'!F304:F498)</f>
        <v>54808</v>
      </c>
      <c r="I325" s="1733">
        <f>WORKDAY(J325,$I$21,'Business Day Paris'!F304:F498)</f>
        <v>54812</v>
      </c>
      <c r="J325" s="1734">
        <f>IF(WORKDAY(EOMONTH(F325,0)+$J$21-1,1,'Business Day Paris'!F304:F498)&lt;=EOMONTH(Calendar!F326,0),WORKDAY(EOMONTH(F325,0)+$J$21-1,1,'Business Day Paris'!F304:F498),WORKDAY(EOMONTH(F325,0)+$J$21+1,-1,'Business Day Paris'!F304:F498))</f>
        <v>54815</v>
      </c>
      <c r="K325" s="1249"/>
    </row>
    <row r="326" spans="2:11">
      <c r="B326" s="1259">
        <v>304</v>
      </c>
      <c r="C326" s="2"/>
      <c r="D326" s="1732">
        <f t="shared" si="14"/>
        <v>54789</v>
      </c>
      <c r="E326" s="1733">
        <f t="shared" si="12"/>
        <v>54819</v>
      </c>
      <c r="F326" s="1733">
        <f t="shared" si="13"/>
        <v>54819</v>
      </c>
      <c r="G326" s="1733">
        <f>WORKDAY(F326,$G$21,'Business Day Paris'!F305:F499)</f>
        <v>54833</v>
      </c>
      <c r="H326" s="1733">
        <f>WORKDAY(J326,$H$21,'Business Day Paris'!F305:F499)</f>
        <v>54840</v>
      </c>
      <c r="I326" s="1733">
        <f>WORKDAY(J326,$I$21,'Business Day Paris'!F305:F499)</f>
        <v>54842</v>
      </c>
      <c r="J326" s="1734">
        <f>IF(WORKDAY(EOMONTH(F326,0)+$J$21-1,1,'Business Day Paris'!F305:F499)&lt;=EOMONTH(Calendar!F327,0),WORKDAY(EOMONTH(F326,0)+$J$21-1,1,'Business Day Paris'!F305:F499),WORKDAY(EOMONTH(F326,0)+$J$21+1,-1,'Business Day Paris'!F305:F499))</f>
        <v>54847</v>
      </c>
      <c r="K326" s="1249"/>
    </row>
    <row r="327" spans="2:11">
      <c r="B327" s="1259">
        <v>305</v>
      </c>
      <c r="C327" s="2"/>
      <c r="D327" s="1732">
        <f t="shared" si="14"/>
        <v>54820</v>
      </c>
      <c r="E327" s="1733">
        <f t="shared" si="12"/>
        <v>54847</v>
      </c>
      <c r="F327" s="1733">
        <f t="shared" si="13"/>
        <v>54847</v>
      </c>
      <c r="G327" s="1733">
        <f>WORKDAY(F327,$G$21,'Business Day Paris'!F306:F500)</f>
        <v>54861</v>
      </c>
      <c r="H327" s="1733">
        <f>WORKDAY(J327,$H$21,'Business Day Paris'!F306:F500)</f>
        <v>54868</v>
      </c>
      <c r="I327" s="1733">
        <f>WORKDAY(J327,$I$21,'Business Day Paris'!F306:F500)</f>
        <v>54870</v>
      </c>
      <c r="J327" s="1734">
        <f>IF(WORKDAY(EOMONTH(F327,0)+$J$21-1,1,'Business Day Paris'!F306:F500)&lt;=EOMONTH(Calendar!F328,0),WORKDAY(EOMONTH(F327,0)+$J$21-1,1,'Business Day Paris'!F306:F500),WORKDAY(EOMONTH(F327,0)+$J$21+1,-1,'Business Day Paris'!F306:F500))</f>
        <v>54875</v>
      </c>
      <c r="K327" s="1249"/>
    </row>
    <row r="328" spans="2:11">
      <c r="B328" s="1259">
        <v>306</v>
      </c>
      <c r="C328" s="2"/>
      <c r="D328" s="1732">
        <f t="shared" si="14"/>
        <v>54848</v>
      </c>
      <c r="E328" s="1733">
        <f t="shared" si="12"/>
        <v>54878</v>
      </c>
      <c r="F328" s="1733">
        <f t="shared" si="13"/>
        <v>54878</v>
      </c>
      <c r="G328" s="1733">
        <f>WORKDAY(F328,$G$21,'Business Day Paris'!F307:F501)</f>
        <v>54892</v>
      </c>
      <c r="H328" s="1733">
        <f>WORKDAY(J328,$H$21,'Business Day Paris'!F307:F501)</f>
        <v>54898</v>
      </c>
      <c r="I328" s="1733">
        <f>WORKDAY(J328,$I$21,'Business Day Paris'!F307:F501)</f>
        <v>54900</v>
      </c>
      <c r="J328" s="1734">
        <f>IF(WORKDAY(EOMONTH(F328,0)+$J$21-1,1,'Business Day Paris'!F307:F501)&lt;=EOMONTH(Calendar!F329,0),WORKDAY(EOMONTH(F328,0)+$J$21-1,1,'Business Day Paris'!F307:F501),WORKDAY(EOMONTH(F328,0)+$J$21+1,-1,'Business Day Paris'!F307:F501))</f>
        <v>54905</v>
      </c>
      <c r="K328" s="1249"/>
    </row>
    <row r="329" spans="2:11">
      <c r="B329" s="1259">
        <v>307</v>
      </c>
      <c r="C329" s="2"/>
      <c r="D329" s="1732">
        <f t="shared" si="14"/>
        <v>54879</v>
      </c>
      <c r="E329" s="1733">
        <f t="shared" si="12"/>
        <v>54908</v>
      </c>
      <c r="F329" s="1733">
        <f t="shared" si="13"/>
        <v>54908</v>
      </c>
      <c r="G329" s="1733">
        <f>WORKDAY(F329,$G$21,'Business Day Paris'!F308:F502)</f>
        <v>54921</v>
      </c>
      <c r="H329" s="1733">
        <f>WORKDAY(J329,$H$21,'Business Day Paris'!F308:F502)</f>
        <v>54928</v>
      </c>
      <c r="I329" s="1733">
        <f>WORKDAY(J329,$I$21,'Business Day Paris'!F308:F502)</f>
        <v>54932</v>
      </c>
      <c r="J329" s="1734">
        <f>IF(WORKDAY(EOMONTH(F329,0)+$J$21-1,1,'Business Day Paris'!F308:F502)&lt;=EOMONTH(Calendar!F330,0),WORKDAY(EOMONTH(F329,0)+$J$21-1,1,'Business Day Paris'!F308:F502),WORKDAY(EOMONTH(F329,0)+$J$21+1,-1,'Business Day Paris'!F308:F502))</f>
        <v>54935</v>
      </c>
      <c r="K329" s="1249"/>
    </row>
    <row r="330" spans="2:11">
      <c r="B330" s="1259">
        <v>308</v>
      </c>
      <c r="C330" s="2"/>
      <c r="D330" s="1732">
        <f t="shared" si="14"/>
        <v>54909</v>
      </c>
      <c r="E330" s="1733">
        <f t="shared" si="12"/>
        <v>54939</v>
      </c>
      <c r="F330" s="1733">
        <f t="shared" si="13"/>
        <v>54939</v>
      </c>
      <c r="G330" s="1733">
        <f>WORKDAY(F330,$G$21,'Business Day Paris'!F309:F503)</f>
        <v>54953</v>
      </c>
      <c r="H330" s="1733">
        <f>WORKDAY(J330,$H$21,'Business Day Paris'!F309:F503)</f>
        <v>54959</v>
      </c>
      <c r="I330" s="1733">
        <f>WORKDAY(J330,$I$21,'Business Day Paris'!F309:F503)</f>
        <v>54961</v>
      </c>
      <c r="J330" s="1734">
        <f>IF(WORKDAY(EOMONTH(F330,0)+$J$21-1,1,'Business Day Paris'!F309:F503)&lt;=EOMONTH(Calendar!F331,0),WORKDAY(EOMONTH(F330,0)+$J$21-1,1,'Business Day Paris'!F309:F503),WORKDAY(EOMONTH(F330,0)+$J$21+1,-1,'Business Day Paris'!F309:F503))</f>
        <v>54966</v>
      </c>
      <c r="K330" s="1249"/>
    </row>
    <row r="331" spans="2:11">
      <c r="B331" s="1259">
        <v>309</v>
      </c>
      <c r="C331" s="2"/>
      <c r="D331" s="1732">
        <f t="shared" si="14"/>
        <v>54940</v>
      </c>
      <c r="E331" s="1733">
        <f t="shared" si="12"/>
        <v>54969</v>
      </c>
      <c r="F331" s="1733">
        <f t="shared" si="13"/>
        <v>54969</v>
      </c>
      <c r="G331" s="1733">
        <f>WORKDAY(F331,$G$21,'Business Day Paris'!F310:F504)</f>
        <v>54983</v>
      </c>
      <c r="H331" s="1733">
        <f>WORKDAY(J331,$H$21,'Business Day Paris'!F310:F504)</f>
        <v>54989</v>
      </c>
      <c r="I331" s="1733">
        <f>WORKDAY(J331,$I$21,'Business Day Paris'!F310:F504)</f>
        <v>54991</v>
      </c>
      <c r="J331" s="1734">
        <f>IF(WORKDAY(EOMONTH(F331,0)+$J$21-1,1,'Business Day Paris'!F310:F504)&lt;=EOMONTH(Calendar!F332,0),WORKDAY(EOMONTH(F331,0)+$J$21-1,1,'Business Day Paris'!F310:F504),WORKDAY(EOMONTH(F331,0)+$J$21+1,-1,'Business Day Paris'!F310:F504))</f>
        <v>54996</v>
      </c>
      <c r="K331" s="1249"/>
    </row>
    <row r="332" spans="2:11">
      <c r="B332" s="1259">
        <v>310</v>
      </c>
      <c r="C332" s="2"/>
      <c r="D332" s="1732">
        <f t="shared" si="14"/>
        <v>54970</v>
      </c>
      <c r="E332" s="1733">
        <f t="shared" si="12"/>
        <v>55000</v>
      </c>
      <c r="F332" s="1733">
        <f t="shared" si="13"/>
        <v>55000</v>
      </c>
      <c r="G332" s="1733">
        <f>WORKDAY(F332,$G$21,'Business Day Paris'!F311:F505)</f>
        <v>55012</v>
      </c>
      <c r="H332" s="1733">
        <f>WORKDAY(J332,$H$21,'Business Day Paris'!F311:F505)</f>
        <v>55022</v>
      </c>
      <c r="I332" s="1733">
        <f>WORKDAY(J332,$I$21,'Business Day Paris'!F311:F505)</f>
        <v>55024</v>
      </c>
      <c r="J332" s="1734">
        <f>IF(WORKDAY(EOMONTH(F332,0)+$J$21-1,1,'Business Day Paris'!F311:F505)&lt;=EOMONTH(Calendar!F333,0),WORKDAY(EOMONTH(F332,0)+$J$21-1,1,'Business Day Paris'!F311:F505),WORKDAY(EOMONTH(F332,0)+$J$21+1,-1,'Business Day Paris'!F311:F505))</f>
        <v>55029</v>
      </c>
      <c r="K332" s="1249"/>
    </row>
    <row r="333" spans="2:11">
      <c r="B333" s="1259">
        <v>311</v>
      </c>
      <c r="C333" s="2"/>
      <c r="D333" s="1732">
        <f t="shared" si="14"/>
        <v>55001</v>
      </c>
      <c r="E333" s="1733">
        <f t="shared" si="12"/>
        <v>55031</v>
      </c>
      <c r="F333" s="1733">
        <f t="shared" si="13"/>
        <v>55031</v>
      </c>
      <c r="G333" s="1733">
        <f>WORKDAY(F333,$G$21,'Business Day Paris'!F312:F506)</f>
        <v>55045</v>
      </c>
      <c r="H333" s="1733">
        <f>WORKDAY(J333,$H$21,'Business Day Paris'!F312:F506)</f>
        <v>55051</v>
      </c>
      <c r="I333" s="1733">
        <f>WORKDAY(J333,$I$21,'Business Day Paris'!F312:F506)</f>
        <v>55053</v>
      </c>
      <c r="J333" s="1734">
        <f>IF(WORKDAY(EOMONTH(F333,0)+$J$21-1,1,'Business Day Paris'!F312:F506)&lt;=EOMONTH(Calendar!F334,0),WORKDAY(EOMONTH(F333,0)+$J$21-1,1,'Business Day Paris'!F312:F506),WORKDAY(EOMONTH(F333,0)+$J$21+1,-1,'Business Day Paris'!F312:F506))</f>
        <v>55058</v>
      </c>
      <c r="K333" s="1249"/>
    </row>
    <row r="334" spans="2:11">
      <c r="B334" s="1259">
        <v>312</v>
      </c>
      <c r="C334" s="2"/>
      <c r="D334" s="1732">
        <f t="shared" si="14"/>
        <v>55032</v>
      </c>
      <c r="E334" s="1733">
        <f t="shared" si="12"/>
        <v>55061</v>
      </c>
      <c r="F334" s="1733">
        <f t="shared" si="13"/>
        <v>55061</v>
      </c>
      <c r="G334" s="1733">
        <f>WORKDAY(F334,$G$21,'Business Day Paris'!F313:F507)</f>
        <v>55075</v>
      </c>
      <c r="H334" s="1733">
        <f>WORKDAY(J334,$H$21,'Business Day Paris'!F313:F507)</f>
        <v>55081</v>
      </c>
      <c r="I334" s="1733">
        <f>WORKDAY(J334,$I$21,'Business Day Paris'!F313:F507)</f>
        <v>55085</v>
      </c>
      <c r="J334" s="1734">
        <f>IF(WORKDAY(EOMONTH(F334,0)+$J$21-1,1,'Business Day Paris'!F313:F507)&lt;=EOMONTH(Calendar!F335,0),WORKDAY(EOMONTH(F334,0)+$J$21-1,1,'Business Day Paris'!F313:F507),WORKDAY(EOMONTH(F334,0)+$J$21+1,-1,'Business Day Paris'!F313:F507))</f>
        <v>55088</v>
      </c>
      <c r="K334" s="1249"/>
    </row>
    <row r="335" spans="2:11">
      <c r="B335" s="1259">
        <v>313</v>
      </c>
      <c r="C335" s="2"/>
      <c r="D335" s="1732">
        <f t="shared" si="14"/>
        <v>55062</v>
      </c>
      <c r="E335" s="1733">
        <f t="shared" si="12"/>
        <v>55092</v>
      </c>
      <c r="F335" s="1733">
        <f t="shared" si="13"/>
        <v>55092</v>
      </c>
      <c r="G335" s="1733">
        <f>WORKDAY(F335,$G$21,'Business Day Paris'!F314:F508)</f>
        <v>55106</v>
      </c>
      <c r="H335" s="1733">
        <f>WORKDAY(J335,$H$21,'Business Day Paris'!F314:F508)</f>
        <v>55113</v>
      </c>
      <c r="I335" s="1733">
        <f>WORKDAY(J335,$I$21,'Business Day Paris'!F314:F508)</f>
        <v>55115</v>
      </c>
      <c r="J335" s="1734">
        <f>IF(WORKDAY(EOMONTH(F335,0)+$J$21-1,1,'Business Day Paris'!F314:F508)&lt;=EOMONTH(Calendar!F336,0),WORKDAY(EOMONTH(F335,0)+$J$21-1,1,'Business Day Paris'!F314:F508),WORKDAY(EOMONTH(F335,0)+$J$21+1,-1,'Business Day Paris'!F314:F508))</f>
        <v>55120</v>
      </c>
      <c r="K335" s="1249"/>
    </row>
    <row r="336" spans="2:11">
      <c r="B336" s="1259">
        <v>314</v>
      </c>
      <c r="C336" s="2"/>
      <c r="D336" s="1732">
        <f t="shared" si="14"/>
        <v>55093</v>
      </c>
      <c r="E336" s="1733">
        <f t="shared" si="12"/>
        <v>55122</v>
      </c>
      <c r="F336" s="1733">
        <f t="shared" si="13"/>
        <v>55122</v>
      </c>
      <c r="G336" s="1733">
        <f>WORKDAY(F336,$G$21,'Business Day Paris'!F315:F509)</f>
        <v>55136</v>
      </c>
      <c r="H336" s="1733">
        <f>WORKDAY(J336,$H$21,'Business Day Paris'!F315:F509)</f>
        <v>55142</v>
      </c>
      <c r="I336" s="1733">
        <f>WORKDAY(J336,$I$21,'Business Day Paris'!F315:F509)</f>
        <v>55144</v>
      </c>
      <c r="J336" s="1734">
        <f>IF(WORKDAY(EOMONTH(F336,0)+$J$21-1,1,'Business Day Paris'!F315:F509)&lt;=EOMONTH(Calendar!F337,0),WORKDAY(EOMONTH(F336,0)+$J$21-1,1,'Business Day Paris'!F315:F509),WORKDAY(EOMONTH(F336,0)+$J$21+1,-1,'Business Day Paris'!F315:F509))</f>
        <v>55149</v>
      </c>
      <c r="K336" s="1249"/>
    </row>
    <row r="337" spans="2:11">
      <c r="B337" s="1259">
        <v>315</v>
      </c>
      <c r="C337" s="2"/>
      <c r="D337" s="1732">
        <f t="shared" si="14"/>
        <v>55123</v>
      </c>
      <c r="E337" s="1733">
        <f t="shared" si="12"/>
        <v>55153</v>
      </c>
      <c r="F337" s="1733">
        <f t="shared" si="13"/>
        <v>55153</v>
      </c>
      <c r="G337" s="1733">
        <f>WORKDAY(F337,$G$21,'Business Day Paris'!F316:F510)</f>
        <v>55166</v>
      </c>
      <c r="H337" s="1733">
        <f>WORKDAY(J337,$H$21,'Business Day Paris'!F316:F510)</f>
        <v>55173</v>
      </c>
      <c r="I337" s="1733">
        <f>WORKDAY(J337,$I$21,'Business Day Paris'!F316:F510)</f>
        <v>55177</v>
      </c>
      <c r="J337" s="1734">
        <f>IF(WORKDAY(EOMONTH(F337,0)+$J$21-1,1,'Business Day Paris'!F316:F510)&lt;=EOMONTH(Calendar!F338,0),WORKDAY(EOMONTH(F337,0)+$J$21-1,1,'Business Day Paris'!F316:F510),WORKDAY(EOMONTH(F337,0)+$J$21+1,-1,'Business Day Paris'!F316:F510))</f>
        <v>55180</v>
      </c>
      <c r="K337" s="1249"/>
    </row>
    <row r="338" spans="2:11">
      <c r="B338" s="1259">
        <v>316</v>
      </c>
      <c r="C338" s="2"/>
      <c r="D338" s="1732">
        <f t="shared" si="14"/>
        <v>55154</v>
      </c>
      <c r="E338" s="1733">
        <f t="shared" si="12"/>
        <v>55184</v>
      </c>
      <c r="F338" s="1733">
        <f t="shared" si="13"/>
        <v>55184</v>
      </c>
      <c r="G338" s="1733">
        <f>WORKDAY(F338,$G$21,'Business Day Paris'!F317:F511)</f>
        <v>55198</v>
      </c>
      <c r="H338" s="1733">
        <f>WORKDAY(J338,$H$21,'Business Day Paris'!F317:F511)</f>
        <v>55204</v>
      </c>
      <c r="I338" s="1733">
        <f>WORKDAY(J338,$I$21,'Business Day Paris'!F317:F511)</f>
        <v>55206</v>
      </c>
      <c r="J338" s="1734">
        <f>IF(WORKDAY(EOMONTH(F338,0)+$J$21-1,1,'Business Day Paris'!F317:F511)&lt;=EOMONTH(Calendar!F339,0),WORKDAY(EOMONTH(F338,0)+$J$21-1,1,'Business Day Paris'!F317:F511),WORKDAY(EOMONTH(F338,0)+$J$21+1,-1,'Business Day Paris'!F317:F511))</f>
        <v>55211</v>
      </c>
      <c r="K338" s="1249"/>
    </row>
    <row r="339" spans="2:11">
      <c r="B339" s="1259">
        <v>317</v>
      </c>
      <c r="C339" s="2"/>
      <c r="D339" s="1732">
        <f t="shared" si="14"/>
        <v>55185</v>
      </c>
      <c r="E339" s="1733">
        <f t="shared" si="12"/>
        <v>55212</v>
      </c>
      <c r="F339" s="1733">
        <f t="shared" si="13"/>
        <v>55212</v>
      </c>
      <c r="G339" s="1733">
        <f>WORKDAY(F339,$G$21,'Business Day Paris'!F318:F512)</f>
        <v>55226</v>
      </c>
      <c r="H339" s="1733">
        <f>WORKDAY(J339,$H$21,'Business Day Paris'!F318:F512)</f>
        <v>55232</v>
      </c>
      <c r="I339" s="1733">
        <f>WORKDAY(J339,$I$21,'Business Day Paris'!F318:F512)</f>
        <v>55234</v>
      </c>
      <c r="J339" s="1734">
        <f>IF(WORKDAY(EOMONTH(F339,0)+$J$21-1,1,'Business Day Paris'!F318:F512)&lt;=EOMONTH(Calendar!F340,0),WORKDAY(EOMONTH(F339,0)+$J$21-1,1,'Business Day Paris'!F318:F512),WORKDAY(EOMONTH(F339,0)+$J$21+1,-1,'Business Day Paris'!F318:F512))</f>
        <v>55239</v>
      </c>
      <c r="K339" s="1249"/>
    </row>
    <row r="340" spans="2:11">
      <c r="B340" s="1259">
        <v>318</v>
      </c>
      <c r="C340" s="2"/>
      <c r="D340" s="1732">
        <f t="shared" si="14"/>
        <v>55213</v>
      </c>
      <c r="E340" s="1733">
        <f t="shared" si="12"/>
        <v>55243</v>
      </c>
      <c r="F340" s="1733">
        <f t="shared" si="13"/>
        <v>55243</v>
      </c>
      <c r="G340" s="1733">
        <f>WORKDAY(F340,$G$21,'Business Day Paris'!F319:F513)</f>
        <v>55257</v>
      </c>
      <c r="H340" s="1733">
        <f>WORKDAY(J340,$H$21,'Business Day Paris'!F319:F513)</f>
        <v>55263</v>
      </c>
      <c r="I340" s="1733">
        <f>WORKDAY(J340,$I$21,'Business Day Paris'!F319:F513)</f>
        <v>55267</v>
      </c>
      <c r="J340" s="1734">
        <f>IF(WORKDAY(EOMONTH(F340,0)+$J$21-1,1,'Business Day Paris'!F319:F513)&lt;=EOMONTH(Calendar!F341,0),WORKDAY(EOMONTH(F340,0)+$J$21-1,1,'Business Day Paris'!F319:F513),WORKDAY(EOMONTH(F340,0)+$J$21+1,-1,'Business Day Paris'!F319:F513))</f>
        <v>55270</v>
      </c>
      <c r="K340" s="1249"/>
    </row>
    <row r="341" spans="2:11">
      <c r="B341" s="1259">
        <v>319</v>
      </c>
      <c r="C341" s="2"/>
      <c r="D341" s="1732">
        <f t="shared" si="14"/>
        <v>55244</v>
      </c>
      <c r="E341" s="1733">
        <f t="shared" si="12"/>
        <v>55273</v>
      </c>
      <c r="F341" s="1733">
        <f t="shared" si="13"/>
        <v>55273</v>
      </c>
      <c r="G341" s="1733">
        <f>WORKDAY(F341,$G$21,'Business Day Paris'!F320:F514)</f>
        <v>55285</v>
      </c>
      <c r="H341" s="1733">
        <f>WORKDAY(J341,$H$21,'Business Day Paris'!F320:F514)</f>
        <v>55295</v>
      </c>
      <c r="I341" s="1733">
        <f>WORKDAY(J341,$I$21,'Business Day Paris'!F320:F514)</f>
        <v>55297</v>
      </c>
      <c r="J341" s="1734">
        <f>IF(WORKDAY(EOMONTH(F341,0)+$J$21-1,1,'Business Day Paris'!F320:F514)&lt;=EOMONTH(Calendar!F342,0),WORKDAY(EOMONTH(F341,0)+$J$21-1,1,'Business Day Paris'!F320:F514),WORKDAY(EOMONTH(F341,0)+$J$21+1,-1,'Business Day Paris'!F320:F514))</f>
        <v>55302</v>
      </c>
      <c r="K341" s="1249"/>
    </row>
    <row r="342" spans="2:11">
      <c r="B342" s="1259">
        <v>320</v>
      </c>
      <c r="C342" s="2"/>
      <c r="D342" s="1732">
        <f t="shared" si="14"/>
        <v>55274</v>
      </c>
      <c r="E342" s="1733">
        <f t="shared" si="12"/>
        <v>55304</v>
      </c>
      <c r="F342" s="1733">
        <f t="shared" si="13"/>
        <v>55304</v>
      </c>
      <c r="G342" s="1733">
        <f>WORKDAY(F342,$G$21,'Business Day Paris'!F321:F515)</f>
        <v>55318</v>
      </c>
      <c r="H342" s="1733">
        <f>WORKDAY(J342,$H$21,'Business Day Paris'!F321:F515)</f>
        <v>55324</v>
      </c>
      <c r="I342" s="1733">
        <f>WORKDAY(J342,$I$21,'Business Day Paris'!F321:F515)</f>
        <v>55326</v>
      </c>
      <c r="J342" s="1734">
        <f>IF(WORKDAY(EOMONTH(F342,0)+$J$21-1,1,'Business Day Paris'!F321:F515)&lt;=EOMONTH(Calendar!F343,0),WORKDAY(EOMONTH(F342,0)+$J$21-1,1,'Business Day Paris'!F321:F515),WORKDAY(EOMONTH(F342,0)+$J$21+1,-1,'Business Day Paris'!F321:F515))</f>
        <v>55331</v>
      </c>
      <c r="K342" s="1249"/>
    </row>
    <row r="343" spans="2:11">
      <c r="B343" s="1259">
        <v>321</v>
      </c>
      <c r="C343" s="2"/>
      <c r="D343" s="1732">
        <f t="shared" si="14"/>
        <v>55305</v>
      </c>
      <c r="E343" s="1733">
        <f t="shared" si="12"/>
        <v>55334</v>
      </c>
      <c r="F343" s="1733">
        <f t="shared" si="13"/>
        <v>55334</v>
      </c>
      <c r="G343" s="1733">
        <f>WORKDAY(F343,$G$21,'Business Day Paris'!F322:F516)</f>
        <v>55348</v>
      </c>
      <c r="H343" s="1733">
        <f>WORKDAY(J343,$H$21,'Business Day Paris'!F322:F516)</f>
        <v>55354</v>
      </c>
      <c r="I343" s="1733">
        <f>WORKDAY(J343,$I$21,'Business Day Paris'!F322:F516)</f>
        <v>55358</v>
      </c>
      <c r="J343" s="1734">
        <f>IF(WORKDAY(EOMONTH(F343,0)+$J$21-1,1,'Business Day Paris'!F322:F516)&lt;=EOMONTH(Calendar!F344,0),WORKDAY(EOMONTH(F343,0)+$J$21-1,1,'Business Day Paris'!F322:F516),WORKDAY(EOMONTH(F343,0)+$J$21+1,-1,'Business Day Paris'!F322:F516))</f>
        <v>55361</v>
      </c>
      <c r="K343" s="1249"/>
    </row>
    <row r="344" spans="2:11">
      <c r="B344" s="1259">
        <v>322</v>
      </c>
      <c r="C344" s="2"/>
      <c r="D344" s="1732">
        <f t="shared" si="14"/>
        <v>55335</v>
      </c>
      <c r="E344" s="1733">
        <f t="shared" ref="E344:E407" si="15">EOMONTH(D344,0)</f>
        <v>55365</v>
      </c>
      <c r="F344" s="1733">
        <f t="shared" ref="F344:F407" si="16">E344</f>
        <v>55365</v>
      </c>
      <c r="G344" s="1733">
        <f>WORKDAY(F344,$G$21,'Business Day Paris'!F323:F517)</f>
        <v>55379</v>
      </c>
      <c r="H344" s="1733">
        <f>WORKDAY(J344,$H$21,'Business Day Paris'!F323:F517)</f>
        <v>55386</v>
      </c>
      <c r="I344" s="1733">
        <f>WORKDAY(J344,$I$21,'Business Day Paris'!F323:F517)</f>
        <v>55388</v>
      </c>
      <c r="J344" s="1734">
        <f>IF(WORKDAY(EOMONTH(F344,0)+$J$21-1,1,'Business Day Paris'!F323:F517)&lt;=EOMONTH(Calendar!F345,0),WORKDAY(EOMONTH(F344,0)+$J$21-1,1,'Business Day Paris'!F323:F517),WORKDAY(EOMONTH(F344,0)+$J$21+1,-1,'Business Day Paris'!F323:F517))</f>
        <v>55393</v>
      </c>
      <c r="K344" s="1249"/>
    </row>
    <row r="345" spans="2:11">
      <c r="B345" s="1259">
        <v>323</v>
      </c>
      <c r="C345" s="2"/>
      <c r="D345" s="1732">
        <f t="shared" ref="D345:D408" si="17">EOMONTH(D344,0)+1</f>
        <v>55366</v>
      </c>
      <c r="E345" s="1733">
        <f t="shared" si="15"/>
        <v>55396</v>
      </c>
      <c r="F345" s="1733">
        <f t="shared" si="16"/>
        <v>55396</v>
      </c>
      <c r="G345" s="1733">
        <f>WORKDAY(F345,$G$21,'Business Day Paris'!F324:F518)</f>
        <v>55410</v>
      </c>
      <c r="H345" s="1733">
        <f>WORKDAY(J345,$H$21,'Business Day Paris'!F324:F518)</f>
        <v>55416</v>
      </c>
      <c r="I345" s="1733">
        <f>WORKDAY(J345,$I$21,'Business Day Paris'!F324:F518)</f>
        <v>55418</v>
      </c>
      <c r="J345" s="1734">
        <f>IF(WORKDAY(EOMONTH(F345,0)+$J$21-1,1,'Business Day Paris'!F324:F518)&lt;=EOMONTH(Calendar!F346,0),WORKDAY(EOMONTH(F345,0)+$J$21-1,1,'Business Day Paris'!F324:F518),WORKDAY(EOMONTH(F345,0)+$J$21+1,-1,'Business Day Paris'!F324:F518))</f>
        <v>55423</v>
      </c>
      <c r="K345" s="1249"/>
    </row>
    <row r="346" spans="2:11">
      <c r="B346" s="1259">
        <v>324</v>
      </c>
      <c r="C346" s="2"/>
      <c r="D346" s="1732">
        <f t="shared" si="17"/>
        <v>55397</v>
      </c>
      <c r="E346" s="1733">
        <f t="shared" si="15"/>
        <v>55426</v>
      </c>
      <c r="F346" s="1733">
        <f t="shared" si="16"/>
        <v>55426</v>
      </c>
      <c r="G346" s="1733">
        <f>WORKDAY(F346,$G$21,'Business Day Paris'!F325:F519)</f>
        <v>55439</v>
      </c>
      <c r="H346" s="1733">
        <f>WORKDAY(J346,$H$21,'Business Day Paris'!F325:F519)</f>
        <v>55446</v>
      </c>
      <c r="I346" s="1733">
        <f>WORKDAY(J346,$I$21,'Business Day Paris'!F325:F519)</f>
        <v>55450</v>
      </c>
      <c r="J346" s="1734">
        <f>IF(WORKDAY(EOMONTH(F346,0)+$J$21-1,1,'Business Day Paris'!F325:F519)&lt;=EOMONTH(Calendar!F347,0),WORKDAY(EOMONTH(F346,0)+$J$21-1,1,'Business Day Paris'!F325:F519),WORKDAY(EOMONTH(F346,0)+$J$21+1,-1,'Business Day Paris'!F325:F519))</f>
        <v>55453</v>
      </c>
      <c r="K346" s="1249"/>
    </row>
    <row r="347" spans="2:11">
      <c r="B347" s="1259">
        <v>325</v>
      </c>
      <c r="C347" s="2"/>
      <c r="D347" s="1732">
        <f t="shared" si="17"/>
        <v>55427</v>
      </c>
      <c r="E347" s="1733">
        <f t="shared" si="15"/>
        <v>55457</v>
      </c>
      <c r="F347" s="1733">
        <f t="shared" si="16"/>
        <v>55457</v>
      </c>
      <c r="G347" s="1733">
        <f>WORKDAY(F347,$G$21,'Business Day Paris'!F326:F520)</f>
        <v>55471</v>
      </c>
      <c r="H347" s="1733">
        <f>WORKDAY(J347,$H$21,'Business Day Paris'!F326:F520)</f>
        <v>55477</v>
      </c>
      <c r="I347" s="1733">
        <f>WORKDAY(J347,$I$21,'Business Day Paris'!F326:F520)</f>
        <v>55479</v>
      </c>
      <c r="J347" s="1734">
        <f>IF(WORKDAY(EOMONTH(F347,0)+$J$21-1,1,'Business Day Paris'!F326:F520)&lt;=EOMONTH(Calendar!F348,0),WORKDAY(EOMONTH(F347,0)+$J$21-1,1,'Business Day Paris'!F326:F520),WORKDAY(EOMONTH(F347,0)+$J$21+1,-1,'Business Day Paris'!F326:F520))</f>
        <v>55484</v>
      </c>
      <c r="K347" s="1249"/>
    </row>
    <row r="348" spans="2:11">
      <c r="B348" s="1259">
        <v>326</v>
      </c>
      <c r="C348" s="2"/>
      <c r="D348" s="1732">
        <f t="shared" si="17"/>
        <v>55458</v>
      </c>
      <c r="E348" s="1733">
        <f t="shared" si="15"/>
        <v>55487</v>
      </c>
      <c r="F348" s="1733">
        <f t="shared" si="16"/>
        <v>55487</v>
      </c>
      <c r="G348" s="1733">
        <f>WORKDAY(F348,$G$21,'Business Day Paris'!F327:F521)</f>
        <v>55501</v>
      </c>
      <c r="H348" s="1733">
        <f>WORKDAY(J348,$H$21,'Business Day Paris'!F327:F521)</f>
        <v>55507</v>
      </c>
      <c r="I348" s="1733">
        <f>WORKDAY(J348,$I$21,'Business Day Paris'!F327:F521)</f>
        <v>55509</v>
      </c>
      <c r="J348" s="1734">
        <f>IF(WORKDAY(EOMONTH(F348,0)+$J$21-1,1,'Business Day Paris'!F327:F521)&lt;=EOMONTH(Calendar!F349,0),WORKDAY(EOMONTH(F348,0)+$J$21-1,1,'Business Day Paris'!F327:F521),WORKDAY(EOMONTH(F348,0)+$J$21+1,-1,'Business Day Paris'!F327:F521))</f>
        <v>55514</v>
      </c>
      <c r="K348" s="1249"/>
    </row>
    <row r="349" spans="2:11">
      <c r="B349" s="1259">
        <v>327</v>
      </c>
      <c r="C349" s="2"/>
      <c r="D349" s="1732">
        <f t="shared" si="17"/>
        <v>55488</v>
      </c>
      <c r="E349" s="1733">
        <f t="shared" si="15"/>
        <v>55518</v>
      </c>
      <c r="F349" s="1733">
        <f t="shared" si="16"/>
        <v>55518</v>
      </c>
      <c r="G349" s="1733">
        <f>WORKDAY(F349,$G$21,'Business Day Paris'!F328:F522)</f>
        <v>55530</v>
      </c>
      <c r="H349" s="1733">
        <f>WORKDAY(J349,$H$21,'Business Day Paris'!F328:F522)</f>
        <v>55540</v>
      </c>
      <c r="I349" s="1733">
        <f>WORKDAY(J349,$I$21,'Business Day Paris'!F328:F522)</f>
        <v>55542</v>
      </c>
      <c r="J349" s="1734">
        <f>IF(WORKDAY(EOMONTH(F349,0)+$J$21-1,1,'Business Day Paris'!F328:F522)&lt;=EOMONTH(Calendar!F350,0),WORKDAY(EOMONTH(F349,0)+$J$21-1,1,'Business Day Paris'!F328:F522),WORKDAY(EOMONTH(F349,0)+$J$21+1,-1,'Business Day Paris'!F328:F522))</f>
        <v>55547</v>
      </c>
      <c r="K349" s="1249"/>
    </row>
    <row r="350" spans="2:11">
      <c r="B350" s="1259">
        <v>328</v>
      </c>
      <c r="C350" s="2"/>
      <c r="D350" s="1732">
        <f t="shared" si="17"/>
        <v>55519</v>
      </c>
      <c r="E350" s="1733">
        <f t="shared" si="15"/>
        <v>55549</v>
      </c>
      <c r="F350" s="1733">
        <f t="shared" si="16"/>
        <v>55549</v>
      </c>
      <c r="G350" s="1733">
        <f>WORKDAY(F350,$G$21,'Business Day Paris'!F329:F523)</f>
        <v>55563</v>
      </c>
      <c r="H350" s="1733">
        <f>WORKDAY(J350,$H$21,'Business Day Paris'!F329:F523)</f>
        <v>55569</v>
      </c>
      <c r="I350" s="1733">
        <f>WORKDAY(J350,$I$21,'Business Day Paris'!F329:F523)</f>
        <v>55571</v>
      </c>
      <c r="J350" s="1734">
        <f>IF(WORKDAY(EOMONTH(F350,0)+$J$21-1,1,'Business Day Paris'!F329:F523)&lt;=EOMONTH(Calendar!F351,0),WORKDAY(EOMONTH(F350,0)+$J$21-1,1,'Business Day Paris'!F329:F523),WORKDAY(EOMONTH(F350,0)+$J$21+1,-1,'Business Day Paris'!F329:F523))</f>
        <v>55576</v>
      </c>
      <c r="K350" s="1249"/>
    </row>
    <row r="351" spans="2:11">
      <c r="B351" s="1259">
        <v>329</v>
      </c>
      <c r="C351" s="2"/>
      <c r="D351" s="1732">
        <f t="shared" si="17"/>
        <v>55550</v>
      </c>
      <c r="E351" s="1733">
        <f t="shared" si="15"/>
        <v>55578</v>
      </c>
      <c r="F351" s="1733">
        <f t="shared" si="16"/>
        <v>55578</v>
      </c>
      <c r="G351" s="1733">
        <f>WORKDAY(F351,$G$21,'Business Day Paris'!F330:F524)</f>
        <v>55592</v>
      </c>
      <c r="H351" s="1733">
        <f>WORKDAY(J351,$H$21,'Business Day Paris'!F330:F524)</f>
        <v>55598</v>
      </c>
      <c r="I351" s="1733">
        <f>WORKDAY(J351,$I$21,'Business Day Paris'!F330:F524)</f>
        <v>55600</v>
      </c>
      <c r="J351" s="1734">
        <f>IF(WORKDAY(EOMONTH(F351,0)+$J$21-1,1,'Business Day Paris'!F330:F524)&lt;=EOMONTH(Calendar!F352,0),WORKDAY(EOMONTH(F351,0)+$J$21-1,1,'Business Day Paris'!F330:F524),WORKDAY(EOMONTH(F351,0)+$J$21+1,-1,'Business Day Paris'!F330:F524))</f>
        <v>55605</v>
      </c>
      <c r="K351" s="1249"/>
    </row>
    <row r="352" spans="2:11">
      <c r="B352" s="1259">
        <v>330</v>
      </c>
      <c r="C352" s="2"/>
      <c r="D352" s="1732">
        <f t="shared" si="17"/>
        <v>55579</v>
      </c>
      <c r="E352" s="1733">
        <f t="shared" si="15"/>
        <v>55609</v>
      </c>
      <c r="F352" s="1733">
        <f t="shared" si="16"/>
        <v>55609</v>
      </c>
      <c r="G352" s="1733">
        <f>WORKDAY(F352,$G$21,'Business Day Paris'!F331:F525)</f>
        <v>55621</v>
      </c>
      <c r="H352" s="1733">
        <f>WORKDAY(J352,$H$21,'Business Day Paris'!F331:F525)</f>
        <v>55631</v>
      </c>
      <c r="I352" s="1733">
        <f>WORKDAY(J352,$I$21,'Business Day Paris'!F331:F525)</f>
        <v>55633</v>
      </c>
      <c r="J352" s="1734">
        <f>IF(WORKDAY(EOMONTH(F352,0)+$J$21-1,1,'Business Day Paris'!F331:F525)&lt;=EOMONTH(Calendar!F353,0),WORKDAY(EOMONTH(F352,0)+$J$21-1,1,'Business Day Paris'!F331:F525),WORKDAY(EOMONTH(F352,0)+$J$21+1,-1,'Business Day Paris'!F331:F525))</f>
        <v>55638</v>
      </c>
      <c r="K352" s="1249"/>
    </row>
    <row r="353" spans="2:11">
      <c r="B353" s="1259">
        <v>331</v>
      </c>
      <c r="C353" s="2"/>
      <c r="D353" s="1732">
        <f t="shared" si="17"/>
        <v>55610</v>
      </c>
      <c r="E353" s="1733">
        <f t="shared" si="15"/>
        <v>55639</v>
      </c>
      <c r="F353" s="1733">
        <f t="shared" si="16"/>
        <v>55639</v>
      </c>
      <c r="G353" s="1733">
        <f>WORKDAY(F353,$G$21,'Business Day Paris'!F332:F526)</f>
        <v>55653</v>
      </c>
      <c r="H353" s="1733">
        <f>WORKDAY(J353,$H$21,'Business Day Paris'!F332:F526)</f>
        <v>55659</v>
      </c>
      <c r="I353" s="1733">
        <f>WORKDAY(J353,$I$21,'Business Day Paris'!F332:F526)</f>
        <v>55661</v>
      </c>
      <c r="J353" s="1734">
        <f>IF(WORKDAY(EOMONTH(F353,0)+$J$21-1,1,'Business Day Paris'!F332:F526)&lt;=EOMONTH(Calendar!F354,0),WORKDAY(EOMONTH(F353,0)+$J$21-1,1,'Business Day Paris'!F332:F526),WORKDAY(EOMONTH(F353,0)+$J$21+1,-1,'Business Day Paris'!F332:F526))</f>
        <v>55666</v>
      </c>
      <c r="K353" s="1249"/>
    </row>
    <row r="354" spans="2:11">
      <c r="B354" s="1259">
        <v>332</v>
      </c>
      <c r="C354" s="2"/>
      <c r="D354" s="1732">
        <f t="shared" si="17"/>
        <v>55640</v>
      </c>
      <c r="E354" s="1733">
        <f t="shared" si="15"/>
        <v>55670</v>
      </c>
      <c r="F354" s="1733">
        <f t="shared" si="16"/>
        <v>55670</v>
      </c>
      <c r="G354" s="1733">
        <f>WORKDAY(F354,$G$21,'Business Day Paris'!F333:F527)</f>
        <v>55684</v>
      </c>
      <c r="H354" s="1733">
        <f>WORKDAY(J354,$H$21,'Business Day Paris'!F333:F527)</f>
        <v>55690</v>
      </c>
      <c r="I354" s="1733">
        <f>WORKDAY(J354,$I$21,'Business Day Paris'!F333:F527)</f>
        <v>55694</v>
      </c>
      <c r="J354" s="1734">
        <f>IF(WORKDAY(EOMONTH(F354,0)+$J$21-1,1,'Business Day Paris'!F333:F527)&lt;=EOMONTH(Calendar!F355,0),WORKDAY(EOMONTH(F354,0)+$J$21-1,1,'Business Day Paris'!F333:F527),WORKDAY(EOMONTH(F354,0)+$J$21+1,-1,'Business Day Paris'!F333:F527))</f>
        <v>55697</v>
      </c>
      <c r="K354" s="1249"/>
    </row>
    <row r="355" spans="2:11">
      <c r="B355" s="1259">
        <v>333</v>
      </c>
      <c r="C355" s="2"/>
      <c r="D355" s="1732">
        <f t="shared" si="17"/>
        <v>55671</v>
      </c>
      <c r="E355" s="1733">
        <f t="shared" si="15"/>
        <v>55700</v>
      </c>
      <c r="F355" s="1733">
        <f t="shared" si="16"/>
        <v>55700</v>
      </c>
      <c r="G355" s="1733">
        <f>WORKDAY(F355,$G$21,'Business Day Paris'!F334:F528)</f>
        <v>55712</v>
      </c>
      <c r="H355" s="1733">
        <f>WORKDAY(J355,$H$21,'Business Day Paris'!F334:F528)</f>
        <v>55722</v>
      </c>
      <c r="I355" s="1733">
        <f>WORKDAY(J355,$I$21,'Business Day Paris'!F334:F528)</f>
        <v>55724</v>
      </c>
      <c r="J355" s="1734">
        <f>IF(WORKDAY(EOMONTH(F355,0)+$J$21-1,1,'Business Day Paris'!F334:F528)&lt;=EOMONTH(Calendar!F356,0),WORKDAY(EOMONTH(F355,0)+$J$21-1,1,'Business Day Paris'!F334:F528),WORKDAY(EOMONTH(F355,0)+$J$21+1,-1,'Business Day Paris'!F334:F528))</f>
        <v>55729</v>
      </c>
      <c r="K355" s="1249"/>
    </row>
    <row r="356" spans="2:11">
      <c r="B356" s="1259">
        <v>334</v>
      </c>
      <c r="C356" s="2"/>
      <c r="D356" s="1732">
        <f t="shared" si="17"/>
        <v>55701</v>
      </c>
      <c r="E356" s="1733">
        <f t="shared" si="15"/>
        <v>55731</v>
      </c>
      <c r="F356" s="1733">
        <f t="shared" si="16"/>
        <v>55731</v>
      </c>
      <c r="G356" s="1733">
        <f>WORKDAY(F356,$G$21,'Business Day Paris'!F335:F529)</f>
        <v>55745</v>
      </c>
      <c r="H356" s="1733">
        <f>WORKDAY(J356,$H$21,'Business Day Paris'!F335:F529)</f>
        <v>55751</v>
      </c>
      <c r="I356" s="1733">
        <f>WORKDAY(J356,$I$21,'Business Day Paris'!F335:F529)</f>
        <v>55753</v>
      </c>
      <c r="J356" s="1734">
        <f>IF(WORKDAY(EOMONTH(F356,0)+$J$21-1,1,'Business Day Paris'!F335:F529)&lt;=EOMONTH(Calendar!F357,0),WORKDAY(EOMONTH(F356,0)+$J$21-1,1,'Business Day Paris'!F335:F529),WORKDAY(EOMONTH(F356,0)+$J$21+1,-1,'Business Day Paris'!F335:F529))</f>
        <v>55758</v>
      </c>
      <c r="K356" s="1249"/>
    </row>
    <row r="357" spans="2:11">
      <c r="B357" s="1259">
        <v>335</v>
      </c>
      <c r="C357" s="2"/>
      <c r="D357" s="1732">
        <f t="shared" si="17"/>
        <v>55732</v>
      </c>
      <c r="E357" s="1733">
        <f t="shared" si="15"/>
        <v>55762</v>
      </c>
      <c r="F357" s="1733">
        <f t="shared" si="16"/>
        <v>55762</v>
      </c>
      <c r="G357" s="1733">
        <f>WORKDAY(F357,$G$21,'Business Day Paris'!F336:F530)</f>
        <v>55775</v>
      </c>
      <c r="H357" s="1733">
        <f>WORKDAY(J357,$H$21,'Business Day Paris'!F336:F530)</f>
        <v>55782</v>
      </c>
      <c r="I357" s="1733">
        <f>WORKDAY(J357,$I$21,'Business Day Paris'!F336:F530)</f>
        <v>55786</v>
      </c>
      <c r="J357" s="1734">
        <f>IF(WORKDAY(EOMONTH(F357,0)+$J$21-1,1,'Business Day Paris'!F336:F530)&lt;=EOMONTH(Calendar!F358,0),WORKDAY(EOMONTH(F357,0)+$J$21-1,1,'Business Day Paris'!F336:F530),WORKDAY(EOMONTH(F357,0)+$J$21+1,-1,'Business Day Paris'!F336:F530))</f>
        <v>55789</v>
      </c>
      <c r="K357" s="1249"/>
    </row>
    <row r="358" spans="2:11">
      <c r="B358" s="1259">
        <v>336</v>
      </c>
      <c r="C358" s="2"/>
      <c r="D358" s="1732">
        <f t="shared" si="17"/>
        <v>55763</v>
      </c>
      <c r="E358" s="1733">
        <f t="shared" si="15"/>
        <v>55792</v>
      </c>
      <c r="F358" s="1733">
        <f t="shared" si="16"/>
        <v>55792</v>
      </c>
      <c r="G358" s="1733">
        <f>WORKDAY(F358,$G$21,'Business Day Paris'!F337:F531)</f>
        <v>55806</v>
      </c>
      <c r="H358" s="1733">
        <f>WORKDAY(J358,$H$21,'Business Day Paris'!F337:F531)</f>
        <v>55813</v>
      </c>
      <c r="I358" s="1733">
        <f>WORKDAY(J358,$I$21,'Business Day Paris'!F337:F531)</f>
        <v>55815</v>
      </c>
      <c r="J358" s="1734">
        <f>IF(WORKDAY(EOMONTH(F358,0)+$J$21-1,1,'Business Day Paris'!F337:F531)&lt;=EOMONTH(Calendar!F359,0),WORKDAY(EOMONTH(F358,0)+$J$21-1,1,'Business Day Paris'!F337:F531),WORKDAY(EOMONTH(F358,0)+$J$21+1,-1,'Business Day Paris'!F337:F531))</f>
        <v>55820</v>
      </c>
      <c r="K358" s="1249"/>
    </row>
    <row r="359" spans="2:11">
      <c r="B359" s="1259">
        <v>337</v>
      </c>
      <c r="C359" s="2"/>
      <c r="D359" s="1732">
        <f t="shared" si="17"/>
        <v>55793</v>
      </c>
      <c r="E359" s="1733">
        <f t="shared" si="15"/>
        <v>55823</v>
      </c>
      <c r="F359" s="1733">
        <f t="shared" si="16"/>
        <v>55823</v>
      </c>
      <c r="G359" s="1733">
        <f>WORKDAY(F359,$G$21,'Business Day Paris'!F338:F532)</f>
        <v>55837</v>
      </c>
      <c r="H359" s="1733">
        <f>WORKDAY(J359,$H$21,'Business Day Paris'!F338:F532)</f>
        <v>55843</v>
      </c>
      <c r="I359" s="1733">
        <f>WORKDAY(J359,$I$21,'Business Day Paris'!F338:F532)</f>
        <v>55845</v>
      </c>
      <c r="J359" s="1734">
        <f>IF(WORKDAY(EOMONTH(F359,0)+$J$21-1,1,'Business Day Paris'!F338:F532)&lt;=EOMONTH(Calendar!F360,0),WORKDAY(EOMONTH(F359,0)+$J$21-1,1,'Business Day Paris'!F338:F532),WORKDAY(EOMONTH(F359,0)+$J$21+1,-1,'Business Day Paris'!F338:F532))</f>
        <v>55850</v>
      </c>
      <c r="K359" s="1249"/>
    </row>
    <row r="360" spans="2:11">
      <c r="B360" s="1259">
        <v>338</v>
      </c>
      <c r="C360" s="2"/>
      <c r="D360" s="1732">
        <f t="shared" si="17"/>
        <v>55824</v>
      </c>
      <c r="E360" s="1733">
        <f t="shared" si="15"/>
        <v>55853</v>
      </c>
      <c r="F360" s="1733">
        <f t="shared" si="16"/>
        <v>55853</v>
      </c>
      <c r="G360" s="1733">
        <f>WORKDAY(F360,$G$21,'Business Day Paris'!F339:F533)</f>
        <v>55866</v>
      </c>
      <c r="H360" s="1733">
        <f>WORKDAY(J360,$H$21,'Business Day Paris'!F339:F533)</f>
        <v>55873</v>
      </c>
      <c r="I360" s="1733">
        <f>WORKDAY(J360,$I$21,'Business Day Paris'!F339:F533)</f>
        <v>55877</v>
      </c>
      <c r="J360" s="1734">
        <f>IF(WORKDAY(EOMONTH(F360,0)+$J$21-1,1,'Business Day Paris'!F339:F533)&lt;=EOMONTH(Calendar!F361,0),WORKDAY(EOMONTH(F360,0)+$J$21-1,1,'Business Day Paris'!F339:F533),WORKDAY(EOMONTH(F360,0)+$J$21+1,-1,'Business Day Paris'!F339:F533))</f>
        <v>55880</v>
      </c>
      <c r="K360" s="1249"/>
    </row>
    <row r="361" spans="2:11">
      <c r="B361" s="1259">
        <v>339</v>
      </c>
      <c r="C361" s="2"/>
      <c r="D361" s="1732">
        <f t="shared" si="17"/>
        <v>55854</v>
      </c>
      <c r="E361" s="1733">
        <f t="shared" si="15"/>
        <v>55884</v>
      </c>
      <c r="F361" s="1733">
        <f t="shared" si="16"/>
        <v>55884</v>
      </c>
      <c r="G361" s="1733">
        <f>WORKDAY(F361,$G$21,'Business Day Paris'!F340:F534)</f>
        <v>55898</v>
      </c>
      <c r="H361" s="1733">
        <f>WORKDAY(J361,$H$21,'Business Day Paris'!F340:F534)</f>
        <v>55904</v>
      </c>
      <c r="I361" s="1733">
        <f>WORKDAY(J361,$I$21,'Business Day Paris'!F340:F534)</f>
        <v>55906</v>
      </c>
      <c r="J361" s="1734">
        <f>IF(WORKDAY(EOMONTH(F361,0)+$J$21-1,1,'Business Day Paris'!F340:F534)&lt;=EOMONTH(Calendar!F362,0),WORKDAY(EOMONTH(F361,0)+$J$21-1,1,'Business Day Paris'!F340:F534),WORKDAY(EOMONTH(F361,0)+$J$21+1,-1,'Business Day Paris'!F340:F534))</f>
        <v>55911</v>
      </c>
      <c r="K361" s="1249"/>
    </row>
    <row r="362" spans="2:11">
      <c r="B362" s="1259">
        <v>340</v>
      </c>
      <c r="C362" s="2"/>
      <c r="D362" s="1732">
        <f t="shared" si="17"/>
        <v>55885</v>
      </c>
      <c r="E362" s="1733">
        <f t="shared" si="15"/>
        <v>55915</v>
      </c>
      <c r="F362" s="1733">
        <f t="shared" si="16"/>
        <v>55915</v>
      </c>
      <c r="G362" s="1733">
        <f>WORKDAY(F362,$G$21,'Business Day Paris'!F341:F535)</f>
        <v>55929</v>
      </c>
      <c r="H362" s="1733">
        <f>WORKDAY(J362,$H$21,'Business Day Paris'!F341:F535)</f>
        <v>55935</v>
      </c>
      <c r="I362" s="1733">
        <f>WORKDAY(J362,$I$21,'Business Day Paris'!F341:F535)</f>
        <v>55939</v>
      </c>
      <c r="J362" s="1734">
        <f>IF(WORKDAY(EOMONTH(F362,0)+$J$21-1,1,'Business Day Paris'!F341:F535)&lt;=EOMONTH(Calendar!F363,0),WORKDAY(EOMONTH(F362,0)+$J$21-1,1,'Business Day Paris'!F341:F535),WORKDAY(EOMONTH(F362,0)+$J$21+1,-1,'Business Day Paris'!F341:F535))</f>
        <v>55942</v>
      </c>
      <c r="K362" s="1249"/>
    </row>
    <row r="363" spans="2:11">
      <c r="B363" s="1259">
        <v>341</v>
      </c>
      <c r="C363" s="2"/>
      <c r="D363" s="1732">
        <f t="shared" si="17"/>
        <v>55916</v>
      </c>
      <c r="E363" s="1733">
        <f t="shared" si="15"/>
        <v>55943</v>
      </c>
      <c r="F363" s="1733">
        <f t="shared" si="16"/>
        <v>55943</v>
      </c>
      <c r="G363" s="1733">
        <f>WORKDAY(F363,$G$21,'Business Day Paris'!F342:F536)</f>
        <v>55957</v>
      </c>
      <c r="H363" s="1733">
        <f>WORKDAY(J363,$H$21,'Business Day Paris'!F342:F536)</f>
        <v>55963</v>
      </c>
      <c r="I363" s="1733">
        <f>WORKDAY(J363,$I$21,'Business Day Paris'!F342:F536)</f>
        <v>55967</v>
      </c>
      <c r="J363" s="1734">
        <f>IF(WORKDAY(EOMONTH(F363,0)+$J$21-1,1,'Business Day Paris'!F342:F536)&lt;=EOMONTH(Calendar!F364,0),WORKDAY(EOMONTH(F363,0)+$J$21-1,1,'Business Day Paris'!F342:F536),WORKDAY(EOMONTH(F363,0)+$J$21+1,-1,'Business Day Paris'!F342:F536))</f>
        <v>55970</v>
      </c>
      <c r="K363" s="1249"/>
    </row>
    <row r="364" spans="2:11">
      <c r="B364" s="1259">
        <v>342</v>
      </c>
      <c r="C364" s="2"/>
      <c r="D364" s="1732">
        <f t="shared" si="17"/>
        <v>55944</v>
      </c>
      <c r="E364" s="1733">
        <f t="shared" si="15"/>
        <v>55974</v>
      </c>
      <c r="F364" s="1733">
        <f t="shared" si="16"/>
        <v>55974</v>
      </c>
      <c r="G364" s="1733">
        <f>WORKDAY(F364,$G$21,'Business Day Paris'!F343:F537)</f>
        <v>55988</v>
      </c>
      <c r="H364" s="1733">
        <f>WORKDAY(J364,$H$21,'Business Day Paris'!F343:F537)</f>
        <v>55995</v>
      </c>
      <c r="I364" s="1733">
        <f>WORKDAY(J364,$I$21,'Business Day Paris'!F343:F537)</f>
        <v>55997</v>
      </c>
      <c r="J364" s="1734">
        <f>IF(WORKDAY(EOMONTH(F364,0)+$J$21-1,1,'Business Day Paris'!F343:F537)&lt;=EOMONTH(Calendar!F365,0),WORKDAY(EOMONTH(F364,0)+$J$21-1,1,'Business Day Paris'!F343:F537),WORKDAY(EOMONTH(F364,0)+$J$21+1,-1,'Business Day Paris'!F343:F537))</f>
        <v>56002</v>
      </c>
      <c r="K364" s="1249"/>
    </row>
    <row r="365" spans="2:11">
      <c r="B365" s="1259">
        <v>343</v>
      </c>
      <c r="C365" s="2"/>
      <c r="D365" s="1732">
        <f t="shared" si="17"/>
        <v>55975</v>
      </c>
      <c r="E365" s="1733">
        <f t="shared" si="15"/>
        <v>56004</v>
      </c>
      <c r="F365" s="1733">
        <f t="shared" si="16"/>
        <v>56004</v>
      </c>
      <c r="G365" s="1733">
        <f>WORKDAY(F365,$G$21,'Business Day Paris'!F344:F538)</f>
        <v>56018</v>
      </c>
      <c r="H365" s="1733">
        <f>WORKDAY(J365,$H$21,'Business Day Paris'!F344:F538)</f>
        <v>56024</v>
      </c>
      <c r="I365" s="1733">
        <f>WORKDAY(J365,$I$21,'Business Day Paris'!F344:F538)</f>
        <v>56026</v>
      </c>
      <c r="J365" s="1734">
        <f>IF(WORKDAY(EOMONTH(F365,0)+$J$21-1,1,'Business Day Paris'!F344:F538)&lt;=EOMONTH(Calendar!F366,0),WORKDAY(EOMONTH(F365,0)+$J$21-1,1,'Business Day Paris'!F344:F538),WORKDAY(EOMONTH(F365,0)+$J$21+1,-1,'Business Day Paris'!F344:F538))</f>
        <v>56031</v>
      </c>
      <c r="K365" s="1249"/>
    </row>
    <row r="366" spans="2:11">
      <c r="B366" s="1259">
        <v>344</v>
      </c>
      <c r="C366" s="2"/>
      <c r="D366" s="1732">
        <f t="shared" si="17"/>
        <v>56005</v>
      </c>
      <c r="E366" s="1733">
        <f t="shared" si="15"/>
        <v>56035</v>
      </c>
      <c r="F366" s="1733">
        <f t="shared" si="16"/>
        <v>56035</v>
      </c>
      <c r="G366" s="1733">
        <f>WORKDAY(F366,$G$21,'Business Day Paris'!F345:F539)</f>
        <v>56048</v>
      </c>
      <c r="H366" s="1733">
        <f>WORKDAY(J366,$H$21,'Business Day Paris'!F345:F539)</f>
        <v>56055</v>
      </c>
      <c r="I366" s="1733">
        <f>WORKDAY(J366,$I$21,'Business Day Paris'!F345:F539)</f>
        <v>56059</v>
      </c>
      <c r="J366" s="1734">
        <f>IF(WORKDAY(EOMONTH(F366,0)+$J$21-1,1,'Business Day Paris'!F345:F539)&lt;=EOMONTH(Calendar!F367,0),WORKDAY(EOMONTH(F366,0)+$J$21-1,1,'Business Day Paris'!F345:F539),WORKDAY(EOMONTH(F366,0)+$J$21+1,-1,'Business Day Paris'!F345:F539))</f>
        <v>56062</v>
      </c>
      <c r="K366" s="1249"/>
    </row>
    <row r="367" spans="2:11">
      <c r="B367" s="1259">
        <v>345</v>
      </c>
      <c r="C367" s="2"/>
      <c r="D367" s="1732">
        <f t="shared" si="17"/>
        <v>56036</v>
      </c>
      <c r="E367" s="1733">
        <f t="shared" si="15"/>
        <v>56065</v>
      </c>
      <c r="F367" s="1733">
        <f t="shared" si="16"/>
        <v>56065</v>
      </c>
      <c r="G367" s="1733">
        <f>WORKDAY(F367,$G$21,'Business Day Paris'!F346:F540)</f>
        <v>56079</v>
      </c>
      <c r="H367" s="1733">
        <f>WORKDAY(J367,$H$21,'Business Day Paris'!F346:F540)</f>
        <v>56086</v>
      </c>
      <c r="I367" s="1733">
        <f>WORKDAY(J367,$I$21,'Business Day Paris'!F346:F540)</f>
        <v>56088</v>
      </c>
      <c r="J367" s="1734">
        <f>IF(WORKDAY(EOMONTH(F367,0)+$J$21-1,1,'Business Day Paris'!F346:F540)&lt;=EOMONTH(Calendar!F368,0),WORKDAY(EOMONTH(F367,0)+$J$21-1,1,'Business Day Paris'!F346:F540),WORKDAY(EOMONTH(F367,0)+$J$21+1,-1,'Business Day Paris'!F346:F540))</f>
        <v>56093</v>
      </c>
      <c r="K367" s="1249"/>
    </row>
    <row r="368" spans="2:11">
      <c r="B368" s="1259">
        <v>346</v>
      </c>
      <c r="C368" s="2"/>
      <c r="D368" s="1732">
        <f t="shared" si="17"/>
        <v>56066</v>
      </c>
      <c r="E368" s="1733">
        <f t="shared" si="15"/>
        <v>56096</v>
      </c>
      <c r="F368" s="1733">
        <f t="shared" si="16"/>
        <v>56096</v>
      </c>
      <c r="G368" s="1733">
        <f>WORKDAY(F368,$G$21,'Business Day Paris'!F347:F541)</f>
        <v>56110</v>
      </c>
      <c r="H368" s="1733">
        <f>WORKDAY(J368,$H$21,'Business Day Paris'!F347:F541)</f>
        <v>56116</v>
      </c>
      <c r="I368" s="1733">
        <f>WORKDAY(J368,$I$21,'Business Day Paris'!F347:F541)</f>
        <v>56118</v>
      </c>
      <c r="J368" s="1734">
        <f>IF(WORKDAY(EOMONTH(F368,0)+$J$21-1,1,'Business Day Paris'!F347:F541)&lt;=EOMONTH(Calendar!F369,0),WORKDAY(EOMONTH(F368,0)+$J$21-1,1,'Business Day Paris'!F347:F541),WORKDAY(EOMONTH(F368,0)+$J$21+1,-1,'Business Day Paris'!F347:F541))</f>
        <v>56123</v>
      </c>
      <c r="K368" s="1249"/>
    </row>
    <row r="369" spans="2:11">
      <c r="B369" s="1259">
        <v>347</v>
      </c>
      <c r="C369" s="2"/>
      <c r="D369" s="1732">
        <f t="shared" si="17"/>
        <v>56097</v>
      </c>
      <c r="E369" s="1733">
        <f t="shared" si="15"/>
        <v>56127</v>
      </c>
      <c r="F369" s="1733">
        <f t="shared" si="16"/>
        <v>56127</v>
      </c>
      <c r="G369" s="1733">
        <f>WORKDAY(F369,$G$21,'Business Day Paris'!F348:F542)</f>
        <v>56139</v>
      </c>
      <c r="H369" s="1733">
        <f>WORKDAY(J369,$H$21,'Business Day Paris'!F348:F542)</f>
        <v>56149</v>
      </c>
      <c r="I369" s="1733">
        <f>WORKDAY(J369,$I$21,'Business Day Paris'!F348:F542)</f>
        <v>56151</v>
      </c>
      <c r="J369" s="1734">
        <f>IF(WORKDAY(EOMONTH(F369,0)+$J$21-1,1,'Business Day Paris'!F348:F542)&lt;=EOMONTH(Calendar!F370,0),WORKDAY(EOMONTH(F369,0)+$J$21-1,1,'Business Day Paris'!F348:F542),WORKDAY(EOMONTH(F369,0)+$J$21+1,-1,'Business Day Paris'!F348:F542))</f>
        <v>56156</v>
      </c>
      <c r="K369" s="1249"/>
    </row>
    <row r="370" spans="2:11">
      <c r="B370" s="1259">
        <v>348</v>
      </c>
      <c r="C370" s="2"/>
      <c r="D370" s="1732">
        <f t="shared" si="17"/>
        <v>56128</v>
      </c>
      <c r="E370" s="1733">
        <f t="shared" si="15"/>
        <v>56157</v>
      </c>
      <c r="F370" s="1733">
        <f t="shared" si="16"/>
        <v>56157</v>
      </c>
      <c r="G370" s="1733">
        <f>WORKDAY(F370,$G$21,'Business Day Paris'!F349:F543)</f>
        <v>56171</v>
      </c>
      <c r="H370" s="1733">
        <f>WORKDAY(J370,$H$21,'Business Day Paris'!F349:F543)</f>
        <v>56177</v>
      </c>
      <c r="I370" s="1733">
        <f>WORKDAY(J370,$I$21,'Business Day Paris'!F349:F543)</f>
        <v>56179</v>
      </c>
      <c r="J370" s="1734">
        <f>IF(WORKDAY(EOMONTH(F370,0)+$J$21-1,1,'Business Day Paris'!F349:F543)&lt;=EOMONTH(Calendar!F371,0),WORKDAY(EOMONTH(F370,0)+$J$21-1,1,'Business Day Paris'!F349:F543),WORKDAY(EOMONTH(F370,0)+$J$21+1,-1,'Business Day Paris'!F349:F543))</f>
        <v>56184</v>
      </c>
      <c r="K370" s="1249"/>
    </row>
    <row r="371" spans="2:11">
      <c r="B371" s="1259">
        <v>349</v>
      </c>
      <c r="C371" s="2"/>
      <c r="D371" s="1732">
        <f t="shared" si="17"/>
        <v>56158</v>
      </c>
      <c r="E371" s="1733">
        <f t="shared" si="15"/>
        <v>56188</v>
      </c>
      <c r="F371" s="1733">
        <f t="shared" si="16"/>
        <v>56188</v>
      </c>
      <c r="G371" s="1733">
        <f>WORKDAY(F371,$G$21,'Business Day Paris'!F350:F544)</f>
        <v>56202</v>
      </c>
      <c r="H371" s="1733">
        <f>WORKDAY(J371,$H$21,'Business Day Paris'!F350:F544)</f>
        <v>56208</v>
      </c>
      <c r="I371" s="1733">
        <f>WORKDAY(J371,$I$21,'Business Day Paris'!F350:F544)</f>
        <v>56212</v>
      </c>
      <c r="J371" s="1734">
        <f>IF(WORKDAY(EOMONTH(F371,0)+$J$21-1,1,'Business Day Paris'!F350:F544)&lt;=EOMONTH(Calendar!F372,0),WORKDAY(EOMONTH(F371,0)+$J$21-1,1,'Business Day Paris'!F350:F544),WORKDAY(EOMONTH(F371,0)+$J$21+1,-1,'Business Day Paris'!F350:F544))</f>
        <v>56215</v>
      </c>
      <c r="K371" s="1249"/>
    </row>
    <row r="372" spans="2:11">
      <c r="B372" s="1259">
        <v>350</v>
      </c>
      <c r="C372" s="2"/>
      <c r="D372" s="1732">
        <f t="shared" si="17"/>
        <v>56189</v>
      </c>
      <c r="E372" s="1733">
        <f t="shared" si="15"/>
        <v>56218</v>
      </c>
      <c r="F372" s="1733">
        <f t="shared" si="16"/>
        <v>56218</v>
      </c>
      <c r="G372" s="1733">
        <f>WORKDAY(F372,$G$21,'Business Day Paris'!F351:F545)</f>
        <v>56230</v>
      </c>
      <c r="H372" s="1733">
        <f>WORKDAY(J372,$H$21,'Business Day Paris'!F351:F545)</f>
        <v>56240</v>
      </c>
      <c r="I372" s="1733">
        <f>WORKDAY(J372,$I$21,'Business Day Paris'!F351:F545)</f>
        <v>56242</v>
      </c>
      <c r="J372" s="1734">
        <f>IF(WORKDAY(EOMONTH(F372,0)+$J$21-1,1,'Business Day Paris'!F351:F545)&lt;=EOMONTH(Calendar!F373,0),WORKDAY(EOMONTH(F372,0)+$J$21-1,1,'Business Day Paris'!F351:F545),WORKDAY(EOMONTH(F372,0)+$J$21+1,-1,'Business Day Paris'!F351:F545))</f>
        <v>56247</v>
      </c>
      <c r="K372" s="1249"/>
    </row>
    <row r="373" spans="2:11">
      <c r="B373" s="1259">
        <v>351</v>
      </c>
      <c r="C373" s="2"/>
      <c r="D373" s="1732">
        <f t="shared" si="17"/>
        <v>56219</v>
      </c>
      <c r="E373" s="1733">
        <f t="shared" si="15"/>
        <v>56249</v>
      </c>
      <c r="F373" s="1733">
        <f t="shared" si="16"/>
        <v>56249</v>
      </c>
      <c r="G373" s="1733">
        <f>WORKDAY(F373,$G$21,'Business Day Paris'!F352:F546)</f>
        <v>56263</v>
      </c>
      <c r="H373" s="1733">
        <f>WORKDAY(J373,$H$21,'Business Day Paris'!F352:F546)</f>
        <v>56269</v>
      </c>
      <c r="I373" s="1733">
        <f>WORKDAY(J373,$I$21,'Business Day Paris'!F352:F546)</f>
        <v>56271</v>
      </c>
      <c r="J373" s="1734">
        <f>IF(WORKDAY(EOMONTH(F373,0)+$J$21-1,1,'Business Day Paris'!F352:F546)&lt;=EOMONTH(Calendar!F374,0),WORKDAY(EOMONTH(F373,0)+$J$21-1,1,'Business Day Paris'!F352:F546),WORKDAY(EOMONTH(F373,0)+$J$21+1,-1,'Business Day Paris'!F352:F546))</f>
        <v>56276</v>
      </c>
      <c r="K373" s="1249"/>
    </row>
    <row r="374" spans="2:11">
      <c r="B374" s="1259">
        <v>352</v>
      </c>
      <c r="C374" s="2"/>
      <c r="D374" s="1732">
        <f t="shared" si="17"/>
        <v>56250</v>
      </c>
      <c r="E374" s="1733">
        <f t="shared" si="15"/>
        <v>56280</v>
      </c>
      <c r="F374" s="1733">
        <f t="shared" si="16"/>
        <v>56280</v>
      </c>
      <c r="G374" s="1733">
        <f>WORKDAY(F374,$G$21,'Business Day Paris'!F353:F547)</f>
        <v>56293</v>
      </c>
      <c r="H374" s="1733">
        <f>WORKDAY(J374,$H$21,'Business Day Paris'!F353:F547)</f>
        <v>56300</v>
      </c>
      <c r="I374" s="1733">
        <f>WORKDAY(J374,$I$21,'Business Day Paris'!F353:F547)</f>
        <v>56304</v>
      </c>
      <c r="J374" s="1734">
        <f>IF(WORKDAY(EOMONTH(F374,0)+$J$21-1,1,'Business Day Paris'!F353:F547)&lt;=EOMONTH(Calendar!F375,0),WORKDAY(EOMONTH(F374,0)+$J$21-1,1,'Business Day Paris'!F353:F547),WORKDAY(EOMONTH(F374,0)+$J$21+1,-1,'Business Day Paris'!F353:F547))</f>
        <v>56307</v>
      </c>
      <c r="K374" s="1249"/>
    </row>
    <row r="375" spans="2:11">
      <c r="B375" s="1259">
        <v>353</v>
      </c>
      <c r="C375" s="2"/>
      <c r="D375" s="1732">
        <f t="shared" si="17"/>
        <v>56281</v>
      </c>
      <c r="E375" s="1733">
        <f t="shared" si="15"/>
        <v>56308</v>
      </c>
      <c r="F375" s="1733">
        <f t="shared" si="16"/>
        <v>56308</v>
      </c>
      <c r="G375" s="1733">
        <f>WORKDAY(F375,$G$21,'Business Day Paris'!F354:F548)</f>
        <v>56321</v>
      </c>
      <c r="H375" s="1733">
        <f>WORKDAY(J375,$H$21,'Business Day Paris'!F354:F548)</f>
        <v>56328</v>
      </c>
      <c r="I375" s="1733">
        <f>WORKDAY(J375,$I$21,'Business Day Paris'!F354:F548)</f>
        <v>56332</v>
      </c>
      <c r="J375" s="1734">
        <f>IF(WORKDAY(EOMONTH(F375,0)+$J$21-1,1,'Business Day Paris'!F354:F548)&lt;=EOMONTH(Calendar!F376,0),WORKDAY(EOMONTH(F375,0)+$J$21-1,1,'Business Day Paris'!F354:F548),WORKDAY(EOMONTH(F375,0)+$J$21+1,-1,'Business Day Paris'!F354:F548))</f>
        <v>56335</v>
      </c>
      <c r="K375" s="1249"/>
    </row>
    <row r="376" spans="2:11">
      <c r="B376" s="1259">
        <v>354</v>
      </c>
      <c r="C376" s="2"/>
      <c r="D376" s="1732">
        <f t="shared" si="17"/>
        <v>56309</v>
      </c>
      <c r="E376" s="1733">
        <f t="shared" si="15"/>
        <v>56339</v>
      </c>
      <c r="F376" s="1733">
        <f t="shared" si="16"/>
        <v>56339</v>
      </c>
      <c r="G376" s="1733">
        <f>WORKDAY(F376,$G$21,'Business Day Paris'!F355:F549)</f>
        <v>56353</v>
      </c>
      <c r="H376" s="1733">
        <f>WORKDAY(J376,$H$21,'Business Day Paris'!F355:F549)</f>
        <v>56359</v>
      </c>
      <c r="I376" s="1733">
        <f>WORKDAY(J376,$I$21,'Business Day Paris'!F355:F549)</f>
        <v>56361</v>
      </c>
      <c r="J376" s="1734">
        <f>IF(WORKDAY(EOMONTH(F376,0)+$J$21-1,1,'Business Day Paris'!F355:F549)&lt;=EOMONTH(Calendar!F377,0),WORKDAY(EOMONTH(F376,0)+$J$21-1,1,'Business Day Paris'!F355:F549),WORKDAY(EOMONTH(F376,0)+$J$21+1,-1,'Business Day Paris'!F355:F549))</f>
        <v>56366</v>
      </c>
      <c r="K376" s="1249"/>
    </row>
    <row r="377" spans="2:11">
      <c r="B377" s="1259">
        <v>355</v>
      </c>
      <c r="C377" s="2"/>
      <c r="D377" s="1732">
        <f t="shared" si="17"/>
        <v>56340</v>
      </c>
      <c r="E377" s="1733">
        <f t="shared" si="15"/>
        <v>56369</v>
      </c>
      <c r="F377" s="1733">
        <f t="shared" si="16"/>
        <v>56369</v>
      </c>
      <c r="G377" s="1733">
        <f>WORKDAY(F377,$G$21,'Business Day Paris'!F356:F550)</f>
        <v>56383</v>
      </c>
      <c r="H377" s="1733">
        <f>WORKDAY(J377,$H$21,'Business Day Paris'!F356:F550)</f>
        <v>56389</v>
      </c>
      <c r="I377" s="1733">
        <f>WORKDAY(J377,$I$21,'Business Day Paris'!F356:F550)</f>
        <v>56391</v>
      </c>
      <c r="J377" s="1734">
        <f>IF(WORKDAY(EOMONTH(F377,0)+$J$21-1,1,'Business Day Paris'!F356:F550)&lt;=EOMONTH(Calendar!F378,0),WORKDAY(EOMONTH(F377,0)+$J$21-1,1,'Business Day Paris'!F356:F550),WORKDAY(EOMONTH(F377,0)+$J$21+1,-1,'Business Day Paris'!F356:F550))</f>
        <v>56396</v>
      </c>
      <c r="K377" s="1249"/>
    </row>
    <row r="378" spans="2:11">
      <c r="B378" s="1259">
        <v>356</v>
      </c>
      <c r="C378" s="2"/>
      <c r="D378" s="1732">
        <f t="shared" si="17"/>
        <v>56370</v>
      </c>
      <c r="E378" s="1733">
        <f t="shared" si="15"/>
        <v>56400</v>
      </c>
      <c r="F378" s="1733">
        <f t="shared" si="16"/>
        <v>56400</v>
      </c>
      <c r="G378" s="1733">
        <f>WORKDAY(F378,$G$21,'Business Day Paris'!F357:F551)</f>
        <v>56412</v>
      </c>
      <c r="H378" s="1733">
        <f>WORKDAY(J378,$H$21,'Business Day Paris'!F357:F551)</f>
        <v>56422</v>
      </c>
      <c r="I378" s="1733">
        <f>WORKDAY(J378,$I$21,'Business Day Paris'!F357:F551)</f>
        <v>56424</v>
      </c>
      <c r="J378" s="1734">
        <f>IF(WORKDAY(EOMONTH(F378,0)+$J$21-1,1,'Business Day Paris'!F357:F551)&lt;=EOMONTH(Calendar!F379,0),WORKDAY(EOMONTH(F378,0)+$J$21-1,1,'Business Day Paris'!F357:F551),WORKDAY(EOMONTH(F378,0)+$J$21+1,-1,'Business Day Paris'!F357:F551))</f>
        <v>56429</v>
      </c>
      <c r="K378" s="1249"/>
    </row>
    <row r="379" spans="2:11">
      <c r="B379" s="1259">
        <v>357</v>
      </c>
      <c r="C379" s="2"/>
      <c r="D379" s="1732">
        <f t="shared" si="17"/>
        <v>56401</v>
      </c>
      <c r="E379" s="1733">
        <f t="shared" si="15"/>
        <v>56430</v>
      </c>
      <c r="F379" s="1733">
        <f t="shared" si="16"/>
        <v>56430</v>
      </c>
      <c r="G379" s="1733">
        <f>WORKDAY(F379,$G$21,'Business Day Paris'!F358:F552)</f>
        <v>56444</v>
      </c>
      <c r="H379" s="1733">
        <f>WORKDAY(J379,$H$21,'Business Day Paris'!F358:F552)</f>
        <v>56450</v>
      </c>
      <c r="I379" s="1733">
        <f>WORKDAY(J379,$I$21,'Business Day Paris'!F358:F552)</f>
        <v>56452</v>
      </c>
      <c r="J379" s="1734">
        <f>IF(WORKDAY(EOMONTH(F379,0)+$J$21-1,1,'Business Day Paris'!F358:F552)&lt;=EOMONTH(Calendar!F380,0),WORKDAY(EOMONTH(F379,0)+$J$21-1,1,'Business Day Paris'!F358:F552),WORKDAY(EOMONTH(F379,0)+$J$21+1,-1,'Business Day Paris'!F358:F552))</f>
        <v>56457</v>
      </c>
      <c r="K379" s="1249"/>
    </row>
    <row r="380" spans="2:11">
      <c r="B380" s="1259">
        <v>358</v>
      </c>
      <c r="C380" s="2"/>
      <c r="D380" s="1732">
        <f t="shared" si="17"/>
        <v>56431</v>
      </c>
      <c r="E380" s="1733">
        <f t="shared" si="15"/>
        <v>56461</v>
      </c>
      <c r="F380" s="1733">
        <f t="shared" si="16"/>
        <v>56461</v>
      </c>
      <c r="G380" s="1733">
        <f>WORKDAY(F380,$G$21,'Business Day Paris'!F359:F553)</f>
        <v>56475</v>
      </c>
      <c r="H380" s="1733">
        <f>WORKDAY(J380,$H$21,'Business Day Paris'!F359:F553)</f>
        <v>56481</v>
      </c>
      <c r="I380" s="1733">
        <f>WORKDAY(J380,$I$21,'Business Day Paris'!F359:F553)</f>
        <v>56485</v>
      </c>
      <c r="J380" s="1734">
        <f>IF(WORKDAY(EOMONTH(F380,0)+$J$21-1,1,'Business Day Paris'!F359:F553)&lt;=EOMONTH(Calendar!F381,0),WORKDAY(EOMONTH(F380,0)+$J$21-1,1,'Business Day Paris'!F359:F553),WORKDAY(EOMONTH(F380,0)+$J$21+1,-1,'Business Day Paris'!F359:F553))</f>
        <v>56488</v>
      </c>
      <c r="K380" s="1249"/>
    </row>
    <row r="381" spans="2:11">
      <c r="B381" s="1259">
        <v>359</v>
      </c>
      <c r="C381" s="2"/>
      <c r="D381" s="1732">
        <f t="shared" si="17"/>
        <v>56462</v>
      </c>
      <c r="E381" s="1733">
        <f t="shared" si="15"/>
        <v>56492</v>
      </c>
      <c r="F381" s="1733">
        <f t="shared" si="16"/>
        <v>56492</v>
      </c>
      <c r="G381" s="1733">
        <f>WORKDAY(F381,$G$21,'Business Day Paris'!F360:F554)</f>
        <v>56506</v>
      </c>
      <c r="H381" s="1733">
        <f>WORKDAY(J381,$H$21,'Business Day Paris'!F360:F554)</f>
        <v>56513</v>
      </c>
      <c r="I381" s="1733">
        <f>WORKDAY(J381,$I$21,'Business Day Paris'!F360:F554)</f>
        <v>56515</v>
      </c>
      <c r="J381" s="1734">
        <f>IF(WORKDAY(EOMONTH(F381,0)+$J$21-1,1,'Business Day Paris'!F360:F554)&lt;=EOMONTH(Calendar!F382,0),WORKDAY(EOMONTH(F381,0)+$J$21-1,1,'Business Day Paris'!F360:F554),WORKDAY(EOMONTH(F381,0)+$J$21+1,-1,'Business Day Paris'!F360:F554))</f>
        <v>56520</v>
      </c>
      <c r="K381" s="1249"/>
    </row>
    <row r="382" spans="2:11">
      <c r="B382" s="1259">
        <v>360</v>
      </c>
      <c r="C382" s="2"/>
      <c r="D382" s="1732">
        <f t="shared" si="17"/>
        <v>56493</v>
      </c>
      <c r="E382" s="1733">
        <f t="shared" si="15"/>
        <v>56522</v>
      </c>
      <c r="F382" s="1733">
        <f t="shared" si="16"/>
        <v>56522</v>
      </c>
      <c r="G382" s="1733">
        <f>WORKDAY(F382,$G$21,'Business Day Paris'!F361:F555)</f>
        <v>56536</v>
      </c>
      <c r="H382" s="1733">
        <f>WORKDAY(J382,$H$21,'Business Day Paris'!F361:F555)</f>
        <v>56542</v>
      </c>
      <c r="I382" s="1733">
        <f>WORKDAY(J382,$I$21,'Business Day Paris'!F361:F555)</f>
        <v>56544</v>
      </c>
      <c r="J382" s="1734">
        <f>IF(WORKDAY(EOMONTH(F382,0)+$J$21-1,1,'Business Day Paris'!F361:F555)&lt;=EOMONTH(Calendar!F383,0),WORKDAY(EOMONTH(F382,0)+$J$21-1,1,'Business Day Paris'!F361:F555),WORKDAY(EOMONTH(F382,0)+$J$21+1,-1,'Business Day Paris'!F361:F555))</f>
        <v>56549</v>
      </c>
      <c r="K382" s="1249"/>
    </row>
    <row r="383" spans="2:11">
      <c r="B383" s="1259">
        <v>361</v>
      </c>
      <c r="C383" s="2"/>
      <c r="D383" s="1732">
        <f t="shared" si="17"/>
        <v>56523</v>
      </c>
      <c r="E383" s="1733">
        <f t="shared" si="15"/>
        <v>56553</v>
      </c>
      <c r="F383" s="1733">
        <f t="shared" si="16"/>
        <v>56553</v>
      </c>
      <c r="G383" s="1733">
        <f>WORKDAY(F383,$G$21,'Business Day Paris'!F362:F556)</f>
        <v>56566</v>
      </c>
      <c r="H383" s="1733">
        <f>WORKDAY(J383,$H$21,'Business Day Paris'!F362:F556)</f>
        <v>56573</v>
      </c>
      <c r="I383" s="1733">
        <f>WORKDAY(J383,$I$21,'Business Day Paris'!F362:F556)</f>
        <v>56577</v>
      </c>
      <c r="J383" s="1734">
        <f>IF(WORKDAY(EOMONTH(F383,0)+$J$21-1,1,'Business Day Paris'!F362:F556)&lt;=EOMONTH(Calendar!F384,0),WORKDAY(EOMONTH(F383,0)+$J$21-1,1,'Business Day Paris'!F362:F556),WORKDAY(EOMONTH(F383,0)+$J$21+1,-1,'Business Day Paris'!F362:F556))</f>
        <v>56580</v>
      </c>
      <c r="K383" s="1249"/>
    </row>
    <row r="384" spans="2:11">
      <c r="B384" s="1259">
        <v>362</v>
      </c>
      <c r="C384" s="2"/>
      <c r="D384" s="1732">
        <f t="shared" si="17"/>
        <v>56554</v>
      </c>
      <c r="E384" s="1733">
        <f t="shared" si="15"/>
        <v>56583</v>
      </c>
      <c r="F384" s="1733">
        <f t="shared" si="16"/>
        <v>56583</v>
      </c>
      <c r="G384" s="1733">
        <f>WORKDAY(F384,$G$21,'Business Day Paris'!F363:F557)</f>
        <v>56597</v>
      </c>
      <c r="H384" s="1733">
        <f>WORKDAY(J384,$H$21,'Business Day Paris'!F363:F557)</f>
        <v>56604</v>
      </c>
      <c r="I384" s="1733">
        <f>WORKDAY(J384,$I$21,'Business Day Paris'!F363:F557)</f>
        <v>56606</v>
      </c>
      <c r="J384" s="1734">
        <f>IF(WORKDAY(EOMONTH(F384,0)+$J$21-1,1,'Business Day Paris'!F363:F557)&lt;=EOMONTH(Calendar!F385,0),WORKDAY(EOMONTH(F384,0)+$J$21-1,1,'Business Day Paris'!F363:F557),WORKDAY(EOMONTH(F384,0)+$J$21+1,-1,'Business Day Paris'!F363:F557))</f>
        <v>56611</v>
      </c>
      <c r="K384" s="1249"/>
    </row>
    <row r="385" spans="2:11">
      <c r="B385" s="1259">
        <v>363</v>
      </c>
      <c r="C385" s="2"/>
      <c r="D385" s="1732">
        <f t="shared" si="17"/>
        <v>56584</v>
      </c>
      <c r="E385" s="1733">
        <f t="shared" si="15"/>
        <v>56614</v>
      </c>
      <c r="F385" s="1733">
        <f t="shared" si="16"/>
        <v>56614</v>
      </c>
      <c r="G385" s="1733">
        <f>WORKDAY(F385,$G$21,'Business Day Paris'!F364:F558)</f>
        <v>56628</v>
      </c>
      <c r="H385" s="1733">
        <f>WORKDAY(J385,$H$21,'Business Day Paris'!F364:F558)</f>
        <v>56634</v>
      </c>
      <c r="I385" s="1733">
        <f>WORKDAY(J385,$I$21,'Business Day Paris'!F364:F558)</f>
        <v>56636</v>
      </c>
      <c r="J385" s="1734">
        <f>IF(WORKDAY(EOMONTH(F385,0)+$J$21-1,1,'Business Day Paris'!F364:F558)&lt;=EOMONTH(Calendar!F386,0),WORKDAY(EOMONTH(F385,0)+$J$21-1,1,'Business Day Paris'!F364:F558),WORKDAY(EOMONTH(F385,0)+$J$21+1,-1,'Business Day Paris'!F364:F558))</f>
        <v>56641</v>
      </c>
      <c r="K385" s="1249"/>
    </row>
    <row r="386" spans="2:11">
      <c r="B386" s="1259">
        <v>364</v>
      </c>
      <c r="C386" s="2"/>
      <c r="D386" s="1732">
        <f t="shared" si="17"/>
        <v>56615</v>
      </c>
      <c r="E386" s="1733">
        <f t="shared" si="15"/>
        <v>56645</v>
      </c>
      <c r="F386" s="1733">
        <f t="shared" si="16"/>
        <v>56645</v>
      </c>
      <c r="G386" s="1733">
        <f>WORKDAY(F386,$G$21,'Business Day Paris'!F365:F559)</f>
        <v>56657</v>
      </c>
      <c r="H386" s="1733">
        <f>WORKDAY(J386,$H$21,'Business Day Paris'!F365:F559)</f>
        <v>56664</v>
      </c>
      <c r="I386" s="1733">
        <f>WORKDAY(J386,$I$21,'Business Day Paris'!F365:F559)</f>
        <v>56668</v>
      </c>
      <c r="J386" s="1734">
        <f>IF(WORKDAY(EOMONTH(F386,0)+$J$21-1,1,'Business Day Paris'!F365:F559)&lt;=EOMONTH(Calendar!F387,0),WORKDAY(EOMONTH(F386,0)+$J$21-1,1,'Business Day Paris'!F365:F559),WORKDAY(EOMONTH(F386,0)+$J$21+1,-1,'Business Day Paris'!F365:F559))</f>
        <v>56671</v>
      </c>
      <c r="K386" s="1249"/>
    </row>
    <row r="387" spans="2:11">
      <c r="B387" s="1259">
        <v>365</v>
      </c>
      <c r="C387" s="2"/>
      <c r="D387" s="1732">
        <f t="shared" si="17"/>
        <v>56646</v>
      </c>
      <c r="E387" s="1733">
        <f t="shared" si="15"/>
        <v>56673</v>
      </c>
      <c r="F387" s="1733">
        <f t="shared" si="16"/>
        <v>56673</v>
      </c>
      <c r="G387" s="1733">
        <f>WORKDAY(F387,$G$21,'Business Day Paris'!F366:F560)</f>
        <v>56685</v>
      </c>
      <c r="H387" s="1733">
        <f>WORKDAY(J387,$H$21,'Business Day Paris'!F366:F560)</f>
        <v>56695</v>
      </c>
      <c r="I387" s="1733">
        <f>WORKDAY(J387,$I$21,'Business Day Paris'!F366:F560)</f>
        <v>56697</v>
      </c>
      <c r="J387" s="1734">
        <f>IF(WORKDAY(EOMONTH(F387,0)+$J$21-1,1,'Business Day Paris'!F366:F560)&lt;=EOMONTH(Calendar!F388,0),WORKDAY(EOMONTH(F387,0)+$J$21-1,1,'Business Day Paris'!F366:F560),WORKDAY(EOMONTH(F387,0)+$J$21+1,-1,'Business Day Paris'!F366:F560))</f>
        <v>56702</v>
      </c>
      <c r="K387" s="1249"/>
    </row>
    <row r="388" spans="2:11">
      <c r="B388" s="1259">
        <v>366</v>
      </c>
      <c r="C388" s="2"/>
      <c r="D388" s="1732">
        <f t="shared" si="17"/>
        <v>56674</v>
      </c>
      <c r="E388" s="1733">
        <f t="shared" si="15"/>
        <v>56704</v>
      </c>
      <c r="F388" s="1733">
        <f t="shared" si="16"/>
        <v>56704</v>
      </c>
      <c r="G388" s="1733">
        <f>WORKDAY(F388,$G$21,'Business Day Paris'!F367:F561)</f>
        <v>56718</v>
      </c>
      <c r="H388" s="1733">
        <f>WORKDAY(J388,$H$21,'Business Day Paris'!F367:F561)</f>
        <v>56724</v>
      </c>
      <c r="I388" s="1733">
        <f>WORKDAY(J388,$I$21,'Business Day Paris'!F367:F561)</f>
        <v>56726</v>
      </c>
      <c r="J388" s="1734">
        <f>IF(WORKDAY(EOMONTH(F388,0)+$J$21-1,1,'Business Day Paris'!F367:F561)&lt;=EOMONTH(Calendar!F389,0),WORKDAY(EOMONTH(F388,0)+$J$21-1,1,'Business Day Paris'!F367:F561),WORKDAY(EOMONTH(F388,0)+$J$21+1,-1,'Business Day Paris'!F367:F561))</f>
        <v>56731</v>
      </c>
      <c r="K388" s="1249"/>
    </row>
    <row r="389" spans="2:11">
      <c r="B389" s="1259">
        <v>367</v>
      </c>
      <c r="C389" s="2"/>
      <c r="D389" s="1732">
        <f t="shared" si="17"/>
        <v>56705</v>
      </c>
      <c r="E389" s="1733">
        <f t="shared" si="15"/>
        <v>56734</v>
      </c>
      <c r="F389" s="1733">
        <f t="shared" si="16"/>
        <v>56734</v>
      </c>
      <c r="G389" s="1733">
        <f>WORKDAY(F389,$G$21,'Business Day Paris'!F368:F562)</f>
        <v>56748</v>
      </c>
      <c r="H389" s="1733">
        <f>WORKDAY(J389,$H$21,'Business Day Paris'!F368:F562)</f>
        <v>56754</v>
      </c>
      <c r="I389" s="1733">
        <f>WORKDAY(J389,$I$21,'Business Day Paris'!F368:F562)</f>
        <v>56758</v>
      </c>
      <c r="J389" s="1734">
        <f>IF(WORKDAY(EOMONTH(F389,0)+$J$21-1,1,'Business Day Paris'!F368:F562)&lt;=EOMONTH(Calendar!F390,0),WORKDAY(EOMONTH(F389,0)+$J$21-1,1,'Business Day Paris'!F368:F562),WORKDAY(EOMONTH(F389,0)+$J$21+1,-1,'Business Day Paris'!F368:F562))</f>
        <v>56761</v>
      </c>
      <c r="K389" s="1249"/>
    </row>
    <row r="390" spans="2:11">
      <c r="B390" s="1259">
        <v>368</v>
      </c>
      <c r="C390" s="2"/>
      <c r="D390" s="1732">
        <f t="shared" si="17"/>
        <v>56735</v>
      </c>
      <c r="E390" s="1733">
        <f t="shared" si="15"/>
        <v>56765</v>
      </c>
      <c r="F390" s="1733">
        <f t="shared" si="16"/>
        <v>56765</v>
      </c>
      <c r="G390" s="1733">
        <f>WORKDAY(F390,$G$21,'Business Day Paris'!F369:F563)</f>
        <v>56779</v>
      </c>
      <c r="H390" s="1733">
        <f>WORKDAY(J390,$H$21,'Business Day Paris'!F369:F563)</f>
        <v>56786</v>
      </c>
      <c r="I390" s="1733">
        <f>WORKDAY(J390,$I$21,'Business Day Paris'!F369:F563)</f>
        <v>56788</v>
      </c>
      <c r="J390" s="1734">
        <f>IF(WORKDAY(EOMONTH(F390,0)+$J$21-1,1,'Business Day Paris'!F369:F563)&lt;=EOMONTH(Calendar!F391,0),WORKDAY(EOMONTH(F390,0)+$J$21-1,1,'Business Day Paris'!F369:F563),WORKDAY(EOMONTH(F390,0)+$J$21+1,-1,'Business Day Paris'!F369:F563))</f>
        <v>56793</v>
      </c>
      <c r="K390" s="1249"/>
    </row>
    <row r="391" spans="2:11">
      <c r="B391" s="1259">
        <v>369</v>
      </c>
      <c r="C391" s="2"/>
      <c r="D391" s="1732">
        <f t="shared" si="17"/>
        <v>56766</v>
      </c>
      <c r="E391" s="1733">
        <f t="shared" si="15"/>
        <v>56795</v>
      </c>
      <c r="F391" s="1733">
        <f t="shared" si="16"/>
        <v>56795</v>
      </c>
      <c r="G391" s="1733">
        <f>WORKDAY(F391,$G$21,'Business Day Paris'!F370:F564)</f>
        <v>56809</v>
      </c>
      <c r="H391" s="1733">
        <f>WORKDAY(J391,$H$21,'Business Day Paris'!F370:F564)</f>
        <v>56815</v>
      </c>
      <c r="I391" s="1733">
        <f>WORKDAY(J391,$I$21,'Business Day Paris'!F370:F564)</f>
        <v>56817</v>
      </c>
      <c r="J391" s="1734">
        <f>IF(WORKDAY(EOMONTH(F391,0)+$J$21-1,1,'Business Day Paris'!F370:F564)&lt;=EOMONTH(Calendar!F392,0),WORKDAY(EOMONTH(F391,0)+$J$21-1,1,'Business Day Paris'!F370:F564),WORKDAY(EOMONTH(F391,0)+$J$21+1,-1,'Business Day Paris'!F370:F564))</f>
        <v>56822</v>
      </c>
      <c r="K391" s="1249"/>
    </row>
    <row r="392" spans="2:11">
      <c r="B392" s="1259">
        <v>370</v>
      </c>
      <c r="C392" s="2"/>
      <c r="D392" s="1732">
        <f t="shared" si="17"/>
        <v>56796</v>
      </c>
      <c r="E392" s="1733">
        <f t="shared" si="15"/>
        <v>56826</v>
      </c>
      <c r="F392" s="1733">
        <f t="shared" si="16"/>
        <v>56826</v>
      </c>
      <c r="G392" s="1733">
        <f>WORKDAY(F392,$G$21,'Business Day Paris'!F371:F565)</f>
        <v>56839</v>
      </c>
      <c r="H392" s="1733">
        <f>WORKDAY(J392,$H$21,'Business Day Paris'!F371:F565)</f>
        <v>56846</v>
      </c>
      <c r="I392" s="1733">
        <f>WORKDAY(J392,$I$21,'Business Day Paris'!F371:F565)</f>
        <v>56850</v>
      </c>
      <c r="J392" s="1734">
        <f>IF(WORKDAY(EOMONTH(F392,0)+$J$21-1,1,'Business Day Paris'!F371:F565)&lt;=EOMONTH(Calendar!F393,0),WORKDAY(EOMONTH(F392,0)+$J$21-1,1,'Business Day Paris'!F371:F565),WORKDAY(EOMONTH(F392,0)+$J$21+1,-1,'Business Day Paris'!F371:F565))</f>
        <v>56853</v>
      </c>
      <c r="K392" s="1249"/>
    </row>
    <row r="393" spans="2:11">
      <c r="B393" s="1259">
        <v>371</v>
      </c>
      <c r="C393" s="2"/>
      <c r="D393" s="1732">
        <f t="shared" si="17"/>
        <v>56827</v>
      </c>
      <c r="E393" s="1733">
        <f t="shared" si="15"/>
        <v>56857</v>
      </c>
      <c r="F393" s="1733">
        <f t="shared" si="16"/>
        <v>56857</v>
      </c>
      <c r="G393" s="1733">
        <f>WORKDAY(F393,$G$21,'Business Day Paris'!F372:F566)</f>
        <v>56871</v>
      </c>
      <c r="H393" s="1733">
        <f>WORKDAY(J393,$H$21,'Business Day Paris'!F372:F566)</f>
        <v>56877</v>
      </c>
      <c r="I393" s="1733">
        <f>WORKDAY(J393,$I$21,'Business Day Paris'!F372:F566)</f>
        <v>56879</v>
      </c>
      <c r="J393" s="1734">
        <f>IF(WORKDAY(EOMONTH(F393,0)+$J$21-1,1,'Business Day Paris'!F372:F566)&lt;=EOMONTH(Calendar!F394,0),WORKDAY(EOMONTH(F393,0)+$J$21-1,1,'Business Day Paris'!F372:F566),WORKDAY(EOMONTH(F393,0)+$J$21+1,-1,'Business Day Paris'!F372:F566))</f>
        <v>56884</v>
      </c>
      <c r="K393" s="1249"/>
    </row>
    <row r="394" spans="2:11">
      <c r="B394" s="1259">
        <v>372</v>
      </c>
      <c r="C394" s="2"/>
      <c r="D394" s="1732">
        <f t="shared" si="17"/>
        <v>56858</v>
      </c>
      <c r="E394" s="1733">
        <f t="shared" si="15"/>
        <v>56887</v>
      </c>
      <c r="F394" s="1733">
        <f t="shared" si="16"/>
        <v>56887</v>
      </c>
      <c r="G394" s="1733">
        <f>WORKDAY(F394,$G$21,'Business Day Paris'!F373:F567)</f>
        <v>56901</v>
      </c>
      <c r="H394" s="1733">
        <f>WORKDAY(J394,$H$21,'Business Day Paris'!F373:F567)</f>
        <v>56907</v>
      </c>
      <c r="I394" s="1733">
        <f>WORKDAY(J394,$I$21,'Business Day Paris'!F373:F567)</f>
        <v>56909</v>
      </c>
      <c r="J394" s="1734">
        <f>IF(WORKDAY(EOMONTH(F394,0)+$J$21-1,1,'Business Day Paris'!F373:F567)&lt;=EOMONTH(Calendar!F395,0),WORKDAY(EOMONTH(F394,0)+$J$21-1,1,'Business Day Paris'!F373:F567),WORKDAY(EOMONTH(F394,0)+$J$21+1,-1,'Business Day Paris'!F373:F567))</f>
        <v>56914</v>
      </c>
      <c r="K394" s="1249"/>
    </row>
    <row r="395" spans="2:11">
      <c r="B395" s="1259">
        <v>373</v>
      </c>
      <c r="C395" s="2"/>
      <c r="D395" s="1732">
        <f t="shared" si="17"/>
        <v>56888</v>
      </c>
      <c r="E395" s="1733">
        <f t="shared" si="15"/>
        <v>56918</v>
      </c>
      <c r="F395" s="1733">
        <f t="shared" si="16"/>
        <v>56918</v>
      </c>
      <c r="G395" s="1733">
        <f>WORKDAY(F395,$G$21,'Business Day Paris'!F374:F568)</f>
        <v>56930</v>
      </c>
      <c r="H395" s="1733">
        <f>WORKDAY(J395,$H$21,'Business Day Paris'!F374:F568)</f>
        <v>56940</v>
      </c>
      <c r="I395" s="1733">
        <f>WORKDAY(J395,$I$21,'Business Day Paris'!F374:F568)</f>
        <v>56942</v>
      </c>
      <c r="J395" s="1734">
        <f>IF(WORKDAY(EOMONTH(F395,0)+$J$21-1,1,'Business Day Paris'!F374:F568)&lt;=EOMONTH(Calendar!F396,0),WORKDAY(EOMONTH(F395,0)+$J$21-1,1,'Business Day Paris'!F374:F568),WORKDAY(EOMONTH(F395,0)+$J$21+1,-1,'Business Day Paris'!F374:F568))</f>
        <v>56947</v>
      </c>
      <c r="K395" s="1249"/>
    </row>
    <row r="396" spans="2:11">
      <c r="B396" s="1259">
        <v>374</v>
      </c>
      <c r="C396" s="2"/>
      <c r="D396" s="1732">
        <f t="shared" si="17"/>
        <v>56919</v>
      </c>
      <c r="E396" s="1733">
        <f t="shared" si="15"/>
        <v>56948</v>
      </c>
      <c r="F396" s="1733">
        <f t="shared" si="16"/>
        <v>56948</v>
      </c>
      <c r="G396" s="1733">
        <f>WORKDAY(F396,$G$21,'Business Day Paris'!F375:F569)</f>
        <v>56962</v>
      </c>
      <c r="H396" s="1733">
        <f>WORKDAY(J396,$H$21,'Business Day Paris'!F375:F569)</f>
        <v>56968</v>
      </c>
      <c r="I396" s="1733">
        <f>WORKDAY(J396,$I$21,'Business Day Paris'!F375:F569)</f>
        <v>56970</v>
      </c>
      <c r="J396" s="1734">
        <f>IF(WORKDAY(EOMONTH(F396,0)+$J$21-1,1,'Business Day Paris'!F375:F569)&lt;=EOMONTH(Calendar!F397,0),WORKDAY(EOMONTH(F396,0)+$J$21-1,1,'Business Day Paris'!F375:F569),WORKDAY(EOMONTH(F396,0)+$J$21+1,-1,'Business Day Paris'!F375:F569))</f>
        <v>56975</v>
      </c>
      <c r="K396" s="1249"/>
    </row>
    <row r="397" spans="2:11">
      <c r="B397" s="1259">
        <v>375</v>
      </c>
      <c r="C397" s="2"/>
      <c r="D397" s="1732">
        <f t="shared" si="17"/>
        <v>56949</v>
      </c>
      <c r="E397" s="1733">
        <f t="shared" si="15"/>
        <v>56979</v>
      </c>
      <c r="F397" s="1733">
        <f t="shared" si="16"/>
        <v>56979</v>
      </c>
      <c r="G397" s="1733">
        <f>WORKDAY(F397,$G$21,'Business Day Paris'!F376:F570)</f>
        <v>56993</v>
      </c>
      <c r="H397" s="1733">
        <f>WORKDAY(J397,$H$21,'Business Day Paris'!F376:F570)</f>
        <v>56999</v>
      </c>
      <c r="I397" s="1733">
        <f>WORKDAY(J397,$I$21,'Business Day Paris'!F376:F570)</f>
        <v>57003</v>
      </c>
      <c r="J397" s="1734">
        <f>IF(WORKDAY(EOMONTH(F397,0)+$J$21-1,1,'Business Day Paris'!F376:F570)&lt;=EOMONTH(Calendar!F398,0),WORKDAY(EOMONTH(F397,0)+$J$21-1,1,'Business Day Paris'!F376:F570),WORKDAY(EOMONTH(F397,0)+$J$21+1,-1,'Business Day Paris'!F376:F570))</f>
        <v>57006</v>
      </c>
      <c r="K397" s="1249"/>
    </row>
    <row r="398" spans="2:11">
      <c r="B398" s="1259">
        <v>376</v>
      </c>
      <c r="C398" s="2"/>
      <c r="D398" s="1732">
        <f t="shared" si="17"/>
        <v>56980</v>
      </c>
      <c r="E398" s="1733">
        <f t="shared" si="15"/>
        <v>57010</v>
      </c>
      <c r="F398" s="1733">
        <f t="shared" si="16"/>
        <v>57010</v>
      </c>
      <c r="G398" s="1733">
        <f>WORKDAY(F398,$G$21,'Business Day Paris'!F377:F571)</f>
        <v>57024</v>
      </c>
      <c r="H398" s="1733">
        <f>WORKDAY(J398,$H$21,'Business Day Paris'!F377:F571)</f>
        <v>57031</v>
      </c>
      <c r="I398" s="1733">
        <f>WORKDAY(J398,$I$21,'Business Day Paris'!F377:F571)</f>
        <v>57033</v>
      </c>
      <c r="J398" s="1734">
        <f>IF(WORKDAY(EOMONTH(F398,0)+$J$21-1,1,'Business Day Paris'!F377:F571)&lt;=EOMONTH(Calendar!F399,0),WORKDAY(EOMONTH(F398,0)+$J$21-1,1,'Business Day Paris'!F377:F571),WORKDAY(EOMONTH(F398,0)+$J$21+1,-1,'Business Day Paris'!F377:F571))</f>
        <v>57038</v>
      </c>
      <c r="K398" s="1249"/>
    </row>
    <row r="399" spans="2:11">
      <c r="B399" s="1259">
        <v>377</v>
      </c>
      <c r="C399" s="2"/>
      <c r="D399" s="1732">
        <f t="shared" si="17"/>
        <v>57011</v>
      </c>
      <c r="E399" s="1733">
        <f t="shared" si="15"/>
        <v>57039</v>
      </c>
      <c r="F399" s="1733">
        <f t="shared" si="16"/>
        <v>57039</v>
      </c>
      <c r="G399" s="1733">
        <f>WORKDAY(F399,$G$21,'Business Day Paris'!F378:F572)</f>
        <v>57053</v>
      </c>
      <c r="H399" s="1733">
        <f>WORKDAY(J399,$H$21,'Business Day Paris'!F378:F572)</f>
        <v>57059</v>
      </c>
      <c r="I399" s="1733">
        <f>WORKDAY(J399,$I$21,'Business Day Paris'!F378:F572)</f>
        <v>57061</v>
      </c>
      <c r="J399" s="1734">
        <f>IF(WORKDAY(EOMONTH(F399,0)+$J$21-1,1,'Business Day Paris'!F378:F572)&lt;=EOMONTH(Calendar!F400,0),WORKDAY(EOMONTH(F399,0)+$J$21-1,1,'Business Day Paris'!F378:F572),WORKDAY(EOMONTH(F399,0)+$J$21+1,-1,'Business Day Paris'!F378:F572))</f>
        <v>57066</v>
      </c>
      <c r="K399" s="1249"/>
    </row>
    <row r="400" spans="2:11">
      <c r="B400" s="1259">
        <v>378</v>
      </c>
      <c r="C400" s="2"/>
      <c r="D400" s="1732">
        <f t="shared" si="17"/>
        <v>57040</v>
      </c>
      <c r="E400" s="1733">
        <f t="shared" si="15"/>
        <v>57070</v>
      </c>
      <c r="F400" s="1733">
        <f t="shared" si="16"/>
        <v>57070</v>
      </c>
      <c r="G400" s="1733">
        <f>WORKDAY(F400,$G$21,'Business Day Paris'!F379:F573)</f>
        <v>57084</v>
      </c>
      <c r="H400" s="1733">
        <f>WORKDAY(J400,$H$21,'Business Day Paris'!F379:F573)</f>
        <v>57090</v>
      </c>
      <c r="I400" s="1733">
        <f>WORKDAY(J400,$I$21,'Business Day Paris'!F379:F573)</f>
        <v>57094</v>
      </c>
      <c r="J400" s="1734">
        <f>IF(WORKDAY(EOMONTH(F400,0)+$J$21-1,1,'Business Day Paris'!F379:F573)&lt;=EOMONTH(Calendar!F401,0),WORKDAY(EOMONTH(F400,0)+$J$21-1,1,'Business Day Paris'!F379:F573),WORKDAY(EOMONTH(F400,0)+$J$21+1,-1,'Business Day Paris'!F379:F573))</f>
        <v>57097</v>
      </c>
      <c r="K400" s="1249"/>
    </row>
    <row r="401" spans="2:11">
      <c r="B401" s="1259">
        <v>379</v>
      </c>
      <c r="C401" s="2"/>
      <c r="D401" s="1732">
        <f t="shared" si="17"/>
        <v>57071</v>
      </c>
      <c r="E401" s="1733">
        <f t="shared" si="15"/>
        <v>57100</v>
      </c>
      <c r="F401" s="1733">
        <f t="shared" si="16"/>
        <v>57100</v>
      </c>
      <c r="G401" s="1733">
        <f>WORKDAY(F401,$G$21,'Business Day Paris'!F380:F574)</f>
        <v>57112</v>
      </c>
      <c r="H401" s="1733">
        <f>WORKDAY(J401,$H$21,'Business Day Paris'!F380:F574)</f>
        <v>57122</v>
      </c>
      <c r="I401" s="1733">
        <f>WORKDAY(J401,$I$21,'Business Day Paris'!F380:F574)</f>
        <v>57124</v>
      </c>
      <c r="J401" s="1734">
        <f>IF(WORKDAY(EOMONTH(F401,0)+$J$21-1,1,'Business Day Paris'!F380:F574)&lt;=EOMONTH(Calendar!F402,0),WORKDAY(EOMONTH(F401,0)+$J$21-1,1,'Business Day Paris'!F380:F574),WORKDAY(EOMONTH(F401,0)+$J$21+1,-1,'Business Day Paris'!F380:F574))</f>
        <v>57129</v>
      </c>
      <c r="K401" s="1249"/>
    </row>
    <row r="402" spans="2:11">
      <c r="B402" s="1259">
        <v>380</v>
      </c>
      <c r="C402" s="2"/>
      <c r="D402" s="1732">
        <f t="shared" si="17"/>
        <v>57101</v>
      </c>
      <c r="E402" s="1733">
        <f t="shared" si="15"/>
        <v>57131</v>
      </c>
      <c r="F402" s="1733">
        <f t="shared" si="16"/>
        <v>57131</v>
      </c>
      <c r="G402" s="1733">
        <f>WORKDAY(F402,$G$21,'Business Day Paris'!F381:F575)</f>
        <v>57145</v>
      </c>
      <c r="H402" s="1733">
        <f>WORKDAY(J402,$H$21,'Business Day Paris'!F381:F575)</f>
        <v>57151</v>
      </c>
      <c r="I402" s="1733">
        <f>WORKDAY(J402,$I$21,'Business Day Paris'!F381:F575)</f>
        <v>57153</v>
      </c>
      <c r="J402" s="1734">
        <f>IF(WORKDAY(EOMONTH(F402,0)+$J$21-1,1,'Business Day Paris'!F381:F575)&lt;=EOMONTH(Calendar!F403,0),WORKDAY(EOMONTH(F402,0)+$J$21-1,1,'Business Day Paris'!F381:F575),WORKDAY(EOMONTH(F402,0)+$J$21+1,-1,'Business Day Paris'!F381:F575))</f>
        <v>57158</v>
      </c>
      <c r="K402" s="1249"/>
    </row>
    <row r="403" spans="2:11">
      <c r="B403" s="1259">
        <v>381</v>
      </c>
      <c r="C403" s="2"/>
      <c r="D403" s="1732">
        <f t="shared" si="17"/>
        <v>57132</v>
      </c>
      <c r="E403" s="1733">
        <f t="shared" si="15"/>
        <v>57161</v>
      </c>
      <c r="F403" s="1733">
        <f t="shared" si="16"/>
        <v>57161</v>
      </c>
      <c r="G403" s="1733">
        <f>WORKDAY(F403,$G$21,'Business Day Paris'!F382:F576)</f>
        <v>57175</v>
      </c>
      <c r="H403" s="1733">
        <f>WORKDAY(J403,$H$21,'Business Day Paris'!F382:F576)</f>
        <v>57181</v>
      </c>
      <c r="I403" s="1733">
        <f>WORKDAY(J403,$I$21,'Business Day Paris'!F382:F576)</f>
        <v>57185</v>
      </c>
      <c r="J403" s="1734">
        <f>IF(WORKDAY(EOMONTH(F403,0)+$J$21-1,1,'Business Day Paris'!F382:F576)&lt;=EOMONTH(Calendar!F404,0),WORKDAY(EOMONTH(F403,0)+$J$21-1,1,'Business Day Paris'!F382:F576),WORKDAY(EOMONTH(F403,0)+$J$21+1,-1,'Business Day Paris'!F382:F576))</f>
        <v>57188</v>
      </c>
      <c r="K403" s="1249"/>
    </row>
    <row r="404" spans="2:11">
      <c r="B404" s="1259">
        <v>382</v>
      </c>
      <c r="C404" s="2"/>
      <c r="D404" s="1732">
        <f t="shared" si="17"/>
        <v>57162</v>
      </c>
      <c r="E404" s="1733">
        <f t="shared" si="15"/>
        <v>57192</v>
      </c>
      <c r="F404" s="1733">
        <f t="shared" si="16"/>
        <v>57192</v>
      </c>
      <c r="G404" s="1733">
        <f>WORKDAY(F404,$G$21,'Business Day Paris'!F383:F577)</f>
        <v>57206</v>
      </c>
      <c r="H404" s="1733">
        <f>WORKDAY(J404,$H$21,'Business Day Paris'!F383:F577)</f>
        <v>57213</v>
      </c>
      <c r="I404" s="1733">
        <f>WORKDAY(J404,$I$21,'Business Day Paris'!F383:F577)</f>
        <v>57215</v>
      </c>
      <c r="J404" s="1734">
        <f>IF(WORKDAY(EOMONTH(F404,0)+$J$21-1,1,'Business Day Paris'!F383:F577)&lt;=EOMONTH(Calendar!F405,0),WORKDAY(EOMONTH(F404,0)+$J$21-1,1,'Business Day Paris'!F383:F577),WORKDAY(EOMONTH(F404,0)+$J$21+1,-1,'Business Day Paris'!F383:F577))</f>
        <v>57220</v>
      </c>
      <c r="K404" s="1249"/>
    </row>
    <row r="405" spans="2:11">
      <c r="B405" s="1259">
        <v>383</v>
      </c>
      <c r="C405" s="2"/>
      <c r="D405" s="1732">
        <f t="shared" si="17"/>
        <v>57193</v>
      </c>
      <c r="E405" s="1733">
        <f t="shared" si="15"/>
        <v>57223</v>
      </c>
      <c r="F405" s="1733">
        <f t="shared" si="16"/>
        <v>57223</v>
      </c>
      <c r="G405" s="1733">
        <f>WORKDAY(F405,$G$21,'Business Day Paris'!F384:F578)</f>
        <v>57237</v>
      </c>
      <c r="H405" s="1733">
        <f>WORKDAY(J405,$H$21,'Business Day Paris'!F384:F578)</f>
        <v>57243</v>
      </c>
      <c r="I405" s="1733">
        <f>WORKDAY(J405,$I$21,'Business Day Paris'!F384:F578)</f>
        <v>57245</v>
      </c>
      <c r="J405" s="1734">
        <f>IF(WORKDAY(EOMONTH(F405,0)+$J$21-1,1,'Business Day Paris'!F384:F578)&lt;=EOMONTH(Calendar!F406,0),WORKDAY(EOMONTH(F405,0)+$J$21-1,1,'Business Day Paris'!F384:F578),WORKDAY(EOMONTH(F405,0)+$J$21+1,-1,'Business Day Paris'!F384:F578))</f>
        <v>57250</v>
      </c>
      <c r="K405" s="1249"/>
    </row>
    <row r="406" spans="2:11">
      <c r="B406" s="1259">
        <v>384</v>
      </c>
      <c r="C406" s="2"/>
      <c r="D406" s="1732">
        <f t="shared" si="17"/>
        <v>57224</v>
      </c>
      <c r="E406" s="1733">
        <f t="shared" si="15"/>
        <v>57253</v>
      </c>
      <c r="F406" s="1733">
        <f t="shared" si="16"/>
        <v>57253</v>
      </c>
      <c r="G406" s="1733">
        <f>WORKDAY(F406,$G$21,'Business Day Paris'!F385:F579)</f>
        <v>57266</v>
      </c>
      <c r="H406" s="1733">
        <f>WORKDAY(J406,$H$21,'Business Day Paris'!F385:F579)</f>
        <v>57273</v>
      </c>
      <c r="I406" s="1733">
        <f>WORKDAY(J406,$I$21,'Business Day Paris'!F385:F579)</f>
        <v>57277</v>
      </c>
      <c r="J406" s="1734">
        <f>IF(WORKDAY(EOMONTH(F406,0)+$J$21-1,1,'Business Day Paris'!F385:F579)&lt;=EOMONTH(Calendar!F407,0),WORKDAY(EOMONTH(F406,0)+$J$21-1,1,'Business Day Paris'!F385:F579),WORKDAY(EOMONTH(F406,0)+$J$21+1,-1,'Business Day Paris'!F385:F579))</f>
        <v>57280</v>
      </c>
      <c r="K406" s="1249"/>
    </row>
    <row r="407" spans="2:11">
      <c r="B407" s="1259">
        <v>385</v>
      </c>
      <c r="C407" s="2"/>
      <c r="D407" s="1732">
        <f t="shared" si="17"/>
        <v>57254</v>
      </c>
      <c r="E407" s="1733">
        <f t="shared" si="15"/>
        <v>57284</v>
      </c>
      <c r="F407" s="1733">
        <f t="shared" si="16"/>
        <v>57284</v>
      </c>
      <c r="G407" s="1733">
        <f>WORKDAY(F407,$G$21,'Business Day Paris'!F386:F580)</f>
        <v>57298</v>
      </c>
      <c r="H407" s="1733">
        <f>WORKDAY(J407,$H$21,'Business Day Paris'!F386:F580)</f>
        <v>57304</v>
      </c>
      <c r="I407" s="1733">
        <f>WORKDAY(J407,$I$21,'Business Day Paris'!F386:F580)</f>
        <v>57306</v>
      </c>
      <c r="J407" s="1734">
        <f>IF(WORKDAY(EOMONTH(F407,0)+$J$21-1,1,'Business Day Paris'!F386:F580)&lt;=EOMONTH(Calendar!F408,0),WORKDAY(EOMONTH(F407,0)+$J$21-1,1,'Business Day Paris'!F386:F580),WORKDAY(EOMONTH(F407,0)+$J$21+1,-1,'Business Day Paris'!F386:F580))</f>
        <v>57311</v>
      </c>
      <c r="K407" s="1249"/>
    </row>
    <row r="408" spans="2:11">
      <c r="B408" s="1259">
        <v>386</v>
      </c>
      <c r="C408" s="2"/>
      <c r="D408" s="1732">
        <f t="shared" si="17"/>
        <v>57285</v>
      </c>
      <c r="E408" s="1733">
        <f t="shared" ref="E408:E471" si="18">EOMONTH(D408,0)</f>
        <v>57314</v>
      </c>
      <c r="F408" s="1733">
        <f t="shared" ref="F408:F471" si="19">E408</f>
        <v>57314</v>
      </c>
      <c r="G408" s="1733">
        <f>WORKDAY(F408,$G$21,'Business Day Paris'!F387:F581)</f>
        <v>57328</v>
      </c>
      <c r="H408" s="1733">
        <f>WORKDAY(J408,$H$21,'Business Day Paris'!F387:F581)</f>
        <v>57334</v>
      </c>
      <c r="I408" s="1733">
        <f>WORKDAY(J408,$I$21,'Business Day Paris'!F387:F581)</f>
        <v>57336</v>
      </c>
      <c r="J408" s="1734">
        <f>IF(WORKDAY(EOMONTH(F408,0)+$J$21-1,1,'Business Day Paris'!F387:F581)&lt;=EOMONTH(Calendar!F409,0),WORKDAY(EOMONTH(F408,0)+$J$21-1,1,'Business Day Paris'!F387:F581),WORKDAY(EOMONTH(F408,0)+$J$21+1,-1,'Business Day Paris'!F387:F581))</f>
        <v>57341</v>
      </c>
      <c r="K408" s="1249"/>
    </row>
    <row r="409" spans="2:11">
      <c r="B409" s="1259">
        <v>387</v>
      </c>
      <c r="C409" s="2"/>
      <c r="D409" s="1732">
        <f t="shared" ref="D409:D472" si="20">EOMONTH(D408,0)+1</f>
        <v>57315</v>
      </c>
      <c r="E409" s="1733">
        <f t="shared" si="18"/>
        <v>57345</v>
      </c>
      <c r="F409" s="1733">
        <f t="shared" si="19"/>
        <v>57345</v>
      </c>
      <c r="G409" s="1733">
        <f>WORKDAY(F409,$G$21,'Business Day Paris'!F388:F582)</f>
        <v>57357</v>
      </c>
      <c r="H409" s="1733">
        <f>WORKDAY(J409,$H$21,'Business Day Paris'!F388:F582)</f>
        <v>57367</v>
      </c>
      <c r="I409" s="1733">
        <f>WORKDAY(J409,$I$21,'Business Day Paris'!F388:F582)</f>
        <v>57369</v>
      </c>
      <c r="J409" s="1734">
        <f>IF(WORKDAY(EOMONTH(F409,0)+$J$21-1,1,'Business Day Paris'!F388:F582)&lt;=EOMONTH(Calendar!F410,0),WORKDAY(EOMONTH(F409,0)+$J$21-1,1,'Business Day Paris'!F388:F582),WORKDAY(EOMONTH(F409,0)+$J$21+1,-1,'Business Day Paris'!F388:F582))</f>
        <v>57374</v>
      </c>
      <c r="K409" s="1249"/>
    </row>
    <row r="410" spans="2:11">
      <c r="B410" s="1259">
        <v>388</v>
      </c>
      <c r="C410" s="2"/>
      <c r="D410" s="1732">
        <f t="shared" si="20"/>
        <v>57346</v>
      </c>
      <c r="E410" s="1733">
        <f t="shared" si="18"/>
        <v>57376</v>
      </c>
      <c r="F410" s="1733">
        <f t="shared" si="19"/>
        <v>57376</v>
      </c>
      <c r="G410" s="1733">
        <f>WORKDAY(F410,$G$21,'Business Day Paris'!F389:F583)</f>
        <v>57390</v>
      </c>
      <c r="H410" s="1733">
        <f>WORKDAY(J410,$H$21,'Business Day Paris'!F389:F583)</f>
        <v>57396</v>
      </c>
      <c r="I410" s="1733">
        <f>WORKDAY(J410,$I$21,'Business Day Paris'!F389:F583)</f>
        <v>57398</v>
      </c>
      <c r="J410" s="1734">
        <f>IF(WORKDAY(EOMONTH(F410,0)+$J$21-1,1,'Business Day Paris'!F389:F583)&lt;=EOMONTH(Calendar!F411,0),WORKDAY(EOMONTH(F410,0)+$J$21-1,1,'Business Day Paris'!F389:F583),WORKDAY(EOMONTH(F410,0)+$J$21+1,-1,'Business Day Paris'!F389:F583))</f>
        <v>57403</v>
      </c>
      <c r="K410" s="1249"/>
    </row>
    <row r="411" spans="2:11">
      <c r="B411" s="1259">
        <v>389</v>
      </c>
      <c r="C411" s="2"/>
      <c r="D411" s="1732">
        <f t="shared" si="20"/>
        <v>57377</v>
      </c>
      <c r="E411" s="1733">
        <f t="shared" si="18"/>
        <v>57404</v>
      </c>
      <c r="F411" s="1733">
        <f t="shared" si="19"/>
        <v>57404</v>
      </c>
      <c r="G411" s="1733">
        <f>WORKDAY(F411,$G$21,'Business Day Paris'!F390:F584)</f>
        <v>57418</v>
      </c>
      <c r="H411" s="1733">
        <f>WORKDAY(J411,$H$21,'Business Day Paris'!F390:F584)</f>
        <v>57424</v>
      </c>
      <c r="I411" s="1733">
        <f>WORKDAY(J411,$I$21,'Business Day Paris'!F390:F584)</f>
        <v>57426</v>
      </c>
      <c r="J411" s="1734">
        <f>IF(WORKDAY(EOMONTH(F411,0)+$J$21-1,1,'Business Day Paris'!F390:F584)&lt;=EOMONTH(Calendar!F412,0),WORKDAY(EOMONTH(F411,0)+$J$21-1,1,'Business Day Paris'!F390:F584),WORKDAY(EOMONTH(F411,0)+$J$21+1,-1,'Business Day Paris'!F390:F584))</f>
        <v>57431</v>
      </c>
      <c r="K411" s="1249"/>
    </row>
    <row r="412" spans="2:11">
      <c r="B412" s="1259">
        <v>390</v>
      </c>
      <c r="C412" s="2"/>
      <c r="D412" s="1732">
        <f t="shared" si="20"/>
        <v>57405</v>
      </c>
      <c r="E412" s="1733">
        <f t="shared" si="18"/>
        <v>57435</v>
      </c>
      <c r="F412" s="1733">
        <f t="shared" si="19"/>
        <v>57435</v>
      </c>
      <c r="G412" s="1733">
        <f>WORKDAY(F412,$G$21,'Business Day Paris'!F391:F585)</f>
        <v>57448</v>
      </c>
      <c r="H412" s="1733">
        <f>WORKDAY(J412,$H$21,'Business Day Paris'!F391:F585)</f>
        <v>57455</v>
      </c>
      <c r="I412" s="1733">
        <f>WORKDAY(J412,$I$21,'Business Day Paris'!F391:F585)</f>
        <v>57459</v>
      </c>
      <c r="J412" s="1734">
        <f>IF(WORKDAY(EOMONTH(F412,0)+$J$21-1,1,'Business Day Paris'!F391:F585)&lt;=EOMONTH(Calendar!F413,0),WORKDAY(EOMONTH(F412,0)+$J$21-1,1,'Business Day Paris'!F391:F585),WORKDAY(EOMONTH(F412,0)+$J$21+1,-1,'Business Day Paris'!F391:F585))</f>
        <v>57462</v>
      </c>
      <c r="K412" s="1249"/>
    </row>
    <row r="413" spans="2:11">
      <c r="B413" s="1259">
        <v>391</v>
      </c>
      <c r="C413" s="2"/>
      <c r="D413" s="1732">
        <f t="shared" si="20"/>
        <v>57436</v>
      </c>
      <c r="E413" s="1733">
        <f t="shared" si="18"/>
        <v>57465</v>
      </c>
      <c r="F413" s="1733">
        <f t="shared" si="19"/>
        <v>57465</v>
      </c>
      <c r="G413" s="1733">
        <f>WORKDAY(F413,$G$21,'Business Day Paris'!F392:F586)</f>
        <v>57479</v>
      </c>
      <c r="H413" s="1733">
        <f>WORKDAY(J413,$H$21,'Business Day Paris'!F392:F586)</f>
        <v>57486</v>
      </c>
      <c r="I413" s="1733">
        <f>WORKDAY(J413,$I$21,'Business Day Paris'!F392:F586)</f>
        <v>57488</v>
      </c>
      <c r="J413" s="1734">
        <f>IF(WORKDAY(EOMONTH(F413,0)+$J$21-1,1,'Business Day Paris'!F392:F586)&lt;=EOMONTH(Calendar!F414,0),WORKDAY(EOMONTH(F413,0)+$J$21-1,1,'Business Day Paris'!F392:F586),WORKDAY(EOMONTH(F413,0)+$J$21+1,-1,'Business Day Paris'!F392:F586))</f>
        <v>57493</v>
      </c>
      <c r="K413" s="1249"/>
    </row>
    <row r="414" spans="2:11">
      <c r="B414" s="1259">
        <v>392</v>
      </c>
      <c r="C414" s="2"/>
      <c r="D414" s="1732">
        <f t="shared" si="20"/>
        <v>57466</v>
      </c>
      <c r="E414" s="1733">
        <f t="shared" si="18"/>
        <v>57496</v>
      </c>
      <c r="F414" s="1733">
        <f t="shared" si="19"/>
        <v>57496</v>
      </c>
      <c r="G414" s="1733">
        <f>WORKDAY(F414,$G$21,'Business Day Paris'!F393:F587)</f>
        <v>57510</v>
      </c>
      <c r="H414" s="1733">
        <f>WORKDAY(J414,$H$21,'Business Day Paris'!F393:F587)</f>
        <v>57516</v>
      </c>
      <c r="I414" s="1733">
        <f>WORKDAY(J414,$I$21,'Business Day Paris'!F393:F587)</f>
        <v>57518</v>
      </c>
      <c r="J414" s="1734">
        <f>IF(WORKDAY(EOMONTH(F414,0)+$J$21-1,1,'Business Day Paris'!F393:F587)&lt;=EOMONTH(Calendar!F415,0),WORKDAY(EOMONTH(F414,0)+$J$21-1,1,'Business Day Paris'!F393:F587),WORKDAY(EOMONTH(F414,0)+$J$21+1,-1,'Business Day Paris'!F393:F587))</f>
        <v>57523</v>
      </c>
      <c r="K414" s="1249"/>
    </row>
    <row r="415" spans="2:11">
      <c r="B415" s="1259">
        <v>393</v>
      </c>
      <c r="C415" s="2"/>
      <c r="D415" s="1732">
        <f t="shared" si="20"/>
        <v>57497</v>
      </c>
      <c r="E415" s="1733">
        <f t="shared" si="18"/>
        <v>57526</v>
      </c>
      <c r="F415" s="1733">
        <f t="shared" si="19"/>
        <v>57526</v>
      </c>
      <c r="G415" s="1733">
        <f>WORKDAY(F415,$G$21,'Business Day Paris'!F394:F588)</f>
        <v>57539</v>
      </c>
      <c r="H415" s="1733">
        <f>WORKDAY(J415,$H$21,'Business Day Paris'!F394:F588)</f>
        <v>57546</v>
      </c>
      <c r="I415" s="1733">
        <f>WORKDAY(J415,$I$21,'Business Day Paris'!F394:F588)</f>
        <v>57550</v>
      </c>
      <c r="J415" s="1734">
        <f>IF(WORKDAY(EOMONTH(F415,0)+$J$21-1,1,'Business Day Paris'!F394:F588)&lt;=EOMONTH(Calendar!F416,0),WORKDAY(EOMONTH(F415,0)+$J$21-1,1,'Business Day Paris'!F394:F588),WORKDAY(EOMONTH(F415,0)+$J$21+1,-1,'Business Day Paris'!F394:F588))</f>
        <v>57553</v>
      </c>
      <c r="K415" s="1249"/>
    </row>
    <row r="416" spans="2:11">
      <c r="B416" s="1259">
        <v>394</v>
      </c>
      <c r="C416" s="2"/>
      <c r="D416" s="1732">
        <f t="shared" si="20"/>
        <v>57527</v>
      </c>
      <c r="E416" s="1733">
        <f t="shared" si="18"/>
        <v>57557</v>
      </c>
      <c r="F416" s="1733">
        <f t="shared" si="19"/>
        <v>57557</v>
      </c>
      <c r="G416" s="1733">
        <f>WORKDAY(F416,$G$21,'Business Day Paris'!F395:F589)</f>
        <v>57571</v>
      </c>
      <c r="H416" s="1733">
        <f>WORKDAY(J416,$H$21,'Business Day Paris'!F395:F589)</f>
        <v>57577</v>
      </c>
      <c r="I416" s="1733">
        <f>WORKDAY(J416,$I$21,'Business Day Paris'!F395:F589)</f>
        <v>57579</v>
      </c>
      <c r="J416" s="1734">
        <f>IF(WORKDAY(EOMONTH(F416,0)+$J$21-1,1,'Business Day Paris'!F395:F589)&lt;=EOMONTH(Calendar!F417,0),WORKDAY(EOMONTH(F416,0)+$J$21-1,1,'Business Day Paris'!F395:F589),WORKDAY(EOMONTH(F416,0)+$J$21+1,-1,'Business Day Paris'!F395:F589))</f>
        <v>57584</v>
      </c>
      <c r="K416" s="1249"/>
    </row>
    <row r="417" spans="2:11">
      <c r="B417" s="1259">
        <v>395</v>
      </c>
      <c r="C417" s="2"/>
      <c r="D417" s="1732">
        <f t="shared" si="20"/>
        <v>57558</v>
      </c>
      <c r="E417" s="1733">
        <f t="shared" si="18"/>
        <v>57588</v>
      </c>
      <c r="F417" s="1733">
        <f t="shared" si="19"/>
        <v>57588</v>
      </c>
      <c r="G417" s="1733">
        <f>WORKDAY(F417,$G$21,'Business Day Paris'!F396:F590)</f>
        <v>57602</v>
      </c>
      <c r="H417" s="1733">
        <f>WORKDAY(J417,$H$21,'Business Day Paris'!F396:F590)</f>
        <v>57608</v>
      </c>
      <c r="I417" s="1733">
        <f>WORKDAY(J417,$I$21,'Business Day Paris'!F396:F590)</f>
        <v>57612</v>
      </c>
      <c r="J417" s="1734">
        <f>IF(WORKDAY(EOMONTH(F417,0)+$J$21-1,1,'Business Day Paris'!F396:F590)&lt;=EOMONTH(Calendar!F418,0),WORKDAY(EOMONTH(F417,0)+$J$21-1,1,'Business Day Paris'!F396:F590),WORKDAY(EOMONTH(F417,0)+$J$21+1,-1,'Business Day Paris'!F396:F590))</f>
        <v>57615</v>
      </c>
      <c r="K417" s="1249"/>
    </row>
    <row r="418" spans="2:11">
      <c r="B418" s="1259">
        <v>396</v>
      </c>
      <c r="C418" s="2"/>
      <c r="D418" s="1732">
        <f t="shared" si="20"/>
        <v>57589</v>
      </c>
      <c r="E418" s="1733">
        <f t="shared" si="18"/>
        <v>57618</v>
      </c>
      <c r="F418" s="1733">
        <f t="shared" si="19"/>
        <v>57618</v>
      </c>
      <c r="G418" s="1733">
        <f>WORKDAY(F418,$G$21,'Business Day Paris'!F397:F591)</f>
        <v>57630</v>
      </c>
      <c r="H418" s="1733">
        <f>WORKDAY(J418,$H$21,'Business Day Paris'!F397:F591)</f>
        <v>57640</v>
      </c>
      <c r="I418" s="1733">
        <f>WORKDAY(J418,$I$21,'Business Day Paris'!F397:F591)</f>
        <v>57642</v>
      </c>
      <c r="J418" s="1734">
        <f>IF(WORKDAY(EOMONTH(F418,0)+$J$21-1,1,'Business Day Paris'!F397:F591)&lt;=EOMONTH(Calendar!F419,0),WORKDAY(EOMONTH(F418,0)+$J$21-1,1,'Business Day Paris'!F397:F591),WORKDAY(EOMONTH(F418,0)+$J$21+1,-1,'Business Day Paris'!F397:F591))</f>
        <v>57647</v>
      </c>
      <c r="K418" s="1249"/>
    </row>
    <row r="419" spans="2:11">
      <c r="B419" s="1259">
        <v>397</v>
      </c>
      <c r="C419" s="2"/>
      <c r="D419" s="1732">
        <f t="shared" si="20"/>
        <v>57619</v>
      </c>
      <c r="E419" s="1733">
        <f t="shared" si="18"/>
        <v>57649</v>
      </c>
      <c r="F419" s="1733">
        <f t="shared" si="19"/>
        <v>57649</v>
      </c>
      <c r="G419" s="1733">
        <f>WORKDAY(F419,$G$21,'Business Day Paris'!F398:F592)</f>
        <v>57663</v>
      </c>
      <c r="H419" s="1733">
        <f>WORKDAY(J419,$H$21,'Business Day Paris'!F398:F592)</f>
        <v>57669</v>
      </c>
      <c r="I419" s="1733">
        <f>WORKDAY(J419,$I$21,'Business Day Paris'!F398:F592)</f>
        <v>57671</v>
      </c>
      <c r="J419" s="1734">
        <f>IF(WORKDAY(EOMONTH(F419,0)+$J$21-1,1,'Business Day Paris'!F398:F592)&lt;=EOMONTH(Calendar!F420,0),WORKDAY(EOMONTH(F419,0)+$J$21-1,1,'Business Day Paris'!F398:F592),WORKDAY(EOMONTH(F419,0)+$J$21+1,-1,'Business Day Paris'!F398:F592))</f>
        <v>57676</v>
      </c>
      <c r="K419" s="1249"/>
    </row>
    <row r="420" spans="2:11">
      <c r="B420" s="1259">
        <v>398</v>
      </c>
      <c r="C420" s="2"/>
      <c r="D420" s="1732">
        <f t="shared" si="20"/>
        <v>57650</v>
      </c>
      <c r="E420" s="1733">
        <f t="shared" si="18"/>
        <v>57679</v>
      </c>
      <c r="F420" s="1733">
        <f t="shared" si="19"/>
        <v>57679</v>
      </c>
      <c r="G420" s="1733">
        <f>WORKDAY(F420,$G$21,'Business Day Paris'!F399:F593)</f>
        <v>57693</v>
      </c>
      <c r="H420" s="1733">
        <f>WORKDAY(J420,$H$21,'Business Day Paris'!F399:F593)</f>
        <v>57699</v>
      </c>
      <c r="I420" s="1733">
        <f>WORKDAY(J420,$I$21,'Business Day Paris'!F399:F593)</f>
        <v>57703</v>
      </c>
      <c r="J420" s="1734">
        <f>IF(WORKDAY(EOMONTH(F420,0)+$J$21-1,1,'Business Day Paris'!F399:F593)&lt;=EOMONTH(Calendar!F421,0),WORKDAY(EOMONTH(F420,0)+$J$21-1,1,'Business Day Paris'!F399:F593),WORKDAY(EOMONTH(F420,0)+$J$21+1,-1,'Business Day Paris'!F399:F593))</f>
        <v>57706</v>
      </c>
      <c r="K420" s="1249"/>
    </row>
    <row r="421" spans="2:11">
      <c r="B421" s="1259">
        <v>399</v>
      </c>
      <c r="C421" s="2"/>
      <c r="D421" s="1732">
        <f t="shared" si="20"/>
        <v>57680</v>
      </c>
      <c r="E421" s="1733">
        <f t="shared" si="18"/>
        <v>57710</v>
      </c>
      <c r="F421" s="1733">
        <f t="shared" si="19"/>
        <v>57710</v>
      </c>
      <c r="G421" s="1733">
        <f>WORKDAY(F421,$G$21,'Business Day Paris'!F400:F594)</f>
        <v>57724</v>
      </c>
      <c r="H421" s="1733">
        <f>WORKDAY(J421,$H$21,'Business Day Paris'!F400:F594)</f>
        <v>57731</v>
      </c>
      <c r="I421" s="1733">
        <f>WORKDAY(J421,$I$21,'Business Day Paris'!F400:F594)</f>
        <v>57733</v>
      </c>
      <c r="J421" s="1734">
        <f>IF(WORKDAY(EOMONTH(F421,0)+$J$21-1,1,'Business Day Paris'!F400:F594)&lt;=EOMONTH(Calendar!F422,0),WORKDAY(EOMONTH(F421,0)+$J$21-1,1,'Business Day Paris'!F400:F594),WORKDAY(EOMONTH(F421,0)+$J$21+1,-1,'Business Day Paris'!F400:F594))</f>
        <v>57738</v>
      </c>
      <c r="K421" s="1249"/>
    </row>
    <row r="422" spans="2:11">
      <c r="B422" s="1259">
        <v>400</v>
      </c>
      <c r="C422" s="2"/>
      <c r="D422" s="1732">
        <f t="shared" si="20"/>
        <v>57711</v>
      </c>
      <c r="E422" s="1733">
        <f t="shared" si="18"/>
        <v>57741</v>
      </c>
      <c r="F422" s="1733">
        <f t="shared" si="19"/>
        <v>57741</v>
      </c>
      <c r="G422" s="1733">
        <f>WORKDAY(F422,$G$21,'Business Day Paris'!F401:F595)</f>
        <v>57755</v>
      </c>
      <c r="H422" s="1733">
        <f>WORKDAY(J422,$H$21,'Business Day Paris'!F401:F595)</f>
        <v>57761</v>
      </c>
      <c r="I422" s="1733">
        <f>WORKDAY(J422,$I$21,'Business Day Paris'!F401:F595)</f>
        <v>57763</v>
      </c>
      <c r="J422" s="1734">
        <f>IF(WORKDAY(EOMONTH(F422,0)+$J$21-1,1,'Business Day Paris'!F401:F595)&lt;=EOMONTH(Calendar!F423,0),WORKDAY(EOMONTH(F422,0)+$J$21-1,1,'Business Day Paris'!F401:F595),WORKDAY(EOMONTH(F422,0)+$J$21+1,-1,'Business Day Paris'!F401:F595))</f>
        <v>57768</v>
      </c>
      <c r="K422" s="1249"/>
    </row>
    <row r="423" spans="2:11">
      <c r="B423" s="1259">
        <v>401</v>
      </c>
      <c r="C423" s="2"/>
      <c r="D423" s="1732">
        <f t="shared" si="20"/>
        <v>57742</v>
      </c>
      <c r="E423" s="1733">
        <f t="shared" si="18"/>
        <v>57769</v>
      </c>
      <c r="F423" s="1733">
        <f t="shared" si="19"/>
        <v>57769</v>
      </c>
      <c r="G423" s="1733">
        <f>WORKDAY(F423,$G$21,'Business Day Paris'!F402:F596)</f>
        <v>57783</v>
      </c>
      <c r="H423" s="1733">
        <f>WORKDAY(J423,$H$21,'Business Day Paris'!F402:F596)</f>
        <v>57789</v>
      </c>
      <c r="I423" s="1733">
        <f>WORKDAY(J423,$I$21,'Business Day Paris'!F402:F596)</f>
        <v>57791</v>
      </c>
      <c r="J423" s="1734">
        <f>IF(WORKDAY(EOMONTH(F423,0)+$J$21-1,1,'Business Day Paris'!F402:F596)&lt;=EOMONTH(Calendar!F424,0),WORKDAY(EOMONTH(F423,0)+$J$21-1,1,'Business Day Paris'!F402:F596),WORKDAY(EOMONTH(F423,0)+$J$21+1,-1,'Business Day Paris'!F402:F596))</f>
        <v>57796</v>
      </c>
      <c r="K423" s="1249"/>
    </row>
    <row r="424" spans="2:11">
      <c r="B424" s="1259">
        <v>402</v>
      </c>
      <c r="C424" s="2"/>
      <c r="D424" s="1732">
        <f t="shared" si="20"/>
        <v>57770</v>
      </c>
      <c r="E424" s="1733">
        <f t="shared" si="18"/>
        <v>57800</v>
      </c>
      <c r="F424" s="1733">
        <f t="shared" si="19"/>
        <v>57800</v>
      </c>
      <c r="G424" s="1733">
        <f>WORKDAY(F424,$G$21,'Business Day Paris'!F403:F597)</f>
        <v>57812</v>
      </c>
      <c r="H424" s="1733">
        <f>WORKDAY(J424,$H$21,'Business Day Paris'!F403:F597)</f>
        <v>57822</v>
      </c>
      <c r="I424" s="1733">
        <f>WORKDAY(J424,$I$21,'Business Day Paris'!F403:F597)</f>
        <v>57824</v>
      </c>
      <c r="J424" s="1734">
        <f>IF(WORKDAY(EOMONTH(F424,0)+$J$21-1,1,'Business Day Paris'!F403:F597)&lt;=EOMONTH(Calendar!F425,0),WORKDAY(EOMONTH(F424,0)+$J$21-1,1,'Business Day Paris'!F403:F597),WORKDAY(EOMONTH(F424,0)+$J$21+1,-1,'Business Day Paris'!F403:F597))</f>
        <v>57829</v>
      </c>
      <c r="K424" s="1249"/>
    </row>
    <row r="425" spans="2:11">
      <c r="B425" s="1259">
        <v>403</v>
      </c>
      <c r="C425" s="2"/>
      <c r="D425" s="1732">
        <f t="shared" si="20"/>
        <v>57801</v>
      </c>
      <c r="E425" s="1733">
        <f t="shared" si="18"/>
        <v>57830</v>
      </c>
      <c r="F425" s="1733">
        <f t="shared" si="19"/>
        <v>57830</v>
      </c>
      <c r="G425" s="1733">
        <f>WORKDAY(F425,$G$21,'Business Day Paris'!F404:F598)</f>
        <v>57844</v>
      </c>
      <c r="H425" s="1733">
        <f>WORKDAY(J425,$H$21,'Business Day Paris'!F404:F598)</f>
        <v>57850</v>
      </c>
      <c r="I425" s="1733">
        <f>WORKDAY(J425,$I$21,'Business Day Paris'!F404:F598)</f>
        <v>57852</v>
      </c>
      <c r="J425" s="1734">
        <f>IF(WORKDAY(EOMONTH(F425,0)+$J$21-1,1,'Business Day Paris'!F404:F598)&lt;=EOMONTH(Calendar!F426,0),WORKDAY(EOMONTH(F425,0)+$J$21-1,1,'Business Day Paris'!F404:F598),WORKDAY(EOMONTH(F425,0)+$J$21+1,-1,'Business Day Paris'!F404:F598))</f>
        <v>57857</v>
      </c>
      <c r="K425" s="1249"/>
    </row>
    <row r="426" spans="2:11">
      <c r="B426" s="1259">
        <v>404</v>
      </c>
      <c r="C426" s="2"/>
      <c r="D426" s="1732">
        <f t="shared" si="20"/>
        <v>57831</v>
      </c>
      <c r="E426" s="1733">
        <f t="shared" si="18"/>
        <v>57861</v>
      </c>
      <c r="F426" s="1733">
        <f t="shared" si="19"/>
        <v>57861</v>
      </c>
      <c r="G426" s="1733">
        <f>WORKDAY(F426,$G$21,'Business Day Paris'!F405:F599)</f>
        <v>57875</v>
      </c>
      <c r="H426" s="1733">
        <f>WORKDAY(J426,$H$21,'Business Day Paris'!F405:F599)</f>
        <v>57881</v>
      </c>
      <c r="I426" s="1733">
        <f>WORKDAY(J426,$I$21,'Business Day Paris'!F405:F599)</f>
        <v>57885</v>
      </c>
      <c r="J426" s="1734">
        <f>IF(WORKDAY(EOMONTH(F426,0)+$J$21-1,1,'Business Day Paris'!F405:F599)&lt;=EOMONTH(Calendar!F427,0),WORKDAY(EOMONTH(F426,0)+$J$21-1,1,'Business Day Paris'!F405:F599),WORKDAY(EOMONTH(F426,0)+$J$21+1,-1,'Business Day Paris'!F405:F599))</f>
        <v>57888</v>
      </c>
      <c r="K426" s="1249"/>
    </row>
    <row r="427" spans="2:11">
      <c r="B427" s="1259">
        <v>405</v>
      </c>
      <c r="C427" s="2"/>
      <c r="D427" s="1732">
        <f t="shared" si="20"/>
        <v>57862</v>
      </c>
      <c r="E427" s="1733">
        <f t="shared" si="18"/>
        <v>57891</v>
      </c>
      <c r="F427" s="1733">
        <f t="shared" si="19"/>
        <v>57891</v>
      </c>
      <c r="G427" s="1733">
        <f>WORKDAY(F427,$G$21,'Business Day Paris'!F406:F600)</f>
        <v>57903</v>
      </c>
      <c r="H427" s="1733">
        <f>WORKDAY(J427,$H$21,'Business Day Paris'!F406:F600)</f>
        <v>57913</v>
      </c>
      <c r="I427" s="1733">
        <f>WORKDAY(J427,$I$21,'Business Day Paris'!F406:F600)</f>
        <v>57915</v>
      </c>
      <c r="J427" s="1734">
        <f>IF(WORKDAY(EOMONTH(F427,0)+$J$21-1,1,'Business Day Paris'!F406:F600)&lt;=EOMONTH(Calendar!F428,0),WORKDAY(EOMONTH(F427,0)+$J$21-1,1,'Business Day Paris'!F406:F600),WORKDAY(EOMONTH(F427,0)+$J$21+1,-1,'Business Day Paris'!F406:F600))</f>
        <v>57920</v>
      </c>
      <c r="K427" s="1249"/>
    </row>
    <row r="428" spans="2:11">
      <c r="B428" s="1259">
        <v>406</v>
      </c>
      <c r="C428" s="2"/>
      <c r="D428" s="1732">
        <f t="shared" si="20"/>
        <v>57892</v>
      </c>
      <c r="E428" s="1733">
        <f t="shared" si="18"/>
        <v>57922</v>
      </c>
      <c r="F428" s="1733">
        <f t="shared" si="19"/>
        <v>57922</v>
      </c>
      <c r="G428" s="1733">
        <f>WORKDAY(F428,$G$21,'Business Day Paris'!F407:F601)</f>
        <v>57936</v>
      </c>
      <c r="H428" s="1733">
        <f>WORKDAY(J428,$H$21,'Business Day Paris'!F407:F601)</f>
        <v>57942</v>
      </c>
      <c r="I428" s="1733">
        <f>WORKDAY(J428,$I$21,'Business Day Paris'!F407:F601)</f>
        <v>57944</v>
      </c>
      <c r="J428" s="1734">
        <f>IF(WORKDAY(EOMONTH(F428,0)+$J$21-1,1,'Business Day Paris'!F407:F601)&lt;=EOMONTH(Calendar!F429,0),WORKDAY(EOMONTH(F428,0)+$J$21-1,1,'Business Day Paris'!F407:F601),WORKDAY(EOMONTH(F428,0)+$J$21+1,-1,'Business Day Paris'!F407:F601))</f>
        <v>57949</v>
      </c>
      <c r="K428" s="1249"/>
    </row>
    <row r="429" spans="2:11">
      <c r="B429" s="1259">
        <v>407</v>
      </c>
      <c r="C429" s="2"/>
      <c r="D429" s="1732">
        <f t="shared" si="20"/>
        <v>57923</v>
      </c>
      <c r="E429" s="1733">
        <f t="shared" si="18"/>
        <v>57953</v>
      </c>
      <c r="F429" s="1733">
        <f t="shared" si="19"/>
        <v>57953</v>
      </c>
      <c r="G429" s="1733">
        <f>WORKDAY(F429,$G$21,'Business Day Paris'!F408:F602)</f>
        <v>57966</v>
      </c>
      <c r="H429" s="1733">
        <f>WORKDAY(J429,$H$21,'Business Day Paris'!F408:F602)</f>
        <v>57973</v>
      </c>
      <c r="I429" s="1733">
        <f>WORKDAY(J429,$I$21,'Business Day Paris'!F408:F602)</f>
        <v>57977</v>
      </c>
      <c r="J429" s="1734">
        <f>IF(WORKDAY(EOMONTH(F429,0)+$J$21-1,1,'Business Day Paris'!F408:F602)&lt;=EOMONTH(Calendar!F430,0),WORKDAY(EOMONTH(F429,0)+$J$21-1,1,'Business Day Paris'!F408:F602),WORKDAY(EOMONTH(F429,0)+$J$21+1,-1,'Business Day Paris'!F408:F602))</f>
        <v>57980</v>
      </c>
      <c r="K429" s="1249"/>
    </row>
    <row r="430" spans="2:11">
      <c r="B430" s="1259">
        <v>408</v>
      </c>
      <c r="C430" s="2"/>
      <c r="D430" s="1732">
        <f t="shared" si="20"/>
        <v>57954</v>
      </c>
      <c r="E430" s="1733">
        <f t="shared" si="18"/>
        <v>57983</v>
      </c>
      <c r="F430" s="1733">
        <f t="shared" si="19"/>
        <v>57983</v>
      </c>
      <c r="G430" s="1733">
        <f>WORKDAY(F430,$G$21,'Business Day Paris'!F409:F603)</f>
        <v>57997</v>
      </c>
      <c r="H430" s="1733">
        <f>WORKDAY(J430,$H$21,'Business Day Paris'!F409:F603)</f>
        <v>58004</v>
      </c>
      <c r="I430" s="1733">
        <f>WORKDAY(J430,$I$21,'Business Day Paris'!F409:F603)</f>
        <v>58006</v>
      </c>
      <c r="J430" s="1734">
        <f>IF(WORKDAY(EOMONTH(F430,0)+$J$21-1,1,'Business Day Paris'!F409:F603)&lt;=EOMONTH(Calendar!F431,0),WORKDAY(EOMONTH(F430,0)+$J$21-1,1,'Business Day Paris'!F409:F603),WORKDAY(EOMONTH(F430,0)+$J$21+1,-1,'Business Day Paris'!F409:F603))</f>
        <v>58011</v>
      </c>
      <c r="K430" s="1249"/>
    </row>
    <row r="431" spans="2:11">
      <c r="B431" s="1259">
        <v>409</v>
      </c>
      <c r="C431" s="2"/>
      <c r="D431" s="1732">
        <f t="shared" si="20"/>
        <v>57984</v>
      </c>
      <c r="E431" s="1733">
        <f t="shared" si="18"/>
        <v>58014</v>
      </c>
      <c r="F431" s="1733">
        <f t="shared" si="19"/>
        <v>58014</v>
      </c>
      <c r="G431" s="1733">
        <f>WORKDAY(F431,$G$21,'Business Day Paris'!F410:F604)</f>
        <v>58028</v>
      </c>
      <c r="H431" s="1733">
        <f>WORKDAY(J431,$H$21,'Business Day Paris'!F410:F604)</f>
        <v>58034</v>
      </c>
      <c r="I431" s="1733">
        <f>WORKDAY(J431,$I$21,'Business Day Paris'!F410:F604)</f>
        <v>58036</v>
      </c>
      <c r="J431" s="1734">
        <f>IF(WORKDAY(EOMONTH(F431,0)+$J$21-1,1,'Business Day Paris'!F410:F604)&lt;=EOMONTH(Calendar!F432,0),WORKDAY(EOMONTH(F431,0)+$J$21-1,1,'Business Day Paris'!F410:F604),WORKDAY(EOMONTH(F431,0)+$J$21+1,-1,'Business Day Paris'!F410:F604))</f>
        <v>58041</v>
      </c>
      <c r="K431" s="1249"/>
    </row>
    <row r="432" spans="2:11">
      <c r="B432" s="1259">
        <v>410</v>
      </c>
      <c r="C432" s="2"/>
      <c r="D432" s="1732">
        <f t="shared" si="20"/>
        <v>58015</v>
      </c>
      <c r="E432" s="1733">
        <f t="shared" si="18"/>
        <v>58044</v>
      </c>
      <c r="F432" s="1733">
        <f t="shared" si="19"/>
        <v>58044</v>
      </c>
      <c r="G432" s="1733">
        <f>WORKDAY(F432,$G$21,'Business Day Paris'!F411:F605)</f>
        <v>58057</v>
      </c>
      <c r="H432" s="1733">
        <f>WORKDAY(J432,$H$21,'Business Day Paris'!F411:F605)</f>
        <v>58064</v>
      </c>
      <c r="I432" s="1733">
        <f>WORKDAY(J432,$I$21,'Business Day Paris'!F411:F605)</f>
        <v>58068</v>
      </c>
      <c r="J432" s="1734">
        <f>IF(WORKDAY(EOMONTH(F432,0)+$J$21-1,1,'Business Day Paris'!F411:F605)&lt;=EOMONTH(Calendar!F433,0),WORKDAY(EOMONTH(F432,0)+$J$21-1,1,'Business Day Paris'!F411:F605),WORKDAY(EOMONTH(F432,0)+$J$21+1,-1,'Business Day Paris'!F411:F605))</f>
        <v>58071</v>
      </c>
      <c r="K432" s="1249"/>
    </row>
    <row r="433" spans="2:11">
      <c r="B433" s="1259">
        <v>411</v>
      </c>
      <c r="C433" s="2"/>
      <c r="D433" s="1732">
        <f t="shared" si="20"/>
        <v>58045</v>
      </c>
      <c r="E433" s="1733">
        <f t="shared" si="18"/>
        <v>58075</v>
      </c>
      <c r="F433" s="1733">
        <f t="shared" si="19"/>
        <v>58075</v>
      </c>
      <c r="G433" s="1733">
        <f>WORKDAY(F433,$G$21,'Business Day Paris'!F412:F606)</f>
        <v>58089</v>
      </c>
      <c r="H433" s="1733">
        <f>WORKDAY(J433,$H$21,'Business Day Paris'!F412:F606)</f>
        <v>58095</v>
      </c>
      <c r="I433" s="1733">
        <f>WORKDAY(J433,$I$21,'Business Day Paris'!F412:F606)</f>
        <v>58097</v>
      </c>
      <c r="J433" s="1734">
        <f>IF(WORKDAY(EOMONTH(F433,0)+$J$21-1,1,'Business Day Paris'!F412:F606)&lt;=EOMONTH(Calendar!F434,0),WORKDAY(EOMONTH(F433,0)+$J$21-1,1,'Business Day Paris'!F412:F606),WORKDAY(EOMONTH(F433,0)+$J$21+1,-1,'Business Day Paris'!F412:F606))</f>
        <v>58102</v>
      </c>
      <c r="K433" s="1249"/>
    </row>
    <row r="434" spans="2:11">
      <c r="B434" s="1259">
        <v>412</v>
      </c>
      <c r="C434" s="2"/>
      <c r="D434" s="1732">
        <f t="shared" si="20"/>
        <v>58076</v>
      </c>
      <c r="E434" s="1733">
        <f t="shared" si="18"/>
        <v>58106</v>
      </c>
      <c r="F434" s="1733">
        <f t="shared" si="19"/>
        <v>58106</v>
      </c>
      <c r="G434" s="1733">
        <f>WORKDAY(F434,$G$21,'Business Day Paris'!F413:F607)</f>
        <v>58120</v>
      </c>
      <c r="H434" s="1733">
        <f>WORKDAY(J434,$H$21,'Business Day Paris'!F413:F607)</f>
        <v>58126</v>
      </c>
      <c r="I434" s="1733">
        <f>WORKDAY(J434,$I$21,'Business Day Paris'!F413:F607)</f>
        <v>58130</v>
      </c>
      <c r="J434" s="1734">
        <f>IF(WORKDAY(EOMONTH(F434,0)+$J$21-1,1,'Business Day Paris'!F413:F607)&lt;=EOMONTH(Calendar!F435,0),WORKDAY(EOMONTH(F434,0)+$J$21-1,1,'Business Day Paris'!F413:F607),WORKDAY(EOMONTH(F434,0)+$J$21+1,-1,'Business Day Paris'!F413:F607))</f>
        <v>58133</v>
      </c>
      <c r="K434" s="1249"/>
    </row>
    <row r="435" spans="2:11">
      <c r="B435" s="1259">
        <v>413</v>
      </c>
      <c r="C435" s="2"/>
      <c r="D435" s="1732">
        <f t="shared" si="20"/>
        <v>58107</v>
      </c>
      <c r="E435" s="1733">
        <f t="shared" si="18"/>
        <v>58134</v>
      </c>
      <c r="F435" s="1733">
        <f t="shared" si="19"/>
        <v>58134</v>
      </c>
      <c r="G435" s="1733">
        <f>WORKDAY(F435,$G$21,'Business Day Paris'!F414:F608)</f>
        <v>58148</v>
      </c>
      <c r="H435" s="1733">
        <f>WORKDAY(J435,$H$21,'Business Day Paris'!F414:F608)</f>
        <v>58154</v>
      </c>
      <c r="I435" s="1733">
        <f>WORKDAY(J435,$I$21,'Business Day Paris'!F414:F608)</f>
        <v>58158</v>
      </c>
      <c r="J435" s="1734">
        <f>IF(WORKDAY(EOMONTH(F435,0)+$J$21-1,1,'Business Day Paris'!F414:F608)&lt;=EOMONTH(Calendar!F436,0),WORKDAY(EOMONTH(F435,0)+$J$21-1,1,'Business Day Paris'!F414:F608),WORKDAY(EOMONTH(F435,0)+$J$21+1,-1,'Business Day Paris'!F414:F608))</f>
        <v>58161</v>
      </c>
      <c r="K435" s="1249"/>
    </row>
    <row r="436" spans="2:11">
      <c r="B436" s="1259">
        <v>414</v>
      </c>
      <c r="C436" s="2"/>
      <c r="D436" s="1732">
        <f t="shared" si="20"/>
        <v>58135</v>
      </c>
      <c r="E436" s="1733">
        <f t="shared" si="18"/>
        <v>58165</v>
      </c>
      <c r="F436" s="1733">
        <f t="shared" si="19"/>
        <v>58165</v>
      </c>
      <c r="G436" s="1733">
        <f>WORKDAY(F436,$G$21,'Business Day Paris'!F415:F609)</f>
        <v>58179</v>
      </c>
      <c r="H436" s="1733">
        <f>WORKDAY(J436,$H$21,'Business Day Paris'!F415:F609)</f>
        <v>58186</v>
      </c>
      <c r="I436" s="1733">
        <f>WORKDAY(J436,$I$21,'Business Day Paris'!F415:F609)</f>
        <v>58188</v>
      </c>
      <c r="J436" s="1734">
        <f>IF(WORKDAY(EOMONTH(F436,0)+$J$21-1,1,'Business Day Paris'!F415:F609)&lt;=EOMONTH(Calendar!F437,0),WORKDAY(EOMONTH(F436,0)+$J$21-1,1,'Business Day Paris'!F415:F609),WORKDAY(EOMONTH(F436,0)+$J$21+1,-1,'Business Day Paris'!F415:F609))</f>
        <v>58193</v>
      </c>
      <c r="K436" s="1249"/>
    </row>
    <row r="437" spans="2:11">
      <c r="B437" s="1259">
        <v>415</v>
      </c>
      <c r="C437" s="2"/>
      <c r="D437" s="1732">
        <f t="shared" si="20"/>
        <v>58166</v>
      </c>
      <c r="E437" s="1733">
        <f t="shared" si="18"/>
        <v>58195</v>
      </c>
      <c r="F437" s="1733">
        <f t="shared" si="19"/>
        <v>58195</v>
      </c>
      <c r="G437" s="1733">
        <f>WORKDAY(F437,$G$21,'Business Day Paris'!F416:F610)</f>
        <v>58209</v>
      </c>
      <c r="H437" s="1733">
        <f>WORKDAY(J437,$H$21,'Business Day Paris'!F416:F610)</f>
        <v>58215</v>
      </c>
      <c r="I437" s="1733">
        <f>WORKDAY(J437,$I$21,'Business Day Paris'!F416:F610)</f>
        <v>58217</v>
      </c>
      <c r="J437" s="1734">
        <f>IF(WORKDAY(EOMONTH(F437,0)+$J$21-1,1,'Business Day Paris'!F416:F610)&lt;=EOMONTH(Calendar!F438,0),WORKDAY(EOMONTH(F437,0)+$J$21-1,1,'Business Day Paris'!F416:F610),WORKDAY(EOMONTH(F437,0)+$J$21+1,-1,'Business Day Paris'!F416:F610))</f>
        <v>58222</v>
      </c>
      <c r="K437" s="1249"/>
    </row>
    <row r="438" spans="2:11">
      <c r="B438" s="1259">
        <v>416</v>
      </c>
      <c r="C438" s="2"/>
      <c r="D438" s="1732">
        <f t="shared" si="20"/>
        <v>58196</v>
      </c>
      <c r="E438" s="1733">
        <f t="shared" si="18"/>
        <v>58226</v>
      </c>
      <c r="F438" s="1733">
        <f t="shared" si="19"/>
        <v>58226</v>
      </c>
      <c r="G438" s="1733">
        <f>WORKDAY(F438,$G$21,'Business Day Paris'!F417:F611)</f>
        <v>58239</v>
      </c>
      <c r="H438" s="1733">
        <f>WORKDAY(J438,$H$21,'Business Day Paris'!F417:F611)</f>
        <v>58246</v>
      </c>
      <c r="I438" s="1733">
        <f>WORKDAY(J438,$I$21,'Business Day Paris'!F417:F611)</f>
        <v>58250</v>
      </c>
      <c r="J438" s="1734">
        <f>IF(WORKDAY(EOMONTH(F438,0)+$J$21-1,1,'Business Day Paris'!F417:F611)&lt;=EOMONTH(Calendar!F439,0),WORKDAY(EOMONTH(F438,0)+$J$21-1,1,'Business Day Paris'!F417:F611),WORKDAY(EOMONTH(F438,0)+$J$21+1,-1,'Business Day Paris'!F417:F611))</f>
        <v>58253</v>
      </c>
      <c r="K438" s="1249"/>
    </row>
    <row r="439" spans="2:11">
      <c r="B439" s="1259">
        <v>417</v>
      </c>
      <c r="C439" s="2"/>
      <c r="D439" s="1732">
        <f t="shared" si="20"/>
        <v>58227</v>
      </c>
      <c r="E439" s="1733">
        <f t="shared" si="18"/>
        <v>58256</v>
      </c>
      <c r="F439" s="1733">
        <f t="shared" si="19"/>
        <v>58256</v>
      </c>
      <c r="G439" s="1733">
        <f>WORKDAY(F439,$G$21,'Business Day Paris'!F418:F612)</f>
        <v>58270</v>
      </c>
      <c r="H439" s="1733">
        <f>WORKDAY(J439,$H$21,'Business Day Paris'!F418:F612)</f>
        <v>58277</v>
      </c>
      <c r="I439" s="1733">
        <f>WORKDAY(J439,$I$21,'Business Day Paris'!F418:F612)</f>
        <v>58279</v>
      </c>
      <c r="J439" s="1734">
        <f>IF(WORKDAY(EOMONTH(F439,0)+$J$21-1,1,'Business Day Paris'!F418:F612)&lt;=EOMONTH(Calendar!F440,0),WORKDAY(EOMONTH(F439,0)+$J$21-1,1,'Business Day Paris'!F418:F612),WORKDAY(EOMONTH(F439,0)+$J$21+1,-1,'Business Day Paris'!F418:F612))</f>
        <v>58284</v>
      </c>
      <c r="K439" s="1249"/>
    </row>
    <row r="440" spans="2:11">
      <c r="B440" s="1259">
        <v>418</v>
      </c>
      <c r="C440" s="2"/>
      <c r="D440" s="1732">
        <f t="shared" si="20"/>
        <v>58257</v>
      </c>
      <c r="E440" s="1733">
        <f t="shared" si="18"/>
        <v>58287</v>
      </c>
      <c r="F440" s="1733">
        <f t="shared" si="19"/>
        <v>58287</v>
      </c>
      <c r="G440" s="1733">
        <f>WORKDAY(F440,$G$21,'Business Day Paris'!F419:F613)</f>
        <v>58301</v>
      </c>
      <c r="H440" s="1733">
        <f>WORKDAY(J440,$H$21,'Business Day Paris'!F419:F613)</f>
        <v>58307</v>
      </c>
      <c r="I440" s="1733">
        <f>WORKDAY(J440,$I$21,'Business Day Paris'!F419:F613)</f>
        <v>58309</v>
      </c>
      <c r="J440" s="1734">
        <f>IF(WORKDAY(EOMONTH(F440,0)+$J$21-1,1,'Business Day Paris'!F419:F613)&lt;=EOMONTH(Calendar!F441,0),WORKDAY(EOMONTH(F440,0)+$J$21-1,1,'Business Day Paris'!F419:F613),WORKDAY(EOMONTH(F440,0)+$J$21+1,-1,'Business Day Paris'!F419:F613))</f>
        <v>58314</v>
      </c>
      <c r="K440" s="1249"/>
    </row>
    <row r="441" spans="2:11">
      <c r="B441" s="1259">
        <v>419</v>
      </c>
      <c r="C441" s="2"/>
      <c r="D441" s="1732">
        <f t="shared" si="20"/>
        <v>58288</v>
      </c>
      <c r="E441" s="1733">
        <f t="shared" si="18"/>
        <v>58318</v>
      </c>
      <c r="F441" s="1733">
        <f t="shared" si="19"/>
        <v>58318</v>
      </c>
      <c r="G441" s="1733">
        <f>WORKDAY(F441,$G$21,'Business Day Paris'!F420:F614)</f>
        <v>58330</v>
      </c>
      <c r="H441" s="1733">
        <f>WORKDAY(J441,$H$21,'Business Day Paris'!F420:F614)</f>
        <v>58340</v>
      </c>
      <c r="I441" s="1733">
        <f>WORKDAY(J441,$I$21,'Business Day Paris'!F420:F614)</f>
        <v>58342</v>
      </c>
      <c r="J441" s="1734">
        <f>IF(WORKDAY(EOMONTH(F441,0)+$J$21-1,1,'Business Day Paris'!F420:F614)&lt;=EOMONTH(Calendar!F442,0),WORKDAY(EOMONTH(F441,0)+$J$21-1,1,'Business Day Paris'!F420:F614),WORKDAY(EOMONTH(F441,0)+$J$21+1,-1,'Business Day Paris'!F420:F614))</f>
        <v>58347</v>
      </c>
      <c r="K441" s="1249"/>
    </row>
    <row r="442" spans="2:11">
      <c r="B442" s="1259">
        <v>420</v>
      </c>
      <c r="C442" s="2"/>
      <c r="D442" s="1732">
        <f t="shared" si="20"/>
        <v>58319</v>
      </c>
      <c r="E442" s="1733">
        <f t="shared" si="18"/>
        <v>58348</v>
      </c>
      <c r="F442" s="1733">
        <f t="shared" si="19"/>
        <v>58348</v>
      </c>
      <c r="G442" s="1733">
        <f>WORKDAY(F442,$G$21,'Business Day Paris'!F421:F615)</f>
        <v>58362</v>
      </c>
      <c r="H442" s="1733">
        <f>WORKDAY(J442,$H$21,'Business Day Paris'!F421:F615)</f>
        <v>58368</v>
      </c>
      <c r="I442" s="1733">
        <f>WORKDAY(J442,$I$21,'Business Day Paris'!F421:F615)</f>
        <v>58370</v>
      </c>
      <c r="J442" s="1734">
        <f>IF(WORKDAY(EOMONTH(F442,0)+$J$21-1,1,'Business Day Paris'!F421:F615)&lt;=EOMONTH(Calendar!F443,0),WORKDAY(EOMONTH(F442,0)+$J$21-1,1,'Business Day Paris'!F421:F615),WORKDAY(EOMONTH(F442,0)+$J$21+1,-1,'Business Day Paris'!F421:F615))</f>
        <v>58375</v>
      </c>
      <c r="K442" s="1249"/>
    </row>
    <row r="443" spans="2:11">
      <c r="B443" s="1259">
        <v>421</v>
      </c>
      <c r="C443" s="2"/>
      <c r="D443" s="1732">
        <f t="shared" si="20"/>
        <v>58349</v>
      </c>
      <c r="E443" s="1733">
        <f t="shared" si="18"/>
        <v>58379</v>
      </c>
      <c r="F443" s="1733">
        <f t="shared" si="19"/>
        <v>58379</v>
      </c>
      <c r="G443" s="1733">
        <f>WORKDAY(F443,$G$21,'Business Day Paris'!F422:F616)</f>
        <v>58393</v>
      </c>
      <c r="H443" s="1733">
        <f>WORKDAY(J443,$H$21,'Business Day Paris'!F422:F616)</f>
        <v>58399</v>
      </c>
      <c r="I443" s="1733">
        <f>WORKDAY(J443,$I$21,'Business Day Paris'!F422:F616)</f>
        <v>58403</v>
      </c>
      <c r="J443" s="1734">
        <f>IF(WORKDAY(EOMONTH(F443,0)+$J$21-1,1,'Business Day Paris'!F422:F616)&lt;=EOMONTH(Calendar!F444,0),WORKDAY(EOMONTH(F443,0)+$J$21-1,1,'Business Day Paris'!F422:F616),WORKDAY(EOMONTH(F443,0)+$J$21+1,-1,'Business Day Paris'!F422:F616))</f>
        <v>58406</v>
      </c>
      <c r="K443" s="1249"/>
    </row>
    <row r="444" spans="2:11">
      <c r="B444" s="1259">
        <v>422</v>
      </c>
      <c r="C444" s="2"/>
      <c r="D444" s="1732">
        <f t="shared" si="20"/>
        <v>58380</v>
      </c>
      <c r="E444" s="1733">
        <f t="shared" si="18"/>
        <v>58409</v>
      </c>
      <c r="F444" s="1733">
        <f t="shared" si="19"/>
        <v>58409</v>
      </c>
      <c r="G444" s="1733">
        <f>WORKDAY(F444,$G$21,'Business Day Paris'!F423:F617)</f>
        <v>58421</v>
      </c>
      <c r="H444" s="1733">
        <f>WORKDAY(J444,$H$21,'Business Day Paris'!F423:F617)</f>
        <v>58431</v>
      </c>
      <c r="I444" s="1733">
        <f>WORKDAY(J444,$I$21,'Business Day Paris'!F423:F617)</f>
        <v>58433</v>
      </c>
      <c r="J444" s="1734">
        <f>IF(WORKDAY(EOMONTH(F444,0)+$J$21-1,1,'Business Day Paris'!F423:F617)&lt;=EOMONTH(Calendar!F445,0),WORKDAY(EOMONTH(F444,0)+$J$21-1,1,'Business Day Paris'!F423:F617),WORKDAY(EOMONTH(F444,0)+$J$21+1,-1,'Business Day Paris'!F423:F617))</f>
        <v>58438</v>
      </c>
      <c r="K444" s="1249"/>
    </row>
    <row r="445" spans="2:11">
      <c r="B445" s="1259">
        <v>423</v>
      </c>
      <c r="C445" s="2"/>
      <c r="D445" s="1732">
        <f t="shared" si="20"/>
        <v>58410</v>
      </c>
      <c r="E445" s="1733">
        <f t="shared" si="18"/>
        <v>58440</v>
      </c>
      <c r="F445" s="1733">
        <f t="shared" si="19"/>
        <v>58440</v>
      </c>
      <c r="G445" s="1733">
        <f>WORKDAY(F445,$G$21,'Business Day Paris'!F424:F618)</f>
        <v>58454</v>
      </c>
      <c r="H445" s="1733">
        <f>WORKDAY(J445,$H$21,'Business Day Paris'!F424:F618)</f>
        <v>58460</v>
      </c>
      <c r="I445" s="1733">
        <f>WORKDAY(J445,$I$21,'Business Day Paris'!F424:F618)</f>
        <v>58462</v>
      </c>
      <c r="J445" s="1734">
        <f>IF(WORKDAY(EOMONTH(F445,0)+$J$21-1,1,'Business Day Paris'!F424:F618)&lt;=EOMONTH(Calendar!F446,0),WORKDAY(EOMONTH(F445,0)+$J$21-1,1,'Business Day Paris'!F424:F618),WORKDAY(EOMONTH(F445,0)+$J$21+1,-1,'Business Day Paris'!F424:F618))</f>
        <v>58467</v>
      </c>
      <c r="K445" s="1249"/>
    </row>
    <row r="446" spans="2:11">
      <c r="B446" s="1259">
        <v>424</v>
      </c>
      <c r="C446" s="2"/>
      <c r="D446" s="1732">
        <f t="shared" si="20"/>
        <v>58441</v>
      </c>
      <c r="E446" s="1733">
        <f t="shared" si="18"/>
        <v>58471</v>
      </c>
      <c r="F446" s="1733">
        <f t="shared" si="19"/>
        <v>58471</v>
      </c>
      <c r="G446" s="1733">
        <f>WORKDAY(F446,$G$21,'Business Day Paris'!F425:F619)</f>
        <v>58484</v>
      </c>
      <c r="H446" s="1733">
        <f>WORKDAY(J446,$H$21,'Business Day Paris'!F425:F619)</f>
        <v>58491</v>
      </c>
      <c r="I446" s="1733">
        <f>WORKDAY(J446,$I$21,'Business Day Paris'!F425:F619)</f>
        <v>58495</v>
      </c>
      <c r="J446" s="1734">
        <f>IF(WORKDAY(EOMONTH(F446,0)+$J$21-1,1,'Business Day Paris'!F425:F619)&lt;=EOMONTH(Calendar!F447,0),WORKDAY(EOMONTH(F446,0)+$J$21-1,1,'Business Day Paris'!F425:F619),WORKDAY(EOMONTH(F446,0)+$J$21+1,-1,'Business Day Paris'!F425:F619))</f>
        <v>58498</v>
      </c>
      <c r="K446" s="1249"/>
    </row>
    <row r="447" spans="2:11">
      <c r="B447" s="1259">
        <v>425</v>
      </c>
      <c r="C447" s="2"/>
      <c r="D447" s="1732">
        <f t="shared" si="20"/>
        <v>58472</v>
      </c>
      <c r="E447" s="1733">
        <f t="shared" si="18"/>
        <v>58500</v>
      </c>
      <c r="F447" s="1733">
        <f t="shared" si="19"/>
        <v>58500</v>
      </c>
      <c r="G447" s="1733">
        <f>WORKDAY(F447,$G$21,'Business Day Paris'!F426:F620)</f>
        <v>58512</v>
      </c>
      <c r="H447" s="1733">
        <f>WORKDAY(J447,$H$21,'Business Day Paris'!F426:F620)</f>
        <v>58522</v>
      </c>
      <c r="I447" s="1733">
        <f>WORKDAY(J447,$I$21,'Business Day Paris'!F426:F620)</f>
        <v>58524</v>
      </c>
      <c r="J447" s="1734">
        <f>IF(WORKDAY(EOMONTH(F447,0)+$J$21-1,1,'Business Day Paris'!F426:F620)&lt;=EOMONTH(Calendar!F448,0),WORKDAY(EOMONTH(F447,0)+$J$21-1,1,'Business Day Paris'!F426:F620),WORKDAY(EOMONTH(F447,0)+$J$21+1,-1,'Business Day Paris'!F426:F620))</f>
        <v>58529</v>
      </c>
      <c r="K447" s="1249"/>
    </row>
    <row r="448" spans="2:11">
      <c r="B448" s="1259">
        <v>426</v>
      </c>
      <c r="C448" s="2"/>
      <c r="D448" s="1732">
        <f t="shared" si="20"/>
        <v>58501</v>
      </c>
      <c r="E448" s="1733">
        <f t="shared" si="18"/>
        <v>58531</v>
      </c>
      <c r="F448" s="1733">
        <f t="shared" si="19"/>
        <v>58531</v>
      </c>
      <c r="G448" s="1733">
        <f>WORKDAY(F448,$G$21,'Business Day Paris'!F427:F621)</f>
        <v>58545</v>
      </c>
      <c r="H448" s="1733">
        <f>WORKDAY(J448,$H$21,'Business Day Paris'!F427:F621)</f>
        <v>58551</v>
      </c>
      <c r="I448" s="1733">
        <f>WORKDAY(J448,$I$21,'Business Day Paris'!F427:F621)</f>
        <v>58553</v>
      </c>
      <c r="J448" s="1734">
        <f>IF(WORKDAY(EOMONTH(F448,0)+$J$21-1,1,'Business Day Paris'!F427:F621)&lt;=EOMONTH(Calendar!F449,0),WORKDAY(EOMONTH(F448,0)+$J$21-1,1,'Business Day Paris'!F427:F621),WORKDAY(EOMONTH(F448,0)+$J$21+1,-1,'Business Day Paris'!F427:F621))</f>
        <v>58558</v>
      </c>
      <c r="K448" s="1249"/>
    </row>
    <row r="449" spans="2:11">
      <c r="B449" s="1259">
        <v>427</v>
      </c>
      <c r="C449" s="2"/>
      <c r="D449" s="1732">
        <f t="shared" si="20"/>
        <v>58532</v>
      </c>
      <c r="E449" s="1733">
        <f t="shared" si="18"/>
        <v>58561</v>
      </c>
      <c r="F449" s="1733">
        <f t="shared" si="19"/>
        <v>58561</v>
      </c>
      <c r="G449" s="1733">
        <f>WORKDAY(F449,$G$21,'Business Day Paris'!F428:F622)</f>
        <v>58575</v>
      </c>
      <c r="H449" s="1733">
        <f>WORKDAY(J449,$H$21,'Business Day Paris'!F428:F622)</f>
        <v>58581</v>
      </c>
      <c r="I449" s="1733">
        <f>WORKDAY(J449,$I$21,'Business Day Paris'!F428:F622)</f>
        <v>58585</v>
      </c>
      <c r="J449" s="1734">
        <f>IF(WORKDAY(EOMONTH(F449,0)+$J$21-1,1,'Business Day Paris'!F428:F622)&lt;=EOMONTH(Calendar!F450,0),WORKDAY(EOMONTH(F449,0)+$J$21-1,1,'Business Day Paris'!F428:F622),WORKDAY(EOMONTH(F449,0)+$J$21+1,-1,'Business Day Paris'!F428:F622))</f>
        <v>58588</v>
      </c>
      <c r="K449" s="1249"/>
    </row>
    <row r="450" spans="2:11">
      <c r="B450" s="1259">
        <v>428</v>
      </c>
      <c r="C450" s="2"/>
      <c r="D450" s="1732">
        <f t="shared" si="20"/>
        <v>58562</v>
      </c>
      <c r="E450" s="1733">
        <f t="shared" si="18"/>
        <v>58592</v>
      </c>
      <c r="F450" s="1733">
        <f t="shared" si="19"/>
        <v>58592</v>
      </c>
      <c r="G450" s="1733">
        <f>WORKDAY(F450,$G$21,'Business Day Paris'!F429:F623)</f>
        <v>58606</v>
      </c>
      <c r="H450" s="1733">
        <f>WORKDAY(J450,$H$21,'Business Day Paris'!F429:F623)</f>
        <v>58613</v>
      </c>
      <c r="I450" s="1733">
        <f>WORKDAY(J450,$I$21,'Business Day Paris'!F429:F623)</f>
        <v>58615</v>
      </c>
      <c r="J450" s="1734">
        <f>IF(WORKDAY(EOMONTH(F450,0)+$J$21-1,1,'Business Day Paris'!F429:F623)&lt;=EOMONTH(Calendar!F451,0),WORKDAY(EOMONTH(F450,0)+$J$21-1,1,'Business Day Paris'!F429:F623),WORKDAY(EOMONTH(F450,0)+$J$21+1,-1,'Business Day Paris'!F429:F623))</f>
        <v>58620</v>
      </c>
      <c r="K450" s="1249"/>
    </row>
    <row r="451" spans="2:11">
      <c r="B451" s="1259">
        <v>429</v>
      </c>
      <c r="C451" s="2"/>
      <c r="D451" s="1732">
        <f t="shared" si="20"/>
        <v>58593</v>
      </c>
      <c r="E451" s="1733">
        <f t="shared" si="18"/>
        <v>58622</v>
      </c>
      <c r="F451" s="1733">
        <f t="shared" si="19"/>
        <v>58622</v>
      </c>
      <c r="G451" s="1733">
        <f>WORKDAY(F451,$G$21,'Business Day Paris'!F430:F624)</f>
        <v>58636</v>
      </c>
      <c r="H451" s="1733">
        <f>WORKDAY(J451,$H$21,'Business Day Paris'!F430:F624)</f>
        <v>58642</v>
      </c>
      <c r="I451" s="1733">
        <f>WORKDAY(J451,$I$21,'Business Day Paris'!F430:F624)</f>
        <v>58644</v>
      </c>
      <c r="J451" s="1734">
        <f>IF(WORKDAY(EOMONTH(F451,0)+$J$21-1,1,'Business Day Paris'!F430:F624)&lt;=EOMONTH(Calendar!F452,0),WORKDAY(EOMONTH(F451,0)+$J$21-1,1,'Business Day Paris'!F430:F624),WORKDAY(EOMONTH(F451,0)+$J$21+1,-1,'Business Day Paris'!F430:F624))</f>
        <v>58649</v>
      </c>
      <c r="K451" s="1249"/>
    </row>
    <row r="452" spans="2:11">
      <c r="B452" s="1259">
        <v>430</v>
      </c>
      <c r="C452" s="2"/>
      <c r="D452" s="1732">
        <f t="shared" si="20"/>
        <v>58623</v>
      </c>
      <c r="E452" s="1733">
        <f t="shared" si="18"/>
        <v>58653</v>
      </c>
      <c r="F452" s="1733">
        <f t="shared" si="19"/>
        <v>58653</v>
      </c>
      <c r="G452" s="1733">
        <f>WORKDAY(F452,$G$21,'Business Day Paris'!F431:F625)</f>
        <v>58666</v>
      </c>
      <c r="H452" s="1733">
        <f>WORKDAY(J452,$H$21,'Business Day Paris'!F431:F625)</f>
        <v>58673</v>
      </c>
      <c r="I452" s="1733">
        <f>WORKDAY(J452,$I$21,'Business Day Paris'!F431:F625)</f>
        <v>58677</v>
      </c>
      <c r="J452" s="1734">
        <f>IF(WORKDAY(EOMONTH(F452,0)+$J$21-1,1,'Business Day Paris'!F431:F625)&lt;=EOMONTH(Calendar!F453,0),WORKDAY(EOMONTH(F452,0)+$J$21-1,1,'Business Day Paris'!F431:F625),WORKDAY(EOMONTH(F452,0)+$J$21+1,-1,'Business Day Paris'!F431:F625))</f>
        <v>58680</v>
      </c>
      <c r="K452" s="1249"/>
    </row>
    <row r="453" spans="2:11">
      <c r="B453" s="1259">
        <v>431</v>
      </c>
      <c r="C453" s="2"/>
      <c r="D453" s="1732">
        <f t="shared" si="20"/>
        <v>58654</v>
      </c>
      <c r="E453" s="1733">
        <f t="shared" si="18"/>
        <v>58684</v>
      </c>
      <c r="F453" s="1733">
        <f t="shared" si="19"/>
        <v>58684</v>
      </c>
      <c r="G453" s="1733">
        <f>WORKDAY(F453,$G$21,'Business Day Paris'!F432:F626)</f>
        <v>58698</v>
      </c>
      <c r="H453" s="1733">
        <f>WORKDAY(J453,$H$21,'Business Day Paris'!F432:F626)</f>
        <v>58704</v>
      </c>
      <c r="I453" s="1733">
        <f>WORKDAY(J453,$I$21,'Business Day Paris'!F432:F626)</f>
        <v>58706</v>
      </c>
      <c r="J453" s="1734">
        <f>IF(WORKDAY(EOMONTH(F453,0)+$J$21-1,1,'Business Day Paris'!F432:F626)&lt;=EOMONTH(Calendar!F454,0),WORKDAY(EOMONTH(F453,0)+$J$21-1,1,'Business Day Paris'!F432:F626),WORKDAY(EOMONTH(F453,0)+$J$21+1,-1,'Business Day Paris'!F432:F626))</f>
        <v>58711</v>
      </c>
      <c r="K453" s="1249"/>
    </row>
    <row r="454" spans="2:11">
      <c r="B454" s="1259">
        <v>432</v>
      </c>
      <c r="C454" s="2"/>
      <c r="D454" s="1732">
        <f t="shared" si="20"/>
        <v>58685</v>
      </c>
      <c r="E454" s="1733">
        <f t="shared" si="18"/>
        <v>58714</v>
      </c>
      <c r="F454" s="1733">
        <f t="shared" si="19"/>
        <v>58714</v>
      </c>
      <c r="G454" s="1733">
        <f>WORKDAY(F454,$G$21,'Business Day Paris'!F433:F627)</f>
        <v>58728</v>
      </c>
      <c r="H454" s="1733">
        <f>WORKDAY(J454,$H$21,'Business Day Paris'!F433:F627)</f>
        <v>58734</v>
      </c>
      <c r="I454" s="1733">
        <f>WORKDAY(J454,$I$21,'Business Day Paris'!F433:F627)</f>
        <v>58736</v>
      </c>
      <c r="J454" s="1734">
        <f>IF(WORKDAY(EOMONTH(F454,0)+$J$21-1,1,'Business Day Paris'!F433:F627)&lt;=EOMONTH(Calendar!F455,0),WORKDAY(EOMONTH(F454,0)+$J$21-1,1,'Business Day Paris'!F433:F627),WORKDAY(EOMONTH(F454,0)+$J$21+1,-1,'Business Day Paris'!F433:F627))</f>
        <v>58741</v>
      </c>
      <c r="K454" s="1249"/>
    </row>
    <row r="455" spans="2:11">
      <c r="B455" s="1259">
        <v>433</v>
      </c>
      <c r="C455" s="2"/>
      <c r="D455" s="1732">
        <f t="shared" si="20"/>
        <v>58715</v>
      </c>
      <c r="E455" s="1733">
        <f t="shared" si="18"/>
        <v>58745</v>
      </c>
      <c r="F455" s="1733">
        <f t="shared" si="19"/>
        <v>58745</v>
      </c>
      <c r="G455" s="1733">
        <f>WORKDAY(F455,$G$21,'Business Day Paris'!F434:F628)</f>
        <v>58757</v>
      </c>
      <c r="H455" s="1733">
        <f>WORKDAY(J455,$H$21,'Business Day Paris'!F434:F628)</f>
        <v>58767</v>
      </c>
      <c r="I455" s="1733">
        <f>WORKDAY(J455,$I$21,'Business Day Paris'!F434:F628)</f>
        <v>58769</v>
      </c>
      <c r="J455" s="1734">
        <f>IF(WORKDAY(EOMONTH(F455,0)+$J$21-1,1,'Business Day Paris'!F434:F628)&lt;=EOMONTH(Calendar!F456,0),WORKDAY(EOMONTH(F455,0)+$J$21-1,1,'Business Day Paris'!F434:F628),WORKDAY(EOMONTH(F455,0)+$J$21+1,-1,'Business Day Paris'!F434:F628))</f>
        <v>58774</v>
      </c>
      <c r="K455" s="1249"/>
    </row>
    <row r="456" spans="2:11">
      <c r="B456" s="1259">
        <v>434</v>
      </c>
      <c r="C456" s="2"/>
      <c r="D456" s="1732">
        <f t="shared" si="20"/>
        <v>58746</v>
      </c>
      <c r="E456" s="1733">
        <f t="shared" si="18"/>
        <v>58775</v>
      </c>
      <c r="F456" s="1733">
        <f t="shared" si="19"/>
        <v>58775</v>
      </c>
      <c r="G456" s="1733">
        <f>WORKDAY(F456,$G$21,'Business Day Paris'!F435:F629)</f>
        <v>58789</v>
      </c>
      <c r="H456" s="1733">
        <f>WORKDAY(J456,$H$21,'Business Day Paris'!F435:F629)</f>
        <v>58795</v>
      </c>
      <c r="I456" s="1733">
        <f>WORKDAY(J456,$I$21,'Business Day Paris'!F435:F629)</f>
        <v>58797</v>
      </c>
      <c r="J456" s="1734">
        <f>IF(WORKDAY(EOMONTH(F456,0)+$J$21-1,1,'Business Day Paris'!F435:F629)&lt;=EOMONTH(Calendar!F457,0),WORKDAY(EOMONTH(F456,0)+$J$21-1,1,'Business Day Paris'!F435:F629),WORKDAY(EOMONTH(F456,0)+$J$21+1,-1,'Business Day Paris'!F435:F629))</f>
        <v>58802</v>
      </c>
      <c r="K456" s="1249"/>
    </row>
    <row r="457" spans="2:11">
      <c r="B457" s="1259">
        <v>435</v>
      </c>
      <c r="C457" s="2"/>
      <c r="D457" s="1732">
        <f t="shared" si="20"/>
        <v>58776</v>
      </c>
      <c r="E457" s="1733">
        <f t="shared" si="18"/>
        <v>58806</v>
      </c>
      <c r="F457" s="1733">
        <f t="shared" si="19"/>
        <v>58806</v>
      </c>
      <c r="G457" s="1733">
        <f>WORKDAY(F457,$G$21,'Business Day Paris'!F436:F630)</f>
        <v>58820</v>
      </c>
      <c r="H457" s="1733">
        <f>WORKDAY(J457,$H$21,'Business Day Paris'!F436:F630)</f>
        <v>58826</v>
      </c>
      <c r="I457" s="1733">
        <f>WORKDAY(J457,$I$21,'Business Day Paris'!F436:F630)</f>
        <v>58830</v>
      </c>
      <c r="J457" s="1734">
        <f>IF(WORKDAY(EOMONTH(F457,0)+$J$21-1,1,'Business Day Paris'!F436:F630)&lt;=EOMONTH(Calendar!F458,0),WORKDAY(EOMONTH(F457,0)+$J$21-1,1,'Business Day Paris'!F436:F630),WORKDAY(EOMONTH(F457,0)+$J$21+1,-1,'Business Day Paris'!F436:F630))</f>
        <v>58833</v>
      </c>
      <c r="K457" s="1249"/>
    </row>
    <row r="458" spans="2:11">
      <c r="B458" s="1259">
        <v>436</v>
      </c>
      <c r="C458" s="2"/>
      <c r="D458" s="1732">
        <f t="shared" si="20"/>
        <v>58807</v>
      </c>
      <c r="E458" s="1733">
        <f t="shared" si="18"/>
        <v>58837</v>
      </c>
      <c r="F458" s="1733">
        <f t="shared" si="19"/>
        <v>58837</v>
      </c>
      <c r="G458" s="1733">
        <f>WORKDAY(F458,$G$21,'Business Day Paris'!F437:F631)</f>
        <v>58851</v>
      </c>
      <c r="H458" s="1733">
        <f>WORKDAY(J458,$H$21,'Business Day Paris'!F437:F631)</f>
        <v>58858</v>
      </c>
      <c r="I458" s="1733">
        <f>WORKDAY(J458,$I$21,'Business Day Paris'!F437:F631)</f>
        <v>58860</v>
      </c>
      <c r="J458" s="1734">
        <f>IF(WORKDAY(EOMONTH(F458,0)+$J$21-1,1,'Business Day Paris'!F437:F631)&lt;=EOMONTH(Calendar!F459,0),WORKDAY(EOMONTH(F458,0)+$J$21-1,1,'Business Day Paris'!F437:F631),WORKDAY(EOMONTH(F458,0)+$J$21+1,-1,'Business Day Paris'!F437:F631))</f>
        <v>58865</v>
      </c>
      <c r="K458" s="1249"/>
    </row>
    <row r="459" spans="2:11">
      <c r="B459" s="1259">
        <v>437</v>
      </c>
      <c r="C459" s="2"/>
      <c r="D459" s="1732">
        <f t="shared" si="20"/>
        <v>58838</v>
      </c>
      <c r="E459" s="1733">
        <f t="shared" si="18"/>
        <v>58865</v>
      </c>
      <c r="F459" s="1733">
        <f t="shared" si="19"/>
        <v>58865</v>
      </c>
      <c r="G459" s="1733">
        <f>WORKDAY(F459,$G$21,'Business Day Paris'!F438:F632)</f>
        <v>58879</v>
      </c>
      <c r="H459" s="1733">
        <f>WORKDAY(J459,$H$21,'Business Day Paris'!F438:F632)</f>
        <v>58886</v>
      </c>
      <c r="I459" s="1733">
        <f>WORKDAY(J459,$I$21,'Business Day Paris'!F438:F632)</f>
        <v>58888</v>
      </c>
      <c r="J459" s="1734">
        <f>IF(WORKDAY(EOMONTH(F459,0)+$J$21-1,1,'Business Day Paris'!F438:F632)&lt;=EOMONTH(Calendar!F460,0),WORKDAY(EOMONTH(F459,0)+$J$21-1,1,'Business Day Paris'!F438:F632),WORKDAY(EOMONTH(F459,0)+$J$21+1,-1,'Business Day Paris'!F438:F632))</f>
        <v>58893</v>
      </c>
      <c r="K459" s="1249"/>
    </row>
    <row r="460" spans="2:11">
      <c r="B460" s="1259">
        <v>438</v>
      </c>
      <c r="C460" s="2"/>
      <c r="D460" s="1732">
        <f t="shared" si="20"/>
        <v>58866</v>
      </c>
      <c r="E460" s="1733">
        <f t="shared" si="18"/>
        <v>58896</v>
      </c>
      <c r="F460" s="1733">
        <f t="shared" si="19"/>
        <v>58896</v>
      </c>
      <c r="G460" s="1733">
        <f>WORKDAY(F460,$G$21,'Business Day Paris'!F439:F633)</f>
        <v>58910</v>
      </c>
      <c r="H460" s="1733">
        <f>WORKDAY(J460,$H$21,'Business Day Paris'!F439:F633)</f>
        <v>58916</v>
      </c>
      <c r="I460" s="1733">
        <f>WORKDAY(J460,$I$21,'Business Day Paris'!F439:F633)</f>
        <v>58918</v>
      </c>
      <c r="J460" s="1734">
        <f>IF(WORKDAY(EOMONTH(F460,0)+$J$21-1,1,'Business Day Paris'!F439:F633)&lt;=EOMONTH(Calendar!F461,0),WORKDAY(EOMONTH(F460,0)+$J$21-1,1,'Business Day Paris'!F439:F633),WORKDAY(EOMONTH(F460,0)+$J$21+1,-1,'Business Day Paris'!F439:F633))</f>
        <v>58923</v>
      </c>
      <c r="K460" s="1249"/>
    </row>
    <row r="461" spans="2:11">
      <c r="B461" s="1259">
        <v>439</v>
      </c>
      <c r="C461" s="2"/>
      <c r="D461" s="1732">
        <f t="shared" si="20"/>
        <v>58897</v>
      </c>
      <c r="E461" s="1733">
        <f t="shared" si="18"/>
        <v>58926</v>
      </c>
      <c r="F461" s="1733">
        <f t="shared" si="19"/>
        <v>58926</v>
      </c>
      <c r="G461" s="1733">
        <f>WORKDAY(F461,$G$21,'Business Day Paris'!F440:F634)</f>
        <v>58939</v>
      </c>
      <c r="H461" s="1733">
        <f>WORKDAY(J461,$H$21,'Business Day Paris'!F440:F634)</f>
        <v>58946</v>
      </c>
      <c r="I461" s="1733">
        <f>WORKDAY(J461,$I$21,'Business Day Paris'!F440:F634)</f>
        <v>58950</v>
      </c>
      <c r="J461" s="1734">
        <f>IF(WORKDAY(EOMONTH(F461,0)+$J$21-1,1,'Business Day Paris'!F440:F634)&lt;=EOMONTH(Calendar!F462,0),WORKDAY(EOMONTH(F461,0)+$J$21-1,1,'Business Day Paris'!F440:F634),WORKDAY(EOMONTH(F461,0)+$J$21+1,-1,'Business Day Paris'!F440:F634))</f>
        <v>58953</v>
      </c>
      <c r="K461" s="1249"/>
    </row>
    <row r="462" spans="2:11">
      <c r="B462" s="1259">
        <v>440</v>
      </c>
      <c r="C462" s="2"/>
      <c r="D462" s="1732">
        <f t="shared" si="20"/>
        <v>58927</v>
      </c>
      <c r="E462" s="1733">
        <f t="shared" si="18"/>
        <v>58957</v>
      </c>
      <c r="F462" s="1733">
        <f t="shared" si="19"/>
        <v>58957</v>
      </c>
      <c r="G462" s="1733">
        <f>WORKDAY(F462,$G$21,'Business Day Paris'!F441:F635)</f>
        <v>58971</v>
      </c>
      <c r="H462" s="1733">
        <f>WORKDAY(J462,$H$21,'Business Day Paris'!F441:F635)</f>
        <v>58977</v>
      </c>
      <c r="I462" s="1733">
        <f>WORKDAY(J462,$I$21,'Business Day Paris'!F441:F635)</f>
        <v>58979</v>
      </c>
      <c r="J462" s="1734">
        <f>IF(WORKDAY(EOMONTH(F462,0)+$J$21-1,1,'Business Day Paris'!F441:F635)&lt;=EOMONTH(Calendar!F463,0),WORKDAY(EOMONTH(F462,0)+$J$21-1,1,'Business Day Paris'!F441:F635),WORKDAY(EOMONTH(F462,0)+$J$21+1,-1,'Business Day Paris'!F441:F635))</f>
        <v>58984</v>
      </c>
      <c r="K462" s="1249"/>
    </row>
    <row r="463" spans="2:11">
      <c r="B463" s="1259">
        <v>441</v>
      </c>
      <c r="C463" s="2"/>
      <c r="D463" s="1732">
        <f t="shared" si="20"/>
        <v>58958</v>
      </c>
      <c r="E463" s="1733">
        <f t="shared" si="18"/>
        <v>58987</v>
      </c>
      <c r="F463" s="1733">
        <f t="shared" si="19"/>
        <v>58987</v>
      </c>
      <c r="G463" s="1733">
        <f>WORKDAY(F463,$G$21,'Business Day Paris'!F442:F636)</f>
        <v>59001</v>
      </c>
      <c r="H463" s="1733">
        <f>WORKDAY(J463,$H$21,'Business Day Paris'!F442:F636)</f>
        <v>59007</v>
      </c>
      <c r="I463" s="1733">
        <f>WORKDAY(J463,$I$21,'Business Day Paris'!F442:F636)</f>
        <v>59009</v>
      </c>
      <c r="J463" s="1734">
        <f>IF(WORKDAY(EOMONTH(F463,0)+$J$21-1,1,'Business Day Paris'!F442:F636)&lt;=EOMONTH(Calendar!F464,0),WORKDAY(EOMONTH(F463,0)+$J$21-1,1,'Business Day Paris'!F442:F636),WORKDAY(EOMONTH(F463,0)+$J$21+1,-1,'Business Day Paris'!F442:F636))</f>
        <v>59014</v>
      </c>
      <c r="K463" s="1249"/>
    </row>
    <row r="464" spans="2:11">
      <c r="B464" s="1259">
        <v>442</v>
      </c>
      <c r="C464" s="2"/>
      <c r="D464" s="1732">
        <f t="shared" si="20"/>
        <v>58988</v>
      </c>
      <c r="E464" s="1733">
        <f t="shared" si="18"/>
        <v>59018</v>
      </c>
      <c r="F464" s="1733">
        <f t="shared" si="19"/>
        <v>59018</v>
      </c>
      <c r="G464" s="1733">
        <f>WORKDAY(F464,$G$21,'Business Day Paris'!F443:F637)</f>
        <v>59030</v>
      </c>
      <c r="H464" s="1733">
        <f>WORKDAY(J464,$H$21,'Business Day Paris'!F443:F637)</f>
        <v>59040</v>
      </c>
      <c r="I464" s="1733">
        <f>WORKDAY(J464,$I$21,'Business Day Paris'!F443:F637)</f>
        <v>59042</v>
      </c>
      <c r="J464" s="1734">
        <f>IF(WORKDAY(EOMONTH(F464,0)+$J$21-1,1,'Business Day Paris'!F443:F637)&lt;=EOMONTH(Calendar!F465,0),WORKDAY(EOMONTH(F464,0)+$J$21-1,1,'Business Day Paris'!F443:F637),WORKDAY(EOMONTH(F464,0)+$J$21+1,-1,'Business Day Paris'!F443:F637))</f>
        <v>59047</v>
      </c>
      <c r="K464" s="1249"/>
    </row>
    <row r="465" spans="2:11">
      <c r="B465" s="1259">
        <v>443</v>
      </c>
      <c r="C465" s="2"/>
      <c r="D465" s="1732">
        <f t="shared" si="20"/>
        <v>59019</v>
      </c>
      <c r="E465" s="1733">
        <f t="shared" si="18"/>
        <v>59049</v>
      </c>
      <c r="F465" s="1733">
        <f t="shared" si="19"/>
        <v>59049</v>
      </c>
      <c r="G465" s="1733">
        <f>WORKDAY(F465,$G$21,'Business Day Paris'!F444:F638)</f>
        <v>59063</v>
      </c>
      <c r="H465" s="1733">
        <f>WORKDAY(J465,$H$21,'Business Day Paris'!F444:F638)</f>
        <v>59069</v>
      </c>
      <c r="I465" s="1733">
        <f>WORKDAY(J465,$I$21,'Business Day Paris'!F444:F638)</f>
        <v>59071</v>
      </c>
      <c r="J465" s="1734">
        <f>IF(WORKDAY(EOMONTH(F465,0)+$J$21-1,1,'Business Day Paris'!F444:F638)&lt;=EOMONTH(Calendar!F466,0),WORKDAY(EOMONTH(F465,0)+$J$21-1,1,'Business Day Paris'!F444:F638),WORKDAY(EOMONTH(F465,0)+$J$21+1,-1,'Business Day Paris'!F444:F638))</f>
        <v>59076</v>
      </c>
      <c r="K465" s="1249"/>
    </row>
    <row r="466" spans="2:11">
      <c r="B466" s="1259">
        <v>444</v>
      </c>
      <c r="C466" s="2"/>
      <c r="D466" s="1732">
        <f t="shared" si="20"/>
        <v>59050</v>
      </c>
      <c r="E466" s="1733">
        <f t="shared" si="18"/>
        <v>59079</v>
      </c>
      <c r="F466" s="1733">
        <f t="shared" si="19"/>
        <v>59079</v>
      </c>
      <c r="G466" s="1733">
        <f>WORKDAY(F466,$G$21,'Business Day Paris'!F445:F639)</f>
        <v>59093</v>
      </c>
      <c r="H466" s="1733">
        <f>WORKDAY(J466,$H$21,'Business Day Paris'!F445:F639)</f>
        <v>59099</v>
      </c>
      <c r="I466" s="1733">
        <f>WORKDAY(J466,$I$21,'Business Day Paris'!F445:F639)</f>
        <v>59103</v>
      </c>
      <c r="J466" s="1734">
        <f>IF(WORKDAY(EOMONTH(F466,0)+$J$21-1,1,'Business Day Paris'!F445:F639)&lt;=EOMONTH(Calendar!F467,0),WORKDAY(EOMONTH(F466,0)+$J$21-1,1,'Business Day Paris'!F445:F639),WORKDAY(EOMONTH(F466,0)+$J$21+1,-1,'Business Day Paris'!F445:F639))</f>
        <v>59106</v>
      </c>
      <c r="K466" s="1249"/>
    </row>
    <row r="467" spans="2:11">
      <c r="B467" s="1259">
        <v>445</v>
      </c>
      <c r="C467" s="2"/>
      <c r="D467" s="1732">
        <f t="shared" si="20"/>
        <v>59080</v>
      </c>
      <c r="E467" s="1733">
        <f t="shared" si="18"/>
        <v>59110</v>
      </c>
      <c r="F467" s="1733">
        <f t="shared" si="19"/>
        <v>59110</v>
      </c>
      <c r="G467" s="1733">
        <f>WORKDAY(F467,$G$21,'Business Day Paris'!F446:F640)</f>
        <v>59124</v>
      </c>
      <c r="H467" s="1733">
        <f>WORKDAY(J467,$H$21,'Business Day Paris'!F446:F640)</f>
        <v>59131</v>
      </c>
      <c r="I467" s="1733">
        <f>WORKDAY(J467,$I$21,'Business Day Paris'!F446:F640)</f>
        <v>59133</v>
      </c>
      <c r="J467" s="1734">
        <f>IF(WORKDAY(EOMONTH(F467,0)+$J$21-1,1,'Business Day Paris'!F446:F640)&lt;=EOMONTH(Calendar!F468,0),WORKDAY(EOMONTH(F467,0)+$J$21-1,1,'Business Day Paris'!F446:F640),WORKDAY(EOMONTH(F467,0)+$J$21+1,-1,'Business Day Paris'!F446:F640))</f>
        <v>59138</v>
      </c>
      <c r="K467" s="1249"/>
    </row>
    <row r="468" spans="2:11">
      <c r="B468" s="1259">
        <v>446</v>
      </c>
      <c r="C468" s="2"/>
      <c r="D468" s="1732">
        <f t="shared" si="20"/>
        <v>59111</v>
      </c>
      <c r="E468" s="1733">
        <f t="shared" si="18"/>
        <v>59140</v>
      </c>
      <c r="F468" s="1733">
        <f t="shared" si="19"/>
        <v>59140</v>
      </c>
      <c r="G468" s="1733">
        <f>WORKDAY(F468,$G$21,'Business Day Paris'!F447:F641)</f>
        <v>59154</v>
      </c>
      <c r="H468" s="1733">
        <f>WORKDAY(J468,$H$21,'Business Day Paris'!F447:F641)</f>
        <v>59160</v>
      </c>
      <c r="I468" s="1733">
        <f>WORKDAY(J468,$I$21,'Business Day Paris'!F447:F641)</f>
        <v>59162</v>
      </c>
      <c r="J468" s="1734">
        <f>IF(WORKDAY(EOMONTH(F468,0)+$J$21-1,1,'Business Day Paris'!F447:F641)&lt;=EOMONTH(Calendar!F469,0),WORKDAY(EOMONTH(F468,0)+$J$21-1,1,'Business Day Paris'!F447:F641),WORKDAY(EOMONTH(F468,0)+$J$21+1,-1,'Business Day Paris'!F447:F641))</f>
        <v>59167</v>
      </c>
      <c r="K468" s="1249"/>
    </row>
    <row r="469" spans="2:11">
      <c r="B469" s="1259">
        <v>447</v>
      </c>
      <c r="C469" s="2"/>
      <c r="D469" s="1732">
        <f t="shared" si="20"/>
        <v>59141</v>
      </c>
      <c r="E469" s="1733">
        <f t="shared" si="18"/>
        <v>59171</v>
      </c>
      <c r="F469" s="1733">
        <f t="shared" si="19"/>
        <v>59171</v>
      </c>
      <c r="G469" s="1733">
        <f>WORKDAY(F469,$G$21,'Business Day Paris'!F448:F642)</f>
        <v>59184</v>
      </c>
      <c r="H469" s="1733">
        <f>WORKDAY(J469,$H$21,'Business Day Paris'!F448:F642)</f>
        <v>59191</v>
      </c>
      <c r="I469" s="1733">
        <f>WORKDAY(J469,$I$21,'Business Day Paris'!F448:F642)</f>
        <v>59195</v>
      </c>
      <c r="J469" s="1734">
        <f>IF(WORKDAY(EOMONTH(F469,0)+$J$21-1,1,'Business Day Paris'!F448:F642)&lt;=EOMONTH(Calendar!F470,0),WORKDAY(EOMONTH(F469,0)+$J$21-1,1,'Business Day Paris'!F448:F642),WORKDAY(EOMONTH(F469,0)+$J$21+1,-1,'Business Day Paris'!F448:F642))</f>
        <v>59198</v>
      </c>
      <c r="K469" s="1249"/>
    </row>
    <row r="470" spans="2:11">
      <c r="B470" s="1259">
        <v>448</v>
      </c>
      <c r="C470" s="2"/>
      <c r="D470" s="1732">
        <f t="shared" si="20"/>
        <v>59172</v>
      </c>
      <c r="E470" s="1733">
        <f t="shared" si="18"/>
        <v>59202</v>
      </c>
      <c r="F470" s="1733">
        <f t="shared" si="19"/>
        <v>59202</v>
      </c>
      <c r="G470" s="1733">
        <f>WORKDAY(F470,$G$21,'Business Day Paris'!F449:F643)</f>
        <v>59216</v>
      </c>
      <c r="H470" s="1733">
        <f>WORKDAY(J470,$H$21,'Business Day Paris'!F449:F643)</f>
        <v>59222</v>
      </c>
      <c r="I470" s="1733">
        <f>WORKDAY(J470,$I$21,'Business Day Paris'!F449:F643)</f>
        <v>59224</v>
      </c>
      <c r="J470" s="1734">
        <f>IF(WORKDAY(EOMONTH(F470,0)+$J$21-1,1,'Business Day Paris'!F449:F643)&lt;=EOMONTH(Calendar!F471,0),WORKDAY(EOMONTH(F470,0)+$J$21-1,1,'Business Day Paris'!F449:F643),WORKDAY(EOMONTH(F470,0)+$J$21+1,-1,'Business Day Paris'!F449:F643))</f>
        <v>59229</v>
      </c>
      <c r="K470" s="1249"/>
    </row>
    <row r="471" spans="2:11">
      <c r="B471" s="1259">
        <v>449</v>
      </c>
      <c r="C471" s="2"/>
      <c r="D471" s="1732">
        <f t="shared" si="20"/>
        <v>59203</v>
      </c>
      <c r="E471" s="1733">
        <f t="shared" si="18"/>
        <v>59230</v>
      </c>
      <c r="F471" s="1733">
        <f t="shared" si="19"/>
        <v>59230</v>
      </c>
      <c r="G471" s="1733">
        <f>WORKDAY(F471,$G$21,'Business Day Paris'!F450:F644)</f>
        <v>59244</v>
      </c>
      <c r="H471" s="1733">
        <f>WORKDAY(J471,$H$21,'Business Day Paris'!F450:F644)</f>
        <v>59250</v>
      </c>
      <c r="I471" s="1733">
        <f>WORKDAY(J471,$I$21,'Business Day Paris'!F450:F644)</f>
        <v>59252</v>
      </c>
      <c r="J471" s="1734">
        <f>IF(WORKDAY(EOMONTH(F471,0)+$J$21-1,1,'Business Day Paris'!F450:F644)&lt;=EOMONTH(Calendar!F472,0),WORKDAY(EOMONTH(F471,0)+$J$21-1,1,'Business Day Paris'!F450:F644),WORKDAY(EOMONTH(F471,0)+$J$21+1,-1,'Business Day Paris'!F450:F644))</f>
        <v>59257</v>
      </c>
      <c r="K471" s="1249"/>
    </row>
    <row r="472" spans="2:11">
      <c r="B472" s="1259">
        <v>450</v>
      </c>
      <c r="C472" s="2"/>
      <c r="D472" s="1732">
        <f t="shared" si="20"/>
        <v>59231</v>
      </c>
      <c r="E472" s="1733">
        <f t="shared" ref="E472:E478" si="21">EOMONTH(D472,0)</f>
        <v>59261</v>
      </c>
      <c r="F472" s="1733">
        <f t="shared" ref="F472:F478" si="22">E472</f>
        <v>59261</v>
      </c>
      <c r="G472" s="1733">
        <f>WORKDAY(F472,$G$21,'Business Day Paris'!F451:F645)</f>
        <v>59275</v>
      </c>
      <c r="H472" s="1733">
        <f>WORKDAY(J472,$H$21,'Business Day Paris'!F451:F645)</f>
        <v>59281</v>
      </c>
      <c r="I472" s="1733">
        <f>WORKDAY(J472,$I$21,'Business Day Paris'!F451:F645)</f>
        <v>59285</v>
      </c>
      <c r="J472" s="1734">
        <f>IF(WORKDAY(EOMONTH(F472,0)+$J$21-1,1,'Business Day Paris'!F451:F645)&lt;=EOMONTH(Calendar!F473,0),WORKDAY(EOMONTH(F472,0)+$J$21-1,1,'Business Day Paris'!F451:F645),WORKDAY(EOMONTH(F472,0)+$J$21+1,-1,'Business Day Paris'!F451:F645))</f>
        <v>59288</v>
      </c>
      <c r="K472" s="1249"/>
    </row>
    <row r="473" spans="2:11">
      <c r="B473" s="1259">
        <v>451</v>
      </c>
      <c r="C473" s="2"/>
      <c r="D473" s="1732">
        <f t="shared" ref="D473:D478" si="23">EOMONTH(D472,0)+1</f>
        <v>59262</v>
      </c>
      <c r="E473" s="1733">
        <f t="shared" si="21"/>
        <v>59291</v>
      </c>
      <c r="F473" s="1733">
        <f t="shared" si="22"/>
        <v>59291</v>
      </c>
      <c r="G473" s="1733">
        <f>WORKDAY(F473,$G$21,'Business Day Paris'!F452:F646)</f>
        <v>59303</v>
      </c>
      <c r="H473" s="1733">
        <f>WORKDAY(J473,$H$21,'Business Day Paris'!F452:F646)</f>
        <v>59313</v>
      </c>
      <c r="I473" s="1733">
        <f>WORKDAY(J473,$I$21,'Business Day Paris'!F452:F646)</f>
        <v>59315</v>
      </c>
      <c r="J473" s="1734">
        <f>IF(WORKDAY(EOMONTH(F473,0)+$J$21-1,1,'Business Day Paris'!F452:F646)&lt;=EOMONTH(Calendar!F474,0),WORKDAY(EOMONTH(F473,0)+$J$21-1,1,'Business Day Paris'!F452:F646),WORKDAY(EOMONTH(F473,0)+$J$21+1,-1,'Business Day Paris'!F452:F646))</f>
        <v>59320</v>
      </c>
      <c r="K473" s="1249"/>
    </row>
    <row r="474" spans="2:11">
      <c r="B474" s="1259">
        <v>452</v>
      </c>
      <c r="C474" s="2"/>
      <c r="D474" s="1732">
        <f t="shared" si="23"/>
        <v>59292</v>
      </c>
      <c r="E474" s="1733">
        <f t="shared" si="21"/>
        <v>59322</v>
      </c>
      <c r="F474" s="1733">
        <f t="shared" si="22"/>
        <v>59322</v>
      </c>
      <c r="G474" s="1733">
        <f>WORKDAY(F474,$G$21,'Business Day Paris'!F453:F647)</f>
        <v>59336</v>
      </c>
      <c r="H474" s="1733">
        <f>WORKDAY(J474,$H$21,'Business Day Paris'!F453:F647)</f>
        <v>59342</v>
      </c>
      <c r="I474" s="1733">
        <f>WORKDAY(J474,$I$21,'Business Day Paris'!F453:F647)</f>
        <v>59344</v>
      </c>
      <c r="J474" s="1734">
        <f>IF(WORKDAY(EOMONTH(F474,0)+$J$21-1,1,'Business Day Paris'!F453:F647)&lt;=EOMONTH(Calendar!F475,0),WORKDAY(EOMONTH(F474,0)+$J$21-1,1,'Business Day Paris'!F453:F647),WORKDAY(EOMONTH(F474,0)+$J$21+1,-1,'Business Day Paris'!F453:F647))</f>
        <v>59349</v>
      </c>
      <c r="K474" s="1249"/>
    </row>
    <row r="475" spans="2:11">
      <c r="B475" s="1259">
        <v>453</v>
      </c>
      <c r="C475" s="2"/>
      <c r="D475" s="1732">
        <f t="shared" si="23"/>
        <v>59323</v>
      </c>
      <c r="E475" s="1733">
        <f t="shared" si="21"/>
        <v>59352</v>
      </c>
      <c r="F475" s="1733">
        <f t="shared" si="22"/>
        <v>59352</v>
      </c>
      <c r="G475" s="1733">
        <f>WORKDAY(F475,$G$21,'Business Day Paris'!F454:F648)</f>
        <v>59366</v>
      </c>
      <c r="H475" s="1733">
        <f>WORKDAY(J475,$H$21,'Business Day Paris'!F454:F648)</f>
        <v>59372</v>
      </c>
      <c r="I475" s="1733">
        <f>WORKDAY(J475,$I$21,'Business Day Paris'!F454:F648)</f>
        <v>59376</v>
      </c>
      <c r="J475" s="1734">
        <f>IF(WORKDAY(EOMONTH(F475,0)+$J$21-1,1,'Business Day Paris'!F454:F648)&lt;=EOMONTH(Calendar!F476,0),WORKDAY(EOMONTH(F475,0)+$J$21-1,1,'Business Day Paris'!F454:F648),WORKDAY(EOMONTH(F475,0)+$J$21+1,-1,'Business Day Paris'!F454:F648))</f>
        <v>59379</v>
      </c>
      <c r="K475" s="1249"/>
    </row>
    <row r="476" spans="2:11">
      <c r="B476" s="1259">
        <v>454</v>
      </c>
      <c r="C476" s="2"/>
      <c r="D476" s="1732">
        <f t="shared" si="23"/>
        <v>59353</v>
      </c>
      <c r="E476" s="1733">
        <f t="shared" si="21"/>
        <v>59383</v>
      </c>
      <c r="F476" s="1733">
        <f t="shared" si="22"/>
        <v>59383</v>
      </c>
      <c r="G476" s="1733">
        <f>WORKDAY(F476,$G$21,'Business Day Paris'!F455:F649)</f>
        <v>59397</v>
      </c>
      <c r="H476" s="1733">
        <f>WORKDAY(J476,$H$21,'Business Day Paris'!F455:F649)</f>
        <v>59404</v>
      </c>
      <c r="I476" s="1733">
        <f>WORKDAY(J476,$I$21,'Business Day Paris'!F455:F649)</f>
        <v>59406</v>
      </c>
      <c r="J476" s="1734">
        <f>IF(WORKDAY(EOMONTH(F476,0)+$J$21-1,1,'Business Day Paris'!F455:F649)&lt;=EOMONTH(Calendar!F477,0),WORKDAY(EOMONTH(F476,0)+$J$21-1,1,'Business Day Paris'!F455:F649),WORKDAY(EOMONTH(F476,0)+$J$21+1,-1,'Business Day Paris'!F455:F649))</f>
        <v>59411</v>
      </c>
      <c r="K476" s="1249"/>
    </row>
    <row r="477" spans="2:11">
      <c r="B477" s="1259">
        <v>455</v>
      </c>
      <c r="C477" s="2"/>
      <c r="D477" s="1732">
        <f t="shared" si="23"/>
        <v>59384</v>
      </c>
      <c r="E477" s="1733">
        <f t="shared" si="21"/>
        <v>59414</v>
      </c>
      <c r="F477" s="1733">
        <f t="shared" si="22"/>
        <v>59414</v>
      </c>
      <c r="G477" s="1733">
        <f>WORKDAY(F477,$G$21,'Business Day Paris'!F456:F650)</f>
        <v>59428</v>
      </c>
      <c r="H477" s="1733">
        <f>WORKDAY(J477,$H$21,'Business Day Paris'!F456:F650)</f>
        <v>59434</v>
      </c>
      <c r="I477" s="1733">
        <f>WORKDAY(J477,$I$21,'Business Day Paris'!F456:F650)</f>
        <v>59436</v>
      </c>
      <c r="J477" s="1734">
        <f>IF(WORKDAY(EOMONTH(F477,0)+$J$21-1,1,'Business Day Paris'!F456:F650)&lt;=EOMONTH(Calendar!F478,0),WORKDAY(EOMONTH(F477,0)+$J$21-1,1,'Business Day Paris'!F456:F650),WORKDAY(EOMONTH(F477,0)+$J$21+1,-1,'Business Day Paris'!F456:F650))</f>
        <v>59441</v>
      </c>
      <c r="K477" s="1249"/>
    </row>
    <row r="478" spans="2:11" ht="15" thickBot="1">
      <c r="B478" s="1259">
        <v>456</v>
      </c>
      <c r="C478" s="1269"/>
      <c r="D478" s="1732">
        <f t="shared" si="23"/>
        <v>59415</v>
      </c>
      <c r="E478" s="1733">
        <f t="shared" si="21"/>
        <v>59444</v>
      </c>
      <c r="F478" s="1733">
        <f t="shared" si="22"/>
        <v>59444</v>
      </c>
      <c r="G478" s="1733">
        <f>WORKDAY(F478,$G$21,'Business Day Paris'!F457:F651)</f>
        <v>59457</v>
      </c>
      <c r="H478" s="1733">
        <f>WORKDAY(J478,$H$21,'Business Day Paris'!F457:F651)</f>
        <v>59464</v>
      </c>
      <c r="I478" s="1733">
        <f>WORKDAY(J478,$I$21,'Business Day Paris'!F457:F651)</f>
        <v>59468</v>
      </c>
      <c r="J478" s="1734">
        <f>IF(WORKDAY(EOMONTH(F478,0)+$J$21-1,1,'Business Day Paris'!F457:F651)&lt;=EOMONTH(Calendar!F479,0),WORKDAY(EOMONTH(F478,0)+$J$21-1,1,'Business Day Paris'!F457:F651),WORKDAY(EOMONTH(F478,0)+$J$21+1,-1,'Business Day Paris'!F457:F651))</f>
        <v>59471</v>
      </c>
      <c r="K478" s="1249"/>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sheetPr codeName="Sheet46"/>
  <dimension ref="A1:Q77"/>
  <sheetViews>
    <sheetView showGridLines="0" workbookViewId="0">
      <selection activeCell="J28" sqref="J28"/>
    </sheetView>
  </sheetViews>
  <sheetFormatPr defaultColWidth="9.1796875" defaultRowHeight="14.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5.453125" customWidth="1"/>
    <col min="10" max="10" width="42.7265625" customWidth="1"/>
    <col min="11" max="11" width="36.26953125" customWidth="1"/>
    <col min="12" max="17" width="25.81640625" customWidth="1"/>
  </cols>
  <sheetData>
    <row r="1" spans="1:9" ht="39.5" thickBot="1">
      <c r="A1" s="1631" t="s">
        <v>1379</v>
      </c>
      <c r="B1" s="1631" t="s">
        <v>1380</v>
      </c>
      <c r="C1" s="1632" t="s">
        <v>1381</v>
      </c>
      <c r="D1" s="1631" t="s">
        <v>1382</v>
      </c>
      <c r="E1" s="1631" t="s">
        <v>1383</v>
      </c>
      <c r="F1" s="1631" t="s">
        <v>1384</v>
      </c>
      <c r="G1" s="1631" t="s">
        <v>1385</v>
      </c>
      <c r="H1" s="1631" t="s">
        <v>1386</v>
      </c>
      <c r="I1" s="1633" t="s">
        <v>1387</v>
      </c>
    </row>
    <row r="2" spans="1:9" ht="32.25" customHeight="1" thickBot="1">
      <c r="A2" s="1634" t="s">
        <v>1388</v>
      </c>
      <c r="B2" s="1634" t="s">
        <v>1389</v>
      </c>
      <c r="C2" s="1635" t="s">
        <v>1389</v>
      </c>
      <c r="D2" s="1636"/>
      <c r="E2" s="1637"/>
      <c r="F2" s="1638" t="s">
        <v>144</v>
      </c>
      <c r="G2" s="1638" t="s">
        <v>144</v>
      </c>
      <c r="H2" s="1639"/>
      <c r="I2" s="1640"/>
    </row>
    <row r="3" spans="1:9" ht="40.5" customHeight="1" thickBot="1">
      <c r="A3" s="1634" t="s">
        <v>1388</v>
      </c>
      <c r="B3" s="1634" t="s">
        <v>1389</v>
      </c>
      <c r="C3" s="1632" t="s">
        <v>1390</v>
      </c>
      <c r="D3" s="1641" t="s">
        <v>1391</v>
      </c>
      <c r="E3" s="1642" t="s">
        <v>1392</v>
      </c>
      <c r="F3" s="1643" t="s">
        <v>1393</v>
      </c>
      <c r="G3" s="1643" t="s">
        <v>1393</v>
      </c>
      <c r="H3" s="1644" t="s">
        <v>1394</v>
      </c>
      <c r="I3" s="1644" t="s">
        <v>1070</v>
      </c>
    </row>
    <row r="4" spans="1:9" ht="26.5" thickBot="1">
      <c r="A4" s="1634" t="s">
        <v>1388</v>
      </c>
      <c r="B4" s="1634" t="s">
        <v>1389</v>
      </c>
      <c r="C4" s="1632" t="s">
        <v>1395</v>
      </c>
      <c r="D4" s="1641" t="s">
        <v>1396</v>
      </c>
      <c r="E4" s="1642" t="s">
        <v>1397</v>
      </c>
      <c r="F4" s="1643" t="s">
        <v>1393</v>
      </c>
      <c r="G4" s="1643" t="s">
        <v>1393</v>
      </c>
      <c r="H4" s="1644" t="s">
        <v>1398</v>
      </c>
      <c r="I4" s="1657">
        <f>'00 - Cover'!F16</f>
        <v>45900</v>
      </c>
    </row>
    <row r="5" spans="1:9" ht="26.5" thickBot="1">
      <c r="A5" s="1634" t="s">
        <v>1388</v>
      </c>
      <c r="B5" s="1634" t="s">
        <v>1389</v>
      </c>
      <c r="C5" s="1632" t="s">
        <v>1399</v>
      </c>
      <c r="D5" s="1641" t="s">
        <v>1400</v>
      </c>
      <c r="E5" s="1642" t="s">
        <v>1401</v>
      </c>
      <c r="F5" s="1643" t="s">
        <v>1393</v>
      </c>
      <c r="G5" s="1643" t="s">
        <v>1393</v>
      </c>
      <c r="H5" s="1644" t="s">
        <v>1402</v>
      </c>
      <c r="I5" s="1644" t="s">
        <v>1321</v>
      </c>
    </row>
    <row r="6" spans="1:9" ht="38" thickBot="1">
      <c r="A6" s="1634" t="s">
        <v>1388</v>
      </c>
      <c r="B6" s="1634" t="s">
        <v>1389</v>
      </c>
      <c r="C6" s="1632" t="s">
        <v>1403</v>
      </c>
      <c r="D6" s="1641" t="s">
        <v>1404</v>
      </c>
      <c r="E6" s="1642" t="s">
        <v>1405</v>
      </c>
      <c r="F6" s="1643" t="s">
        <v>1393</v>
      </c>
      <c r="G6" s="1643" t="s">
        <v>1393</v>
      </c>
      <c r="H6" s="1644" t="s">
        <v>1402</v>
      </c>
      <c r="I6" s="1644" t="s">
        <v>1832</v>
      </c>
    </row>
    <row r="7" spans="1:9" ht="26.5" thickBot="1">
      <c r="A7" s="1634" t="s">
        <v>1388</v>
      </c>
      <c r="B7" s="1634" t="s">
        <v>1389</v>
      </c>
      <c r="C7" s="1632" t="s">
        <v>1406</v>
      </c>
      <c r="D7" s="1641" t="s">
        <v>1407</v>
      </c>
      <c r="E7" s="1642" t="s">
        <v>1408</v>
      </c>
      <c r="F7" s="1643" t="s">
        <v>1393</v>
      </c>
      <c r="G7" s="1643" t="s">
        <v>1393</v>
      </c>
      <c r="H7" s="1644" t="s">
        <v>1409</v>
      </c>
      <c r="I7" s="1658" t="s">
        <v>1833</v>
      </c>
    </row>
    <row r="8" spans="1:9" ht="26.5" thickBot="1">
      <c r="A8" s="1634" t="s">
        <v>1388</v>
      </c>
      <c r="B8" s="1634" t="s">
        <v>1389</v>
      </c>
      <c r="C8" s="1632" t="s">
        <v>1410</v>
      </c>
      <c r="D8" s="1641" t="s">
        <v>1411</v>
      </c>
      <c r="E8" s="1642" t="s">
        <v>1412</v>
      </c>
      <c r="F8" s="1643" t="s">
        <v>1393</v>
      </c>
      <c r="G8" s="1643" t="s">
        <v>1393</v>
      </c>
      <c r="H8" s="1644" t="s">
        <v>1413</v>
      </c>
      <c r="I8" s="1659" t="s">
        <v>1954</v>
      </c>
    </row>
    <row r="9" spans="1:9" ht="29.5" thickBot="1">
      <c r="A9" s="1634" t="s">
        <v>1388</v>
      </c>
      <c r="B9" s="1634" t="s">
        <v>1389</v>
      </c>
      <c r="C9" s="1632" t="s">
        <v>1414</v>
      </c>
      <c r="D9" s="1641" t="s">
        <v>1415</v>
      </c>
      <c r="E9" s="1642" t="s">
        <v>1416</v>
      </c>
      <c r="F9" s="1643" t="s">
        <v>1393</v>
      </c>
      <c r="G9" s="1643" t="s">
        <v>1393</v>
      </c>
      <c r="H9" s="1644" t="s">
        <v>1409</v>
      </c>
      <c r="I9" s="1658" t="s">
        <v>1831</v>
      </c>
    </row>
    <row r="10" spans="1:9" ht="125.5" thickBot="1">
      <c r="A10" s="1634" t="s">
        <v>1388</v>
      </c>
      <c r="B10" s="1634" t="s">
        <v>1389</v>
      </c>
      <c r="C10" s="1632" t="s">
        <v>1417</v>
      </c>
      <c r="D10" s="1641" t="s">
        <v>1418</v>
      </c>
      <c r="E10" s="1642" t="s">
        <v>1419</v>
      </c>
      <c r="F10" s="1643" t="s">
        <v>1393</v>
      </c>
      <c r="G10" s="1643" t="s">
        <v>1393</v>
      </c>
      <c r="H10" s="1644" t="s">
        <v>1420</v>
      </c>
      <c r="I10" s="1644" t="s">
        <v>1834</v>
      </c>
    </row>
    <row r="11" spans="1:9" ht="125.5" thickBot="1">
      <c r="A11" s="1634" t="s">
        <v>1388</v>
      </c>
      <c r="B11" s="1634" t="s">
        <v>1389</v>
      </c>
      <c r="C11" s="1632" t="s">
        <v>1421</v>
      </c>
      <c r="D11" s="1641" t="s">
        <v>1422</v>
      </c>
      <c r="E11" s="1642" t="s">
        <v>1423</v>
      </c>
      <c r="F11" s="1643" t="s">
        <v>1393</v>
      </c>
      <c r="G11" s="1643" t="s">
        <v>1393</v>
      </c>
      <c r="H11" s="1644" t="s">
        <v>1420</v>
      </c>
      <c r="I11" s="1644" t="s">
        <v>1835</v>
      </c>
    </row>
    <row r="12" spans="1:9" ht="175.5" thickBot="1">
      <c r="A12" s="1634" t="s">
        <v>1388</v>
      </c>
      <c r="B12" s="1634" t="s">
        <v>1389</v>
      </c>
      <c r="C12" s="1632" t="s">
        <v>1424</v>
      </c>
      <c r="D12" s="1641" t="s">
        <v>1425</v>
      </c>
      <c r="E12" s="1642" t="s">
        <v>1426</v>
      </c>
      <c r="F12" s="1643" t="s">
        <v>1393</v>
      </c>
      <c r="G12" s="1643" t="s">
        <v>1393</v>
      </c>
      <c r="H12" s="1644" t="s">
        <v>1420</v>
      </c>
      <c r="I12" s="1644" t="s">
        <v>1836</v>
      </c>
    </row>
    <row r="13" spans="1:9" ht="38" thickBot="1">
      <c r="A13" s="1634" t="s">
        <v>1388</v>
      </c>
      <c r="B13" s="1634" t="s">
        <v>1389</v>
      </c>
      <c r="C13" s="1632" t="s">
        <v>1427</v>
      </c>
      <c r="D13" s="1641" t="s">
        <v>1428</v>
      </c>
      <c r="E13" s="1642" t="s">
        <v>1429</v>
      </c>
      <c r="F13" s="1643" t="s">
        <v>1393</v>
      </c>
      <c r="G13" s="1643" t="s">
        <v>1393</v>
      </c>
      <c r="H13" s="1644" t="s">
        <v>1430</v>
      </c>
      <c r="I13" s="1644" t="s">
        <v>1837</v>
      </c>
    </row>
    <row r="14" spans="1:9" ht="38" thickBot="1">
      <c r="A14" s="1634" t="s">
        <v>1388</v>
      </c>
      <c r="B14" s="1634" t="s">
        <v>1389</v>
      </c>
      <c r="C14" s="1632" t="s">
        <v>1431</v>
      </c>
      <c r="D14" s="1641" t="s">
        <v>1432</v>
      </c>
      <c r="E14" s="1642" t="s">
        <v>1433</v>
      </c>
      <c r="F14" s="1643" t="s">
        <v>1393</v>
      </c>
      <c r="G14" s="1643" t="s">
        <v>1393</v>
      </c>
      <c r="H14" s="1644" t="s">
        <v>1430</v>
      </c>
      <c r="I14" s="1644" t="s">
        <v>1838</v>
      </c>
    </row>
    <row r="15" spans="1:9" ht="26.5" thickBot="1">
      <c r="A15" s="1634" t="s">
        <v>1388</v>
      </c>
      <c r="B15" s="1634" t="s">
        <v>1389</v>
      </c>
      <c r="C15" s="1632" t="s">
        <v>1434</v>
      </c>
      <c r="D15" s="1641" t="s">
        <v>1435</v>
      </c>
      <c r="E15" s="1642" t="s">
        <v>1436</v>
      </c>
      <c r="F15" s="1643" t="s">
        <v>1393</v>
      </c>
      <c r="G15" s="1643" t="s">
        <v>1437</v>
      </c>
      <c r="H15" s="1644" t="s">
        <v>1398</v>
      </c>
      <c r="I15" s="1644" t="s">
        <v>1839</v>
      </c>
    </row>
    <row r="16" spans="1:9" ht="38" thickBot="1">
      <c r="A16" s="1634" t="s">
        <v>1388</v>
      </c>
      <c r="B16" s="1634" t="s">
        <v>1389</v>
      </c>
      <c r="C16" s="1632" t="s">
        <v>1438</v>
      </c>
      <c r="D16" s="1641" t="s">
        <v>1439</v>
      </c>
      <c r="E16" s="1642" t="s">
        <v>1440</v>
      </c>
      <c r="F16" s="1643" t="s">
        <v>1393</v>
      </c>
      <c r="G16" s="1643" t="s">
        <v>1437</v>
      </c>
      <c r="H16" s="1644" t="s">
        <v>1441</v>
      </c>
      <c r="I16" s="1660">
        <f>'03 - Monthly Collection'!AA13</f>
        <v>1716.2</v>
      </c>
    </row>
    <row r="17" spans="1:9" ht="15" thickBot="1">
      <c r="A17" s="1634"/>
      <c r="B17" s="1634"/>
      <c r="C17" s="1632"/>
      <c r="D17" s="1641"/>
      <c r="E17" s="1642"/>
      <c r="F17" s="1643"/>
      <c r="G17" s="1643"/>
      <c r="H17" s="1644"/>
      <c r="I17" s="1644" t="s">
        <v>309</v>
      </c>
    </row>
    <row r="18" spans="1:9" ht="38" thickBot="1">
      <c r="A18" s="1634" t="s">
        <v>1388</v>
      </c>
      <c r="B18" s="1634" t="s">
        <v>1389</v>
      </c>
      <c r="C18" s="1632" t="s">
        <v>1442</v>
      </c>
      <c r="D18" s="1641" t="s">
        <v>1443</v>
      </c>
      <c r="E18" s="1642" t="s">
        <v>1444</v>
      </c>
      <c r="F18" s="1643" t="s">
        <v>1393</v>
      </c>
      <c r="G18" s="1643" t="s">
        <v>1437</v>
      </c>
      <c r="H18" s="1644" t="s">
        <v>1441</v>
      </c>
      <c r="I18" s="1660">
        <f>'03 - Monthly Collection'!AJ13</f>
        <v>756.14</v>
      </c>
    </row>
    <row r="19" spans="1:9" ht="15" thickBot="1">
      <c r="A19" s="1634"/>
      <c r="B19" s="1634"/>
      <c r="C19" s="1632"/>
      <c r="D19" s="1641"/>
      <c r="E19" s="1642"/>
      <c r="F19" s="1643"/>
      <c r="G19" s="1643"/>
      <c r="H19" s="1644"/>
      <c r="I19" s="1644" t="s">
        <v>309</v>
      </c>
    </row>
    <row r="20" spans="1:9" ht="38" thickBot="1">
      <c r="A20" s="1634" t="s">
        <v>1388</v>
      </c>
      <c r="B20" s="1634" t="s">
        <v>1389</v>
      </c>
      <c r="C20" s="1632" t="s">
        <v>1445</v>
      </c>
      <c r="D20" s="1641" t="s">
        <v>1446</v>
      </c>
      <c r="E20" s="1642" t="s">
        <v>1447</v>
      </c>
      <c r="F20" s="1643" t="s">
        <v>1393</v>
      </c>
      <c r="G20" s="1643" t="s">
        <v>1437</v>
      </c>
      <c r="H20" s="1644" t="s">
        <v>1441</v>
      </c>
      <c r="I20" s="1660">
        <f>'03 - Monthly Collection'!H13</f>
        <v>65432176.700000003</v>
      </c>
    </row>
    <row r="21" spans="1:9" ht="15" thickBot="1">
      <c r="A21" s="1634"/>
      <c r="B21" s="1634"/>
      <c r="C21" s="1632"/>
      <c r="D21" s="1641"/>
      <c r="E21" s="1642"/>
      <c r="F21" s="1643"/>
      <c r="G21" s="1643"/>
      <c r="H21" s="1644"/>
      <c r="I21" s="1644" t="s">
        <v>309</v>
      </c>
    </row>
    <row r="22" spans="1:9" ht="38" thickBot="1">
      <c r="A22" s="1634" t="s">
        <v>1388</v>
      </c>
      <c r="B22" s="1634" t="s">
        <v>1389</v>
      </c>
      <c r="C22" s="1632" t="s">
        <v>1448</v>
      </c>
      <c r="D22" s="1641" t="s">
        <v>1449</v>
      </c>
      <c r="E22" s="1642" t="s">
        <v>1450</v>
      </c>
      <c r="F22" s="1643" t="s">
        <v>1393</v>
      </c>
      <c r="G22" s="1643" t="s">
        <v>1437</v>
      </c>
      <c r="H22" s="1644" t="s">
        <v>1441</v>
      </c>
      <c r="I22" s="1660">
        <f>'03 - Monthly Collection'!Q13+'02 - Monthly Asset Follow up'!R18</f>
        <v>16814141.530000001</v>
      </c>
    </row>
    <row r="23" spans="1:9" ht="15" thickBot="1">
      <c r="A23" s="1634"/>
      <c r="B23" s="1634"/>
      <c r="C23" s="1632"/>
      <c r="D23" s="1641"/>
      <c r="E23" s="1642"/>
      <c r="F23" s="1643"/>
      <c r="G23" s="1643"/>
      <c r="H23" s="1644"/>
      <c r="I23" s="1644" t="s">
        <v>309</v>
      </c>
    </row>
    <row r="24" spans="1:9" ht="26.5" thickBot="1">
      <c r="A24" s="1634" t="s">
        <v>1388</v>
      </c>
      <c r="B24" s="1634" t="s">
        <v>1389</v>
      </c>
      <c r="C24" s="1632" t="s">
        <v>1451</v>
      </c>
      <c r="D24" s="1641" t="s">
        <v>1452</v>
      </c>
      <c r="E24" s="1642" t="s">
        <v>1453</v>
      </c>
      <c r="F24" s="1643" t="s">
        <v>1393</v>
      </c>
      <c r="G24" s="1643" t="s">
        <v>1437</v>
      </c>
      <c r="H24" s="1644" t="s">
        <v>1430</v>
      </c>
      <c r="I24" s="1644" t="s">
        <v>1838</v>
      </c>
    </row>
    <row r="25" spans="1:9" ht="50.5" thickBot="1">
      <c r="A25" s="1634" t="s">
        <v>1388</v>
      </c>
      <c r="B25" s="1634" t="s">
        <v>1389</v>
      </c>
      <c r="C25" s="1632" t="s">
        <v>1454</v>
      </c>
      <c r="D25" s="1641" t="s">
        <v>1455</v>
      </c>
      <c r="E25" s="1642" t="s">
        <v>1456</v>
      </c>
      <c r="F25" s="1643" t="s">
        <v>1393</v>
      </c>
      <c r="G25" s="1643" t="s">
        <v>1393</v>
      </c>
      <c r="H25" s="1644" t="s">
        <v>1441</v>
      </c>
      <c r="I25" s="1660">
        <f>'15 - Priority of Payments'!J35</f>
        <v>3485202.0520010777</v>
      </c>
    </row>
    <row r="26" spans="1:9" ht="15" thickBot="1">
      <c r="A26" s="1634"/>
      <c r="B26" s="1634"/>
      <c r="C26" s="1632"/>
      <c r="D26" s="1641"/>
      <c r="E26" s="1642"/>
      <c r="F26" s="1643"/>
      <c r="G26" s="1643"/>
      <c r="H26" s="1644"/>
      <c r="I26" s="1644" t="s">
        <v>309</v>
      </c>
    </row>
    <row r="27" spans="1:9" ht="26.5" thickBot="1">
      <c r="A27" s="1634" t="s">
        <v>1388</v>
      </c>
      <c r="B27" s="1634" t="s">
        <v>1389</v>
      </c>
      <c r="C27" s="1632" t="s">
        <v>1457</v>
      </c>
      <c r="D27" s="1645" t="s">
        <v>1458</v>
      </c>
      <c r="E27" s="1642" t="s">
        <v>1459</v>
      </c>
      <c r="F27" s="1643" t="s">
        <v>1393</v>
      </c>
      <c r="G27" s="1643" t="s">
        <v>1393</v>
      </c>
      <c r="H27" s="1643" t="s">
        <v>1430</v>
      </c>
      <c r="I27" s="1644" t="s">
        <v>1838</v>
      </c>
    </row>
    <row r="28" spans="1:9" ht="50.5" thickBot="1">
      <c r="A28" s="1634" t="s">
        <v>1388</v>
      </c>
      <c r="B28" s="1634" t="s">
        <v>1389</v>
      </c>
      <c r="C28" s="1632" t="s">
        <v>1460</v>
      </c>
      <c r="D28" s="1641" t="s">
        <v>1461</v>
      </c>
      <c r="E28" s="1642" t="s">
        <v>1462</v>
      </c>
      <c r="F28" s="1643" t="s">
        <v>1393</v>
      </c>
      <c r="G28" s="1643" t="s">
        <v>1393</v>
      </c>
      <c r="H28" s="1644" t="s">
        <v>1463</v>
      </c>
      <c r="I28" s="1660">
        <f>'16 - Simplified Balance Sheet'!E14/('16 - Simplified Balance Sheet'!J13+'16 - Simplified Balance Sheet'!J15)</f>
        <v>0.99999999437070519</v>
      </c>
    </row>
    <row r="29" spans="1:9" ht="75.5" thickBot="1">
      <c r="A29" s="1634" t="s">
        <v>1388</v>
      </c>
      <c r="B29" s="1634" t="s">
        <v>1389</v>
      </c>
      <c r="C29" s="1632" t="s">
        <v>1464</v>
      </c>
      <c r="D29" s="1641" t="s">
        <v>1465</v>
      </c>
      <c r="E29" s="1642" t="s">
        <v>1466</v>
      </c>
      <c r="F29" s="1643" t="s">
        <v>1393</v>
      </c>
      <c r="G29" s="1643" t="s">
        <v>1393</v>
      </c>
      <c r="H29" s="1644" t="s">
        <v>1463</v>
      </c>
      <c r="I29" s="1660">
        <f>100*(1-((1-('05 - Prepayment Rate'!E12/'05 - Prepayment Rate'!F12))^12))</f>
        <v>3.8292761523895047</v>
      </c>
    </row>
    <row r="30" spans="1:9" ht="38" thickBot="1">
      <c r="A30" s="1634" t="s">
        <v>1388</v>
      </c>
      <c r="B30" s="1634" t="s">
        <v>1389</v>
      </c>
      <c r="C30" s="1632" t="s">
        <v>1467</v>
      </c>
      <c r="D30" s="1641" t="s">
        <v>1468</v>
      </c>
      <c r="E30" s="1642" t="s">
        <v>1469</v>
      </c>
      <c r="F30" s="1643" t="s">
        <v>1393</v>
      </c>
      <c r="G30" s="1643" t="s">
        <v>1393</v>
      </c>
      <c r="H30" s="1644" t="s">
        <v>1441</v>
      </c>
      <c r="I30" s="1665">
        <v>0</v>
      </c>
    </row>
    <row r="31" spans="1:9" ht="15" thickBot="1">
      <c r="A31" s="1634"/>
      <c r="B31" s="1634"/>
      <c r="C31" s="1632"/>
      <c r="D31" s="1641"/>
      <c r="E31" s="1642"/>
      <c r="F31" s="1643"/>
      <c r="G31" s="1643"/>
      <c r="H31" s="1644"/>
      <c r="I31" s="1644" t="s">
        <v>309</v>
      </c>
    </row>
    <row r="32" spans="1:9" ht="50.5" thickBot="1">
      <c r="A32" s="1634" t="s">
        <v>1388</v>
      </c>
      <c r="B32" s="1634" t="s">
        <v>1389</v>
      </c>
      <c r="C32" s="1632" t="s">
        <v>1470</v>
      </c>
      <c r="D32" s="1641" t="s">
        <v>1471</v>
      </c>
      <c r="E32" s="1642" t="s">
        <v>1472</v>
      </c>
      <c r="F32" s="1643" t="s">
        <v>1393</v>
      </c>
      <c r="G32" s="1643" t="s">
        <v>1393</v>
      </c>
      <c r="H32" s="1644" t="s">
        <v>1441</v>
      </c>
      <c r="I32" s="1665">
        <v>0</v>
      </c>
    </row>
    <row r="33" spans="1:9" ht="15" thickBot="1">
      <c r="A33" s="1634"/>
      <c r="B33" s="1634"/>
      <c r="C33" s="1632"/>
      <c r="D33" s="1641"/>
      <c r="E33" s="1642"/>
      <c r="F33" s="1643"/>
      <c r="G33" s="1643"/>
      <c r="H33" s="1644"/>
      <c r="I33" s="1644" t="s">
        <v>309</v>
      </c>
    </row>
    <row r="34" spans="1:9" ht="50.5" thickBot="1">
      <c r="A34" s="1634" t="s">
        <v>1388</v>
      </c>
      <c r="B34" s="1634" t="s">
        <v>1389</v>
      </c>
      <c r="C34" s="1632" t="s">
        <v>1473</v>
      </c>
      <c r="D34" s="1641" t="s">
        <v>1474</v>
      </c>
      <c r="E34" s="1642" t="s">
        <v>1475</v>
      </c>
      <c r="F34" s="1643" t="s">
        <v>1437</v>
      </c>
      <c r="G34" s="1643" t="s">
        <v>1437</v>
      </c>
      <c r="H34" s="1644" t="s">
        <v>1441</v>
      </c>
      <c r="I34" s="1660">
        <f>'02 - Monthly Asset Follow up'!M17</f>
        <v>4803743.8899999997</v>
      </c>
    </row>
    <row r="35" spans="1:9" ht="15" thickBot="1">
      <c r="A35" s="1634"/>
      <c r="B35" s="1634"/>
      <c r="C35" s="1632"/>
      <c r="D35" s="1641"/>
      <c r="E35" s="1642"/>
      <c r="F35" s="1643"/>
      <c r="G35" s="1643"/>
      <c r="H35" s="1644"/>
      <c r="I35" s="1644" t="s">
        <v>309</v>
      </c>
    </row>
    <row r="36" spans="1:9" ht="88" thickBot="1">
      <c r="A36" s="1634" t="s">
        <v>1388</v>
      </c>
      <c r="B36" s="1634" t="s">
        <v>1389</v>
      </c>
      <c r="C36" s="1632" t="s">
        <v>1476</v>
      </c>
      <c r="D36" s="1641" t="s">
        <v>1477</v>
      </c>
      <c r="E36" s="1642" t="s">
        <v>1478</v>
      </c>
      <c r="F36" s="1643" t="s">
        <v>1393</v>
      </c>
      <c r="G36" s="1643" t="s">
        <v>1393</v>
      </c>
      <c r="H36" s="1644" t="s">
        <v>1441</v>
      </c>
      <c r="I36" s="1644">
        <v>0</v>
      </c>
    </row>
    <row r="37" spans="1:9" ht="15" thickBot="1">
      <c r="A37" s="1634"/>
      <c r="B37" s="1634"/>
      <c r="C37" s="1632"/>
      <c r="D37" s="1641"/>
      <c r="E37" s="1642"/>
      <c r="F37" s="1643"/>
      <c r="G37" s="1643"/>
      <c r="H37" s="1644"/>
      <c r="I37" s="1644" t="s">
        <v>309</v>
      </c>
    </row>
    <row r="38" spans="1:9" ht="75.5" thickBot="1">
      <c r="A38" s="1634" t="s">
        <v>1388</v>
      </c>
      <c r="B38" s="1634" t="s">
        <v>1389</v>
      </c>
      <c r="C38" s="1632" t="s">
        <v>1479</v>
      </c>
      <c r="D38" s="1641" t="s">
        <v>1480</v>
      </c>
      <c r="E38" s="1642" t="s">
        <v>1481</v>
      </c>
      <c r="F38" s="1643" t="s">
        <v>1393</v>
      </c>
      <c r="G38" s="1643" t="s">
        <v>1393</v>
      </c>
      <c r="H38" s="1644" t="s">
        <v>1463</v>
      </c>
      <c r="I38" s="1644">
        <f>100*(1-(1-('02 - Monthly Asset Follow up'!BM17/'02 - Monthly Asset Follow up'!C17))^12)</f>
        <v>5.193501186752103E-2</v>
      </c>
    </row>
    <row r="39" spans="1:9" ht="50.5" thickBot="1">
      <c r="A39" s="1634" t="s">
        <v>1388</v>
      </c>
      <c r="B39" s="1634" t="s">
        <v>1389</v>
      </c>
      <c r="C39" s="1632" t="s">
        <v>1482</v>
      </c>
      <c r="D39" s="1641" t="s">
        <v>1483</v>
      </c>
      <c r="E39" s="1642" t="s">
        <v>1484</v>
      </c>
      <c r="F39" s="1643" t="s">
        <v>1393</v>
      </c>
      <c r="G39" s="1643" t="s">
        <v>1393</v>
      </c>
      <c r="H39" s="1644" t="s">
        <v>1441</v>
      </c>
      <c r="I39" s="1660">
        <f>'02 - Monthly Asset Follow up'!BM17</f>
        <v>324731.81</v>
      </c>
    </row>
    <row r="40" spans="1:9" ht="15" thickBot="1">
      <c r="A40" s="1634"/>
      <c r="B40" s="1634"/>
      <c r="C40" s="1632"/>
      <c r="D40" s="1641"/>
      <c r="E40" s="1642"/>
      <c r="F40" s="1643"/>
      <c r="G40" s="1643"/>
      <c r="H40" s="1644"/>
      <c r="I40" s="1644" t="s">
        <v>309</v>
      </c>
    </row>
    <row r="41" spans="1:9" ht="50.5" thickBot="1">
      <c r="A41" s="1634" t="s">
        <v>1388</v>
      </c>
      <c r="B41" s="1634" t="s">
        <v>1389</v>
      </c>
      <c r="C41" s="1632" t="s">
        <v>1485</v>
      </c>
      <c r="D41" s="1641" t="s">
        <v>1486</v>
      </c>
      <c r="E41" s="1642" t="s">
        <v>1487</v>
      </c>
      <c r="F41" s="1643" t="s">
        <v>1437</v>
      </c>
      <c r="G41" s="1643" t="s">
        <v>1437</v>
      </c>
      <c r="H41" s="1644" t="s">
        <v>1441</v>
      </c>
      <c r="I41" s="1644"/>
    </row>
    <row r="42" spans="1:9" ht="15" thickBot="1">
      <c r="A42" s="1634"/>
      <c r="B42" s="1634"/>
      <c r="C42" s="1632"/>
      <c r="D42" s="1641"/>
      <c r="E42" s="1642"/>
      <c r="F42" s="1643"/>
      <c r="G42" s="1643"/>
      <c r="H42" s="1644"/>
      <c r="I42" s="1644" t="s">
        <v>309</v>
      </c>
    </row>
    <row r="43" spans="1:9" ht="75.5" thickBot="1">
      <c r="A43" s="1634" t="s">
        <v>1388</v>
      </c>
      <c r="B43" s="1634" t="s">
        <v>1389</v>
      </c>
      <c r="C43" s="1632" t="s">
        <v>1488</v>
      </c>
      <c r="D43" s="1641" t="s">
        <v>1489</v>
      </c>
      <c r="E43" s="1642" t="s">
        <v>1490</v>
      </c>
      <c r="F43" s="1643" t="s">
        <v>1393</v>
      </c>
      <c r="G43" s="1643" t="s">
        <v>1437</v>
      </c>
      <c r="H43" s="1644" t="s">
        <v>1420</v>
      </c>
      <c r="I43" s="1644" t="s">
        <v>1839</v>
      </c>
    </row>
    <row r="44" spans="1:9" ht="38" thickBot="1">
      <c r="A44" s="1634" t="s">
        <v>1388</v>
      </c>
      <c r="B44" s="1634" t="s">
        <v>1389</v>
      </c>
      <c r="C44" s="1632" t="s">
        <v>1491</v>
      </c>
      <c r="D44" s="1641" t="s">
        <v>1492</v>
      </c>
      <c r="E44" s="1642" t="s">
        <v>1493</v>
      </c>
      <c r="F44" s="1643" t="s">
        <v>1393</v>
      </c>
      <c r="G44" s="1643" t="s">
        <v>1437</v>
      </c>
      <c r="H44" s="1644" t="s">
        <v>1463</v>
      </c>
      <c r="I44" s="1644" t="s">
        <v>1839</v>
      </c>
    </row>
    <row r="45" spans="1:9" ht="38" thickBot="1">
      <c r="A45" s="1634" t="s">
        <v>1388</v>
      </c>
      <c r="B45" s="1634" t="s">
        <v>1389</v>
      </c>
      <c r="C45" s="1632" t="s">
        <v>1494</v>
      </c>
      <c r="D45" s="1641" t="s">
        <v>1495</v>
      </c>
      <c r="E45" s="1642" t="s">
        <v>1496</v>
      </c>
      <c r="F45" s="1643" t="s">
        <v>1393</v>
      </c>
      <c r="G45" s="1643" t="s">
        <v>1437</v>
      </c>
      <c r="H45" s="1644" t="s">
        <v>1463</v>
      </c>
      <c r="I45" s="1644" t="s">
        <v>1839</v>
      </c>
    </row>
    <row r="46" spans="1:9" ht="38" thickBot="1">
      <c r="A46" s="1634" t="s">
        <v>1388</v>
      </c>
      <c r="B46" s="1634" t="s">
        <v>1389</v>
      </c>
      <c r="C46" s="1632" t="s">
        <v>1497</v>
      </c>
      <c r="D46" s="1641" t="s">
        <v>1498</v>
      </c>
      <c r="E46" s="1642" t="s">
        <v>1499</v>
      </c>
      <c r="F46" s="1643" t="s">
        <v>1393</v>
      </c>
      <c r="G46" s="1643" t="s">
        <v>1437</v>
      </c>
      <c r="H46" s="1644" t="s">
        <v>1463</v>
      </c>
      <c r="I46" s="1644" t="s">
        <v>1839</v>
      </c>
    </row>
    <row r="47" spans="1:9" ht="38" thickBot="1">
      <c r="A47" s="1634" t="s">
        <v>1388</v>
      </c>
      <c r="B47" s="1634" t="s">
        <v>1389</v>
      </c>
      <c r="C47" s="1632" t="s">
        <v>1500</v>
      </c>
      <c r="D47" s="1641" t="s">
        <v>1501</v>
      </c>
      <c r="E47" s="1642" t="s">
        <v>1502</v>
      </c>
      <c r="F47" s="1643" t="s">
        <v>1393</v>
      </c>
      <c r="G47" s="1643" t="s">
        <v>1437</v>
      </c>
      <c r="H47" s="1644" t="s">
        <v>1463</v>
      </c>
      <c r="I47" s="1644" t="s">
        <v>1839</v>
      </c>
    </row>
    <row r="48" spans="1:9" ht="38" thickBot="1">
      <c r="A48" s="1634" t="s">
        <v>1388</v>
      </c>
      <c r="B48" s="1634" t="s">
        <v>1389</v>
      </c>
      <c r="C48" s="1632" t="s">
        <v>1503</v>
      </c>
      <c r="D48" s="1641" t="s">
        <v>1504</v>
      </c>
      <c r="E48" s="1642" t="s">
        <v>1505</v>
      </c>
      <c r="F48" s="1643" t="s">
        <v>1393</v>
      </c>
      <c r="G48" s="1643" t="s">
        <v>1437</v>
      </c>
      <c r="H48" s="1644" t="s">
        <v>1463</v>
      </c>
      <c r="I48" s="1644" t="s">
        <v>1839</v>
      </c>
    </row>
    <row r="49" spans="1:16" ht="38" thickBot="1">
      <c r="A49" s="1634" t="s">
        <v>1388</v>
      </c>
      <c r="B49" s="1634" t="s">
        <v>1389</v>
      </c>
      <c r="C49" s="1632" t="s">
        <v>1506</v>
      </c>
      <c r="D49" s="1641" t="s">
        <v>1507</v>
      </c>
      <c r="E49" s="1642" t="s">
        <v>1508</v>
      </c>
      <c r="F49" s="1643" t="s">
        <v>1393</v>
      </c>
      <c r="G49" s="1643" t="s">
        <v>1437</v>
      </c>
      <c r="H49" s="1644" t="s">
        <v>1463</v>
      </c>
      <c r="I49" s="1644" t="s">
        <v>1839</v>
      </c>
    </row>
    <row r="50" spans="1:16" ht="38" thickBot="1">
      <c r="A50" s="1634" t="s">
        <v>1388</v>
      </c>
      <c r="B50" s="1634" t="s">
        <v>1389</v>
      </c>
      <c r="C50" s="1632" t="s">
        <v>1509</v>
      </c>
      <c r="D50" s="1641" t="s">
        <v>1510</v>
      </c>
      <c r="E50" s="1642" t="s">
        <v>1511</v>
      </c>
      <c r="F50" s="1643" t="s">
        <v>1393</v>
      </c>
      <c r="G50" s="1643" t="s">
        <v>1437</v>
      </c>
      <c r="H50" s="1644" t="s">
        <v>1463</v>
      </c>
      <c r="I50" s="1644" t="s">
        <v>1839</v>
      </c>
    </row>
    <row r="51" spans="1:16" ht="50.5" thickBot="1">
      <c r="A51" s="1634" t="s">
        <v>1388</v>
      </c>
      <c r="B51" s="1634" t="s">
        <v>1389</v>
      </c>
      <c r="C51" s="1632" t="s">
        <v>1512</v>
      </c>
      <c r="D51" s="1641" t="s">
        <v>1513</v>
      </c>
      <c r="E51" s="1642" t="s">
        <v>1514</v>
      </c>
      <c r="F51" s="1643" t="s">
        <v>1393</v>
      </c>
      <c r="G51" s="1643" t="s">
        <v>1393</v>
      </c>
      <c r="H51" s="1644" t="s">
        <v>1463</v>
      </c>
      <c r="I51" s="1644">
        <f>'07 - Delinquent Home Loans Stat'!G13/'07 - Delinquent Home Loans Stat'!C13</f>
        <v>3.2382763256719833E-3</v>
      </c>
    </row>
    <row r="52" spans="1:16" ht="50.5" thickBot="1">
      <c r="A52" s="1634" t="s">
        <v>1388</v>
      </c>
      <c r="B52" s="1634" t="s">
        <v>1389</v>
      </c>
      <c r="C52" s="1632" t="s">
        <v>1515</v>
      </c>
      <c r="D52" s="1641" t="s">
        <v>1516</v>
      </c>
      <c r="E52" s="1642" t="s">
        <v>1517</v>
      </c>
      <c r="F52" s="1643" t="s">
        <v>1393</v>
      </c>
      <c r="G52" s="1643" t="s">
        <v>1393</v>
      </c>
      <c r="H52" s="1644" t="s">
        <v>1463</v>
      </c>
      <c r="I52" s="1644">
        <f>'07 - Delinquent Home Loans Stat'!I13/'07 - Delinquent Home Loans Stat'!C13</f>
        <v>1.2493714444467869E-3</v>
      </c>
    </row>
    <row r="53" spans="1:16" ht="50.5" thickBot="1">
      <c r="A53" s="1634" t="s">
        <v>1388</v>
      </c>
      <c r="B53" s="1634" t="s">
        <v>1389</v>
      </c>
      <c r="C53" s="1632" t="s">
        <v>1518</v>
      </c>
      <c r="D53" s="1641" t="s">
        <v>1519</v>
      </c>
      <c r="E53" s="1642" t="s">
        <v>1520</v>
      </c>
      <c r="F53" s="1643" t="s">
        <v>1393</v>
      </c>
      <c r="G53" s="1643" t="s">
        <v>1393</v>
      </c>
      <c r="H53" s="1644" t="s">
        <v>1463</v>
      </c>
      <c r="I53" s="1644">
        <f>'07 - Delinquent Home Loans Stat'!K13/'07 - Delinquent Home Loans Stat'!C13</f>
        <v>6.322952684975707E-4</v>
      </c>
    </row>
    <row r="54" spans="1:16" ht="50.5" thickBot="1">
      <c r="A54" s="1634" t="s">
        <v>1388</v>
      </c>
      <c r="B54" s="1634" t="s">
        <v>1389</v>
      </c>
      <c r="C54" s="1632" t="s">
        <v>1521</v>
      </c>
      <c r="D54" s="1641" t="s">
        <v>1522</v>
      </c>
      <c r="E54" s="1642" t="s">
        <v>1523</v>
      </c>
      <c r="F54" s="1643" t="s">
        <v>1393</v>
      </c>
      <c r="G54" s="1643" t="s">
        <v>1393</v>
      </c>
      <c r="H54" s="1644" t="s">
        <v>1463</v>
      </c>
      <c r="I54" s="1644">
        <f>'07 - Delinquent Home Loans Stat'!M13/'07 - Delinquent Home Loans Stat'!C13</f>
        <v>2.5831608003893373E-4</v>
      </c>
    </row>
    <row r="55" spans="1:16" ht="50.5" thickBot="1">
      <c r="A55" s="1634" t="s">
        <v>1388</v>
      </c>
      <c r="B55" s="1634" t="s">
        <v>1389</v>
      </c>
      <c r="C55" s="1632" t="s">
        <v>1524</v>
      </c>
      <c r="D55" s="1641" t="s">
        <v>1525</v>
      </c>
      <c r="E55" s="1642" t="s">
        <v>1526</v>
      </c>
      <c r="F55" s="1643" t="s">
        <v>1393</v>
      </c>
      <c r="G55" s="1643" t="s">
        <v>1393</v>
      </c>
      <c r="H55" s="1644" t="s">
        <v>1463</v>
      </c>
      <c r="I55" s="1726">
        <f>'07 - Delinquent Home Loans Stat'!O13/'07 - Delinquent Home Loans Stat'!C13</f>
        <v>3.211709380907596E-4</v>
      </c>
    </row>
    <row r="56" spans="1:16" ht="50.5" thickBot="1">
      <c r="A56" s="1634" t="s">
        <v>1388</v>
      </c>
      <c r="B56" s="1634" t="s">
        <v>1389</v>
      </c>
      <c r="C56" s="1632" t="s">
        <v>1527</v>
      </c>
      <c r="D56" s="1641" t="s">
        <v>1528</v>
      </c>
      <c r="E56" s="1642" t="s">
        <v>1529</v>
      </c>
      <c r="F56" s="1643" t="s">
        <v>1393</v>
      </c>
      <c r="G56" s="1643" t="s">
        <v>1393</v>
      </c>
      <c r="H56" s="1644" t="s">
        <v>1463</v>
      </c>
      <c r="I56" s="1644">
        <f>'07 - Delinquent Home Loans Stat'!Q13/'07 - Delinquent Home Loans Stat'!C13</f>
        <v>1.2765629744747764E-4</v>
      </c>
    </row>
    <row r="57" spans="1:16" ht="50.5" thickBot="1">
      <c r="A57" s="1634" t="s">
        <v>1388</v>
      </c>
      <c r="B57" s="1634" t="s">
        <v>1389</v>
      </c>
      <c r="C57" s="1632" t="s">
        <v>1530</v>
      </c>
      <c r="D57" s="1641" t="s">
        <v>1531</v>
      </c>
      <c r="E57" s="1642" t="s">
        <v>1532</v>
      </c>
      <c r="F57" s="1643" t="s">
        <v>1393</v>
      </c>
      <c r="G57" s="1643" t="s">
        <v>1393</v>
      </c>
      <c r="H57" s="1644" t="s">
        <v>1463</v>
      </c>
      <c r="I57" s="1644">
        <f>('07 - Delinquent Home Loans Stat'!S13+'07 - Delinquent Home Loans Stat'!U13+'07 - Delinquent Home Loans Stat'!W13+'07 - Delinquent Home Loans Stat'!Y13+'07 - Delinquent Home Loans Stat'!AA13+'07 - Delinquent Home Loans Stat'!AC13)/'07 - Delinquent Home Loans Stat'!C13</f>
        <v>3.453155864006558E-4</v>
      </c>
    </row>
    <row r="58" spans="1:16" ht="26.5" thickBot="1">
      <c r="A58" s="1634" t="s">
        <v>1388</v>
      </c>
      <c r="B58" s="1634" t="s">
        <v>1533</v>
      </c>
      <c r="C58" s="1635" t="s">
        <v>1533</v>
      </c>
      <c r="D58" s="1636"/>
      <c r="E58" s="1637"/>
      <c r="F58" s="1638" t="s">
        <v>144</v>
      </c>
      <c r="G58" s="1638" t="s">
        <v>144</v>
      </c>
      <c r="H58" s="1639"/>
      <c r="I58" s="1640"/>
    </row>
    <row r="59" spans="1:16" ht="26.5" thickBot="1">
      <c r="A59" s="1634" t="s">
        <v>1388</v>
      </c>
      <c r="B59" s="1634" t="s">
        <v>1533</v>
      </c>
      <c r="C59" s="1632" t="s">
        <v>1534</v>
      </c>
      <c r="D59" s="1641" t="s">
        <v>1391</v>
      </c>
      <c r="E59" s="1642" t="s">
        <v>1535</v>
      </c>
      <c r="F59" s="1643" t="s">
        <v>1393</v>
      </c>
      <c r="G59" s="1643" t="s">
        <v>1393</v>
      </c>
      <c r="H59" s="1644" t="s">
        <v>1394</v>
      </c>
      <c r="I59" s="1644"/>
    </row>
    <row r="60" spans="1:16" ht="38" thickBot="1">
      <c r="A60" s="1634" t="s">
        <v>1388</v>
      </c>
      <c r="B60" s="1634" t="s">
        <v>1533</v>
      </c>
      <c r="C60" s="1632" t="s">
        <v>1536</v>
      </c>
      <c r="D60" s="1641" t="s">
        <v>1537</v>
      </c>
      <c r="E60" s="1642" t="s">
        <v>1538</v>
      </c>
      <c r="F60" s="1643" t="s">
        <v>1393</v>
      </c>
      <c r="G60" s="1643" t="s">
        <v>1393</v>
      </c>
      <c r="H60" s="1644" t="s">
        <v>1539</v>
      </c>
      <c r="I60" s="1660" t="str">
        <f>'17 - Events'!C10</f>
        <v>Servicer Termination Events</v>
      </c>
      <c r="J60" s="1660" t="str">
        <f>'17 - Events'!C22</f>
        <v>Sequential Amortisation Event</v>
      </c>
      <c r="K60" s="1660" t="str">
        <f>'17 - Events'!C28</f>
        <v>Borrower Notification Events</v>
      </c>
      <c r="L60" s="1660" t="str">
        <f>'17 - Events'!C37</f>
        <v>Issuer Liquidation Event</v>
      </c>
      <c r="M60" s="1660" t="str">
        <f>'17 - Events'!C47</f>
        <v>Accelerated Amortisation Event</v>
      </c>
      <c r="N60" s="1660" t="str">
        <f>'17 - Events'!C52</f>
        <v>Servicer Downgrade Event</v>
      </c>
      <c r="O60" s="1660" t="str">
        <f>'17 - Events'!C58</f>
        <v>Insolvency Event</v>
      </c>
      <c r="P60" s="1660" t="str">
        <f>'17 - Events'!C62</f>
        <v>Breach of the Account Bank's obligations</v>
      </c>
    </row>
    <row r="61" spans="1:16" ht="26.5" thickBot="1">
      <c r="A61" s="1634" t="s">
        <v>1388</v>
      </c>
      <c r="B61" s="1634" t="s">
        <v>1533</v>
      </c>
      <c r="C61" s="1632" t="s">
        <v>1540</v>
      </c>
      <c r="D61" s="1641" t="s">
        <v>1541</v>
      </c>
      <c r="E61" s="1642" t="s">
        <v>1542</v>
      </c>
      <c r="F61" s="1643" t="s">
        <v>1393</v>
      </c>
      <c r="G61" s="1643" t="s">
        <v>1393</v>
      </c>
      <c r="H61" s="1644" t="s">
        <v>1539</v>
      </c>
      <c r="I61" s="1644" t="str">
        <f>I60</f>
        <v>Servicer Termination Events</v>
      </c>
      <c r="J61" s="1644" t="str">
        <f t="shared" ref="J61:N61" si="0">J60</f>
        <v>Sequential Amortisation Event</v>
      </c>
      <c r="K61" s="1660" t="str">
        <f>K60</f>
        <v>Borrower Notification Events</v>
      </c>
      <c r="L61" s="1644" t="str">
        <f t="shared" si="0"/>
        <v>Issuer Liquidation Event</v>
      </c>
      <c r="M61" s="1644" t="str">
        <f t="shared" si="0"/>
        <v>Accelerated Amortisation Event</v>
      </c>
      <c r="N61" s="1644" t="str">
        <f t="shared" si="0"/>
        <v>Servicer Downgrade Event</v>
      </c>
      <c r="O61" s="1644" t="str">
        <f t="shared" ref="O61" si="1">O60</f>
        <v>Insolvency Event</v>
      </c>
      <c r="P61" s="1644" t="str">
        <f t="shared" ref="P61" si="2">P60</f>
        <v>Breach of the Account Bank's obligations</v>
      </c>
    </row>
    <row r="62" spans="1:16" ht="338" thickBot="1">
      <c r="A62" s="1634" t="s">
        <v>1388</v>
      </c>
      <c r="B62" s="1634" t="s">
        <v>1533</v>
      </c>
      <c r="C62" s="1632" t="s">
        <v>1543</v>
      </c>
      <c r="D62" s="1641" t="s">
        <v>1544</v>
      </c>
      <c r="E62" s="1642" t="s">
        <v>1545</v>
      </c>
      <c r="F62" s="1643" t="s">
        <v>1393</v>
      </c>
      <c r="G62" s="1643" t="s">
        <v>1393</v>
      </c>
      <c r="H62" s="1644" t="s">
        <v>1546</v>
      </c>
      <c r="I62" s="1642" t="s">
        <v>1850</v>
      </c>
      <c r="J62" s="1644" t="str">
        <f>'17 - Events'!C24&amp;'17 - Events'!C26</f>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K62" s="1660" t="str">
        <f>'17 - Events'!C30&amp;'17 - Events'!C32&amp;'17 - Events'!C34</f>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L62" s="1660" t="str">
        <f>'17 - Events'!C39&amp;'17 - Events'!C41&amp;'17 - Events'!C43&amp;'17 - Events'!C45</f>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M62" s="1660" t="str">
        <f>'17 - Events'!C49</f>
        <v>During the Amortisation Period, all or part of the Class A Notes Interest Amount has remained unpaid for eight (8) Business Days following a Payment Date.</v>
      </c>
      <c r="N62" s="1660" t="str">
        <f>'17 - Events'!C54&amp;'17 - Events'!C56</f>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O62" s="1660" t="str">
        <f>'17 - Events'!C60</f>
        <v>If the Account Bank is subject to a proceeding governed by the provisions of Book VI of the French Commercial Code.</v>
      </c>
      <c r="P62" s="1660" t="str">
        <f>'17 - Events'!C64</f>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row>
    <row r="63" spans="1:16" ht="38" thickBot="1">
      <c r="A63" s="1634" t="s">
        <v>1388</v>
      </c>
      <c r="B63" s="1634" t="s">
        <v>1533</v>
      </c>
      <c r="C63" s="1632" t="s">
        <v>1547</v>
      </c>
      <c r="D63" s="1641" t="s">
        <v>1548</v>
      </c>
      <c r="E63" s="1642" t="s">
        <v>1549</v>
      </c>
      <c r="F63" s="1643" t="s">
        <v>1393</v>
      </c>
      <c r="G63" s="1643" t="s">
        <v>1437</v>
      </c>
      <c r="H63" s="1644" t="s">
        <v>1550</v>
      </c>
      <c r="I63" s="1644" t="s">
        <v>1839</v>
      </c>
      <c r="J63" s="1644" t="s">
        <v>1839</v>
      </c>
      <c r="K63" s="1644" t="s">
        <v>1839</v>
      </c>
      <c r="L63" s="1644" t="s">
        <v>1839</v>
      </c>
      <c r="M63" s="1644" t="s">
        <v>1839</v>
      </c>
      <c r="N63" s="1644" t="s">
        <v>1839</v>
      </c>
      <c r="O63" s="1644" t="s">
        <v>1839</v>
      </c>
      <c r="P63" s="1644" t="s">
        <v>1839</v>
      </c>
    </row>
    <row r="64" spans="1:16" ht="50.5" thickBot="1">
      <c r="A64" s="1634" t="s">
        <v>1388</v>
      </c>
      <c r="B64" s="1634" t="s">
        <v>1533</v>
      </c>
      <c r="C64" s="1632" t="s">
        <v>1551</v>
      </c>
      <c r="D64" s="1641" t="s">
        <v>1552</v>
      </c>
      <c r="E64" s="1642" t="s">
        <v>1553</v>
      </c>
      <c r="F64" s="1643" t="s">
        <v>1393</v>
      </c>
      <c r="G64" s="1643" t="s">
        <v>1437</v>
      </c>
      <c r="H64" s="1644" t="s">
        <v>1550</v>
      </c>
      <c r="I64" s="1644" t="s">
        <v>1839</v>
      </c>
      <c r="J64" s="1644" t="s">
        <v>1839</v>
      </c>
      <c r="K64" s="1644" t="s">
        <v>1839</v>
      </c>
      <c r="L64" s="1644" t="s">
        <v>1839</v>
      </c>
      <c r="M64" s="1644" t="s">
        <v>1839</v>
      </c>
      <c r="N64" s="1644" t="s">
        <v>1839</v>
      </c>
      <c r="O64" s="1644" t="s">
        <v>1839</v>
      </c>
      <c r="P64" s="1644" t="s">
        <v>1839</v>
      </c>
    </row>
    <row r="65" spans="1:17" ht="38" thickBot="1">
      <c r="A65" s="1634" t="s">
        <v>1388</v>
      </c>
      <c r="B65" s="1634" t="s">
        <v>1533</v>
      </c>
      <c r="C65" s="1632" t="s">
        <v>1554</v>
      </c>
      <c r="D65" s="1641" t="s">
        <v>1555</v>
      </c>
      <c r="E65" s="1642" t="s">
        <v>1556</v>
      </c>
      <c r="F65" s="1643" t="s">
        <v>1393</v>
      </c>
      <c r="G65" s="1643" t="s">
        <v>1393</v>
      </c>
      <c r="H65" s="1644" t="s">
        <v>1430</v>
      </c>
      <c r="I65" s="1644" t="s">
        <v>1838</v>
      </c>
      <c r="J65" s="1644" t="s">
        <v>1838</v>
      </c>
      <c r="K65" s="1644" t="s">
        <v>1838</v>
      </c>
      <c r="L65" s="1644" t="s">
        <v>1838</v>
      </c>
      <c r="M65" s="1644" t="s">
        <v>1838</v>
      </c>
      <c r="N65" s="1644" t="s">
        <v>1838</v>
      </c>
      <c r="O65" s="1644" t="s">
        <v>1838</v>
      </c>
      <c r="P65" s="1644" t="s">
        <v>1838</v>
      </c>
    </row>
    <row r="66" spans="1:17" ht="26.5" thickBot="1">
      <c r="A66" s="1634" t="s">
        <v>1388</v>
      </c>
      <c r="B66" s="1634" t="s">
        <v>1533</v>
      </c>
      <c r="C66" s="1632" t="s">
        <v>1557</v>
      </c>
      <c r="D66" s="1641" t="s">
        <v>1558</v>
      </c>
      <c r="E66" s="1642" t="s">
        <v>1559</v>
      </c>
      <c r="F66" s="1643" t="s">
        <v>1393</v>
      </c>
      <c r="G66" s="1643" t="s">
        <v>1437</v>
      </c>
      <c r="H66" s="1644" t="s">
        <v>1560</v>
      </c>
      <c r="I66" s="1644" t="s">
        <v>1839</v>
      </c>
      <c r="J66" s="1644" t="s">
        <v>1839</v>
      </c>
      <c r="K66" s="1644" t="s">
        <v>1839</v>
      </c>
      <c r="L66" s="1644" t="s">
        <v>1839</v>
      </c>
      <c r="M66" s="1644" t="s">
        <v>1839</v>
      </c>
      <c r="N66" s="1644" t="s">
        <v>1839</v>
      </c>
      <c r="O66" s="1644" t="s">
        <v>1839</v>
      </c>
      <c r="P66" s="1644" t="s">
        <v>1839</v>
      </c>
    </row>
    <row r="67" spans="1:17" ht="26.5" thickBot="1">
      <c r="A67" s="1634" t="s">
        <v>1388</v>
      </c>
      <c r="B67" s="1634" t="s">
        <v>1533</v>
      </c>
      <c r="C67" s="1632" t="s">
        <v>1561</v>
      </c>
      <c r="D67" s="1641" t="s">
        <v>1562</v>
      </c>
      <c r="E67" s="1642" t="s">
        <v>1563</v>
      </c>
      <c r="F67" s="1643" t="s">
        <v>1393</v>
      </c>
      <c r="G67" s="1643" t="s">
        <v>1437</v>
      </c>
      <c r="H67" s="1644" t="s">
        <v>1560</v>
      </c>
      <c r="I67" s="1644">
        <v>30</v>
      </c>
      <c r="J67" s="1644">
        <v>30</v>
      </c>
      <c r="K67" s="1644">
        <v>30</v>
      </c>
      <c r="L67" s="1644">
        <v>30</v>
      </c>
      <c r="M67" s="1644">
        <v>30</v>
      </c>
      <c r="N67" s="1644">
        <v>30</v>
      </c>
      <c r="O67" s="1644">
        <v>30</v>
      </c>
      <c r="P67" s="1644">
        <v>30</v>
      </c>
    </row>
    <row r="68" spans="1:17" ht="88" thickBot="1">
      <c r="A68" s="1634" t="s">
        <v>1388</v>
      </c>
      <c r="B68" s="1634" t="s">
        <v>1533</v>
      </c>
      <c r="C68" s="1632" t="s">
        <v>1564</v>
      </c>
      <c r="D68" s="1641" t="s">
        <v>1565</v>
      </c>
      <c r="E68" s="1642" t="s">
        <v>1566</v>
      </c>
      <c r="F68" s="1643" t="s">
        <v>1393</v>
      </c>
      <c r="G68" s="1643" t="s">
        <v>1393</v>
      </c>
      <c r="H68" s="1644" t="s">
        <v>1420</v>
      </c>
      <c r="I68" s="1644" t="s">
        <v>1849</v>
      </c>
      <c r="J68" s="1644" t="s">
        <v>1849</v>
      </c>
      <c r="K68" s="1644" t="s">
        <v>1849</v>
      </c>
      <c r="L68" s="1644" t="s">
        <v>1849</v>
      </c>
      <c r="M68" s="1644" t="s">
        <v>1849</v>
      </c>
      <c r="N68" s="1644" t="s">
        <v>1849</v>
      </c>
      <c r="O68" s="1644" t="s">
        <v>1849</v>
      </c>
      <c r="P68" s="1644" t="s">
        <v>1849</v>
      </c>
    </row>
    <row r="69" spans="1:17" ht="15" thickBot="1">
      <c r="A69" s="1634" t="s">
        <v>1388</v>
      </c>
      <c r="B69" s="1634" t="s">
        <v>1567</v>
      </c>
      <c r="C69" s="1635" t="s">
        <v>1567</v>
      </c>
      <c r="D69" s="1636"/>
      <c r="E69" s="1637"/>
      <c r="F69" s="1638" t="s">
        <v>144</v>
      </c>
      <c r="G69" s="1638" t="s">
        <v>144</v>
      </c>
      <c r="H69" s="1639"/>
      <c r="I69" s="1640"/>
    </row>
    <row r="70" spans="1:17" ht="15" thickBot="1">
      <c r="A70" s="1634" t="s">
        <v>1388</v>
      </c>
      <c r="B70" s="1634" t="s">
        <v>1567</v>
      </c>
      <c r="C70" s="1632" t="s">
        <v>1568</v>
      </c>
      <c r="D70" s="1641" t="s">
        <v>1391</v>
      </c>
      <c r="E70" s="1642" t="s">
        <v>1535</v>
      </c>
      <c r="F70" s="1643" t="s">
        <v>1393</v>
      </c>
      <c r="G70" s="1643" t="s">
        <v>1393</v>
      </c>
      <c r="H70" s="1644" t="s">
        <v>1394</v>
      </c>
      <c r="I70" s="1644"/>
    </row>
    <row r="71" spans="1:17" ht="25.5" thickBot="1">
      <c r="A71" s="1634" t="s">
        <v>1388</v>
      </c>
      <c r="B71" s="1634" t="s">
        <v>1567</v>
      </c>
      <c r="C71" s="1632" t="s">
        <v>1569</v>
      </c>
      <c r="D71" s="1641" t="s">
        <v>1570</v>
      </c>
      <c r="E71" s="1642" t="s">
        <v>1571</v>
      </c>
      <c r="F71" s="1643" t="s">
        <v>1393</v>
      </c>
      <c r="G71" s="1643" t="s">
        <v>1393</v>
      </c>
      <c r="H71" s="1644" t="s">
        <v>1539</v>
      </c>
      <c r="I71" s="1644" t="s">
        <v>1840</v>
      </c>
      <c r="J71" s="1644" t="s">
        <v>1841</v>
      </c>
      <c r="K71" s="1644" t="s">
        <v>1842</v>
      </c>
      <c r="L71" s="1644" t="s">
        <v>1843</v>
      </c>
      <c r="M71" s="1644" t="s">
        <v>1844</v>
      </c>
      <c r="N71" s="1644" t="s">
        <v>1845</v>
      </c>
      <c r="O71" s="1644" t="s">
        <v>1846</v>
      </c>
      <c r="P71" s="1644" t="s">
        <v>1847</v>
      </c>
      <c r="Q71" s="1644" t="s">
        <v>1848</v>
      </c>
    </row>
    <row r="72" spans="1:17" ht="25.5" thickBot="1">
      <c r="A72" s="1634" t="s">
        <v>1388</v>
      </c>
      <c r="B72" s="1634" t="s">
        <v>1567</v>
      </c>
      <c r="C72" s="1632" t="s">
        <v>1572</v>
      </c>
      <c r="D72" s="1641" t="s">
        <v>1573</v>
      </c>
      <c r="E72" s="1642" t="s">
        <v>1574</v>
      </c>
      <c r="F72" s="1643" t="s">
        <v>1393</v>
      </c>
      <c r="G72" s="1643" t="s">
        <v>1393</v>
      </c>
      <c r="H72" s="1644" t="s">
        <v>1539</v>
      </c>
      <c r="I72" s="1644" t="str">
        <f>I71</f>
        <v>ADA</v>
      </c>
      <c r="J72" s="1644" t="str">
        <f t="shared" ref="J72:Q72" si="3">J71</f>
        <v>PoP_AmrtP(A)</v>
      </c>
      <c r="K72" s="1644" t="str">
        <f t="shared" si="3"/>
        <v>PoP_AmrtP(B)</v>
      </c>
      <c r="L72" s="1644" t="str">
        <f t="shared" si="3"/>
        <v>PoP_AmrtP(C)</v>
      </c>
      <c r="M72" s="1644" t="str">
        <f t="shared" si="3"/>
        <v>PoP_AmrtP(D)</v>
      </c>
      <c r="N72" s="1644" t="str">
        <f t="shared" si="3"/>
        <v>PoP_AmrtP(E)</v>
      </c>
      <c r="O72" s="1644" t="str">
        <f t="shared" si="3"/>
        <v>PoP_AmrtP(AF</v>
      </c>
      <c r="P72" s="1644" t="str">
        <f t="shared" si="3"/>
        <v>PoP_AmrtP(G)</v>
      </c>
      <c r="Q72" s="1644" t="str">
        <f t="shared" si="3"/>
        <v>PoP_AmrtP(H)</v>
      </c>
    </row>
    <row r="73" spans="1:17" ht="218" thickBot="1">
      <c r="A73" s="1634" t="s">
        <v>1388</v>
      </c>
      <c r="B73" s="1634" t="s">
        <v>1567</v>
      </c>
      <c r="C73" s="1632" t="s">
        <v>1575</v>
      </c>
      <c r="D73" s="1641" t="s">
        <v>1576</v>
      </c>
      <c r="E73" s="1642" t="s">
        <v>1577</v>
      </c>
      <c r="F73" s="1643" t="s">
        <v>1393</v>
      </c>
      <c r="G73" s="1643" t="s">
        <v>1393</v>
      </c>
      <c r="H73" s="1644" t="s">
        <v>1539</v>
      </c>
      <c r="I73" s="1661" t="str">
        <f t="array" ref="I73:Q73">TRANSPOSE('15 - Priority of Payments'!F27:H35)</f>
        <v xml:space="preserve">Available Distribution Amount </v>
      </c>
      <c r="J73" s="1663" t="str">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K73" s="1663" t="str">
        <v>(B)	 on a pro rata and pari passu basis, any due and payable Class A Notes Interest Amounts on the Class A Notes;</v>
      </c>
      <c r="L73" s="1663" t="str">
        <v>(C) 	in transfer to the credit of the General Reserve Account of an amount equal to the General Reserve Replenishment Amount applicable on such Payment Date;;</v>
      </c>
      <c r="M73" s="1663" t="str">
        <v>(D) 	on a pro rata and pari passu basis, the Class A Notes Amortisation Amount in respect of the redemption of the Class A Notes;</v>
      </c>
      <c r="N73" s="1663" t="str">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O73" s="1663" t="str">
        <v xml:space="preserve">(F) 	 on a pro rata and pari passu basis, the Class B Notes Amortisation Amount in respect of the redemption of the Class B Notes; </v>
      </c>
      <c r="P73" s="1663" t="str">
        <v>(G)	  payment of any General Reserve Release Amount as repayment of the deposit made by the Seller under the General Reserve Deposit Agreement and, in priority to such payment, such amounts remaining unpaid from the previous Payment Dates; and</v>
      </c>
      <c r="Q73" s="1663" t="str">
        <v>(H)	 on any Payment Date which is not the Issuer Liquidation Date, the Excess Spread as interest payment to the Unitholders.</v>
      </c>
    </row>
    <row r="74" spans="1:17" ht="75.5" thickBot="1">
      <c r="A74" s="1634" t="s">
        <v>1388</v>
      </c>
      <c r="B74" s="1634" t="s">
        <v>1567</v>
      </c>
      <c r="C74" s="1632" t="s">
        <v>1578</v>
      </c>
      <c r="D74" s="1641" t="s">
        <v>1579</v>
      </c>
      <c r="E74" s="1642" t="s">
        <v>1580</v>
      </c>
      <c r="F74" s="1643" t="s">
        <v>1393</v>
      </c>
      <c r="G74" s="1643" t="s">
        <v>1393</v>
      </c>
      <c r="H74" s="1644" t="s">
        <v>1441</v>
      </c>
      <c r="I74" s="1660">
        <f>'15 - Priority of Payments'!J27</f>
        <v>80412846.232001275</v>
      </c>
      <c r="J74" s="1662">
        <f t="array" ref="J74:Q74">-TRANSPOSE('15 - Priority of Payments'!J28:J35)</f>
        <v>-1596072.54</v>
      </c>
      <c r="K74" s="1662">
        <v>-3865612.36</v>
      </c>
      <c r="L74" s="1662">
        <v>0</v>
      </c>
      <c r="M74" s="1662">
        <v>-67099817.039999999</v>
      </c>
      <c r="N74" s="1662">
        <v>-508676.52</v>
      </c>
      <c r="O74" s="1662">
        <v>-3531559.6799999997</v>
      </c>
      <c r="P74" s="1662">
        <v>-325864.21000000089</v>
      </c>
      <c r="Q74" s="1662">
        <v>-3485202.0520010777</v>
      </c>
    </row>
    <row r="75" spans="1:17" ht="15" thickBot="1">
      <c r="A75" s="1634"/>
      <c r="B75" s="1634"/>
      <c r="C75" s="1632"/>
      <c r="D75" s="1641"/>
      <c r="E75" s="1642"/>
      <c r="F75" s="1643"/>
      <c r="G75" s="1643"/>
      <c r="H75" s="1644"/>
      <c r="I75" s="1644" t="s">
        <v>309</v>
      </c>
      <c r="J75" s="1644" t="s">
        <v>309</v>
      </c>
      <c r="K75" s="1644" t="s">
        <v>309</v>
      </c>
      <c r="L75" s="1644" t="s">
        <v>309</v>
      </c>
      <c r="M75" s="1644" t="s">
        <v>309</v>
      </c>
      <c r="N75" s="1644" t="s">
        <v>309</v>
      </c>
      <c r="O75" s="1644" t="s">
        <v>309</v>
      </c>
      <c r="P75" s="1644" t="s">
        <v>309</v>
      </c>
      <c r="Q75" s="1644" t="s">
        <v>309</v>
      </c>
    </row>
    <row r="76" spans="1:17" ht="63" thickBot="1">
      <c r="A76" s="1634" t="s">
        <v>1388</v>
      </c>
      <c r="B76" s="1634" t="s">
        <v>1567</v>
      </c>
      <c r="C76" s="1632" t="s">
        <v>1581</v>
      </c>
      <c r="D76" s="1641" t="s">
        <v>1582</v>
      </c>
      <c r="E76" s="1642" t="s">
        <v>1583</v>
      </c>
      <c r="F76" s="1643" t="s">
        <v>1393</v>
      </c>
      <c r="G76" s="1643" t="s">
        <v>1393</v>
      </c>
      <c r="H76" s="1644" t="s">
        <v>1441</v>
      </c>
      <c r="I76" s="1660">
        <f t="array" ref="I76:Q76">ROUND(TRANSPOSE('15 - Priority of Payments'!L27:L35),2)</f>
        <v>80413146.230000004</v>
      </c>
      <c r="J76" s="1660">
        <v>78817073.689999998</v>
      </c>
      <c r="K76" s="1660">
        <v>74951461.329999998</v>
      </c>
      <c r="L76" s="1660">
        <v>74951461.329999998</v>
      </c>
      <c r="M76" s="1660">
        <v>7851644.29</v>
      </c>
      <c r="N76" s="1660">
        <v>7342967.7699999996</v>
      </c>
      <c r="O76" s="1660">
        <v>3811408.09</v>
      </c>
      <c r="P76" s="1660">
        <v>3485543.88</v>
      </c>
      <c r="Q76" s="1660">
        <v>341.83</v>
      </c>
    </row>
    <row r="77" spans="1:17" ht="15" thickBot="1">
      <c r="A77" s="1634"/>
      <c r="B77" s="1634"/>
      <c r="C77" s="1632"/>
      <c r="D77" s="1641"/>
      <c r="E77" s="1642"/>
      <c r="F77" s="1643"/>
      <c r="G77" s="1643"/>
      <c r="H77" s="1644"/>
      <c r="I77" s="1644" t="s">
        <v>309</v>
      </c>
      <c r="J77" s="1644" t="s">
        <v>309</v>
      </c>
      <c r="K77" s="1644" t="s">
        <v>309</v>
      </c>
      <c r="L77" s="1644" t="s">
        <v>309</v>
      </c>
      <c r="M77" s="1644" t="s">
        <v>309</v>
      </c>
      <c r="N77" s="1644" t="s">
        <v>309</v>
      </c>
      <c r="O77" s="1644" t="s">
        <v>309</v>
      </c>
      <c r="P77" s="1644" t="s">
        <v>309</v>
      </c>
      <c r="Q77" s="1644" t="s">
        <v>309</v>
      </c>
    </row>
  </sheetData>
  <phoneticPr fontId="153" type="noConversion"/>
  <hyperlinks>
    <hyperlink ref="I9" r:id="rId1" xr:uid="{CD123254-8F27-472D-9575-28EF289B302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1E81-4371-4285-8A0C-F7AE347DE1D9}">
  <dimension ref="A1"/>
  <sheetViews>
    <sheetView workbookViewId="0"/>
  </sheetViews>
  <sheetFormatPr defaultColWidth="9.1796875"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codeName="Sheet4">
    <tabColor theme="0" tint="-0.249977111117893"/>
  </sheetPr>
  <dimension ref="B3:AW121"/>
  <sheetViews>
    <sheetView showGridLines="0" zoomScale="80" zoomScaleNormal="80" workbookViewId="0">
      <selection activeCell="AU9" sqref="AU9"/>
    </sheetView>
  </sheetViews>
  <sheetFormatPr defaultColWidth="9.1796875" defaultRowHeight="12.5"/>
  <cols>
    <col min="1" max="1" width="3" style="176" customWidth="1"/>
    <col min="2" max="2" width="18" style="176" bestFit="1" customWidth="1"/>
    <col min="3" max="3" width="16" style="176" customWidth="1"/>
    <col min="4" max="4" width="1.453125" style="176" customWidth="1"/>
    <col min="5" max="22" width="20.1796875" style="176" customWidth="1"/>
    <col min="23" max="23" width="2.453125" style="176" customWidth="1"/>
    <col min="24" max="41" width="20.1796875" style="176" customWidth="1"/>
    <col min="42" max="42" width="2.453125" style="176" customWidth="1"/>
    <col min="43" max="43" width="9.1796875" style="176"/>
    <col min="44" max="44" width="20.1796875" style="176" customWidth="1"/>
    <col min="45" max="45" width="9.1796875" style="176"/>
    <col min="46" max="46" width="12.453125" style="176" bestFit="1" customWidth="1"/>
    <col min="47" max="47" width="14.81640625" style="176" bestFit="1" customWidth="1"/>
    <col min="48" max="48" width="9.1796875" style="176"/>
    <col min="49" max="49" width="20.1796875" style="176" customWidth="1"/>
    <col min="50" max="16384" width="9.1796875" style="176"/>
  </cols>
  <sheetData>
    <row r="3" spans="2:49" ht="13">
      <c r="P3" s="1220" t="s">
        <v>100</v>
      </c>
      <c r="Q3" s="1220">
        <f>'00 - Cover'!$F$17</f>
        <v>45900</v>
      </c>
      <c r="AC3" s="177"/>
      <c r="AD3" s="177"/>
      <c r="AE3" s="177"/>
      <c r="AF3" s="177"/>
      <c r="AR3" s="1812">
        <v>74834272.289999843</v>
      </c>
    </row>
    <row r="4" spans="2:49" ht="13">
      <c r="P4" s="1220" t="s">
        <v>4</v>
      </c>
      <c r="Q4" s="1220">
        <f>'00 - Cover'!$F$19</f>
        <v>45922</v>
      </c>
      <c r="AR4" s="1813">
        <f>AR3-AR13</f>
        <v>-1.6391277313232422E-7</v>
      </c>
    </row>
    <row r="5" spans="2:49" ht="13">
      <c r="P5" s="1220" t="s">
        <v>5</v>
      </c>
      <c r="Q5" s="1220">
        <f>'00 - Cover'!$F$20</f>
        <v>45929</v>
      </c>
      <c r="AR5" s="177"/>
    </row>
    <row r="6" spans="2:49">
      <c r="AR6" s="177"/>
    </row>
    <row r="7" spans="2:49" ht="15.5">
      <c r="B7" s="44" t="s">
        <v>2007</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c r="AR8" s="177"/>
    </row>
    <row r="9" spans="2:49">
      <c r="E9" s="177"/>
      <c r="G9" s="177"/>
      <c r="H9" s="177"/>
      <c r="O9" s="177"/>
      <c r="P9" s="177"/>
      <c r="Q9" s="177"/>
      <c r="S9" s="177"/>
      <c r="T9" s="177"/>
      <c r="U9" s="177"/>
      <c r="V9" s="177"/>
      <c r="X9" s="177"/>
      <c r="Y9" s="177"/>
      <c r="Z9" s="177"/>
      <c r="AA9" s="177"/>
      <c r="AB9" s="177"/>
      <c r="AC9" s="177"/>
    </row>
    <row r="10" spans="2:49" ht="13" thickBot="1">
      <c r="E10" s="177"/>
      <c r="F10" s="177"/>
      <c r="H10" s="177"/>
      <c r="R10" s="177"/>
      <c r="S10" s="177"/>
      <c r="T10" s="177"/>
    </row>
    <row r="11" spans="2:49" ht="13.5" customHeight="1" thickBot="1">
      <c r="B11" s="1591"/>
      <c r="C11" s="1591"/>
      <c r="E11" s="179" t="s">
        <v>75</v>
      </c>
      <c r="F11" s="180"/>
      <c r="G11" s="180"/>
      <c r="H11" s="180"/>
      <c r="I11" s="180"/>
      <c r="J11" s="180"/>
      <c r="K11" s="180"/>
      <c r="L11" s="180"/>
      <c r="M11" s="180"/>
      <c r="N11" s="180"/>
      <c r="O11" s="180"/>
      <c r="P11" s="180"/>
      <c r="Q11" s="180"/>
      <c r="R11" s="180"/>
      <c r="S11" s="180"/>
      <c r="T11" s="180"/>
      <c r="U11" s="180"/>
      <c r="V11" s="181"/>
      <c r="X11" s="182" t="s">
        <v>76</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77</v>
      </c>
      <c r="C12" s="1592" t="s">
        <v>78</v>
      </c>
      <c r="E12" s="188" t="s">
        <v>79</v>
      </c>
      <c r="F12" s="189" t="s">
        <v>80</v>
      </c>
      <c r="G12" s="189" t="s">
        <v>81</v>
      </c>
      <c r="H12" s="189" t="s">
        <v>82</v>
      </c>
      <c r="I12" s="189" t="s">
        <v>83</v>
      </c>
      <c r="J12" s="189" t="s">
        <v>84</v>
      </c>
      <c r="K12" s="189" t="s">
        <v>85</v>
      </c>
      <c r="L12" s="189" t="s">
        <v>86</v>
      </c>
      <c r="M12" s="189" t="s">
        <v>87</v>
      </c>
      <c r="N12" s="189" t="s">
        <v>88</v>
      </c>
      <c r="O12" s="189" t="s">
        <v>89</v>
      </c>
      <c r="P12" s="189" t="s">
        <v>90</v>
      </c>
      <c r="Q12" s="117" t="s">
        <v>91</v>
      </c>
      <c r="R12" s="117" t="s">
        <v>92</v>
      </c>
      <c r="S12" s="117" t="s">
        <v>93</v>
      </c>
      <c r="T12" s="117" t="s">
        <v>94</v>
      </c>
      <c r="U12" s="117" t="s">
        <v>95</v>
      </c>
      <c r="V12" s="190" t="s">
        <v>57</v>
      </c>
      <c r="X12" s="191" t="s">
        <v>79</v>
      </c>
      <c r="Y12" s="192" t="s">
        <v>80</v>
      </c>
      <c r="Z12" s="192" t="s">
        <v>81</v>
      </c>
      <c r="AA12" s="192" t="s">
        <v>82</v>
      </c>
      <c r="AB12" s="192" t="s">
        <v>83</v>
      </c>
      <c r="AC12" s="192" t="s">
        <v>84</v>
      </c>
      <c r="AD12" s="192" t="s">
        <v>85</v>
      </c>
      <c r="AE12" s="192" t="s">
        <v>86</v>
      </c>
      <c r="AF12" s="192" t="s">
        <v>87</v>
      </c>
      <c r="AG12" s="192" t="s">
        <v>88</v>
      </c>
      <c r="AH12" s="192" t="s">
        <v>89</v>
      </c>
      <c r="AI12" s="192" t="s">
        <v>90</v>
      </c>
      <c r="AJ12" s="193" t="s">
        <v>91</v>
      </c>
      <c r="AK12" s="193" t="s">
        <v>92</v>
      </c>
      <c r="AL12" s="193" t="s">
        <v>93</v>
      </c>
      <c r="AM12" s="193" t="s">
        <v>94</v>
      </c>
      <c r="AN12" s="193" t="s">
        <v>95</v>
      </c>
      <c r="AO12" s="190" t="s">
        <v>57</v>
      </c>
      <c r="AR12" s="190" t="s">
        <v>97</v>
      </c>
      <c r="AT12" s="194" t="s">
        <v>98</v>
      </c>
      <c r="AU12" s="194" t="s">
        <v>99</v>
      </c>
      <c r="AW12" s="195" t="s">
        <v>93</v>
      </c>
    </row>
    <row r="13" spans="2:49" s="198" customFormat="1" ht="13">
      <c r="B13" s="196">
        <f>'00 - Cover'!F15</f>
        <v>45870</v>
      </c>
      <c r="C13" s="197">
        <f>Q3</f>
        <v>45900</v>
      </c>
      <c r="E13" s="199">
        <f>IF($C13=0,"",SUMIFS(INPUT_DATA!AT:AT,INPUT_DATA!$A:$A,$C13,INPUT_DATA!$B:$B,"S"))</f>
        <v>40924805.490000002</v>
      </c>
      <c r="F13" s="200">
        <f>IF($C13=0,"",SUMIFS(INPUT_DATA!AU:AU,INPUT_DATA!$A:$A,$C13,INPUT_DATA!$B:$B,"S"))</f>
        <v>139224.46</v>
      </c>
      <c r="G13" s="201">
        <f>IF($C13=0,"",SUMIFS(INPUT_DATA!AV:AV,INPUT_DATA!$A:$A,$C13,INPUT_DATA!$B:$B,"S"))</f>
        <v>24368146.75</v>
      </c>
      <c r="H13" s="202">
        <f>IF($C13=0,"",E13+F13+G13)</f>
        <v>65432176.700000003</v>
      </c>
      <c r="I13" s="201">
        <f>IF($C13=0,"",SUMIFS(INPUT_DATA!AX:AX,INPUT_DATA!$A:$A,$C13,INPUT_DATA!$B:$B,"S"))</f>
        <v>9263814.8399999999</v>
      </c>
      <c r="J13" s="201">
        <f>IF($C13=0,"",SUMIFS(INPUT_DATA!AY:AY,INPUT_DATA!$A:$A,$C13,INPUT_DATA!$B:$B,"S"))</f>
        <v>36811.22</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98997.19</v>
      </c>
      <c r="O13" s="201">
        <f>IF($C13=0,"",SUMIFS(INPUT_DATA!BD:BD,INPUT_DATA!$A:$A,$C13,INPUT_DATA!$B:$B,"S"))</f>
        <v>0</v>
      </c>
      <c r="P13" s="201">
        <f>IF($C13=0,"",SUMIFS(INPUT_DATA!BE:BE,INPUT_DATA!$A:$A,$C13,INPUT_DATA!$B:$B,"S"))</f>
        <v>0</v>
      </c>
      <c r="Q13" s="203">
        <f>IF($C13=0,"",I13+J13+K13+L13+M13+N13+O13+P13)</f>
        <v>9399623.25</v>
      </c>
      <c r="R13" s="204">
        <f>IF($C13=0,"",SUMIFS(INPUT_DATA!BG:BG,INPUT_DATA!$A:$A,$C13,INPUT_DATA!$B:$B,"S"))</f>
        <v>0</v>
      </c>
      <c r="S13" s="204">
        <f>IF($C13=0,"",SUMIFS(INPUT_DATA!BH:BH,INPUT_DATA!$A:$A,$C13,INPUT_DATA!$B:$B,"S"))</f>
        <v>0</v>
      </c>
      <c r="T13" s="203">
        <f>IF($C13=0,"",H13+Q13+R13-S13)</f>
        <v>74831799.950000003</v>
      </c>
      <c r="U13" s="205">
        <f>IF($C13=0,"",SUMIFS(INPUT_DATA!BK:BK,INPUT_DATA!$A:$A,$C13,INPUT_DATA!$B:$B,"S"))</f>
        <v>74831799.950000003</v>
      </c>
      <c r="V13" s="206">
        <f>IF($C13=0,"",T13-U13)</f>
        <v>0</v>
      </c>
      <c r="X13" s="207">
        <f>IF($C13=0,"",SUMIFS(INPUT_DATA!AT:AT,INPUT_DATA!$A:$A,$C13,INPUT_DATA!$B:$B,"D"))</f>
        <v>1716.2</v>
      </c>
      <c r="Y13" s="201">
        <f>IF($C13=0,"",SUMIFS(INPUT_DATA!AU:AU,INPUT_DATA!$A:$A,$C13,INPUT_DATA!$B:$B,"D"))</f>
        <v>0</v>
      </c>
      <c r="Z13" s="201">
        <f>IF($C13=0,"",SUMIFS(INPUT_DATA!AV:AV,INPUT_DATA!$A:$A,$C13,INPUT_DATA!$B:$B,"D"))</f>
        <v>0</v>
      </c>
      <c r="AA13" s="202">
        <f>IF($C13=0,"",X13+Y13+Z13)</f>
        <v>1716.2</v>
      </c>
      <c r="AB13" s="201">
        <f>IF($C13=0,"",SUMIFS(INPUT_DATA!AX:AX,INPUT_DATA!$A:$A,$C13,INPUT_DATA!$B:$B,"D"))</f>
        <v>756.14</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756.14</v>
      </c>
      <c r="AK13" s="204">
        <f>IF($C13=0,"",SUMIFS(INPUT_DATA!BG:BG,INPUT_DATA!$A:$A,$C13,INPUT_DATA!$B:$B,"D"))</f>
        <v>0</v>
      </c>
      <c r="AL13" s="204">
        <f>IF($C13=0,"",SUMIFS(INPUT_DATA!BH:BH,INPUT_DATA!$A:$A,$C13,INPUT_DATA!$B:$B,"D"))</f>
        <v>0</v>
      </c>
      <c r="AM13" s="203">
        <f>IF($C13=0,"",AA13+AJ13+AK13)</f>
        <v>2472.34</v>
      </c>
      <c r="AN13" s="205">
        <f>IF($C13=0,"",SUMIFS(INPUT_DATA!BK:BK,INPUT_DATA!$A:$A,$C13,INPUT_DATA!$B:$B,"D"))</f>
        <v>2472.34</v>
      </c>
      <c r="AO13" s="206">
        <f>IF($C13=0,"",AM13-AN13)</f>
        <v>0</v>
      </c>
      <c r="AR13" s="206">
        <f>IF($C13=0,"",T13+AN13)</f>
        <v>74834272.290000007</v>
      </c>
      <c r="AS13" s="208"/>
      <c r="AT13" s="209">
        <f>IF($C13=0,"",'02 - Monthly Asset Follow up'!E17+'02 - Monthly Asset Follow up'!F17-'02 - Monthly Asset Follow up'!V17+'02 - Monthly Asset Follow up'!Y17-H13)</f>
        <v>0</v>
      </c>
      <c r="AU13" s="209">
        <f>IF($C13=0,"",'02 - Monthly Asset Follow up'!BB17+'02 - Monthly Asset Follow up'!BC17-'02 - Monthly Asset Follow up'!BR17+'02 - Monthly Asset Follow up'!BU17-AA13)</f>
        <v>0</v>
      </c>
      <c r="AW13" s="210"/>
    </row>
    <row r="14" spans="2:49" s="198" customFormat="1" ht="13">
      <c r="B14" s="1593">
        <f>IF(C15=0,"",C15+1)</f>
        <v>45839</v>
      </c>
      <c r="C14" s="1594">
        <f>'02 - Monthly Asset Follow up'!B18</f>
        <v>45869</v>
      </c>
      <c r="E14" s="211">
        <f>IF($C14=0,"",SUMIFS(INPUT_DATA!AT:AT,INPUT_DATA!$A:$A,$C14,INPUT_DATA!$B:$B,"S"))</f>
        <v>41219124.729999997</v>
      </c>
      <c r="F14" s="212">
        <f>IF($C14=0,"",SUMIFS(INPUT_DATA!AU:AU,INPUT_DATA!$A:$A,$C14,INPUT_DATA!$B:$B,"S"))</f>
        <v>164764.35</v>
      </c>
      <c r="G14" s="212">
        <f>IF($C14=0,"",SUMIFS(INPUT_DATA!AV:AV,INPUT_DATA!$A:$A,$C14,INPUT_DATA!$B:$B,"S"))</f>
        <v>23530806</v>
      </c>
      <c r="H14" s="213">
        <f>IF($C14=0,"",E14+F14+G14)</f>
        <v>64914695.079999998</v>
      </c>
      <c r="I14" s="212">
        <f>IF($C14=0,"",SUMIFS(INPUT_DATA!AX:AX,INPUT_DATA!$A:$A,$C14,INPUT_DATA!$B:$B,"S"))</f>
        <v>9325630.4000000004</v>
      </c>
      <c r="J14" s="212">
        <f>IF($C14=0,"",SUMIFS(INPUT_DATA!AY:AY,INPUT_DATA!$A:$A,$C14,INPUT_DATA!$B:$B,"S"))</f>
        <v>32176.720000000001</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100154.2</v>
      </c>
      <c r="O14" s="212">
        <f>IF($C14=0,"",SUMIFS(INPUT_DATA!BD:BD,INPUT_DATA!$A:$A,$C14,INPUT_DATA!$B:$B,"S"))</f>
        <v>0</v>
      </c>
      <c r="P14" s="212">
        <f>IF($C14=0,"",SUMIFS(INPUT_DATA!BE:BE,INPUT_DATA!$A:$A,$C14,INPUT_DATA!$B:$B,"S"))</f>
        <v>0</v>
      </c>
      <c r="Q14" s="214">
        <f>IF($C14=0,"",I14+J14+K14+L14+M14+N14+O14+P14)</f>
        <v>9457961.3200000003</v>
      </c>
      <c r="R14" s="215">
        <f>IF($C14=0,"",SUMIFS(INPUT_DATA!BG:BG,INPUT_DATA!$A:$A,$C14,INPUT_DATA!$B:$B,"S"))</f>
        <v>0</v>
      </c>
      <c r="S14" s="215">
        <f>IF($C14=0,"",SUMIFS(INPUT_DATA!BH:BH,INPUT_DATA!$A:$A,$C14,INPUT_DATA!$B:$B,"S"))</f>
        <v>0</v>
      </c>
      <c r="T14" s="214">
        <f>IF($C14=0,"",H14+Q14+R14-S14)</f>
        <v>74372656.400000006</v>
      </c>
      <c r="U14" s="216">
        <f>IF($C14=0,"",SUMIFS(INPUT_DATA!BK:BK,INPUT_DATA!$A:$A,$C14,INPUT_DATA!$B:$B,"S"))</f>
        <v>74372656.400000006</v>
      </c>
      <c r="V14" s="220">
        <f>IF($C14=0,"",T14-U14)</f>
        <v>0</v>
      </c>
      <c r="X14" s="211">
        <f>IF($C14=0,"",SUMIFS(INPUT_DATA!AT:AT,INPUT_DATA!$A:$A,$C14,INPUT_DATA!$B:$B,"D"))</f>
        <v>2736.21</v>
      </c>
      <c r="Y14" s="212">
        <f>IF($C14=0,"",SUMIFS(INPUT_DATA!AU:AU,INPUT_DATA!$A:$A,$C14,INPUT_DATA!$B:$B,"D"))</f>
        <v>2013.48</v>
      </c>
      <c r="Z14" s="212">
        <f>IF($C14=0,"",SUMIFS(INPUT_DATA!AV:AV,INPUT_DATA!$A:$A,$C14,INPUT_DATA!$B:$B,"D"))</f>
        <v>0</v>
      </c>
      <c r="AA14" s="213">
        <f>IF($C14=0,"",X14+Y14+Z14)</f>
        <v>4749.6900000000005</v>
      </c>
      <c r="AB14" s="212">
        <f>IF($C14=0,"",SUMIFS(INPUT_DATA!AX:AX,INPUT_DATA!$A:$A,$C14,INPUT_DATA!$B:$B,"D"))</f>
        <v>984.03</v>
      </c>
      <c r="AC14" s="212">
        <f>IF($C14=0,"",SUMIFS(INPUT_DATA!AY:AY,INPUT_DATA!$A:$A,$C14,INPUT_DATA!$B:$B,"D"))</f>
        <v>102.49</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1086.52</v>
      </c>
      <c r="AK14" s="215">
        <f>IF($C14=0,"",SUMIFS(INPUT_DATA!BG:BG,INPUT_DATA!$A:$A,$C14,INPUT_DATA!$B:$B,"D"))</f>
        <v>0</v>
      </c>
      <c r="AL14" s="215">
        <f>IF($C14=0,"",SUMIFS(INPUT_DATA!BH:BH,INPUT_DATA!$A:$A,$C14,INPUT_DATA!$B:$B,"D"))</f>
        <v>0</v>
      </c>
      <c r="AM14" s="214">
        <f t="shared" ref="AM14" si="0">IF($C14=0,"",AA14+AJ14+AK14)</f>
        <v>5836.2100000000009</v>
      </c>
      <c r="AN14" s="216">
        <f>IF($C14=0,"",SUMIFS(INPUT_DATA!BK:BK,INPUT_DATA!$A:$A,$C14,INPUT_DATA!$B:$B,"D"))</f>
        <v>5836.21</v>
      </c>
      <c r="AO14" s="217">
        <f>IF($C14=0,"",AM14-AN14)</f>
        <v>9.0949470177292824E-13</v>
      </c>
      <c r="AR14" s="217">
        <f>IF($C14=0,"",T14+AN14)</f>
        <v>74378492.609999999</v>
      </c>
      <c r="AS14" s="208"/>
      <c r="AT14" s="209">
        <f>IF($C14=0,"",'02 - Monthly Asset Follow up'!E18+'02 - Monthly Asset Follow up'!F18-'02 - Monthly Asset Follow up'!V18+'02 - Monthly Asset Follow up'!Y18-H14)</f>
        <v>0</v>
      </c>
      <c r="AU14" s="209">
        <f>IF($C14=0,"",'02 - Monthly Asset Follow up'!BB18+'02 - Monthly Asset Follow up'!BC18-'02 - Monthly Asset Follow up'!BR18+'02 - Monthly Asset Follow up'!BU18-AA14)</f>
        <v>0</v>
      </c>
      <c r="AW14" s="210"/>
    </row>
    <row r="15" spans="2:49" ht="13">
      <c r="B15" s="1593">
        <f t="shared" ref="B15:B78" si="1">IF(C16=0,"",C16+1)</f>
        <v>45809</v>
      </c>
      <c r="C15" s="1594">
        <f>'02 - Monthly Asset Follow up'!B19</f>
        <v>45838</v>
      </c>
      <c r="D15" s="218"/>
      <c r="E15" s="211">
        <f>IF($C15=0,"",SUMIFS(INPUT_DATA!AT:AT,INPUT_DATA!$A:$A,$C15,INPUT_DATA!$B:$B,"S"))</f>
        <v>41181100.240000002</v>
      </c>
      <c r="F15" s="212">
        <f>IF($C15=0,"",SUMIFS(INPUT_DATA!AU:AU,INPUT_DATA!$A:$A,$C15,INPUT_DATA!$B:$B,"S"))</f>
        <v>129163.94</v>
      </c>
      <c r="G15" s="212">
        <f>IF($C15=0,"",SUMIFS(INPUT_DATA!AV:AV,INPUT_DATA!$A:$A,$C15,INPUT_DATA!$B:$B,"S"))</f>
        <v>17402933.100000001</v>
      </c>
      <c r="H15" s="219">
        <f t="shared" ref="H15:H78" si="2">IF($C15=0,"",E15+F15+G15)</f>
        <v>58713197.280000001</v>
      </c>
      <c r="I15" s="212">
        <f>IF($C15=0,"",SUMIFS(INPUT_DATA!AX:AX,INPUT_DATA!$A:$A,$C15,INPUT_DATA!$B:$B,"S"))</f>
        <v>9425318.9800000004</v>
      </c>
      <c r="J15" s="212">
        <f>IF($C15=0,"",SUMIFS(INPUT_DATA!AY:AY,INPUT_DATA!$A:$A,$C15,INPUT_DATA!$B:$B,"S"))</f>
        <v>26974.45</v>
      </c>
      <c r="K15" s="212">
        <f>IF($C15=0,"",SUMIFS(INPUT_DATA!AZ:AZ,INPUT_DATA!$A:$A,$C15,INPUT_DATA!$B:$B,"S"))</f>
        <v>0</v>
      </c>
      <c r="L15" s="212">
        <f>IF($C15=0,"",SUMIFS(INPUT_DATA!BA:BA,INPUT_DATA!$A:$A,$C15,INPUT_DATA!$B:$B,"S"))</f>
        <v>0</v>
      </c>
      <c r="M15" s="212">
        <f>IF($C15=0,"",SUMIFS(INPUT_DATA!BB:BB,INPUT_DATA!$A:$A,$C15,INPUT_DATA!$B:$B,"S"))</f>
        <v>0</v>
      </c>
      <c r="N15" s="212">
        <f>IF($C15=0,"",SUMIFS(INPUT_DATA!BC:BC,INPUT_DATA!$A:$A,$C15,INPUT_DATA!$B:$B,"S"))</f>
        <v>89792.07</v>
      </c>
      <c r="O15" s="212">
        <f>IF($C15=0,"",SUMIFS(INPUT_DATA!BD:BD,INPUT_DATA!$A:$A,$C15,INPUT_DATA!$B:$B,"S"))</f>
        <v>0</v>
      </c>
      <c r="P15" s="212">
        <f>IF($C15=0,"",SUMIFS(INPUT_DATA!BE:BE,INPUT_DATA!$A:$A,$C15,INPUT_DATA!$B:$B,"S"))</f>
        <v>0</v>
      </c>
      <c r="Q15" s="214">
        <f t="shared" ref="Q15:Q78" si="3">IF($C15=0,"",I15+J15+K15+L15+M15+N15+O15+P15)</f>
        <v>9542085.5</v>
      </c>
      <c r="R15" s="215">
        <f>IF($C15=0,"",SUMIFS(INPUT_DATA!BG:BG,INPUT_DATA!$A:$A,$C15,INPUT_DATA!$B:$B,"S"))</f>
        <v>0</v>
      </c>
      <c r="S15" s="215">
        <f>IF($C15=0,"",SUMIFS(INPUT_DATA!BH:BH,INPUT_DATA!$A:$A,$C15,INPUT_DATA!$B:$B,"S"))</f>
        <v>0</v>
      </c>
      <c r="T15" s="214">
        <f t="shared" ref="T15:T78" si="4">IF($C15=0,"",H15+Q15+R15-S15)</f>
        <v>68255282.780000001</v>
      </c>
      <c r="U15" s="216">
        <f>IF($C15=0,"",SUMIFS(INPUT_DATA!BK:BK,INPUT_DATA!$A:$A,$C15,INPUT_DATA!$B:$B,"S"))</f>
        <v>68255282.780000001</v>
      </c>
      <c r="V15" s="220">
        <f t="shared" ref="V15:V78" si="5">IF($C15=0,"",T15-U15)</f>
        <v>0</v>
      </c>
      <c r="W15" s="218"/>
      <c r="X15" s="211">
        <f>IF($C15=0,"",SUMIFS(INPUT_DATA!AT:AT,INPUT_DATA!$A:$A,$C15,INPUT_DATA!$B:$B,"D"))</f>
        <v>7323</v>
      </c>
      <c r="Y15" s="212">
        <f>IF($C15=0,"",SUMIFS(INPUT_DATA!AU:AU,INPUT_DATA!$A:$A,$C15,INPUT_DATA!$B:$B,"D"))</f>
        <v>0</v>
      </c>
      <c r="Z15" s="212">
        <f>IF($C15=0,"",SUMIFS(INPUT_DATA!AV:AV,INPUT_DATA!$A:$A,$C15,INPUT_DATA!$B:$B,"D"))</f>
        <v>0</v>
      </c>
      <c r="AA15" s="213">
        <f t="shared" ref="AA15:AA17" si="6">IF($C15=0,"",X15+Y15+Z15)</f>
        <v>7323</v>
      </c>
      <c r="AB15" s="212">
        <f>IF($C15=0,"",SUMIFS(INPUT_DATA!AX:AX,INPUT_DATA!$A:$A,$C15,INPUT_DATA!$B:$B,"D"))</f>
        <v>1442.27</v>
      </c>
      <c r="AC15" s="212">
        <f>IF($C15=0,"",SUMIFS(INPUT_DATA!AY:AY,INPUT_DATA!$A:$A,$C15,INPUT_DATA!$B:$B,"D"))</f>
        <v>0</v>
      </c>
      <c r="AD15" s="212">
        <f>IF($C15=0,"",SUMIFS(INPUT_DATA!AZ:AZ,INPUT_DATA!$A:$A,$C15,INPUT_DATA!$B:$B,"D"))</f>
        <v>0</v>
      </c>
      <c r="AE15" s="212">
        <f>IF($C15=0,"",SUMIFS(INPUT_DATA!BA:BA,INPUT_DATA!$A:$A,$C15,INPUT_DATA!$B:$B,"D"))</f>
        <v>0</v>
      </c>
      <c r="AF15" s="212">
        <f>IF($C15=0,"",SUMIFS(INPUT_DATA!BB:BB,INPUT_DATA!$A:$A,$C15,INPUT_DATA!$B:$B,"D"))</f>
        <v>0</v>
      </c>
      <c r="AG15" s="212">
        <f>IF($C15=0,"",SUMIFS(INPUT_DATA!BC:BC,INPUT_DATA!$A:$A,$C15,INPUT_DATA!$B:$B,"D"))</f>
        <v>0</v>
      </c>
      <c r="AH15" s="212">
        <f>IF($C15=0,"",SUMIFS(INPUT_DATA!BD:BD,INPUT_DATA!$A:$A,$C15,INPUT_DATA!$B:$B,"D"))</f>
        <v>0</v>
      </c>
      <c r="AI15" s="212">
        <f>IF($C15=0,"",SUMIFS(INPUT_DATA!BE:BE,INPUT_DATA!$A:$A,$C15,INPUT_DATA!$B:$B,"D"))</f>
        <v>0</v>
      </c>
      <c r="AJ15" s="214">
        <f t="shared" ref="AJ15:AJ17" si="7">IF($C15=0,"",AB15+AC15+AD15+AE15+AF15+AG15+AH15+AI15)</f>
        <v>1442.27</v>
      </c>
      <c r="AK15" s="215">
        <f>IF($C15=0,"",SUMIFS(INPUT_DATA!BG:BG,INPUT_DATA!$A:$A,$C15,INPUT_DATA!$B:$B,"D"))</f>
        <v>0</v>
      </c>
      <c r="AL15" s="215">
        <f>IF($C15=0,"",SUMIFS(INPUT_DATA!BH:BH,INPUT_DATA!$A:$A,$C15,INPUT_DATA!$B:$B,"D"))</f>
        <v>0</v>
      </c>
      <c r="AM15" s="214">
        <f t="shared" ref="AM15:AM17" si="8">IF($C15=0,"",AA15+AJ15+AK15)</f>
        <v>8765.27</v>
      </c>
      <c r="AN15" s="216">
        <f>IF($C15=0,"",SUMIFS(INPUT_DATA!BK:BK,INPUT_DATA!$A:$A,$C15,INPUT_DATA!$B:$B,"D"))</f>
        <v>8765.27</v>
      </c>
      <c r="AO15" s="217">
        <f t="shared" ref="AO15:AO17" si="9">IF($C15=0,"",AM15-AN15)</f>
        <v>0</v>
      </c>
      <c r="AP15" s="218"/>
      <c r="AR15" s="217">
        <f t="shared" ref="AR15:AR78" si="10">IF($C15=0,"",T15+AN15)</f>
        <v>68264048.049999997</v>
      </c>
      <c r="AS15" s="177"/>
      <c r="AT15" s="209">
        <f>IF($C15=0,"",'02 - Monthly Asset Follow up'!E19+'02 - Monthly Asset Follow up'!F19-'02 - Monthly Asset Follow up'!V19+'02 - Monthly Asset Follow up'!Y19-H15)</f>
        <v>-7.4505805969238281E-9</v>
      </c>
      <c r="AU15" s="209">
        <f>IF($C15=0,"",'02 - Monthly Asset Follow up'!BB19+'02 - Monthly Asset Follow up'!BC19-'02 - Monthly Asset Follow up'!BR19+'02 - Monthly Asset Follow up'!BU19-AA15)</f>
        <v>0</v>
      </c>
      <c r="AW15" s="221"/>
    </row>
    <row r="16" spans="2:49" ht="13">
      <c r="B16" s="1593">
        <f t="shared" si="1"/>
        <v>45778</v>
      </c>
      <c r="C16" s="1594">
        <f>'02 - Monthly Asset Follow up'!B20</f>
        <v>45808</v>
      </c>
      <c r="D16" s="218"/>
      <c r="E16" s="211">
        <f>IF($C16=0,"",SUMIFS(INPUT_DATA!AT:AT,INPUT_DATA!$A:$A,$C16,INPUT_DATA!$B:$B,"S"))</f>
        <v>41514607.759999998</v>
      </c>
      <c r="F16" s="212">
        <f>IF($C16=0,"",SUMIFS(INPUT_DATA!AU:AU,INPUT_DATA!$A:$A,$C16,INPUT_DATA!$B:$B,"S"))</f>
        <v>103621.29</v>
      </c>
      <c r="G16" s="212">
        <f>IF($C16=0,"",SUMIFS(INPUT_DATA!AV:AV,INPUT_DATA!$A:$A,$C16,INPUT_DATA!$B:$B,"S"))</f>
        <v>19519847.550000001</v>
      </c>
      <c r="H16" s="219">
        <f t="shared" si="2"/>
        <v>61138076.599999994</v>
      </c>
      <c r="I16" s="212">
        <f>IF($C16=0,"",SUMIFS(INPUT_DATA!AX:AX,INPUT_DATA!$A:$A,$C16,INPUT_DATA!$B:$B,"S"))</f>
        <v>9486828.6500000004</v>
      </c>
      <c r="J16" s="212">
        <f>IF($C16=0,"",SUMIFS(INPUT_DATA!AY:AY,INPUT_DATA!$A:$A,$C16,INPUT_DATA!$B:$B,"S"))</f>
        <v>18039.490000000002</v>
      </c>
      <c r="K16" s="212">
        <f>IF($C16=0,"",SUMIFS(INPUT_DATA!AZ:AZ,INPUT_DATA!$A:$A,$C16,INPUT_DATA!$B:$B,"S"))</f>
        <v>0</v>
      </c>
      <c r="L16" s="212">
        <f>IF($C16=0,"",SUMIFS(INPUT_DATA!BA:BA,INPUT_DATA!$A:$A,$C16,INPUT_DATA!$B:$B,"S"))</f>
        <v>0</v>
      </c>
      <c r="M16" s="212">
        <f>IF($C16=0,"",SUMIFS(INPUT_DATA!BB:BB,INPUT_DATA!$A:$A,$C16,INPUT_DATA!$B:$B,"S"))</f>
        <v>0</v>
      </c>
      <c r="N16" s="212">
        <f>IF($C16=0,"",SUMIFS(INPUT_DATA!BC:BC,INPUT_DATA!$A:$A,$C16,INPUT_DATA!$B:$B,"S"))</f>
        <v>66814.11</v>
      </c>
      <c r="O16" s="212">
        <f>IF($C16=0,"",SUMIFS(INPUT_DATA!BD:BD,INPUT_DATA!$A:$A,$C16,INPUT_DATA!$B:$B,"S"))</f>
        <v>0</v>
      </c>
      <c r="P16" s="212">
        <f>IF($C16=0,"",SUMIFS(INPUT_DATA!BE:BE,INPUT_DATA!$A:$A,$C16,INPUT_DATA!$B:$B,"S"))</f>
        <v>0</v>
      </c>
      <c r="Q16" s="214">
        <f t="shared" si="3"/>
        <v>9571682.25</v>
      </c>
      <c r="R16" s="215">
        <f>IF($C16=0,"",SUMIFS(INPUT_DATA!BG:BG,INPUT_DATA!$A:$A,$C16,INPUT_DATA!$B:$B,"S"))</f>
        <v>0</v>
      </c>
      <c r="S16" s="215">
        <f>IF($C16=0,"",SUMIFS(INPUT_DATA!BH:BH,INPUT_DATA!$A:$A,$C16,INPUT_DATA!$B:$B,"S"))</f>
        <v>0</v>
      </c>
      <c r="T16" s="214">
        <f t="shared" si="4"/>
        <v>70709758.849999994</v>
      </c>
      <c r="U16" s="216">
        <f>IF($C16=0,"",SUMIFS(INPUT_DATA!BK:BK,INPUT_DATA!$A:$A,$C16,INPUT_DATA!$B:$B,"S"))</f>
        <v>70709758.849999994</v>
      </c>
      <c r="V16" s="220">
        <f t="shared" si="5"/>
        <v>0</v>
      </c>
      <c r="W16" s="218"/>
      <c r="X16" s="211">
        <f>IF($C16=0,"",SUMIFS(INPUT_DATA!AT:AT,INPUT_DATA!$A:$A,$C16,INPUT_DATA!$B:$B,"D"))</f>
        <v>9058.5400000000009</v>
      </c>
      <c r="Y16" s="212">
        <f>IF($C16=0,"",SUMIFS(INPUT_DATA!AU:AU,INPUT_DATA!$A:$A,$C16,INPUT_DATA!$B:$B,"D"))</f>
        <v>1846.72</v>
      </c>
      <c r="Z16" s="212">
        <f>IF($C16=0,"",SUMIFS(INPUT_DATA!AV:AV,INPUT_DATA!$A:$A,$C16,INPUT_DATA!$B:$B,"D"))</f>
        <v>0</v>
      </c>
      <c r="AA16" s="213">
        <f t="shared" si="6"/>
        <v>10905.26</v>
      </c>
      <c r="AB16" s="212">
        <f>IF($C16=0,"",SUMIFS(INPUT_DATA!AX:AX,INPUT_DATA!$A:$A,$C16,INPUT_DATA!$B:$B,"D"))</f>
        <v>2777.64</v>
      </c>
      <c r="AC16" s="212">
        <f>IF($C16=0,"",SUMIFS(INPUT_DATA!AY:AY,INPUT_DATA!$A:$A,$C16,INPUT_DATA!$B:$B,"D"))</f>
        <v>375.72</v>
      </c>
      <c r="AD16" s="212">
        <f>IF($C16=0,"",SUMIFS(INPUT_DATA!AZ:AZ,INPUT_DATA!$A:$A,$C16,INPUT_DATA!$B:$B,"D"))</f>
        <v>0</v>
      </c>
      <c r="AE16" s="212">
        <f>IF($C16=0,"",SUMIFS(INPUT_DATA!BA:BA,INPUT_DATA!$A:$A,$C16,INPUT_DATA!$B:$B,"D"))</f>
        <v>0</v>
      </c>
      <c r="AF16" s="212">
        <f>IF($C16=0,"",SUMIFS(INPUT_DATA!BB:BB,INPUT_DATA!$A:$A,$C16,INPUT_DATA!$B:$B,"D"))</f>
        <v>0</v>
      </c>
      <c r="AG16" s="212">
        <f>IF($C16=0,"",SUMIFS(INPUT_DATA!BC:BC,INPUT_DATA!$A:$A,$C16,INPUT_DATA!$B:$B,"D"))</f>
        <v>0</v>
      </c>
      <c r="AH16" s="212">
        <f>IF($C16=0,"",SUMIFS(INPUT_DATA!BD:BD,INPUT_DATA!$A:$A,$C16,INPUT_DATA!$B:$B,"D"))</f>
        <v>0</v>
      </c>
      <c r="AI16" s="212">
        <f>IF($C16=0,"",SUMIFS(INPUT_DATA!BE:BE,INPUT_DATA!$A:$A,$C16,INPUT_DATA!$B:$B,"D"))</f>
        <v>0</v>
      </c>
      <c r="AJ16" s="214">
        <f t="shared" si="7"/>
        <v>3153.3599999999997</v>
      </c>
      <c r="AK16" s="215">
        <f>IF($C16=0,"",SUMIFS(INPUT_DATA!BG:BG,INPUT_DATA!$A:$A,$C16,INPUT_DATA!$B:$B,"D"))</f>
        <v>0</v>
      </c>
      <c r="AL16" s="215">
        <f>IF($C16=0,"",SUMIFS(INPUT_DATA!BH:BH,INPUT_DATA!$A:$A,$C16,INPUT_DATA!$B:$B,"D"))</f>
        <v>0</v>
      </c>
      <c r="AM16" s="214">
        <f t="shared" si="8"/>
        <v>14058.619999999999</v>
      </c>
      <c r="AN16" s="216">
        <f>IF($C16=0,"",SUMIFS(INPUT_DATA!BK:BK,INPUT_DATA!$A:$A,$C16,INPUT_DATA!$B:$B,"D"))</f>
        <v>14058.62</v>
      </c>
      <c r="AO16" s="217">
        <f t="shared" si="9"/>
        <v>-1.8189894035458565E-12</v>
      </c>
      <c r="AP16" s="218"/>
      <c r="AR16" s="217">
        <f t="shared" si="10"/>
        <v>70723817.469999999</v>
      </c>
      <c r="AT16" s="209">
        <f>IF($C16=0,"",'02 - Monthly Asset Follow up'!E20+'02 - Monthly Asset Follow up'!F20-'02 - Monthly Asset Follow up'!V20+'02 - Monthly Asset Follow up'!Y20-H16)</f>
        <v>7.4505805969238281E-9</v>
      </c>
      <c r="AU16" s="209">
        <f>IF($C16=0,"",'02 - Monthly Asset Follow up'!BB20+'02 - Monthly Asset Follow up'!BC20-'02 - Monthly Asset Follow up'!BR20+'02 - Monthly Asset Follow up'!BU20-AA16)</f>
        <v>0</v>
      </c>
      <c r="AW16" s="221"/>
    </row>
    <row r="17" spans="2:49" ht="13">
      <c r="B17" s="1593">
        <f t="shared" si="1"/>
        <v>45748</v>
      </c>
      <c r="C17" s="1594">
        <f>'02 - Monthly Asset Follow up'!B21</f>
        <v>45777</v>
      </c>
      <c r="D17" s="218"/>
      <c r="E17" s="211">
        <f>IF($C17=0,"",SUMIFS(INPUT_DATA!AT:AT,INPUT_DATA!$A:$A,$C17,INPUT_DATA!$B:$B,"S"))</f>
        <v>41307849.829999998</v>
      </c>
      <c r="F17" s="212">
        <f>IF($C17=0,"",SUMIFS(INPUT_DATA!AU:AU,INPUT_DATA!$A:$A,$C17,INPUT_DATA!$B:$B,"S"))</f>
        <v>63727.519999999997</v>
      </c>
      <c r="G17" s="212">
        <f>IF($C17=0,"",SUMIFS(INPUT_DATA!AV:AV,INPUT_DATA!$A:$A,$C17,INPUT_DATA!$B:$B,"S"))</f>
        <v>14842897.939999999</v>
      </c>
      <c r="H17" s="219">
        <f t="shared" si="2"/>
        <v>56214475.289999999</v>
      </c>
      <c r="I17" s="212">
        <f>IF($C17=0,"",SUMIFS(INPUT_DATA!AX:AX,INPUT_DATA!$A:$A,$C17,INPUT_DATA!$B:$B,"S"))</f>
        <v>9577619.2100000009</v>
      </c>
      <c r="J17" s="212">
        <f>IF($C17=0,"",SUMIFS(INPUT_DATA!AY:AY,INPUT_DATA!$A:$A,$C17,INPUT_DATA!$B:$B,"S"))</f>
        <v>27098.03</v>
      </c>
      <c r="K17" s="212">
        <f>IF($C17=0,"",SUMIFS(INPUT_DATA!AZ:AZ,INPUT_DATA!$A:$A,$C17,INPUT_DATA!$B:$B,"S"))</f>
        <v>0</v>
      </c>
      <c r="L17" s="212">
        <f>IF($C17=0,"",SUMIFS(INPUT_DATA!BA:BA,INPUT_DATA!$A:$A,$C17,INPUT_DATA!$B:$B,"S"))</f>
        <v>0</v>
      </c>
      <c r="M17" s="212">
        <f>IF($C17=0,"",SUMIFS(INPUT_DATA!BB:BB,INPUT_DATA!$A:$A,$C17,INPUT_DATA!$B:$B,"S"))</f>
        <v>0</v>
      </c>
      <c r="N17" s="212">
        <f>IF($C17=0,"",SUMIFS(INPUT_DATA!BC:BC,INPUT_DATA!$A:$A,$C17,INPUT_DATA!$B:$B,"S"))</f>
        <v>63036.82</v>
      </c>
      <c r="O17" s="212">
        <f>IF($C17=0,"",SUMIFS(INPUT_DATA!BD:BD,INPUT_DATA!$A:$A,$C17,INPUT_DATA!$B:$B,"S"))</f>
        <v>0</v>
      </c>
      <c r="P17" s="212">
        <f>IF($C17=0,"",SUMIFS(INPUT_DATA!BE:BE,INPUT_DATA!$A:$A,$C17,INPUT_DATA!$B:$B,"S"))</f>
        <v>0</v>
      </c>
      <c r="Q17" s="214">
        <f t="shared" si="3"/>
        <v>9667754.0600000005</v>
      </c>
      <c r="R17" s="215">
        <f>IF($C17=0,"",SUMIFS(INPUT_DATA!BG:BG,INPUT_DATA!$A:$A,$C17,INPUT_DATA!$B:$B,"S"))</f>
        <v>0</v>
      </c>
      <c r="S17" s="215">
        <f>IF($C17=0,"",SUMIFS(INPUT_DATA!BH:BH,INPUT_DATA!$A:$A,$C17,INPUT_DATA!$B:$B,"S"))</f>
        <v>0</v>
      </c>
      <c r="T17" s="214">
        <f t="shared" si="4"/>
        <v>65882229.350000001</v>
      </c>
      <c r="U17" s="216">
        <f>IF($C17=0,"",SUMIFS(INPUT_DATA!BK:BK,INPUT_DATA!$A:$A,$C17,INPUT_DATA!$B:$B,"S"))</f>
        <v>65882229.350000001</v>
      </c>
      <c r="V17" s="220">
        <f t="shared" si="5"/>
        <v>0</v>
      </c>
      <c r="W17" s="218"/>
      <c r="X17" s="211">
        <f>IF($C17=0,"",SUMIFS(INPUT_DATA!AT:AT,INPUT_DATA!$A:$A,$C17,INPUT_DATA!$B:$B,"D"))</f>
        <v>4348.53</v>
      </c>
      <c r="Y17" s="212">
        <f>IF($C17=0,"",SUMIFS(INPUT_DATA!AU:AU,INPUT_DATA!$A:$A,$C17,INPUT_DATA!$B:$B,"D"))</f>
        <v>0</v>
      </c>
      <c r="Z17" s="212">
        <f>IF($C17=0,"",SUMIFS(INPUT_DATA!AV:AV,INPUT_DATA!$A:$A,$C17,INPUT_DATA!$B:$B,"D"))</f>
        <v>0</v>
      </c>
      <c r="AA17" s="213">
        <f t="shared" si="6"/>
        <v>4348.53</v>
      </c>
      <c r="AB17" s="212">
        <f>IF($C17=0,"",SUMIFS(INPUT_DATA!AX:AX,INPUT_DATA!$A:$A,$C17,INPUT_DATA!$B:$B,"D"))</f>
        <v>1458.97</v>
      </c>
      <c r="AC17" s="212">
        <f>IF($C17=0,"",SUMIFS(INPUT_DATA!AY:AY,INPUT_DATA!$A:$A,$C17,INPUT_DATA!$B:$B,"D"))</f>
        <v>0</v>
      </c>
      <c r="AD17" s="212">
        <f>IF($C17=0,"",SUMIFS(INPUT_DATA!AZ:AZ,INPUT_DATA!$A:$A,$C17,INPUT_DATA!$B:$B,"D"))</f>
        <v>0</v>
      </c>
      <c r="AE17" s="212">
        <f>IF($C17=0,"",SUMIFS(INPUT_DATA!BA:BA,INPUT_DATA!$A:$A,$C17,INPUT_DATA!$B:$B,"D"))</f>
        <v>0</v>
      </c>
      <c r="AF17" s="212">
        <f>IF($C17=0,"",SUMIFS(INPUT_DATA!BB:BB,INPUT_DATA!$A:$A,$C17,INPUT_DATA!$B:$B,"D"))</f>
        <v>0</v>
      </c>
      <c r="AG17" s="212">
        <f>IF($C17=0,"",SUMIFS(INPUT_DATA!BC:BC,INPUT_DATA!$A:$A,$C17,INPUT_DATA!$B:$B,"D"))</f>
        <v>0</v>
      </c>
      <c r="AH17" s="212">
        <f>IF($C17=0,"",SUMIFS(INPUT_DATA!BD:BD,INPUT_DATA!$A:$A,$C17,INPUT_DATA!$B:$B,"D"))</f>
        <v>0</v>
      </c>
      <c r="AI17" s="212">
        <f>IF($C17=0,"",SUMIFS(INPUT_DATA!BE:BE,INPUT_DATA!$A:$A,$C17,INPUT_DATA!$B:$B,"D"))</f>
        <v>0</v>
      </c>
      <c r="AJ17" s="214">
        <f t="shared" si="7"/>
        <v>1458.97</v>
      </c>
      <c r="AK17" s="215">
        <f>IF($C17=0,"",SUMIFS(INPUT_DATA!BG:BG,INPUT_DATA!$A:$A,$C17,INPUT_DATA!$B:$B,"D"))</f>
        <v>0</v>
      </c>
      <c r="AL17" s="215">
        <f>IF($C17=0,"",SUMIFS(INPUT_DATA!BH:BH,INPUT_DATA!$A:$A,$C17,INPUT_DATA!$B:$B,"D"))</f>
        <v>0</v>
      </c>
      <c r="AM17" s="214">
        <f t="shared" si="8"/>
        <v>5807.5</v>
      </c>
      <c r="AN17" s="216">
        <f>IF($C17=0,"",SUMIFS(INPUT_DATA!BK:BK,INPUT_DATA!$A:$A,$C17,INPUT_DATA!$B:$B,"D"))</f>
        <v>5807.5</v>
      </c>
      <c r="AO17" s="217">
        <f t="shared" si="9"/>
        <v>0</v>
      </c>
      <c r="AP17" s="218"/>
      <c r="AR17" s="217">
        <f t="shared" si="10"/>
        <v>65888036.850000001</v>
      </c>
      <c r="AT17" s="209">
        <f>IF($C17=0,"",'02 - Monthly Asset Follow up'!E21+'02 - Monthly Asset Follow up'!F21-'02 - Monthly Asset Follow up'!V21+'02 - Monthly Asset Follow up'!Y21-H17)</f>
        <v>0</v>
      </c>
      <c r="AU17" s="209">
        <f>IF($C17=0,"",'02 - Monthly Asset Follow up'!BB21+'02 - Monthly Asset Follow up'!BC21-'02 - Monthly Asset Follow up'!BR21+'02 - Monthly Asset Follow up'!BU21-AA17)</f>
        <v>9.0949470177292824E-13</v>
      </c>
      <c r="AW17" s="221"/>
    </row>
    <row r="18" spans="2:49" ht="13">
      <c r="B18" s="1593">
        <f t="shared" si="1"/>
        <v>45717</v>
      </c>
      <c r="C18" s="1594">
        <f>'02 - Monthly Asset Follow up'!B22</f>
        <v>45747</v>
      </c>
      <c r="D18" s="218"/>
      <c r="E18" s="211">
        <f>IF($C18=0,"",SUMIFS(INPUT_DATA!AT:AT,INPUT_DATA!$A:$A,$C18,INPUT_DATA!$B:$B,"S"))</f>
        <v>41400952.920000002</v>
      </c>
      <c r="F18" s="212">
        <f>IF($C18=0,"",SUMIFS(INPUT_DATA!AU:AU,INPUT_DATA!$A:$A,$C18,INPUT_DATA!$B:$B,"S"))</f>
        <v>110479.05</v>
      </c>
      <c r="G18" s="212">
        <f>IF($C18=0,"",SUMIFS(INPUT_DATA!AV:AV,INPUT_DATA!$A:$A,$C18,INPUT_DATA!$B:$B,"S"))</f>
        <v>15107591.52</v>
      </c>
      <c r="H18" s="219">
        <f t="shared" si="2"/>
        <v>56619023.489999995</v>
      </c>
      <c r="I18" s="212">
        <f>IF($C18=0,"",SUMIFS(INPUT_DATA!AX:AX,INPUT_DATA!$A:$A,$C18,INPUT_DATA!$B:$B,"S"))</f>
        <v>9615918.6699999999</v>
      </c>
      <c r="J18" s="212">
        <f>IF($C18=0,"",SUMIFS(INPUT_DATA!AY:AY,INPUT_DATA!$A:$A,$C18,INPUT_DATA!$B:$B,"S"))</f>
        <v>26077.64</v>
      </c>
      <c r="K18" s="212">
        <f>IF($C18=0,"",SUMIFS(INPUT_DATA!AZ:AZ,INPUT_DATA!$A:$A,$C18,INPUT_DATA!$B:$B,"S"))</f>
        <v>0</v>
      </c>
      <c r="L18" s="212">
        <f>IF($C18=0,"",SUMIFS(INPUT_DATA!BA:BA,INPUT_DATA!$A:$A,$C18,INPUT_DATA!$B:$B,"S"))</f>
        <v>0</v>
      </c>
      <c r="M18" s="212">
        <f>IF($C18=0,"",SUMIFS(INPUT_DATA!BB:BB,INPUT_DATA!$A:$A,$C18,INPUT_DATA!$B:$B,"S"))</f>
        <v>0</v>
      </c>
      <c r="N18" s="212">
        <f>IF($C18=0,"",SUMIFS(INPUT_DATA!BC:BC,INPUT_DATA!$A:$A,$C18,INPUT_DATA!$B:$B,"S"))</f>
        <v>76072.649999999994</v>
      </c>
      <c r="O18" s="212">
        <f>IF($C18=0,"",SUMIFS(INPUT_DATA!BD:BD,INPUT_DATA!$A:$A,$C18,INPUT_DATA!$B:$B,"S"))</f>
        <v>0</v>
      </c>
      <c r="P18" s="212">
        <f>IF($C18=0,"",SUMIFS(INPUT_DATA!BE:BE,INPUT_DATA!$A:$A,$C18,INPUT_DATA!$B:$B,"S"))</f>
        <v>0</v>
      </c>
      <c r="Q18" s="214">
        <f t="shared" si="3"/>
        <v>9718068.9600000009</v>
      </c>
      <c r="R18" s="215">
        <f>IF($C18=0,"",SUMIFS(INPUT_DATA!BG:BG,INPUT_DATA!$A:$A,$C18,INPUT_DATA!$B:$B,"S"))</f>
        <v>0</v>
      </c>
      <c r="S18" s="215">
        <f>IF($C18=0,"",SUMIFS(INPUT_DATA!BH:BH,INPUT_DATA!$A:$A,$C18,INPUT_DATA!$B:$B,"S"))</f>
        <v>0</v>
      </c>
      <c r="T18" s="214">
        <f t="shared" si="4"/>
        <v>66337092.449999996</v>
      </c>
      <c r="U18" s="216">
        <f>IF($C18=0,"",SUMIFS(INPUT_DATA!BK:BK,INPUT_DATA!$A:$A,$C18,INPUT_DATA!$B:$B,"S"))</f>
        <v>66337092.450000003</v>
      </c>
      <c r="V18" s="220">
        <f t="shared" si="5"/>
        <v>-7.4505805969238281E-9</v>
      </c>
      <c r="W18" s="218"/>
      <c r="X18" s="211">
        <f>IF($C18=0,"",SUMIFS(INPUT_DATA!AT:AT,INPUT_DATA!$A:$A,$C18,INPUT_DATA!$B:$B,"D"))</f>
        <v>114698.74</v>
      </c>
      <c r="Y18" s="212">
        <f>IF($C18=0,"",SUMIFS(INPUT_DATA!AU:AU,INPUT_DATA!$A:$A,$C18,INPUT_DATA!$B:$B,"D"))</f>
        <v>0</v>
      </c>
      <c r="Z18" s="212">
        <f>IF($C18=0,"",SUMIFS(INPUT_DATA!AV:AV,INPUT_DATA!$A:$A,$C18,INPUT_DATA!$B:$B,"D"))</f>
        <v>0</v>
      </c>
      <c r="AA18" s="213">
        <f t="shared" ref="AA18:AA81" si="11">IF($C18=0,"",X18+Y18+Z18)</f>
        <v>114698.74</v>
      </c>
      <c r="AB18" s="212">
        <f>IF($C18=0,"",SUMIFS(INPUT_DATA!AX:AX,INPUT_DATA!$A:$A,$C18,INPUT_DATA!$B:$B,"D"))</f>
        <v>883.23</v>
      </c>
      <c r="AC18" s="212">
        <f>IF($C18=0,"",SUMIFS(INPUT_DATA!AY:AY,INPUT_DATA!$A:$A,$C18,INPUT_DATA!$B:$B,"D"))</f>
        <v>0</v>
      </c>
      <c r="AD18" s="212">
        <f>IF($C18=0,"",SUMIFS(INPUT_DATA!AZ:AZ,INPUT_DATA!$A:$A,$C18,INPUT_DATA!$B:$B,"D"))</f>
        <v>0</v>
      </c>
      <c r="AE18" s="212">
        <f>IF($C18=0,"",SUMIFS(INPUT_DATA!BA:BA,INPUT_DATA!$A:$A,$C18,INPUT_DATA!$B:$B,"D"))</f>
        <v>0</v>
      </c>
      <c r="AF18" s="212">
        <f>IF($C18=0,"",SUMIFS(INPUT_DATA!BB:BB,INPUT_DATA!$A:$A,$C18,INPUT_DATA!$B:$B,"D"))</f>
        <v>0</v>
      </c>
      <c r="AG18" s="212">
        <f>IF($C18=0,"",SUMIFS(INPUT_DATA!BC:BC,INPUT_DATA!$A:$A,$C18,INPUT_DATA!$B:$B,"D"))</f>
        <v>0</v>
      </c>
      <c r="AH18" s="212">
        <f>IF($C18=0,"",SUMIFS(INPUT_DATA!BD:BD,INPUT_DATA!$A:$A,$C18,INPUT_DATA!$B:$B,"D"))</f>
        <v>0</v>
      </c>
      <c r="AI18" s="212">
        <f>IF($C18=0,"",SUMIFS(INPUT_DATA!BE:BE,INPUT_DATA!$A:$A,$C18,INPUT_DATA!$B:$B,"D"))</f>
        <v>0</v>
      </c>
      <c r="AJ18" s="214">
        <f t="shared" ref="AJ18:AJ81" si="12">IF($C18=0,"",AB18+AC18+AD18+AE18+AF18+AG18+AH18+AI18)</f>
        <v>883.23</v>
      </c>
      <c r="AK18" s="215">
        <f>IF($C18=0,"",SUMIFS(INPUT_DATA!BG:BG,INPUT_DATA!$A:$A,$C18,INPUT_DATA!$B:$B,"D"))</f>
        <v>0</v>
      </c>
      <c r="AL18" s="215">
        <f>IF($C18=0,"",SUMIFS(INPUT_DATA!BH:BH,INPUT_DATA!$A:$A,$C18,INPUT_DATA!$B:$B,"D"))</f>
        <v>0</v>
      </c>
      <c r="AM18" s="214">
        <f t="shared" ref="AM18:AM81" si="13">IF($C18=0,"",AA18+AJ18+AK18)</f>
        <v>115581.97</v>
      </c>
      <c r="AN18" s="216">
        <f>IF($C18=0,"",SUMIFS(INPUT_DATA!BK:BK,INPUT_DATA!$A:$A,$C18,INPUT_DATA!$B:$B,"D"))</f>
        <v>115581.97</v>
      </c>
      <c r="AO18" s="217">
        <f t="shared" ref="AO18:AO81" si="14">IF($C18=0,"",AM18-AN18)</f>
        <v>0</v>
      </c>
      <c r="AP18" s="218"/>
      <c r="AR18" s="217">
        <f t="shared" si="10"/>
        <v>66452674.419999994</v>
      </c>
      <c r="AT18" s="209">
        <f>IF($C18=0,"",'02 - Monthly Asset Follow up'!E22+'02 - Monthly Asset Follow up'!F22-'02 - Monthly Asset Follow up'!V22+'02 - Monthly Asset Follow up'!Y22-H18)</f>
        <v>7.4505805969238281E-9</v>
      </c>
      <c r="AU18" s="209">
        <f>IF($C18=0,"",'02 - Monthly Asset Follow up'!BB22+'02 - Monthly Asset Follow up'!BC22-'02 - Monthly Asset Follow up'!BR22+'02 - Monthly Asset Follow up'!BU22-AA18)</f>
        <v>0</v>
      </c>
      <c r="AW18" s="221"/>
    </row>
    <row r="19" spans="2:49" ht="13">
      <c r="B19" s="1593">
        <f t="shared" si="1"/>
        <v>45689</v>
      </c>
      <c r="C19" s="1594">
        <f>'02 - Monthly Asset Follow up'!B23</f>
        <v>45716</v>
      </c>
      <c r="D19" s="218"/>
      <c r="E19" s="211">
        <f>IF($C19=0,"",SUMIFS(INPUT_DATA!AT:AT,INPUT_DATA!$A:$A,$C19,INPUT_DATA!$B:$B,"S"))</f>
        <v>41797495.259999998</v>
      </c>
      <c r="F19" s="212">
        <f>IF($C19=0,"",SUMIFS(INPUT_DATA!AU:AU,INPUT_DATA!$A:$A,$C19,INPUT_DATA!$B:$B,"S"))</f>
        <v>98785.53</v>
      </c>
      <c r="G19" s="212">
        <f>IF($C19=0,"",SUMIFS(INPUT_DATA!AV:AV,INPUT_DATA!$A:$A,$C19,INPUT_DATA!$B:$B,"S"))</f>
        <v>13656654.539999999</v>
      </c>
      <c r="H19" s="219">
        <f t="shared" si="2"/>
        <v>55552935.329999998</v>
      </c>
      <c r="I19" s="212">
        <f>IF($C19=0,"",SUMIFS(INPUT_DATA!AX:AX,INPUT_DATA!$A:$A,$C19,INPUT_DATA!$B:$B,"S"))</f>
        <v>9736215.1199999992</v>
      </c>
      <c r="J19" s="212">
        <f>IF($C19=0,"",SUMIFS(INPUT_DATA!AY:AY,INPUT_DATA!$A:$A,$C19,INPUT_DATA!$B:$B,"S"))</f>
        <v>20560.64</v>
      </c>
      <c r="K19" s="212">
        <f>IF($C19=0,"",SUMIFS(INPUT_DATA!AZ:AZ,INPUT_DATA!$A:$A,$C19,INPUT_DATA!$B:$B,"S"))</f>
        <v>0</v>
      </c>
      <c r="L19" s="212">
        <f>IF($C19=0,"",SUMIFS(INPUT_DATA!BA:BA,INPUT_DATA!$A:$A,$C19,INPUT_DATA!$B:$B,"S"))</f>
        <v>0</v>
      </c>
      <c r="M19" s="212">
        <f>IF($C19=0,"",SUMIFS(INPUT_DATA!BB:BB,INPUT_DATA!$A:$A,$C19,INPUT_DATA!$B:$B,"S"))</f>
        <v>0</v>
      </c>
      <c r="N19" s="212">
        <f>IF($C19=0,"",SUMIFS(INPUT_DATA!BC:BC,INPUT_DATA!$A:$A,$C19,INPUT_DATA!$B:$B,"S"))</f>
        <v>55144.93</v>
      </c>
      <c r="O19" s="212">
        <f>IF($C19=0,"",SUMIFS(INPUT_DATA!BD:BD,INPUT_DATA!$A:$A,$C19,INPUT_DATA!$B:$B,"S"))</f>
        <v>0</v>
      </c>
      <c r="P19" s="212">
        <f>IF($C19=0,"",SUMIFS(INPUT_DATA!BE:BE,INPUT_DATA!$A:$A,$C19,INPUT_DATA!$B:$B,"S"))</f>
        <v>0</v>
      </c>
      <c r="Q19" s="214">
        <f t="shared" si="3"/>
        <v>9811920.6899999995</v>
      </c>
      <c r="R19" s="215">
        <f>IF($C19=0,"",SUMIFS(INPUT_DATA!BG:BG,INPUT_DATA!$A:$A,$C19,INPUT_DATA!$B:$B,"S"))</f>
        <v>0</v>
      </c>
      <c r="S19" s="215">
        <f>IF($C19=0,"",SUMIFS(INPUT_DATA!BH:BH,INPUT_DATA!$A:$A,$C19,INPUT_DATA!$B:$B,"S"))</f>
        <v>0</v>
      </c>
      <c r="T19" s="214">
        <f t="shared" si="4"/>
        <v>65364856.019999996</v>
      </c>
      <c r="U19" s="216">
        <f>IF($C19=0,"",SUMIFS(INPUT_DATA!BK:BK,INPUT_DATA!$A:$A,$C19,INPUT_DATA!$B:$B,"S"))</f>
        <v>65364856.020000003</v>
      </c>
      <c r="V19" s="220">
        <f t="shared" si="5"/>
        <v>-7.4505805969238281E-9</v>
      </c>
      <c r="W19" s="218"/>
      <c r="X19" s="211">
        <f>IF($C19=0,"",SUMIFS(INPUT_DATA!AT:AT,INPUT_DATA!$A:$A,$C19,INPUT_DATA!$B:$B,"D"))</f>
        <v>2900.75</v>
      </c>
      <c r="Y19" s="212">
        <f>IF($C19=0,"",SUMIFS(INPUT_DATA!AU:AU,INPUT_DATA!$A:$A,$C19,INPUT_DATA!$B:$B,"D"))</f>
        <v>0</v>
      </c>
      <c r="Z19" s="212">
        <f>IF($C19=0,"",SUMIFS(INPUT_DATA!AV:AV,INPUT_DATA!$A:$A,$C19,INPUT_DATA!$B:$B,"D"))</f>
        <v>0</v>
      </c>
      <c r="AA19" s="213">
        <f t="shared" si="11"/>
        <v>2900.75</v>
      </c>
      <c r="AB19" s="212">
        <f>IF($C19=0,"",SUMIFS(INPUT_DATA!AX:AX,INPUT_DATA!$A:$A,$C19,INPUT_DATA!$B:$B,"D"))</f>
        <v>689.6</v>
      </c>
      <c r="AC19" s="212">
        <f>IF($C19=0,"",SUMIFS(INPUT_DATA!AY:AY,INPUT_DATA!$A:$A,$C19,INPUT_DATA!$B:$B,"D"))</f>
        <v>0</v>
      </c>
      <c r="AD19" s="212">
        <f>IF($C19=0,"",SUMIFS(INPUT_DATA!AZ:AZ,INPUT_DATA!$A:$A,$C19,INPUT_DATA!$B:$B,"D"))</f>
        <v>0</v>
      </c>
      <c r="AE19" s="212">
        <f>IF($C19=0,"",SUMIFS(INPUT_DATA!BA:BA,INPUT_DATA!$A:$A,$C19,INPUT_DATA!$B:$B,"D"))</f>
        <v>0</v>
      </c>
      <c r="AF19" s="212">
        <f>IF($C19=0,"",SUMIFS(INPUT_DATA!BB:BB,INPUT_DATA!$A:$A,$C19,INPUT_DATA!$B:$B,"D"))</f>
        <v>0</v>
      </c>
      <c r="AG19" s="212">
        <f>IF($C19=0,"",SUMIFS(INPUT_DATA!BC:BC,INPUT_DATA!$A:$A,$C19,INPUT_DATA!$B:$B,"D"))</f>
        <v>0</v>
      </c>
      <c r="AH19" s="212">
        <f>IF($C19=0,"",SUMIFS(INPUT_DATA!BD:BD,INPUT_DATA!$A:$A,$C19,INPUT_DATA!$B:$B,"D"))</f>
        <v>0</v>
      </c>
      <c r="AI19" s="212">
        <f>IF($C19=0,"",SUMIFS(INPUT_DATA!BE:BE,INPUT_DATA!$A:$A,$C19,INPUT_DATA!$B:$B,"D"))</f>
        <v>0</v>
      </c>
      <c r="AJ19" s="214">
        <f t="shared" si="12"/>
        <v>689.6</v>
      </c>
      <c r="AK19" s="215">
        <f>IF($C19=0,"",SUMIFS(INPUT_DATA!BG:BG,INPUT_DATA!$A:$A,$C19,INPUT_DATA!$B:$B,"D"))</f>
        <v>0</v>
      </c>
      <c r="AL19" s="215">
        <f>IF($C19=0,"",SUMIFS(INPUT_DATA!BH:BH,INPUT_DATA!$A:$A,$C19,INPUT_DATA!$B:$B,"D"))</f>
        <v>0</v>
      </c>
      <c r="AM19" s="214">
        <f t="shared" si="13"/>
        <v>3590.35</v>
      </c>
      <c r="AN19" s="216">
        <f>IF($C19=0,"",SUMIFS(INPUT_DATA!BK:BK,INPUT_DATA!$A:$A,$C19,INPUT_DATA!$B:$B,"D"))</f>
        <v>3590.35</v>
      </c>
      <c r="AO19" s="217">
        <f t="shared" si="14"/>
        <v>0</v>
      </c>
      <c r="AP19" s="218"/>
      <c r="AR19" s="217">
        <f t="shared" si="10"/>
        <v>65368446.369999997</v>
      </c>
      <c r="AT19" s="209">
        <f>IF($C19=0,"",'02 - Monthly Asset Follow up'!E23+'02 - Monthly Asset Follow up'!F23-'02 - Monthly Asset Follow up'!V23+'02 - Monthly Asset Follow up'!Y23-H19)</f>
        <v>0</v>
      </c>
      <c r="AU19" s="209">
        <f>IF($C19=0,"",'02 - Monthly Asset Follow up'!BB23+'02 - Monthly Asset Follow up'!BC23-'02 - Monthly Asset Follow up'!BR23+'02 - Monthly Asset Follow up'!BU23-AA19)</f>
        <v>0</v>
      </c>
      <c r="AW19" s="221"/>
    </row>
    <row r="20" spans="2:49" ht="13">
      <c r="B20" s="1593">
        <f t="shared" si="1"/>
        <v>45658</v>
      </c>
      <c r="C20" s="1594">
        <f>'02 - Monthly Asset Follow up'!B24</f>
        <v>45688</v>
      </c>
      <c r="D20" s="218"/>
      <c r="E20" s="211">
        <f>IF($C20=0,"",SUMIFS(INPUT_DATA!AT:AT,INPUT_DATA!$A:$A,$C20,INPUT_DATA!$B:$B,"S"))</f>
        <v>42071095.890000001</v>
      </c>
      <c r="F20" s="212">
        <f>IF($C20=0,"",SUMIFS(INPUT_DATA!AU:AU,INPUT_DATA!$A:$A,$C20,INPUT_DATA!$B:$B,"S"))</f>
        <v>71746.8</v>
      </c>
      <c r="G20" s="212">
        <f>IF($C20=0,"",SUMIFS(INPUT_DATA!AV:AV,INPUT_DATA!$A:$A,$C20,INPUT_DATA!$B:$B,"S"))</f>
        <v>13800626.789999999</v>
      </c>
      <c r="H20" s="219">
        <f t="shared" si="2"/>
        <v>55943469.479999997</v>
      </c>
      <c r="I20" s="212">
        <f>IF($C20=0,"",SUMIFS(INPUT_DATA!AX:AX,INPUT_DATA!$A:$A,$C20,INPUT_DATA!$B:$B,"S"))</f>
        <v>9811566.0999999996</v>
      </c>
      <c r="J20" s="212">
        <f>IF($C20=0,"",SUMIFS(INPUT_DATA!AY:AY,INPUT_DATA!$A:$A,$C20,INPUT_DATA!$B:$B,"S"))</f>
        <v>17792.560000000001</v>
      </c>
      <c r="K20" s="212">
        <f>IF($C20=0,"",SUMIFS(INPUT_DATA!AZ:AZ,INPUT_DATA!$A:$A,$C20,INPUT_DATA!$B:$B,"S"))</f>
        <v>0</v>
      </c>
      <c r="L20" s="212">
        <f>IF($C20=0,"",SUMIFS(INPUT_DATA!BA:BA,INPUT_DATA!$A:$A,$C20,INPUT_DATA!$B:$B,"S"))</f>
        <v>0</v>
      </c>
      <c r="M20" s="212">
        <f>IF($C20=0,"",SUMIFS(INPUT_DATA!BB:BB,INPUT_DATA!$A:$A,$C20,INPUT_DATA!$B:$B,"S"))</f>
        <v>0</v>
      </c>
      <c r="N20" s="212">
        <f>IF($C20=0,"",SUMIFS(INPUT_DATA!BC:BC,INPUT_DATA!$A:$A,$C20,INPUT_DATA!$B:$B,"S"))</f>
        <v>75181.8</v>
      </c>
      <c r="O20" s="212">
        <f>IF($C20=0,"",SUMIFS(INPUT_DATA!BD:BD,INPUT_DATA!$A:$A,$C20,INPUT_DATA!$B:$B,"S"))</f>
        <v>0</v>
      </c>
      <c r="P20" s="212">
        <f>IF($C20=0,"",SUMIFS(INPUT_DATA!BE:BE,INPUT_DATA!$A:$A,$C20,INPUT_DATA!$B:$B,"S"))</f>
        <v>0</v>
      </c>
      <c r="Q20" s="214">
        <f t="shared" si="3"/>
        <v>9904540.4600000009</v>
      </c>
      <c r="R20" s="215">
        <f>IF($C20=0,"",SUMIFS(INPUT_DATA!BG:BG,INPUT_DATA!$A:$A,$C20,INPUT_DATA!$B:$B,"S"))</f>
        <v>0</v>
      </c>
      <c r="S20" s="215">
        <f>IF($C20=0,"",SUMIFS(INPUT_DATA!BH:BH,INPUT_DATA!$A:$A,$C20,INPUT_DATA!$B:$B,"S"))</f>
        <v>0</v>
      </c>
      <c r="T20" s="214">
        <f t="shared" si="4"/>
        <v>65848009.939999998</v>
      </c>
      <c r="U20" s="216">
        <f>IF($C20=0,"",SUMIFS(INPUT_DATA!BK:BK,INPUT_DATA!$A:$A,$C20,INPUT_DATA!$B:$B,"S"))</f>
        <v>65848009.939999998</v>
      </c>
      <c r="V20" s="220">
        <f t="shared" si="5"/>
        <v>0</v>
      </c>
      <c r="W20" s="218"/>
      <c r="X20" s="211">
        <f>IF($C20=0,"",SUMIFS(INPUT_DATA!AT:AT,INPUT_DATA!$A:$A,$C20,INPUT_DATA!$B:$B,"D"))</f>
        <v>642.67999999999995</v>
      </c>
      <c r="Y20" s="212">
        <f>IF($C20=0,"",SUMIFS(INPUT_DATA!AU:AU,INPUT_DATA!$A:$A,$C20,INPUT_DATA!$B:$B,"D"))</f>
        <v>969.07</v>
      </c>
      <c r="Z20" s="212">
        <f>IF($C20=0,"",SUMIFS(INPUT_DATA!AV:AV,INPUT_DATA!$A:$A,$C20,INPUT_DATA!$B:$B,"D"))</f>
        <v>0</v>
      </c>
      <c r="AA20" s="213">
        <f t="shared" si="11"/>
        <v>1611.75</v>
      </c>
      <c r="AB20" s="212">
        <f>IF($C20=0,"",SUMIFS(INPUT_DATA!AX:AX,INPUT_DATA!$A:$A,$C20,INPUT_DATA!$B:$B,"D"))</f>
        <v>12.58</v>
      </c>
      <c r="AC20" s="212">
        <f>IF($C20=0,"",SUMIFS(INPUT_DATA!AY:AY,INPUT_DATA!$A:$A,$C20,INPUT_DATA!$B:$B,"D"))</f>
        <v>13.51</v>
      </c>
      <c r="AD20" s="212">
        <f>IF($C20=0,"",SUMIFS(INPUT_DATA!AZ:AZ,INPUT_DATA!$A:$A,$C20,INPUT_DATA!$B:$B,"D"))</f>
        <v>0</v>
      </c>
      <c r="AE20" s="212">
        <f>IF($C20=0,"",SUMIFS(INPUT_DATA!BA:BA,INPUT_DATA!$A:$A,$C20,INPUT_DATA!$B:$B,"D"))</f>
        <v>0</v>
      </c>
      <c r="AF20" s="212">
        <f>IF($C20=0,"",SUMIFS(INPUT_DATA!BB:BB,INPUT_DATA!$A:$A,$C20,INPUT_DATA!$B:$B,"D"))</f>
        <v>0</v>
      </c>
      <c r="AG20" s="212">
        <f>IF($C20=0,"",SUMIFS(INPUT_DATA!BC:BC,INPUT_DATA!$A:$A,$C20,INPUT_DATA!$B:$B,"D"))</f>
        <v>0</v>
      </c>
      <c r="AH20" s="212">
        <f>IF($C20=0,"",SUMIFS(INPUT_DATA!BD:BD,INPUT_DATA!$A:$A,$C20,INPUT_DATA!$B:$B,"D"))</f>
        <v>0</v>
      </c>
      <c r="AI20" s="212">
        <f>IF($C20=0,"",SUMIFS(INPUT_DATA!BE:BE,INPUT_DATA!$A:$A,$C20,INPUT_DATA!$B:$B,"D"))</f>
        <v>0</v>
      </c>
      <c r="AJ20" s="214">
        <f t="shared" si="12"/>
        <v>26.09</v>
      </c>
      <c r="AK20" s="215">
        <f>IF($C20=0,"",SUMIFS(INPUT_DATA!BG:BG,INPUT_DATA!$A:$A,$C20,INPUT_DATA!$B:$B,"D"))</f>
        <v>0</v>
      </c>
      <c r="AL20" s="215">
        <f>IF($C20=0,"",SUMIFS(INPUT_DATA!BH:BH,INPUT_DATA!$A:$A,$C20,INPUT_DATA!$B:$B,"D"))</f>
        <v>0</v>
      </c>
      <c r="AM20" s="214">
        <f t="shared" si="13"/>
        <v>1637.84</v>
      </c>
      <c r="AN20" s="216">
        <f>IF($C20=0,"",SUMIFS(INPUT_DATA!BK:BK,INPUT_DATA!$A:$A,$C20,INPUT_DATA!$B:$B,"D"))</f>
        <v>1637.84</v>
      </c>
      <c r="AO20" s="217">
        <f t="shared" si="14"/>
        <v>0</v>
      </c>
      <c r="AP20" s="218"/>
      <c r="AR20" s="217">
        <f t="shared" si="10"/>
        <v>65849647.780000001</v>
      </c>
      <c r="AT20" s="209">
        <f>IF($C20=0,"",'02 - Monthly Asset Follow up'!E24+'02 - Monthly Asset Follow up'!F24-'02 - Monthly Asset Follow up'!V24+'02 - Monthly Asset Follow up'!Y24-H20)</f>
        <v>0</v>
      </c>
      <c r="AU20" s="209">
        <f>IF($C20=0,"",'02 - Monthly Asset Follow up'!BB24+'02 - Monthly Asset Follow up'!BC24-'02 - Monthly Asset Follow up'!BR24+'02 - Monthly Asset Follow up'!BU24-AA20)</f>
        <v>0</v>
      </c>
      <c r="AW20" s="221"/>
    </row>
    <row r="21" spans="2:49" ht="13">
      <c r="B21" s="1593">
        <f t="shared" si="1"/>
        <v>45627</v>
      </c>
      <c r="C21" s="1594">
        <f>'02 - Monthly Asset Follow up'!B25</f>
        <v>45657</v>
      </c>
      <c r="D21" s="218"/>
      <c r="E21" s="211">
        <f>IF($C21=0,"",SUMIFS(INPUT_DATA!AT:AT,INPUT_DATA!$A:$A,$C21,INPUT_DATA!$B:$B,"S"))</f>
        <v>41643394.18</v>
      </c>
      <c r="F21" s="212">
        <f>IF($C21=0,"",SUMIFS(INPUT_DATA!AU:AU,INPUT_DATA!$A:$A,$C21,INPUT_DATA!$B:$B,"S"))</f>
        <v>77115.009999999995</v>
      </c>
      <c r="G21" s="212">
        <f>IF($C21=0,"",SUMIFS(INPUT_DATA!AV:AV,INPUT_DATA!$A:$A,$C21,INPUT_DATA!$B:$B,"S"))</f>
        <v>14770590.32</v>
      </c>
      <c r="H21" s="219">
        <f t="shared" si="2"/>
        <v>56491099.509999998</v>
      </c>
      <c r="I21" s="212">
        <f>IF($C21=0,"",SUMIFS(INPUT_DATA!AX:AX,INPUT_DATA!$A:$A,$C21,INPUT_DATA!$B:$B,"S"))</f>
        <v>9926226.8000000007</v>
      </c>
      <c r="J21" s="212">
        <f>IF($C21=0,"",SUMIFS(INPUT_DATA!AY:AY,INPUT_DATA!$A:$A,$C21,INPUT_DATA!$B:$B,"S"))</f>
        <v>15738.69</v>
      </c>
      <c r="K21" s="212">
        <f>IF($C21=0,"",SUMIFS(INPUT_DATA!AZ:AZ,INPUT_DATA!$A:$A,$C21,INPUT_DATA!$B:$B,"S"))</f>
        <v>0</v>
      </c>
      <c r="L21" s="212">
        <f>IF($C21=0,"",SUMIFS(INPUT_DATA!BA:BA,INPUT_DATA!$A:$A,$C21,INPUT_DATA!$B:$B,"S"))</f>
        <v>0</v>
      </c>
      <c r="M21" s="212">
        <f>IF($C21=0,"",SUMIFS(INPUT_DATA!BB:BB,INPUT_DATA!$A:$A,$C21,INPUT_DATA!$B:$B,"S"))</f>
        <v>0</v>
      </c>
      <c r="N21" s="212">
        <f>IF($C21=0,"",SUMIFS(INPUT_DATA!BC:BC,INPUT_DATA!$A:$A,$C21,INPUT_DATA!$B:$B,"S"))</f>
        <v>68938.8</v>
      </c>
      <c r="O21" s="212">
        <f>IF($C21=0,"",SUMIFS(INPUT_DATA!BD:BD,INPUT_DATA!$A:$A,$C21,INPUT_DATA!$B:$B,"S"))</f>
        <v>0</v>
      </c>
      <c r="P21" s="212">
        <f>IF($C21=0,"",SUMIFS(INPUT_DATA!BE:BE,INPUT_DATA!$A:$A,$C21,INPUT_DATA!$B:$B,"S"))</f>
        <v>0</v>
      </c>
      <c r="Q21" s="214">
        <f t="shared" si="3"/>
        <v>10010904.290000001</v>
      </c>
      <c r="R21" s="215">
        <f>IF($C21=0,"",SUMIFS(INPUT_DATA!BG:BG,INPUT_DATA!$A:$A,$C21,INPUT_DATA!$B:$B,"S"))</f>
        <v>0</v>
      </c>
      <c r="S21" s="215">
        <f>IF($C21=0,"",SUMIFS(INPUT_DATA!BH:BH,INPUT_DATA!$A:$A,$C21,INPUT_DATA!$B:$B,"S"))</f>
        <v>0</v>
      </c>
      <c r="T21" s="214">
        <f t="shared" si="4"/>
        <v>66502003.799999997</v>
      </c>
      <c r="U21" s="216">
        <f>IF($C21=0,"",SUMIFS(INPUT_DATA!BK:BK,INPUT_DATA!$A:$A,$C21,INPUT_DATA!$B:$B,"S"))</f>
        <v>66502003.799999997</v>
      </c>
      <c r="V21" s="220">
        <f t="shared" si="5"/>
        <v>0</v>
      </c>
      <c r="W21" s="218"/>
      <c r="X21" s="211">
        <f>IF($C21=0,"",SUMIFS(INPUT_DATA!AT:AT,INPUT_DATA!$A:$A,$C21,INPUT_DATA!$B:$B,"D"))</f>
        <v>45908.84</v>
      </c>
      <c r="Y21" s="212">
        <f>IF($C21=0,"",SUMIFS(INPUT_DATA!AU:AU,INPUT_DATA!$A:$A,$C21,INPUT_DATA!$B:$B,"D"))</f>
        <v>3909.79</v>
      </c>
      <c r="Z21" s="212">
        <f>IF($C21=0,"",SUMIFS(INPUT_DATA!AV:AV,INPUT_DATA!$A:$A,$C21,INPUT_DATA!$B:$B,"D"))</f>
        <v>0</v>
      </c>
      <c r="AA21" s="213">
        <f t="shared" si="11"/>
        <v>49818.63</v>
      </c>
      <c r="AB21" s="212">
        <f>IF($C21=0,"",SUMIFS(INPUT_DATA!AX:AX,INPUT_DATA!$A:$A,$C21,INPUT_DATA!$B:$B,"D"))</f>
        <v>866</v>
      </c>
      <c r="AC21" s="212">
        <f>IF($C21=0,"",SUMIFS(INPUT_DATA!AY:AY,INPUT_DATA!$A:$A,$C21,INPUT_DATA!$B:$B,"D"))</f>
        <v>230.22</v>
      </c>
      <c r="AD21" s="212">
        <f>IF($C21=0,"",SUMIFS(INPUT_DATA!AZ:AZ,INPUT_DATA!$A:$A,$C21,INPUT_DATA!$B:$B,"D"))</f>
        <v>0</v>
      </c>
      <c r="AE21" s="212">
        <f>IF($C21=0,"",SUMIFS(INPUT_DATA!BA:BA,INPUT_DATA!$A:$A,$C21,INPUT_DATA!$B:$B,"D"))</f>
        <v>0</v>
      </c>
      <c r="AF21" s="212">
        <f>IF($C21=0,"",SUMIFS(INPUT_DATA!BB:BB,INPUT_DATA!$A:$A,$C21,INPUT_DATA!$B:$B,"D"))</f>
        <v>0</v>
      </c>
      <c r="AG21" s="212">
        <f>IF($C21=0,"",SUMIFS(INPUT_DATA!BC:BC,INPUT_DATA!$A:$A,$C21,INPUT_DATA!$B:$B,"D"))</f>
        <v>0</v>
      </c>
      <c r="AH21" s="212">
        <f>IF($C21=0,"",SUMIFS(INPUT_DATA!BD:BD,INPUT_DATA!$A:$A,$C21,INPUT_DATA!$B:$B,"D"))</f>
        <v>0</v>
      </c>
      <c r="AI21" s="212">
        <f>IF($C21=0,"",SUMIFS(INPUT_DATA!BE:BE,INPUT_DATA!$A:$A,$C21,INPUT_DATA!$B:$B,"D"))</f>
        <v>0</v>
      </c>
      <c r="AJ21" s="214">
        <f t="shared" si="12"/>
        <v>1096.22</v>
      </c>
      <c r="AK21" s="215">
        <f>IF($C21=0,"",SUMIFS(INPUT_DATA!BG:BG,INPUT_DATA!$A:$A,$C21,INPUT_DATA!$B:$B,"D"))</f>
        <v>0</v>
      </c>
      <c r="AL21" s="215">
        <f>IF($C21=0,"",SUMIFS(INPUT_DATA!BH:BH,INPUT_DATA!$A:$A,$C21,INPUT_DATA!$B:$B,"D"))</f>
        <v>0</v>
      </c>
      <c r="AM21" s="214">
        <f t="shared" si="13"/>
        <v>50914.85</v>
      </c>
      <c r="AN21" s="216">
        <f>IF($C21=0,"",SUMIFS(INPUT_DATA!BK:BK,INPUT_DATA!$A:$A,$C21,INPUT_DATA!$B:$B,"D"))</f>
        <v>50914.85</v>
      </c>
      <c r="AO21" s="217">
        <f t="shared" si="14"/>
        <v>0</v>
      </c>
      <c r="AP21" s="218"/>
      <c r="AR21" s="217">
        <f t="shared" si="10"/>
        <v>66552918.649999999</v>
      </c>
      <c r="AT21" s="209">
        <f>IF($C21=0,"",'02 - Monthly Asset Follow up'!E25+'02 - Monthly Asset Follow up'!F25-'02 - Monthly Asset Follow up'!V25+'02 - Monthly Asset Follow up'!Y25-H21)</f>
        <v>0</v>
      </c>
      <c r="AU21" s="209">
        <f>IF($C21=0,"",'02 - Monthly Asset Follow up'!BB25+'02 - Monthly Asset Follow up'!BC25-'02 - Monthly Asset Follow up'!BR25+'02 - Monthly Asset Follow up'!BU25-AA21)</f>
        <v>0</v>
      </c>
      <c r="AW21" s="221"/>
    </row>
    <row r="22" spans="2:49" ht="13">
      <c r="B22" s="1593">
        <f t="shared" si="1"/>
        <v>45597</v>
      </c>
      <c r="C22" s="1594">
        <f>'02 - Monthly Asset Follow up'!B26</f>
        <v>45626</v>
      </c>
      <c r="D22" s="218"/>
      <c r="E22" s="211">
        <f>IF($C22=0,"",SUMIFS(INPUT_DATA!AT:AT,INPUT_DATA!$A:$A,$C22,INPUT_DATA!$B:$B,"S"))</f>
        <v>41864705.25</v>
      </c>
      <c r="F22" s="212">
        <f>IF($C22=0,"",SUMIFS(INPUT_DATA!AU:AU,INPUT_DATA!$A:$A,$C22,INPUT_DATA!$B:$B,"S"))</f>
        <v>0</v>
      </c>
      <c r="G22" s="212">
        <f>IF($C22=0,"",SUMIFS(INPUT_DATA!AV:AV,INPUT_DATA!$A:$A,$C22,INPUT_DATA!$B:$B,"S"))</f>
        <v>12780562.119999999</v>
      </c>
      <c r="H22" s="219">
        <f t="shared" si="2"/>
        <v>54645267.369999997</v>
      </c>
      <c r="I22" s="212">
        <f>IF($C22=0,"",SUMIFS(INPUT_DATA!AX:AX,INPUT_DATA!$A:$A,$C22,INPUT_DATA!$B:$B,"S"))</f>
        <v>10017515.09</v>
      </c>
      <c r="J22" s="212">
        <f>IF($C22=0,"",SUMIFS(INPUT_DATA!AY:AY,INPUT_DATA!$A:$A,$C22,INPUT_DATA!$B:$B,"S"))</f>
        <v>0</v>
      </c>
      <c r="K22" s="212">
        <f>IF($C22=0,"",SUMIFS(INPUT_DATA!AZ:AZ,INPUT_DATA!$A:$A,$C22,INPUT_DATA!$B:$B,"S"))</f>
        <v>0</v>
      </c>
      <c r="L22" s="212">
        <f>IF($C22=0,"",SUMIFS(INPUT_DATA!BA:BA,INPUT_DATA!$A:$A,$C22,INPUT_DATA!$B:$B,"S"))</f>
        <v>0</v>
      </c>
      <c r="M22" s="212">
        <f>IF($C22=0,"",SUMIFS(INPUT_DATA!BB:BB,INPUT_DATA!$A:$A,$C22,INPUT_DATA!$B:$B,"S"))</f>
        <v>0</v>
      </c>
      <c r="N22" s="212">
        <f>IF($C22=0,"",SUMIFS(INPUT_DATA!BC:BC,INPUT_DATA!$A:$A,$C22,INPUT_DATA!$B:$B,"S"))</f>
        <v>56405.84</v>
      </c>
      <c r="O22" s="212">
        <f>IF($C22=0,"",SUMIFS(INPUT_DATA!BD:BD,INPUT_DATA!$A:$A,$C22,INPUT_DATA!$B:$B,"S"))</f>
        <v>0</v>
      </c>
      <c r="P22" s="212">
        <f>IF($C22=0,"",SUMIFS(INPUT_DATA!BE:BE,INPUT_DATA!$A:$A,$C22,INPUT_DATA!$B:$B,"S"))</f>
        <v>0</v>
      </c>
      <c r="Q22" s="214">
        <f t="shared" si="3"/>
        <v>10073920.93</v>
      </c>
      <c r="R22" s="215">
        <f>IF($C22=0,"",SUMIFS(INPUT_DATA!BG:BG,INPUT_DATA!$A:$A,$C22,INPUT_DATA!$B:$B,"S"))</f>
        <v>0</v>
      </c>
      <c r="S22" s="215">
        <f>IF($C22=0,"",SUMIFS(INPUT_DATA!BH:BH,INPUT_DATA!$A:$A,$C22,INPUT_DATA!$B:$B,"S"))</f>
        <v>0</v>
      </c>
      <c r="T22" s="214">
        <f t="shared" si="4"/>
        <v>64719188.299999997</v>
      </c>
      <c r="U22" s="216">
        <f>IF($C22=0,"",SUMIFS(INPUT_DATA!BK:BK,INPUT_DATA!$A:$A,$C22,INPUT_DATA!$B:$B,"S"))</f>
        <v>64719188.299999997</v>
      </c>
      <c r="V22" s="220">
        <f t="shared" si="5"/>
        <v>0</v>
      </c>
      <c r="W22" s="218"/>
      <c r="X22" s="211">
        <f>IF($C22=0,"",SUMIFS(INPUT_DATA!AT:AT,INPUT_DATA!$A:$A,$C22,INPUT_DATA!$B:$B,"D"))</f>
        <v>-1043.92</v>
      </c>
      <c r="Y22" s="212">
        <f>IF($C22=0,"",SUMIFS(INPUT_DATA!AU:AU,INPUT_DATA!$A:$A,$C22,INPUT_DATA!$B:$B,"D"))</f>
        <v>0</v>
      </c>
      <c r="Z22" s="212">
        <f>IF($C22=0,"",SUMIFS(INPUT_DATA!AV:AV,INPUT_DATA!$A:$A,$C22,INPUT_DATA!$B:$B,"D"))</f>
        <v>0</v>
      </c>
      <c r="AA22" s="213">
        <f t="shared" si="11"/>
        <v>-1043.92</v>
      </c>
      <c r="AB22" s="212">
        <f>IF($C22=0,"",SUMIFS(INPUT_DATA!AX:AX,INPUT_DATA!$A:$A,$C22,INPUT_DATA!$B:$B,"D"))</f>
        <v>485.35</v>
      </c>
      <c r="AC22" s="212">
        <f>IF($C22=0,"",SUMIFS(INPUT_DATA!AY:AY,INPUT_DATA!$A:$A,$C22,INPUT_DATA!$B:$B,"D"))</f>
        <v>0</v>
      </c>
      <c r="AD22" s="212">
        <f>IF($C22=0,"",SUMIFS(INPUT_DATA!AZ:AZ,INPUT_DATA!$A:$A,$C22,INPUT_DATA!$B:$B,"D"))</f>
        <v>0</v>
      </c>
      <c r="AE22" s="212">
        <f>IF($C22=0,"",SUMIFS(INPUT_DATA!BA:BA,INPUT_DATA!$A:$A,$C22,INPUT_DATA!$B:$B,"D"))</f>
        <v>0</v>
      </c>
      <c r="AF22" s="212">
        <f>IF($C22=0,"",SUMIFS(INPUT_DATA!BB:BB,INPUT_DATA!$A:$A,$C22,INPUT_DATA!$B:$B,"D"))</f>
        <v>0</v>
      </c>
      <c r="AG22" s="212">
        <f>IF($C22=0,"",SUMIFS(INPUT_DATA!BC:BC,INPUT_DATA!$A:$A,$C22,INPUT_DATA!$B:$B,"D"))</f>
        <v>0</v>
      </c>
      <c r="AH22" s="212">
        <f>IF($C22=0,"",SUMIFS(INPUT_DATA!BD:BD,INPUT_DATA!$A:$A,$C22,INPUT_DATA!$B:$B,"D"))</f>
        <v>0</v>
      </c>
      <c r="AI22" s="212">
        <f>IF($C22=0,"",SUMIFS(INPUT_DATA!BE:BE,INPUT_DATA!$A:$A,$C22,INPUT_DATA!$B:$B,"D"))</f>
        <v>0</v>
      </c>
      <c r="AJ22" s="214">
        <f t="shared" si="12"/>
        <v>485.35</v>
      </c>
      <c r="AK22" s="215">
        <f>IF($C22=0,"",SUMIFS(INPUT_DATA!BG:BG,INPUT_DATA!$A:$A,$C22,INPUT_DATA!$B:$B,"D"))</f>
        <v>0</v>
      </c>
      <c r="AL22" s="215">
        <f>IF($C22=0,"",SUMIFS(INPUT_DATA!BH:BH,INPUT_DATA!$A:$A,$C22,INPUT_DATA!$B:$B,"D"))</f>
        <v>0</v>
      </c>
      <c r="AM22" s="214">
        <f t="shared" si="13"/>
        <v>-558.57000000000005</v>
      </c>
      <c r="AN22" s="216">
        <f>IF($C22=0,"",SUMIFS(INPUT_DATA!BK:BK,INPUT_DATA!$A:$A,$C22,INPUT_DATA!$B:$B,"D"))</f>
        <v>-558.57000000000005</v>
      </c>
      <c r="AO22" s="217">
        <f t="shared" si="14"/>
        <v>0</v>
      </c>
      <c r="AP22" s="218"/>
      <c r="AR22" s="217">
        <f t="shared" si="10"/>
        <v>64718629.729999997</v>
      </c>
      <c r="AT22" s="209">
        <f>IF($C22=0,"",'02 - Monthly Asset Follow up'!E26+'02 - Monthly Asset Follow up'!F26-'02 - Monthly Asset Follow up'!V26+'02 - Monthly Asset Follow up'!Y26-H22)</f>
        <v>0</v>
      </c>
      <c r="AU22" s="209">
        <f>IF($C22=0,"",'02 - Monthly Asset Follow up'!BB26+'02 - Monthly Asset Follow up'!BC26-'02 - Monthly Asset Follow up'!BR26+'02 - Monthly Asset Follow up'!BU26-AA22)</f>
        <v>0</v>
      </c>
      <c r="AW22" s="221"/>
    </row>
    <row r="23" spans="2:49" ht="13">
      <c r="B23" s="1593">
        <f t="shared" si="1"/>
        <v>45566</v>
      </c>
      <c r="C23" s="1594">
        <f>'02 - Monthly Asset Follow up'!B27</f>
        <v>45596</v>
      </c>
      <c r="D23" s="218"/>
      <c r="E23" s="211">
        <f>IF($C23=0,"",SUMIFS(INPUT_DATA!AT:AT,INPUT_DATA!$A:$A,$C23,INPUT_DATA!$B:$B,"S"))</f>
        <v>42217161.75</v>
      </c>
      <c r="F23" s="212">
        <f>IF($C23=0,"",SUMIFS(INPUT_DATA!AU:AU,INPUT_DATA!$A:$A,$C23,INPUT_DATA!$B:$B,"S"))</f>
        <v>0</v>
      </c>
      <c r="G23" s="212">
        <f>IF($C23=0,"",SUMIFS(INPUT_DATA!AV:AV,INPUT_DATA!$A:$A,$C23,INPUT_DATA!$B:$B,"S"))</f>
        <v>12577297.26</v>
      </c>
      <c r="H23" s="219">
        <f t="shared" si="2"/>
        <v>54794459.009999998</v>
      </c>
      <c r="I23" s="212">
        <f>IF($C23=0,"",SUMIFS(INPUT_DATA!AX:AX,INPUT_DATA!$A:$A,$C23,INPUT_DATA!$B:$B,"S"))</f>
        <v>2544753.75</v>
      </c>
      <c r="J23" s="212">
        <f>IF($C23=0,"",SUMIFS(INPUT_DATA!AY:AY,INPUT_DATA!$A:$A,$C23,INPUT_DATA!$B:$B,"S"))</f>
        <v>0</v>
      </c>
      <c r="K23" s="212">
        <f>IF($C23=0,"",SUMIFS(INPUT_DATA!AZ:AZ,INPUT_DATA!$A:$A,$C23,INPUT_DATA!$B:$B,"S"))</f>
        <v>0</v>
      </c>
      <c r="L23" s="212">
        <f>IF($C23=0,"",SUMIFS(INPUT_DATA!BA:BA,INPUT_DATA!$A:$A,$C23,INPUT_DATA!$B:$B,"S"))</f>
        <v>0</v>
      </c>
      <c r="M23" s="212">
        <f>IF($C23=0,"",SUMIFS(INPUT_DATA!BB:BB,INPUT_DATA!$A:$A,$C23,INPUT_DATA!$B:$B,"S"))</f>
        <v>0</v>
      </c>
      <c r="N23" s="212">
        <f>IF($C23=0,"",SUMIFS(INPUT_DATA!BC:BC,INPUT_DATA!$A:$A,$C23,INPUT_DATA!$B:$B,"S"))</f>
        <v>52923.47</v>
      </c>
      <c r="O23" s="212">
        <f>IF($C23=0,"",SUMIFS(INPUT_DATA!BD:BD,INPUT_DATA!$A:$A,$C23,INPUT_DATA!$B:$B,"S"))</f>
        <v>0</v>
      </c>
      <c r="P23" s="212">
        <f>IF($C23=0,"",SUMIFS(INPUT_DATA!BE:BE,INPUT_DATA!$A:$A,$C23,INPUT_DATA!$B:$B,"S"))</f>
        <v>0</v>
      </c>
      <c r="Q23" s="214">
        <f t="shared" si="3"/>
        <v>2597677.2200000002</v>
      </c>
      <c r="R23" s="215">
        <f>IF($C23=0,"",SUMIFS(INPUT_DATA!BG:BG,INPUT_DATA!$A:$A,$C23,INPUT_DATA!$B:$B,"S"))</f>
        <v>0</v>
      </c>
      <c r="S23" s="215">
        <f>IF($C23=0,"",SUMIFS(INPUT_DATA!BH:BH,INPUT_DATA!$A:$A,$C23,INPUT_DATA!$B:$B,"S"))</f>
        <v>0</v>
      </c>
      <c r="T23" s="214">
        <f t="shared" si="4"/>
        <v>57392136.229999997</v>
      </c>
      <c r="U23" s="216">
        <f>IF($C23=0,"",SUMIFS(INPUT_DATA!BK:BK,INPUT_DATA!$A:$A,$C23,INPUT_DATA!$B:$B,"S"))</f>
        <v>57392136.229999997</v>
      </c>
      <c r="V23" s="220">
        <f t="shared" si="5"/>
        <v>0</v>
      </c>
      <c r="W23" s="218"/>
      <c r="X23" s="211">
        <f>IF($C23=0,"",SUMIFS(INPUT_DATA!AT:AT,INPUT_DATA!$A:$A,$C23,INPUT_DATA!$B:$B,"D"))</f>
        <v>911.81</v>
      </c>
      <c r="Y23" s="212">
        <f>IF($C23=0,"",SUMIFS(INPUT_DATA!AU:AU,INPUT_DATA!$A:$A,$C23,INPUT_DATA!$B:$B,"D"))</f>
        <v>0</v>
      </c>
      <c r="Z23" s="212">
        <f>IF($C23=0,"",SUMIFS(INPUT_DATA!AV:AV,INPUT_DATA!$A:$A,$C23,INPUT_DATA!$B:$B,"D"))</f>
        <v>0</v>
      </c>
      <c r="AA23" s="213">
        <f t="shared" si="11"/>
        <v>911.81</v>
      </c>
      <c r="AB23" s="212">
        <f>IF($C23=0,"",SUMIFS(INPUT_DATA!AX:AX,INPUT_DATA!$A:$A,$C23,INPUT_DATA!$B:$B,"D"))</f>
        <v>31.79</v>
      </c>
      <c r="AC23" s="212">
        <f>IF($C23=0,"",SUMIFS(INPUT_DATA!AY:AY,INPUT_DATA!$A:$A,$C23,INPUT_DATA!$B:$B,"D"))</f>
        <v>0</v>
      </c>
      <c r="AD23" s="212">
        <f>IF($C23=0,"",SUMIFS(INPUT_DATA!AZ:AZ,INPUT_DATA!$A:$A,$C23,INPUT_DATA!$B:$B,"D"))</f>
        <v>0</v>
      </c>
      <c r="AE23" s="212">
        <f>IF($C23=0,"",SUMIFS(INPUT_DATA!BA:BA,INPUT_DATA!$A:$A,$C23,INPUT_DATA!$B:$B,"D"))</f>
        <v>0</v>
      </c>
      <c r="AF23" s="212">
        <f>IF($C23=0,"",SUMIFS(INPUT_DATA!BB:BB,INPUT_DATA!$A:$A,$C23,INPUT_DATA!$B:$B,"D"))</f>
        <v>0</v>
      </c>
      <c r="AG23" s="212">
        <f>IF($C23=0,"",SUMIFS(INPUT_DATA!BC:BC,INPUT_DATA!$A:$A,$C23,INPUT_DATA!$B:$B,"D"))</f>
        <v>0</v>
      </c>
      <c r="AH23" s="212">
        <f>IF($C23=0,"",SUMIFS(INPUT_DATA!BD:BD,INPUT_DATA!$A:$A,$C23,INPUT_DATA!$B:$B,"D"))</f>
        <v>0</v>
      </c>
      <c r="AI23" s="212">
        <f>IF($C23=0,"",SUMIFS(INPUT_DATA!BE:BE,INPUT_DATA!$A:$A,$C23,INPUT_DATA!$B:$B,"D"))</f>
        <v>0</v>
      </c>
      <c r="AJ23" s="214">
        <f t="shared" si="12"/>
        <v>31.79</v>
      </c>
      <c r="AK23" s="215">
        <f>IF($C23=0,"",SUMIFS(INPUT_DATA!BG:BG,INPUT_DATA!$A:$A,$C23,INPUT_DATA!$B:$B,"D"))</f>
        <v>0</v>
      </c>
      <c r="AL23" s="215">
        <f>IF($C23=0,"",SUMIFS(INPUT_DATA!BH:BH,INPUT_DATA!$A:$A,$C23,INPUT_DATA!$B:$B,"D"))</f>
        <v>0</v>
      </c>
      <c r="AM23" s="214">
        <f t="shared" si="13"/>
        <v>943.59999999999991</v>
      </c>
      <c r="AN23" s="216">
        <f>IF($C23=0,"",SUMIFS(INPUT_DATA!BK:BK,INPUT_DATA!$A:$A,$C23,INPUT_DATA!$B:$B,"D"))</f>
        <v>943.6</v>
      </c>
      <c r="AO23" s="217">
        <f t="shared" si="14"/>
        <v>-1.1368683772161603E-13</v>
      </c>
      <c r="AP23" s="218"/>
      <c r="AR23" s="217">
        <f t="shared" si="10"/>
        <v>57393079.829999998</v>
      </c>
      <c r="AT23" s="209">
        <f>IF($C23=0,"",'02 - Monthly Asset Follow up'!E27+'02 - Monthly Asset Follow up'!F27-'02 - Monthly Asset Follow up'!V27+'02 - Monthly Asset Follow up'!Y27-H23)</f>
        <v>0</v>
      </c>
      <c r="AU23" s="209">
        <f>IF($C23=0,"",'02 - Monthly Asset Follow up'!BB27+'02 - Monthly Asset Follow up'!BC27-'02 - Monthly Asset Follow up'!BR27+'02 - Monthly Asset Follow up'!BU27-AA23)</f>
        <v>0</v>
      </c>
      <c r="AW23" s="221"/>
    </row>
    <row r="24" spans="2:49" ht="13">
      <c r="B24" s="1593" t="str">
        <f t="shared" si="1"/>
        <v/>
      </c>
      <c r="C24" s="1594">
        <f>'02 - Monthly Asset Follow up'!B28</f>
        <v>45565</v>
      </c>
      <c r="D24" s="218"/>
      <c r="E24" s="211">
        <f>IF($C24=0,"",SUMIFS(INPUT_DATA!AT:AT,INPUT_DATA!$A:$A,$C24,INPUT_DATA!$B:$B,"S"))</f>
        <v>0</v>
      </c>
      <c r="F24" s="212">
        <f>IF($C24=0,"",SUMIFS(INPUT_DATA!AU:AU,INPUT_DATA!$A:$A,$C24,INPUT_DATA!$B:$B,"S"))</f>
        <v>0</v>
      </c>
      <c r="G24" s="212">
        <f>IF($C24=0,"",SUMIFS(INPUT_DATA!AV:AV,INPUT_DATA!$A:$A,$C24,INPUT_DATA!$B:$B,"S"))</f>
        <v>0</v>
      </c>
      <c r="H24" s="219">
        <f t="shared" si="2"/>
        <v>0</v>
      </c>
      <c r="I24" s="212">
        <f>IF($C24=0,"",SUMIFS(INPUT_DATA!AX:AX,INPUT_DATA!$A:$A,$C24,INPUT_DATA!$B:$B,"S"))</f>
        <v>0</v>
      </c>
      <c r="J24" s="212">
        <f>IF($C24=0,"",SUMIFS(INPUT_DATA!AY:AY,INPUT_DATA!$A:$A,$C24,INPUT_DATA!$B:$B,"S"))</f>
        <v>0</v>
      </c>
      <c r="K24" s="212">
        <f>IF($C24=0,"",SUMIFS(INPUT_DATA!AZ:AZ,INPUT_DATA!$A:$A,$C24,INPUT_DATA!$B:$B,"S"))</f>
        <v>0</v>
      </c>
      <c r="L24" s="212">
        <f>IF($C24=0,"",SUMIFS(INPUT_DATA!BA:BA,INPUT_DATA!$A:$A,$C24,INPUT_DATA!$B:$B,"S"))</f>
        <v>0</v>
      </c>
      <c r="M24" s="212">
        <f>IF($C24=0,"",SUMIFS(INPUT_DATA!BB:BB,INPUT_DATA!$A:$A,$C24,INPUT_DATA!$B:$B,"S"))</f>
        <v>0</v>
      </c>
      <c r="N24" s="212">
        <f>IF($C24=0,"",SUMIFS(INPUT_DATA!BC:BC,INPUT_DATA!$A:$A,$C24,INPUT_DATA!$B:$B,"S"))</f>
        <v>0</v>
      </c>
      <c r="O24" s="212">
        <f>IF($C24=0,"",SUMIFS(INPUT_DATA!BD:BD,INPUT_DATA!$A:$A,$C24,INPUT_DATA!$B:$B,"S"))</f>
        <v>0</v>
      </c>
      <c r="P24" s="212">
        <f>IF($C24=0,"",SUMIFS(INPUT_DATA!BE:BE,INPUT_DATA!$A:$A,$C24,INPUT_DATA!$B:$B,"S"))</f>
        <v>0</v>
      </c>
      <c r="Q24" s="214">
        <f t="shared" si="3"/>
        <v>0</v>
      </c>
      <c r="R24" s="215">
        <f>IF($C24=0,"",SUMIFS(INPUT_DATA!BG:BG,INPUT_DATA!$A:$A,$C24,INPUT_DATA!$B:$B,"S"))</f>
        <v>0</v>
      </c>
      <c r="S24" s="215">
        <f>IF($C24=0,"",SUMIFS(INPUT_DATA!BH:BH,INPUT_DATA!$A:$A,$C24,INPUT_DATA!$B:$B,"S"))</f>
        <v>0</v>
      </c>
      <c r="T24" s="214">
        <f t="shared" si="4"/>
        <v>0</v>
      </c>
      <c r="U24" s="216">
        <f>IF($C24=0,"",SUMIFS(INPUT_DATA!BK:BK,INPUT_DATA!$A:$A,$C24,INPUT_DATA!$B:$B,"S"))</f>
        <v>0</v>
      </c>
      <c r="V24" s="220">
        <f t="shared" si="5"/>
        <v>0</v>
      </c>
      <c r="W24" s="218"/>
      <c r="X24" s="211">
        <f>IF($C24=0,"",SUMIFS(INPUT_DATA!AT:AT,INPUT_DATA!$A:$A,$C24,INPUT_DATA!$B:$B,"D"))</f>
        <v>0</v>
      </c>
      <c r="Y24" s="212">
        <f>IF($C24=0,"",SUMIFS(INPUT_DATA!AU:AU,INPUT_DATA!$A:$A,$C24,INPUT_DATA!$B:$B,"D"))</f>
        <v>0</v>
      </c>
      <c r="Z24" s="212">
        <f>IF($C24=0,"",SUMIFS(INPUT_DATA!AV:AV,INPUT_DATA!$A:$A,$C24,INPUT_DATA!$B:$B,"D"))</f>
        <v>0</v>
      </c>
      <c r="AA24" s="213">
        <f t="shared" si="11"/>
        <v>0</v>
      </c>
      <c r="AB24" s="212">
        <f>IF($C24=0,"",SUMIFS(INPUT_DATA!AX:AX,INPUT_DATA!$A:$A,$C24,INPUT_DATA!$B:$B,"D"))</f>
        <v>0</v>
      </c>
      <c r="AC24" s="212">
        <f>IF($C24=0,"",SUMIFS(INPUT_DATA!AY:AY,INPUT_DATA!$A:$A,$C24,INPUT_DATA!$B:$B,"D"))</f>
        <v>0</v>
      </c>
      <c r="AD24" s="212">
        <f>IF($C24=0,"",SUMIFS(INPUT_DATA!AZ:AZ,INPUT_DATA!$A:$A,$C24,INPUT_DATA!$B:$B,"D"))</f>
        <v>0</v>
      </c>
      <c r="AE24" s="212">
        <f>IF($C24=0,"",SUMIFS(INPUT_DATA!BA:BA,INPUT_DATA!$A:$A,$C24,INPUT_DATA!$B:$B,"D"))</f>
        <v>0</v>
      </c>
      <c r="AF24" s="212">
        <f>IF($C24=0,"",SUMIFS(INPUT_DATA!BB:BB,INPUT_DATA!$A:$A,$C24,INPUT_DATA!$B:$B,"D"))</f>
        <v>0</v>
      </c>
      <c r="AG24" s="212">
        <f>IF($C24=0,"",SUMIFS(INPUT_DATA!BC:BC,INPUT_DATA!$A:$A,$C24,INPUT_DATA!$B:$B,"D"))</f>
        <v>0</v>
      </c>
      <c r="AH24" s="212">
        <f>IF($C24=0,"",SUMIFS(INPUT_DATA!BD:BD,INPUT_DATA!$A:$A,$C24,INPUT_DATA!$B:$B,"D"))</f>
        <v>0</v>
      </c>
      <c r="AI24" s="212">
        <f>IF($C24=0,"",SUMIFS(INPUT_DATA!BE:BE,INPUT_DATA!$A:$A,$C24,INPUT_DATA!$B:$B,"D"))</f>
        <v>0</v>
      </c>
      <c r="AJ24" s="214">
        <f t="shared" si="12"/>
        <v>0</v>
      </c>
      <c r="AK24" s="215">
        <f>IF($C24=0,"",SUMIFS(INPUT_DATA!BG:BG,INPUT_DATA!$A:$A,$C24,INPUT_DATA!$B:$B,"D"))</f>
        <v>0</v>
      </c>
      <c r="AL24" s="215">
        <f>IF($C24=0,"",SUMIFS(INPUT_DATA!BH:BH,INPUT_DATA!$A:$A,$C24,INPUT_DATA!$B:$B,"D"))</f>
        <v>0</v>
      </c>
      <c r="AM24" s="214">
        <f t="shared" si="13"/>
        <v>0</v>
      </c>
      <c r="AN24" s="216">
        <f>IF($C24=0,"",SUMIFS(INPUT_DATA!BK:BK,INPUT_DATA!$A:$A,$C24,INPUT_DATA!$B:$B,"D"))</f>
        <v>0</v>
      </c>
      <c r="AO24" s="217">
        <f t="shared" si="14"/>
        <v>0</v>
      </c>
      <c r="AP24" s="218"/>
      <c r="AR24" s="217">
        <f t="shared" si="10"/>
        <v>0</v>
      </c>
      <c r="AT24" s="209">
        <f>IF($C24=0,"",'02 - Monthly Asset Follow up'!E28+'02 - Monthly Asset Follow up'!F28-'02 - Monthly Asset Follow up'!V28+'02 - Monthly Asset Follow up'!Y28-H24)</f>
        <v>0</v>
      </c>
      <c r="AU24" s="209">
        <f>IF($C24=0,"",'02 - Monthly Asset Follow up'!BB28+'02 - Monthly Asset Follow up'!BC28-'02 - Monthly Asset Follow up'!BR28+'02 - Monthly Asset Follow up'!BU28-AA24)</f>
        <v>0</v>
      </c>
      <c r="AW24" s="221"/>
    </row>
    <row r="25" spans="2:49" ht="13">
      <c r="B25" s="1593" t="str">
        <f t="shared" si="1"/>
        <v/>
      </c>
      <c r="C25" s="1594">
        <f>'02 -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2"/>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3"/>
        <v/>
      </c>
      <c r="R25" s="215" t="str">
        <f>IF($C25=0,"",SUMIFS(INPUT_DATA!BG:BG,INPUT_DATA!$A:$A,$C25,INPUT_DATA!$B:$B,"S"))</f>
        <v/>
      </c>
      <c r="S25" s="215" t="str">
        <f>IF($C25=0,"",SUMIFS(INPUT_DATA!BH:BH,INPUT_DATA!$A:$A,$C25,INPUT_DATA!$B:$B,"S"))</f>
        <v/>
      </c>
      <c r="T25" s="214" t="str">
        <f t="shared" si="4"/>
        <v/>
      </c>
      <c r="U25" s="216" t="str">
        <f>IF($C25=0,"",SUMIFS(INPUT_DATA!BK:BK,INPUT_DATA!$A:$A,$C25,INPUT_DATA!$B:$B,"S"))</f>
        <v/>
      </c>
      <c r="V25" s="220" t="str">
        <f t="shared" si="5"/>
        <v/>
      </c>
      <c r="W25" s="218"/>
      <c r="X25" s="211" t="str">
        <f>IF($C25=0,"",SUMIFS(INPUT_DATA!AT:AT,INPUT_DATA!$A:$A,$C25,INPUT_DATA!$B:$B,"D"))</f>
        <v/>
      </c>
      <c r="Y25" s="212" t="str">
        <f>IF($C25=0,"",SUMIFS(INPUT_DATA!AU:AU,INPUT_DATA!$A:$A,$C25,INPUT_DATA!$B:$B,"D"))</f>
        <v/>
      </c>
      <c r="Z25" s="212" t="str">
        <f>IF($C25=0,"",SUMIFS(INPUT_DATA!AV:AV,INPUT_DATA!$A:$A,$C25,INPUT_DATA!$B:$B,"D"))</f>
        <v/>
      </c>
      <c r="AA25" s="213" t="str">
        <f t="shared" si="11"/>
        <v/>
      </c>
      <c r="AB25" s="212" t="str">
        <f>IF($C25=0,"",SUMIFS(INPUT_DATA!AX:AX,INPUT_DATA!$A:$A,$C25,INPUT_DATA!$B:$B,"D"))</f>
        <v/>
      </c>
      <c r="AC25" s="212" t="str">
        <f>IF($C25=0,"",SUMIFS(INPUT_DATA!AY:AY,INPUT_DATA!$A:$A,$C25,INPUT_DATA!$B:$B,"D"))</f>
        <v/>
      </c>
      <c r="AD25" s="212" t="str">
        <f>IF($C25=0,"",SUMIFS(INPUT_DATA!AZ:AZ,INPUT_DATA!$A:$A,$C25,INPUT_DATA!$B:$B,"D"))</f>
        <v/>
      </c>
      <c r="AE25" s="212" t="str">
        <f>IF($C25=0,"",SUMIFS(INPUT_DATA!BA:BA,INPUT_DATA!$A:$A,$C25,INPUT_DATA!$B:$B,"D"))</f>
        <v/>
      </c>
      <c r="AF25" s="212" t="str">
        <f>IF($C25=0,"",SUMIFS(INPUT_DATA!BB:BB,INPUT_DATA!$A:$A,$C25,INPUT_DATA!$B:$B,"D"))</f>
        <v/>
      </c>
      <c r="AG25" s="212" t="str">
        <f>IF($C25=0,"",SUMIFS(INPUT_DATA!BC:BC,INPUT_DATA!$A:$A,$C25,INPUT_DATA!$B:$B,"D"))</f>
        <v/>
      </c>
      <c r="AH25" s="212" t="str">
        <f>IF($C25=0,"",SUMIFS(INPUT_DATA!BD:BD,INPUT_DATA!$A:$A,$C25,INPUT_DATA!$B:$B,"D"))</f>
        <v/>
      </c>
      <c r="AI25" s="212" t="str">
        <f>IF($C25=0,"",SUMIFS(INPUT_DATA!BE:BE,INPUT_DATA!$A:$A,$C25,INPUT_DATA!$B:$B,"D"))</f>
        <v/>
      </c>
      <c r="AJ25" s="214" t="str">
        <f t="shared" si="12"/>
        <v/>
      </c>
      <c r="AK25" s="215" t="str">
        <f>IF($C25=0,"",SUMIFS(INPUT_DATA!BG:BG,INPUT_DATA!$A:$A,$C25,INPUT_DATA!$B:$B,"D"))</f>
        <v/>
      </c>
      <c r="AL25" s="215" t="str">
        <f>IF($C25=0,"",SUMIFS(INPUT_DATA!BH:BH,INPUT_DATA!$A:$A,$C25,INPUT_DATA!$B:$B,"D"))</f>
        <v/>
      </c>
      <c r="AM25" s="214" t="str">
        <f t="shared" si="13"/>
        <v/>
      </c>
      <c r="AN25" s="216" t="str">
        <f>IF($C25=0,"",SUMIFS(INPUT_DATA!BK:BK,INPUT_DATA!$A:$A,$C25,INPUT_DATA!$B:$B,"D"))</f>
        <v/>
      </c>
      <c r="AO25" s="217" t="str">
        <f t="shared" si="14"/>
        <v/>
      </c>
      <c r="AP25" s="218"/>
      <c r="AR25" s="217" t="str">
        <f t="shared" si="10"/>
        <v/>
      </c>
      <c r="AT25" s="209" t="str">
        <f>IF($C25=0,"",'02 - Monthly Asset Follow up'!E29+'02 - Monthly Asset Follow up'!F29-'02 - Monthly Asset Follow up'!V29+'02 - Monthly Asset Follow up'!Y29-H25)</f>
        <v/>
      </c>
      <c r="AU25" s="209" t="str">
        <f>IF($C25=0,"",'02 - Monthly Asset Follow up'!BB29+'02 - Monthly Asset Follow up'!BC29-'02 - Monthly Asset Follow up'!BR29+'02 - Monthly Asset Follow up'!BU29-AA25)</f>
        <v/>
      </c>
      <c r="AW25" s="221"/>
    </row>
    <row r="26" spans="2:49" ht="13">
      <c r="B26" s="1593" t="str">
        <f t="shared" si="1"/>
        <v/>
      </c>
      <c r="C26" s="1594">
        <f>'02 -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2"/>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3"/>
        <v/>
      </c>
      <c r="R26" s="215" t="str">
        <f>IF($C26=0,"",SUMIFS(INPUT_DATA!BG:BG,INPUT_DATA!$A:$A,$C26,INPUT_DATA!$B:$B,"S"))</f>
        <v/>
      </c>
      <c r="S26" s="215" t="str">
        <f>IF($C26=0,"",SUMIFS(INPUT_DATA!BH:BH,INPUT_DATA!$A:$A,$C26,INPUT_DATA!$B:$B,"S"))</f>
        <v/>
      </c>
      <c r="T26" s="214" t="str">
        <f t="shared" si="4"/>
        <v/>
      </c>
      <c r="U26" s="216" t="str">
        <f>IF($C26=0,"",SUMIFS(INPUT_DATA!BK:BK,INPUT_DATA!$A:$A,$C26,INPUT_DATA!$B:$B,"S"))</f>
        <v/>
      </c>
      <c r="V26" s="220" t="str">
        <f t="shared" si="5"/>
        <v/>
      </c>
      <c r="W26" s="218"/>
      <c r="X26" s="211" t="str">
        <f>IF($C26=0,"",SUMIFS(INPUT_DATA!AT:AT,INPUT_DATA!$A:$A,$C26,INPUT_DATA!$B:$B,"D"))</f>
        <v/>
      </c>
      <c r="Y26" s="212" t="str">
        <f>IF($C26=0,"",SUMIFS(INPUT_DATA!AU:AU,INPUT_DATA!$A:$A,$C26,INPUT_DATA!$B:$B,"D"))</f>
        <v/>
      </c>
      <c r="Z26" s="212" t="str">
        <f>IF($C26=0,"",SUMIFS(INPUT_DATA!AV:AV,INPUT_DATA!$A:$A,$C26,INPUT_DATA!$B:$B,"D"))</f>
        <v/>
      </c>
      <c r="AA26" s="213" t="str">
        <f t="shared" si="11"/>
        <v/>
      </c>
      <c r="AB26" s="212" t="str">
        <f>IF($C26=0,"",SUMIFS(INPUT_DATA!AX:AX,INPUT_DATA!$A:$A,$C26,INPUT_DATA!$B:$B,"D"))</f>
        <v/>
      </c>
      <c r="AC26" s="212" t="str">
        <f>IF($C26=0,"",SUMIFS(INPUT_DATA!AY:AY,INPUT_DATA!$A:$A,$C26,INPUT_DATA!$B:$B,"D"))</f>
        <v/>
      </c>
      <c r="AD26" s="212" t="str">
        <f>IF($C26=0,"",SUMIFS(INPUT_DATA!AZ:AZ,INPUT_DATA!$A:$A,$C26,INPUT_DATA!$B:$B,"D"))</f>
        <v/>
      </c>
      <c r="AE26" s="212" t="str">
        <f>IF($C26=0,"",SUMIFS(INPUT_DATA!BA:BA,INPUT_DATA!$A:$A,$C26,INPUT_DATA!$B:$B,"D"))</f>
        <v/>
      </c>
      <c r="AF26" s="212" t="str">
        <f>IF($C26=0,"",SUMIFS(INPUT_DATA!BB:BB,INPUT_DATA!$A:$A,$C26,INPUT_DATA!$B:$B,"D"))</f>
        <v/>
      </c>
      <c r="AG26" s="212" t="str">
        <f>IF($C26=0,"",SUMIFS(INPUT_DATA!BC:BC,INPUT_DATA!$A:$A,$C26,INPUT_DATA!$B:$B,"D"))</f>
        <v/>
      </c>
      <c r="AH26" s="212" t="str">
        <f>IF($C26=0,"",SUMIFS(INPUT_DATA!BD:BD,INPUT_DATA!$A:$A,$C26,INPUT_DATA!$B:$B,"D"))</f>
        <v/>
      </c>
      <c r="AI26" s="212" t="str">
        <f>IF($C26=0,"",SUMIFS(INPUT_DATA!BE:BE,INPUT_DATA!$A:$A,$C26,INPUT_DATA!$B:$B,"D"))</f>
        <v/>
      </c>
      <c r="AJ26" s="214" t="str">
        <f t="shared" si="12"/>
        <v/>
      </c>
      <c r="AK26" s="215" t="str">
        <f>IF($C26=0,"",SUMIFS(INPUT_DATA!BG:BG,INPUT_DATA!$A:$A,$C26,INPUT_DATA!$B:$B,"D"))</f>
        <v/>
      </c>
      <c r="AL26" s="215" t="str">
        <f>IF($C26=0,"",SUMIFS(INPUT_DATA!BH:BH,INPUT_DATA!$A:$A,$C26,INPUT_DATA!$B:$B,"D"))</f>
        <v/>
      </c>
      <c r="AM26" s="214" t="str">
        <f t="shared" si="13"/>
        <v/>
      </c>
      <c r="AN26" s="216" t="str">
        <f>IF($C26=0,"",SUMIFS(INPUT_DATA!BK:BK,INPUT_DATA!$A:$A,$C26,INPUT_DATA!$B:$B,"D"))</f>
        <v/>
      </c>
      <c r="AO26" s="217" t="str">
        <f t="shared" si="14"/>
        <v/>
      </c>
      <c r="AP26" s="218"/>
      <c r="AR26" s="217" t="str">
        <f t="shared" si="10"/>
        <v/>
      </c>
      <c r="AT26" s="209" t="str">
        <f>IF($C26=0,"",'02 - Monthly Asset Follow up'!E30+'02 - Monthly Asset Follow up'!F30-'02 - Monthly Asset Follow up'!V30+'02 - Monthly Asset Follow up'!Y30-H26)</f>
        <v/>
      </c>
      <c r="AU26" s="209" t="str">
        <f>IF($C26=0,"",'02 - Monthly Asset Follow up'!BB30+'02 - Monthly Asset Follow up'!BC30-'02 - Monthly Asset Follow up'!BR30+'02 - Monthly Asset Follow up'!BU30-AA26)</f>
        <v/>
      </c>
      <c r="AW26" s="221"/>
    </row>
    <row r="27" spans="2:49" ht="13">
      <c r="B27" s="1593" t="str">
        <f t="shared" si="1"/>
        <v/>
      </c>
      <c r="C27" s="1594">
        <f>'02 -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2"/>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3"/>
        <v/>
      </c>
      <c r="R27" s="215" t="str">
        <f>IF($C27=0,"",SUMIFS(INPUT_DATA!BG:BG,INPUT_DATA!$A:$A,$C27,INPUT_DATA!$B:$B,"S"))</f>
        <v/>
      </c>
      <c r="S27" s="215" t="str">
        <f>IF($C27=0,"",SUMIFS(INPUT_DATA!BH:BH,INPUT_DATA!$A:$A,$C27,INPUT_DATA!$B:$B,"S"))</f>
        <v/>
      </c>
      <c r="T27" s="214" t="str">
        <f t="shared" si="4"/>
        <v/>
      </c>
      <c r="U27" s="216" t="str">
        <f>IF($C27=0,"",SUMIFS(INPUT_DATA!BK:BK,INPUT_DATA!$A:$A,$C27,INPUT_DATA!$B:$B,"S"))</f>
        <v/>
      </c>
      <c r="V27" s="220" t="str">
        <f t="shared" si="5"/>
        <v/>
      </c>
      <c r="W27" s="218"/>
      <c r="X27" s="211" t="str">
        <f>IF($C27=0,"",SUMIFS(INPUT_DATA!AT:AT,INPUT_DATA!$A:$A,$C27,INPUT_DATA!$B:$B,"D"))</f>
        <v/>
      </c>
      <c r="Y27" s="212" t="str">
        <f>IF($C27=0,"",SUMIFS(INPUT_DATA!AU:AU,INPUT_DATA!$A:$A,$C27,INPUT_DATA!$B:$B,"D"))</f>
        <v/>
      </c>
      <c r="Z27" s="212" t="str">
        <f>IF($C27=0,"",SUMIFS(INPUT_DATA!AV:AV,INPUT_DATA!$A:$A,$C27,INPUT_DATA!$B:$B,"D"))</f>
        <v/>
      </c>
      <c r="AA27" s="213" t="str">
        <f t="shared" si="11"/>
        <v/>
      </c>
      <c r="AB27" s="212" t="str">
        <f>IF($C27=0,"",SUMIFS(INPUT_DATA!AX:AX,INPUT_DATA!$A:$A,$C27,INPUT_DATA!$B:$B,"D"))</f>
        <v/>
      </c>
      <c r="AC27" s="212" t="str">
        <f>IF($C27=0,"",SUMIFS(INPUT_DATA!AY:AY,INPUT_DATA!$A:$A,$C27,INPUT_DATA!$B:$B,"D"))</f>
        <v/>
      </c>
      <c r="AD27" s="212" t="str">
        <f>IF($C27=0,"",SUMIFS(INPUT_DATA!AZ:AZ,INPUT_DATA!$A:$A,$C27,INPUT_DATA!$B:$B,"D"))</f>
        <v/>
      </c>
      <c r="AE27" s="212" t="str">
        <f>IF($C27=0,"",SUMIFS(INPUT_DATA!BA:BA,INPUT_DATA!$A:$A,$C27,INPUT_DATA!$B:$B,"D"))</f>
        <v/>
      </c>
      <c r="AF27" s="212" t="str">
        <f>IF($C27=0,"",SUMIFS(INPUT_DATA!BB:BB,INPUT_DATA!$A:$A,$C27,INPUT_DATA!$B:$B,"D"))</f>
        <v/>
      </c>
      <c r="AG27" s="212" t="str">
        <f>IF($C27=0,"",SUMIFS(INPUT_DATA!BC:BC,INPUT_DATA!$A:$A,$C27,INPUT_DATA!$B:$B,"D"))</f>
        <v/>
      </c>
      <c r="AH27" s="212" t="str">
        <f>IF($C27=0,"",SUMIFS(INPUT_DATA!BD:BD,INPUT_DATA!$A:$A,$C27,INPUT_DATA!$B:$B,"D"))</f>
        <v/>
      </c>
      <c r="AI27" s="212" t="str">
        <f>IF($C27=0,"",SUMIFS(INPUT_DATA!BE:BE,INPUT_DATA!$A:$A,$C27,INPUT_DATA!$B:$B,"D"))</f>
        <v/>
      </c>
      <c r="AJ27" s="214" t="str">
        <f t="shared" si="12"/>
        <v/>
      </c>
      <c r="AK27" s="215" t="str">
        <f>IF($C27=0,"",SUMIFS(INPUT_DATA!BG:BG,INPUT_DATA!$A:$A,$C27,INPUT_DATA!$B:$B,"D"))</f>
        <v/>
      </c>
      <c r="AL27" s="215" t="str">
        <f>IF($C27=0,"",SUMIFS(INPUT_DATA!BH:BH,INPUT_DATA!$A:$A,$C27,INPUT_DATA!$B:$B,"D"))</f>
        <v/>
      </c>
      <c r="AM27" s="214" t="str">
        <f t="shared" si="13"/>
        <v/>
      </c>
      <c r="AN27" s="216" t="str">
        <f>IF($C27=0,"",SUMIFS(INPUT_DATA!BK:BK,INPUT_DATA!$A:$A,$C27,INPUT_DATA!$B:$B,"D"))</f>
        <v/>
      </c>
      <c r="AO27" s="217" t="str">
        <f t="shared" si="14"/>
        <v/>
      </c>
      <c r="AP27" s="218"/>
      <c r="AR27" s="217" t="str">
        <f t="shared" si="10"/>
        <v/>
      </c>
      <c r="AT27" s="209" t="str">
        <f>IF($C27=0,"",'02 - Monthly Asset Follow up'!E31+'02 - Monthly Asset Follow up'!F31-'02 - Monthly Asset Follow up'!V31+'02 - Monthly Asset Follow up'!Y31-H27)</f>
        <v/>
      </c>
      <c r="AU27" s="209" t="str">
        <f>IF($C27=0,"",'02 - Monthly Asset Follow up'!BB31+'02 - Monthly Asset Follow up'!BC31-'02 - Monthly Asset Follow up'!BR31+'02 - Monthly Asset Follow up'!BU31-AA27)</f>
        <v/>
      </c>
      <c r="AW27" s="221"/>
    </row>
    <row r="28" spans="2:49" ht="13">
      <c r="B28" s="1593" t="str">
        <f t="shared" si="1"/>
        <v/>
      </c>
      <c r="C28" s="1594">
        <f>'02 -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2"/>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3"/>
        <v/>
      </c>
      <c r="R28" s="215" t="str">
        <f>IF($C28=0,"",SUMIFS(INPUT_DATA!BG:BG,INPUT_DATA!$A:$A,$C28,INPUT_DATA!$B:$B,"S"))</f>
        <v/>
      </c>
      <c r="S28" s="215" t="str">
        <f>IF($C28=0,"",SUMIFS(INPUT_DATA!BH:BH,INPUT_DATA!$A:$A,$C28,INPUT_DATA!$B:$B,"S"))</f>
        <v/>
      </c>
      <c r="T28" s="214" t="str">
        <f t="shared" si="4"/>
        <v/>
      </c>
      <c r="U28" s="216" t="str">
        <f>IF($C28=0,"",SUMIFS(INPUT_DATA!BK:BK,INPUT_DATA!$A:$A,$C28,INPUT_DATA!$B:$B,"S"))</f>
        <v/>
      </c>
      <c r="V28" s="220" t="str">
        <f t="shared" si="5"/>
        <v/>
      </c>
      <c r="W28" s="218"/>
      <c r="X28" s="211" t="str">
        <f>IF($C28=0,"",SUMIFS(INPUT_DATA!AT:AT,INPUT_DATA!$A:$A,$C28,INPUT_DATA!$B:$B,"D"))</f>
        <v/>
      </c>
      <c r="Y28" s="212" t="str">
        <f>IF($C28=0,"",SUMIFS(INPUT_DATA!AU:AU,INPUT_DATA!$A:$A,$C28,INPUT_DATA!$B:$B,"D"))</f>
        <v/>
      </c>
      <c r="Z28" s="212" t="str">
        <f>IF($C28=0,"",SUMIFS(INPUT_DATA!AV:AV,INPUT_DATA!$A:$A,$C28,INPUT_DATA!$B:$B,"D"))</f>
        <v/>
      </c>
      <c r="AA28" s="213" t="str">
        <f t="shared" si="11"/>
        <v/>
      </c>
      <c r="AB28" s="212" t="str">
        <f>IF($C28=0,"",SUMIFS(INPUT_DATA!AX:AX,INPUT_DATA!$A:$A,$C28,INPUT_DATA!$B:$B,"D"))</f>
        <v/>
      </c>
      <c r="AC28" s="212" t="str">
        <f>IF($C28=0,"",SUMIFS(INPUT_DATA!AY:AY,INPUT_DATA!$A:$A,$C28,INPUT_DATA!$B:$B,"D"))</f>
        <v/>
      </c>
      <c r="AD28" s="212" t="str">
        <f>IF($C28=0,"",SUMIFS(INPUT_DATA!AZ:AZ,INPUT_DATA!$A:$A,$C28,INPUT_DATA!$B:$B,"D"))</f>
        <v/>
      </c>
      <c r="AE28" s="212" t="str">
        <f>IF($C28=0,"",SUMIFS(INPUT_DATA!BA:BA,INPUT_DATA!$A:$A,$C28,INPUT_DATA!$B:$B,"D"))</f>
        <v/>
      </c>
      <c r="AF28" s="212" t="str">
        <f>IF($C28=0,"",SUMIFS(INPUT_DATA!BB:BB,INPUT_DATA!$A:$A,$C28,INPUT_DATA!$B:$B,"D"))</f>
        <v/>
      </c>
      <c r="AG28" s="212" t="str">
        <f>IF($C28=0,"",SUMIFS(INPUT_DATA!BC:BC,INPUT_DATA!$A:$A,$C28,INPUT_DATA!$B:$B,"D"))</f>
        <v/>
      </c>
      <c r="AH28" s="212" t="str">
        <f>IF($C28=0,"",SUMIFS(INPUT_DATA!BD:BD,INPUT_DATA!$A:$A,$C28,INPUT_DATA!$B:$B,"D"))</f>
        <v/>
      </c>
      <c r="AI28" s="212" t="str">
        <f>IF($C28=0,"",SUMIFS(INPUT_DATA!BE:BE,INPUT_DATA!$A:$A,$C28,INPUT_DATA!$B:$B,"D"))</f>
        <v/>
      </c>
      <c r="AJ28" s="214" t="str">
        <f t="shared" si="12"/>
        <v/>
      </c>
      <c r="AK28" s="215" t="str">
        <f>IF($C28=0,"",SUMIFS(INPUT_DATA!BG:BG,INPUT_DATA!$A:$A,$C28,INPUT_DATA!$B:$B,"D"))</f>
        <v/>
      </c>
      <c r="AL28" s="215" t="str">
        <f>IF($C28=0,"",SUMIFS(INPUT_DATA!BH:BH,INPUT_DATA!$A:$A,$C28,INPUT_DATA!$B:$B,"D"))</f>
        <v/>
      </c>
      <c r="AM28" s="214" t="str">
        <f t="shared" si="13"/>
        <v/>
      </c>
      <c r="AN28" s="216" t="str">
        <f>IF($C28=0,"",SUMIFS(INPUT_DATA!BK:BK,INPUT_DATA!$A:$A,$C28,INPUT_DATA!$B:$B,"D"))</f>
        <v/>
      </c>
      <c r="AO28" s="217" t="str">
        <f t="shared" si="14"/>
        <v/>
      </c>
      <c r="AP28" s="218"/>
      <c r="AR28" s="217" t="str">
        <f t="shared" si="10"/>
        <v/>
      </c>
      <c r="AT28" s="209" t="str">
        <f>IF($C28=0,"",'02 - Monthly Asset Follow up'!E32+'02 - Monthly Asset Follow up'!F32-'02 - Monthly Asset Follow up'!V32+'02 - Monthly Asset Follow up'!Y32-H28)</f>
        <v/>
      </c>
      <c r="AU28" s="209" t="str">
        <f>IF($C28=0,"",'02 - Monthly Asset Follow up'!BB32+'02 - Monthly Asset Follow up'!BC32-'02 - Monthly Asset Follow up'!BR32+'02 - Monthly Asset Follow up'!BU32-AA28)</f>
        <v/>
      </c>
      <c r="AW28" s="221"/>
    </row>
    <row r="29" spans="2:49" ht="13">
      <c r="B29" s="1593" t="str">
        <f t="shared" si="1"/>
        <v/>
      </c>
      <c r="C29" s="1594">
        <f>'02 -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2"/>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3"/>
        <v/>
      </c>
      <c r="R29" s="215" t="str">
        <f>IF($C29=0,"",SUMIFS(INPUT_DATA!BG:BG,INPUT_DATA!$A:$A,$C29,INPUT_DATA!$B:$B,"S"))</f>
        <v/>
      </c>
      <c r="S29" s="215" t="str">
        <f>IF($C29=0,"",SUMIFS(INPUT_DATA!BH:BH,INPUT_DATA!$A:$A,$C29,INPUT_DATA!$B:$B,"S"))</f>
        <v/>
      </c>
      <c r="T29" s="214" t="str">
        <f t="shared" si="4"/>
        <v/>
      </c>
      <c r="U29" s="216" t="str">
        <f>IF($C29=0,"",SUMIFS(INPUT_DATA!BK:BK,INPUT_DATA!$A:$A,$C29,INPUT_DATA!$B:$B,"S"))</f>
        <v/>
      </c>
      <c r="V29" s="220" t="str">
        <f t="shared" si="5"/>
        <v/>
      </c>
      <c r="W29" s="218"/>
      <c r="X29" s="211" t="str">
        <f>IF($C29=0,"",SUMIFS(INPUT_DATA!AT:AT,INPUT_DATA!$A:$A,$C29,INPUT_DATA!$B:$B,"D"))</f>
        <v/>
      </c>
      <c r="Y29" s="212" t="str">
        <f>IF($C29=0,"",SUMIFS(INPUT_DATA!AU:AU,INPUT_DATA!$A:$A,$C29,INPUT_DATA!$B:$B,"D"))</f>
        <v/>
      </c>
      <c r="Z29" s="212" t="str">
        <f>IF($C29=0,"",SUMIFS(INPUT_DATA!AV:AV,INPUT_DATA!$A:$A,$C29,INPUT_DATA!$B:$B,"D"))</f>
        <v/>
      </c>
      <c r="AA29" s="213" t="str">
        <f t="shared" si="11"/>
        <v/>
      </c>
      <c r="AB29" s="212" t="str">
        <f>IF($C29=0,"",SUMIFS(INPUT_DATA!AX:AX,INPUT_DATA!$A:$A,$C29,INPUT_DATA!$B:$B,"D"))</f>
        <v/>
      </c>
      <c r="AC29" s="212" t="str">
        <f>IF($C29=0,"",SUMIFS(INPUT_DATA!AY:AY,INPUT_DATA!$A:$A,$C29,INPUT_DATA!$B:$B,"D"))</f>
        <v/>
      </c>
      <c r="AD29" s="212" t="str">
        <f>IF($C29=0,"",SUMIFS(INPUT_DATA!AZ:AZ,INPUT_DATA!$A:$A,$C29,INPUT_DATA!$B:$B,"D"))</f>
        <v/>
      </c>
      <c r="AE29" s="212" t="str">
        <f>IF($C29=0,"",SUMIFS(INPUT_DATA!BA:BA,INPUT_DATA!$A:$A,$C29,INPUT_DATA!$B:$B,"D"))</f>
        <v/>
      </c>
      <c r="AF29" s="212" t="str">
        <f>IF($C29=0,"",SUMIFS(INPUT_DATA!BB:BB,INPUT_DATA!$A:$A,$C29,INPUT_DATA!$B:$B,"D"))</f>
        <v/>
      </c>
      <c r="AG29" s="212" t="str">
        <f>IF($C29=0,"",SUMIFS(INPUT_DATA!BC:BC,INPUT_DATA!$A:$A,$C29,INPUT_DATA!$B:$B,"D"))</f>
        <v/>
      </c>
      <c r="AH29" s="212" t="str">
        <f>IF($C29=0,"",SUMIFS(INPUT_DATA!BD:BD,INPUT_DATA!$A:$A,$C29,INPUT_DATA!$B:$B,"D"))</f>
        <v/>
      </c>
      <c r="AI29" s="212" t="str">
        <f>IF($C29=0,"",SUMIFS(INPUT_DATA!BE:BE,INPUT_DATA!$A:$A,$C29,INPUT_DATA!$B:$B,"D"))</f>
        <v/>
      </c>
      <c r="AJ29" s="214" t="str">
        <f t="shared" si="12"/>
        <v/>
      </c>
      <c r="AK29" s="215" t="str">
        <f>IF($C29=0,"",SUMIFS(INPUT_DATA!BG:BG,INPUT_DATA!$A:$A,$C29,INPUT_DATA!$B:$B,"D"))</f>
        <v/>
      </c>
      <c r="AL29" s="215" t="str">
        <f>IF($C29=0,"",SUMIFS(INPUT_DATA!BH:BH,INPUT_DATA!$A:$A,$C29,INPUT_DATA!$B:$B,"D"))</f>
        <v/>
      </c>
      <c r="AM29" s="214" t="str">
        <f t="shared" si="13"/>
        <v/>
      </c>
      <c r="AN29" s="216" t="str">
        <f>IF($C29=0,"",SUMIFS(INPUT_DATA!BK:BK,INPUT_DATA!$A:$A,$C29,INPUT_DATA!$B:$B,"D"))</f>
        <v/>
      </c>
      <c r="AO29" s="217" t="str">
        <f t="shared" si="14"/>
        <v/>
      </c>
      <c r="AP29" s="218"/>
      <c r="AR29" s="217" t="str">
        <f t="shared" si="10"/>
        <v/>
      </c>
      <c r="AT29" s="209" t="str">
        <f>IF($C29=0,"",'02 - Monthly Asset Follow up'!E33+'02 - Monthly Asset Follow up'!F33-'02 - Monthly Asset Follow up'!V33+'02 - Monthly Asset Follow up'!Y33-H29)</f>
        <v/>
      </c>
      <c r="AU29" s="209" t="str">
        <f>IF($C29=0,"",'02 - Monthly Asset Follow up'!BB33+'02 - Monthly Asset Follow up'!BC33-'02 - Monthly Asset Follow up'!BR33+'02 - Monthly Asset Follow up'!BU33-AA29)</f>
        <v/>
      </c>
      <c r="AW29" s="221"/>
    </row>
    <row r="30" spans="2:49" ht="13">
      <c r="B30" s="1593" t="str">
        <f t="shared" si="1"/>
        <v/>
      </c>
      <c r="C30" s="1594">
        <f>'02 -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2"/>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3"/>
        <v/>
      </c>
      <c r="R30" s="215" t="str">
        <f>IF($C30=0,"",SUMIFS(INPUT_DATA!BG:BG,INPUT_DATA!$A:$A,$C30,INPUT_DATA!$B:$B,"S"))</f>
        <v/>
      </c>
      <c r="S30" s="215" t="str">
        <f>IF($C30=0,"",SUMIFS(INPUT_DATA!BH:BH,INPUT_DATA!$A:$A,$C30,INPUT_DATA!$B:$B,"S"))</f>
        <v/>
      </c>
      <c r="T30" s="214" t="str">
        <f t="shared" si="4"/>
        <v/>
      </c>
      <c r="U30" s="216" t="str">
        <f>IF($C30=0,"",SUMIFS(INPUT_DATA!BK:BK,INPUT_DATA!$A:$A,$C30,INPUT_DATA!$B:$B,"S"))</f>
        <v/>
      </c>
      <c r="V30" s="220" t="str">
        <f t="shared" si="5"/>
        <v/>
      </c>
      <c r="W30" s="218"/>
      <c r="X30" s="211" t="str">
        <f>IF($C30=0,"",SUMIFS(INPUT_DATA!AT:AT,INPUT_DATA!$A:$A,$C30,INPUT_DATA!$B:$B,"D"))</f>
        <v/>
      </c>
      <c r="Y30" s="212" t="str">
        <f>IF($C30=0,"",SUMIFS(INPUT_DATA!AU:AU,INPUT_DATA!$A:$A,$C30,INPUT_DATA!$B:$B,"D"))</f>
        <v/>
      </c>
      <c r="Z30" s="212" t="str">
        <f>IF($C30=0,"",SUMIFS(INPUT_DATA!AV:AV,INPUT_DATA!$A:$A,$C30,INPUT_DATA!$B:$B,"D"))</f>
        <v/>
      </c>
      <c r="AA30" s="213" t="str">
        <f t="shared" si="11"/>
        <v/>
      </c>
      <c r="AB30" s="212" t="str">
        <f>IF($C30=0,"",SUMIFS(INPUT_DATA!AX:AX,INPUT_DATA!$A:$A,$C30,INPUT_DATA!$B:$B,"D"))</f>
        <v/>
      </c>
      <c r="AC30" s="212" t="str">
        <f>IF($C30=0,"",SUMIFS(INPUT_DATA!AY:AY,INPUT_DATA!$A:$A,$C30,INPUT_DATA!$B:$B,"D"))</f>
        <v/>
      </c>
      <c r="AD30" s="212" t="str">
        <f>IF($C30=0,"",SUMIFS(INPUT_DATA!AZ:AZ,INPUT_DATA!$A:$A,$C30,INPUT_DATA!$B:$B,"D"))</f>
        <v/>
      </c>
      <c r="AE30" s="212" t="str">
        <f>IF($C30=0,"",SUMIFS(INPUT_DATA!BA:BA,INPUT_DATA!$A:$A,$C30,INPUT_DATA!$B:$B,"D"))</f>
        <v/>
      </c>
      <c r="AF30" s="212" t="str">
        <f>IF($C30=0,"",SUMIFS(INPUT_DATA!BB:BB,INPUT_DATA!$A:$A,$C30,INPUT_DATA!$B:$B,"D"))</f>
        <v/>
      </c>
      <c r="AG30" s="212" t="str">
        <f>IF($C30=0,"",SUMIFS(INPUT_DATA!BC:BC,INPUT_DATA!$A:$A,$C30,INPUT_DATA!$B:$B,"D"))</f>
        <v/>
      </c>
      <c r="AH30" s="212" t="str">
        <f>IF($C30=0,"",SUMIFS(INPUT_DATA!BD:BD,INPUT_DATA!$A:$A,$C30,INPUT_DATA!$B:$B,"D"))</f>
        <v/>
      </c>
      <c r="AI30" s="212" t="str">
        <f>IF($C30=0,"",SUMIFS(INPUT_DATA!BE:BE,INPUT_DATA!$A:$A,$C30,INPUT_DATA!$B:$B,"D"))</f>
        <v/>
      </c>
      <c r="AJ30" s="214" t="str">
        <f t="shared" si="12"/>
        <v/>
      </c>
      <c r="AK30" s="215" t="str">
        <f>IF($C30=0,"",SUMIFS(INPUT_DATA!BG:BG,INPUT_DATA!$A:$A,$C30,INPUT_DATA!$B:$B,"D"))</f>
        <v/>
      </c>
      <c r="AL30" s="215" t="str">
        <f>IF($C30=0,"",SUMIFS(INPUT_DATA!BH:BH,INPUT_DATA!$A:$A,$C30,INPUT_DATA!$B:$B,"D"))</f>
        <v/>
      </c>
      <c r="AM30" s="214" t="str">
        <f t="shared" si="13"/>
        <v/>
      </c>
      <c r="AN30" s="216" t="str">
        <f>IF($C30=0,"",SUMIFS(INPUT_DATA!BK:BK,INPUT_DATA!$A:$A,$C30,INPUT_DATA!$B:$B,"D"))</f>
        <v/>
      </c>
      <c r="AO30" s="217" t="str">
        <f t="shared" si="14"/>
        <v/>
      </c>
      <c r="AP30" s="218"/>
      <c r="AR30" s="217" t="str">
        <f t="shared" si="10"/>
        <v/>
      </c>
      <c r="AT30" s="209" t="str">
        <f>IF($C30=0,"",'02 - Monthly Asset Follow up'!E34+'02 - Monthly Asset Follow up'!F34-'02 - Monthly Asset Follow up'!V34+'02 - Monthly Asset Follow up'!Y34-H30)</f>
        <v/>
      </c>
      <c r="AU30" s="209" t="str">
        <f>IF($C30=0,"",'02 - Monthly Asset Follow up'!BB34+'02 - Monthly Asset Follow up'!BC34-'02 - Monthly Asset Follow up'!BR34+'02 - Monthly Asset Follow up'!BU34-AA30)</f>
        <v/>
      </c>
      <c r="AW30" s="221"/>
    </row>
    <row r="31" spans="2:49" ht="13">
      <c r="B31" s="1593" t="str">
        <f t="shared" si="1"/>
        <v/>
      </c>
      <c r="C31" s="1594">
        <f>'02 -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2"/>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3"/>
        <v/>
      </c>
      <c r="R31" s="215" t="str">
        <f>IF($C31=0,"",SUMIFS(INPUT_DATA!BG:BG,INPUT_DATA!$A:$A,$C31,INPUT_DATA!$B:$B,"S"))</f>
        <v/>
      </c>
      <c r="S31" s="215" t="str">
        <f>IF($C31=0,"",SUMIFS(INPUT_DATA!BH:BH,INPUT_DATA!$A:$A,$C31,INPUT_DATA!$B:$B,"S"))</f>
        <v/>
      </c>
      <c r="T31" s="214" t="str">
        <f t="shared" si="4"/>
        <v/>
      </c>
      <c r="U31" s="216" t="str">
        <f>IF($C31=0,"",SUMIFS(INPUT_DATA!BK:BK,INPUT_DATA!$A:$A,$C31,INPUT_DATA!$B:$B,"S"))</f>
        <v/>
      </c>
      <c r="V31" s="220" t="str">
        <f t="shared" si="5"/>
        <v/>
      </c>
      <c r="W31" s="218"/>
      <c r="X31" s="211" t="str">
        <f>IF($C31=0,"",SUMIFS(INPUT_DATA!AT:AT,INPUT_DATA!$A:$A,$C31,INPUT_DATA!$B:$B,"D"))</f>
        <v/>
      </c>
      <c r="Y31" s="212" t="str">
        <f>IF($C31=0,"",SUMIFS(INPUT_DATA!AU:AU,INPUT_DATA!$A:$A,$C31,INPUT_DATA!$B:$B,"D"))</f>
        <v/>
      </c>
      <c r="Z31" s="212" t="str">
        <f>IF($C31=0,"",SUMIFS(INPUT_DATA!AV:AV,INPUT_DATA!$A:$A,$C31,INPUT_DATA!$B:$B,"D"))</f>
        <v/>
      </c>
      <c r="AA31" s="213" t="str">
        <f t="shared" si="11"/>
        <v/>
      </c>
      <c r="AB31" s="212" t="str">
        <f>IF($C31=0,"",SUMIFS(INPUT_DATA!AX:AX,INPUT_DATA!$A:$A,$C31,INPUT_DATA!$B:$B,"D"))</f>
        <v/>
      </c>
      <c r="AC31" s="212" t="str">
        <f>IF($C31=0,"",SUMIFS(INPUT_DATA!AY:AY,INPUT_DATA!$A:$A,$C31,INPUT_DATA!$B:$B,"D"))</f>
        <v/>
      </c>
      <c r="AD31" s="212" t="str">
        <f>IF($C31=0,"",SUMIFS(INPUT_DATA!AZ:AZ,INPUT_DATA!$A:$A,$C31,INPUT_DATA!$B:$B,"D"))</f>
        <v/>
      </c>
      <c r="AE31" s="212" t="str">
        <f>IF($C31=0,"",SUMIFS(INPUT_DATA!BA:BA,INPUT_DATA!$A:$A,$C31,INPUT_DATA!$B:$B,"D"))</f>
        <v/>
      </c>
      <c r="AF31" s="212" t="str">
        <f>IF($C31=0,"",SUMIFS(INPUT_DATA!BB:BB,INPUT_DATA!$A:$A,$C31,INPUT_DATA!$B:$B,"D"))</f>
        <v/>
      </c>
      <c r="AG31" s="212" t="str">
        <f>IF($C31=0,"",SUMIFS(INPUT_DATA!BC:BC,INPUT_DATA!$A:$A,$C31,INPUT_DATA!$B:$B,"D"))</f>
        <v/>
      </c>
      <c r="AH31" s="212" t="str">
        <f>IF($C31=0,"",SUMIFS(INPUT_DATA!BD:BD,INPUT_DATA!$A:$A,$C31,INPUT_DATA!$B:$B,"D"))</f>
        <v/>
      </c>
      <c r="AI31" s="212" t="str">
        <f>IF($C31=0,"",SUMIFS(INPUT_DATA!BE:BE,INPUT_DATA!$A:$A,$C31,INPUT_DATA!$B:$B,"D"))</f>
        <v/>
      </c>
      <c r="AJ31" s="214" t="str">
        <f t="shared" si="12"/>
        <v/>
      </c>
      <c r="AK31" s="215" t="str">
        <f>IF($C31=0,"",SUMIFS(INPUT_DATA!BG:BG,INPUT_DATA!$A:$A,$C31,INPUT_DATA!$B:$B,"D"))</f>
        <v/>
      </c>
      <c r="AL31" s="215" t="str">
        <f>IF($C31=0,"",SUMIFS(INPUT_DATA!BH:BH,INPUT_DATA!$A:$A,$C31,INPUT_DATA!$B:$B,"D"))</f>
        <v/>
      </c>
      <c r="AM31" s="214" t="str">
        <f t="shared" si="13"/>
        <v/>
      </c>
      <c r="AN31" s="216" t="str">
        <f>IF($C31=0,"",SUMIFS(INPUT_DATA!BK:BK,INPUT_DATA!$A:$A,$C31,INPUT_DATA!$B:$B,"D"))</f>
        <v/>
      </c>
      <c r="AO31" s="217" t="str">
        <f t="shared" si="14"/>
        <v/>
      </c>
      <c r="AP31" s="218"/>
      <c r="AR31" s="217" t="str">
        <f t="shared" si="10"/>
        <v/>
      </c>
      <c r="AT31" s="209" t="str">
        <f>IF($C31=0,"",'02 - Monthly Asset Follow up'!E35+'02 - Monthly Asset Follow up'!F35-'02 - Monthly Asset Follow up'!V35+'02 - Monthly Asset Follow up'!Y35-H31)</f>
        <v/>
      </c>
      <c r="AU31" s="209" t="str">
        <f>IF($C31=0,"",'02 - Monthly Asset Follow up'!BB35+'02 - Monthly Asset Follow up'!BC35-'02 - Monthly Asset Follow up'!BR35+'02 - Monthly Asset Follow up'!BU35-AA31)</f>
        <v/>
      </c>
      <c r="AW31" s="221"/>
    </row>
    <row r="32" spans="2:49" ht="13">
      <c r="B32" s="1593" t="str">
        <f t="shared" si="1"/>
        <v/>
      </c>
      <c r="C32" s="1594">
        <f>'02 -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2"/>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3"/>
        <v/>
      </c>
      <c r="R32" s="215" t="str">
        <f>IF($C32=0,"",SUMIFS(INPUT_DATA!BG:BG,INPUT_DATA!$A:$A,$C32,INPUT_DATA!$B:$B,"S"))</f>
        <v/>
      </c>
      <c r="S32" s="215" t="str">
        <f>IF($C32=0,"",SUMIFS(INPUT_DATA!BH:BH,INPUT_DATA!$A:$A,$C32,INPUT_DATA!$B:$B,"S"))</f>
        <v/>
      </c>
      <c r="T32" s="214" t="str">
        <f t="shared" si="4"/>
        <v/>
      </c>
      <c r="U32" s="216" t="str">
        <f>IF($C32=0,"",SUMIFS(INPUT_DATA!BK:BK,INPUT_DATA!$A:$A,$C32,INPUT_DATA!$B:$B,"S"))</f>
        <v/>
      </c>
      <c r="V32" s="220" t="str">
        <f t="shared" si="5"/>
        <v/>
      </c>
      <c r="W32" s="218"/>
      <c r="X32" s="211" t="str">
        <f>IF($C32=0,"",SUMIFS(INPUT_DATA!AT:AT,INPUT_DATA!$A:$A,$C32,INPUT_DATA!$B:$B,"D"))</f>
        <v/>
      </c>
      <c r="Y32" s="212" t="str">
        <f>IF($C32=0,"",SUMIFS(INPUT_DATA!AU:AU,INPUT_DATA!$A:$A,$C32,INPUT_DATA!$B:$B,"D"))</f>
        <v/>
      </c>
      <c r="Z32" s="212" t="str">
        <f>IF($C32=0,"",SUMIFS(INPUT_DATA!AV:AV,INPUT_DATA!$A:$A,$C32,INPUT_DATA!$B:$B,"D"))</f>
        <v/>
      </c>
      <c r="AA32" s="213" t="str">
        <f t="shared" si="11"/>
        <v/>
      </c>
      <c r="AB32" s="212" t="str">
        <f>IF($C32=0,"",SUMIFS(INPUT_DATA!AX:AX,INPUT_DATA!$A:$A,$C32,INPUT_DATA!$B:$B,"D"))</f>
        <v/>
      </c>
      <c r="AC32" s="212" t="str">
        <f>IF($C32=0,"",SUMIFS(INPUT_DATA!AY:AY,INPUT_DATA!$A:$A,$C32,INPUT_DATA!$B:$B,"D"))</f>
        <v/>
      </c>
      <c r="AD32" s="212" t="str">
        <f>IF($C32=0,"",SUMIFS(INPUT_DATA!AZ:AZ,INPUT_DATA!$A:$A,$C32,INPUT_DATA!$B:$B,"D"))</f>
        <v/>
      </c>
      <c r="AE32" s="212" t="str">
        <f>IF($C32=0,"",SUMIFS(INPUT_DATA!BA:BA,INPUT_DATA!$A:$A,$C32,INPUT_DATA!$B:$B,"D"))</f>
        <v/>
      </c>
      <c r="AF32" s="212" t="str">
        <f>IF($C32=0,"",SUMIFS(INPUT_DATA!BB:BB,INPUT_DATA!$A:$A,$C32,INPUT_DATA!$B:$B,"D"))</f>
        <v/>
      </c>
      <c r="AG32" s="212" t="str">
        <f>IF($C32=0,"",SUMIFS(INPUT_DATA!BC:BC,INPUT_DATA!$A:$A,$C32,INPUT_DATA!$B:$B,"D"))</f>
        <v/>
      </c>
      <c r="AH32" s="212" t="str">
        <f>IF($C32=0,"",SUMIFS(INPUT_DATA!BD:BD,INPUT_DATA!$A:$A,$C32,INPUT_DATA!$B:$B,"D"))</f>
        <v/>
      </c>
      <c r="AI32" s="212" t="str">
        <f>IF($C32=0,"",SUMIFS(INPUT_DATA!BE:BE,INPUT_DATA!$A:$A,$C32,INPUT_DATA!$B:$B,"D"))</f>
        <v/>
      </c>
      <c r="AJ32" s="214" t="str">
        <f t="shared" si="12"/>
        <v/>
      </c>
      <c r="AK32" s="215" t="str">
        <f>IF($C32=0,"",SUMIFS(INPUT_DATA!BG:BG,INPUT_DATA!$A:$A,$C32,INPUT_DATA!$B:$B,"D"))</f>
        <v/>
      </c>
      <c r="AL32" s="215" t="str">
        <f>IF($C32=0,"",SUMIFS(INPUT_DATA!BH:BH,INPUT_DATA!$A:$A,$C32,INPUT_DATA!$B:$B,"D"))</f>
        <v/>
      </c>
      <c r="AM32" s="214" t="str">
        <f t="shared" si="13"/>
        <v/>
      </c>
      <c r="AN32" s="216" t="str">
        <f>IF($C32=0,"",SUMIFS(INPUT_DATA!BK:BK,INPUT_DATA!$A:$A,$C32,INPUT_DATA!$B:$B,"D"))</f>
        <v/>
      </c>
      <c r="AO32" s="217" t="str">
        <f t="shared" si="14"/>
        <v/>
      </c>
      <c r="AP32" s="218"/>
      <c r="AR32" s="217" t="str">
        <f t="shared" si="10"/>
        <v/>
      </c>
      <c r="AT32" s="209" t="str">
        <f>IF($C32=0,"",'02 - Monthly Asset Follow up'!E36+'02 - Monthly Asset Follow up'!F36-'02 - Monthly Asset Follow up'!V36+'02 - Monthly Asset Follow up'!Y36-H32)</f>
        <v/>
      </c>
      <c r="AU32" s="209" t="str">
        <f>IF($C32=0,"",'02 - Monthly Asset Follow up'!BB36+'02 - Monthly Asset Follow up'!BC36-'02 - Monthly Asset Follow up'!BR36+'02 - Monthly Asset Follow up'!BU36-AA32)</f>
        <v/>
      </c>
      <c r="AW32" s="221"/>
    </row>
    <row r="33" spans="2:49" ht="13">
      <c r="B33" s="1593" t="str">
        <f t="shared" si="1"/>
        <v/>
      </c>
      <c r="C33" s="1594">
        <f>'02 -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2"/>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3"/>
        <v/>
      </c>
      <c r="R33" s="215" t="str">
        <f>IF($C33=0,"",SUMIFS(INPUT_DATA!BG:BG,INPUT_DATA!$A:$A,$C33,INPUT_DATA!$B:$B,"S"))</f>
        <v/>
      </c>
      <c r="S33" s="215" t="str">
        <f>IF($C33=0,"",SUMIFS(INPUT_DATA!BH:BH,INPUT_DATA!$A:$A,$C33,INPUT_DATA!$B:$B,"S"))</f>
        <v/>
      </c>
      <c r="T33" s="214" t="str">
        <f t="shared" si="4"/>
        <v/>
      </c>
      <c r="U33" s="216" t="str">
        <f>IF($C33=0,"",SUMIFS(INPUT_DATA!BK:BK,INPUT_DATA!$A:$A,$C33,INPUT_DATA!$B:$B,"S"))</f>
        <v/>
      </c>
      <c r="V33" s="220" t="str">
        <f t="shared" si="5"/>
        <v/>
      </c>
      <c r="W33" s="218"/>
      <c r="X33" s="211" t="str">
        <f>IF($C33=0,"",SUMIFS(INPUT_DATA!AT:AT,INPUT_DATA!$A:$A,$C33,INPUT_DATA!$B:$B,"D"))</f>
        <v/>
      </c>
      <c r="Y33" s="212" t="str">
        <f>IF($C33=0,"",SUMIFS(INPUT_DATA!AU:AU,INPUT_DATA!$A:$A,$C33,INPUT_DATA!$B:$B,"D"))</f>
        <v/>
      </c>
      <c r="Z33" s="212" t="str">
        <f>IF($C33=0,"",SUMIFS(INPUT_DATA!AV:AV,INPUT_DATA!$A:$A,$C33,INPUT_DATA!$B:$B,"D"))</f>
        <v/>
      </c>
      <c r="AA33" s="213" t="str">
        <f t="shared" si="11"/>
        <v/>
      </c>
      <c r="AB33" s="212" t="str">
        <f>IF($C33=0,"",SUMIFS(INPUT_DATA!AX:AX,INPUT_DATA!$A:$A,$C33,INPUT_DATA!$B:$B,"D"))</f>
        <v/>
      </c>
      <c r="AC33" s="212" t="str">
        <f>IF($C33=0,"",SUMIFS(INPUT_DATA!AY:AY,INPUT_DATA!$A:$A,$C33,INPUT_DATA!$B:$B,"D"))</f>
        <v/>
      </c>
      <c r="AD33" s="212" t="str">
        <f>IF($C33=0,"",SUMIFS(INPUT_DATA!AZ:AZ,INPUT_DATA!$A:$A,$C33,INPUT_DATA!$B:$B,"D"))</f>
        <v/>
      </c>
      <c r="AE33" s="212" t="str">
        <f>IF($C33=0,"",SUMIFS(INPUT_DATA!BA:BA,INPUT_DATA!$A:$A,$C33,INPUT_DATA!$B:$B,"D"))</f>
        <v/>
      </c>
      <c r="AF33" s="212" t="str">
        <f>IF($C33=0,"",SUMIFS(INPUT_DATA!BB:BB,INPUT_DATA!$A:$A,$C33,INPUT_DATA!$B:$B,"D"))</f>
        <v/>
      </c>
      <c r="AG33" s="212" t="str">
        <f>IF($C33=0,"",SUMIFS(INPUT_DATA!BC:BC,INPUT_DATA!$A:$A,$C33,INPUT_DATA!$B:$B,"D"))</f>
        <v/>
      </c>
      <c r="AH33" s="212" t="str">
        <f>IF($C33=0,"",SUMIFS(INPUT_DATA!BD:BD,INPUT_DATA!$A:$A,$C33,INPUT_DATA!$B:$B,"D"))</f>
        <v/>
      </c>
      <c r="AI33" s="212" t="str">
        <f>IF($C33=0,"",SUMIFS(INPUT_DATA!BE:BE,INPUT_DATA!$A:$A,$C33,INPUT_DATA!$B:$B,"D"))</f>
        <v/>
      </c>
      <c r="AJ33" s="214" t="str">
        <f t="shared" si="12"/>
        <v/>
      </c>
      <c r="AK33" s="215" t="str">
        <f>IF($C33=0,"",SUMIFS(INPUT_DATA!BG:BG,INPUT_DATA!$A:$A,$C33,INPUT_DATA!$B:$B,"D"))</f>
        <v/>
      </c>
      <c r="AL33" s="215" t="str">
        <f>IF($C33=0,"",SUMIFS(INPUT_DATA!BH:BH,INPUT_DATA!$A:$A,$C33,INPUT_DATA!$B:$B,"D"))</f>
        <v/>
      </c>
      <c r="AM33" s="214" t="str">
        <f t="shared" si="13"/>
        <v/>
      </c>
      <c r="AN33" s="216" t="str">
        <f>IF($C33=0,"",SUMIFS(INPUT_DATA!BK:BK,INPUT_DATA!$A:$A,$C33,INPUT_DATA!$B:$B,"D"))</f>
        <v/>
      </c>
      <c r="AO33" s="217" t="str">
        <f t="shared" si="14"/>
        <v/>
      </c>
      <c r="AP33" s="218"/>
      <c r="AR33" s="217" t="str">
        <f t="shared" si="10"/>
        <v/>
      </c>
      <c r="AT33" s="209" t="str">
        <f>IF($C33=0,"",'02 - Monthly Asset Follow up'!E37+'02 - Monthly Asset Follow up'!F37-'02 - Monthly Asset Follow up'!V37+'02 - Monthly Asset Follow up'!Y37-H33)</f>
        <v/>
      </c>
      <c r="AU33" s="209" t="str">
        <f>IF($C33=0,"",'02 - Monthly Asset Follow up'!BB37+'02 - Monthly Asset Follow up'!BC37-'02 - Monthly Asset Follow up'!BR37+'02 - Monthly Asset Follow up'!BU37-AA33)</f>
        <v/>
      </c>
      <c r="AW33" s="221"/>
    </row>
    <row r="34" spans="2:49" ht="13">
      <c r="B34" s="1593" t="str">
        <f t="shared" si="1"/>
        <v/>
      </c>
      <c r="C34" s="1594">
        <f>'02 -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2"/>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3"/>
        <v/>
      </c>
      <c r="R34" s="215" t="str">
        <f>IF($C34=0,"",SUMIFS(INPUT_DATA!BG:BG,INPUT_DATA!$A:$A,$C34,INPUT_DATA!$B:$B,"S"))</f>
        <v/>
      </c>
      <c r="S34" s="215" t="str">
        <f>IF($C34=0,"",SUMIFS(INPUT_DATA!BH:BH,INPUT_DATA!$A:$A,$C34,INPUT_DATA!$B:$B,"S"))</f>
        <v/>
      </c>
      <c r="T34" s="214" t="str">
        <f t="shared" si="4"/>
        <v/>
      </c>
      <c r="U34" s="216" t="str">
        <f>IF($C34=0,"",SUMIFS(INPUT_DATA!BK:BK,INPUT_DATA!$A:$A,$C34,INPUT_DATA!$B:$B,"S"))</f>
        <v/>
      </c>
      <c r="V34" s="220" t="str">
        <f t="shared" si="5"/>
        <v/>
      </c>
      <c r="W34" s="218"/>
      <c r="X34" s="211" t="str">
        <f>IF($C34=0,"",SUMIFS(INPUT_DATA!AT:AT,INPUT_DATA!$A:$A,$C34,INPUT_DATA!$B:$B,"D"))</f>
        <v/>
      </c>
      <c r="Y34" s="212" t="str">
        <f>IF($C34=0,"",SUMIFS(INPUT_DATA!AU:AU,INPUT_DATA!$A:$A,$C34,INPUT_DATA!$B:$B,"D"))</f>
        <v/>
      </c>
      <c r="Z34" s="212" t="str">
        <f>IF($C34=0,"",SUMIFS(INPUT_DATA!AV:AV,INPUT_DATA!$A:$A,$C34,INPUT_DATA!$B:$B,"D"))</f>
        <v/>
      </c>
      <c r="AA34" s="213" t="str">
        <f t="shared" si="11"/>
        <v/>
      </c>
      <c r="AB34" s="212" t="str">
        <f>IF($C34=0,"",SUMIFS(INPUT_DATA!AX:AX,INPUT_DATA!$A:$A,$C34,INPUT_DATA!$B:$B,"D"))</f>
        <v/>
      </c>
      <c r="AC34" s="212" t="str">
        <f>IF($C34=0,"",SUMIFS(INPUT_DATA!AY:AY,INPUT_DATA!$A:$A,$C34,INPUT_DATA!$B:$B,"D"))</f>
        <v/>
      </c>
      <c r="AD34" s="212" t="str">
        <f>IF($C34=0,"",SUMIFS(INPUT_DATA!AZ:AZ,INPUT_DATA!$A:$A,$C34,INPUT_DATA!$B:$B,"D"))</f>
        <v/>
      </c>
      <c r="AE34" s="212" t="str">
        <f>IF($C34=0,"",SUMIFS(INPUT_DATA!BA:BA,INPUT_DATA!$A:$A,$C34,INPUT_DATA!$B:$B,"D"))</f>
        <v/>
      </c>
      <c r="AF34" s="212" t="str">
        <f>IF($C34=0,"",SUMIFS(INPUT_DATA!BB:BB,INPUT_DATA!$A:$A,$C34,INPUT_DATA!$B:$B,"D"))</f>
        <v/>
      </c>
      <c r="AG34" s="212" t="str">
        <f>IF($C34=0,"",SUMIFS(INPUT_DATA!BC:BC,INPUT_DATA!$A:$A,$C34,INPUT_DATA!$B:$B,"D"))</f>
        <v/>
      </c>
      <c r="AH34" s="212" t="str">
        <f>IF($C34=0,"",SUMIFS(INPUT_DATA!BD:BD,INPUT_DATA!$A:$A,$C34,INPUT_DATA!$B:$B,"D"))</f>
        <v/>
      </c>
      <c r="AI34" s="212" t="str">
        <f>IF($C34=0,"",SUMIFS(INPUT_DATA!BE:BE,INPUT_DATA!$A:$A,$C34,INPUT_DATA!$B:$B,"D"))</f>
        <v/>
      </c>
      <c r="AJ34" s="214" t="str">
        <f t="shared" si="12"/>
        <v/>
      </c>
      <c r="AK34" s="215" t="str">
        <f>IF($C34=0,"",SUMIFS(INPUT_DATA!BG:BG,INPUT_DATA!$A:$A,$C34,INPUT_DATA!$B:$B,"D"))</f>
        <v/>
      </c>
      <c r="AL34" s="215" t="str">
        <f>IF($C34=0,"",SUMIFS(INPUT_DATA!BH:BH,INPUT_DATA!$A:$A,$C34,INPUT_DATA!$B:$B,"D"))</f>
        <v/>
      </c>
      <c r="AM34" s="214" t="str">
        <f t="shared" si="13"/>
        <v/>
      </c>
      <c r="AN34" s="216" t="str">
        <f>IF($C34=0,"",SUMIFS(INPUT_DATA!BK:BK,INPUT_DATA!$A:$A,$C34,INPUT_DATA!$B:$B,"D"))</f>
        <v/>
      </c>
      <c r="AO34" s="217" t="str">
        <f t="shared" si="14"/>
        <v/>
      </c>
      <c r="AP34" s="218"/>
      <c r="AR34" s="217" t="str">
        <f t="shared" si="10"/>
        <v/>
      </c>
      <c r="AT34" s="209" t="str">
        <f>IF($C34=0,"",'02 - Monthly Asset Follow up'!E38+'02 - Monthly Asset Follow up'!F38-'02 - Monthly Asset Follow up'!V38+'02 - Monthly Asset Follow up'!Y38-H34)</f>
        <v/>
      </c>
      <c r="AU34" s="209" t="str">
        <f>IF($C34=0,"",'02 - Monthly Asset Follow up'!BB38+'02 - Monthly Asset Follow up'!BC38-'02 - Monthly Asset Follow up'!BR38+'02 - Monthly Asset Follow up'!BU38-AA34)</f>
        <v/>
      </c>
      <c r="AW34" s="221"/>
    </row>
    <row r="35" spans="2:49" ht="13">
      <c r="B35" s="1593" t="str">
        <f t="shared" si="1"/>
        <v/>
      </c>
      <c r="C35" s="1594">
        <f>'02 -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2"/>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3"/>
        <v/>
      </c>
      <c r="R35" s="215" t="str">
        <f>IF($C35=0,"",SUMIFS(INPUT_DATA!BG:BG,INPUT_DATA!$A:$A,$C35,INPUT_DATA!$B:$B,"S"))</f>
        <v/>
      </c>
      <c r="S35" s="215" t="str">
        <f>IF($C35=0,"",SUMIFS(INPUT_DATA!BH:BH,INPUT_DATA!$A:$A,$C35,INPUT_DATA!$B:$B,"S"))</f>
        <v/>
      </c>
      <c r="T35" s="214" t="str">
        <f t="shared" si="4"/>
        <v/>
      </c>
      <c r="U35" s="216" t="str">
        <f>IF($C35=0,"",SUMIFS(INPUT_DATA!BK:BK,INPUT_DATA!$A:$A,$C35,INPUT_DATA!$B:$B,"S"))</f>
        <v/>
      </c>
      <c r="V35" s="220" t="str">
        <f t="shared" si="5"/>
        <v/>
      </c>
      <c r="W35" s="218"/>
      <c r="X35" s="211" t="str">
        <f>IF($C35=0,"",SUMIFS(INPUT_DATA!AT:AT,INPUT_DATA!$A:$A,$C35,INPUT_DATA!$B:$B,"D"))</f>
        <v/>
      </c>
      <c r="Y35" s="212" t="str">
        <f>IF($C35=0,"",SUMIFS(INPUT_DATA!AU:AU,INPUT_DATA!$A:$A,$C35,INPUT_DATA!$B:$B,"D"))</f>
        <v/>
      </c>
      <c r="Z35" s="212" t="str">
        <f>IF($C35=0,"",SUMIFS(INPUT_DATA!AV:AV,INPUT_DATA!$A:$A,$C35,INPUT_DATA!$B:$B,"D"))</f>
        <v/>
      </c>
      <c r="AA35" s="213" t="str">
        <f t="shared" si="11"/>
        <v/>
      </c>
      <c r="AB35" s="212" t="str">
        <f>IF($C35=0,"",SUMIFS(INPUT_DATA!AX:AX,INPUT_DATA!$A:$A,$C35,INPUT_DATA!$B:$B,"D"))</f>
        <v/>
      </c>
      <c r="AC35" s="212" t="str">
        <f>IF($C35=0,"",SUMIFS(INPUT_DATA!AY:AY,INPUT_DATA!$A:$A,$C35,INPUT_DATA!$B:$B,"D"))</f>
        <v/>
      </c>
      <c r="AD35" s="212" t="str">
        <f>IF($C35=0,"",SUMIFS(INPUT_DATA!AZ:AZ,INPUT_DATA!$A:$A,$C35,INPUT_DATA!$B:$B,"D"))</f>
        <v/>
      </c>
      <c r="AE35" s="212" t="str">
        <f>IF($C35=0,"",SUMIFS(INPUT_DATA!BA:BA,INPUT_DATA!$A:$A,$C35,INPUT_DATA!$B:$B,"D"))</f>
        <v/>
      </c>
      <c r="AF35" s="212" t="str">
        <f>IF($C35=0,"",SUMIFS(INPUT_DATA!BB:BB,INPUT_DATA!$A:$A,$C35,INPUT_DATA!$B:$B,"D"))</f>
        <v/>
      </c>
      <c r="AG35" s="212" t="str">
        <f>IF($C35=0,"",SUMIFS(INPUT_DATA!BC:BC,INPUT_DATA!$A:$A,$C35,INPUT_DATA!$B:$B,"D"))</f>
        <v/>
      </c>
      <c r="AH35" s="212" t="str">
        <f>IF($C35=0,"",SUMIFS(INPUT_DATA!BD:BD,INPUT_DATA!$A:$A,$C35,INPUT_DATA!$B:$B,"D"))</f>
        <v/>
      </c>
      <c r="AI35" s="212" t="str">
        <f>IF($C35=0,"",SUMIFS(INPUT_DATA!BE:BE,INPUT_DATA!$A:$A,$C35,INPUT_DATA!$B:$B,"D"))</f>
        <v/>
      </c>
      <c r="AJ35" s="214" t="str">
        <f t="shared" si="12"/>
        <v/>
      </c>
      <c r="AK35" s="215" t="str">
        <f>IF($C35=0,"",SUMIFS(INPUT_DATA!BG:BG,INPUT_DATA!$A:$A,$C35,INPUT_DATA!$B:$B,"D"))</f>
        <v/>
      </c>
      <c r="AL35" s="215" t="str">
        <f>IF($C35=0,"",SUMIFS(INPUT_DATA!BH:BH,INPUT_DATA!$A:$A,$C35,INPUT_DATA!$B:$B,"D"))</f>
        <v/>
      </c>
      <c r="AM35" s="214" t="str">
        <f t="shared" si="13"/>
        <v/>
      </c>
      <c r="AN35" s="216" t="str">
        <f>IF($C35=0,"",SUMIFS(INPUT_DATA!BK:BK,INPUT_DATA!$A:$A,$C35,INPUT_DATA!$B:$B,"D"))</f>
        <v/>
      </c>
      <c r="AO35" s="217" t="str">
        <f t="shared" si="14"/>
        <v/>
      </c>
      <c r="AP35" s="218"/>
      <c r="AR35" s="217" t="str">
        <f t="shared" si="10"/>
        <v/>
      </c>
      <c r="AT35" s="209" t="str">
        <f>IF($C35=0,"",'02 - Monthly Asset Follow up'!E39+'02 - Monthly Asset Follow up'!F39-'02 - Monthly Asset Follow up'!V39+'02 - Monthly Asset Follow up'!Y39-H35)</f>
        <v/>
      </c>
      <c r="AU35" s="209" t="str">
        <f>IF($C35=0,"",'02 - Monthly Asset Follow up'!BB39+'02 - Monthly Asset Follow up'!BC39-'02 - Monthly Asset Follow up'!BR39+'02 - Monthly Asset Follow up'!BU39-AA35)</f>
        <v/>
      </c>
      <c r="AW35" s="221"/>
    </row>
    <row r="36" spans="2:49" ht="13">
      <c r="B36" s="1593" t="str">
        <f t="shared" si="1"/>
        <v/>
      </c>
      <c r="C36" s="1594">
        <f>'02 -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2"/>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3"/>
        <v/>
      </c>
      <c r="R36" s="215" t="str">
        <f>IF($C36=0,"",SUMIFS(INPUT_DATA!BG:BG,INPUT_DATA!$A:$A,$C36,INPUT_DATA!$B:$B,"S"))</f>
        <v/>
      </c>
      <c r="S36" s="215" t="str">
        <f>IF($C36=0,"",SUMIFS(INPUT_DATA!BH:BH,INPUT_DATA!$A:$A,$C36,INPUT_DATA!$B:$B,"S"))</f>
        <v/>
      </c>
      <c r="T36" s="214" t="str">
        <f t="shared" si="4"/>
        <v/>
      </c>
      <c r="U36" s="216" t="str">
        <f>IF($C36=0,"",SUMIFS(INPUT_DATA!BK:BK,INPUT_DATA!$A:$A,$C36,INPUT_DATA!$B:$B,"S"))</f>
        <v/>
      </c>
      <c r="V36" s="220" t="str">
        <f t="shared" si="5"/>
        <v/>
      </c>
      <c r="W36" s="218"/>
      <c r="X36" s="211" t="str">
        <f>IF($C36=0,"",SUMIFS(INPUT_DATA!AT:AT,INPUT_DATA!$A:$A,$C36,INPUT_DATA!$B:$B,"D"))</f>
        <v/>
      </c>
      <c r="Y36" s="212" t="str">
        <f>IF($C36=0,"",SUMIFS(INPUT_DATA!AU:AU,INPUT_DATA!$A:$A,$C36,INPUT_DATA!$B:$B,"D"))</f>
        <v/>
      </c>
      <c r="Z36" s="212" t="str">
        <f>IF($C36=0,"",SUMIFS(INPUT_DATA!AV:AV,INPUT_DATA!$A:$A,$C36,INPUT_DATA!$B:$B,"D"))</f>
        <v/>
      </c>
      <c r="AA36" s="213" t="str">
        <f t="shared" si="11"/>
        <v/>
      </c>
      <c r="AB36" s="212" t="str">
        <f>IF($C36=0,"",SUMIFS(INPUT_DATA!AX:AX,INPUT_DATA!$A:$A,$C36,INPUT_DATA!$B:$B,"D"))</f>
        <v/>
      </c>
      <c r="AC36" s="212" t="str">
        <f>IF($C36=0,"",SUMIFS(INPUT_DATA!AY:AY,INPUT_DATA!$A:$A,$C36,INPUT_DATA!$B:$B,"D"))</f>
        <v/>
      </c>
      <c r="AD36" s="212" t="str">
        <f>IF($C36=0,"",SUMIFS(INPUT_DATA!AZ:AZ,INPUT_DATA!$A:$A,$C36,INPUT_DATA!$B:$B,"D"))</f>
        <v/>
      </c>
      <c r="AE36" s="212" t="str">
        <f>IF($C36=0,"",SUMIFS(INPUT_DATA!BA:BA,INPUT_DATA!$A:$A,$C36,INPUT_DATA!$B:$B,"D"))</f>
        <v/>
      </c>
      <c r="AF36" s="212" t="str">
        <f>IF($C36=0,"",SUMIFS(INPUT_DATA!BB:BB,INPUT_DATA!$A:$A,$C36,INPUT_DATA!$B:$B,"D"))</f>
        <v/>
      </c>
      <c r="AG36" s="212" t="str">
        <f>IF($C36=0,"",SUMIFS(INPUT_DATA!BC:BC,INPUT_DATA!$A:$A,$C36,INPUT_DATA!$B:$B,"D"))</f>
        <v/>
      </c>
      <c r="AH36" s="212" t="str">
        <f>IF($C36=0,"",SUMIFS(INPUT_DATA!BD:BD,INPUT_DATA!$A:$A,$C36,INPUT_DATA!$B:$B,"D"))</f>
        <v/>
      </c>
      <c r="AI36" s="212" t="str">
        <f>IF($C36=0,"",SUMIFS(INPUT_DATA!BE:BE,INPUT_DATA!$A:$A,$C36,INPUT_DATA!$B:$B,"D"))</f>
        <v/>
      </c>
      <c r="AJ36" s="214" t="str">
        <f t="shared" si="12"/>
        <v/>
      </c>
      <c r="AK36" s="215" t="str">
        <f>IF($C36=0,"",SUMIFS(INPUT_DATA!BG:BG,INPUT_DATA!$A:$A,$C36,INPUT_DATA!$B:$B,"D"))</f>
        <v/>
      </c>
      <c r="AL36" s="215" t="str">
        <f>IF($C36=0,"",SUMIFS(INPUT_DATA!BH:BH,INPUT_DATA!$A:$A,$C36,INPUT_DATA!$B:$B,"D"))</f>
        <v/>
      </c>
      <c r="AM36" s="214" t="str">
        <f t="shared" si="13"/>
        <v/>
      </c>
      <c r="AN36" s="216" t="str">
        <f>IF($C36=0,"",SUMIFS(INPUT_DATA!BK:BK,INPUT_DATA!$A:$A,$C36,INPUT_DATA!$B:$B,"D"))</f>
        <v/>
      </c>
      <c r="AO36" s="217" t="str">
        <f t="shared" si="14"/>
        <v/>
      </c>
      <c r="AP36" s="218"/>
      <c r="AR36" s="217" t="str">
        <f t="shared" si="10"/>
        <v/>
      </c>
      <c r="AT36" s="209" t="str">
        <f>IF($C36=0,"",'02 - Monthly Asset Follow up'!E40+'02 - Monthly Asset Follow up'!F40-'02 - Monthly Asset Follow up'!V40+'02 - Monthly Asset Follow up'!Y40-H36)</f>
        <v/>
      </c>
      <c r="AU36" s="209" t="str">
        <f>IF($C36=0,"",'02 - Monthly Asset Follow up'!BB40+'02 - Monthly Asset Follow up'!BC40-'02 - Monthly Asset Follow up'!BR40+'02 - Monthly Asset Follow up'!BU40-AA36)</f>
        <v/>
      </c>
      <c r="AW36" s="221"/>
    </row>
    <row r="37" spans="2:49" ht="13">
      <c r="B37" s="1593" t="str">
        <f t="shared" si="1"/>
        <v/>
      </c>
      <c r="C37" s="1594">
        <f>'02 -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2"/>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3"/>
        <v/>
      </c>
      <c r="R37" s="215" t="str">
        <f>IF($C37=0,"",SUMIFS(INPUT_DATA!BG:BG,INPUT_DATA!$A:$A,$C37,INPUT_DATA!$B:$B,"S"))</f>
        <v/>
      </c>
      <c r="S37" s="215" t="str">
        <f>IF($C37=0,"",SUMIFS(INPUT_DATA!BH:BH,INPUT_DATA!$A:$A,$C37,INPUT_DATA!$B:$B,"S"))</f>
        <v/>
      </c>
      <c r="T37" s="214" t="str">
        <f t="shared" si="4"/>
        <v/>
      </c>
      <c r="U37" s="216" t="str">
        <f>IF($C37=0,"",SUMIFS(INPUT_DATA!BK:BK,INPUT_DATA!$A:$A,$C37,INPUT_DATA!$B:$B,"S"))</f>
        <v/>
      </c>
      <c r="V37" s="220" t="str">
        <f t="shared" si="5"/>
        <v/>
      </c>
      <c r="W37" s="218"/>
      <c r="X37" s="211" t="str">
        <f>IF($C37=0,"",SUMIFS(INPUT_DATA!AT:AT,INPUT_DATA!$A:$A,$C37,INPUT_DATA!$B:$B,"D"))</f>
        <v/>
      </c>
      <c r="Y37" s="212" t="str">
        <f>IF($C37=0,"",SUMIFS(INPUT_DATA!AU:AU,INPUT_DATA!$A:$A,$C37,INPUT_DATA!$B:$B,"D"))</f>
        <v/>
      </c>
      <c r="Z37" s="212" t="str">
        <f>IF($C37=0,"",SUMIFS(INPUT_DATA!AV:AV,INPUT_DATA!$A:$A,$C37,INPUT_DATA!$B:$B,"D"))</f>
        <v/>
      </c>
      <c r="AA37" s="213" t="str">
        <f t="shared" si="11"/>
        <v/>
      </c>
      <c r="AB37" s="212" t="str">
        <f>IF($C37=0,"",SUMIFS(INPUT_DATA!AX:AX,INPUT_DATA!$A:$A,$C37,INPUT_DATA!$B:$B,"D"))</f>
        <v/>
      </c>
      <c r="AC37" s="212" t="str">
        <f>IF($C37=0,"",SUMIFS(INPUT_DATA!AY:AY,INPUT_DATA!$A:$A,$C37,INPUT_DATA!$B:$B,"D"))</f>
        <v/>
      </c>
      <c r="AD37" s="212" t="str">
        <f>IF($C37=0,"",SUMIFS(INPUT_DATA!AZ:AZ,INPUT_DATA!$A:$A,$C37,INPUT_DATA!$B:$B,"D"))</f>
        <v/>
      </c>
      <c r="AE37" s="212" t="str">
        <f>IF($C37=0,"",SUMIFS(INPUT_DATA!BA:BA,INPUT_DATA!$A:$A,$C37,INPUT_DATA!$B:$B,"D"))</f>
        <v/>
      </c>
      <c r="AF37" s="212" t="str">
        <f>IF($C37=0,"",SUMIFS(INPUT_DATA!BB:BB,INPUT_DATA!$A:$A,$C37,INPUT_DATA!$B:$B,"D"))</f>
        <v/>
      </c>
      <c r="AG37" s="212" t="str">
        <f>IF($C37=0,"",SUMIFS(INPUT_DATA!BC:BC,INPUT_DATA!$A:$A,$C37,INPUT_DATA!$B:$B,"D"))</f>
        <v/>
      </c>
      <c r="AH37" s="212" t="str">
        <f>IF($C37=0,"",SUMIFS(INPUT_DATA!BD:BD,INPUT_DATA!$A:$A,$C37,INPUT_DATA!$B:$B,"D"))</f>
        <v/>
      </c>
      <c r="AI37" s="212" t="str">
        <f>IF($C37=0,"",SUMIFS(INPUT_DATA!BE:BE,INPUT_DATA!$A:$A,$C37,INPUT_DATA!$B:$B,"D"))</f>
        <v/>
      </c>
      <c r="AJ37" s="214" t="str">
        <f t="shared" si="12"/>
        <v/>
      </c>
      <c r="AK37" s="215" t="str">
        <f>IF($C37=0,"",SUMIFS(INPUT_DATA!BG:BG,INPUT_DATA!$A:$A,$C37,INPUT_DATA!$B:$B,"D"))</f>
        <v/>
      </c>
      <c r="AL37" s="215" t="str">
        <f>IF($C37=0,"",SUMIFS(INPUT_DATA!BH:BH,INPUT_DATA!$A:$A,$C37,INPUT_DATA!$B:$B,"D"))</f>
        <v/>
      </c>
      <c r="AM37" s="214" t="str">
        <f t="shared" si="13"/>
        <v/>
      </c>
      <c r="AN37" s="216" t="str">
        <f>IF($C37=0,"",SUMIFS(INPUT_DATA!BK:BK,INPUT_DATA!$A:$A,$C37,INPUT_DATA!$B:$B,"D"))</f>
        <v/>
      </c>
      <c r="AO37" s="217" t="str">
        <f t="shared" si="14"/>
        <v/>
      </c>
      <c r="AP37" s="218"/>
      <c r="AR37" s="217" t="str">
        <f t="shared" si="10"/>
        <v/>
      </c>
      <c r="AT37" s="209" t="str">
        <f>IF($C37=0,"",'02 - Monthly Asset Follow up'!E41+'02 - Monthly Asset Follow up'!F41-'02 - Monthly Asset Follow up'!V41+'02 - Monthly Asset Follow up'!Y41-H37)</f>
        <v/>
      </c>
      <c r="AU37" s="209" t="str">
        <f>IF($C37=0,"",'02 - Monthly Asset Follow up'!BB41+'02 - Monthly Asset Follow up'!BC41-'02 - Monthly Asset Follow up'!BR41+'02 - Monthly Asset Follow up'!BU41-AA37)</f>
        <v/>
      </c>
      <c r="AW37" s="221"/>
    </row>
    <row r="38" spans="2:49" ht="13">
      <c r="B38" s="1593" t="str">
        <f t="shared" si="1"/>
        <v/>
      </c>
      <c r="C38" s="1594">
        <f>'02 -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2"/>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3"/>
        <v/>
      </c>
      <c r="R38" s="215" t="str">
        <f>IF($C38=0,"",SUMIFS(INPUT_DATA!BG:BG,INPUT_DATA!$A:$A,$C38,INPUT_DATA!$B:$B,"S"))</f>
        <v/>
      </c>
      <c r="S38" s="215" t="str">
        <f>IF($C38=0,"",SUMIFS(INPUT_DATA!BH:BH,INPUT_DATA!$A:$A,$C38,INPUT_DATA!$B:$B,"S"))</f>
        <v/>
      </c>
      <c r="T38" s="214" t="str">
        <f t="shared" si="4"/>
        <v/>
      </c>
      <c r="U38" s="216" t="str">
        <f>IF($C38=0,"",SUMIFS(INPUT_DATA!BK:BK,INPUT_DATA!$A:$A,$C38,INPUT_DATA!$B:$B,"S"))</f>
        <v/>
      </c>
      <c r="V38" s="220" t="str">
        <f t="shared" si="5"/>
        <v/>
      </c>
      <c r="W38" s="218"/>
      <c r="X38" s="211" t="str">
        <f>IF($C38=0,"",SUMIFS(INPUT_DATA!AT:AT,INPUT_DATA!$A:$A,$C38,INPUT_DATA!$B:$B,"D"))</f>
        <v/>
      </c>
      <c r="Y38" s="212" t="str">
        <f>IF($C38=0,"",SUMIFS(INPUT_DATA!AU:AU,INPUT_DATA!$A:$A,$C38,INPUT_DATA!$B:$B,"D"))</f>
        <v/>
      </c>
      <c r="Z38" s="212" t="str">
        <f>IF($C38=0,"",SUMIFS(INPUT_DATA!AV:AV,INPUT_DATA!$A:$A,$C38,INPUT_DATA!$B:$B,"D"))</f>
        <v/>
      </c>
      <c r="AA38" s="213" t="str">
        <f t="shared" si="11"/>
        <v/>
      </c>
      <c r="AB38" s="212" t="str">
        <f>IF($C38=0,"",SUMIFS(INPUT_DATA!AX:AX,INPUT_DATA!$A:$A,$C38,INPUT_DATA!$B:$B,"D"))</f>
        <v/>
      </c>
      <c r="AC38" s="212" t="str">
        <f>IF($C38=0,"",SUMIFS(INPUT_DATA!AY:AY,INPUT_DATA!$A:$A,$C38,INPUT_DATA!$B:$B,"D"))</f>
        <v/>
      </c>
      <c r="AD38" s="212" t="str">
        <f>IF($C38=0,"",SUMIFS(INPUT_DATA!AZ:AZ,INPUT_DATA!$A:$A,$C38,INPUT_DATA!$B:$B,"D"))</f>
        <v/>
      </c>
      <c r="AE38" s="212" t="str">
        <f>IF($C38=0,"",SUMIFS(INPUT_DATA!BA:BA,INPUT_DATA!$A:$A,$C38,INPUT_DATA!$B:$B,"D"))</f>
        <v/>
      </c>
      <c r="AF38" s="212" t="str">
        <f>IF($C38=0,"",SUMIFS(INPUT_DATA!BB:BB,INPUT_DATA!$A:$A,$C38,INPUT_DATA!$B:$B,"D"))</f>
        <v/>
      </c>
      <c r="AG38" s="212" t="str">
        <f>IF($C38=0,"",SUMIFS(INPUT_DATA!BC:BC,INPUT_DATA!$A:$A,$C38,INPUT_DATA!$B:$B,"D"))</f>
        <v/>
      </c>
      <c r="AH38" s="212" t="str">
        <f>IF($C38=0,"",SUMIFS(INPUT_DATA!BD:BD,INPUT_DATA!$A:$A,$C38,INPUT_DATA!$B:$B,"D"))</f>
        <v/>
      </c>
      <c r="AI38" s="212" t="str">
        <f>IF($C38=0,"",SUMIFS(INPUT_DATA!BE:BE,INPUT_DATA!$A:$A,$C38,INPUT_DATA!$B:$B,"D"))</f>
        <v/>
      </c>
      <c r="AJ38" s="214" t="str">
        <f t="shared" si="12"/>
        <v/>
      </c>
      <c r="AK38" s="215" t="str">
        <f>IF($C38=0,"",SUMIFS(INPUT_DATA!BG:BG,INPUT_DATA!$A:$A,$C38,INPUT_DATA!$B:$B,"D"))</f>
        <v/>
      </c>
      <c r="AL38" s="215" t="str">
        <f>IF($C38=0,"",SUMIFS(INPUT_DATA!BH:BH,INPUT_DATA!$A:$A,$C38,INPUT_DATA!$B:$B,"D"))</f>
        <v/>
      </c>
      <c r="AM38" s="214" t="str">
        <f t="shared" si="13"/>
        <v/>
      </c>
      <c r="AN38" s="216" t="str">
        <f>IF($C38=0,"",SUMIFS(INPUT_DATA!BK:BK,INPUT_DATA!$A:$A,$C38,INPUT_DATA!$B:$B,"D"))</f>
        <v/>
      </c>
      <c r="AO38" s="217" t="str">
        <f t="shared" si="14"/>
        <v/>
      </c>
      <c r="AP38" s="218"/>
      <c r="AR38" s="217" t="str">
        <f t="shared" si="10"/>
        <v/>
      </c>
      <c r="AT38" s="209" t="str">
        <f>IF($C38=0,"",'02 - Monthly Asset Follow up'!E42+'02 - Monthly Asset Follow up'!F42-'02 - Monthly Asset Follow up'!V42+'02 - Monthly Asset Follow up'!Y42-H38)</f>
        <v/>
      </c>
      <c r="AU38" s="209" t="str">
        <f>IF($C38=0,"",'02 - Monthly Asset Follow up'!BB42+'02 - Monthly Asset Follow up'!BC42-'02 - Monthly Asset Follow up'!BR42+'02 - Monthly Asset Follow up'!BU42-AA38)</f>
        <v/>
      </c>
      <c r="AW38" s="221"/>
    </row>
    <row r="39" spans="2:49" ht="13">
      <c r="B39" s="1593" t="str">
        <f t="shared" si="1"/>
        <v/>
      </c>
      <c r="C39" s="1594">
        <f>'02 -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2"/>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3"/>
        <v/>
      </c>
      <c r="R39" s="215" t="str">
        <f>IF($C39=0,"",SUMIFS(INPUT_DATA!BG:BG,INPUT_DATA!$A:$A,$C39,INPUT_DATA!$B:$B,"S"))</f>
        <v/>
      </c>
      <c r="S39" s="215" t="str">
        <f>IF($C39=0,"",SUMIFS(INPUT_DATA!BH:BH,INPUT_DATA!$A:$A,$C39,INPUT_DATA!$B:$B,"S"))</f>
        <v/>
      </c>
      <c r="T39" s="214" t="str">
        <f t="shared" si="4"/>
        <v/>
      </c>
      <c r="U39" s="216" t="str">
        <f>IF($C39=0,"",SUMIFS(INPUT_DATA!BK:BK,INPUT_DATA!$A:$A,$C39,INPUT_DATA!$B:$B,"S"))</f>
        <v/>
      </c>
      <c r="V39" s="220" t="str">
        <f t="shared" si="5"/>
        <v/>
      </c>
      <c r="W39" s="218"/>
      <c r="X39" s="211" t="str">
        <f>IF($C39=0,"",SUMIFS(INPUT_DATA!AT:AT,INPUT_DATA!$A:$A,$C39,INPUT_DATA!$B:$B,"D"))</f>
        <v/>
      </c>
      <c r="Y39" s="212" t="str">
        <f>IF($C39=0,"",SUMIFS(INPUT_DATA!AU:AU,INPUT_DATA!$A:$A,$C39,INPUT_DATA!$B:$B,"D"))</f>
        <v/>
      </c>
      <c r="Z39" s="212" t="str">
        <f>IF($C39=0,"",SUMIFS(INPUT_DATA!AV:AV,INPUT_DATA!$A:$A,$C39,INPUT_DATA!$B:$B,"D"))</f>
        <v/>
      </c>
      <c r="AA39" s="213" t="str">
        <f t="shared" si="11"/>
        <v/>
      </c>
      <c r="AB39" s="212" t="str">
        <f>IF($C39=0,"",SUMIFS(INPUT_DATA!AX:AX,INPUT_DATA!$A:$A,$C39,INPUT_DATA!$B:$B,"D"))</f>
        <v/>
      </c>
      <c r="AC39" s="212" t="str">
        <f>IF($C39=0,"",SUMIFS(INPUT_DATA!AY:AY,INPUT_DATA!$A:$A,$C39,INPUT_DATA!$B:$B,"D"))</f>
        <v/>
      </c>
      <c r="AD39" s="212" t="str">
        <f>IF($C39=0,"",SUMIFS(INPUT_DATA!AZ:AZ,INPUT_DATA!$A:$A,$C39,INPUT_DATA!$B:$B,"D"))</f>
        <v/>
      </c>
      <c r="AE39" s="212" t="str">
        <f>IF($C39=0,"",SUMIFS(INPUT_DATA!BA:BA,INPUT_DATA!$A:$A,$C39,INPUT_DATA!$B:$B,"D"))</f>
        <v/>
      </c>
      <c r="AF39" s="212" t="str">
        <f>IF($C39=0,"",SUMIFS(INPUT_DATA!BB:BB,INPUT_DATA!$A:$A,$C39,INPUT_DATA!$B:$B,"D"))</f>
        <v/>
      </c>
      <c r="AG39" s="212" t="str">
        <f>IF($C39=0,"",SUMIFS(INPUT_DATA!BC:BC,INPUT_DATA!$A:$A,$C39,INPUT_DATA!$B:$B,"D"))</f>
        <v/>
      </c>
      <c r="AH39" s="212" t="str">
        <f>IF($C39=0,"",SUMIFS(INPUT_DATA!BD:BD,INPUT_DATA!$A:$A,$C39,INPUT_DATA!$B:$B,"D"))</f>
        <v/>
      </c>
      <c r="AI39" s="212" t="str">
        <f>IF($C39=0,"",SUMIFS(INPUT_DATA!BE:BE,INPUT_DATA!$A:$A,$C39,INPUT_DATA!$B:$B,"D"))</f>
        <v/>
      </c>
      <c r="AJ39" s="214" t="str">
        <f t="shared" si="12"/>
        <v/>
      </c>
      <c r="AK39" s="215" t="str">
        <f>IF($C39=0,"",SUMIFS(INPUT_DATA!BG:BG,INPUT_DATA!$A:$A,$C39,INPUT_DATA!$B:$B,"D"))</f>
        <v/>
      </c>
      <c r="AL39" s="215" t="str">
        <f>IF($C39=0,"",SUMIFS(INPUT_DATA!BH:BH,INPUT_DATA!$A:$A,$C39,INPUT_DATA!$B:$B,"D"))</f>
        <v/>
      </c>
      <c r="AM39" s="214" t="str">
        <f t="shared" si="13"/>
        <v/>
      </c>
      <c r="AN39" s="216" t="str">
        <f>IF($C39=0,"",SUMIFS(INPUT_DATA!BK:BK,INPUT_DATA!$A:$A,$C39,INPUT_DATA!$B:$B,"D"))</f>
        <v/>
      </c>
      <c r="AO39" s="217" t="str">
        <f t="shared" si="14"/>
        <v/>
      </c>
      <c r="AP39" s="218"/>
      <c r="AR39" s="217" t="str">
        <f t="shared" si="10"/>
        <v/>
      </c>
      <c r="AT39" s="209" t="str">
        <f>IF($C39=0,"",'02 - Monthly Asset Follow up'!E43+'02 - Monthly Asset Follow up'!F43-'02 - Monthly Asset Follow up'!V43+'02 - Monthly Asset Follow up'!Y43-H39)</f>
        <v/>
      </c>
      <c r="AU39" s="209" t="str">
        <f>IF($C39=0,"",'02 - Monthly Asset Follow up'!BB43+'02 - Monthly Asset Follow up'!BC43-'02 - Monthly Asset Follow up'!BR43+'02 - Monthly Asset Follow up'!BU43-AA39)</f>
        <v/>
      </c>
      <c r="AW39" s="221"/>
    </row>
    <row r="40" spans="2:49" ht="13">
      <c r="B40" s="1593" t="str">
        <f t="shared" si="1"/>
        <v/>
      </c>
      <c r="C40" s="1594">
        <f>'02 -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2"/>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3"/>
        <v/>
      </c>
      <c r="R40" s="215" t="str">
        <f>IF($C40=0,"",SUMIFS(INPUT_DATA!BG:BG,INPUT_DATA!$A:$A,$C40,INPUT_DATA!$B:$B,"S"))</f>
        <v/>
      </c>
      <c r="S40" s="215" t="str">
        <f>IF($C40=0,"",SUMIFS(INPUT_DATA!BH:BH,INPUT_DATA!$A:$A,$C40,INPUT_DATA!$B:$B,"S"))</f>
        <v/>
      </c>
      <c r="T40" s="214" t="str">
        <f t="shared" si="4"/>
        <v/>
      </c>
      <c r="U40" s="216" t="str">
        <f>IF($C40=0,"",SUMIFS(INPUT_DATA!BK:BK,INPUT_DATA!$A:$A,$C40,INPUT_DATA!$B:$B,"S"))</f>
        <v/>
      </c>
      <c r="V40" s="220" t="str">
        <f t="shared" si="5"/>
        <v/>
      </c>
      <c r="W40" s="218"/>
      <c r="X40" s="211" t="str">
        <f>IF($C40=0,"",SUMIFS(INPUT_DATA!AT:AT,INPUT_DATA!$A:$A,$C40,INPUT_DATA!$B:$B,"D"))</f>
        <v/>
      </c>
      <c r="Y40" s="212" t="str">
        <f>IF($C40=0,"",SUMIFS(INPUT_DATA!AU:AU,INPUT_DATA!$A:$A,$C40,INPUT_DATA!$B:$B,"D"))</f>
        <v/>
      </c>
      <c r="Z40" s="212" t="str">
        <f>IF($C40=0,"",SUMIFS(INPUT_DATA!AV:AV,INPUT_DATA!$A:$A,$C40,INPUT_DATA!$B:$B,"D"))</f>
        <v/>
      </c>
      <c r="AA40" s="213" t="str">
        <f t="shared" si="11"/>
        <v/>
      </c>
      <c r="AB40" s="212" t="str">
        <f>IF($C40=0,"",SUMIFS(INPUT_DATA!AX:AX,INPUT_DATA!$A:$A,$C40,INPUT_DATA!$B:$B,"D"))</f>
        <v/>
      </c>
      <c r="AC40" s="212" t="str">
        <f>IF($C40=0,"",SUMIFS(INPUT_DATA!AY:AY,INPUT_DATA!$A:$A,$C40,INPUT_DATA!$B:$B,"D"))</f>
        <v/>
      </c>
      <c r="AD40" s="212" t="str">
        <f>IF($C40=0,"",SUMIFS(INPUT_DATA!AZ:AZ,INPUT_DATA!$A:$A,$C40,INPUT_DATA!$B:$B,"D"))</f>
        <v/>
      </c>
      <c r="AE40" s="212" t="str">
        <f>IF($C40=0,"",SUMIFS(INPUT_DATA!BA:BA,INPUT_DATA!$A:$A,$C40,INPUT_DATA!$B:$B,"D"))</f>
        <v/>
      </c>
      <c r="AF40" s="212" t="str">
        <f>IF($C40=0,"",SUMIFS(INPUT_DATA!BB:BB,INPUT_DATA!$A:$A,$C40,INPUT_DATA!$B:$B,"D"))</f>
        <v/>
      </c>
      <c r="AG40" s="212" t="str">
        <f>IF($C40=0,"",SUMIFS(INPUT_DATA!BC:BC,INPUT_DATA!$A:$A,$C40,INPUT_DATA!$B:$B,"D"))</f>
        <v/>
      </c>
      <c r="AH40" s="212" t="str">
        <f>IF($C40=0,"",SUMIFS(INPUT_DATA!BD:BD,INPUT_DATA!$A:$A,$C40,INPUT_DATA!$B:$B,"D"))</f>
        <v/>
      </c>
      <c r="AI40" s="212" t="str">
        <f>IF($C40=0,"",SUMIFS(INPUT_DATA!BE:BE,INPUT_DATA!$A:$A,$C40,INPUT_DATA!$B:$B,"D"))</f>
        <v/>
      </c>
      <c r="AJ40" s="214" t="str">
        <f t="shared" si="12"/>
        <v/>
      </c>
      <c r="AK40" s="215" t="str">
        <f>IF($C40=0,"",SUMIFS(INPUT_DATA!BG:BG,INPUT_DATA!$A:$A,$C40,INPUT_DATA!$B:$B,"D"))</f>
        <v/>
      </c>
      <c r="AL40" s="215" t="str">
        <f>IF($C40=0,"",SUMIFS(INPUT_DATA!BH:BH,INPUT_DATA!$A:$A,$C40,INPUT_DATA!$B:$B,"D"))</f>
        <v/>
      </c>
      <c r="AM40" s="214" t="str">
        <f t="shared" si="13"/>
        <v/>
      </c>
      <c r="AN40" s="216" t="str">
        <f>IF($C40=0,"",SUMIFS(INPUT_DATA!BK:BK,INPUT_DATA!$A:$A,$C40,INPUT_DATA!$B:$B,"D"))</f>
        <v/>
      </c>
      <c r="AO40" s="217" t="str">
        <f t="shared" si="14"/>
        <v/>
      </c>
      <c r="AP40" s="218"/>
      <c r="AR40" s="217" t="str">
        <f t="shared" si="10"/>
        <v/>
      </c>
      <c r="AT40" s="209" t="str">
        <f>IF($C40=0,"",'02 - Monthly Asset Follow up'!E44+'02 - Monthly Asset Follow up'!F44-'02 - Monthly Asset Follow up'!V44+'02 - Monthly Asset Follow up'!Y44-H40)</f>
        <v/>
      </c>
      <c r="AU40" s="209" t="str">
        <f>IF($C40=0,"",'02 - Monthly Asset Follow up'!BB44+'02 - Monthly Asset Follow up'!BC44-'02 - Monthly Asset Follow up'!BR44+'02 - Monthly Asset Follow up'!BU44-AA40)</f>
        <v/>
      </c>
      <c r="AW40" s="221"/>
    </row>
    <row r="41" spans="2:49" ht="13">
      <c r="B41" s="1593" t="str">
        <f t="shared" si="1"/>
        <v/>
      </c>
      <c r="C41" s="1594">
        <f>'02 -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2"/>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3"/>
        <v/>
      </c>
      <c r="R41" s="215" t="str">
        <f>IF($C41=0,"",SUMIFS(INPUT_DATA!BG:BG,INPUT_DATA!$A:$A,$C41,INPUT_DATA!$B:$B,"S"))</f>
        <v/>
      </c>
      <c r="S41" s="215" t="str">
        <f>IF($C41=0,"",SUMIFS(INPUT_DATA!BH:BH,INPUT_DATA!$A:$A,$C41,INPUT_DATA!$B:$B,"S"))</f>
        <v/>
      </c>
      <c r="T41" s="214" t="str">
        <f t="shared" si="4"/>
        <v/>
      </c>
      <c r="U41" s="216" t="str">
        <f>IF($C41=0,"",SUMIFS(INPUT_DATA!BK:BK,INPUT_DATA!$A:$A,$C41,INPUT_DATA!$B:$B,"S"))</f>
        <v/>
      </c>
      <c r="V41" s="220" t="str">
        <f t="shared" si="5"/>
        <v/>
      </c>
      <c r="W41" s="218"/>
      <c r="X41" s="211" t="str">
        <f>IF($C41=0,"",SUMIFS(INPUT_DATA!AT:AT,INPUT_DATA!$A:$A,$C41,INPUT_DATA!$B:$B,"D"))</f>
        <v/>
      </c>
      <c r="Y41" s="212" t="str">
        <f>IF($C41=0,"",SUMIFS(INPUT_DATA!AU:AU,INPUT_DATA!$A:$A,$C41,INPUT_DATA!$B:$B,"D"))</f>
        <v/>
      </c>
      <c r="Z41" s="212" t="str">
        <f>IF($C41=0,"",SUMIFS(INPUT_DATA!AV:AV,INPUT_DATA!$A:$A,$C41,INPUT_DATA!$B:$B,"D"))</f>
        <v/>
      </c>
      <c r="AA41" s="213" t="str">
        <f t="shared" si="11"/>
        <v/>
      </c>
      <c r="AB41" s="212" t="str">
        <f>IF($C41=0,"",SUMIFS(INPUT_DATA!AX:AX,INPUT_DATA!$A:$A,$C41,INPUT_DATA!$B:$B,"D"))</f>
        <v/>
      </c>
      <c r="AC41" s="212" t="str">
        <f>IF($C41=0,"",SUMIFS(INPUT_DATA!AY:AY,INPUT_DATA!$A:$A,$C41,INPUT_DATA!$B:$B,"D"))</f>
        <v/>
      </c>
      <c r="AD41" s="212" t="str">
        <f>IF($C41=0,"",SUMIFS(INPUT_DATA!AZ:AZ,INPUT_DATA!$A:$A,$C41,INPUT_DATA!$B:$B,"D"))</f>
        <v/>
      </c>
      <c r="AE41" s="212" t="str">
        <f>IF($C41=0,"",SUMIFS(INPUT_DATA!BA:BA,INPUT_DATA!$A:$A,$C41,INPUT_DATA!$B:$B,"D"))</f>
        <v/>
      </c>
      <c r="AF41" s="212" t="str">
        <f>IF($C41=0,"",SUMIFS(INPUT_DATA!BB:BB,INPUT_DATA!$A:$A,$C41,INPUT_DATA!$B:$B,"D"))</f>
        <v/>
      </c>
      <c r="AG41" s="212" t="str">
        <f>IF($C41=0,"",SUMIFS(INPUT_DATA!BC:BC,INPUT_DATA!$A:$A,$C41,INPUT_DATA!$B:$B,"D"))</f>
        <v/>
      </c>
      <c r="AH41" s="212" t="str">
        <f>IF($C41=0,"",SUMIFS(INPUT_DATA!BD:BD,INPUT_DATA!$A:$A,$C41,INPUT_DATA!$B:$B,"D"))</f>
        <v/>
      </c>
      <c r="AI41" s="212" t="str">
        <f>IF($C41=0,"",SUMIFS(INPUT_DATA!BE:BE,INPUT_DATA!$A:$A,$C41,INPUT_DATA!$B:$B,"D"))</f>
        <v/>
      </c>
      <c r="AJ41" s="214" t="str">
        <f t="shared" si="12"/>
        <v/>
      </c>
      <c r="AK41" s="215" t="str">
        <f>IF($C41=0,"",SUMIFS(INPUT_DATA!BG:BG,INPUT_DATA!$A:$A,$C41,INPUT_DATA!$B:$B,"D"))</f>
        <v/>
      </c>
      <c r="AL41" s="215" t="str">
        <f>IF($C41=0,"",SUMIFS(INPUT_DATA!BH:BH,INPUT_DATA!$A:$A,$C41,INPUT_DATA!$B:$B,"D"))</f>
        <v/>
      </c>
      <c r="AM41" s="214" t="str">
        <f t="shared" si="13"/>
        <v/>
      </c>
      <c r="AN41" s="216" t="str">
        <f>IF($C41=0,"",SUMIFS(INPUT_DATA!BK:BK,INPUT_DATA!$A:$A,$C41,INPUT_DATA!$B:$B,"D"))</f>
        <v/>
      </c>
      <c r="AO41" s="217" t="str">
        <f t="shared" si="14"/>
        <v/>
      </c>
      <c r="AP41" s="218"/>
      <c r="AR41" s="217" t="str">
        <f t="shared" si="10"/>
        <v/>
      </c>
      <c r="AT41" s="209" t="str">
        <f>IF($C41=0,"",'02 - Monthly Asset Follow up'!E45+'02 - Monthly Asset Follow up'!F45-'02 - Monthly Asset Follow up'!V45+'02 - Monthly Asset Follow up'!Y45-H41)</f>
        <v/>
      </c>
      <c r="AU41" s="209" t="str">
        <f>IF($C41=0,"",'02 - Monthly Asset Follow up'!BB45+'02 - Monthly Asset Follow up'!BC45-'02 - Monthly Asset Follow up'!BR45+'02 - Monthly Asset Follow up'!BU45-AA41)</f>
        <v/>
      </c>
      <c r="AW41" s="221"/>
    </row>
    <row r="42" spans="2:49" ht="13">
      <c r="B42" s="1593" t="str">
        <f t="shared" si="1"/>
        <v/>
      </c>
      <c r="C42" s="1594">
        <f>'02 -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2"/>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3"/>
        <v/>
      </c>
      <c r="R42" s="215" t="str">
        <f>IF($C42=0,"",SUMIFS(INPUT_DATA!BG:BG,INPUT_DATA!$A:$A,$C42,INPUT_DATA!$B:$B,"S"))</f>
        <v/>
      </c>
      <c r="S42" s="215" t="str">
        <f>IF($C42=0,"",SUMIFS(INPUT_DATA!BH:BH,INPUT_DATA!$A:$A,$C42,INPUT_DATA!$B:$B,"S"))</f>
        <v/>
      </c>
      <c r="T42" s="214" t="str">
        <f t="shared" si="4"/>
        <v/>
      </c>
      <c r="U42" s="216" t="str">
        <f>IF($C42=0,"",SUMIFS(INPUT_DATA!BK:BK,INPUT_DATA!$A:$A,$C42,INPUT_DATA!$B:$B,"S"))</f>
        <v/>
      </c>
      <c r="V42" s="220" t="str">
        <f t="shared" si="5"/>
        <v/>
      </c>
      <c r="W42" s="218"/>
      <c r="X42" s="211" t="str">
        <f>IF($C42=0,"",SUMIFS(INPUT_DATA!AT:AT,INPUT_DATA!$A:$A,$C42,INPUT_DATA!$B:$B,"D"))</f>
        <v/>
      </c>
      <c r="Y42" s="212" t="str">
        <f>IF($C42=0,"",SUMIFS(INPUT_DATA!AU:AU,INPUT_DATA!$A:$A,$C42,INPUT_DATA!$B:$B,"D"))</f>
        <v/>
      </c>
      <c r="Z42" s="212" t="str">
        <f>IF($C42=0,"",SUMIFS(INPUT_DATA!AV:AV,INPUT_DATA!$A:$A,$C42,INPUT_DATA!$B:$B,"D"))</f>
        <v/>
      </c>
      <c r="AA42" s="213" t="str">
        <f t="shared" si="11"/>
        <v/>
      </c>
      <c r="AB42" s="212" t="str">
        <f>IF($C42=0,"",SUMIFS(INPUT_DATA!AX:AX,INPUT_DATA!$A:$A,$C42,INPUT_DATA!$B:$B,"D"))</f>
        <v/>
      </c>
      <c r="AC42" s="212" t="str">
        <f>IF($C42=0,"",SUMIFS(INPUT_DATA!AY:AY,INPUT_DATA!$A:$A,$C42,INPUT_DATA!$B:$B,"D"))</f>
        <v/>
      </c>
      <c r="AD42" s="212" t="str">
        <f>IF($C42=0,"",SUMIFS(INPUT_DATA!AZ:AZ,INPUT_DATA!$A:$A,$C42,INPUT_DATA!$B:$B,"D"))</f>
        <v/>
      </c>
      <c r="AE42" s="212" t="str">
        <f>IF($C42=0,"",SUMIFS(INPUT_DATA!BA:BA,INPUT_DATA!$A:$A,$C42,INPUT_DATA!$B:$B,"D"))</f>
        <v/>
      </c>
      <c r="AF42" s="212" t="str">
        <f>IF($C42=0,"",SUMIFS(INPUT_DATA!BB:BB,INPUT_DATA!$A:$A,$C42,INPUT_DATA!$B:$B,"D"))</f>
        <v/>
      </c>
      <c r="AG42" s="212" t="str">
        <f>IF($C42=0,"",SUMIFS(INPUT_DATA!BC:BC,INPUT_DATA!$A:$A,$C42,INPUT_DATA!$B:$B,"D"))</f>
        <v/>
      </c>
      <c r="AH42" s="212" t="str">
        <f>IF($C42=0,"",SUMIFS(INPUT_DATA!BD:BD,INPUT_DATA!$A:$A,$C42,INPUT_DATA!$B:$B,"D"))</f>
        <v/>
      </c>
      <c r="AI42" s="212" t="str">
        <f>IF($C42=0,"",SUMIFS(INPUT_DATA!BE:BE,INPUT_DATA!$A:$A,$C42,INPUT_DATA!$B:$B,"D"))</f>
        <v/>
      </c>
      <c r="AJ42" s="214" t="str">
        <f t="shared" si="12"/>
        <v/>
      </c>
      <c r="AK42" s="215" t="str">
        <f>IF($C42=0,"",SUMIFS(INPUT_DATA!BG:BG,INPUT_DATA!$A:$A,$C42,INPUT_DATA!$B:$B,"D"))</f>
        <v/>
      </c>
      <c r="AL42" s="215" t="str">
        <f>IF($C42=0,"",SUMIFS(INPUT_DATA!BH:BH,INPUT_DATA!$A:$A,$C42,INPUT_DATA!$B:$B,"D"))</f>
        <v/>
      </c>
      <c r="AM42" s="214" t="str">
        <f t="shared" si="13"/>
        <v/>
      </c>
      <c r="AN42" s="216" t="str">
        <f>IF($C42=0,"",SUMIFS(INPUT_DATA!BK:BK,INPUT_DATA!$A:$A,$C42,INPUT_DATA!$B:$B,"D"))</f>
        <v/>
      </c>
      <c r="AO42" s="217" t="str">
        <f t="shared" si="14"/>
        <v/>
      </c>
      <c r="AP42" s="218"/>
      <c r="AR42" s="217" t="str">
        <f t="shared" si="10"/>
        <v/>
      </c>
      <c r="AT42" s="209" t="str">
        <f>IF($C42=0,"",'02 - Monthly Asset Follow up'!E46+'02 - Monthly Asset Follow up'!F46-'02 - Monthly Asset Follow up'!V46+'02 - Monthly Asset Follow up'!Y46-H42)</f>
        <v/>
      </c>
      <c r="AU42" s="209" t="str">
        <f>IF($C42=0,"",'02 - Monthly Asset Follow up'!BB46+'02 - Monthly Asset Follow up'!BC46-'02 - Monthly Asset Follow up'!BR46+'02 - Monthly Asset Follow up'!BU46-AA42)</f>
        <v/>
      </c>
      <c r="AW42" s="221"/>
    </row>
    <row r="43" spans="2:49" ht="13">
      <c r="B43" s="1593" t="str">
        <f t="shared" si="1"/>
        <v/>
      </c>
      <c r="C43" s="1594">
        <f>'02 -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2"/>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3"/>
        <v/>
      </c>
      <c r="R43" s="215" t="str">
        <f>IF($C43=0,"",SUMIFS(INPUT_DATA!BG:BG,INPUT_DATA!$A:$A,$C43,INPUT_DATA!$B:$B,"S"))</f>
        <v/>
      </c>
      <c r="S43" s="215" t="str">
        <f>IF($C43=0,"",SUMIFS(INPUT_DATA!BH:BH,INPUT_DATA!$A:$A,$C43,INPUT_DATA!$B:$B,"S"))</f>
        <v/>
      </c>
      <c r="T43" s="214" t="str">
        <f t="shared" si="4"/>
        <v/>
      </c>
      <c r="U43" s="216" t="str">
        <f>IF($C43=0,"",SUMIFS(INPUT_DATA!BK:BK,INPUT_DATA!$A:$A,$C43,INPUT_DATA!$B:$B,"S"))</f>
        <v/>
      </c>
      <c r="V43" s="220" t="str">
        <f t="shared" si="5"/>
        <v/>
      </c>
      <c r="W43" s="218"/>
      <c r="X43" s="211" t="str">
        <f>IF($C43=0,"",SUMIFS(INPUT_DATA!AT:AT,INPUT_DATA!$A:$A,$C43,INPUT_DATA!$B:$B,"D"))</f>
        <v/>
      </c>
      <c r="Y43" s="212" t="str">
        <f>IF($C43=0,"",SUMIFS(INPUT_DATA!AU:AU,INPUT_DATA!$A:$A,$C43,INPUT_DATA!$B:$B,"D"))</f>
        <v/>
      </c>
      <c r="Z43" s="212" t="str">
        <f>IF($C43=0,"",SUMIFS(INPUT_DATA!AV:AV,INPUT_DATA!$A:$A,$C43,INPUT_DATA!$B:$B,"D"))</f>
        <v/>
      </c>
      <c r="AA43" s="213" t="str">
        <f t="shared" si="11"/>
        <v/>
      </c>
      <c r="AB43" s="212" t="str">
        <f>IF($C43=0,"",SUMIFS(INPUT_DATA!AX:AX,INPUT_DATA!$A:$A,$C43,INPUT_DATA!$B:$B,"D"))</f>
        <v/>
      </c>
      <c r="AC43" s="212" t="str">
        <f>IF($C43=0,"",SUMIFS(INPUT_DATA!AY:AY,INPUT_DATA!$A:$A,$C43,INPUT_DATA!$B:$B,"D"))</f>
        <v/>
      </c>
      <c r="AD43" s="212" t="str">
        <f>IF($C43=0,"",SUMIFS(INPUT_DATA!AZ:AZ,INPUT_DATA!$A:$A,$C43,INPUT_DATA!$B:$B,"D"))</f>
        <v/>
      </c>
      <c r="AE43" s="212" t="str">
        <f>IF($C43=0,"",SUMIFS(INPUT_DATA!BA:BA,INPUT_DATA!$A:$A,$C43,INPUT_DATA!$B:$B,"D"))</f>
        <v/>
      </c>
      <c r="AF43" s="212" t="str">
        <f>IF($C43=0,"",SUMIFS(INPUT_DATA!BB:BB,INPUT_DATA!$A:$A,$C43,INPUT_DATA!$B:$B,"D"))</f>
        <v/>
      </c>
      <c r="AG43" s="212" t="str">
        <f>IF($C43=0,"",SUMIFS(INPUT_DATA!BC:BC,INPUT_DATA!$A:$A,$C43,INPUT_DATA!$B:$B,"D"))</f>
        <v/>
      </c>
      <c r="AH43" s="212" t="str">
        <f>IF($C43=0,"",SUMIFS(INPUT_DATA!BD:BD,INPUT_DATA!$A:$A,$C43,INPUT_DATA!$B:$B,"D"))</f>
        <v/>
      </c>
      <c r="AI43" s="212" t="str">
        <f>IF($C43=0,"",SUMIFS(INPUT_DATA!BE:BE,INPUT_DATA!$A:$A,$C43,INPUT_DATA!$B:$B,"D"))</f>
        <v/>
      </c>
      <c r="AJ43" s="214" t="str">
        <f t="shared" si="12"/>
        <v/>
      </c>
      <c r="AK43" s="215" t="str">
        <f>IF($C43=0,"",SUMIFS(INPUT_DATA!BG:BG,INPUT_DATA!$A:$A,$C43,INPUT_DATA!$B:$B,"D"))</f>
        <v/>
      </c>
      <c r="AL43" s="215" t="str">
        <f>IF($C43=0,"",SUMIFS(INPUT_DATA!BH:BH,INPUT_DATA!$A:$A,$C43,INPUT_DATA!$B:$B,"D"))</f>
        <v/>
      </c>
      <c r="AM43" s="214" t="str">
        <f t="shared" si="13"/>
        <v/>
      </c>
      <c r="AN43" s="216" t="str">
        <f>IF($C43=0,"",SUMIFS(INPUT_DATA!BK:BK,INPUT_DATA!$A:$A,$C43,INPUT_DATA!$B:$B,"D"))</f>
        <v/>
      </c>
      <c r="AO43" s="217" t="str">
        <f t="shared" si="14"/>
        <v/>
      </c>
      <c r="AP43" s="218"/>
      <c r="AR43" s="217" t="str">
        <f t="shared" si="10"/>
        <v/>
      </c>
      <c r="AT43" s="209" t="str">
        <f>IF($C43=0,"",'02 - Monthly Asset Follow up'!E47+'02 - Monthly Asset Follow up'!F47-'02 - Monthly Asset Follow up'!V47+'02 - Monthly Asset Follow up'!Y47-H43)</f>
        <v/>
      </c>
      <c r="AU43" s="209" t="str">
        <f>IF($C43=0,"",'02 - Monthly Asset Follow up'!BB47+'02 - Monthly Asset Follow up'!BC47-'02 - Monthly Asset Follow up'!BR47+'02 - Monthly Asset Follow up'!BU47-AA43)</f>
        <v/>
      </c>
      <c r="AW43" s="221"/>
    </row>
    <row r="44" spans="2:49" ht="13">
      <c r="B44" s="1593" t="str">
        <f t="shared" si="1"/>
        <v/>
      </c>
      <c r="C44" s="1594">
        <f>'02 -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2"/>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3"/>
        <v/>
      </c>
      <c r="R44" s="215" t="str">
        <f>IF($C44=0,"",SUMIFS(INPUT_DATA!BG:BG,INPUT_DATA!$A:$A,$C44,INPUT_DATA!$B:$B,"S"))</f>
        <v/>
      </c>
      <c r="S44" s="215" t="str">
        <f>IF($C44=0,"",SUMIFS(INPUT_DATA!BH:BH,INPUT_DATA!$A:$A,$C44,INPUT_DATA!$B:$B,"S"))</f>
        <v/>
      </c>
      <c r="T44" s="214" t="str">
        <f t="shared" si="4"/>
        <v/>
      </c>
      <c r="U44" s="216" t="str">
        <f>IF($C44=0,"",SUMIFS(INPUT_DATA!BK:BK,INPUT_DATA!$A:$A,$C44,INPUT_DATA!$B:$B,"S"))</f>
        <v/>
      </c>
      <c r="V44" s="220" t="str">
        <f t="shared" si="5"/>
        <v/>
      </c>
      <c r="W44" s="218"/>
      <c r="X44" s="211" t="str">
        <f>IF($C44=0,"",SUMIFS(INPUT_DATA!AT:AT,INPUT_DATA!$A:$A,$C44,INPUT_DATA!$B:$B,"D"))</f>
        <v/>
      </c>
      <c r="Y44" s="212" t="str">
        <f>IF($C44=0,"",SUMIFS(INPUT_DATA!AU:AU,INPUT_DATA!$A:$A,$C44,INPUT_DATA!$B:$B,"D"))</f>
        <v/>
      </c>
      <c r="Z44" s="212" t="str">
        <f>IF($C44=0,"",SUMIFS(INPUT_DATA!AV:AV,INPUT_DATA!$A:$A,$C44,INPUT_DATA!$B:$B,"D"))</f>
        <v/>
      </c>
      <c r="AA44" s="213" t="str">
        <f t="shared" si="11"/>
        <v/>
      </c>
      <c r="AB44" s="212" t="str">
        <f>IF($C44=0,"",SUMIFS(INPUT_DATA!AX:AX,INPUT_DATA!$A:$A,$C44,INPUT_DATA!$B:$B,"D"))</f>
        <v/>
      </c>
      <c r="AC44" s="212" t="str">
        <f>IF($C44=0,"",SUMIFS(INPUT_DATA!AY:AY,INPUT_DATA!$A:$A,$C44,INPUT_DATA!$B:$B,"D"))</f>
        <v/>
      </c>
      <c r="AD44" s="212" t="str">
        <f>IF($C44=0,"",SUMIFS(INPUT_DATA!AZ:AZ,INPUT_DATA!$A:$A,$C44,INPUT_DATA!$B:$B,"D"))</f>
        <v/>
      </c>
      <c r="AE44" s="212" t="str">
        <f>IF($C44=0,"",SUMIFS(INPUT_DATA!BA:BA,INPUT_DATA!$A:$A,$C44,INPUT_DATA!$B:$B,"D"))</f>
        <v/>
      </c>
      <c r="AF44" s="212" t="str">
        <f>IF($C44=0,"",SUMIFS(INPUT_DATA!BB:BB,INPUT_DATA!$A:$A,$C44,INPUT_DATA!$B:$B,"D"))</f>
        <v/>
      </c>
      <c r="AG44" s="212" t="str">
        <f>IF($C44=0,"",SUMIFS(INPUT_DATA!BC:BC,INPUT_DATA!$A:$A,$C44,INPUT_DATA!$B:$B,"D"))</f>
        <v/>
      </c>
      <c r="AH44" s="212" t="str">
        <f>IF($C44=0,"",SUMIFS(INPUT_DATA!BD:BD,INPUT_DATA!$A:$A,$C44,INPUT_DATA!$B:$B,"D"))</f>
        <v/>
      </c>
      <c r="AI44" s="212" t="str">
        <f>IF($C44=0,"",SUMIFS(INPUT_DATA!BE:BE,INPUT_DATA!$A:$A,$C44,INPUT_DATA!$B:$B,"D"))</f>
        <v/>
      </c>
      <c r="AJ44" s="214" t="str">
        <f t="shared" si="12"/>
        <v/>
      </c>
      <c r="AK44" s="215" t="str">
        <f>IF($C44=0,"",SUMIFS(INPUT_DATA!BG:BG,INPUT_DATA!$A:$A,$C44,INPUT_DATA!$B:$B,"D"))</f>
        <v/>
      </c>
      <c r="AL44" s="215" t="str">
        <f>IF($C44=0,"",SUMIFS(INPUT_DATA!BH:BH,INPUT_DATA!$A:$A,$C44,INPUT_DATA!$B:$B,"D"))</f>
        <v/>
      </c>
      <c r="AM44" s="214" t="str">
        <f t="shared" si="13"/>
        <v/>
      </c>
      <c r="AN44" s="216" t="str">
        <f>IF($C44=0,"",SUMIFS(INPUT_DATA!BK:BK,INPUT_DATA!$A:$A,$C44,INPUT_DATA!$B:$B,"D"))</f>
        <v/>
      </c>
      <c r="AO44" s="217" t="str">
        <f t="shared" si="14"/>
        <v/>
      </c>
      <c r="AP44" s="218"/>
      <c r="AR44" s="217" t="str">
        <f t="shared" si="10"/>
        <v/>
      </c>
      <c r="AT44" s="209" t="str">
        <f>IF($C44=0,"",'02 - Monthly Asset Follow up'!E48+'02 - Monthly Asset Follow up'!F48-'02 - Monthly Asset Follow up'!V48+'02 - Monthly Asset Follow up'!Y48-H44)</f>
        <v/>
      </c>
      <c r="AU44" s="209" t="str">
        <f>IF($C44=0,"",'02 - Monthly Asset Follow up'!BB48+'02 - Monthly Asset Follow up'!BC48-'02 - Monthly Asset Follow up'!BR48+'02 - Monthly Asset Follow up'!BU48-AA44)</f>
        <v/>
      </c>
      <c r="AW44" s="221"/>
    </row>
    <row r="45" spans="2:49" ht="13">
      <c r="B45" s="1593" t="str">
        <f t="shared" si="1"/>
        <v/>
      </c>
      <c r="C45" s="1594">
        <f>'02 -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2"/>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3"/>
        <v/>
      </c>
      <c r="R45" s="215" t="str">
        <f>IF($C45=0,"",SUMIFS(INPUT_DATA!BG:BG,INPUT_DATA!$A:$A,$C45,INPUT_DATA!$B:$B,"S"))</f>
        <v/>
      </c>
      <c r="S45" s="215" t="str">
        <f>IF($C45=0,"",SUMIFS(INPUT_DATA!BH:BH,INPUT_DATA!$A:$A,$C45,INPUT_DATA!$B:$B,"S"))</f>
        <v/>
      </c>
      <c r="T45" s="214" t="str">
        <f t="shared" si="4"/>
        <v/>
      </c>
      <c r="U45" s="216" t="str">
        <f>IF($C45=0,"",SUMIFS(INPUT_DATA!BK:BK,INPUT_DATA!$A:$A,$C45,INPUT_DATA!$B:$B,"S"))</f>
        <v/>
      </c>
      <c r="V45" s="220" t="str">
        <f t="shared" si="5"/>
        <v/>
      </c>
      <c r="W45" s="218"/>
      <c r="X45" s="211" t="str">
        <f>IF($C45=0,"",SUMIFS(INPUT_DATA!AT:AT,INPUT_DATA!$A:$A,$C45,INPUT_DATA!$B:$B,"D"))</f>
        <v/>
      </c>
      <c r="Y45" s="212" t="str">
        <f>IF($C45=0,"",SUMIFS(INPUT_DATA!AU:AU,INPUT_DATA!$A:$A,$C45,INPUT_DATA!$B:$B,"D"))</f>
        <v/>
      </c>
      <c r="Z45" s="212" t="str">
        <f>IF($C45=0,"",SUMIFS(INPUT_DATA!AV:AV,INPUT_DATA!$A:$A,$C45,INPUT_DATA!$B:$B,"D"))</f>
        <v/>
      </c>
      <c r="AA45" s="213" t="str">
        <f t="shared" si="11"/>
        <v/>
      </c>
      <c r="AB45" s="212" t="str">
        <f>IF($C45=0,"",SUMIFS(INPUT_DATA!AX:AX,INPUT_DATA!$A:$A,$C45,INPUT_DATA!$B:$B,"D"))</f>
        <v/>
      </c>
      <c r="AC45" s="212" t="str">
        <f>IF($C45=0,"",SUMIFS(INPUT_DATA!AY:AY,INPUT_DATA!$A:$A,$C45,INPUT_DATA!$B:$B,"D"))</f>
        <v/>
      </c>
      <c r="AD45" s="212" t="str">
        <f>IF($C45=0,"",SUMIFS(INPUT_DATA!AZ:AZ,INPUT_DATA!$A:$A,$C45,INPUT_DATA!$B:$B,"D"))</f>
        <v/>
      </c>
      <c r="AE45" s="212" t="str">
        <f>IF($C45=0,"",SUMIFS(INPUT_DATA!BA:BA,INPUT_DATA!$A:$A,$C45,INPUT_DATA!$B:$B,"D"))</f>
        <v/>
      </c>
      <c r="AF45" s="212" t="str">
        <f>IF($C45=0,"",SUMIFS(INPUT_DATA!BB:BB,INPUT_DATA!$A:$A,$C45,INPUT_DATA!$B:$B,"D"))</f>
        <v/>
      </c>
      <c r="AG45" s="212" t="str">
        <f>IF($C45=0,"",SUMIFS(INPUT_DATA!BC:BC,INPUT_DATA!$A:$A,$C45,INPUT_DATA!$B:$B,"D"))</f>
        <v/>
      </c>
      <c r="AH45" s="212" t="str">
        <f>IF($C45=0,"",SUMIFS(INPUT_DATA!BD:BD,INPUT_DATA!$A:$A,$C45,INPUT_DATA!$B:$B,"D"))</f>
        <v/>
      </c>
      <c r="AI45" s="212" t="str">
        <f>IF($C45=0,"",SUMIFS(INPUT_DATA!BE:BE,INPUT_DATA!$A:$A,$C45,INPUT_DATA!$B:$B,"D"))</f>
        <v/>
      </c>
      <c r="AJ45" s="214" t="str">
        <f t="shared" si="12"/>
        <v/>
      </c>
      <c r="AK45" s="215" t="str">
        <f>IF($C45=0,"",SUMIFS(INPUT_DATA!BG:BG,INPUT_DATA!$A:$A,$C45,INPUT_DATA!$B:$B,"D"))</f>
        <v/>
      </c>
      <c r="AL45" s="215" t="str">
        <f>IF($C45=0,"",SUMIFS(INPUT_DATA!BH:BH,INPUT_DATA!$A:$A,$C45,INPUT_DATA!$B:$B,"D"))</f>
        <v/>
      </c>
      <c r="AM45" s="214" t="str">
        <f t="shared" si="13"/>
        <v/>
      </c>
      <c r="AN45" s="216" t="str">
        <f>IF($C45=0,"",SUMIFS(INPUT_DATA!BK:BK,INPUT_DATA!$A:$A,$C45,INPUT_DATA!$B:$B,"D"))</f>
        <v/>
      </c>
      <c r="AO45" s="217" t="str">
        <f t="shared" si="14"/>
        <v/>
      </c>
      <c r="AP45" s="218"/>
      <c r="AR45" s="217" t="str">
        <f t="shared" si="10"/>
        <v/>
      </c>
      <c r="AT45" s="209" t="str">
        <f>IF($C45=0,"",'02 - Monthly Asset Follow up'!E49+'02 - Monthly Asset Follow up'!F49-'02 - Monthly Asset Follow up'!V49+'02 - Monthly Asset Follow up'!Y49-H45)</f>
        <v/>
      </c>
      <c r="AU45" s="209" t="str">
        <f>IF($C45=0,"",'02 - Monthly Asset Follow up'!BB49+'02 - Monthly Asset Follow up'!BC49-'02 - Monthly Asset Follow up'!BR49+'02 - Monthly Asset Follow up'!BU49-AA45)</f>
        <v/>
      </c>
      <c r="AW45" s="221"/>
    </row>
    <row r="46" spans="2:49" ht="13">
      <c r="B46" s="1593" t="str">
        <f t="shared" si="1"/>
        <v/>
      </c>
      <c r="C46" s="1594">
        <f>'02 -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2"/>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3"/>
        <v/>
      </c>
      <c r="R46" s="215" t="str">
        <f>IF($C46=0,"",SUMIFS(INPUT_DATA!BG:BG,INPUT_DATA!$A:$A,$C46,INPUT_DATA!$B:$B,"S"))</f>
        <v/>
      </c>
      <c r="S46" s="215" t="str">
        <f>IF($C46=0,"",SUMIFS(INPUT_DATA!BH:BH,INPUT_DATA!$A:$A,$C46,INPUT_DATA!$B:$B,"S"))</f>
        <v/>
      </c>
      <c r="T46" s="214" t="str">
        <f t="shared" si="4"/>
        <v/>
      </c>
      <c r="U46" s="216" t="str">
        <f>IF($C46=0,"",SUMIFS(INPUT_DATA!BK:BK,INPUT_DATA!$A:$A,$C46,INPUT_DATA!$B:$B,"S"))</f>
        <v/>
      </c>
      <c r="V46" s="220" t="str">
        <f t="shared" si="5"/>
        <v/>
      </c>
      <c r="W46" s="218"/>
      <c r="X46" s="211" t="str">
        <f>IF($C46=0,"",SUMIFS(INPUT_DATA!AT:AT,INPUT_DATA!$A:$A,$C46,INPUT_DATA!$B:$B,"D"))</f>
        <v/>
      </c>
      <c r="Y46" s="212" t="str">
        <f>IF($C46=0,"",SUMIFS(INPUT_DATA!AU:AU,INPUT_DATA!$A:$A,$C46,INPUT_DATA!$B:$B,"D"))</f>
        <v/>
      </c>
      <c r="Z46" s="212" t="str">
        <f>IF($C46=0,"",SUMIFS(INPUT_DATA!AV:AV,INPUT_DATA!$A:$A,$C46,INPUT_DATA!$B:$B,"D"))</f>
        <v/>
      </c>
      <c r="AA46" s="213" t="str">
        <f t="shared" si="11"/>
        <v/>
      </c>
      <c r="AB46" s="212" t="str">
        <f>IF($C46=0,"",SUMIFS(INPUT_DATA!AX:AX,INPUT_DATA!$A:$A,$C46,INPUT_DATA!$B:$B,"D"))</f>
        <v/>
      </c>
      <c r="AC46" s="212" t="str">
        <f>IF($C46=0,"",SUMIFS(INPUT_DATA!AY:AY,INPUT_DATA!$A:$A,$C46,INPUT_DATA!$B:$B,"D"))</f>
        <v/>
      </c>
      <c r="AD46" s="212" t="str">
        <f>IF($C46=0,"",SUMIFS(INPUT_DATA!AZ:AZ,INPUT_DATA!$A:$A,$C46,INPUT_DATA!$B:$B,"D"))</f>
        <v/>
      </c>
      <c r="AE46" s="212" t="str">
        <f>IF($C46=0,"",SUMIFS(INPUT_DATA!BA:BA,INPUT_DATA!$A:$A,$C46,INPUT_DATA!$B:$B,"D"))</f>
        <v/>
      </c>
      <c r="AF46" s="212" t="str">
        <f>IF($C46=0,"",SUMIFS(INPUT_DATA!BB:BB,INPUT_DATA!$A:$A,$C46,INPUT_DATA!$B:$B,"D"))</f>
        <v/>
      </c>
      <c r="AG46" s="212" t="str">
        <f>IF($C46=0,"",SUMIFS(INPUT_DATA!BC:BC,INPUT_DATA!$A:$A,$C46,INPUT_DATA!$B:$B,"D"))</f>
        <v/>
      </c>
      <c r="AH46" s="212" t="str">
        <f>IF($C46=0,"",SUMIFS(INPUT_DATA!BD:BD,INPUT_DATA!$A:$A,$C46,INPUT_DATA!$B:$B,"D"))</f>
        <v/>
      </c>
      <c r="AI46" s="212" t="str">
        <f>IF($C46=0,"",SUMIFS(INPUT_DATA!BE:BE,INPUT_DATA!$A:$A,$C46,INPUT_DATA!$B:$B,"D"))</f>
        <v/>
      </c>
      <c r="AJ46" s="214" t="str">
        <f t="shared" si="12"/>
        <v/>
      </c>
      <c r="AK46" s="215" t="str">
        <f>IF($C46=0,"",SUMIFS(INPUT_DATA!BG:BG,INPUT_DATA!$A:$A,$C46,INPUT_DATA!$B:$B,"D"))</f>
        <v/>
      </c>
      <c r="AL46" s="215" t="str">
        <f>IF($C46=0,"",SUMIFS(INPUT_DATA!BH:BH,INPUT_DATA!$A:$A,$C46,INPUT_DATA!$B:$B,"D"))</f>
        <v/>
      </c>
      <c r="AM46" s="214" t="str">
        <f t="shared" si="13"/>
        <v/>
      </c>
      <c r="AN46" s="216" t="str">
        <f>IF($C46=0,"",SUMIFS(INPUT_DATA!BK:BK,INPUT_DATA!$A:$A,$C46,INPUT_DATA!$B:$B,"D"))</f>
        <v/>
      </c>
      <c r="AO46" s="217" t="str">
        <f t="shared" si="14"/>
        <v/>
      </c>
      <c r="AP46" s="218"/>
      <c r="AR46" s="217" t="str">
        <f t="shared" si="10"/>
        <v/>
      </c>
      <c r="AT46" s="209" t="str">
        <f>IF($C46=0,"",'02 - Monthly Asset Follow up'!E50+'02 - Monthly Asset Follow up'!F50-'02 - Monthly Asset Follow up'!V50+'02 - Monthly Asset Follow up'!Y50-H46)</f>
        <v/>
      </c>
      <c r="AU46" s="209" t="str">
        <f>IF($C46=0,"",'02 - Monthly Asset Follow up'!BB50+'02 - Monthly Asset Follow up'!BC50-'02 - Monthly Asset Follow up'!BR50+'02 - Monthly Asset Follow up'!BU50-AA46)</f>
        <v/>
      </c>
      <c r="AW46" s="221"/>
    </row>
    <row r="47" spans="2:49" ht="13">
      <c r="B47" s="1593" t="str">
        <f t="shared" si="1"/>
        <v/>
      </c>
      <c r="C47" s="1594">
        <f>'02 -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2"/>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3"/>
        <v/>
      </c>
      <c r="R47" s="215" t="str">
        <f>IF($C47=0,"",SUMIFS(INPUT_DATA!BG:BG,INPUT_DATA!$A:$A,$C47,INPUT_DATA!$B:$B,"S"))</f>
        <v/>
      </c>
      <c r="S47" s="215" t="str">
        <f>IF($C47=0,"",SUMIFS(INPUT_DATA!BH:BH,INPUT_DATA!$A:$A,$C47,INPUT_DATA!$B:$B,"S"))</f>
        <v/>
      </c>
      <c r="T47" s="214" t="str">
        <f t="shared" si="4"/>
        <v/>
      </c>
      <c r="U47" s="216" t="str">
        <f>IF($C47=0,"",SUMIFS(INPUT_DATA!BK:BK,INPUT_DATA!$A:$A,$C47,INPUT_DATA!$B:$B,"S"))</f>
        <v/>
      </c>
      <c r="V47" s="220" t="str">
        <f t="shared" si="5"/>
        <v/>
      </c>
      <c r="W47" s="218"/>
      <c r="X47" s="211" t="str">
        <f>IF($C47=0,"",SUMIFS(INPUT_DATA!AT:AT,INPUT_DATA!$A:$A,$C47,INPUT_DATA!$B:$B,"D"))</f>
        <v/>
      </c>
      <c r="Y47" s="212" t="str">
        <f>IF($C47=0,"",SUMIFS(INPUT_DATA!AU:AU,INPUT_DATA!$A:$A,$C47,INPUT_DATA!$B:$B,"D"))</f>
        <v/>
      </c>
      <c r="Z47" s="212" t="str">
        <f>IF($C47=0,"",SUMIFS(INPUT_DATA!AV:AV,INPUT_DATA!$A:$A,$C47,INPUT_DATA!$B:$B,"D"))</f>
        <v/>
      </c>
      <c r="AA47" s="213" t="str">
        <f t="shared" si="11"/>
        <v/>
      </c>
      <c r="AB47" s="212" t="str">
        <f>IF($C47=0,"",SUMIFS(INPUT_DATA!AX:AX,INPUT_DATA!$A:$A,$C47,INPUT_DATA!$B:$B,"D"))</f>
        <v/>
      </c>
      <c r="AC47" s="212" t="str">
        <f>IF($C47=0,"",SUMIFS(INPUT_DATA!AY:AY,INPUT_DATA!$A:$A,$C47,INPUT_DATA!$B:$B,"D"))</f>
        <v/>
      </c>
      <c r="AD47" s="212" t="str">
        <f>IF($C47=0,"",SUMIFS(INPUT_DATA!AZ:AZ,INPUT_DATA!$A:$A,$C47,INPUT_DATA!$B:$B,"D"))</f>
        <v/>
      </c>
      <c r="AE47" s="212" t="str">
        <f>IF($C47=0,"",SUMIFS(INPUT_DATA!BA:BA,INPUT_DATA!$A:$A,$C47,INPUT_DATA!$B:$B,"D"))</f>
        <v/>
      </c>
      <c r="AF47" s="212" t="str">
        <f>IF($C47=0,"",SUMIFS(INPUT_DATA!BB:BB,INPUT_DATA!$A:$A,$C47,INPUT_DATA!$B:$B,"D"))</f>
        <v/>
      </c>
      <c r="AG47" s="212" t="str">
        <f>IF($C47=0,"",SUMIFS(INPUT_DATA!BC:BC,INPUT_DATA!$A:$A,$C47,INPUT_DATA!$B:$B,"D"))</f>
        <v/>
      </c>
      <c r="AH47" s="212" t="str">
        <f>IF($C47=0,"",SUMIFS(INPUT_DATA!BD:BD,INPUT_DATA!$A:$A,$C47,INPUT_DATA!$B:$B,"D"))</f>
        <v/>
      </c>
      <c r="AI47" s="212" t="str">
        <f>IF($C47=0,"",SUMIFS(INPUT_DATA!BE:BE,INPUT_DATA!$A:$A,$C47,INPUT_DATA!$B:$B,"D"))</f>
        <v/>
      </c>
      <c r="AJ47" s="214" t="str">
        <f t="shared" si="12"/>
        <v/>
      </c>
      <c r="AK47" s="215" t="str">
        <f>IF($C47=0,"",SUMIFS(INPUT_DATA!BG:BG,INPUT_DATA!$A:$A,$C47,INPUT_DATA!$B:$B,"D"))</f>
        <v/>
      </c>
      <c r="AL47" s="215" t="str">
        <f>IF($C47=0,"",SUMIFS(INPUT_DATA!BH:BH,INPUT_DATA!$A:$A,$C47,INPUT_DATA!$B:$B,"D"))</f>
        <v/>
      </c>
      <c r="AM47" s="214" t="str">
        <f t="shared" si="13"/>
        <v/>
      </c>
      <c r="AN47" s="216" t="str">
        <f>IF($C47=0,"",SUMIFS(INPUT_DATA!BK:BK,INPUT_DATA!$A:$A,$C47,INPUT_DATA!$B:$B,"D"))</f>
        <v/>
      </c>
      <c r="AO47" s="217" t="str">
        <f t="shared" si="14"/>
        <v/>
      </c>
      <c r="AP47" s="218"/>
      <c r="AR47" s="217" t="str">
        <f t="shared" si="10"/>
        <v/>
      </c>
      <c r="AT47" s="209" t="str">
        <f>IF($C47=0,"",'02 - Monthly Asset Follow up'!E51+'02 - Monthly Asset Follow up'!F51-'02 - Monthly Asset Follow up'!V51+'02 - Monthly Asset Follow up'!Y51-H47)</f>
        <v/>
      </c>
      <c r="AU47" s="209" t="str">
        <f>IF($C47=0,"",'02 - Monthly Asset Follow up'!BB51+'02 - Monthly Asset Follow up'!BC51-'02 - Monthly Asset Follow up'!BR51+'02 - Monthly Asset Follow up'!BU51-AA47)</f>
        <v/>
      </c>
      <c r="AW47" s="221"/>
    </row>
    <row r="48" spans="2:49" ht="13">
      <c r="B48" s="1593" t="str">
        <f t="shared" si="1"/>
        <v/>
      </c>
      <c r="C48" s="1594">
        <f>'02 -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2"/>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3"/>
        <v/>
      </c>
      <c r="R48" s="215" t="str">
        <f>IF($C48=0,"",SUMIFS(INPUT_DATA!BG:BG,INPUT_DATA!$A:$A,$C48,INPUT_DATA!$B:$B,"S"))</f>
        <v/>
      </c>
      <c r="S48" s="215" t="str">
        <f>IF($C48=0,"",SUMIFS(INPUT_DATA!BH:BH,INPUT_DATA!$A:$A,$C48,INPUT_DATA!$B:$B,"S"))</f>
        <v/>
      </c>
      <c r="T48" s="214" t="str">
        <f t="shared" si="4"/>
        <v/>
      </c>
      <c r="U48" s="216" t="str">
        <f>IF($C48=0,"",SUMIFS(INPUT_DATA!BK:BK,INPUT_DATA!$A:$A,$C48,INPUT_DATA!$B:$B,"S"))</f>
        <v/>
      </c>
      <c r="V48" s="220" t="str">
        <f t="shared" si="5"/>
        <v/>
      </c>
      <c r="W48" s="218"/>
      <c r="X48" s="211" t="str">
        <f>IF($C48=0,"",SUMIFS(INPUT_DATA!AT:AT,INPUT_DATA!$A:$A,$C48,INPUT_DATA!$B:$B,"D"))</f>
        <v/>
      </c>
      <c r="Y48" s="212" t="str">
        <f>IF($C48=0,"",SUMIFS(INPUT_DATA!AU:AU,INPUT_DATA!$A:$A,$C48,INPUT_DATA!$B:$B,"D"))</f>
        <v/>
      </c>
      <c r="Z48" s="212" t="str">
        <f>IF($C48=0,"",SUMIFS(INPUT_DATA!AV:AV,INPUT_DATA!$A:$A,$C48,INPUT_DATA!$B:$B,"D"))</f>
        <v/>
      </c>
      <c r="AA48" s="213" t="str">
        <f t="shared" si="11"/>
        <v/>
      </c>
      <c r="AB48" s="212" t="str">
        <f>IF($C48=0,"",SUMIFS(INPUT_DATA!AX:AX,INPUT_DATA!$A:$A,$C48,INPUT_DATA!$B:$B,"D"))</f>
        <v/>
      </c>
      <c r="AC48" s="212" t="str">
        <f>IF($C48=0,"",SUMIFS(INPUT_DATA!AY:AY,INPUT_DATA!$A:$A,$C48,INPUT_DATA!$B:$B,"D"))</f>
        <v/>
      </c>
      <c r="AD48" s="212" t="str">
        <f>IF($C48=0,"",SUMIFS(INPUT_DATA!AZ:AZ,INPUT_DATA!$A:$A,$C48,INPUT_DATA!$B:$B,"D"))</f>
        <v/>
      </c>
      <c r="AE48" s="212" t="str">
        <f>IF($C48=0,"",SUMIFS(INPUT_DATA!BA:BA,INPUT_DATA!$A:$A,$C48,INPUT_DATA!$B:$B,"D"))</f>
        <v/>
      </c>
      <c r="AF48" s="212" t="str">
        <f>IF($C48=0,"",SUMIFS(INPUT_DATA!BB:BB,INPUT_DATA!$A:$A,$C48,INPUT_DATA!$B:$B,"D"))</f>
        <v/>
      </c>
      <c r="AG48" s="212" t="str">
        <f>IF($C48=0,"",SUMIFS(INPUT_DATA!BC:BC,INPUT_DATA!$A:$A,$C48,INPUT_DATA!$B:$B,"D"))</f>
        <v/>
      </c>
      <c r="AH48" s="212" t="str">
        <f>IF($C48=0,"",SUMIFS(INPUT_DATA!BD:BD,INPUT_DATA!$A:$A,$C48,INPUT_DATA!$B:$B,"D"))</f>
        <v/>
      </c>
      <c r="AI48" s="212" t="str">
        <f>IF($C48=0,"",SUMIFS(INPUT_DATA!BE:BE,INPUT_DATA!$A:$A,$C48,INPUT_DATA!$B:$B,"D"))</f>
        <v/>
      </c>
      <c r="AJ48" s="214" t="str">
        <f t="shared" si="12"/>
        <v/>
      </c>
      <c r="AK48" s="215" t="str">
        <f>IF($C48=0,"",SUMIFS(INPUT_DATA!BG:BG,INPUT_DATA!$A:$A,$C48,INPUT_DATA!$B:$B,"D"))</f>
        <v/>
      </c>
      <c r="AL48" s="215" t="str">
        <f>IF($C48=0,"",SUMIFS(INPUT_DATA!BH:BH,INPUT_DATA!$A:$A,$C48,INPUT_DATA!$B:$B,"D"))</f>
        <v/>
      </c>
      <c r="AM48" s="214" t="str">
        <f t="shared" si="13"/>
        <v/>
      </c>
      <c r="AN48" s="216" t="str">
        <f>IF($C48=0,"",SUMIFS(INPUT_DATA!BK:BK,INPUT_DATA!$A:$A,$C48,INPUT_DATA!$B:$B,"D"))</f>
        <v/>
      </c>
      <c r="AO48" s="217" t="str">
        <f t="shared" si="14"/>
        <v/>
      </c>
      <c r="AP48" s="218"/>
      <c r="AR48" s="217" t="str">
        <f t="shared" si="10"/>
        <v/>
      </c>
      <c r="AT48" s="209" t="str">
        <f>IF($C48=0,"",'02 - Monthly Asset Follow up'!E52+'02 - Monthly Asset Follow up'!F52-'02 - Monthly Asset Follow up'!V52+'02 - Monthly Asset Follow up'!Y52-H48)</f>
        <v/>
      </c>
      <c r="AU48" s="209" t="str">
        <f>IF($C48=0,"",'02 - Monthly Asset Follow up'!BB52+'02 - Monthly Asset Follow up'!BC52-'02 - Monthly Asset Follow up'!BR52+'02 - Monthly Asset Follow up'!BU52-AA48)</f>
        <v/>
      </c>
      <c r="AW48" s="221"/>
    </row>
    <row r="49" spans="2:49" ht="13">
      <c r="B49" s="1593" t="str">
        <f t="shared" si="1"/>
        <v/>
      </c>
      <c r="C49" s="1594">
        <f>'02 -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2"/>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3"/>
        <v/>
      </c>
      <c r="R49" s="215" t="str">
        <f>IF($C49=0,"",SUMIFS(INPUT_DATA!BG:BG,INPUT_DATA!$A:$A,$C49,INPUT_DATA!$B:$B,"S"))</f>
        <v/>
      </c>
      <c r="S49" s="215" t="str">
        <f>IF($C49=0,"",SUMIFS(INPUT_DATA!BH:BH,INPUT_DATA!$A:$A,$C49,INPUT_DATA!$B:$B,"S"))</f>
        <v/>
      </c>
      <c r="T49" s="214" t="str">
        <f t="shared" si="4"/>
        <v/>
      </c>
      <c r="U49" s="216" t="str">
        <f>IF($C49=0,"",SUMIFS(INPUT_DATA!BK:BK,INPUT_DATA!$A:$A,$C49,INPUT_DATA!$B:$B,"S"))</f>
        <v/>
      </c>
      <c r="V49" s="220" t="str">
        <f t="shared" si="5"/>
        <v/>
      </c>
      <c r="W49" s="218"/>
      <c r="X49" s="211" t="str">
        <f>IF($C49=0,"",SUMIFS(INPUT_DATA!AT:AT,INPUT_DATA!$A:$A,$C49,INPUT_DATA!$B:$B,"D"))</f>
        <v/>
      </c>
      <c r="Y49" s="212" t="str">
        <f>IF($C49=0,"",SUMIFS(INPUT_DATA!AU:AU,INPUT_DATA!$A:$A,$C49,INPUT_DATA!$B:$B,"D"))</f>
        <v/>
      </c>
      <c r="Z49" s="212" t="str">
        <f>IF($C49=0,"",SUMIFS(INPUT_DATA!AV:AV,INPUT_DATA!$A:$A,$C49,INPUT_DATA!$B:$B,"D"))</f>
        <v/>
      </c>
      <c r="AA49" s="213" t="str">
        <f t="shared" si="11"/>
        <v/>
      </c>
      <c r="AB49" s="212" t="str">
        <f>IF($C49=0,"",SUMIFS(INPUT_DATA!AX:AX,INPUT_DATA!$A:$A,$C49,INPUT_DATA!$B:$B,"D"))</f>
        <v/>
      </c>
      <c r="AC49" s="212" t="str">
        <f>IF($C49=0,"",SUMIFS(INPUT_DATA!AY:AY,INPUT_DATA!$A:$A,$C49,INPUT_DATA!$B:$B,"D"))</f>
        <v/>
      </c>
      <c r="AD49" s="212" t="str">
        <f>IF($C49=0,"",SUMIFS(INPUT_DATA!AZ:AZ,INPUT_DATA!$A:$A,$C49,INPUT_DATA!$B:$B,"D"))</f>
        <v/>
      </c>
      <c r="AE49" s="212" t="str">
        <f>IF($C49=0,"",SUMIFS(INPUT_DATA!BA:BA,INPUT_DATA!$A:$A,$C49,INPUT_DATA!$B:$B,"D"))</f>
        <v/>
      </c>
      <c r="AF49" s="212" t="str">
        <f>IF($C49=0,"",SUMIFS(INPUT_DATA!BB:BB,INPUT_DATA!$A:$A,$C49,INPUT_DATA!$B:$B,"D"))</f>
        <v/>
      </c>
      <c r="AG49" s="212" t="str">
        <f>IF($C49=0,"",SUMIFS(INPUT_DATA!BC:BC,INPUT_DATA!$A:$A,$C49,INPUT_DATA!$B:$B,"D"))</f>
        <v/>
      </c>
      <c r="AH49" s="212" t="str">
        <f>IF($C49=0,"",SUMIFS(INPUT_DATA!BD:BD,INPUT_DATA!$A:$A,$C49,INPUT_DATA!$B:$B,"D"))</f>
        <v/>
      </c>
      <c r="AI49" s="212" t="str">
        <f>IF($C49=0,"",SUMIFS(INPUT_DATA!BE:BE,INPUT_DATA!$A:$A,$C49,INPUT_DATA!$B:$B,"D"))</f>
        <v/>
      </c>
      <c r="AJ49" s="214" t="str">
        <f t="shared" si="12"/>
        <v/>
      </c>
      <c r="AK49" s="215" t="str">
        <f>IF($C49=0,"",SUMIFS(INPUT_DATA!BG:BG,INPUT_DATA!$A:$A,$C49,INPUT_DATA!$B:$B,"D"))</f>
        <v/>
      </c>
      <c r="AL49" s="215" t="str">
        <f>IF($C49=0,"",SUMIFS(INPUT_DATA!BH:BH,INPUT_DATA!$A:$A,$C49,INPUT_DATA!$B:$B,"D"))</f>
        <v/>
      </c>
      <c r="AM49" s="214" t="str">
        <f t="shared" si="13"/>
        <v/>
      </c>
      <c r="AN49" s="216" t="str">
        <f>IF($C49=0,"",SUMIFS(INPUT_DATA!BK:BK,INPUT_DATA!$A:$A,$C49,INPUT_DATA!$B:$B,"D"))</f>
        <v/>
      </c>
      <c r="AO49" s="217" t="str">
        <f t="shared" si="14"/>
        <v/>
      </c>
      <c r="AP49" s="218"/>
      <c r="AR49" s="217" t="str">
        <f t="shared" si="10"/>
        <v/>
      </c>
      <c r="AT49" s="209" t="str">
        <f>IF($C49=0,"",'02 - Monthly Asset Follow up'!E53+'02 - Monthly Asset Follow up'!F53-'02 - Monthly Asset Follow up'!V53+'02 - Monthly Asset Follow up'!Y53-H49)</f>
        <v/>
      </c>
      <c r="AU49" s="209" t="str">
        <f>IF($C49=0,"",'02 - Monthly Asset Follow up'!BB53+'02 - Monthly Asset Follow up'!BC53-'02 - Monthly Asset Follow up'!BR53+'02 - Monthly Asset Follow up'!BU53-AA49)</f>
        <v/>
      </c>
      <c r="AW49" s="221"/>
    </row>
    <row r="50" spans="2:49" ht="13">
      <c r="B50" s="1593" t="str">
        <f t="shared" si="1"/>
        <v/>
      </c>
      <c r="C50" s="1594">
        <f>'02 -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2"/>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3"/>
        <v/>
      </c>
      <c r="R50" s="215" t="str">
        <f>IF($C50=0,"",SUMIFS(INPUT_DATA!BG:BG,INPUT_DATA!$A:$A,$C50,INPUT_DATA!$B:$B,"S"))</f>
        <v/>
      </c>
      <c r="S50" s="215" t="str">
        <f>IF($C50=0,"",SUMIFS(INPUT_DATA!BH:BH,INPUT_DATA!$A:$A,$C50,INPUT_DATA!$B:$B,"S"))</f>
        <v/>
      </c>
      <c r="T50" s="214" t="str">
        <f t="shared" si="4"/>
        <v/>
      </c>
      <c r="U50" s="216" t="str">
        <f>IF($C50=0,"",SUMIFS(INPUT_DATA!BK:BK,INPUT_DATA!$A:$A,$C50,INPUT_DATA!$B:$B,"S"))</f>
        <v/>
      </c>
      <c r="V50" s="220" t="str">
        <f t="shared" si="5"/>
        <v/>
      </c>
      <c r="W50" s="218"/>
      <c r="X50" s="211" t="str">
        <f>IF($C50=0,"",SUMIFS(INPUT_DATA!AT:AT,INPUT_DATA!$A:$A,$C50,INPUT_DATA!$B:$B,"D"))</f>
        <v/>
      </c>
      <c r="Y50" s="212" t="str">
        <f>IF($C50=0,"",SUMIFS(INPUT_DATA!AU:AU,INPUT_DATA!$A:$A,$C50,INPUT_DATA!$B:$B,"D"))</f>
        <v/>
      </c>
      <c r="Z50" s="212" t="str">
        <f>IF($C50=0,"",SUMIFS(INPUT_DATA!AV:AV,INPUT_DATA!$A:$A,$C50,INPUT_DATA!$B:$B,"D"))</f>
        <v/>
      </c>
      <c r="AA50" s="213" t="str">
        <f t="shared" si="11"/>
        <v/>
      </c>
      <c r="AB50" s="212" t="str">
        <f>IF($C50=0,"",SUMIFS(INPUT_DATA!AX:AX,INPUT_DATA!$A:$A,$C50,INPUT_DATA!$B:$B,"D"))</f>
        <v/>
      </c>
      <c r="AC50" s="212" t="str">
        <f>IF($C50=0,"",SUMIFS(INPUT_DATA!AY:AY,INPUT_DATA!$A:$A,$C50,INPUT_DATA!$B:$B,"D"))</f>
        <v/>
      </c>
      <c r="AD50" s="212" t="str">
        <f>IF($C50=0,"",SUMIFS(INPUT_DATA!AZ:AZ,INPUT_DATA!$A:$A,$C50,INPUT_DATA!$B:$B,"D"))</f>
        <v/>
      </c>
      <c r="AE50" s="212" t="str">
        <f>IF($C50=0,"",SUMIFS(INPUT_DATA!BA:BA,INPUT_DATA!$A:$A,$C50,INPUT_DATA!$B:$B,"D"))</f>
        <v/>
      </c>
      <c r="AF50" s="212" t="str">
        <f>IF($C50=0,"",SUMIFS(INPUT_DATA!BB:BB,INPUT_DATA!$A:$A,$C50,INPUT_DATA!$B:$B,"D"))</f>
        <v/>
      </c>
      <c r="AG50" s="212" t="str">
        <f>IF($C50=0,"",SUMIFS(INPUT_DATA!BC:BC,INPUT_DATA!$A:$A,$C50,INPUT_DATA!$B:$B,"D"))</f>
        <v/>
      </c>
      <c r="AH50" s="212" t="str">
        <f>IF($C50=0,"",SUMIFS(INPUT_DATA!BD:BD,INPUT_DATA!$A:$A,$C50,INPUT_DATA!$B:$B,"D"))</f>
        <v/>
      </c>
      <c r="AI50" s="212" t="str">
        <f>IF($C50=0,"",SUMIFS(INPUT_DATA!BE:BE,INPUT_DATA!$A:$A,$C50,INPUT_DATA!$B:$B,"D"))</f>
        <v/>
      </c>
      <c r="AJ50" s="214" t="str">
        <f t="shared" si="12"/>
        <v/>
      </c>
      <c r="AK50" s="215" t="str">
        <f>IF($C50=0,"",SUMIFS(INPUT_DATA!BG:BG,INPUT_DATA!$A:$A,$C50,INPUT_DATA!$B:$B,"D"))</f>
        <v/>
      </c>
      <c r="AL50" s="215" t="str">
        <f>IF($C50=0,"",SUMIFS(INPUT_DATA!BH:BH,INPUT_DATA!$A:$A,$C50,INPUT_DATA!$B:$B,"D"))</f>
        <v/>
      </c>
      <c r="AM50" s="214" t="str">
        <f t="shared" si="13"/>
        <v/>
      </c>
      <c r="AN50" s="216" t="str">
        <f>IF($C50=0,"",SUMIFS(INPUT_DATA!BK:BK,INPUT_DATA!$A:$A,$C50,INPUT_DATA!$B:$B,"D"))</f>
        <v/>
      </c>
      <c r="AO50" s="217" t="str">
        <f t="shared" si="14"/>
        <v/>
      </c>
      <c r="AP50" s="218"/>
      <c r="AR50" s="217" t="str">
        <f t="shared" si="10"/>
        <v/>
      </c>
      <c r="AT50" s="209" t="str">
        <f>IF($C50=0,"",'02 - Monthly Asset Follow up'!E54+'02 - Monthly Asset Follow up'!F54-'02 - Monthly Asset Follow up'!V54+'02 - Monthly Asset Follow up'!Y54-H50)</f>
        <v/>
      </c>
      <c r="AU50" s="209" t="str">
        <f>IF($C50=0,"",'02 - Monthly Asset Follow up'!BB54+'02 - Monthly Asset Follow up'!BC54-'02 - Monthly Asset Follow up'!BR54+'02 - Monthly Asset Follow up'!BU54-AA50)</f>
        <v/>
      </c>
      <c r="AW50" s="221"/>
    </row>
    <row r="51" spans="2:49" ht="13">
      <c r="B51" s="1593" t="str">
        <f t="shared" si="1"/>
        <v/>
      </c>
      <c r="C51" s="1594">
        <f>'02 -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2"/>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3"/>
        <v/>
      </c>
      <c r="R51" s="215" t="str">
        <f>IF($C51=0,"",SUMIFS(INPUT_DATA!BG:BG,INPUT_DATA!$A:$A,$C51,INPUT_DATA!$B:$B,"S"))</f>
        <v/>
      </c>
      <c r="S51" s="215" t="str">
        <f>IF($C51=0,"",SUMIFS(INPUT_DATA!BH:BH,INPUT_DATA!$A:$A,$C51,INPUT_DATA!$B:$B,"S"))</f>
        <v/>
      </c>
      <c r="T51" s="214" t="str">
        <f t="shared" si="4"/>
        <v/>
      </c>
      <c r="U51" s="216" t="str">
        <f>IF($C51=0,"",SUMIFS(INPUT_DATA!BK:BK,INPUT_DATA!$A:$A,$C51,INPUT_DATA!$B:$B,"S"))</f>
        <v/>
      </c>
      <c r="V51" s="220" t="str">
        <f t="shared" si="5"/>
        <v/>
      </c>
      <c r="W51" s="218"/>
      <c r="X51" s="211" t="str">
        <f>IF($C51=0,"",SUMIFS(INPUT_DATA!AT:AT,INPUT_DATA!$A:$A,$C51,INPUT_DATA!$B:$B,"D"))</f>
        <v/>
      </c>
      <c r="Y51" s="212" t="str">
        <f>IF($C51=0,"",SUMIFS(INPUT_DATA!AU:AU,INPUT_DATA!$A:$A,$C51,INPUT_DATA!$B:$B,"D"))</f>
        <v/>
      </c>
      <c r="Z51" s="212" t="str">
        <f>IF($C51=0,"",SUMIFS(INPUT_DATA!AV:AV,INPUT_DATA!$A:$A,$C51,INPUT_DATA!$B:$B,"D"))</f>
        <v/>
      </c>
      <c r="AA51" s="213" t="str">
        <f t="shared" si="11"/>
        <v/>
      </c>
      <c r="AB51" s="212" t="str">
        <f>IF($C51=0,"",SUMIFS(INPUT_DATA!AX:AX,INPUT_DATA!$A:$A,$C51,INPUT_DATA!$B:$B,"D"))</f>
        <v/>
      </c>
      <c r="AC51" s="212" t="str">
        <f>IF($C51=0,"",SUMIFS(INPUT_DATA!AY:AY,INPUT_DATA!$A:$A,$C51,INPUT_DATA!$B:$B,"D"))</f>
        <v/>
      </c>
      <c r="AD51" s="212" t="str">
        <f>IF($C51=0,"",SUMIFS(INPUT_DATA!AZ:AZ,INPUT_DATA!$A:$A,$C51,INPUT_DATA!$B:$B,"D"))</f>
        <v/>
      </c>
      <c r="AE51" s="212" t="str">
        <f>IF($C51=0,"",SUMIFS(INPUT_DATA!BA:BA,INPUT_DATA!$A:$A,$C51,INPUT_DATA!$B:$B,"D"))</f>
        <v/>
      </c>
      <c r="AF51" s="212" t="str">
        <f>IF($C51=0,"",SUMIFS(INPUT_DATA!BB:BB,INPUT_DATA!$A:$A,$C51,INPUT_DATA!$B:$B,"D"))</f>
        <v/>
      </c>
      <c r="AG51" s="212" t="str">
        <f>IF($C51=0,"",SUMIFS(INPUT_DATA!BC:BC,INPUT_DATA!$A:$A,$C51,INPUT_DATA!$B:$B,"D"))</f>
        <v/>
      </c>
      <c r="AH51" s="212" t="str">
        <f>IF($C51=0,"",SUMIFS(INPUT_DATA!BD:BD,INPUT_DATA!$A:$A,$C51,INPUT_DATA!$B:$B,"D"))</f>
        <v/>
      </c>
      <c r="AI51" s="212" t="str">
        <f>IF($C51=0,"",SUMIFS(INPUT_DATA!BE:BE,INPUT_DATA!$A:$A,$C51,INPUT_DATA!$B:$B,"D"))</f>
        <v/>
      </c>
      <c r="AJ51" s="214" t="str">
        <f t="shared" si="12"/>
        <v/>
      </c>
      <c r="AK51" s="215" t="str">
        <f>IF($C51=0,"",SUMIFS(INPUT_DATA!BG:BG,INPUT_DATA!$A:$A,$C51,INPUT_DATA!$B:$B,"D"))</f>
        <v/>
      </c>
      <c r="AL51" s="215" t="str">
        <f>IF($C51=0,"",SUMIFS(INPUT_DATA!BH:BH,INPUT_DATA!$A:$A,$C51,INPUT_DATA!$B:$B,"D"))</f>
        <v/>
      </c>
      <c r="AM51" s="214" t="str">
        <f t="shared" si="13"/>
        <v/>
      </c>
      <c r="AN51" s="216" t="str">
        <f>IF($C51=0,"",SUMIFS(INPUT_DATA!BK:BK,INPUT_DATA!$A:$A,$C51,INPUT_DATA!$B:$B,"D"))</f>
        <v/>
      </c>
      <c r="AO51" s="217" t="str">
        <f t="shared" si="14"/>
        <v/>
      </c>
      <c r="AP51" s="218"/>
      <c r="AR51" s="217" t="str">
        <f t="shared" si="10"/>
        <v/>
      </c>
      <c r="AT51" s="209" t="str">
        <f>IF($C51=0,"",'02 - Monthly Asset Follow up'!E55+'02 - Monthly Asset Follow up'!F55-'02 - Monthly Asset Follow up'!V55+'02 - Monthly Asset Follow up'!Y55-H51)</f>
        <v/>
      </c>
      <c r="AU51" s="209" t="str">
        <f>IF($C51=0,"",'02 - Monthly Asset Follow up'!BB55+'02 - Monthly Asset Follow up'!BC55-'02 - Monthly Asset Follow up'!BR55+'02 - Monthly Asset Follow up'!BU55-AA51)</f>
        <v/>
      </c>
      <c r="AW51" s="221"/>
    </row>
    <row r="52" spans="2:49" ht="13">
      <c r="B52" s="1593" t="str">
        <f t="shared" si="1"/>
        <v/>
      </c>
      <c r="C52" s="1594">
        <f>'02 -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2"/>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3"/>
        <v/>
      </c>
      <c r="R52" s="215" t="str">
        <f>IF($C52=0,"",SUMIFS(INPUT_DATA!BG:BG,INPUT_DATA!$A:$A,$C52,INPUT_DATA!$B:$B,"S"))</f>
        <v/>
      </c>
      <c r="S52" s="215" t="str">
        <f>IF($C52=0,"",SUMIFS(INPUT_DATA!BH:BH,INPUT_DATA!$A:$A,$C52,INPUT_DATA!$B:$B,"S"))</f>
        <v/>
      </c>
      <c r="T52" s="214" t="str">
        <f t="shared" si="4"/>
        <v/>
      </c>
      <c r="U52" s="216" t="str">
        <f>IF($C52=0,"",SUMIFS(INPUT_DATA!BK:BK,INPUT_DATA!$A:$A,$C52,INPUT_DATA!$B:$B,"S"))</f>
        <v/>
      </c>
      <c r="V52" s="220" t="str">
        <f t="shared" si="5"/>
        <v/>
      </c>
      <c r="W52" s="218"/>
      <c r="X52" s="211" t="str">
        <f>IF($C52=0,"",SUMIFS(INPUT_DATA!AT:AT,INPUT_DATA!$A:$A,$C52,INPUT_DATA!$B:$B,"D"))</f>
        <v/>
      </c>
      <c r="Y52" s="212" t="str">
        <f>IF($C52=0,"",SUMIFS(INPUT_DATA!AU:AU,INPUT_DATA!$A:$A,$C52,INPUT_DATA!$B:$B,"D"))</f>
        <v/>
      </c>
      <c r="Z52" s="212" t="str">
        <f>IF($C52=0,"",SUMIFS(INPUT_DATA!AV:AV,INPUT_DATA!$A:$A,$C52,INPUT_DATA!$B:$B,"D"))</f>
        <v/>
      </c>
      <c r="AA52" s="213" t="str">
        <f t="shared" si="11"/>
        <v/>
      </c>
      <c r="AB52" s="212" t="str">
        <f>IF($C52=0,"",SUMIFS(INPUT_DATA!AX:AX,INPUT_DATA!$A:$A,$C52,INPUT_DATA!$B:$B,"D"))</f>
        <v/>
      </c>
      <c r="AC52" s="212" t="str">
        <f>IF($C52=0,"",SUMIFS(INPUT_DATA!AY:AY,INPUT_DATA!$A:$A,$C52,INPUT_DATA!$B:$B,"D"))</f>
        <v/>
      </c>
      <c r="AD52" s="212" t="str">
        <f>IF($C52=0,"",SUMIFS(INPUT_DATA!AZ:AZ,INPUT_DATA!$A:$A,$C52,INPUT_DATA!$B:$B,"D"))</f>
        <v/>
      </c>
      <c r="AE52" s="212" t="str">
        <f>IF($C52=0,"",SUMIFS(INPUT_DATA!BA:BA,INPUT_DATA!$A:$A,$C52,INPUT_DATA!$B:$B,"D"))</f>
        <v/>
      </c>
      <c r="AF52" s="212" t="str">
        <f>IF($C52=0,"",SUMIFS(INPUT_DATA!BB:BB,INPUT_DATA!$A:$A,$C52,INPUT_DATA!$B:$B,"D"))</f>
        <v/>
      </c>
      <c r="AG52" s="212" t="str">
        <f>IF($C52=0,"",SUMIFS(INPUT_DATA!BC:BC,INPUT_DATA!$A:$A,$C52,INPUT_DATA!$B:$B,"D"))</f>
        <v/>
      </c>
      <c r="AH52" s="212" t="str">
        <f>IF($C52=0,"",SUMIFS(INPUT_DATA!BD:BD,INPUT_DATA!$A:$A,$C52,INPUT_DATA!$B:$B,"D"))</f>
        <v/>
      </c>
      <c r="AI52" s="212" t="str">
        <f>IF($C52=0,"",SUMIFS(INPUT_DATA!BE:BE,INPUT_DATA!$A:$A,$C52,INPUT_DATA!$B:$B,"D"))</f>
        <v/>
      </c>
      <c r="AJ52" s="214" t="str">
        <f t="shared" si="12"/>
        <v/>
      </c>
      <c r="AK52" s="215" t="str">
        <f>IF($C52=0,"",SUMIFS(INPUT_DATA!BG:BG,INPUT_DATA!$A:$A,$C52,INPUT_DATA!$B:$B,"D"))</f>
        <v/>
      </c>
      <c r="AL52" s="215" t="str">
        <f>IF($C52=0,"",SUMIFS(INPUT_DATA!BH:BH,INPUT_DATA!$A:$A,$C52,INPUT_DATA!$B:$B,"D"))</f>
        <v/>
      </c>
      <c r="AM52" s="214" t="str">
        <f t="shared" si="13"/>
        <v/>
      </c>
      <c r="AN52" s="216" t="str">
        <f>IF($C52=0,"",SUMIFS(INPUT_DATA!BK:BK,INPUT_DATA!$A:$A,$C52,INPUT_DATA!$B:$B,"D"))</f>
        <v/>
      </c>
      <c r="AO52" s="217" t="str">
        <f t="shared" si="14"/>
        <v/>
      </c>
      <c r="AP52" s="218"/>
      <c r="AR52" s="217" t="str">
        <f t="shared" si="10"/>
        <v/>
      </c>
      <c r="AT52" s="209" t="str">
        <f>IF($C52=0,"",'02 - Monthly Asset Follow up'!E56+'02 - Monthly Asset Follow up'!F56-'02 - Monthly Asset Follow up'!V56+'02 - Monthly Asset Follow up'!Y56-H52)</f>
        <v/>
      </c>
      <c r="AU52" s="209" t="str">
        <f>IF($C52=0,"",'02 - Monthly Asset Follow up'!BB56+'02 - Monthly Asset Follow up'!BC56-'02 - Monthly Asset Follow up'!BR56+'02 - Monthly Asset Follow up'!BU56-AA52)</f>
        <v/>
      </c>
      <c r="AW52" s="221"/>
    </row>
    <row r="53" spans="2:49" ht="13">
      <c r="B53" s="1593" t="str">
        <f t="shared" si="1"/>
        <v/>
      </c>
      <c r="C53" s="1594">
        <f>'02 -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2"/>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3"/>
        <v/>
      </c>
      <c r="R53" s="215" t="str">
        <f>IF($C53=0,"",SUMIFS(INPUT_DATA!BG:BG,INPUT_DATA!$A:$A,$C53,INPUT_DATA!$B:$B,"S"))</f>
        <v/>
      </c>
      <c r="S53" s="215" t="str">
        <f>IF($C53=0,"",SUMIFS(INPUT_DATA!BH:BH,INPUT_DATA!$A:$A,$C53,INPUT_DATA!$B:$B,"S"))</f>
        <v/>
      </c>
      <c r="T53" s="214" t="str">
        <f t="shared" si="4"/>
        <v/>
      </c>
      <c r="U53" s="216" t="str">
        <f>IF($C53=0,"",SUMIFS(INPUT_DATA!BK:BK,INPUT_DATA!$A:$A,$C53,INPUT_DATA!$B:$B,"S"))</f>
        <v/>
      </c>
      <c r="V53" s="220" t="str">
        <f t="shared" si="5"/>
        <v/>
      </c>
      <c r="W53" s="218"/>
      <c r="X53" s="211" t="str">
        <f>IF($C53=0,"",SUMIFS(INPUT_DATA!AT:AT,INPUT_DATA!$A:$A,$C53,INPUT_DATA!$B:$B,"D"))</f>
        <v/>
      </c>
      <c r="Y53" s="212" t="str">
        <f>IF($C53=0,"",SUMIFS(INPUT_DATA!AU:AU,INPUT_DATA!$A:$A,$C53,INPUT_DATA!$B:$B,"D"))</f>
        <v/>
      </c>
      <c r="Z53" s="212" t="str">
        <f>IF($C53=0,"",SUMIFS(INPUT_DATA!AV:AV,INPUT_DATA!$A:$A,$C53,INPUT_DATA!$B:$B,"D"))</f>
        <v/>
      </c>
      <c r="AA53" s="213" t="str">
        <f t="shared" si="11"/>
        <v/>
      </c>
      <c r="AB53" s="212" t="str">
        <f>IF($C53=0,"",SUMIFS(INPUT_DATA!AX:AX,INPUT_DATA!$A:$A,$C53,INPUT_DATA!$B:$B,"D"))</f>
        <v/>
      </c>
      <c r="AC53" s="212" t="str">
        <f>IF($C53=0,"",SUMIFS(INPUT_DATA!AY:AY,INPUT_DATA!$A:$A,$C53,INPUT_DATA!$B:$B,"D"))</f>
        <v/>
      </c>
      <c r="AD53" s="212" t="str">
        <f>IF($C53=0,"",SUMIFS(INPUT_DATA!AZ:AZ,INPUT_DATA!$A:$A,$C53,INPUT_DATA!$B:$B,"D"))</f>
        <v/>
      </c>
      <c r="AE53" s="212" t="str">
        <f>IF($C53=0,"",SUMIFS(INPUT_DATA!BA:BA,INPUT_DATA!$A:$A,$C53,INPUT_DATA!$B:$B,"D"))</f>
        <v/>
      </c>
      <c r="AF53" s="212" t="str">
        <f>IF($C53=0,"",SUMIFS(INPUT_DATA!BB:BB,INPUT_DATA!$A:$A,$C53,INPUT_DATA!$B:$B,"D"))</f>
        <v/>
      </c>
      <c r="AG53" s="212" t="str">
        <f>IF($C53=0,"",SUMIFS(INPUT_DATA!BC:BC,INPUT_DATA!$A:$A,$C53,INPUT_DATA!$B:$B,"D"))</f>
        <v/>
      </c>
      <c r="AH53" s="212" t="str">
        <f>IF($C53=0,"",SUMIFS(INPUT_DATA!BD:BD,INPUT_DATA!$A:$A,$C53,INPUT_DATA!$B:$B,"D"))</f>
        <v/>
      </c>
      <c r="AI53" s="212" t="str">
        <f>IF($C53=0,"",SUMIFS(INPUT_DATA!BE:BE,INPUT_DATA!$A:$A,$C53,INPUT_DATA!$B:$B,"D"))</f>
        <v/>
      </c>
      <c r="AJ53" s="214" t="str">
        <f t="shared" si="12"/>
        <v/>
      </c>
      <c r="AK53" s="215" t="str">
        <f>IF($C53=0,"",SUMIFS(INPUT_DATA!BG:BG,INPUT_DATA!$A:$A,$C53,INPUT_DATA!$B:$B,"D"))</f>
        <v/>
      </c>
      <c r="AL53" s="215" t="str">
        <f>IF($C53=0,"",SUMIFS(INPUT_DATA!BH:BH,INPUT_DATA!$A:$A,$C53,INPUT_DATA!$B:$B,"D"))</f>
        <v/>
      </c>
      <c r="AM53" s="214" t="str">
        <f t="shared" si="13"/>
        <v/>
      </c>
      <c r="AN53" s="216" t="str">
        <f>IF($C53=0,"",SUMIFS(INPUT_DATA!BK:BK,INPUT_DATA!$A:$A,$C53,INPUT_DATA!$B:$B,"D"))</f>
        <v/>
      </c>
      <c r="AO53" s="217" t="str">
        <f t="shared" si="14"/>
        <v/>
      </c>
      <c r="AP53" s="218"/>
      <c r="AR53" s="217" t="str">
        <f t="shared" si="10"/>
        <v/>
      </c>
      <c r="AT53" s="209" t="str">
        <f>IF($C53=0,"",'02 - Monthly Asset Follow up'!E57+'02 - Monthly Asset Follow up'!F57-'02 - Monthly Asset Follow up'!V57+'02 - Monthly Asset Follow up'!Y57-H53)</f>
        <v/>
      </c>
      <c r="AU53" s="209" t="str">
        <f>IF($C53=0,"",'02 - Monthly Asset Follow up'!BB57+'02 - Monthly Asset Follow up'!BC57-'02 - Monthly Asset Follow up'!BR57+'02 - Monthly Asset Follow up'!BU57-AA53)</f>
        <v/>
      </c>
      <c r="AW53" s="221"/>
    </row>
    <row r="54" spans="2:49" ht="13">
      <c r="B54" s="1593" t="str">
        <f t="shared" si="1"/>
        <v/>
      </c>
      <c r="C54" s="1594">
        <f>'02 -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2"/>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3"/>
        <v/>
      </c>
      <c r="R54" s="215" t="str">
        <f>IF($C54=0,"",SUMIFS(INPUT_DATA!BG:BG,INPUT_DATA!$A:$A,$C54,INPUT_DATA!$B:$B,"S"))</f>
        <v/>
      </c>
      <c r="S54" s="215" t="str">
        <f>IF($C54=0,"",SUMIFS(INPUT_DATA!BH:BH,INPUT_DATA!$A:$A,$C54,INPUT_DATA!$B:$B,"S"))</f>
        <v/>
      </c>
      <c r="T54" s="214" t="str">
        <f t="shared" si="4"/>
        <v/>
      </c>
      <c r="U54" s="216" t="str">
        <f>IF($C54=0,"",SUMIFS(INPUT_DATA!BK:BK,INPUT_DATA!$A:$A,$C54,INPUT_DATA!$B:$B,"S"))</f>
        <v/>
      </c>
      <c r="V54" s="220" t="str">
        <f t="shared" si="5"/>
        <v/>
      </c>
      <c r="W54" s="218"/>
      <c r="X54" s="211" t="str">
        <f>IF($C54=0,"",SUMIFS(INPUT_DATA!AT:AT,INPUT_DATA!$A:$A,$C54,INPUT_DATA!$B:$B,"D"))</f>
        <v/>
      </c>
      <c r="Y54" s="212" t="str">
        <f>IF($C54=0,"",SUMIFS(INPUT_DATA!AU:AU,INPUT_DATA!$A:$A,$C54,INPUT_DATA!$B:$B,"D"))</f>
        <v/>
      </c>
      <c r="Z54" s="212" t="str">
        <f>IF($C54=0,"",SUMIFS(INPUT_DATA!AV:AV,INPUT_DATA!$A:$A,$C54,INPUT_DATA!$B:$B,"D"))</f>
        <v/>
      </c>
      <c r="AA54" s="213" t="str">
        <f t="shared" si="11"/>
        <v/>
      </c>
      <c r="AB54" s="212" t="str">
        <f>IF($C54=0,"",SUMIFS(INPUT_DATA!AX:AX,INPUT_DATA!$A:$A,$C54,INPUT_DATA!$B:$B,"D"))</f>
        <v/>
      </c>
      <c r="AC54" s="212" t="str">
        <f>IF($C54=0,"",SUMIFS(INPUT_DATA!AY:AY,INPUT_DATA!$A:$A,$C54,INPUT_DATA!$B:$B,"D"))</f>
        <v/>
      </c>
      <c r="AD54" s="212" t="str">
        <f>IF($C54=0,"",SUMIFS(INPUT_DATA!AZ:AZ,INPUT_DATA!$A:$A,$C54,INPUT_DATA!$B:$B,"D"))</f>
        <v/>
      </c>
      <c r="AE54" s="212" t="str">
        <f>IF($C54=0,"",SUMIFS(INPUT_DATA!BA:BA,INPUT_DATA!$A:$A,$C54,INPUT_DATA!$B:$B,"D"))</f>
        <v/>
      </c>
      <c r="AF54" s="212" t="str">
        <f>IF($C54=0,"",SUMIFS(INPUT_DATA!BB:BB,INPUT_DATA!$A:$A,$C54,INPUT_DATA!$B:$B,"D"))</f>
        <v/>
      </c>
      <c r="AG54" s="212" t="str">
        <f>IF($C54=0,"",SUMIFS(INPUT_DATA!BC:BC,INPUT_DATA!$A:$A,$C54,INPUT_DATA!$B:$B,"D"))</f>
        <v/>
      </c>
      <c r="AH54" s="212" t="str">
        <f>IF($C54=0,"",SUMIFS(INPUT_DATA!BD:BD,INPUT_DATA!$A:$A,$C54,INPUT_DATA!$B:$B,"D"))</f>
        <v/>
      </c>
      <c r="AI54" s="212" t="str">
        <f>IF($C54=0,"",SUMIFS(INPUT_DATA!BE:BE,INPUT_DATA!$A:$A,$C54,INPUT_DATA!$B:$B,"D"))</f>
        <v/>
      </c>
      <c r="AJ54" s="214" t="str">
        <f t="shared" si="12"/>
        <v/>
      </c>
      <c r="AK54" s="215" t="str">
        <f>IF($C54=0,"",SUMIFS(INPUT_DATA!BG:BG,INPUT_DATA!$A:$A,$C54,INPUT_DATA!$B:$B,"D"))</f>
        <v/>
      </c>
      <c r="AL54" s="215" t="str">
        <f>IF($C54=0,"",SUMIFS(INPUT_DATA!BH:BH,INPUT_DATA!$A:$A,$C54,INPUT_DATA!$B:$B,"D"))</f>
        <v/>
      </c>
      <c r="AM54" s="214" t="str">
        <f t="shared" si="13"/>
        <v/>
      </c>
      <c r="AN54" s="216" t="str">
        <f>IF($C54=0,"",SUMIFS(INPUT_DATA!BK:BK,INPUT_DATA!$A:$A,$C54,INPUT_DATA!$B:$B,"D"))</f>
        <v/>
      </c>
      <c r="AO54" s="217" t="str">
        <f t="shared" si="14"/>
        <v/>
      </c>
      <c r="AP54" s="218"/>
      <c r="AR54" s="217" t="str">
        <f t="shared" si="10"/>
        <v/>
      </c>
      <c r="AT54" s="209" t="str">
        <f>IF($C54=0,"",'02 - Monthly Asset Follow up'!E58+'02 - Monthly Asset Follow up'!F58-'02 - Monthly Asset Follow up'!V58+'02 - Monthly Asset Follow up'!Y58-H54)</f>
        <v/>
      </c>
      <c r="AU54" s="209" t="str">
        <f>IF($C54=0,"",'02 - Monthly Asset Follow up'!BB58+'02 - Monthly Asset Follow up'!BC58-'02 - Monthly Asset Follow up'!BR58+'02 - Monthly Asset Follow up'!BU58-AA54)</f>
        <v/>
      </c>
      <c r="AW54" s="221"/>
    </row>
    <row r="55" spans="2:49" ht="13">
      <c r="B55" s="1593" t="str">
        <f t="shared" si="1"/>
        <v/>
      </c>
      <c r="C55" s="1594">
        <f>'02 -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2"/>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3"/>
        <v/>
      </c>
      <c r="R55" s="215" t="str">
        <f>IF($C55=0,"",SUMIFS(INPUT_DATA!BG:BG,INPUT_DATA!$A:$A,$C55,INPUT_DATA!$B:$B,"S"))</f>
        <v/>
      </c>
      <c r="S55" s="215" t="str">
        <f>IF($C55=0,"",SUMIFS(INPUT_DATA!BH:BH,INPUT_DATA!$A:$A,$C55,INPUT_DATA!$B:$B,"S"))</f>
        <v/>
      </c>
      <c r="T55" s="214" t="str">
        <f t="shared" si="4"/>
        <v/>
      </c>
      <c r="U55" s="216" t="str">
        <f>IF($C55=0,"",SUMIFS(INPUT_DATA!BK:BK,INPUT_DATA!$A:$A,$C55,INPUT_DATA!$B:$B,"S"))</f>
        <v/>
      </c>
      <c r="V55" s="220" t="str">
        <f t="shared" si="5"/>
        <v/>
      </c>
      <c r="W55" s="218"/>
      <c r="X55" s="211" t="str">
        <f>IF($C55=0,"",SUMIFS(INPUT_DATA!AT:AT,INPUT_DATA!$A:$A,$C55,INPUT_DATA!$B:$B,"D"))</f>
        <v/>
      </c>
      <c r="Y55" s="212" t="str">
        <f>IF($C55=0,"",SUMIFS(INPUT_DATA!AU:AU,INPUT_DATA!$A:$A,$C55,INPUT_DATA!$B:$B,"D"))</f>
        <v/>
      </c>
      <c r="Z55" s="212" t="str">
        <f>IF($C55=0,"",SUMIFS(INPUT_DATA!AV:AV,INPUT_DATA!$A:$A,$C55,INPUT_DATA!$B:$B,"D"))</f>
        <v/>
      </c>
      <c r="AA55" s="213" t="str">
        <f t="shared" si="11"/>
        <v/>
      </c>
      <c r="AB55" s="212" t="str">
        <f>IF($C55=0,"",SUMIFS(INPUT_DATA!AX:AX,INPUT_DATA!$A:$A,$C55,INPUT_DATA!$B:$B,"D"))</f>
        <v/>
      </c>
      <c r="AC55" s="212" t="str">
        <f>IF($C55=0,"",SUMIFS(INPUT_DATA!AY:AY,INPUT_DATA!$A:$A,$C55,INPUT_DATA!$B:$B,"D"))</f>
        <v/>
      </c>
      <c r="AD55" s="212" t="str">
        <f>IF($C55=0,"",SUMIFS(INPUT_DATA!AZ:AZ,INPUT_DATA!$A:$A,$C55,INPUT_DATA!$B:$B,"D"))</f>
        <v/>
      </c>
      <c r="AE55" s="212" t="str">
        <f>IF($C55=0,"",SUMIFS(INPUT_DATA!BA:BA,INPUT_DATA!$A:$A,$C55,INPUT_DATA!$B:$B,"D"))</f>
        <v/>
      </c>
      <c r="AF55" s="212" t="str">
        <f>IF($C55=0,"",SUMIFS(INPUT_DATA!BB:BB,INPUT_DATA!$A:$A,$C55,INPUT_DATA!$B:$B,"D"))</f>
        <v/>
      </c>
      <c r="AG55" s="212" t="str">
        <f>IF($C55=0,"",SUMIFS(INPUT_DATA!BC:BC,INPUT_DATA!$A:$A,$C55,INPUT_DATA!$B:$B,"D"))</f>
        <v/>
      </c>
      <c r="AH55" s="212" t="str">
        <f>IF($C55=0,"",SUMIFS(INPUT_DATA!BD:BD,INPUT_DATA!$A:$A,$C55,INPUT_DATA!$B:$B,"D"))</f>
        <v/>
      </c>
      <c r="AI55" s="212" t="str">
        <f>IF($C55=0,"",SUMIFS(INPUT_DATA!BE:BE,INPUT_DATA!$A:$A,$C55,INPUT_DATA!$B:$B,"D"))</f>
        <v/>
      </c>
      <c r="AJ55" s="214" t="str">
        <f t="shared" si="12"/>
        <v/>
      </c>
      <c r="AK55" s="215" t="str">
        <f>IF($C55=0,"",SUMIFS(INPUT_DATA!BG:BG,INPUT_DATA!$A:$A,$C55,INPUT_DATA!$B:$B,"D"))</f>
        <v/>
      </c>
      <c r="AL55" s="215" t="str">
        <f>IF($C55=0,"",SUMIFS(INPUT_DATA!BH:BH,INPUT_DATA!$A:$A,$C55,INPUT_DATA!$B:$B,"D"))</f>
        <v/>
      </c>
      <c r="AM55" s="214" t="str">
        <f t="shared" si="13"/>
        <v/>
      </c>
      <c r="AN55" s="216" t="str">
        <f>IF($C55=0,"",SUMIFS(INPUT_DATA!BK:BK,INPUT_DATA!$A:$A,$C55,INPUT_DATA!$B:$B,"D"))</f>
        <v/>
      </c>
      <c r="AO55" s="217" t="str">
        <f t="shared" si="14"/>
        <v/>
      </c>
      <c r="AP55" s="218"/>
      <c r="AR55" s="217" t="str">
        <f t="shared" si="10"/>
        <v/>
      </c>
      <c r="AT55" s="209" t="str">
        <f>IF($C55=0,"",'02 - Monthly Asset Follow up'!E59+'02 - Monthly Asset Follow up'!F59-'02 - Monthly Asset Follow up'!V59+'02 - Monthly Asset Follow up'!Y59-H55)</f>
        <v/>
      </c>
      <c r="AU55" s="209" t="str">
        <f>IF($C55=0,"",'02 - Monthly Asset Follow up'!BB59+'02 - Monthly Asset Follow up'!BC59-'02 - Monthly Asset Follow up'!BR59+'02 - Monthly Asset Follow up'!BU59-AA55)</f>
        <v/>
      </c>
      <c r="AW55" s="221"/>
    </row>
    <row r="56" spans="2:49" ht="13">
      <c r="B56" s="1593" t="str">
        <f t="shared" si="1"/>
        <v/>
      </c>
      <c r="C56" s="1594">
        <f>'02 -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2"/>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3"/>
        <v/>
      </c>
      <c r="R56" s="215" t="str">
        <f>IF($C56=0,"",SUMIFS(INPUT_DATA!BG:BG,INPUT_DATA!$A:$A,$C56,INPUT_DATA!$B:$B,"S"))</f>
        <v/>
      </c>
      <c r="S56" s="215" t="str">
        <f>IF($C56=0,"",SUMIFS(INPUT_DATA!BH:BH,INPUT_DATA!$A:$A,$C56,INPUT_DATA!$B:$B,"S"))</f>
        <v/>
      </c>
      <c r="T56" s="214" t="str">
        <f t="shared" si="4"/>
        <v/>
      </c>
      <c r="U56" s="216" t="str">
        <f>IF($C56=0,"",SUMIFS(INPUT_DATA!BK:BK,INPUT_DATA!$A:$A,$C56,INPUT_DATA!$B:$B,"S"))</f>
        <v/>
      </c>
      <c r="V56" s="220" t="str">
        <f t="shared" si="5"/>
        <v/>
      </c>
      <c r="W56" s="218"/>
      <c r="X56" s="211" t="str">
        <f>IF($C56=0,"",SUMIFS(INPUT_DATA!AT:AT,INPUT_DATA!$A:$A,$C56,INPUT_DATA!$B:$B,"D"))</f>
        <v/>
      </c>
      <c r="Y56" s="212" t="str">
        <f>IF($C56=0,"",SUMIFS(INPUT_DATA!AU:AU,INPUT_DATA!$A:$A,$C56,INPUT_DATA!$B:$B,"D"))</f>
        <v/>
      </c>
      <c r="Z56" s="212" t="str">
        <f>IF($C56=0,"",SUMIFS(INPUT_DATA!AV:AV,INPUT_DATA!$A:$A,$C56,INPUT_DATA!$B:$B,"D"))</f>
        <v/>
      </c>
      <c r="AA56" s="213" t="str">
        <f t="shared" si="11"/>
        <v/>
      </c>
      <c r="AB56" s="212" t="str">
        <f>IF($C56=0,"",SUMIFS(INPUT_DATA!AX:AX,INPUT_DATA!$A:$A,$C56,INPUT_DATA!$B:$B,"D"))</f>
        <v/>
      </c>
      <c r="AC56" s="212" t="str">
        <f>IF($C56=0,"",SUMIFS(INPUT_DATA!AY:AY,INPUT_DATA!$A:$A,$C56,INPUT_DATA!$B:$B,"D"))</f>
        <v/>
      </c>
      <c r="AD56" s="212" t="str">
        <f>IF($C56=0,"",SUMIFS(INPUT_DATA!AZ:AZ,INPUT_DATA!$A:$A,$C56,INPUT_DATA!$B:$B,"D"))</f>
        <v/>
      </c>
      <c r="AE56" s="212" t="str">
        <f>IF($C56=0,"",SUMIFS(INPUT_DATA!BA:BA,INPUT_DATA!$A:$A,$C56,INPUT_DATA!$B:$B,"D"))</f>
        <v/>
      </c>
      <c r="AF56" s="212" t="str">
        <f>IF($C56=0,"",SUMIFS(INPUT_DATA!BB:BB,INPUT_DATA!$A:$A,$C56,INPUT_DATA!$B:$B,"D"))</f>
        <v/>
      </c>
      <c r="AG56" s="212" t="str">
        <f>IF($C56=0,"",SUMIFS(INPUT_DATA!BC:BC,INPUT_DATA!$A:$A,$C56,INPUT_DATA!$B:$B,"D"))</f>
        <v/>
      </c>
      <c r="AH56" s="212" t="str">
        <f>IF($C56=0,"",SUMIFS(INPUT_DATA!BD:BD,INPUT_DATA!$A:$A,$C56,INPUT_DATA!$B:$B,"D"))</f>
        <v/>
      </c>
      <c r="AI56" s="212" t="str">
        <f>IF($C56=0,"",SUMIFS(INPUT_DATA!BE:BE,INPUT_DATA!$A:$A,$C56,INPUT_DATA!$B:$B,"D"))</f>
        <v/>
      </c>
      <c r="AJ56" s="214" t="str">
        <f t="shared" si="12"/>
        <v/>
      </c>
      <c r="AK56" s="215" t="str">
        <f>IF($C56=0,"",SUMIFS(INPUT_DATA!BG:BG,INPUT_DATA!$A:$A,$C56,INPUT_DATA!$B:$B,"D"))</f>
        <v/>
      </c>
      <c r="AL56" s="215" t="str">
        <f>IF($C56=0,"",SUMIFS(INPUT_DATA!BH:BH,INPUT_DATA!$A:$A,$C56,INPUT_DATA!$B:$B,"D"))</f>
        <v/>
      </c>
      <c r="AM56" s="214" t="str">
        <f t="shared" si="13"/>
        <v/>
      </c>
      <c r="AN56" s="216" t="str">
        <f>IF($C56=0,"",SUMIFS(INPUT_DATA!BK:BK,INPUT_DATA!$A:$A,$C56,INPUT_DATA!$B:$B,"D"))</f>
        <v/>
      </c>
      <c r="AO56" s="217" t="str">
        <f t="shared" si="14"/>
        <v/>
      </c>
      <c r="AP56" s="218"/>
      <c r="AR56" s="217" t="str">
        <f t="shared" si="10"/>
        <v/>
      </c>
      <c r="AT56" s="209" t="str">
        <f>IF($C56=0,"",'02 - Monthly Asset Follow up'!E60+'02 - Monthly Asset Follow up'!F60-'02 - Monthly Asset Follow up'!V60+'02 - Monthly Asset Follow up'!Y60-H56)</f>
        <v/>
      </c>
      <c r="AU56" s="209" t="str">
        <f>IF($C56=0,"",'02 - Monthly Asset Follow up'!BB60+'02 - Monthly Asset Follow up'!BC60-'02 - Monthly Asset Follow up'!BR60+'02 - Monthly Asset Follow up'!BU60-AA56)</f>
        <v/>
      </c>
      <c r="AW56" s="221"/>
    </row>
    <row r="57" spans="2:49" ht="13">
      <c r="B57" s="1593" t="str">
        <f t="shared" si="1"/>
        <v/>
      </c>
      <c r="C57" s="1594">
        <f>'02 -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2"/>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3"/>
        <v/>
      </c>
      <c r="R57" s="215" t="str">
        <f>IF($C57=0,"",SUMIFS(INPUT_DATA!BG:BG,INPUT_DATA!$A:$A,$C57,INPUT_DATA!$B:$B,"S"))</f>
        <v/>
      </c>
      <c r="S57" s="215" t="str">
        <f>IF($C57=0,"",SUMIFS(INPUT_DATA!BH:BH,INPUT_DATA!$A:$A,$C57,INPUT_DATA!$B:$B,"S"))</f>
        <v/>
      </c>
      <c r="T57" s="214" t="str">
        <f t="shared" si="4"/>
        <v/>
      </c>
      <c r="U57" s="216" t="str">
        <f>IF($C57=0,"",SUMIFS(INPUT_DATA!BK:BK,INPUT_DATA!$A:$A,$C57,INPUT_DATA!$B:$B,"S"))</f>
        <v/>
      </c>
      <c r="V57" s="220" t="str">
        <f t="shared" si="5"/>
        <v/>
      </c>
      <c r="W57" s="218"/>
      <c r="X57" s="211" t="str">
        <f>IF($C57=0,"",SUMIFS(INPUT_DATA!AT:AT,INPUT_DATA!$A:$A,$C57,INPUT_DATA!$B:$B,"D"))</f>
        <v/>
      </c>
      <c r="Y57" s="212" t="str">
        <f>IF($C57=0,"",SUMIFS(INPUT_DATA!AU:AU,INPUT_DATA!$A:$A,$C57,INPUT_DATA!$B:$B,"D"))</f>
        <v/>
      </c>
      <c r="Z57" s="212" t="str">
        <f>IF($C57=0,"",SUMIFS(INPUT_DATA!AV:AV,INPUT_DATA!$A:$A,$C57,INPUT_DATA!$B:$B,"D"))</f>
        <v/>
      </c>
      <c r="AA57" s="213" t="str">
        <f t="shared" si="11"/>
        <v/>
      </c>
      <c r="AB57" s="212" t="str">
        <f>IF($C57=0,"",SUMIFS(INPUT_DATA!AX:AX,INPUT_DATA!$A:$A,$C57,INPUT_DATA!$B:$B,"D"))</f>
        <v/>
      </c>
      <c r="AC57" s="212" t="str">
        <f>IF($C57=0,"",SUMIFS(INPUT_DATA!AY:AY,INPUT_DATA!$A:$A,$C57,INPUT_DATA!$B:$B,"D"))</f>
        <v/>
      </c>
      <c r="AD57" s="212" t="str">
        <f>IF($C57=0,"",SUMIFS(INPUT_DATA!AZ:AZ,INPUT_DATA!$A:$A,$C57,INPUT_DATA!$B:$B,"D"))</f>
        <v/>
      </c>
      <c r="AE57" s="212" t="str">
        <f>IF($C57=0,"",SUMIFS(INPUT_DATA!BA:BA,INPUT_DATA!$A:$A,$C57,INPUT_DATA!$B:$B,"D"))</f>
        <v/>
      </c>
      <c r="AF57" s="212" t="str">
        <f>IF($C57=0,"",SUMIFS(INPUT_DATA!BB:BB,INPUT_DATA!$A:$A,$C57,INPUT_DATA!$B:$B,"D"))</f>
        <v/>
      </c>
      <c r="AG57" s="212" t="str">
        <f>IF($C57=0,"",SUMIFS(INPUT_DATA!BC:BC,INPUT_DATA!$A:$A,$C57,INPUT_DATA!$B:$B,"D"))</f>
        <v/>
      </c>
      <c r="AH57" s="212" t="str">
        <f>IF($C57=0,"",SUMIFS(INPUT_DATA!BD:BD,INPUT_DATA!$A:$A,$C57,INPUT_DATA!$B:$B,"D"))</f>
        <v/>
      </c>
      <c r="AI57" s="212" t="str">
        <f>IF($C57=0,"",SUMIFS(INPUT_DATA!BE:BE,INPUT_DATA!$A:$A,$C57,INPUT_DATA!$B:$B,"D"))</f>
        <v/>
      </c>
      <c r="AJ57" s="214" t="str">
        <f t="shared" si="12"/>
        <v/>
      </c>
      <c r="AK57" s="215" t="str">
        <f>IF($C57=0,"",SUMIFS(INPUT_DATA!BG:BG,INPUT_DATA!$A:$A,$C57,INPUT_DATA!$B:$B,"D"))</f>
        <v/>
      </c>
      <c r="AL57" s="215" t="str">
        <f>IF($C57=0,"",SUMIFS(INPUT_DATA!BH:BH,INPUT_DATA!$A:$A,$C57,INPUT_DATA!$B:$B,"D"))</f>
        <v/>
      </c>
      <c r="AM57" s="214" t="str">
        <f t="shared" si="13"/>
        <v/>
      </c>
      <c r="AN57" s="216" t="str">
        <f>IF($C57=0,"",SUMIFS(INPUT_DATA!BK:BK,INPUT_DATA!$A:$A,$C57,INPUT_DATA!$B:$B,"D"))</f>
        <v/>
      </c>
      <c r="AO57" s="217" t="str">
        <f t="shared" si="14"/>
        <v/>
      </c>
      <c r="AP57" s="218"/>
      <c r="AR57" s="217" t="str">
        <f t="shared" si="10"/>
        <v/>
      </c>
      <c r="AT57" s="209" t="str">
        <f>IF($C57=0,"",'02 - Monthly Asset Follow up'!E61+'02 - Monthly Asset Follow up'!F61-'02 - Monthly Asset Follow up'!V61+'02 - Monthly Asset Follow up'!Y61-H57)</f>
        <v/>
      </c>
      <c r="AU57" s="209" t="str">
        <f>IF($C57=0,"",'02 - Monthly Asset Follow up'!BB61+'02 - Monthly Asset Follow up'!BC61-'02 - Monthly Asset Follow up'!BR61+'02 - Monthly Asset Follow up'!BU61-AA57)</f>
        <v/>
      </c>
      <c r="AW57" s="221"/>
    </row>
    <row r="58" spans="2:49" ht="13">
      <c r="B58" s="1593" t="str">
        <f t="shared" si="1"/>
        <v/>
      </c>
      <c r="C58" s="1594">
        <f>'02 -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2"/>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3"/>
        <v/>
      </c>
      <c r="R58" s="215" t="str">
        <f>IF($C58=0,"",SUMIFS(INPUT_DATA!BG:BG,INPUT_DATA!$A:$A,$C58,INPUT_DATA!$B:$B,"S"))</f>
        <v/>
      </c>
      <c r="S58" s="215" t="str">
        <f>IF($C58=0,"",SUMIFS(INPUT_DATA!BH:BH,INPUT_DATA!$A:$A,$C58,INPUT_DATA!$B:$B,"S"))</f>
        <v/>
      </c>
      <c r="T58" s="214" t="str">
        <f t="shared" si="4"/>
        <v/>
      </c>
      <c r="U58" s="216" t="str">
        <f>IF($C58=0,"",SUMIFS(INPUT_DATA!BK:BK,INPUT_DATA!$A:$A,$C58,INPUT_DATA!$B:$B,"S"))</f>
        <v/>
      </c>
      <c r="V58" s="220" t="str">
        <f t="shared" si="5"/>
        <v/>
      </c>
      <c r="W58" s="218"/>
      <c r="X58" s="211" t="str">
        <f>IF($C58=0,"",SUMIFS(INPUT_DATA!AT:AT,INPUT_DATA!$A:$A,$C58,INPUT_DATA!$B:$B,"D"))</f>
        <v/>
      </c>
      <c r="Y58" s="212" t="str">
        <f>IF($C58=0,"",SUMIFS(INPUT_DATA!AU:AU,INPUT_DATA!$A:$A,$C58,INPUT_DATA!$B:$B,"D"))</f>
        <v/>
      </c>
      <c r="Z58" s="212" t="str">
        <f>IF($C58=0,"",SUMIFS(INPUT_DATA!AV:AV,INPUT_DATA!$A:$A,$C58,INPUT_DATA!$B:$B,"D"))</f>
        <v/>
      </c>
      <c r="AA58" s="213" t="str">
        <f t="shared" si="11"/>
        <v/>
      </c>
      <c r="AB58" s="212" t="str">
        <f>IF($C58=0,"",SUMIFS(INPUT_DATA!AX:AX,INPUT_DATA!$A:$A,$C58,INPUT_DATA!$B:$B,"D"))</f>
        <v/>
      </c>
      <c r="AC58" s="212" t="str">
        <f>IF($C58=0,"",SUMIFS(INPUT_DATA!AY:AY,INPUT_DATA!$A:$A,$C58,INPUT_DATA!$B:$B,"D"))</f>
        <v/>
      </c>
      <c r="AD58" s="212" t="str">
        <f>IF($C58=0,"",SUMIFS(INPUT_DATA!AZ:AZ,INPUT_DATA!$A:$A,$C58,INPUT_DATA!$B:$B,"D"))</f>
        <v/>
      </c>
      <c r="AE58" s="212" t="str">
        <f>IF($C58=0,"",SUMIFS(INPUT_DATA!BA:BA,INPUT_DATA!$A:$A,$C58,INPUT_DATA!$B:$B,"D"))</f>
        <v/>
      </c>
      <c r="AF58" s="212" t="str">
        <f>IF($C58=0,"",SUMIFS(INPUT_DATA!BB:BB,INPUT_DATA!$A:$A,$C58,INPUT_DATA!$B:$B,"D"))</f>
        <v/>
      </c>
      <c r="AG58" s="212" t="str">
        <f>IF($C58=0,"",SUMIFS(INPUT_DATA!BC:BC,INPUT_DATA!$A:$A,$C58,INPUT_DATA!$B:$B,"D"))</f>
        <v/>
      </c>
      <c r="AH58" s="212" t="str">
        <f>IF($C58=0,"",SUMIFS(INPUT_DATA!BD:BD,INPUT_DATA!$A:$A,$C58,INPUT_DATA!$B:$B,"D"))</f>
        <v/>
      </c>
      <c r="AI58" s="212" t="str">
        <f>IF($C58=0,"",SUMIFS(INPUT_DATA!BE:BE,INPUT_DATA!$A:$A,$C58,INPUT_DATA!$B:$B,"D"))</f>
        <v/>
      </c>
      <c r="AJ58" s="214" t="str">
        <f t="shared" si="12"/>
        <v/>
      </c>
      <c r="AK58" s="215" t="str">
        <f>IF($C58=0,"",SUMIFS(INPUT_DATA!BG:BG,INPUT_DATA!$A:$A,$C58,INPUT_DATA!$B:$B,"D"))</f>
        <v/>
      </c>
      <c r="AL58" s="215" t="str">
        <f>IF($C58=0,"",SUMIFS(INPUT_DATA!BH:BH,INPUT_DATA!$A:$A,$C58,INPUT_DATA!$B:$B,"D"))</f>
        <v/>
      </c>
      <c r="AM58" s="214" t="str">
        <f t="shared" si="13"/>
        <v/>
      </c>
      <c r="AN58" s="216" t="str">
        <f>IF($C58=0,"",SUMIFS(INPUT_DATA!BK:BK,INPUT_DATA!$A:$A,$C58,INPUT_DATA!$B:$B,"D"))</f>
        <v/>
      </c>
      <c r="AO58" s="217" t="str">
        <f t="shared" si="14"/>
        <v/>
      </c>
      <c r="AP58" s="218"/>
      <c r="AR58" s="217" t="str">
        <f t="shared" si="10"/>
        <v/>
      </c>
      <c r="AT58" s="209" t="str">
        <f>IF($C58=0,"",'02 - Monthly Asset Follow up'!E62+'02 - Monthly Asset Follow up'!F62-'02 - Monthly Asset Follow up'!V62+'02 - Monthly Asset Follow up'!Y62-H58)</f>
        <v/>
      </c>
      <c r="AU58" s="209" t="str">
        <f>IF($C58=0,"",'02 - Monthly Asset Follow up'!BB62+'02 - Monthly Asset Follow up'!BC62-'02 - Monthly Asset Follow up'!BR62+'02 - Monthly Asset Follow up'!BU62-AA58)</f>
        <v/>
      </c>
      <c r="AW58" s="221"/>
    </row>
    <row r="59" spans="2:49" ht="13">
      <c r="B59" s="1593" t="str">
        <f t="shared" si="1"/>
        <v/>
      </c>
      <c r="C59" s="1594">
        <f>'02 -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2"/>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3"/>
        <v/>
      </c>
      <c r="R59" s="215" t="str">
        <f>IF($C59=0,"",SUMIFS(INPUT_DATA!BG:BG,INPUT_DATA!$A:$A,$C59,INPUT_DATA!$B:$B,"S"))</f>
        <v/>
      </c>
      <c r="S59" s="215" t="str">
        <f>IF($C59=0,"",SUMIFS(INPUT_DATA!BH:BH,INPUT_DATA!$A:$A,$C59,INPUT_DATA!$B:$B,"S"))</f>
        <v/>
      </c>
      <c r="T59" s="214" t="str">
        <f t="shared" si="4"/>
        <v/>
      </c>
      <c r="U59" s="216" t="str">
        <f>IF($C59=0,"",SUMIFS(INPUT_DATA!BK:BK,INPUT_DATA!$A:$A,$C59,INPUT_DATA!$B:$B,"S"))</f>
        <v/>
      </c>
      <c r="V59" s="220" t="str">
        <f t="shared" si="5"/>
        <v/>
      </c>
      <c r="W59" s="218"/>
      <c r="X59" s="211" t="str">
        <f>IF($C59=0,"",SUMIFS(INPUT_DATA!AT:AT,INPUT_DATA!$A:$A,$C59,INPUT_DATA!$B:$B,"D"))</f>
        <v/>
      </c>
      <c r="Y59" s="212" t="str">
        <f>IF($C59=0,"",SUMIFS(INPUT_DATA!AU:AU,INPUT_DATA!$A:$A,$C59,INPUT_DATA!$B:$B,"D"))</f>
        <v/>
      </c>
      <c r="Z59" s="212" t="str">
        <f>IF($C59=0,"",SUMIFS(INPUT_DATA!AV:AV,INPUT_DATA!$A:$A,$C59,INPUT_DATA!$B:$B,"D"))</f>
        <v/>
      </c>
      <c r="AA59" s="213" t="str">
        <f t="shared" si="11"/>
        <v/>
      </c>
      <c r="AB59" s="212" t="str">
        <f>IF($C59=0,"",SUMIFS(INPUT_DATA!AX:AX,INPUT_DATA!$A:$A,$C59,INPUT_DATA!$B:$B,"D"))</f>
        <v/>
      </c>
      <c r="AC59" s="212" t="str">
        <f>IF($C59=0,"",SUMIFS(INPUT_DATA!AY:AY,INPUT_DATA!$A:$A,$C59,INPUT_DATA!$B:$B,"D"))</f>
        <v/>
      </c>
      <c r="AD59" s="212" t="str">
        <f>IF($C59=0,"",SUMIFS(INPUT_DATA!AZ:AZ,INPUT_DATA!$A:$A,$C59,INPUT_DATA!$B:$B,"D"))</f>
        <v/>
      </c>
      <c r="AE59" s="212" t="str">
        <f>IF($C59=0,"",SUMIFS(INPUT_DATA!BA:BA,INPUT_DATA!$A:$A,$C59,INPUT_DATA!$B:$B,"D"))</f>
        <v/>
      </c>
      <c r="AF59" s="212" t="str">
        <f>IF($C59=0,"",SUMIFS(INPUT_DATA!BB:BB,INPUT_DATA!$A:$A,$C59,INPUT_DATA!$B:$B,"D"))</f>
        <v/>
      </c>
      <c r="AG59" s="212" t="str">
        <f>IF($C59=0,"",SUMIFS(INPUT_DATA!BC:BC,INPUT_DATA!$A:$A,$C59,INPUT_DATA!$B:$B,"D"))</f>
        <v/>
      </c>
      <c r="AH59" s="212" t="str">
        <f>IF($C59=0,"",SUMIFS(INPUT_DATA!BD:BD,INPUT_DATA!$A:$A,$C59,INPUT_DATA!$B:$B,"D"))</f>
        <v/>
      </c>
      <c r="AI59" s="212" t="str">
        <f>IF($C59=0,"",SUMIFS(INPUT_DATA!BE:BE,INPUT_DATA!$A:$A,$C59,INPUT_DATA!$B:$B,"D"))</f>
        <v/>
      </c>
      <c r="AJ59" s="214" t="str">
        <f t="shared" si="12"/>
        <v/>
      </c>
      <c r="AK59" s="215" t="str">
        <f>IF($C59=0,"",SUMIFS(INPUT_DATA!BG:BG,INPUT_DATA!$A:$A,$C59,INPUT_DATA!$B:$B,"D"))</f>
        <v/>
      </c>
      <c r="AL59" s="215" t="str">
        <f>IF($C59=0,"",SUMIFS(INPUT_DATA!BH:BH,INPUT_DATA!$A:$A,$C59,INPUT_DATA!$B:$B,"D"))</f>
        <v/>
      </c>
      <c r="AM59" s="214" t="str">
        <f t="shared" si="13"/>
        <v/>
      </c>
      <c r="AN59" s="216" t="str">
        <f>IF($C59=0,"",SUMIFS(INPUT_DATA!BK:BK,INPUT_DATA!$A:$A,$C59,INPUT_DATA!$B:$B,"D"))</f>
        <v/>
      </c>
      <c r="AO59" s="217" t="str">
        <f t="shared" si="14"/>
        <v/>
      </c>
      <c r="AP59" s="218"/>
      <c r="AR59" s="217" t="str">
        <f t="shared" si="10"/>
        <v/>
      </c>
      <c r="AT59" s="209" t="str">
        <f>IF($C59=0,"",'02 - Monthly Asset Follow up'!E63+'02 - Monthly Asset Follow up'!F63-'02 - Monthly Asset Follow up'!V63+'02 - Monthly Asset Follow up'!Y63-H59)</f>
        <v/>
      </c>
      <c r="AU59" s="209" t="str">
        <f>IF($C59=0,"",'02 - Monthly Asset Follow up'!BB63+'02 - Monthly Asset Follow up'!BC63-'02 - Monthly Asset Follow up'!BR63+'02 - Monthly Asset Follow up'!BU63-AA59)</f>
        <v/>
      </c>
      <c r="AW59" s="221"/>
    </row>
    <row r="60" spans="2:49" ht="13">
      <c r="B60" s="1593" t="str">
        <f t="shared" si="1"/>
        <v/>
      </c>
      <c r="C60" s="1594">
        <f>'02 -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2"/>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3"/>
        <v/>
      </c>
      <c r="R60" s="215" t="str">
        <f>IF($C60=0,"",SUMIFS(INPUT_DATA!BG:BG,INPUT_DATA!$A:$A,$C60,INPUT_DATA!$B:$B,"S"))</f>
        <v/>
      </c>
      <c r="S60" s="215" t="str">
        <f>IF($C60=0,"",SUMIFS(INPUT_DATA!BH:BH,INPUT_DATA!$A:$A,$C60,INPUT_DATA!$B:$B,"S"))</f>
        <v/>
      </c>
      <c r="T60" s="214" t="str">
        <f t="shared" si="4"/>
        <v/>
      </c>
      <c r="U60" s="216" t="str">
        <f>IF($C60=0,"",SUMIFS(INPUT_DATA!BK:BK,INPUT_DATA!$A:$A,$C60,INPUT_DATA!$B:$B,"S"))</f>
        <v/>
      </c>
      <c r="V60" s="220" t="str">
        <f t="shared" si="5"/>
        <v/>
      </c>
      <c r="W60" s="218"/>
      <c r="X60" s="211" t="str">
        <f>IF($C60=0,"",SUMIFS(INPUT_DATA!AT:AT,INPUT_DATA!$A:$A,$C60,INPUT_DATA!$B:$B,"D"))</f>
        <v/>
      </c>
      <c r="Y60" s="212" t="str">
        <f>IF($C60=0,"",SUMIFS(INPUT_DATA!AU:AU,INPUT_DATA!$A:$A,$C60,INPUT_DATA!$B:$B,"D"))</f>
        <v/>
      </c>
      <c r="Z60" s="212" t="str">
        <f>IF($C60=0,"",SUMIFS(INPUT_DATA!AV:AV,INPUT_DATA!$A:$A,$C60,INPUT_DATA!$B:$B,"D"))</f>
        <v/>
      </c>
      <c r="AA60" s="213" t="str">
        <f t="shared" si="11"/>
        <v/>
      </c>
      <c r="AB60" s="212" t="str">
        <f>IF($C60=0,"",SUMIFS(INPUT_DATA!AX:AX,INPUT_DATA!$A:$A,$C60,INPUT_DATA!$B:$B,"D"))</f>
        <v/>
      </c>
      <c r="AC60" s="212" t="str">
        <f>IF($C60=0,"",SUMIFS(INPUT_DATA!AY:AY,INPUT_DATA!$A:$A,$C60,INPUT_DATA!$B:$B,"D"))</f>
        <v/>
      </c>
      <c r="AD60" s="212" t="str">
        <f>IF($C60=0,"",SUMIFS(INPUT_DATA!AZ:AZ,INPUT_DATA!$A:$A,$C60,INPUT_DATA!$B:$B,"D"))</f>
        <v/>
      </c>
      <c r="AE60" s="212" t="str">
        <f>IF($C60=0,"",SUMIFS(INPUT_DATA!BA:BA,INPUT_DATA!$A:$A,$C60,INPUT_DATA!$B:$B,"D"))</f>
        <v/>
      </c>
      <c r="AF60" s="212" t="str">
        <f>IF($C60=0,"",SUMIFS(INPUT_DATA!BB:BB,INPUT_DATA!$A:$A,$C60,INPUT_DATA!$B:$B,"D"))</f>
        <v/>
      </c>
      <c r="AG60" s="212" t="str">
        <f>IF($C60=0,"",SUMIFS(INPUT_DATA!BC:BC,INPUT_DATA!$A:$A,$C60,INPUT_DATA!$B:$B,"D"))</f>
        <v/>
      </c>
      <c r="AH60" s="212" t="str">
        <f>IF($C60=0,"",SUMIFS(INPUT_DATA!BD:BD,INPUT_DATA!$A:$A,$C60,INPUT_DATA!$B:$B,"D"))</f>
        <v/>
      </c>
      <c r="AI60" s="212" t="str">
        <f>IF($C60=0,"",SUMIFS(INPUT_DATA!BE:BE,INPUT_DATA!$A:$A,$C60,INPUT_DATA!$B:$B,"D"))</f>
        <v/>
      </c>
      <c r="AJ60" s="214" t="str">
        <f t="shared" si="12"/>
        <v/>
      </c>
      <c r="AK60" s="215" t="str">
        <f>IF($C60=0,"",SUMIFS(INPUT_DATA!BG:BG,INPUT_DATA!$A:$A,$C60,INPUT_DATA!$B:$B,"D"))</f>
        <v/>
      </c>
      <c r="AL60" s="215" t="str">
        <f>IF($C60=0,"",SUMIFS(INPUT_DATA!BH:BH,INPUT_DATA!$A:$A,$C60,INPUT_DATA!$B:$B,"D"))</f>
        <v/>
      </c>
      <c r="AM60" s="214" t="str">
        <f t="shared" si="13"/>
        <v/>
      </c>
      <c r="AN60" s="216" t="str">
        <f>IF($C60=0,"",SUMIFS(INPUT_DATA!BK:BK,INPUT_DATA!$A:$A,$C60,INPUT_DATA!$B:$B,"D"))</f>
        <v/>
      </c>
      <c r="AO60" s="217" t="str">
        <f t="shared" si="14"/>
        <v/>
      </c>
      <c r="AP60" s="218"/>
      <c r="AR60" s="217" t="str">
        <f t="shared" si="10"/>
        <v/>
      </c>
      <c r="AT60" s="209" t="str">
        <f>IF($C60=0,"",'02 - Monthly Asset Follow up'!E64+'02 - Monthly Asset Follow up'!F64-'02 - Monthly Asset Follow up'!V64+'02 - Monthly Asset Follow up'!Y64-H60)</f>
        <v/>
      </c>
      <c r="AU60" s="209" t="str">
        <f>IF($C60=0,"",'02 - Monthly Asset Follow up'!BB64+'02 - Monthly Asset Follow up'!BC64-'02 - Monthly Asset Follow up'!BR64+'02 - Monthly Asset Follow up'!BU64-AA60)</f>
        <v/>
      </c>
      <c r="AW60" s="221"/>
    </row>
    <row r="61" spans="2:49" ht="13">
      <c r="B61" s="1593" t="str">
        <f t="shared" si="1"/>
        <v/>
      </c>
      <c r="C61" s="1594">
        <f>'02 -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2"/>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3"/>
        <v/>
      </c>
      <c r="R61" s="215" t="str">
        <f>IF($C61=0,"",SUMIFS(INPUT_DATA!BG:BG,INPUT_DATA!$A:$A,$C61,INPUT_DATA!$B:$B,"S"))</f>
        <v/>
      </c>
      <c r="S61" s="215" t="str">
        <f>IF($C61=0,"",SUMIFS(INPUT_DATA!BH:BH,INPUT_DATA!$A:$A,$C61,INPUT_DATA!$B:$B,"S"))</f>
        <v/>
      </c>
      <c r="T61" s="214" t="str">
        <f t="shared" si="4"/>
        <v/>
      </c>
      <c r="U61" s="216" t="str">
        <f>IF($C61=0,"",SUMIFS(INPUT_DATA!BK:BK,INPUT_DATA!$A:$A,$C61,INPUT_DATA!$B:$B,"S"))</f>
        <v/>
      </c>
      <c r="V61" s="220" t="str">
        <f t="shared" si="5"/>
        <v/>
      </c>
      <c r="W61" s="218"/>
      <c r="X61" s="211" t="str">
        <f>IF($C61=0,"",SUMIFS(INPUT_DATA!AT:AT,INPUT_DATA!$A:$A,$C61,INPUT_DATA!$B:$B,"D"))</f>
        <v/>
      </c>
      <c r="Y61" s="212" t="str">
        <f>IF($C61=0,"",SUMIFS(INPUT_DATA!AU:AU,INPUT_DATA!$A:$A,$C61,INPUT_DATA!$B:$B,"D"))</f>
        <v/>
      </c>
      <c r="Z61" s="212" t="str">
        <f>IF($C61=0,"",SUMIFS(INPUT_DATA!AV:AV,INPUT_DATA!$A:$A,$C61,INPUT_DATA!$B:$B,"D"))</f>
        <v/>
      </c>
      <c r="AA61" s="213" t="str">
        <f t="shared" si="11"/>
        <v/>
      </c>
      <c r="AB61" s="212" t="str">
        <f>IF($C61=0,"",SUMIFS(INPUT_DATA!AX:AX,INPUT_DATA!$A:$A,$C61,INPUT_DATA!$B:$B,"D"))</f>
        <v/>
      </c>
      <c r="AC61" s="212" t="str">
        <f>IF($C61=0,"",SUMIFS(INPUT_DATA!AY:AY,INPUT_DATA!$A:$A,$C61,INPUT_DATA!$B:$B,"D"))</f>
        <v/>
      </c>
      <c r="AD61" s="212" t="str">
        <f>IF($C61=0,"",SUMIFS(INPUT_DATA!AZ:AZ,INPUT_DATA!$A:$A,$C61,INPUT_DATA!$B:$B,"D"))</f>
        <v/>
      </c>
      <c r="AE61" s="212" t="str">
        <f>IF($C61=0,"",SUMIFS(INPUT_DATA!BA:BA,INPUT_DATA!$A:$A,$C61,INPUT_DATA!$B:$B,"D"))</f>
        <v/>
      </c>
      <c r="AF61" s="212" t="str">
        <f>IF($C61=0,"",SUMIFS(INPUT_DATA!BB:BB,INPUT_DATA!$A:$A,$C61,INPUT_DATA!$B:$B,"D"))</f>
        <v/>
      </c>
      <c r="AG61" s="212" t="str">
        <f>IF($C61=0,"",SUMIFS(INPUT_DATA!BC:BC,INPUT_DATA!$A:$A,$C61,INPUT_DATA!$B:$B,"D"))</f>
        <v/>
      </c>
      <c r="AH61" s="212" t="str">
        <f>IF($C61=0,"",SUMIFS(INPUT_DATA!BD:BD,INPUT_DATA!$A:$A,$C61,INPUT_DATA!$B:$B,"D"))</f>
        <v/>
      </c>
      <c r="AI61" s="212" t="str">
        <f>IF($C61=0,"",SUMIFS(INPUT_DATA!BE:BE,INPUT_DATA!$A:$A,$C61,INPUT_DATA!$B:$B,"D"))</f>
        <v/>
      </c>
      <c r="AJ61" s="214" t="str">
        <f t="shared" si="12"/>
        <v/>
      </c>
      <c r="AK61" s="215" t="str">
        <f>IF($C61=0,"",SUMIFS(INPUT_DATA!BG:BG,INPUT_DATA!$A:$A,$C61,INPUT_DATA!$B:$B,"D"))</f>
        <v/>
      </c>
      <c r="AL61" s="215" t="str">
        <f>IF($C61=0,"",SUMIFS(INPUT_DATA!BH:BH,INPUT_DATA!$A:$A,$C61,INPUT_DATA!$B:$B,"D"))</f>
        <v/>
      </c>
      <c r="AM61" s="214" t="str">
        <f t="shared" si="13"/>
        <v/>
      </c>
      <c r="AN61" s="216" t="str">
        <f>IF($C61=0,"",SUMIFS(INPUT_DATA!BK:BK,INPUT_DATA!$A:$A,$C61,INPUT_DATA!$B:$B,"D"))</f>
        <v/>
      </c>
      <c r="AO61" s="217" t="str">
        <f t="shared" si="14"/>
        <v/>
      </c>
      <c r="AP61" s="218"/>
      <c r="AR61" s="217" t="str">
        <f t="shared" si="10"/>
        <v/>
      </c>
      <c r="AT61" s="209" t="str">
        <f>IF($C61=0,"",'02 - Monthly Asset Follow up'!E65+'02 - Monthly Asset Follow up'!F65-'02 - Monthly Asset Follow up'!V65+'02 - Monthly Asset Follow up'!Y65-H61)</f>
        <v/>
      </c>
      <c r="AU61" s="209" t="str">
        <f>IF($C61=0,"",'02 - Monthly Asset Follow up'!BB65+'02 - Monthly Asset Follow up'!BC65-'02 - Monthly Asset Follow up'!BR65+'02 - Monthly Asset Follow up'!BU65-AA61)</f>
        <v/>
      </c>
      <c r="AW61" s="221"/>
    </row>
    <row r="62" spans="2:49" ht="13">
      <c r="B62" s="1593" t="str">
        <f t="shared" si="1"/>
        <v/>
      </c>
      <c r="C62" s="1594">
        <f>'02 -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2"/>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3"/>
        <v/>
      </c>
      <c r="R62" s="215" t="str">
        <f>IF($C62=0,"",SUMIFS(INPUT_DATA!BG:BG,INPUT_DATA!$A:$A,$C62,INPUT_DATA!$B:$B,"S"))</f>
        <v/>
      </c>
      <c r="S62" s="215" t="str">
        <f>IF($C62=0,"",SUMIFS(INPUT_DATA!BH:BH,INPUT_DATA!$A:$A,$C62,INPUT_DATA!$B:$B,"S"))</f>
        <v/>
      </c>
      <c r="T62" s="214" t="str">
        <f t="shared" si="4"/>
        <v/>
      </c>
      <c r="U62" s="216" t="str">
        <f>IF($C62=0,"",SUMIFS(INPUT_DATA!BK:BK,INPUT_DATA!$A:$A,$C62,INPUT_DATA!$B:$B,"S"))</f>
        <v/>
      </c>
      <c r="V62" s="220" t="str">
        <f t="shared" si="5"/>
        <v/>
      </c>
      <c r="W62" s="218"/>
      <c r="X62" s="211" t="str">
        <f>IF($C62=0,"",SUMIFS(INPUT_DATA!AT:AT,INPUT_DATA!$A:$A,$C62,INPUT_DATA!$B:$B,"D"))</f>
        <v/>
      </c>
      <c r="Y62" s="212" t="str">
        <f>IF($C62=0,"",SUMIFS(INPUT_DATA!AU:AU,INPUT_DATA!$A:$A,$C62,INPUT_DATA!$B:$B,"D"))</f>
        <v/>
      </c>
      <c r="Z62" s="212" t="str">
        <f>IF($C62=0,"",SUMIFS(INPUT_DATA!AV:AV,INPUT_DATA!$A:$A,$C62,INPUT_DATA!$B:$B,"D"))</f>
        <v/>
      </c>
      <c r="AA62" s="213" t="str">
        <f t="shared" si="11"/>
        <v/>
      </c>
      <c r="AB62" s="212" t="str">
        <f>IF($C62=0,"",SUMIFS(INPUT_DATA!AX:AX,INPUT_DATA!$A:$A,$C62,INPUT_DATA!$B:$B,"D"))</f>
        <v/>
      </c>
      <c r="AC62" s="212" t="str">
        <f>IF($C62=0,"",SUMIFS(INPUT_DATA!AY:AY,INPUT_DATA!$A:$A,$C62,INPUT_DATA!$B:$B,"D"))</f>
        <v/>
      </c>
      <c r="AD62" s="212" t="str">
        <f>IF($C62=0,"",SUMIFS(INPUT_DATA!AZ:AZ,INPUT_DATA!$A:$A,$C62,INPUT_DATA!$B:$B,"D"))</f>
        <v/>
      </c>
      <c r="AE62" s="212" t="str">
        <f>IF($C62=0,"",SUMIFS(INPUT_DATA!BA:BA,INPUT_DATA!$A:$A,$C62,INPUT_DATA!$B:$B,"D"))</f>
        <v/>
      </c>
      <c r="AF62" s="212" t="str">
        <f>IF($C62=0,"",SUMIFS(INPUT_DATA!BB:BB,INPUT_DATA!$A:$A,$C62,INPUT_DATA!$B:$B,"D"))</f>
        <v/>
      </c>
      <c r="AG62" s="212" t="str">
        <f>IF($C62=0,"",SUMIFS(INPUT_DATA!BC:BC,INPUT_DATA!$A:$A,$C62,INPUT_DATA!$B:$B,"D"))</f>
        <v/>
      </c>
      <c r="AH62" s="212" t="str">
        <f>IF($C62=0,"",SUMIFS(INPUT_DATA!BD:BD,INPUT_DATA!$A:$A,$C62,INPUT_DATA!$B:$B,"D"))</f>
        <v/>
      </c>
      <c r="AI62" s="212" t="str">
        <f>IF($C62=0,"",SUMIFS(INPUT_DATA!BE:BE,INPUT_DATA!$A:$A,$C62,INPUT_DATA!$B:$B,"D"))</f>
        <v/>
      </c>
      <c r="AJ62" s="214" t="str">
        <f t="shared" si="12"/>
        <v/>
      </c>
      <c r="AK62" s="215" t="str">
        <f>IF($C62=0,"",SUMIFS(INPUT_DATA!BG:BG,INPUT_DATA!$A:$A,$C62,INPUT_DATA!$B:$B,"D"))</f>
        <v/>
      </c>
      <c r="AL62" s="215" t="str">
        <f>IF($C62=0,"",SUMIFS(INPUT_DATA!BH:BH,INPUT_DATA!$A:$A,$C62,INPUT_DATA!$B:$B,"D"))</f>
        <v/>
      </c>
      <c r="AM62" s="214" t="str">
        <f t="shared" si="13"/>
        <v/>
      </c>
      <c r="AN62" s="216" t="str">
        <f>IF($C62=0,"",SUMIFS(INPUT_DATA!BK:BK,INPUT_DATA!$A:$A,$C62,INPUT_DATA!$B:$B,"D"))</f>
        <v/>
      </c>
      <c r="AO62" s="217" t="str">
        <f t="shared" si="14"/>
        <v/>
      </c>
      <c r="AP62" s="218"/>
      <c r="AR62" s="217" t="str">
        <f t="shared" si="10"/>
        <v/>
      </c>
      <c r="AT62" s="209" t="str">
        <f>IF($C62=0,"",'02 - Monthly Asset Follow up'!E66+'02 - Monthly Asset Follow up'!F66-'02 - Monthly Asset Follow up'!V66+'02 - Monthly Asset Follow up'!Y66-H62)</f>
        <v/>
      </c>
      <c r="AU62" s="209" t="str">
        <f>IF($C62=0,"",'02 - Monthly Asset Follow up'!BB66+'02 - Monthly Asset Follow up'!BC66-'02 - Monthly Asset Follow up'!BR66+'02 - Monthly Asset Follow up'!BU66-AA62)</f>
        <v/>
      </c>
      <c r="AW62" s="221"/>
    </row>
    <row r="63" spans="2:49" ht="13">
      <c r="B63" s="1593" t="str">
        <f t="shared" si="1"/>
        <v/>
      </c>
      <c r="C63" s="1594">
        <f>'02 -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2"/>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3"/>
        <v/>
      </c>
      <c r="R63" s="215" t="str">
        <f>IF($C63=0,"",SUMIFS(INPUT_DATA!BG:BG,INPUT_DATA!$A:$A,$C63,INPUT_DATA!$B:$B,"S"))</f>
        <v/>
      </c>
      <c r="S63" s="215" t="str">
        <f>IF($C63=0,"",SUMIFS(INPUT_DATA!BH:BH,INPUT_DATA!$A:$A,$C63,INPUT_DATA!$B:$B,"S"))</f>
        <v/>
      </c>
      <c r="T63" s="214" t="str">
        <f t="shared" si="4"/>
        <v/>
      </c>
      <c r="U63" s="216" t="str">
        <f>IF($C63=0,"",SUMIFS(INPUT_DATA!BK:BK,INPUT_DATA!$A:$A,$C63,INPUT_DATA!$B:$B,"S"))</f>
        <v/>
      </c>
      <c r="V63" s="220" t="str">
        <f t="shared" si="5"/>
        <v/>
      </c>
      <c r="W63" s="218"/>
      <c r="X63" s="211" t="str">
        <f>IF($C63=0,"",SUMIFS(INPUT_DATA!AT:AT,INPUT_DATA!$A:$A,$C63,INPUT_DATA!$B:$B,"D"))</f>
        <v/>
      </c>
      <c r="Y63" s="212" t="str">
        <f>IF($C63=0,"",SUMIFS(INPUT_DATA!AU:AU,INPUT_DATA!$A:$A,$C63,INPUT_DATA!$B:$B,"D"))</f>
        <v/>
      </c>
      <c r="Z63" s="212" t="str">
        <f>IF($C63=0,"",SUMIFS(INPUT_DATA!AV:AV,INPUT_DATA!$A:$A,$C63,INPUT_DATA!$B:$B,"D"))</f>
        <v/>
      </c>
      <c r="AA63" s="213" t="str">
        <f t="shared" si="11"/>
        <v/>
      </c>
      <c r="AB63" s="212" t="str">
        <f>IF($C63=0,"",SUMIFS(INPUT_DATA!AX:AX,INPUT_DATA!$A:$A,$C63,INPUT_DATA!$B:$B,"D"))</f>
        <v/>
      </c>
      <c r="AC63" s="212" t="str">
        <f>IF($C63=0,"",SUMIFS(INPUT_DATA!AY:AY,INPUT_DATA!$A:$A,$C63,INPUT_DATA!$B:$B,"D"))</f>
        <v/>
      </c>
      <c r="AD63" s="212" t="str">
        <f>IF($C63=0,"",SUMIFS(INPUT_DATA!AZ:AZ,INPUT_DATA!$A:$A,$C63,INPUT_DATA!$B:$B,"D"))</f>
        <v/>
      </c>
      <c r="AE63" s="212" t="str">
        <f>IF($C63=0,"",SUMIFS(INPUT_DATA!BA:BA,INPUT_DATA!$A:$A,$C63,INPUT_DATA!$B:$B,"D"))</f>
        <v/>
      </c>
      <c r="AF63" s="212" t="str">
        <f>IF($C63=0,"",SUMIFS(INPUT_DATA!BB:BB,INPUT_DATA!$A:$A,$C63,INPUT_DATA!$B:$B,"D"))</f>
        <v/>
      </c>
      <c r="AG63" s="212" t="str">
        <f>IF($C63=0,"",SUMIFS(INPUT_DATA!BC:BC,INPUT_DATA!$A:$A,$C63,INPUT_DATA!$B:$B,"D"))</f>
        <v/>
      </c>
      <c r="AH63" s="212" t="str">
        <f>IF($C63=0,"",SUMIFS(INPUT_DATA!BD:BD,INPUT_DATA!$A:$A,$C63,INPUT_DATA!$B:$B,"D"))</f>
        <v/>
      </c>
      <c r="AI63" s="212" t="str">
        <f>IF($C63=0,"",SUMIFS(INPUT_DATA!BE:BE,INPUT_DATA!$A:$A,$C63,INPUT_DATA!$B:$B,"D"))</f>
        <v/>
      </c>
      <c r="AJ63" s="214" t="str">
        <f t="shared" si="12"/>
        <v/>
      </c>
      <c r="AK63" s="215" t="str">
        <f>IF($C63=0,"",SUMIFS(INPUT_DATA!BG:BG,INPUT_DATA!$A:$A,$C63,INPUT_DATA!$B:$B,"D"))</f>
        <v/>
      </c>
      <c r="AL63" s="215" t="str">
        <f>IF($C63=0,"",SUMIFS(INPUT_DATA!BH:BH,INPUT_DATA!$A:$A,$C63,INPUT_DATA!$B:$B,"D"))</f>
        <v/>
      </c>
      <c r="AM63" s="214" t="str">
        <f t="shared" si="13"/>
        <v/>
      </c>
      <c r="AN63" s="216" t="str">
        <f>IF($C63=0,"",SUMIFS(INPUT_DATA!BK:BK,INPUT_DATA!$A:$A,$C63,INPUT_DATA!$B:$B,"D"))</f>
        <v/>
      </c>
      <c r="AO63" s="217" t="str">
        <f t="shared" si="14"/>
        <v/>
      </c>
      <c r="AP63" s="218"/>
      <c r="AR63" s="217" t="str">
        <f t="shared" si="10"/>
        <v/>
      </c>
      <c r="AT63" s="209" t="str">
        <f>IF($C63=0,"",'02 - Monthly Asset Follow up'!E67+'02 - Monthly Asset Follow up'!F67-'02 - Monthly Asset Follow up'!V67+'02 - Monthly Asset Follow up'!Y67-H63)</f>
        <v/>
      </c>
      <c r="AU63" s="209" t="str">
        <f>IF($C63=0,"",'02 - Monthly Asset Follow up'!BB67+'02 - Monthly Asset Follow up'!BC67-'02 - Monthly Asset Follow up'!BR67+'02 - Monthly Asset Follow up'!BU67-AA63)</f>
        <v/>
      </c>
      <c r="AW63" s="221"/>
    </row>
    <row r="64" spans="2:49" ht="13">
      <c r="B64" s="1593" t="str">
        <f t="shared" si="1"/>
        <v/>
      </c>
      <c r="C64" s="1594">
        <f>'02 -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2"/>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3"/>
        <v/>
      </c>
      <c r="R64" s="215" t="str">
        <f>IF($C64=0,"",SUMIFS(INPUT_DATA!BG:BG,INPUT_DATA!$A:$A,$C64,INPUT_DATA!$B:$B,"S"))</f>
        <v/>
      </c>
      <c r="S64" s="215" t="str">
        <f>IF($C64=0,"",SUMIFS(INPUT_DATA!BH:BH,INPUT_DATA!$A:$A,$C64,INPUT_DATA!$B:$B,"S"))</f>
        <v/>
      </c>
      <c r="T64" s="214" t="str">
        <f t="shared" si="4"/>
        <v/>
      </c>
      <c r="U64" s="216" t="str">
        <f>IF($C64=0,"",SUMIFS(INPUT_DATA!BK:BK,INPUT_DATA!$A:$A,$C64,INPUT_DATA!$B:$B,"S"))</f>
        <v/>
      </c>
      <c r="V64" s="220" t="str">
        <f t="shared" si="5"/>
        <v/>
      </c>
      <c r="W64" s="218"/>
      <c r="X64" s="211" t="str">
        <f>IF($C64=0,"",SUMIFS(INPUT_DATA!AT:AT,INPUT_DATA!$A:$A,$C64,INPUT_DATA!$B:$B,"D"))</f>
        <v/>
      </c>
      <c r="Y64" s="212" t="str">
        <f>IF($C64=0,"",SUMIFS(INPUT_DATA!AU:AU,INPUT_DATA!$A:$A,$C64,INPUT_DATA!$B:$B,"D"))</f>
        <v/>
      </c>
      <c r="Z64" s="212" t="str">
        <f>IF($C64=0,"",SUMIFS(INPUT_DATA!AV:AV,INPUT_DATA!$A:$A,$C64,INPUT_DATA!$B:$B,"D"))</f>
        <v/>
      </c>
      <c r="AA64" s="213" t="str">
        <f t="shared" si="11"/>
        <v/>
      </c>
      <c r="AB64" s="212" t="str">
        <f>IF($C64=0,"",SUMIFS(INPUT_DATA!AX:AX,INPUT_DATA!$A:$A,$C64,INPUT_DATA!$B:$B,"D"))</f>
        <v/>
      </c>
      <c r="AC64" s="212" t="str">
        <f>IF($C64=0,"",SUMIFS(INPUT_DATA!AY:AY,INPUT_DATA!$A:$A,$C64,INPUT_DATA!$B:$B,"D"))</f>
        <v/>
      </c>
      <c r="AD64" s="212" t="str">
        <f>IF($C64=0,"",SUMIFS(INPUT_DATA!AZ:AZ,INPUT_DATA!$A:$A,$C64,INPUT_DATA!$B:$B,"D"))</f>
        <v/>
      </c>
      <c r="AE64" s="212" t="str">
        <f>IF($C64=0,"",SUMIFS(INPUT_DATA!BA:BA,INPUT_DATA!$A:$A,$C64,INPUT_DATA!$B:$B,"D"))</f>
        <v/>
      </c>
      <c r="AF64" s="212" t="str">
        <f>IF($C64=0,"",SUMIFS(INPUT_DATA!BB:BB,INPUT_DATA!$A:$A,$C64,INPUT_DATA!$B:$B,"D"))</f>
        <v/>
      </c>
      <c r="AG64" s="212" t="str">
        <f>IF($C64=0,"",SUMIFS(INPUT_DATA!BC:BC,INPUT_DATA!$A:$A,$C64,INPUT_DATA!$B:$B,"D"))</f>
        <v/>
      </c>
      <c r="AH64" s="212" t="str">
        <f>IF($C64=0,"",SUMIFS(INPUT_DATA!BD:BD,INPUT_DATA!$A:$A,$C64,INPUT_DATA!$B:$B,"D"))</f>
        <v/>
      </c>
      <c r="AI64" s="212" t="str">
        <f>IF($C64=0,"",SUMIFS(INPUT_DATA!BE:BE,INPUT_DATA!$A:$A,$C64,INPUT_DATA!$B:$B,"D"))</f>
        <v/>
      </c>
      <c r="AJ64" s="214" t="str">
        <f t="shared" si="12"/>
        <v/>
      </c>
      <c r="AK64" s="215" t="str">
        <f>IF($C64=0,"",SUMIFS(INPUT_DATA!BG:BG,INPUT_DATA!$A:$A,$C64,INPUT_DATA!$B:$B,"D"))</f>
        <v/>
      </c>
      <c r="AL64" s="215" t="str">
        <f>IF($C64=0,"",SUMIFS(INPUT_DATA!BH:BH,INPUT_DATA!$A:$A,$C64,INPUT_DATA!$B:$B,"D"))</f>
        <v/>
      </c>
      <c r="AM64" s="214" t="str">
        <f t="shared" si="13"/>
        <v/>
      </c>
      <c r="AN64" s="216" t="str">
        <f>IF($C64=0,"",SUMIFS(INPUT_DATA!BK:BK,INPUT_DATA!$A:$A,$C64,INPUT_DATA!$B:$B,"D"))</f>
        <v/>
      </c>
      <c r="AO64" s="217" t="str">
        <f t="shared" si="14"/>
        <v/>
      </c>
      <c r="AP64" s="218"/>
      <c r="AR64" s="217" t="str">
        <f t="shared" si="10"/>
        <v/>
      </c>
      <c r="AT64" s="209" t="str">
        <f>IF($C64=0,"",'02 - Monthly Asset Follow up'!E68+'02 - Monthly Asset Follow up'!F68-'02 - Monthly Asset Follow up'!V68+'02 - Monthly Asset Follow up'!Y68-H64)</f>
        <v/>
      </c>
      <c r="AU64" s="209" t="str">
        <f>IF($C64=0,"",'02 - Monthly Asset Follow up'!BB68+'02 - Monthly Asset Follow up'!BC68-'02 - Monthly Asset Follow up'!BR68+'02 - Monthly Asset Follow up'!BU68-AA64)</f>
        <v/>
      </c>
      <c r="AW64" s="221"/>
    </row>
    <row r="65" spans="2:49" ht="13">
      <c r="B65" s="1593" t="str">
        <f t="shared" si="1"/>
        <v/>
      </c>
      <c r="C65" s="1594">
        <f>'02 -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2"/>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3"/>
        <v/>
      </c>
      <c r="R65" s="215" t="str">
        <f>IF($C65=0,"",SUMIFS(INPUT_DATA!BG:BG,INPUT_DATA!$A:$A,$C65,INPUT_DATA!$B:$B,"S"))</f>
        <v/>
      </c>
      <c r="S65" s="215" t="str">
        <f>IF($C65=0,"",SUMIFS(INPUT_DATA!BH:BH,INPUT_DATA!$A:$A,$C65,INPUT_DATA!$B:$B,"S"))</f>
        <v/>
      </c>
      <c r="T65" s="214" t="str">
        <f t="shared" si="4"/>
        <v/>
      </c>
      <c r="U65" s="216" t="str">
        <f>IF($C65=0,"",SUMIFS(INPUT_DATA!BK:BK,INPUT_DATA!$A:$A,$C65,INPUT_DATA!$B:$B,"S"))</f>
        <v/>
      </c>
      <c r="V65" s="220" t="str">
        <f t="shared" si="5"/>
        <v/>
      </c>
      <c r="W65" s="218"/>
      <c r="X65" s="211" t="str">
        <f>IF($C65=0,"",SUMIFS(INPUT_DATA!AT:AT,INPUT_DATA!$A:$A,$C65,INPUT_DATA!$B:$B,"D"))</f>
        <v/>
      </c>
      <c r="Y65" s="212" t="str">
        <f>IF($C65=0,"",SUMIFS(INPUT_DATA!AU:AU,INPUT_DATA!$A:$A,$C65,INPUT_DATA!$B:$B,"D"))</f>
        <v/>
      </c>
      <c r="Z65" s="212" t="str">
        <f>IF($C65=0,"",SUMIFS(INPUT_DATA!AV:AV,INPUT_DATA!$A:$A,$C65,INPUT_DATA!$B:$B,"D"))</f>
        <v/>
      </c>
      <c r="AA65" s="213" t="str">
        <f t="shared" si="11"/>
        <v/>
      </c>
      <c r="AB65" s="212" t="str">
        <f>IF($C65=0,"",SUMIFS(INPUT_DATA!AX:AX,INPUT_DATA!$A:$A,$C65,INPUT_DATA!$B:$B,"D"))</f>
        <v/>
      </c>
      <c r="AC65" s="212" t="str">
        <f>IF($C65=0,"",SUMIFS(INPUT_DATA!AY:AY,INPUT_DATA!$A:$A,$C65,INPUT_DATA!$B:$B,"D"))</f>
        <v/>
      </c>
      <c r="AD65" s="212" t="str">
        <f>IF($C65=0,"",SUMIFS(INPUT_DATA!AZ:AZ,INPUT_DATA!$A:$A,$C65,INPUT_DATA!$B:$B,"D"))</f>
        <v/>
      </c>
      <c r="AE65" s="212" t="str">
        <f>IF($C65=0,"",SUMIFS(INPUT_DATA!BA:BA,INPUT_DATA!$A:$A,$C65,INPUT_DATA!$B:$B,"D"))</f>
        <v/>
      </c>
      <c r="AF65" s="212" t="str">
        <f>IF($C65=0,"",SUMIFS(INPUT_DATA!BB:BB,INPUT_DATA!$A:$A,$C65,INPUT_DATA!$B:$B,"D"))</f>
        <v/>
      </c>
      <c r="AG65" s="212" t="str">
        <f>IF($C65=0,"",SUMIFS(INPUT_DATA!BC:BC,INPUT_DATA!$A:$A,$C65,INPUT_DATA!$B:$B,"D"))</f>
        <v/>
      </c>
      <c r="AH65" s="212" t="str">
        <f>IF($C65=0,"",SUMIFS(INPUT_DATA!BD:BD,INPUT_DATA!$A:$A,$C65,INPUT_DATA!$B:$B,"D"))</f>
        <v/>
      </c>
      <c r="AI65" s="212" t="str">
        <f>IF($C65=0,"",SUMIFS(INPUT_DATA!BE:BE,INPUT_DATA!$A:$A,$C65,INPUT_DATA!$B:$B,"D"))</f>
        <v/>
      </c>
      <c r="AJ65" s="214" t="str">
        <f t="shared" si="12"/>
        <v/>
      </c>
      <c r="AK65" s="215" t="str">
        <f>IF($C65=0,"",SUMIFS(INPUT_DATA!BG:BG,INPUT_DATA!$A:$A,$C65,INPUT_DATA!$B:$B,"D"))</f>
        <v/>
      </c>
      <c r="AL65" s="215" t="str">
        <f>IF($C65=0,"",SUMIFS(INPUT_DATA!BH:BH,INPUT_DATA!$A:$A,$C65,INPUT_DATA!$B:$B,"D"))</f>
        <v/>
      </c>
      <c r="AM65" s="214" t="str">
        <f t="shared" si="13"/>
        <v/>
      </c>
      <c r="AN65" s="216" t="str">
        <f>IF($C65=0,"",SUMIFS(INPUT_DATA!BK:BK,INPUT_DATA!$A:$A,$C65,INPUT_DATA!$B:$B,"D"))</f>
        <v/>
      </c>
      <c r="AO65" s="217" t="str">
        <f t="shared" si="14"/>
        <v/>
      </c>
      <c r="AP65" s="218"/>
      <c r="AR65" s="217" t="str">
        <f t="shared" si="10"/>
        <v/>
      </c>
      <c r="AT65" s="209" t="str">
        <f>IF($C65=0,"",'02 - Monthly Asset Follow up'!E69+'02 - Monthly Asset Follow up'!F69-'02 - Monthly Asset Follow up'!V69+'02 - Monthly Asset Follow up'!Y69-H65)</f>
        <v/>
      </c>
      <c r="AU65" s="209" t="str">
        <f>IF($C65=0,"",'02 - Monthly Asset Follow up'!BB69+'02 - Monthly Asset Follow up'!BC69-'02 - Monthly Asset Follow up'!BR69+'02 - Monthly Asset Follow up'!BU69-AA65)</f>
        <v/>
      </c>
      <c r="AW65" s="221"/>
    </row>
    <row r="66" spans="2:49" ht="13">
      <c r="B66" s="1593" t="str">
        <f t="shared" si="1"/>
        <v/>
      </c>
      <c r="C66" s="1594">
        <f>'02 -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2"/>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3"/>
        <v/>
      </c>
      <c r="R66" s="215" t="str">
        <f>IF($C66=0,"",SUMIFS(INPUT_DATA!BG:BG,INPUT_DATA!$A:$A,$C66,INPUT_DATA!$B:$B,"S"))</f>
        <v/>
      </c>
      <c r="S66" s="215" t="str">
        <f>IF($C66=0,"",SUMIFS(INPUT_DATA!BH:BH,INPUT_DATA!$A:$A,$C66,INPUT_DATA!$B:$B,"S"))</f>
        <v/>
      </c>
      <c r="T66" s="214" t="str">
        <f t="shared" si="4"/>
        <v/>
      </c>
      <c r="U66" s="216" t="str">
        <f>IF($C66=0,"",SUMIFS(INPUT_DATA!BK:BK,INPUT_DATA!$A:$A,$C66,INPUT_DATA!$B:$B,"S"))</f>
        <v/>
      </c>
      <c r="V66" s="220" t="str">
        <f t="shared" si="5"/>
        <v/>
      </c>
      <c r="W66" s="218"/>
      <c r="X66" s="211" t="str">
        <f>IF($C66=0,"",SUMIFS(INPUT_DATA!AT:AT,INPUT_DATA!$A:$A,$C66,INPUT_DATA!$B:$B,"D"))</f>
        <v/>
      </c>
      <c r="Y66" s="212" t="str">
        <f>IF($C66=0,"",SUMIFS(INPUT_DATA!AU:AU,INPUT_DATA!$A:$A,$C66,INPUT_DATA!$B:$B,"D"))</f>
        <v/>
      </c>
      <c r="Z66" s="212" t="str">
        <f>IF($C66=0,"",SUMIFS(INPUT_DATA!AV:AV,INPUT_DATA!$A:$A,$C66,INPUT_DATA!$B:$B,"D"))</f>
        <v/>
      </c>
      <c r="AA66" s="213" t="str">
        <f t="shared" si="11"/>
        <v/>
      </c>
      <c r="AB66" s="212" t="str">
        <f>IF($C66=0,"",SUMIFS(INPUT_DATA!AX:AX,INPUT_DATA!$A:$A,$C66,INPUT_DATA!$B:$B,"D"))</f>
        <v/>
      </c>
      <c r="AC66" s="212" t="str">
        <f>IF($C66=0,"",SUMIFS(INPUT_DATA!AY:AY,INPUT_DATA!$A:$A,$C66,INPUT_DATA!$B:$B,"D"))</f>
        <v/>
      </c>
      <c r="AD66" s="212" t="str">
        <f>IF($C66=0,"",SUMIFS(INPUT_DATA!AZ:AZ,INPUT_DATA!$A:$A,$C66,INPUT_DATA!$B:$B,"D"))</f>
        <v/>
      </c>
      <c r="AE66" s="212" t="str">
        <f>IF($C66=0,"",SUMIFS(INPUT_DATA!BA:BA,INPUT_DATA!$A:$A,$C66,INPUT_DATA!$B:$B,"D"))</f>
        <v/>
      </c>
      <c r="AF66" s="212" t="str">
        <f>IF($C66=0,"",SUMIFS(INPUT_DATA!BB:BB,INPUT_DATA!$A:$A,$C66,INPUT_DATA!$B:$B,"D"))</f>
        <v/>
      </c>
      <c r="AG66" s="212" t="str">
        <f>IF($C66=0,"",SUMIFS(INPUT_DATA!BC:BC,INPUT_DATA!$A:$A,$C66,INPUT_DATA!$B:$B,"D"))</f>
        <v/>
      </c>
      <c r="AH66" s="212" t="str">
        <f>IF($C66=0,"",SUMIFS(INPUT_DATA!BD:BD,INPUT_DATA!$A:$A,$C66,INPUT_DATA!$B:$B,"D"))</f>
        <v/>
      </c>
      <c r="AI66" s="212" t="str">
        <f>IF($C66=0,"",SUMIFS(INPUT_DATA!BE:BE,INPUT_DATA!$A:$A,$C66,INPUT_DATA!$B:$B,"D"))</f>
        <v/>
      </c>
      <c r="AJ66" s="214" t="str">
        <f t="shared" si="12"/>
        <v/>
      </c>
      <c r="AK66" s="215" t="str">
        <f>IF($C66=0,"",SUMIFS(INPUT_DATA!BG:BG,INPUT_DATA!$A:$A,$C66,INPUT_DATA!$B:$B,"D"))</f>
        <v/>
      </c>
      <c r="AL66" s="215" t="str">
        <f>IF($C66=0,"",SUMIFS(INPUT_DATA!BH:BH,INPUT_DATA!$A:$A,$C66,INPUT_DATA!$B:$B,"D"))</f>
        <v/>
      </c>
      <c r="AM66" s="214" t="str">
        <f t="shared" si="13"/>
        <v/>
      </c>
      <c r="AN66" s="216" t="str">
        <f>IF($C66=0,"",SUMIFS(INPUT_DATA!BK:BK,INPUT_DATA!$A:$A,$C66,INPUT_DATA!$B:$B,"D"))</f>
        <v/>
      </c>
      <c r="AO66" s="217" t="str">
        <f t="shared" si="14"/>
        <v/>
      </c>
      <c r="AP66" s="218"/>
      <c r="AR66" s="217" t="str">
        <f t="shared" si="10"/>
        <v/>
      </c>
      <c r="AT66" s="209" t="str">
        <f>IF($C66=0,"",'02 - Monthly Asset Follow up'!E70+'02 - Monthly Asset Follow up'!F70-'02 - Monthly Asset Follow up'!V70+'02 - Monthly Asset Follow up'!Y70-H66)</f>
        <v/>
      </c>
      <c r="AU66" s="209" t="str">
        <f>IF($C66=0,"",'02 - Monthly Asset Follow up'!BB70+'02 - Monthly Asset Follow up'!BC70-'02 - Monthly Asset Follow up'!BR70+'02 - Monthly Asset Follow up'!BU70-AA66)</f>
        <v/>
      </c>
      <c r="AW66" s="221"/>
    </row>
    <row r="67" spans="2:49" ht="13">
      <c r="B67" s="1593" t="str">
        <f t="shared" si="1"/>
        <v/>
      </c>
      <c r="C67" s="1594">
        <f>'02 -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2"/>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3"/>
        <v/>
      </c>
      <c r="R67" s="215" t="str">
        <f>IF($C67=0,"",SUMIFS(INPUT_DATA!BG:BG,INPUT_DATA!$A:$A,$C67,INPUT_DATA!$B:$B,"S"))</f>
        <v/>
      </c>
      <c r="S67" s="215" t="str">
        <f>IF($C67=0,"",SUMIFS(INPUT_DATA!BH:BH,INPUT_DATA!$A:$A,$C67,INPUT_DATA!$B:$B,"S"))</f>
        <v/>
      </c>
      <c r="T67" s="214" t="str">
        <f t="shared" si="4"/>
        <v/>
      </c>
      <c r="U67" s="216" t="str">
        <f>IF($C67=0,"",SUMIFS(INPUT_DATA!BK:BK,INPUT_DATA!$A:$A,$C67,INPUT_DATA!$B:$B,"S"))</f>
        <v/>
      </c>
      <c r="V67" s="220" t="str">
        <f t="shared" si="5"/>
        <v/>
      </c>
      <c r="W67" s="218"/>
      <c r="X67" s="211" t="str">
        <f>IF($C67=0,"",SUMIFS(INPUT_DATA!AT:AT,INPUT_DATA!$A:$A,$C67,INPUT_DATA!$B:$B,"D"))</f>
        <v/>
      </c>
      <c r="Y67" s="212" t="str">
        <f>IF($C67=0,"",SUMIFS(INPUT_DATA!AU:AU,INPUT_DATA!$A:$A,$C67,INPUT_DATA!$B:$B,"D"))</f>
        <v/>
      </c>
      <c r="Z67" s="212" t="str">
        <f>IF($C67=0,"",SUMIFS(INPUT_DATA!AV:AV,INPUT_DATA!$A:$A,$C67,INPUT_DATA!$B:$B,"D"))</f>
        <v/>
      </c>
      <c r="AA67" s="213" t="str">
        <f t="shared" si="11"/>
        <v/>
      </c>
      <c r="AB67" s="212" t="str">
        <f>IF($C67=0,"",SUMIFS(INPUT_DATA!AX:AX,INPUT_DATA!$A:$A,$C67,INPUT_DATA!$B:$B,"D"))</f>
        <v/>
      </c>
      <c r="AC67" s="212" t="str">
        <f>IF($C67=0,"",SUMIFS(INPUT_DATA!AY:AY,INPUT_DATA!$A:$A,$C67,INPUT_DATA!$B:$B,"D"))</f>
        <v/>
      </c>
      <c r="AD67" s="212" t="str">
        <f>IF($C67=0,"",SUMIFS(INPUT_DATA!AZ:AZ,INPUT_DATA!$A:$A,$C67,INPUT_DATA!$B:$B,"D"))</f>
        <v/>
      </c>
      <c r="AE67" s="212" t="str">
        <f>IF($C67=0,"",SUMIFS(INPUT_DATA!BA:BA,INPUT_DATA!$A:$A,$C67,INPUT_DATA!$B:$B,"D"))</f>
        <v/>
      </c>
      <c r="AF67" s="212" t="str">
        <f>IF($C67=0,"",SUMIFS(INPUT_DATA!BB:BB,INPUT_DATA!$A:$A,$C67,INPUT_DATA!$B:$B,"D"))</f>
        <v/>
      </c>
      <c r="AG67" s="212" t="str">
        <f>IF($C67=0,"",SUMIFS(INPUT_DATA!BC:BC,INPUT_DATA!$A:$A,$C67,INPUT_DATA!$B:$B,"D"))</f>
        <v/>
      </c>
      <c r="AH67" s="212" t="str">
        <f>IF($C67=0,"",SUMIFS(INPUT_DATA!BD:BD,INPUT_DATA!$A:$A,$C67,INPUT_DATA!$B:$B,"D"))</f>
        <v/>
      </c>
      <c r="AI67" s="212" t="str">
        <f>IF($C67=0,"",SUMIFS(INPUT_DATA!BE:BE,INPUT_DATA!$A:$A,$C67,INPUT_DATA!$B:$B,"D"))</f>
        <v/>
      </c>
      <c r="AJ67" s="214" t="str">
        <f t="shared" si="12"/>
        <v/>
      </c>
      <c r="AK67" s="215" t="str">
        <f>IF($C67=0,"",SUMIFS(INPUT_DATA!BG:BG,INPUT_DATA!$A:$A,$C67,INPUT_DATA!$B:$B,"D"))</f>
        <v/>
      </c>
      <c r="AL67" s="215" t="str">
        <f>IF($C67=0,"",SUMIFS(INPUT_DATA!BH:BH,INPUT_DATA!$A:$A,$C67,INPUT_DATA!$B:$B,"D"))</f>
        <v/>
      </c>
      <c r="AM67" s="214" t="str">
        <f t="shared" si="13"/>
        <v/>
      </c>
      <c r="AN67" s="216" t="str">
        <f>IF($C67=0,"",SUMIFS(INPUT_DATA!BK:BK,INPUT_DATA!$A:$A,$C67,INPUT_DATA!$B:$B,"D"))</f>
        <v/>
      </c>
      <c r="AO67" s="217" t="str">
        <f t="shared" si="14"/>
        <v/>
      </c>
      <c r="AP67" s="218"/>
      <c r="AR67" s="217" t="str">
        <f t="shared" si="10"/>
        <v/>
      </c>
      <c r="AT67" s="209" t="str">
        <f>IF($C67=0,"",'02 - Monthly Asset Follow up'!E71+'02 - Monthly Asset Follow up'!F71-'02 - Monthly Asset Follow up'!V71+'02 - Monthly Asset Follow up'!Y71-H67)</f>
        <v/>
      </c>
      <c r="AU67" s="209" t="str">
        <f>IF($C67=0,"",'02 - Monthly Asset Follow up'!BB71+'02 - Monthly Asset Follow up'!BC71-'02 - Monthly Asset Follow up'!BR71+'02 - Monthly Asset Follow up'!BU71-AA67)</f>
        <v/>
      </c>
      <c r="AW67" s="221"/>
    </row>
    <row r="68" spans="2:49" ht="13">
      <c r="B68" s="1593" t="str">
        <f t="shared" si="1"/>
        <v/>
      </c>
      <c r="C68" s="1594">
        <f>'02 -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2"/>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3"/>
        <v/>
      </c>
      <c r="R68" s="215" t="str">
        <f>IF($C68=0,"",SUMIFS(INPUT_DATA!BG:BG,INPUT_DATA!$A:$A,$C68,INPUT_DATA!$B:$B,"S"))</f>
        <v/>
      </c>
      <c r="S68" s="215" t="str">
        <f>IF($C68=0,"",SUMIFS(INPUT_DATA!BH:BH,INPUT_DATA!$A:$A,$C68,INPUT_DATA!$B:$B,"S"))</f>
        <v/>
      </c>
      <c r="T68" s="214" t="str">
        <f t="shared" si="4"/>
        <v/>
      </c>
      <c r="U68" s="216" t="str">
        <f>IF($C68=0,"",SUMIFS(INPUT_DATA!BK:BK,INPUT_DATA!$A:$A,$C68,INPUT_DATA!$B:$B,"S"))</f>
        <v/>
      </c>
      <c r="V68" s="220" t="str">
        <f t="shared" si="5"/>
        <v/>
      </c>
      <c r="W68" s="218"/>
      <c r="X68" s="211" t="str">
        <f>IF($C68=0,"",SUMIFS(INPUT_DATA!AT:AT,INPUT_DATA!$A:$A,$C68,INPUT_DATA!$B:$B,"D"))</f>
        <v/>
      </c>
      <c r="Y68" s="212" t="str">
        <f>IF($C68=0,"",SUMIFS(INPUT_DATA!AU:AU,INPUT_DATA!$A:$A,$C68,INPUT_DATA!$B:$B,"D"))</f>
        <v/>
      </c>
      <c r="Z68" s="212" t="str">
        <f>IF($C68=0,"",SUMIFS(INPUT_DATA!AV:AV,INPUT_DATA!$A:$A,$C68,INPUT_DATA!$B:$B,"D"))</f>
        <v/>
      </c>
      <c r="AA68" s="213" t="str">
        <f t="shared" si="11"/>
        <v/>
      </c>
      <c r="AB68" s="212" t="str">
        <f>IF($C68=0,"",SUMIFS(INPUT_DATA!AX:AX,INPUT_DATA!$A:$A,$C68,INPUT_DATA!$B:$B,"D"))</f>
        <v/>
      </c>
      <c r="AC68" s="212" t="str">
        <f>IF($C68=0,"",SUMIFS(INPUT_DATA!AY:AY,INPUT_DATA!$A:$A,$C68,INPUT_DATA!$B:$B,"D"))</f>
        <v/>
      </c>
      <c r="AD68" s="212" t="str">
        <f>IF($C68=0,"",SUMIFS(INPUT_DATA!AZ:AZ,INPUT_DATA!$A:$A,$C68,INPUT_DATA!$B:$B,"D"))</f>
        <v/>
      </c>
      <c r="AE68" s="212" t="str">
        <f>IF($C68=0,"",SUMIFS(INPUT_DATA!BA:BA,INPUT_DATA!$A:$A,$C68,INPUT_DATA!$B:$B,"D"))</f>
        <v/>
      </c>
      <c r="AF68" s="212" t="str">
        <f>IF($C68=0,"",SUMIFS(INPUT_DATA!BB:BB,INPUT_DATA!$A:$A,$C68,INPUT_DATA!$B:$B,"D"))</f>
        <v/>
      </c>
      <c r="AG68" s="212" t="str">
        <f>IF($C68=0,"",SUMIFS(INPUT_DATA!BC:BC,INPUT_DATA!$A:$A,$C68,INPUT_DATA!$B:$B,"D"))</f>
        <v/>
      </c>
      <c r="AH68" s="212" t="str">
        <f>IF($C68=0,"",SUMIFS(INPUT_DATA!BD:BD,INPUT_DATA!$A:$A,$C68,INPUT_DATA!$B:$B,"D"))</f>
        <v/>
      </c>
      <c r="AI68" s="212" t="str">
        <f>IF($C68=0,"",SUMIFS(INPUT_DATA!BE:BE,INPUT_DATA!$A:$A,$C68,INPUT_DATA!$B:$B,"D"))</f>
        <v/>
      </c>
      <c r="AJ68" s="214" t="str">
        <f t="shared" si="12"/>
        <v/>
      </c>
      <c r="AK68" s="215" t="str">
        <f>IF($C68=0,"",SUMIFS(INPUT_DATA!BG:BG,INPUT_DATA!$A:$A,$C68,INPUT_DATA!$B:$B,"D"))</f>
        <v/>
      </c>
      <c r="AL68" s="215" t="str">
        <f>IF($C68=0,"",SUMIFS(INPUT_DATA!BH:BH,INPUT_DATA!$A:$A,$C68,INPUT_DATA!$B:$B,"D"))</f>
        <v/>
      </c>
      <c r="AM68" s="214" t="str">
        <f t="shared" si="13"/>
        <v/>
      </c>
      <c r="AN68" s="216" t="str">
        <f>IF($C68=0,"",SUMIFS(INPUT_DATA!BK:BK,INPUT_DATA!$A:$A,$C68,INPUT_DATA!$B:$B,"D"))</f>
        <v/>
      </c>
      <c r="AO68" s="217" t="str">
        <f t="shared" si="14"/>
        <v/>
      </c>
      <c r="AP68" s="218"/>
      <c r="AR68" s="217" t="str">
        <f t="shared" si="10"/>
        <v/>
      </c>
      <c r="AT68" s="209" t="str">
        <f>IF($C68=0,"",'02 - Monthly Asset Follow up'!E72+'02 - Monthly Asset Follow up'!F72-'02 - Monthly Asset Follow up'!V72+'02 - Monthly Asset Follow up'!Y72-H68)</f>
        <v/>
      </c>
      <c r="AU68" s="209" t="str">
        <f>IF($C68=0,"",'02 - Monthly Asset Follow up'!BB72+'02 - Monthly Asset Follow up'!BC72-'02 - Monthly Asset Follow up'!BR72+'02 - Monthly Asset Follow up'!BU72-AA68)</f>
        <v/>
      </c>
      <c r="AW68" s="221"/>
    </row>
    <row r="69" spans="2:49" ht="13">
      <c r="B69" s="1593" t="str">
        <f t="shared" si="1"/>
        <v/>
      </c>
      <c r="C69" s="1594">
        <f>'02 -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2"/>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3"/>
        <v/>
      </c>
      <c r="R69" s="215" t="str">
        <f>IF($C69=0,"",SUMIFS(INPUT_DATA!BG:BG,INPUT_DATA!$A:$A,$C69,INPUT_DATA!$B:$B,"S"))</f>
        <v/>
      </c>
      <c r="S69" s="215" t="str">
        <f>IF($C69=0,"",SUMIFS(INPUT_DATA!BH:BH,INPUT_DATA!$A:$A,$C69,INPUT_DATA!$B:$B,"S"))</f>
        <v/>
      </c>
      <c r="T69" s="214" t="str">
        <f t="shared" si="4"/>
        <v/>
      </c>
      <c r="U69" s="216" t="str">
        <f>IF($C69=0,"",SUMIFS(INPUT_DATA!BK:BK,INPUT_DATA!$A:$A,$C69,INPUT_DATA!$B:$B,"S"))</f>
        <v/>
      </c>
      <c r="V69" s="220" t="str">
        <f t="shared" si="5"/>
        <v/>
      </c>
      <c r="W69" s="218"/>
      <c r="X69" s="211" t="str">
        <f>IF($C69=0,"",SUMIFS(INPUT_DATA!AT:AT,INPUT_DATA!$A:$A,$C69,INPUT_DATA!$B:$B,"D"))</f>
        <v/>
      </c>
      <c r="Y69" s="212" t="str">
        <f>IF($C69=0,"",SUMIFS(INPUT_DATA!AU:AU,INPUT_DATA!$A:$A,$C69,INPUT_DATA!$B:$B,"D"))</f>
        <v/>
      </c>
      <c r="Z69" s="212" t="str">
        <f>IF($C69=0,"",SUMIFS(INPUT_DATA!AV:AV,INPUT_DATA!$A:$A,$C69,INPUT_DATA!$B:$B,"D"))</f>
        <v/>
      </c>
      <c r="AA69" s="213" t="str">
        <f t="shared" si="11"/>
        <v/>
      </c>
      <c r="AB69" s="212" t="str">
        <f>IF($C69=0,"",SUMIFS(INPUT_DATA!AX:AX,INPUT_DATA!$A:$A,$C69,INPUT_DATA!$B:$B,"D"))</f>
        <v/>
      </c>
      <c r="AC69" s="212" t="str">
        <f>IF($C69=0,"",SUMIFS(INPUT_DATA!AY:AY,INPUT_DATA!$A:$A,$C69,INPUT_DATA!$B:$B,"D"))</f>
        <v/>
      </c>
      <c r="AD69" s="212" t="str">
        <f>IF($C69=0,"",SUMIFS(INPUT_DATA!AZ:AZ,INPUT_DATA!$A:$A,$C69,INPUT_DATA!$B:$B,"D"))</f>
        <v/>
      </c>
      <c r="AE69" s="212" t="str">
        <f>IF($C69=0,"",SUMIFS(INPUT_DATA!BA:BA,INPUT_DATA!$A:$A,$C69,INPUT_DATA!$B:$B,"D"))</f>
        <v/>
      </c>
      <c r="AF69" s="212" t="str">
        <f>IF($C69=0,"",SUMIFS(INPUT_DATA!BB:BB,INPUT_DATA!$A:$A,$C69,INPUT_DATA!$B:$B,"D"))</f>
        <v/>
      </c>
      <c r="AG69" s="212" t="str">
        <f>IF($C69=0,"",SUMIFS(INPUT_DATA!BC:BC,INPUT_DATA!$A:$A,$C69,INPUT_DATA!$B:$B,"D"))</f>
        <v/>
      </c>
      <c r="AH69" s="212" t="str">
        <f>IF($C69=0,"",SUMIFS(INPUT_DATA!BD:BD,INPUT_DATA!$A:$A,$C69,INPUT_DATA!$B:$B,"D"))</f>
        <v/>
      </c>
      <c r="AI69" s="212" t="str">
        <f>IF($C69=0,"",SUMIFS(INPUT_DATA!BE:BE,INPUT_DATA!$A:$A,$C69,INPUT_DATA!$B:$B,"D"))</f>
        <v/>
      </c>
      <c r="AJ69" s="214" t="str">
        <f t="shared" si="12"/>
        <v/>
      </c>
      <c r="AK69" s="215" t="str">
        <f>IF($C69=0,"",SUMIFS(INPUT_DATA!BG:BG,INPUT_DATA!$A:$A,$C69,INPUT_DATA!$B:$B,"D"))</f>
        <v/>
      </c>
      <c r="AL69" s="215" t="str">
        <f>IF($C69=0,"",SUMIFS(INPUT_DATA!BH:BH,INPUT_DATA!$A:$A,$C69,INPUT_DATA!$B:$B,"D"))</f>
        <v/>
      </c>
      <c r="AM69" s="214" t="str">
        <f t="shared" si="13"/>
        <v/>
      </c>
      <c r="AN69" s="216" t="str">
        <f>IF($C69=0,"",SUMIFS(INPUT_DATA!BK:BK,INPUT_DATA!$A:$A,$C69,INPUT_DATA!$B:$B,"D"))</f>
        <v/>
      </c>
      <c r="AO69" s="217" t="str">
        <f t="shared" si="14"/>
        <v/>
      </c>
      <c r="AP69" s="218"/>
      <c r="AR69" s="217" t="str">
        <f t="shared" si="10"/>
        <v/>
      </c>
      <c r="AT69" s="209" t="str">
        <f>IF($C69=0,"",'02 - Monthly Asset Follow up'!E73+'02 - Monthly Asset Follow up'!F73-'02 - Monthly Asset Follow up'!V73+'02 - Monthly Asset Follow up'!Y73-H69)</f>
        <v/>
      </c>
      <c r="AU69" s="209" t="str">
        <f>IF($C69=0,"",'02 - Monthly Asset Follow up'!BB73+'02 - Monthly Asset Follow up'!BC73-'02 - Monthly Asset Follow up'!BR73+'02 - Monthly Asset Follow up'!BU73-AA69)</f>
        <v/>
      </c>
      <c r="AW69" s="221"/>
    </row>
    <row r="70" spans="2:49" ht="13">
      <c r="B70" s="1593" t="str">
        <f t="shared" si="1"/>
        <v/>
      </c>
      <c r="C70" s="1594">
        <f>'02 -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2"/>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3"/>
        <v/>
      </c>
      <c r="R70" s="215" t="str">
        <f>IF($C70=0,"",SUMIFS(INPUT_DATA!BG:BG,INPUT_DATA!$A:$A,$C70,INPUT_DATA!$B:$B,"S"))</f>
        <v/>
      </c>
      <c r="S70" s="215" t="str">
        <f>IF($C70=0,"",SUMIFS(INPUT_DATA!BH:BH,INPUT_DATA!$A:$A,$C70,INPUT_DATA!$B:$B,"S"))</f>
        <v/>
      </c>
      <c r="T70" s="214" t="str">
        <f t="shared" si="4"/>
        <v/>
      </c>
      <c r="U70" s="216" t="str">
        <f>IF($C70=0,"",SUMIFS(INPUT_DATA!BK:BK,INPUT_DATA!$A:$A,$C70,INPUT_DATA!$B:$B,"S"))</f>
        <v/>
      </c>
      <c r="V70" s="220" t="str">
        <f t="shared" si="5"/>
        <v/>
      </c>
      <c r="W70" s="218"/>
      <c r="X70" s="211" t="str">
        <f>IF($C70=0,"",SUMIFS(INPUT_DATA!AT:AT,INPUT_DATA!$A:$A,$C70,INPUT_DATA!$B:$B,"D"))</f>
        <v/>
      </c>
      <c r="Y70" s="212" t="str">
        <f>IF($C70=0,"",SUMIFS(INPUT_DATA!AU:AU,INPUT_DATA!$A:$A,$C70,INPUT_DATA!$B:$B,"D"))</f>
        <v/>
      </c>
      <c r="Z70" s="212" t="str">
        <f>IF($C70=0,"",SUMIFS(INPUT_DATA!AV:AV,INPUT_DATA!$A:$A,$C70,INPUT_DATA!$B:$B,"D"))</f>
        <v/>
      </c>
      <c r="AA70" s="213" t="str">
        <f t="shared" si="11"/>
        <v/>
      </c>
      <c r="AB70" s="212" t="str">
        <f>IF($C70=0,"",SUMIFS(INPUT_DATA!AX:AX,INPUT_DATA!$A:$A,$C70,INPUT_DATA!$B:$B,"D"))</f>
        <v/>
      </c>
      <c r="AC70" s="212" t="str">
        <f>IF($C70=0,"",SUMIFS(INPUT_DATA!AY:AY,INPUT_DATA!$A:$A,$C70,INPUT_DATA!$B:$B,"D"))</f>
        <v/>
      </c>
      <c r="AD70" s="212" t="str">
        <f>IF($C70=0,"",SUMIFS(INPUT_DATA!AZ:AZ,INPUT_DATA!$A:$A,$C70,INPUT_DATA!$B:$B,"D"))</f>
        <v/>
      </c>
      <c r="AE70" s="212" t="str">
        <f>IF($C70=0,"",SUMIFS(INPUT_DATA!BA:BA,INPUT_DATA!$A:$A,$C70,INPUT_DATA!$B:$B,"D"))</f>
        <v/>
      </c>
      <c r="AF70" s="212" t="str">
        <f>IF($C70=0,"",SUMIFS(INPUT_DATA!BB:BB,INPUT_DATA!$A:$A,$C70,INPUT_DATA!$B:$B,"D"))</f>
        <v/>
      </c>
      <c r="AG70" s="212" t="str">
        <f>IF($C70=0,"",SUMIFS(INPUT_DATA!BC:BC,INPUT_DATA!$A:$A,$C70,INPUT_DATA!$B:$B,"D"))</f>
        <v/>
      </c>
      <c r="AH70" s="212" t="str">
        <f>IF($C70=0,"",SUMIFS(INPUT_DATA!BD:BD,INPUT_DATA!$A:$A,$C70,INPUT_DATA!$B:$B,"D"))</f>
        <v/>
      </c>
      <c r="AI70" s="212" t="str">
        <f>IF($C70=0,"",SUMIFS(INPUT_DATA!BE:BE,INPUT_DATA!$A:$A,$C70,INPUT_DATA!$B:$B,"D"))</f>
        <v/>
      </c>
      <c r="AJ70" s="214" t="str">
        <f t="shared" si="12"/>
        <v/>
      </c>
      <c r="AK70" s="215" t="str">
        <f>IF($C70=0,"",SUMIFS(INPUT_DATA!BG:BG,INPUT_DATA!$A:$A,$C70,INPUT_DATA!$B:$B,"D"))</f>
        <v/>
      </c>
      <c r="AL70" s="215" t="str">
        <f>IF($C70=0,"",SUMIFS(INPUT_DATA!BH:BH,INPUT_DATA!$A:$A,$C70,INPUT_DATA!$B:$B,"D"))</f>
        <v/>
      </c>
      <c r="AM70" s="214" t="str">
        <f t="shared" si="13"/>
        <v/>
      </c>
      <c r="AN70" s="216" t="str">
        <f>IF($C70=0,"",SUMIFS(INPUT_DATA!BK:BK,INPUT_DATA!$A:$A,$C70,INPUT_DATA!$B:$B,"D"))</f>
        <v/>
      </c>
      <c r="AO70" s="217" t="str">
        <f t="shared" si="14"/>
        <v/>
      </c>
      <c r="AP70" s="218"/>
      <c r="AR70" s="217" t="str">
        <f t="shared" si="10"/>
        <v/>
      </c>
      <c r="AT70" s="209" t="str">
        <f>IF($C70=0,"",'02 - Monthly Asset Follow up'!E74+'02 - Monthly Asset Follow up'!F74-'02 - Monthly Asset Follow up'!V74+'02 - Monthly Asset Follow up'!Y74-H70)</f>
        <v/>
      </c>
      <c r="AU70" s="209" t="str">
        <f>IF($C70=0,"",'02 - Monthly Asset Follow up'!BB74+'02 - Monthly Asset Follow up'!BC74-'02 - Monthly Asset Follow up'!BR74+'02 - Monthly Asset Follow up'!BU74-AA70)</f>
        <v/>
      </c>
      <c r="AW70" s="221"/>
    </row>
    <row r="71" spans="2:49" ht="13">
      <c r="B71" s="1593" t="str">
        <f t="shared" si="1"/>
        <v/>
      </c>
      <c r="C71" s="1594">
        <f>'02 -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2"/>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3"/>
        <v/>
      </c>
      <c r="R71" s="215" t="str">
        <f>IF($C71=0,"",SUMIFS(INPUT_DATA!BG:BG,INPUT_DATA!$A:$A,$C71,INPUT_DATA!$B:$B,"S"))</f>
        <v/>
      </c>
      <c r="S71" s="215" t="str">
        <f>IF($C71=0,"",SUMIFS(INPUT_DATA!BH:BH,INPUT_DATA!$A:$A,$C71,INPUT_DATA!$B:$B,"S"))</f>
        <v/>
      </c>
      <c r="T71" s="214" t="str">
        <f t="shared" si="4"/>
        <v/>
      </c>
      <c r="U71" s="216" t="str">
        <f>IF($C71=0,"",SUMIFS(INPUT_DATA!BK:BK,INPUT_DATA!$A:$A,$C71,INPUT_DATA!$B:$B,"S"))</f>
        <v/>
      </c>
      <c r="V71" s="220" t="str">
        <f t="shared" si="5"/>
        <v/>
      </c>
      <c r="W71" s="218"/>
      <c r="X71" s="211" t="str">
        <f>IF($C71=0,"",SUMIFS(INPUT_DATA!AT:AT,INPUT_DATA!$A:$A,$C71,INPUT_DATA!$B:$B,"D"))</f>
        <v/>
      </c>
      <c r="Y71" s="212" t="str">
        <f>IF($C71=0,"",SUMIFS(INPUT_DATA!AU:AU,INPUT_DATA!$A:$A,$C71,INPUT_DATA!$B:$B,"D"))</f>
        <v/>
      </c>
      <c r="Z71" s="212" t="str">
        <f>IF($C71=0,"",SUMIFS(INPUT_DATA!AV:AV,INPUT_DATA!$A:$A,$C71,INPUT_DATA!$B:$B,"D"))</f>
        <v/>
      </c>
      <c r="AA71" s="213" t="str">
        <f t="shared" si="11"/>
        <v/>
      </c>
      <c r="AB71" s="212" t="str">
        <f>IF($C71=0,"",SUMIFS(INPUT_DATA!AX:AX,INPUT_DATA!$A:$A,$C71,INPUT_DATA!$B:$B,"D"))</f>
        <v/>
      </c>
      <c r="AC71" s="212" t="str">
        <f>IF($C71=0,"",SUMIFS(INPUT_DATA!AY:AY,INPUT_DATA!$A:$A,$C71,INPUT_DATA!$B:$B,"D"))</f>
        <v/>
      </c>
      <c r="AD71" s="212" t="str">
        <f>IF($C71=0,"",SUMIFS(INPUT_DATA!AZ:AZ,INPUT_DATA!$A:$A,$C71,INPUT_DATA!$B:$B,"D"))</f>
        <v/>
      </c>
      <c r="AE71" s="212" t="str">
        <f>IF($C71=0,"",SUMIFS(INPUT_DATA!BA:BA,INPUT_DATA!$A:$A,$C71,INPUT_DATA!$B:$B,"D"))</f>
        <v/>
      </c>
      <c r="AF71" s="212" t="str">
        <f>IF($C71=0,"",SUMIFS(INPUT_DATA!BB:BB,INPUT_DATA!$A:$A,$C71,INPUT_DATA!$B:$B,"D"))</f>
        <v/>
      </c>
      <c r="AG71" s="212" t="str">
        <f>IF($C71=0,"",SUMIFS(INPUT_DATA!BC:BC,INPUT_DATA!$A:$A,$C71,INPUT_DATA!$B:$B,"D"))</f>
        <v/>
      </c>
      <c r="AH71" s="212" t="str">
        <f>IF($C71=0,"",SUMIFS(INPUT_DATA!BD:BD,INPUT_DATA!$A:$A,$C71,INPUT_DATA!$B:$B,"D"))</f>
        <v/>
      </c>
      <c r="AI71" s="212" t="str">
        <f>IF($C71=0,"",SUMIFS(INPUT_DATA!BE:BE,INPUT_DATA!$A:$A,$C71,INPUT_DATA!$B:$B,"D"))</f>
        <v/>
      </c>
      <c r="AJ71" s="214" t="str">
        <f t="shared" si="12"/>
        <v/>
      </c>
      <c r="AK71" s="215" t="str">
        <f>IF($C71=0,"",SUMIFS(INPUT_DATA!BG:BG,INPUT_DATA!$A:$A,$C71,INPUT_DATA!$B:$B,"D"))</f>
        <v/>
      </c>
      <c r="AL71" s="215" t="str">
        <f>IF($C71=0,"",SUMIFS(INPUT_DATA!BH:BH,INPUT_DATA!$A:$A,$C71,INPUT_DATA!$B:$B,"D"))</f>
        <v/>
      </c>
      <c r="AM71" s="214" t="str">
        <f t="shared" si="13"/>
        <v/>
      </c>
      <c r="AN71" s="216" t="str">
        <f>IF($C71=0,"",SUMIFS(INPUT_DATA!BK:BK,INPUT_DATA!$A:$A,$C71,INPUT_DATA!$B:$B,"D"))</f>
        <v/>
      </c>
      <c r="AO71" s="217" t="str">
        <f t="shared" si="14"/>
        <v/>
      </c>
      <c r="AP71" s="218"/>
      <c r="AR71" s="217" t="str">
        <f t="shared" si="10"/>
        <v/>
      </c>
      <c r="AT71" s="209" t="str">
        <f>IF($C71=0,"",'02 - Monthly Asset Follow up'!E75+'02 - Monthly Asset Follow up'!F75-'02 - Monthly Asset Follow up'!V75+'02 - Monthly Asset Follow up'!Y75-H71)</f>
        <v/>
      </c>
      <c r="AU71" s="209" t="str">
        <f>IF($C71=0,"",'02 - Monthly Asset Follow up'!BB75+'02 - Monthly Asset Follow up'!BC75-'02 - Monthly Asset Follow up'!BR75+'02 - Monthly Asset Follow up'!BU75-AA71)</f>
        <v/>
      </c>
      <c r="AW71" s="221"/>
    </row>
    <row r="72" spans="2:49" ht="13">
      <c r="B72" s="1593" t="str">
        <f t="shared" si="1"/>
        <v/>
      </c>
      <c r="C72" s="1594">
        <f>'02 -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2"/>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3"/>
        <v/>
      </c>
      <c r="R72" s="215" t="str">
        <f>IF($C72=0,"",SUMIFS(INPUT_DATA!BG:BG,INPUT_DATA!$A:$A,$C72,INPUT_DATA!$B:$B,"S"))</f>
        <v/>
      </c>
      <c r="S72" s="215" t="str">
        <f>IF($C72=0,"",SUMIFS(INPUT_DATA!BH:BH,INPUT_DATA!$A:$A,$C72,INPUT_DATA!$B:$B,"S"))</f>
        <v/>
      </c>
      <c r="T72" s="214" t="str">
        <f t="shared" si="4"/>
        <v/>
      </c>
      <c r="U72" s="216" t="str">
        <f>IF($C72=0,"",SUMIFS(INPUT_DATA!BK:BK,INPUT_DATA!$A:$A,$C72,INPUT_DATA!$B:$B,"S"))</f>
        <v/>
      </c>
      <c r="V72" s="220" t="str">
        <f t="shared" si="5"/>
        <v/>
      </c>
      <c r="W72" s="218"/>
      <c r="X72" s="211" t="str">
        <f>IF($C72=0,"",SUMIFS(INPUT_DATA!AT:AT,INPUT_DATA!$A:$A,$C72,INPUT_DATA!$B:$B,"D"))</f>
        <v/>
      </c>
      <c r="Y72" s="212" t="str">
        <f>IF($C72=0,"",SUMIFS(INPUT_DATA!AU:AU,INPUT_DATA!$A:$A,$C72,INPUT_DATA!$B:$B,"D"))</f>
        <v/>
      </c>
      <c r="Z72" s="212" t="str">
        <f>IF($C72=0,"",SUMIFS(INPUT_DATA!AV:AV,INPUT_DATA!$A:$A,$C72,INPUT_DATA!$B:$B,"D"))</f>
        <v/>
      </c>
      <c r="AA72" s="213" t="str">
        <f t="shared" si="11"/>
        <v/>
      </c>
      <c r="AB72" s="212" t="str">
        <f>IF($C72=0,"",SUMIFS(INPUT_DATA!AX:AX,INPUT_DATA!$A:$A,$C72,INPUT_DATA!$B:$B,"D"))</f>
        <v/>
      </c>
      <c r="AC72" s="212" t="str">
        <f>IF($C72=0,"",SUMIFS(INPUT_DATA!AY:AY,INPUT_DATA!$A:$A,$C72,INPUT_DATA!$B:$B,"D"))</f>
        <v/>
      </c>
      <c r="AD72" s="212" t="str">
        <f>IF($C72=0,"",SUMIFS(INPUT_DATA!AZ:AZ,INPUT_DATA!$A:$A,$C72,INPUT_DATA!$B:$B,"D"))</f>
        <v/>
      </c>
      <c r="AE72" s="212" t="str">
        <f>IF($C72=0,"",SUMIFS(INPUT_DATA!BA:BA,INPUT_DATA!$A:$A,$C72,INPUT_DATA!$B:$B,"D"))</f>
        <v/>
      </c>
      <c r="AF72" s="212" t="str">
        <f>IF($C72=0,"",SUMIFS(INPUT_DATA!BB:BB,INPUT_DATA!$A:$A,$C72,INPUT_DATA!$B:$B,"D"))</f>
        <v/>
      </c>
      <c r="AG72" s="212" t="str">
        <f>IF($C72=0,"",SUMIFS(INPUT_DATA!BC:BC,INPUT_DATA!$A:$A,$C72,INPUT_DATA!$B:$B,"D"))</f>
        <v/>
      </c>
      <c r="AH72" s="212" t="str">
        <f>IF($C72=0,"",SUMIFS(INPUT_DATA!BD:BD,INPUT_DATA!$A:$A,$C72,INPUT_DATA!$B:$B,"D"))</f>
        <v/>
      </c>
      <c r="AI72" s="212" t="str">
        <f>IF($C72=0,"",SUMIFS(INPUT_DATA!BE:BE,INPUT_DATA!$A:$A,$C72,INPUT_DATA!$B:$B,"D"))</f>
        <v/>
      </c>
      <c r="AJ72" s="214" t="str">
        <f t="shared" si="12"/>
        <v/>
      </c>
      <c r="AK72" s="215" t="str">
        <f>IF($C72=0,"",SUMIFS(INPUT_DATA!BG:BG,INPUT_DATA!$A:$A,$C72,INPUT_DATA!$B:$B,"D"))</f>
        <v/>
      </c>
      <c r="AL72" s="215" t="str">
        <f>IF($C72=0,"",SUMIFS(INPUT_DATA!BH:BH,INPUT_DATA!$A:$A,$C72,INPUT_DATA!$B:$B,"D"))</f>
        <v/>
      </c>
      <c r="AM72" s="214" t="str">
        <f t="shared" si="13"/>
        <v/>
      </c>
      <c r="AN72" s="216" t="str">
        <f>IF($C72=0,"",SUMIFS(INPUT_DATA!BK:BK,INPUT_DATA!$A:$A,$C72,INPUT_DATA!$B:$B,"D"))</f>
        <v/>
      </c>
      <c r="AO72" s="217" t="str">
        <f t="shared" si="14"/>
        <v/>
      </c>
      <c r="AP72" s="218"/>
      <c r="AR72" s="217" t="str">
        <f t="shared" si="10"/>
        <v/>
      </c>
      <c r="AT72" s="209" t="str">
        <f>IF($C72=0,"",'02 - Monthly Asset Follow up'!E76+'02 - Monthly Asset Follow up'!F76-'02 - Monthly Asset Follow up'!V76+'02 - Monthly Asset Follow up'!Y76-H72)</f>
        <v/>
      </c>
      <c r="AU72" s="209" t="str">
        <f>IF($C72=0,"",'02 - Monthly Asset Follow up'!BB76+'02 - Monthly Asset Follow up'!BC76-'02 - Monthly Asset Follow up'!BR76+'02 - Monthly Asset Follow up'!BU76-AA72)</f>
        <v/>
      </c>
      <c r="AW72" s="221"/>
    </row>
    <row r="73" spans="2:49" ht="13">
      <c r="B73" s="1593" t="str">
        <f t="shared" si="1"/>
        <v/>
      </c>
      <c r="C73" s="1594">
        <f>'02 -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2"/>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3"/>
        <v/>
      </c>
      <c r="R73" s="215" t="str">
        <f>IF($C73=0,"",SUMIFS(INPUT_DATA!BG:BG,INPUT_DATA!$A:$A,$C73,INPUT_DATA!$B:$B,"S"))</f>
        <v/>
      </c>
      <c r="S73" s="215" t="str">
        <f>IF($C73=0,"",SUMIFS(INPUT_DATA!BH:BH,INPUT_DATA!$A:$A,$C73,INPUT_DATA!$B:$B,"S"))</f>
        <v/>
      </c>
      <c r="T73" s="214" t="str">
        <f t="shared" si="4"/>
        <v/>
      </c>
      <c r="U73" s="216" t="str">
        <f>IF($C73=0,"",SUMIFS(INPUT_DATA!BK:BK,INPUT_DATA!$A:$A,$C73,INPUT_DATA!$B:$B,"S"))</f>
        <v/>
      </c>
      <c r="V73" s="220" t="str">
        <f t="shared" si="5"/>
        <v/>
      </c>
      <c r="W73" s="218"/>
      <c r="X73" s="211" t="str">
        <f>IF($C73=0,"",SUMIFS(INPUT_DATA!AT:AT,INPUT_DATA!$A:$A,$C73,INPUT_DATA!$B:$B,"D"))</f>
        <v/>
      </c>
      <c r="Y73" s="212" t="str">
        <f>IF($C73=0,"",SUMIFS(INPUT_DATA!AU:AU,INPUT_DATA!$A:$A,$C73,INPUT_DATA!$B:$B,"D"))</f>
        <v/>
      </c>
      <c r="Z73" s="212" t="str">
        <f>IF($C73=0,"",SUMIFS(INPUT_DATA!AV:AV,INPUT_DATA!$A:$A,$C73,INPUT_DATA!$B:$B,"D"))</f>
        <v/>
      </c>
      <c r="AA73" s="213" t="str">
        <f t="shared" si="11"/>
        <v/>
      </c>
      <c r="AB73" s="212" t="str">
        <f>IF($C73=0,"",SUMIFS(INPUT_DATA!AX:AX,INPUT_DATA!$A:$A,$C73,INPUT_DATA!$B:$B,"D"))</f>
        <v/>
      </c>
      <c r="AC73" s="212" t="str">
        <f>IF($C73=0,"",SUMIFS(INPUT_DATA!AY:AY,INPUT_DATA!$A:$A,$C73,INPUT_DATA!$B:$B,"D"))</f>
        <v/>
      </c>
      <c r="AD73" s="212" t="str">
        <f>IF($C73=0,"",SUMIFS(INPUT_DATA!AZ:AZ,INPUT_DATA!$A:$A,$C73,INPUT_DATA!$B:$B,"D"))</f>
        <v/>
      </c>
      <c r="AE73" s="212" t="str">
        <f>IF($C73=0,"",SUMIFS(INPUT_DATA!BA:BA,INPUT_DATA!$A:$A,$C73,INPUT_DATA!$B:$B,"D"))</f>
        <v/>
      </c>
      <c r="AF73" s="212" t="str">
        <f>IF($C73=0,"",SUMIFS(INPUT_DATA!BB:BB,INPUT_DATA!$A:$A,$C73,INPUT_DATA!$B:$B,"D"))</f>
        <v/>
      </c>
      <c r="AG73" s="212" t="str">
        <f>IF($C73=0,"",SUMIFS(INPUT_DATA!BC:BC,INPUT_DATA!$A:$A,$C73,INPUT_DATA!$B:$B,"D"))</f>
        <v/>
      </c>
      <c r="AH73" s="212" t="str">
        <f>IF($C73=0,"",SUMIFS(INPUT_DATA!BD:BD,INPUT_DATA!$A:$A,$C73,INPUT_DATA!$B:$B,"D"))</f>
        <v/>
      </c>
      <c r="AI73" s="212" t="str">
        <f>IF($C73=0,"",SUMIFS(INPUT_DATA!BE:BE,INPUT_DATA!$A:$A,$C73,INPUT_DATA!$B:$B,"D"))</f>
        <v/>
      </c>
      <c r="AJ73" s="214" t="str">
        <f t="shared" si="12"/>
        <v/>
      </c>
      <c r="AK73" s="215" t="str">
        <f>IF($C73=0,"",SUMIFS(INPUT_DATA!BG:BG,INPUT_DATA!$A:$A,$C73,INPUT_DATA!$B:$B,"D"))</f>
        <v/>
      </c>
      <c r="AL73" s="215" t="str">
        <f>IF($C73=0,"",SUMIFS(INPUT_DATA!BH:BH,INPUT_DATA!$A:$A,$C73,INPUT_DATA!$B:$B,"D"))</f>
        <v/>
      </c>
      <c r="AM73" s="214" t="str">
        <f t="shared" si="13"/>
        <v/>
      </c>
      <c r="AN73" s="216" t="str">
        <f>IF($C73=0,"",SUMIFS(INPUT_DATA!BK:BK,INPUT_DATA!$A:$A,$C73,INPUT_DATA!$B:$B,"D"))</f>
        <v/>
      </c>
      <c r="AO73" s="217" t="str">
        <f t="shared" si="14"/>
        <v/>
      </c>
      <c r="AP73" s="218"/>
      <c r="AR73" s="217" t="str">
        <f t="shared" si="10"/>
        <v/>
      </c>
      <c r="AT73" s="209" t="str">
        <f>IF($C73=0,"",'02 - Monthly Asset Follow up'!E77+'02 - Monthly Asset Follow up'!F77-'02 - Monthly Asset Follow up'!V77+'02 - Monthly Asset Follow up'!Y77-H73)</f>
        <v/>
      </c>
      <c r="AU73" s="209" t="str">
        <f>IF($C73=0,"",'02 - Monthly Asset Follow up'!BB77+'02 - Monthly Asset Follow up'!BC77-'02 - Monthly Asset Follow up'!BR77+'02 - Monthly Asset Follow up'!BU77-AA73)</f>
        <v/>
      </c>
      <c r="AW73" s="221"/>
    </row>
    <row r="74" spans="2:49" ht="13">
      <c r="B74" s="1593" t="str">
        <f t="shared" si="1"/>
        <v/>
      </c>
      <c r="C74" s="1594">
        <f>'02 -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2"/>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3"/>
        <v/>
      </c>
      <c r="R74" s="215" t="str">
        <f>IF($C74=0,"",SUMIFS(INPUT_DATA!BG:BG,INPUT_DATA!$A:$A,$C74,INPUT_DATA!$B:$B,"S"))</f>
        <v/>
      </c>
      <c r="S74" s="215" t="str">
        <f>IF($C74=0,"",SUMIFS(INPUT_DATA!BH:BH,INPUT_DATA!$A:$A,$C74,INPUT_DATA!$B:$B,"S"))</f>
        <v/>
      </c>
      <c r="T74" s="214" t="str">
        <f t="shared" si="4"/>
        <v/>
      </c>
      <c r="U74" s="216" t="str">
        <f>IF($C74=0,"",SUMIFS(INPUT_DATA!BK:BK,INPUT_DATA!$A:$A,$C74,INPUT_DATA!$B:$B,"S"))</f>
        <v/>
      </c>
      <c r="V74" s="220" t="str">
        <f t="shared" si="5"/>
        <v/>
      </c>
      <c r="W74" s="218"/>
      <c r="X74" s="211" t="str">
        <f>IF($C74=0,"",SUMIFS(INPUT_DATA!AT:AT,INPUT_DATA!$A:$A,$C74,INPUT_DATA!$B:$B,"D"))</f>
        <v/>
      </c>
      <c r="Y74" s="212" t="str">
        <f>IF($C74=0,"",SUMIFS(INPUT_DATA!AU:AU,INPUT_DATA!$A:$A,$C74,INPUT_DATA!$B:$B,"D"))</f>
        <v/>
      </c>
      <c r="Z74" s="212" t="str">
        <f>IF($C74=0,"",SUMIFS(INPUT_DATA!AV:AV,INPUT_DATA!$A:$A,$C74,INPUT_DATA!$B:$B,"D"))</f>
        <v/>
      </c>
      <c r="AA74" s="213" t="str">
        <f t="shared" si="11"/>
        <v/>
      </c>
      <c r="AB74" s="212" t="str">
        <f>IF($C74=0,"",SUMIFS(INPUT_DATA!AX:AX,INPUT_DATA!$A:$A,$C74,INPUT_DATA!$B:$B,"D"))</f>
        <v/>
      </c>
      <c r="AC74" s="212" t="str">
        <f>IF($C74=0,"",SUMIFS(INPUT_DATA!AY:AY,INPUT_DATA!$A:$A,$C74,INPUT_DATA!$B:$B,"D"))</f>
        <v/>
      </c>
      <c r="AD74" s="212" t="str">
        <f>IF($C74=0,"",SUMIFS(INPUT_DATA!AZ:AZ,INPUT_DATA!$A:$A,$C74,INPUT_DATA!$B:$B,"D"))</f>
        <v/>
      </c>
      <c r="AE74" s="212" t="str">
        <f>IF($C74=0,"",SUMIFS(INPUT_DATA!BA:BA,INPUT_DATA!$A:$A,$C74,INPUT_DATA!$B:$B,"D"))</f>
        <v/>
      </c>
      <c r="AF74" s="212" t="str">
        <f>IF($C74=0,"",SUMIFS(INPUT_DATA!BB:BB,INPUT_DATA!$A:$A,$C74,INPUT_DATA!$B:$B,"D"))</f>
        <v/>
      </c>
      <c r="AG74" s="212" t="str">
        <f>IF($C74=0,"",SUMIFS(INPUT_DATA!BC:BC,INPUT_DATA!$A:$A,$C74,INPUT_DATA!$B:$B,"D"))</f>
        <v/>
      </c>
      <c r="AH74" s="212" t="str">
        <f>IF($C74=0,"",SUMIFS(INPUT_DATA!BD:BD,INPUT_DATA!$A:$A,$C74,INPUT_DATA!$B:$B,"D"))</f>
        <v/>
      </c>
      <c r="AI74" s="212" t="str">
        <f>IF($C74=0,"",SUMIFS(INPUT_DATA!BE:BE,INPUT_DATA!$A:$A,$C74,INPUT_DATA!$B:$B,"D"))</f>
        <v/>
      </c>
      <c r="AJ74" s="214" t="str">
        <f t="shared" si="12"/>
        <v/>
      </c>
      <c r="AK74" s="215" t="str">
        <f>IF($C74=0,"",SUMIFS(INPUT_DATA!BG:BG,INPUT_DATA!$A:$A,$C74,INPUT_DATA!$B:$B,"D"))</f>
        <v/>
      </c>
      <c r="AL74" s="215" t="str">
        <f>IF($C74=0,"",SUMIFS(INPUT_DATA!BH:BH,INPUT_DATA!$A:$A,$C74,INPUT_DATA!$B:$B,"D"))</f>
        <v/>
      </c>
      <c r="AM74" s="214" t="str">
        <f t="shared" si="13"/>
        <v/>
      </c>
      <c r="AN74" s="216" t="str">
        <f>IF($C74=0,"",SUMIFS(INPUT_DATA!BK:BK,INPUT_DATA!$A:$A,$C74,INPUT_DATA!$B:$B,"D"))</f>
        <v/>
      </c>
      <c r="AO74" s="217" t="str">
        <f t="shared" si="14"/>
        <v/>
      </c>
      <c r="AP74" s="218"/>
      <c r="AR74" s="217" t="str">
        <f t="shared" si="10"/>
        <v/>
      </c>
      <c r="AT74" s="209" t="str">
        <f>IF($C74=0,"",'02 - Monthly Asset Follow up'!E78+'02 - Monthly Asset Follow up'!F78-'02 - Monthly Asset Follow up'!V78+'02 - Monthly Asset Follow up'!Y78-H74)</f>
        <v/>
      </c>
      <c r="AU74" s="209" t="str">
        <f>IF($C74=0,"",'02 - Monthly Asset Follow up'!BB78+'02 - Monthly Asset Follow up'!BC78-'02 - Monthly Asset Follow up'!BR78+'02 - Monthly Asset Follow up'!BU78-AA74)</f>
        <v/>
      </c>
      <c r="AW74" s="221"/>
    </row>
    <row r="75" spans="2:49" ht="13">
      <c r="B75" s="1593" t="str">
        <f t="shared" si="1"/>
        <v/>
      </c>
      <c r="C75" s="1594">
        <f>'02 -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2"/>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3"/>
        <v/>
      </c>
      <c r="R75" s="215" t="str">
        <f>IF($C75=0,"",SUMIFS(INPUT_DATA!BG:BG,INPUT_DATA!$A:$A,$C75,INPUT_DATA!$B:$B,"S"))</f>
        <v/>
      </c>
      <c r="S75" s="215" t="str">
        <f>IF($C75=0,"",SUMIFS(INPUT_DATA!BH:BH,INPUT_DATA!$A:$A,$C75,INPUT_DATA!$B:$B,"S"))</f>
        <v/>
      </c>
      <c r="T75" s="214" t="str">
        <f t="shared" si="4"/>
        <v/>
      </c>
      <c r="U75" s="216" t="str">
        <f>IF($C75=0,"",SUMIFS(INPUT_DATA!BK:BK,INPUT_DATA!$A:$A,$C75,INPUT_DATA!$B:$B,"S"))</f>
        <v/>
      </c>
      <c r="V75" s="220" t="str">
        <f t="shared" si="5"/>
        <v/>
      </c>
      <c r="W75" s="218"/>
      <c r="X75" s="211" t="str">
        <f>IF($C75=0,"",SUMIFS(INPUT_DATA!AT:AT,INPUT_DATA!$A:$A,$C75,INPUT_DATA!$B:$B,"D"))</f>
        <v/>
      </c>
      <c r="Y75" s="212" t="str">
        <f>IF($C75=0,"",SUMIFS(INPUT_DATA!AU:AU,INPUT_DATA!$A:$A,$C75,INPUT_DATA!$B:$B,"D"))</f>
        <v/>
      </c>
      <c r="Z75" s="212" t="str">
        <f>IF($C75=0,"",SUMIFS(INPUT_DATA!AV:AV,INPUT_DATA!$A:$A,$C75,INPUT_DATA!$B:$B,"D"))</f>
        <v/>
      </c>
      <c r="AA75" s="213" t="str">
        <f t="shared" si="11"/>
        <v/>
      </c>
      <c r="AB75" s="212" t="str">
        <f>IF($C75=0,"",SUMIFS(INPUT_DATA!AX:AX,INPUT_DATA!$A:$A,$C75,INPUT_DATA!$B:$B,"D"))</f>
        <v/>
      </c>
      <c r="AC75" s="212" t="str">
        <f>IF($C75=0,"",SUMIFS(INPUT_DATA!AY:AY,INPUT_DATA!$A:$A,$C75,INPUT_DATA!$B:$B,"D"))</f>
        <v/>
      </c>
      <c r="AD75" s="212" t="str">
        <f>IF($C75=0,"",SUMIFS(INPUT_DATA!AZ:AZ,INPUT_DATA!$A:$A,$C75,INPUT_DATA!$B:$B,"D"))</f>
        <v/>
      </c>
      <c r="AE75" s="212" t="str">
        <f>IF($C75=0,"",SUMIFS(INPUT_DATA!BA:BA,INPUT_DATA!$A:$A,$C75,INPUT_DATA!$B:$B,"D"))</f>
        <v/>
      </c>
      <c r="AF75" s="212" t="str">
        <f>IF($C75=0,"",SUMIFS(INPUT_DATA!BB:BB,INPUT_DATA!$A:$A,$C75,INPUT_DATA!$B:$B,"D"))</f>
        <v/>
      </c>
      <c r="AG75" s="212" t="str">
        <f>IF($C75=0,"",SUMIFS(INPUT_DATA!BC:BC,INPUT_DATA!$A:$A,$C75,INPUT_DATA!$B:$B,"D"))</f>
        <v/>
      </c>
      <c r="AH75" s="212" t="str">
        <f>IF($C75=0,"",SUMIFS(INPUT_DATA!BD:BD,INPUT_DATA!$A:$A,$C75,INPUT_DATA!$B:$B,"D"))</f>
        <v/>
      </c>
      <c r="AI75" s="212" t="str">
        <f>IF($C75=0,"",SUMIFS(INPUT_DATA!BE:BE,INPUT_DATA!$A:$A,$C75,INPUT_DATA!$B:$B,"D"))</f>
        <v/>
      </c>
      <c r="AJ75" s="214" t="str">
        <f t="shared" si="12"/>
        <v/>
      </c>
      <c r="AK75" s="215" t="str">
        <f>IF($C75=0,"",SUMIFS(INPUT_DATA!BG:BG,INPUT_DATA!$A:$A,$C75,INPUT_DATA!$B:$B,"D"))</f>
        <v/>
      </c>
      <c r="AL75" s="215" t="str">
        <f>IF($C75=0,"",SUMIFS(INPUT_DATA!BH:BH,INPUT_DATA!$A:$A,$C75,INPUT_DATA!$B:$B,"D"))</f>
        <v/>
      </c>
      <c r="AM75" s="214" t="str">
        <f t="shared" si="13"/>
        <v/>
      </c>
      <c r="AN75" s="216" t="str">
        <f>IF($C75=0,"",SUMIFS(INPUT_DATA!BK:BK,INPUT_DATA!$A:$A,$C75,INPUT_DATA!$B:$B,"D"))</f>
        <v/>
      </c>
      <c r="AO75" s="217" t="str">
        <f t="shared" si="14"/>
        <v/>
      </c>
      <c r="AP75" s="218"/>
      <c r="AR75" s="217" t="str">
        <f t="shared" si="10"/>
        <v/>
      </c>
      <c r="AT75" s="209" t="str">
        <f>IF($C75=0,"",'02 - Monthly Asset Follow up'!E79+'02 - Monthly Asset Follow up'!F79-'02 - Monthly Asset Follow up'!V79+'02 - Monthly Asset Follow up'!Y79-H75)</f>
        <v/>
      </c>
      <c r="AU75" s="209" t="str">
        <f>IF($C75=0,"",'02 - Monthly Asset Follow up'!BB79+'02 - Monthly Asset Follow up'!BC79-'02 - Monthly Asset Follow up'!BR79+'02 - Monthly Asset Follow up'!BU79-AA75)</f>
        <v/>
      </c>
      <c r="AW75" s="221"/>
    </row>
    <row r="76" spans="2:49" ht="13">
      <c r="B76" s="1593" t="str">
        <f t="shared" si="1"/>
        <v/>
      </c>
      <c r="C76" s="1594">
        <f>'02 -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2"/>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3"/>
        <v/>
      </c>
      <c r="R76" s="215" t="str">
        <f>IF($C76=0,"",SUMIFS(INPUT_DATA!BG:BG,INPUT_DATA!$A:$A,$C76,INPUT_DATA!$B:$B,"S"))</f>
        <v/>
      </c>
      <c r="S76" s="215" t="str">
        <f>IF($C76=0,"",SUMIFS(INPUT_DATA!BH:BH,INPUT_DATA!$A:$A,$C76,INPUT_DATA!$B:$B,"S"))</f>
        <v/>
      </c>
      <c r="T76" s="214" t="str">
        <f t="shared" si="4"/>
        <v/>
      </c>
      <c r="U76" s="216" t="str">
        <f>IF($C76=0,"",SUMIFS(INPUT_DATA!BK:BK,INPUT_DATA!$A:$A,$C76,INPUT_DATA!$B:$B,"S"))</f>
        <v/>
      </c>
      <c r="V76" s="220" t="str">
        <f t="shared" si="5"/>
        <v/>
      </c>
      <c r="W76" s="218"/>
      <c r="X76" s="211" t="str">
        <f>IF($C76=0,"",SUMIFS(INPUT_DATA!AT:AT,INPUT_DATA!$A:$A,$C76,INPUT_DATA!$B:$B,"D"))</f>
        <v/>
      </c>
      <c r="Y76" s="212" t="str">
        <f>IF($C76=0,"",SUMIFS(INPUT_DATA!AU:AU,INPUT_DATA!$A:$A,$C76,INPUT_DATA!$B:$B,"D"))</f>
        <v/>
      </c>
      <c r="Z76" s="212" t="str">
        <f>IF($C76=0,"",SUMIFS(INPUT_DATA!AV:AV,INPUT_DATA!$A:$A,$C76,INPUT_DATA!$B:$B,"D"))</f>
        <v/>
      </c>
      <c r="AA76" s="213" t="str">
        <f t="shared" si="11"/>
        <v/>
      </c>
      <c r="AB76" s="212" t="str">
        <f>IF($C76=0,"",SUMIFS(INPUT_DATA!AX:AX,INPUT_DATA!$A:$A,$C76,INPUT_DATA!$B:$B,"D"))</f>
        <v/>
      </c>
      <c r="AC76" s="212" t="str">
        <f>IF($C76=0,"",SUMIFS(INPUT_DATA!AY:AY,INPUT_DATA!$A:$A,$C76,INPUT_DATA!$B:$B,"D"))</f>
        <v/>
      </c>
      <c r="AD76" s="212" t="str">
        <f>IF($C76=0,"",SUMIFS(INPUT_DATA!AZ:AZ,INPUT_DATA!$A:$A,$C76,INPUT_DATA!$B:$B,"D"))</f>
        <v/>
      </c>
      <c r="AE76" s="212" t="str">
        <f>IF($C76=0,"",SUMIFS(INPUT_DATA!BA:BA,INPUT_DATA!$A:$A,$C76,INPUT_DATA!$B:$B,"D"))</f>
        <v/>
      </c>
      <c r="AF76" s="212" t="str">
        <f>IF($C76=0,"",SUMIFS(INPUT_DATA!BB:BB,INPUT_DATA!$A:$A,$C76,INPUT_DATA!$B:$B,"D"))</f>
        <v/>
      </c>
      <c r="AG76" s="212" t="str">
        <f>IF($C76=0,"",SUMIFS(INPUT_DATA!BC:BC,INPUT_DATA!$A:$A,$C76,INPUT_DATA!$B:$B,"D"))</f>
        <v/>
      </c>
      <c r="AH76" s="212" t="str">
        <f>IF($C76=0,"",SUMIFS(INPUT_DATA!BD:BD,INPUT_DATA!$A:$A,$C76,INPUT_DATA!$B:$B,"D"))</f>
        <v/>
      </c>
      <c r="AI76" s="212" t="str">
        <f>IF($C76=0,"",SUMIFS(INPUT_DATA!BE:BE,INPUT_DATA!$A:$A,$C76,INPUT_DATA!$B:$B,"D"))</f>
        <v/>
      </c>
      <c r="AJ76" s="214" t="str">
        <f t="shared" si="12"/>
        <v/>
      </c>
      <c r="AK76" s="215" t="str">
        <f>IF($C76=0,"",SUMIFS(INPUT_DATA!BG:BG,INPUT_DATA!$A:$A,$C76,INPUT_DATA!$B:$B,"D"))</f>
        <v/>
      </c>
      <c r="AL76" s="215" t="str">
        <f>IF($C76=0,"",SUMIFS(INPUT_DATA!BH:BH,INPUT_DATA!$A:$A,$C76,INPUT_DATA!$B:$B,"D"))</f>
        <v/>
      </c>
      <c r="AM76" s="214" t="str">
        <f t="shared" si="13"/>
        <v/>
      </c>
      <c r="AN76" s="216" t="str">
        <f>IF($C76=0,"",SUMIFS(INPUT_DATA!BK:BK,INPUT_DATA!$A:$A,$C76,INPUT_DATA!$B:$B,"D"))</f>
        <v/>
      </c>
      <c r="AO76" s="217" t="str">
        <f t="shared" si="14"/>
        <v/>
      </c>
      <c r="AP76" s="218"/>
      <c r="AR76" s="217" t="str">
        <f t="shared" si="10"/>
        <v/>
      </c>
      <c r="AT76" s="209" t="str">
        <f>IF($C76=0,"",'02 - Monthly Asset Follow up'!E80+'02 - Monthly Asset Follow up'!F80-'02 - Monthly Asset Follow up'!V80+'02 - Monthly Asset Follow up'!Y80-H76)</f>
        <v/>
      </c>
      <c r="AU76" s="209" t="str">
        <f>IF($C76=0,"",'02 - Monthly Asset Follow up'!BB80+'02 - Monthly Asset Follow up'!BC80-'02 - Monthly Asset Follow up'!BR80+'02 - Monthly Asset Follow up'!BU80-AA76)</f>
        <v/>
      </c>
      <c r="AW76" s="221"/>
    </row>
    <row r="77" spans="2:49" ht="13">
      <c r="B77" s="1593" t="str">
        <f t="shared" si="1"/>
        <v/>
      </c>
      <c r="C77" s="1594">
        <f>'02 -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2"/>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3"/>
        <v/>
      </c>
      <c r="R77" s="215" t="str">
        <f>IF($C77=0,"",SUMIFS(INPUT_DATA!BG:BG,INPUT_DATA!$A:$A,$C77,INPUT_DATA!$B:$B,"S"))</f>
        <v/>
      </c>
      <c r="S77" s="215" t="str">
        <f>IF($C77=0,"",SUMIFS(INPUT_DATA!BH:BH,INPUT_DATA!$A:$A,$C77,INPUT_DATA!$B:$B,"S"))</f>
        <v/>
      </c>
      <c r="T77" s="214" t="str">
        <f t="shared" si="4"/>
        <v/>
      </c>
      <c r="U77" s="216" t="str">
        <f>IF($C77=0,"",SUMIFS(INPUT_DATA!BK:BK,INPUT_DATA!$A:$A,$C77,INPUT_DATA!$B:$B,"S"))</f>
        <v/>
      </c>
      <c r="V77" s="220" t="str">
        <f t="shared" si="5"/>
        <v/>
      </c>
      <c r="W77" s="218"/>
      <c r="X77" s="211" t="str">
        <f>IF($C77=0,"",SUMIFS(INPUT_DATA!AT:AT,INPUT_DATA!$A:$A,$C77,INPUT_DATA!$B:$B,"D"))</f>
        <v/>
      </c>
      <c r="Y77" s="212" t="str">
        <f>IF($C77=0,"",SUMIFS(INPUT_DATA!AU:AU,INPUT_DATA!$A:$A,$C77,INPUT_DATA!$B:$B,"D"))</f>
        <v/>
      </c>
      <c r="Z77" s="212" t="str">
        <f>IF($C77=0,"",SUMIFS(INPUT_DATA!AV:AV,INPUT_DATA!$A:$A,$C77,INPUT_DATA!$B:$B,"D"))</f>
        <v/>
      </c>
      <c r="AA77" s="213" t="str">
        <f t="shared" si="11"/>
        <v/>
      </c>
      <c r="AB77" s="212" t="str">
        <f>IF($C77=0,"",SUMIFS(INPUT_DATA!AX:AX,INPUT_DATA!$A:$A,$C77,INPUT_DATA!$B:$B,"D"))</f>
        <v/>
      </c>
      <c r="AC77" s="212" t="str">
        <f>IF($C77=0,"",SUMIFS(INPUT_DATA!AY:AY,INPUT_DATA!$A:$A,$C77,INPUT_DATA!$B:$B,"D"))</f>
        <v/>
      </c>
      <c r="AD77" s="212" t="str">
        <f>IF($C77=0,"",SUMIFS(INPUT_DATA!AZ:AZ,INPUT_DATA!$A:$A,$C77,INPUT_DATA!$B:$B,"D"))</f>
        <v/>
      </c>
      <c r="AE77" s="212" t="str">
        <f>IF($C77=0,"",SUMIFS(INPUT_DATA!BA:BA,INPUT_DATA!$A:$A,$C77,INPUT_DATA!$B:$B,"D"))</f>
        <v/>
      </c>
      <c r="AF77" s="212" t="str">
        <f>IF($C77=0,"",SUMIFS(INPUT_DATA!BB:BB,INPUT_DATA!$A:$A,$C77,INPUT_DATA!$B:$B,"D"))</f>
        <v/>
      </c>
      <c r="AG77" s="212" t="str">
        <f>IF($C77=0,"",SUMIFS(INPUT_DATA!BC:BC,INPUT_DATA!$A:$A,$C77,INPUT_DATA!$B:$B,"D"))</f>
        <v/>
      </c>
      <c r="AH77" s="212" t="str">
        <f>IF($C77=0,"",SUMIFS(INPUT_DATA!BD:BD,INPUT_DATA!$A:$A,$C77,INPUT_DATA!$B:$B,"D"))</f>
        <v/>
      </c>
      <c r="AI77" s="212" t="str">
        <f>IF($C77=0,"",SUMIFS(INPUT_DATA!BE:BE,INPUT_DATA!$A:$A,$C77,INPUT_DATA!$B:$B,"D"))</f>
        <v/>
      </c>
      <c r="AJ77" s="214" t="str">
        <f t="shared" si="12"/>
        <v/>
      </c>
      <c r="AK77" s="215" t="str">
        <f>IF($C77=0,"",SUMIFS(INPUT_DATA!BG:BG,INPUT_DATA!$A:$A,$C77,INPUT_DATA!$B:$B,"D"))</f>
        <v/>
      </c>
      <c r="AL77" s="215" t="str">
        <f>IF($C77=0,"",SUMIFS(INPUT_DATA!BH:BH,INPUT_DATA!$A:$A,$C77,INPUT_DATA!$B:$B,"D"))</f>
        <v/>
      </c>
      <c r="AM77" s="214" t="str">
        <f t="shared" si="13"/>
        <v/>
      </c>
      <c r="AN77" s="216" t="str">
        <f>IF($C77=0,"",SUMIFS(INPUT_DATA!BK:BK,INPUT_DATA!$A:$A,$C77,INPUT_DATA!$B:$B,"D"))</f>
        <v/>
      </c>
      <c r="AO77" s="217" t="str">
        <f t="shared" si="14"/>
        <v/>
      </c>
      <c r="AP77" s="218"/>
      <c r="AR77" s="217" t="str">
        <f t="shared" si="10"/>
        <v/>
      </c>
      <c r="AT77" s="209" t="str">
        <f>IF($C77=0,"",'02 - Monthly Asset Follow up'!E81+'02 - Monthly Asset Follow up'!F81-'02 - Monthly Asset Follow up'!V81+'02 - Monthly Asset Follow up'!Y81-H77)</f>
        <v/>
      </c>
      <c r="AU77" s="209" t="str">
        <f>IF($C77=0,"",'02 - Monthly Asset Follow up'!BB81+'02 - Monthly Asset Follow up'!BC81-'02 - Monthly Asset Follow up'!BR81+'02 - Monthly Asset Follow up'!BU81-AA77)</f>
        <v/>
      </c>
      <c r="AW77" s="221"/>
    </row>
    <row r="78" spans="2:49" ht="13">
      <c r="B78" s="1593" t="str">
        <f t="shared" si="1"/>
        <v/>
      </c>
      <c r="C78" s="1594">
        <f>'02 -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2"/>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3"/>
        <v/>
      </c>
      <c r="R78" s="215" t="str">
        <f>IF($C78=0,"",SUMIFS(INPUT_DATA!BG:BG,INPUT_DATA!$A:$A,$C78,INPUT_DATA!$B:$B,"S"))</f>
        <v/>
      </c>
      <c r="S78" s="215" t="str">
        <f>IF($C78=0,"",SUMIFS(INPUT_DATA!BH:BH,INPUT_DATA!$A:$A,$C78,INPUT_DATA!$B:$B,"S"))</f>
        <v/>
      </c>
      <c r="T78" s="214" t="str">
        <f t="shared" si="4"/>
        <v/>
      </c>
      <c r="U78" s="216" t="str">
        <f>IF($C78=0,"",SUMIFS(INPUT_DATA!BK:BK,INPUT_DATA!$A:$A,$C78,INPUT_DATA!$B:$B,"S"))</f>
        <v/>
      </c>
      <c r="V78" s="220" t="str">
        <f t="shared" si="5"/>
        <v/>
      </c>
      <c r="W78" s="218"/>
      <c r="X78" s="211" t="str">
        <f>IF($C78=0,"",SUMIFS(INPUT_DATA!AT:AT,INPUT_DATA!$A:$A,$C78,INPUT_DATA!$B:$B,"D"))</f>
        <v/>
      </c>
      <c r="Y78" s="212" t="str">
        <f>IF($C78=0,"",SUMIFS(INPUT_DATA!AU:AU,INPUT_DATA!$A:$A,$C78,INPUT_DATA!$B:$B,"D"))</f>
        <v/>
      </c>
      <c r="Z78" s="212" t="str">
        <f>IF($C78=0,"",SUMIFS(INPUT_DATA!AV:AV,INPUT_DATA!$A:$A,$C78,INPUT_DATA!$B:$B,"D"))</f>
        <v/>
      </c>
      <c r="AA78" s="213" t="str">
        <f t="shared" si="11"/>
        <v/>
      </c>
      <c r="AB78" s="212" t="str">
        <f>IF($C78=0,"",SUMIFS(INPUT_DATA!AX:AX,INPUT_DATA!$A:$A,$C78,INPUT_DATA!$B:$B,"D"))</f>
        <v/>
      </c>
      <c r="AC78" s="212" t="str">
        <f>IF($C78=0,"",SUMIFS(INPUT_DATA!AY:AY,INPUT_DATA!$A:$A,$C78,INPUT_DATA!$B:$B,"D"))</f>
        <v/>
      </c>
      <c r="AD78" s="212" t="str">
        <f>IF($C78=0,"",SUMIFS(INPUT_DATA!AZ:AZ,INPUT_DATA!$A:$A,$C78,INPUT_DATA!$B:$B,"D"))</f>
        <v/>
      </c>
      <c r="AE78" s="212" t="str">
        <f>IF($C78=0,"",SUMIFS(INPUT_DATA!BA:BA,INPUT_DATA!$A:$A,$C78,INPUT_DATA!$B:$B,"D"))</f>
        <v/>
      </c>
      <c r="AF78" s="212" t="str">
        <f>IF($C78=0,"",SUMIFS(INPUT_DATA!BB:BB,INPUT_DATA!$A:$A,$C78,INPUT_DATA!$B:$B,"D"))</f>
        <v/>
      </c>
      <c r="AG78" s="212" t="str">
        <f>IF($C78=0,"",SUMIFS(INPUT_DATA!BC:BC,INPUT_DATA!$A:$A,$C78,INPUT_DATA!$B:$B,"D"))</f>
        <v/>
      </c>
      <c r="AH78" s="212" t="str">
        <f>IF($C78=0,"",SUMIFS(INPUT_DATA!BD:BD,INPUT_DATA!$A:$A,$C78,INPUT_DATA!$B:$B,"D"))</f>
        <v/>
      </c>
      <c r="AI78" s="212" t="str">
        <f>IF($C78=0,"",SUMIFS(INPUT_DATA!BE:BE,INPUT_DATA!$A:$A,$C78,INPUT_DATA!$B:$B,"D"))</f>
        <v/>
      </c>
      <c r="AJ78" s="214" t="str">
        <f t="shared" si="12"/>
        <v/>
      </c>
      <c r="AK78" s="215" t="str">
        <f>IF($C78=0,"",SUMIFS(INPUT_DATA!BG:BG,INPUT_DATA!$A:$A,$C78,INPUT_DATA!$B:$B,"D"))</f>
        <v/>
      </c>
      <c r="AL78" s="215" t="str">
        <f>IF($C78=0,"",SUMIFS(INPUT_DATA!BH:BH,INPUT_DATA!$A:$A,$C78,INPUT_DATA!$B:$B,"D"))</f>
        <v/>
      </c>
      <c r="AM78" s="214" t="str">
        <f t="shared" si="13"/>
        <v/>
      </c>
      <c r="AN78" s="216" t="str">
        <f>IF($C78=0,"",SUMIFS(INPUT_DATA!BK:BK,INPUT_DATA!$A:$A,$C78,INPUT_DATA!$B:$B,"D"))</f>
        <v/>
      </c>
      <c r="AO78" s="217" t="str">
        <f t="shared" si="14"/>
        <v/>
      </c>
      <c r="AP78" s="218"/>
      <c r="AR78" s="217" t="str">
        <f t="shared" si="10"/>
        <v/>
      </c>
      <c r="AT78" s="209" t="str">
        <f>IF($C78=0,"",'02 - Monthly Asset Follow up'!E82+'02 - Monthly Asset Follow up'!F82-'02 - Monthly Asset Follow up'!V82+'02 - Monthly Asset Follow up'!Y82-H78)</f>
        <v/>
      </c>
      <c r="AU78" s="209" t="str">
        <f>IF($C78=0,"",'02 - Monthly Asset Follow up'!BB82+'02 - Monthly Asset Follow up'!BC82-'02 - Monthly Asset Follow up'!BR82+'02 - Monthly Asset Follow up'!BU82-AA78)</f>
        <v/>
      </c>
      <c r="AW78" s="221"/>
    </row>
    <row r="79" spans="2:49" ht="13">
      <c r="B79" s="1593" t="str">
        <f t="shared" ref="B79:B121" si="15">IF(C80=0,"",C80+1)</f>
        <v/>
      </c>
      <c r="C79" s="1594">
        <f>'02 -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16">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17">IF($C79=0,"",I79+J79+K79+L79+M79+N79+O79+P79)</f>
        <v/>
      </c>
      <c r="R79" s="215" t="str">
        <f>IF($C79=0,"",SUMIFS(INPUT_DATA!BG:BG,INPUT_DATA!$A:$A,$C79,INPUT_DATA!$B:$B,"S"))</f>
        <v/>
      </c>
      <c r="S79" s="215" t="str">
        <f>IF($C79=0,"",SUMIFS(INPUT_DATA!BH:BH,INPUT_DATA!$A:$A,$C79,INPUT_DATA!$B:$B,"S"))</f>
        <v/>
      </c>
      <c r="T79" s="214" t="str">
        <f t="shared" ref="T79:T121" si="18">IF($C79=0,"",H79+Q79+R79-S79)</f>
        <v/>
      </c>
      <c r="U79" s="216" t="str">
        <f>IF($C79=0,"",SUMIFS(INPUT_DATA!BK:BK,INPUT_DATA!$A:$A,$C79,INPUT_DATA!$B:$B,"S"))</f>
        <v/>
      </c>
      <c r="V79" s="220" t="str">
        <f t="shared" ref="V79:V121" si="19">IF($C79=0,"",T79-U79)</f>
        <v/>
      </c>
      <c r="W79" s="218"/>
      <c r="X79" s="211" t="str">
        <f>IF($C79=0,"",SUMIFS(INPUT_DATA!AT:AT,INPUT_DATA!$A:$A,$C79,INPUT_DATA!$B:$B,"D"))</f>
        <v/>
      </c>
      <c r="Y79" s="212" t="str">
        <f>IF($C79=0,"",SUMIFS(INPUT_DATA!AU:AU,INPUT_DATA!$A:$A,$C79,INPUT_DATA!$B:$B,"D"))</f>
        <v/>
      </c>
      <c r="Z79" s="212" t="str">
        <f>IF($C79=0,"",SUMIFS(INPUT_DATA!AV:AV,INPUT_DATA!$A:$A,$C79,INPUT_DATA!$B:$B,"D"))</f>
        <v/>
      </c>
      <c r="AA79" s="213" t="str">
        <f t="shared" si="11"/>
        <v/>
      </c>
      <c r="AB79" s="212" t="str">
        <f>IF($C79=0,"",SUMIFS(INPUT_DATA!AX:AX,INPUT_DATA!$A:$A,$C79,INPUT_DATA!$B:$B,"D"))</f>
        <v/>
      </c>
      <c r="AC79" s="212" t="str">
        <f>IF($C79=0,"",SUMIFS(INPUT_DATA!AY:AY,INPUT_DATA!$A:$A,$C79,INPUT_DATA!$B:$B,"D"))</f>
        <v/>
      </c>
      <c r="AD79" s="212" t="str">
        <f>IF($C79=0,"",SUMIFS(INPUT_DATA!AZ:AZ,INPUT_DATA!$A:$A,$C79,INPUT_DATA!$B:$B,"D"))</f>
        <v/>
      </c>
      <c r="AE79" s="212" t="str">
        <f>IF($C79=0,"",SUMIFS(INPUT_DATA!BA:BA,INPUT_DATA!$A:$A,$C79,INPUT_DATA!$B:$B,"D"))</f>
        <v/>
      </c>
      <c r="AF79" s="212" t="str">
        <f>IF($C79=0,"",SUMIFS(INPUT_DATA!BB:BB,INPUT_DATA!$A:$A,$C79,INPUT_DATA!$B:$B,"D"))</f>
        <v/>
      </c>
      <c r="AG79" s="212" t="str">
        <f>IF($C79=0,"",SUMIFS(INPUT_DATA!BC:BC,INPUT_DATA!$A:$A,$C79,INPUT_DATA!$B:$B,"D"))</f>
        <v/>
      </c>
      <c r="AH79" s="212" t="str">
        <f>IF($C79=0,"",SUMIFS(INPUT_DATA!BD:BD,INPUT_DATA!$A:$A,$C79,INPUT_DATA!$B:$B,"D"))</f>
        <v/>
      </c>
      <c r="AI79" s="212" t="str">
        <f>IF($C79=0,"",SUMIFS(INPUT_DATA!BE:BE,INPUT_DATA!$A:$A,$C79,INPUT_DATA!$B:$B,"D"))</f>
        <v/>
      </c>
      <c r="AJ79" s="214" t="str">
        <f t="shared" si="12"/>
        <v/>
      </c>
      <c r="AK79" s="215" t="str">
        <f>IF($C79=0,"",SUMIFS(INPUT_DATA!BG:BG,INPUT_DATA!$A:$A,$C79,INPUT_DATA!$B:$B,"D"))</f>
        <v/>
      </c>
      <c r="AL79" s="215" t="str">
        <f>IF($C79=0,"",SUMIFS(INPUT_DATA!BH:BH,INPUT_DATA!$A:$A,$C79,INPUT_DATA!$B:$B,"D"))</f>
        <v/>
      </c>
      <c r="AM79" s="214" t="str">
        <f t="shared" si="13"/>
        <v/>
      </c>
      <c r="AN79" s="216" t="str">
        <f>IF($C79=0,"",SUMIFS(INPUT_DATA!BK:BK,INPUT_DATA!$A:$A,$C79,INPUT_DATA!$B:$B,"D"))</f>
        <v/>
      </c>
      <c r="AO79" s="217" t="str">
        <f t="shared" si="14"/>
        <v/>
      </c>
      <c r="AP79" s="218"/>
      <c r="AR79" s="217" t="str">
        <f t="shared" ref="AR79:AR121" si="20">IF($C79=0,"",T79+AN79)</f>
        <v/>
      </c>
      <c r="AT79" s="209" t="str">
        <f>IF($C79=0,"",'02 - Monthly Asset Follow up'!E83+'02 - Monthly Asset Follow up'!F83-'02 - Monthly Asset Follow up'!V83+'02 - Monthly Asset Follow up'!Y83-H79)</f>
        <v/>
      </c>
      <c r="AU79" s="209" t="str">
        <f>IF($C79=0,"",'02 - Monthly Asset Follow up'!BB83+'02 - Monthly Asset Follow up'!BC83-'02 - Monthly Asset Follow up'!BR83+'02 - Monthly Asset Follow up'!BU83-AA79)</f>
        <v/>
      </c>
      <c r="AW79" s="221"/>
    </row>
    <row r="80" spans="2:49" ht="13">
      <c r="B80" s="1593" t="str">
        <f t="shared" si="15"/>
        <v/>
      </c>
      <c r="C80" s="1594">
        <f>'02 -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16"/>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17"/>
        <v/>
      </c>
      <c r="R80" s="215" t="str">
        <f>IF($C80=0,"",SUMIFS(INPUT_DATA!BG:BG,INPUT_DATA!$A:$A,$C80,INPUT_DATA!$B:$B,"S"))</f>
        <v/>
      </c>
      <c r="S80" s="215" t="str">
        <f>IF($C80=0,"",SUMIFS(INPUT_DATA!BH:BH,INPUT_DATA!$A:$A,$C80,INPUT_DATA!$B:$B,"S"))</f>
        <v/>
      </c>
      <c r="T80" s="214" t="str">
        <f t="shared" si="18"/>
        <v/>
      </c>
      <c r="U80" s="216" t="str">
        <f>IF($C80=0,"",SUMIFS(INPUT_DATA!BK:BK,INPUT_DATA!$A:$A,$C80,INPUT_DATA!$B:$B,"S"))</f>
        <v/>
      </c>
      <c r="V80" s="220" t="str">
        <f t="shared" si="19"/>
        <v/>
      </c>
      <c r="W80" s="218"/>
      <c r="X80" s="211" t="str">
        <f>IF($C80=0,"",SUMIFS(INPUT_DATA!AT:AT,INPUT_DATA!$A:$A,$C80,INPUT_DATA!$B:$B,"D"))</f>
        <v/>
      </c>
      <c r="Y80" s="212" t="str">
        <f>IF($C80=0,"",SUMIFS(INPUT_DATA!AU:AU,INPUT_DATA!$A:$A,$C80,INPUT_DATA!$B:$B,"D"))</f>
        <v/>
      </c>
      <c r="Z80" s="212" t="str">
        <f>IF($C80=0,"",SUMIFS(INPUT_DATA!AV:AV,INPUT_DATA!$A:$A,$C80,INPUT_DATA!$B:$B,"D"))</f>
        <v/>
      </c>
      <c r="AA80" s="213" t="str">
        <f t="shared" si="11"/>
        <v/>
      </c>
      <c r="AB80" s="212" t="str">
        <f>IF($C80=0,"",SUMIFS(INPUT_DATA!AX:AX,INPUT_DATA!$A:$A,$C80,INPUT_DATA!$B:$B,"D"))</f>
        <v/>
      </c>
      <c r="AC80" s="212" t="str">
        <f>IF($C80=0,"",SUMIFS(INPUT_DATA!AY:AY,INPUT_DATA!$A:$A,$C80,INPUT_DATA!$B:$B,"D"))</f>
        <v/>
      </c>
      <c r="AD80" s="212" t="str">
        <f>IF($C80=0,"",SUMIFS(INPUT_DATA!AZ:AZ,INPUT_DATA!$A:$A,$C80,INPUT_DATA!$B:$B,"D"))</f>
        <v/>
      </c>
      <c r="AE80" s="212" t="str">
        <f>IF($C80=0,"",SUMIFS(INPUT_DATA!BA:BA,INPUT_DATA!$A:$A,$C80,INPUT_DATA!$B:$B,"D"))</f>
        <v/>
      </c>
      <c r="AF80" s="212" t="str">
        <f>IF($C80=0,"",SUMIFS(INPUT_DATA!BB:BB,INPUT_DATA!$A:$A,$C80,INPUT_DATA!$B:$B,"D"))</f>
        <v/>
      </c>
      <c r="AG80" s="212" t="str">
        <f>IF($C80=0,"",SUMIFS(INPUT_DATA!BC:BC,INPUT_DATA!$A:$A,$C80,INPUT_DATA!$B:$B,"D"))</f>
        <v/>
      </c>
      <c r="AH80" s="212" t="str">
        <f>IF($C80=0,"",SUMIFS(INPUT_DATA!BD:BD,INPUT_DATA!$A:$A,$C80,INPUT_DATA!$B:$B,"D"))</f>
        <v/>
      </c>
      <c r="AI80" s="212" t="str">
        <f>IF($C80=0,"",SUMIFS(INPUT_DATA!BE:BE,INPUT_DATA!$A:$A,$C80,INPUT_DATA!$B:$B,"D"))</f>
        <v/>
      </c>
      <c r="AJ80" s="214" t="str">
        <f t="shared" si="12"/>
        <v/>
      </c>
      <c r="AK80" s="215" t="str">
        <f>IF($C80=0,"",SUMIFS(INPUT_DATA!BG:BG,INPUT_DATA!$A:$A,$C80,INPUT_DATA!$B:$B,"D"))</f>
        <v/>
      </c>
      <c r="AL80" s="215" t="str">
        <f>IF($C80=0,"",SUMIFS(INPUT_DATA!BH:BH,INPUT_DATA!$A:$A,$C80,INPUT_DATA!$B:$B,"D"))</f>
        <v/>
      </c>
      <c r="AM80" s="214" t="str">
        <f t="shared" si="13"/>
        <v/>
      </c>
      <c r="AN80" s="216" t="str">
        <f>IF($C80=0,"",SUMIFS(INPUT_DATA!BK:BK,INPUT_DATA!$A:$A,$C80,INPUT_DATA!$B:$B,"D"))</f>
        <v/>
      </c>
      <c r="AO80" s="217" t="str">
        <f t="shared" si="14"/>
        <v/>
      </c>
      <c r="AP80" s="218"/>
      <c r="AR80" s="217" t="str">
        <f t="shared" si="20"/>
        <v/>
      </c>
      <c r="AT80" s="209" t="str">
        <f>IF($C80=0,"",'02 - Monthly Asset Follow up'!E84+'02 - Monthly Asset Follow up'!F84-'02 - Monthly Asset Follow up'!V84+'02 - Monthly Asset Follow up'!Y84-H80)</f>
        <v/>
      </c>
      <c r="AU80" s="209" t="str">
        <f>IF($C80=0,"",'02 - Monthly Asset Follow up'!BB84+'02 - Monthly Asset Follow up'!BC84-'02 - Monthly Asset Follow up'!BR84+'02 - Monthly Asset Follow up'!BU84-AA80)</f>
        <v/>
      </c>
      <c r="AW80" s="221"/>
    </row>
    <row r="81" spans="2:49" ht="13">
      <c r="B81" s="1593" t="str">
        <f t="shared" si="15"/>
        <v/>
      </c>
      <c r="C81" s="1594">
        <f>'02 -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16"/>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17"/>
        <v/>
      </c>
      <c r="R81" s="215" t="str">
        <f>IF($C81=0,"",SUMIFS(INPUT_DATA!BG:BG,INPUT_DATA!$A:$A,$C81,INPUT_DATA!$B:$B,"S"))</f>
        <v/>
      </c>
      <c r="S81" s="215" t="str">
        <f>IF($C81=0,"",SUMIFS(INPUT_DATA!BH:BH,INPUT_DATA!$A:$A,$C81,INPUT_DATA!$B:$B,"S"))</f>
        <v/>
      </c>
      <c r="T81" s="214" t="str">
        <f t="shared" si="18"/>
        <v/>
      </c>
      <c r="U81" s="216" t="str">
        <f>IF($C81=0,"",SUMIFS(INPUT_DATA!BK:BK,INPUT_DATA!$A:$A,$C81,INPUT_DATA!$B:$B,"S"))</f>
        <v/>
      </c>
      <c r="V81" s="220" t="str">
        <f t="shared" si="19"/>
        <v/>
      </c>
      <c r="W81" s="218"/>
      <c r="X81" s="211" t="str">
        <f>IF($C81=0,"",SUMIFS(INPUT_DATA!AT:AT,INPUT_DATA!$A:$A,$C81,INPUT_DATA!$B:$B,"D"))</f>
        <v/>
      </c>
      <c r="Y81" s="212" t="str">
        <f>IF($C81=0,"",SUMIFS(INPUT_DATA!AU:AU,INPUT_DATA!$A:$A,$C81,INPUT_DATA!$B:$B,"D"))</f>
        <v/>
      </c>
      <c r="Z81" s="212" t="str">
        <f>IF($C81=0,"",SUMIFS(INPUT_DATA!AV:AV,INPUT_DATA!$A:$A,$C81,INPUT_DATA!$B:$B,"D"))</f>
        <v/>
      </c>
      <c r="AA81" s="213" t="str">
        <f t="shared" si="11"/>
        <v/>
      </c>
      <c r="AB81" s="212" t="str">
        <f>IF($C81=0,"",SUMIFS(INPUT_DATA!AX:AX,INPUT_DATA!$A:$A,$C81,INPUT_DATA!$B:$B,"D"))</f>
        <v/>
      </c>
      <c r="AC81" s="212" t="str">
        <f>IF($C81=0,"",SUMIFS(INPUT_DATA!AY:AY,INPUT_DATA!$A:$A,$C81,INPUT_DATA!$B:$B,"D"))</f>
        <v/>
      </c>
      <c r="AD81" s="212" t="str">
        <f>IF($C81=0,"",SUMIFS(INPUT_DATA!AZ:AZ,INPUT_DATA!$A:$A,$C81,INPUT_DATA!$B:$B,"D"))</f>
        <v/>
      </c>
      <c r="AE81" s="212" t="str">
        <f>IF($C81=0,"",SUMIFS(INPUT_DATA!BA:BA,INPUT_DATA!$A:$A,$C81,INPUT_DATA!$B:$B,"D"))</f>
        <v/>
      </c>
      <c r="AF81" s="212" t="str">
        <f>IF($C81=0,"",SUMIFS(INPUT_DATA!BB:BB,INPUT_DATA!$A:$A,$C81,INPUT_DATA!$B:$B,"D"))</f>
        <v/>
      </c>
      <c r="AG81" s="212" t="str">
        <f>IF($C81=0,"",SUMIFS(INPUT_DATA!BC:BC,INPUT_DATA!$A:$A,$C81,INPUT_DATA!$B:$B,"D"))</f>
        <v/>
      </c>
      <c r="AH81" s="212" t="str">
        <f>IF($C81=0,"",SUMIFS(INPUT_DATA!BD:BD,INPUT_DATA!$A:$A,$C81,INPUT_DATA!$B:$B,"D"))</f>
        <v/>
      </c>
      <c r="AI81" s="212" t="str">
        <f>IF($C81=0,"",SUMIFS(INPUT_DATA!BE:BE,INPUT_DATA!$A:$A,$C81,INPUT_DATA!$B:$B,"D"))</f>
        <v/>
      </c>
      <c r="AJ81" s="214" t="str">
        <f t="shared" si="12"/>
        <v/>
      </c>
      <c r="AK81" s="215" t="str">
        <f>IF($C81=0,"",SUMIFS(INPUT_DATA!BG:BG,INPUT_DATA!$A:$A,$C81,INPUT_DATA!$B:$B,"D"))</f>
        <v/>
      </c>
      <c r="AL81" s="215" t="str">
        <f>IF($C81=0,"",SUMIFS(INPUT_DATA!BH:BH,INPUT_DATA!$A:$A,$C81,INPUT_DATA!$B:$B,"D"))</f>
        <v/>
      </c>
      <c r="AM81" s="214" t="str">
        <f t="shared" si="13"/>
        <v/>
      </c>
      <c r="AN81" s="216" t="str">
        <f>IF($C81=0,"",SUMIFS(INPUT_DATA!BK:BK,INPUT_DATA!$A:$A,$C81,INPUT_DATA!$B:$B,"D"))</f>
        <v/>
      </c>
      <c r="AO81" s="217" t="str">
        <f t="shared" si="14"/>
        <v/>
      </c>
      <c r="AP81" s="218"/>
      <c r="AR81" s="217" t="str">
        <f t="shared" si="20"/>
        <v/>
      </c>
      <c r="AT81" s="209" t="str">
        <f>IF($C81=0,"",'02 - Monthly Asset Follow up'!E85+'02 - Monthly Asset Follow up'!F85-'02 - Monthly Asset Follow up'!V85+'02 - Monthly Asset Follow up'!Y85-H81)</f>
        <v/>
      </c>
      <c r="AU81" s="209" t="str">
        <f>IF($C81=0,"",'02 - Monthly Asset Follow up'!BB85+'02 - Monthly Asset Follow up'!BC85-'02 - Monthly Asset Follow up'!BR85+'02 - Monthly Asset Follow up'!BU85-AA81)</f>
        <v/>
      </c>
      <c r="AW81" s="221"/>
    </row>
    <row r="82" spans="2:49" ht="13">
      <c r="B82" s="1593" t="str">
        <f t="shared" si="15"/>
        <v/>
      </c>
      <c r="C82" s="1594">
        <f>'02 -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16"/>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17"/>
        <v/>
      </c>
      <c r="R82" s="215" t="str">
        <f>IF($C82=0,"",SUMIFS(INPUT_DATA!BG:BG,INPUT_DATA!$A:$A,$C82,INPUT_DATA!$B:$B,"S"))</f>
        <v/>
      </c>
      <c r="S82" s="215" t="str">
        <f>IF($C82=0,"",SUMIFS(INPUT_DATA!BH:BH,INPUT_DATA!$A:$A,$C82,INPUT_DATA!$B:$B,"S"))</f>
        <v/>
      </c>
      <c r="T82" s="214" t="str">
        <f t="shared" si="18"/>
        <v/>
      </c>
      <c r="U82" s="216" t="str">
        <f>IF($C82=0,"",SUMIFS(INPUT_DATA!BK:BK,INPUT_DATA!$A:$A,$C82,INPUT_DATA!$B:$B,"S"))</f>
        <v/>
      </c>
      <c r="V82" s="220" t="str">
        <f t="shared" si="19"/>
        <v/>
      </c>
      <c r="W82" s="218"/>
      <c r="X82" s="211" t="str">
        <f>IF($C82=0,"",SUMIFS(INPUT_DATA!AT:AT,INPUT_DATA!$A:$A,$C82,INPUT_DATA!$B:$B,"D"))</f>
        <v/>
      </c>
      <c r="Y82" s="212" t="str">
        <f>IF($C82=0,"",SUMIFS(INPUT_DATA!AU:AU,INPUT_DATA!$A:$A,$C82,INPUT_DATA!$B:$B,"D"))</f>
        <v/>
      </c>
      <c r="Z82" s="212" t="str">
        <f>IF($C82=0,"",SUMIFS(INPUT_DATA!AV:AV,INPUT_DATA!$A:$A,$C82,INPUT_DATA!$B:$B,"D"))</f>
        <v/>
      </c>
      <c r="AA82" s="213" t="str">
        <f t="shared" ref="AA82:AA120" si="21">IF($C82=0,"",X82+Y82+Z82)</f>
        <v/>
      </c>
      <c r="AB82" s="212" t="str">
        <f>IF($C82=0,"",SUMIFS(INPUT_DATA!AX:AX,INPUT_DATA!$A:$A,$C82,INPUT_DATA!$B:$B,"D"))</f>
        <v/>
      </c>
      <c r="AC82" s="212" t="str">
        <f>IF($C82=0,"",SUMIFS(INPUT_DATA!AY:AY,INPUT_DATA!$A:$A,$C82,INPUT_DATA!$B:$B,"D"))</f>
        <v/>
      </c>
      <c r="AD82" s="212" t="str">
        <f>IF($C82=0,"",SUMIFS(INPUT_DATA!AZ:AZ,INPUT_DATA!$A:$A,$C82,INPUT_DATA!$B:$B,"D"))</f>
        <v/>
      </c>
      <c r="AE82" s="212" t="str">
        <f>IF($C82=0,"",SUMIFS(INPUT_DATA!BA:BA,INPUT_DATA!$A:$A,$C82,INPUT_DATA!$B:$B,"D"))</f>
        <v/>
      </c>
      <c r="AF82" s="212" t="str">
        <f>IF($C82=0,"",SUMIFS(INPUT_DATA!BB:BB,INPUT_DATA!$A:$A,$C82,INPUT_DATA!$B:$B,"D"))</f>
        <v/>
      </c>
      <c r="AG82" s="212" t="str">
        <f>IF($C82=0,"",SUMIFS(INPUT_DATA!BC:BC,INPUT_DATA!$A:$A,$C82,INPUT_DATA!$B:$B,"D"))</f>
        <v/>
      </c>
      <c r="AH82" s="212" t="str">
        <f>IF($C82=0,"",SUMIFS(INPUT_DATA!BD:BD,INPUT_DATA!$A:$A,$C82,INPUT_DATA!$B:$B,"D"))</f>
        <v/>
      </c>
      <c r="AI82" s="212" t="str">
        <f>IF($C82=0,"",SUMIFS(INPUT_DATA!BE:BE,INPUT_DATA!$A:$A,$C82,INPUT_DATA!$B:$B,"D"))</f>
        <v/>
      </c>
      <c r="AJ82" s="214" t="str">
        <f t="shared" ref="AJ82:AJ120" si="22">IF($C82=0,"",AB82+AC82+AD82+AE82+AF82+AG82+AH82+AI82)</f>
        <v/>
      </c>
      <c r="AK82" s="215" t="str">
        <f>IF($C82=0,"",SUMIFS(INPUT_DATA!BG:BG,INPUT_DATA!$A:$A,$C82,INPUT_DATA!$B:$B,"D"))</f>
        <v/>
      </c>
      <c r="AL82" s="215" t="str">
        <f>IF($C82=0,"",SUMIFS(INPUT_DATA!BH:BH,INPUT_DATA!$A:$A,$C82,INPUT_DATA!$B:$B,"D"))</f>
        <v/>
      </c>
      <c r="AM82" s="214" t="str">
        <f t="shared" ref="AM82:AM120" si="23">IF($C82=0,"",AA82+AJ82+AK82)</f>
        <v/>
      </c>
      <c r="AN82" s="216" t="str">
        <f>IF($C82=0,"",SUMIFS(INPUT_DATA!BK:BK,INPUT_DATA!$A:$A,$C82,INPUT_DATA!$B:$B,"D"))</f>
        <v/>
      </c>
      <c r="AO82" s="217" t="str">
        <f t="shared" ref="AO82:AO120" si="24">IF($C82=0,"",AM82-AN82)</f>
        <v/>
      </c>
      <c r="AP82" s="218"/>
      <c r="AR82" s="217" t="str">
        <f t="shared" si="20"/>
        <v/>
      </c>
      <c r="AT82" s="209" t="str">
        <f>IF($C82=0,"",'02 - Monthly Asset Follow up'!E86+'02 - Monthly Asset Follow up'!F86-'02 - Monthly Asset Follow up'!V86+'02 - Monthly Asset Follow up'!Y86-H82)</f>
        <v/>
      </c>
      <c r="AU82" s="209" t="str">
        <f>IF($C82=0,"",'02 - Monthly Asset Follow up'!BB86+'02 - Monthly Asset Follow up'!BC86-'02 - Monthly Asset Follow up'!BR86+'02 - Monthly Asset Follow up'!BU86-AA82)</f>
        <v/>
      </c>
      <c r="AW82" s="221"/>
    </row>
    <row r="83" spans="2:49" ht="13">
      <c r="B83" s="1593" t="str">
        <f t="shared" si="15"/>
        <v/>
      </c>
      <c r="C83" s="1594">
        <f>'02 -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16"/>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17"/>
        <v/>
      </c>
      <c r="R83" s="215" t="str">
        <f>IF($C83=0,"",SUMIFS(INPUT_DATA!BG:BG,INPUT_DATA!$A:$A,$C83,INPUT_DATA!$B:$B,"S"))</f>
        <v/>
      </c>
      <c r="S83" s="215" t="str">
        <f>IF($C83=0,"",SUMIFS(INPUT_DATA!BH:BH,INPUT_DATA!$A:$A,$C83,INPUT_DATA!$B:$B,"S"))</f>
        <v/>
      </c>
      <c r="T83" s="214" t="str">
        <f t="shared" si="18"/>
        <v/>
      </c>
      <c r="U83" s="216" t="str">
        <f>IF($C83=0,"",SUMIFS(INPUT_DATA!BK:BK,INPUT_DATA!$A:$A,$C83,INPUT_DATA!$B:$B,"S"))</f>
        <v/>
      </c>
      <c r="V83" s="220" t="str">
        <f t="shared" si="19"/>
        <v/>
      </c>
      <c r="W83" s="218"/>
      <c r="X83" s="211" t="str">
        <f>IF($C83=0,"",SUMIFS(INPUT_DATA!AT:AT,INPUT_DATA!$A:$A,$C83,INPUT_DATA!$B:$B,"D"))</f>
        <v/>
      </c>
      <c r="Y83" s="212" t="str">
        <f>IF($C83=0,"",SUMIFS(INPUT_DATA!AU:AU,INPUT_DATA!$A:$A,$C83,INPUT_DATA!$B:$B,"D"))</f>
        <v/>
      </c>
      <c r="Z83" s="212" t="str">
        <f>IF($C83=0,"",SUMIFS(INPUT_DATA!AV:AV,INPUT_DATA!$A:$A,$C83,INPUT_DATA!$B:$B,"D"))</f>
        <v/>
      </c>
      <c r="AA83" s="213" t="str">
        <f t="shared" si="21"/>
        <v/>
      </c>
      <c r="AB83" s="212" t="str">
        <f>IF($C83=0,"",SUMIFS(INPUT_DATA!AX:AX,INPUT_DATA!$A:$A,$C83,INPUT_DATA!$B:$B,"D"))</f>
        <v/>
      </c>
      <c r="AC83" s="212" t="str">
        <f>IF($C83=0,"",SUMIFS(INPUT_DATA!AY:AY,INPUT_DATA!$A:$A,$C83,INPUT_DATA!$B:$B,"D"))</f>
        <v/>
      </c>
      <c r="AD83" s="212" t="str">
        <f>IF($C83=0,"",SUMIFS(INPUT_DATA!AZ:AZ,INPUT_DATA!$A:$A,$C83,INPUT_DATA!$B:$B,"D"))</f>
        <v/>
      </c>
      <c r="AE83" s="212" t="str">
        <f>IF($C83=0,"",SUMIFS(INPUT_DATA!BA:BA,INPUT_DATA!$A:$A,$C83,INPUT_DATA!$B:$B,"D"))</f>
        <v/>
      </c>
      <c r="AF83" s="212" t="str">
        <f>IF($C83=0,"",SUMIFS(INPUT_DATA!BB:BB,INPUT_DATA!$A:$A,$C83,INPUT_DATA!$B:$B,"D"))</f>
        <v/>
      </c>
      <c r="AG83" s="212" t="str">
        <f>IF($C83=0,"",SUMIFS(INPUT_DATA!BC:BC,INPUT_DATA!$A:$A,$C83,INPUT_DATA!$B:$B,"D"))</f>
        <v/>
      </c>
      <c r="AH83" s="212" t="str">
        <f>IF($C83=0,"",SUMIFS(INPUT_DATA!BD:BD,INPUT_DATA!$A:$A,$C83,INPUT_DATA!$B:$B,"D"))</f>
        <v/>
      </c>
      <c r="AI83" s="212" t="str">
        <f>IF($C83=0,"",SUMIFS(INPUT_DATA!BE:BE,INPUT_DATA!$A:$A,$C83,INPUT_DATA!$B:$B,"D"))</f>
        <v/>
      </c>
      <c r="AJ83" s="214" t="str">
        <f t="shared" si="22"/>
        <v/>
      </c>
      <c r="AK83" s="215" t="str">
        <f>IF($C83=0,"",SUMIFS(INPUT_DATA!BG:BG,INPUT_DATA!$A:$A,$C83,INPUT_DATA!$B:$B,"D"))</f>
        <v/>
      </c>
      <c r="AL83" s="215" t="str">
        <f>IF($C83=0,"",SUMIFS(INPUT_DATA!BH:BH,INPUT_DATA!$A:$A,$C83,INPUT_DATA!$B:$B,"D"))</f>
        <v/>
      </c>
      <c r="AM83" s="214" t="str">
        <f t="shared" si="23"/>
        <v/>
      </c>
      <c r="AN83" s="216" t="str">
        <f>IF($C83=0,"",SUMIFS(INPUT_DATA!BK:BK,INPUT_DATA!$A:$A,$C83,INPUT_DATA!$B:$B,"D"))</f>
        <v/>
      </c>
      <c r="AO83" s="217" t="str">
        <f t="shared" si="24"/>
        <v/>
      </c>
      <c r="AP83" s="218"/>
      <c r="AR83" s="217" t="str">
        <f t="shared" si="20"/>
        <v/>
      </c>
      <c r="AT83" s="209" t="str">
        <f>IF($C83=0,"",'02 - Monthly Asset Follow up'!E87+'02 - Monthly Asset Follow up'!F87-'02 - Monthly Asset Follow up'!V87+'02 - Monthly Asset Follow up'!Y87-H83)</f>
        <v/>
      </c>
      <c r="AU83" s="209" t="str">
        <f>IF($C83=0,"",'02 - Monthly Asset Follow up'!BB87+'02 - Monthly Asset Follow up'!BC87-'02 - Monthly Asset Follow up'!BR87+'02 - Monthly Asset Follow up'!BU87-AA83)</f>
        <v/>
      </c>
      <c r="AW83" s="221"/>
    </row>
    <row r="84" spans="2:49" ht="13">
      <c r="B84" s="1593" t="str">
        <f t="shared" si="15"/>
        <v/>
      </c>
      <c r="C84" s="1594">
        <f>'02 -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16"/>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17"/>
        <v/>
      </c>
      <c r="R84" s="215" t="str">
        <f>IF($C84=0,"",SUMIFS(INPUT_DATA!BG:BG,INPUT_DATA!$A:$A,$C84,INPUT_DATA!$B:$B,"S"))</f>
        <v/>
      </c>
      <c r="S84" s="215" t="str">
        <f>IF($C84=0,"",SUMIFS(INPUT_DATA!BH:BH,INPUT_DATA!$A:$A,$C84,INPUT_DATA!$B:$B,"S"))</f>
        <v/>
      </c>
      <c r="T84" s="214" t="str">
        <f t="shared" si="18"/>
        <v/>
      </c>
      <c r="U84" s="216" t="str">
        <f>IF($C84=0,"",SUMIFS(INPUT_DATA!BK:BK,INPUT_DATA!$A:$A,$C84,INPUT_DATA!$B:$B,"S"))</f>
        <v/>
      </c>
      <c r="V84" s="220" t="str">
        <f t="shared" si="19"/>
        <v/>
      </c>
      <c r="W84" s="218"/>
      <c r="X84" s="211" t="str">
        <f>IF($C84=0,"",SUMIFS(INPUT_DATA!AT:AT,INPUT_DATA!$A:$A,$C84,INPUT_DATA!$B:$B,"D"))</f>
        <v/>
      </c>
      <c r="Y84" s="212" t="str">
        <f>IF($C84=0,"",SUMIFS(INPUT_DATA!AU:AU,INPUT_DATA!$A:$A,$C84,INPUT_DATA!$B:$B,"D"))</f>
        <v/>
      </c>
      <c r="Z84" s="212" t="str">
        <f>IF($C84=0,"",SUMIFS(INPUT_DATA!AV:AV,INPUT_DATA!$A:$A,$C84,INPUT_DATA!$B:$B,"D"))</f>
        <v/>
      </c>
      <c r="AA84" s="213" t="str">
        <f t="shared" si="21"/>
        <v/>
      </c>
      <c r="AB84" s="212" t="str">
        <f>IF($C84=0,"",SUMIFS(INPUT_DATA!AX:AX,INPUT_DATA!$A:$A,$C84,INPUT_DATA!$B:$B,"D"))</f>
        <v/>
      </c>
      <c r="AC84" s="212" t="str">
        <f>IF($C84=0,"",SUMIFS(INPUT_DATA!AY:AY,INPUT_DATA!$A:$A,$C84,INPUT_DATA!$B:$B,"D"))</f>
        <v/>
      </c>
      <c r="AD84" s="212" t="str">
        <f>IF($C84=0,"",SUMIFS(INPUT_DATA!AZ:AZ,INPUT_DATA!$A:$A,$C84,INPUT_DATA!$B:$B,"D"))</f>
        <v/>
      </c>
      <c r="AE84" s="212" t="str">
        <f>IF($C84=0,"",SUMIFS(INPUT_DATA!BA:BA,INPUT_DATA!$A:$A,$C84,INPUT_DATA!$B:$B,"D"))</f>
        <v/>
      </c>
      <c r="AF84" s="212" t="str">
        <f>IF($C84=0,"",SUMIFS(INPUT_DATA!BB:BB,INPUT_DATA!$A:$A,$C84,INPUT_DATA!$B:$B,"D"))</f>
        <v/>
      </c>
      <c r="AG84" s="212" t="str">
        <f>IF($C84=0,"",SUMIFS(INPUT_DATA!BC:BC,INPUT_DATA!$A:$A,$C84,INPUT_DATA!$B:$B,"D"))</f>
        <v/>
      </c>
      <c r="AH84" s="212" t="str">
        <f>IF($C84=0,"",SUMIFS(INPUT_DATA!BD:BD,INPUT_DATA!$A:$A,$C84,INPUT_DATA!$B:$B,"D"))</f>
        <v/>
      </c>
      <c r="AI84" s="212" t="str">
        <f>IF($C84=0,"",SUMIFS(INPUT_DATA!BE:BE,INPUT_DATA!$A:$A,$C84,INPUT_DATA!$B:$B,"D"))</f>
        <v/>
      </c>
      <c r="AJ84" s="214" t="str">
        <f t="shared" si="22"/>
        <v/>
      </c>
      <c r="AK84" s="215" t="str">
        <f>IF($C84=0,"",SUMIFS(INPUT_DATA!BG:BG,INPUT_DATA!$A:$A,$C84,INPUT_DATA!$B:$B,"D"))</f>
        <v/>
      </c>
      <c r="AL84" s="215" t="str">
        <f>IF($C84=0,"",SUMIFS(INPUT_DATA!BH:BH,INPUT_DATA!$A:$A,$C84,INPUT_DATA!$B:$B,"D"))</f>
        <v/>
      </c>
      <c r="AM84" s="214" t="str">
        <f t="shared" si="23"/>
        <v/>
      </c>
      <c r="AN84" s="216" t="str">
        <f>IF($C84=0,"",SUMIFS(INPUT_DATA!BK:BK,INPUT_DATA!$A:$A,$C84,INPUT_DATA!$B:$B,"D"))</f>
        <v/>
      </c>
      <c r="AO84" s="217" t="str">
        <f t="shared" si="24"/>
        <v/>
      </c>
      <c r="AP84" s="218"/>
      <c r="AR84" s="217" t="str">
        <f t="shared" si="20"/>
        <v/>
      </c>
      <c r="AT84" s="209" t="str">
        <f>IF($C84=0,"",'02 - Monthly Asset Follow up'!E88+'02 - Monthly Asset Follow up'!F88-'02 - Monthly Asset Follow up'!V88+'02 - Monthly Asset Follow up'!Y88-H84)</f>
        <v/>
      </c>
      <c r="AU84" s="209" t="str">
        <f>IF($C84=0,"",'02 - Monthly Asset Follow up'!BB88+'02 - Monthly Asset Follow up'!BC88-'02 - Monthly Asset Follow up'!BR88+'02 - Monthly Asset Follow up'!BU88-AA84)</f>
        <v/>
      </c>
      <c r="AW84" s="221"/>
    </row>
    <row r="85" spans="2:49" ht="13">
      <c r="B85" s="1593" t="str">
        <f t="shared" si="15"/>
        <v/>
      </c>
      <c r="C85" s="1594">
        <f>'02 -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16"/>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17"/>
        <v/>
      </c>
      <c r="R85" s="215" t="str">
        <f>IF($C85=0,"",SUMIFS(INPUT_DATA!BG:BG,INPUT_DATA!$A:$A,$C85,INPUT_DATA!$B:$B,"S"))</f>
        <v/>
      </c>
      <c r="S85" s="215" t="str">
        <f>IF($C85=0,"",SUMIFS(INPUT_DATA!BH:BH,INPUT_DATA!$A:$A,$C85,INPUT_DATA!$B:$B,"S"))</f>
        <v/>
      </c>
      <c r="T85" s="214" t="str">
        <f t="shared" si="18"/>
        <v/>
      </c>
      <c r="U85" s="216" t="str">
        <f>IF($C85=0,"",SUMIFS(INPUT_DATA!BK:BK,INPUT_DATA!$A:$A,$C85,INPUT_DATA!$B:$B,"S"))</f>
        <v/>
      </c>
      <c r="V85" s="220" t="str">
        <f t="shared" si="19"/>
        <v/>
      </c>
      <c r="W85" s="218"/>
      <c r="X85" s="211" t="str">
        <f>IF($C85=0,"",SUMIFS(INPUT_DATA!AT:AT,INPUT_DATA!$A:$A,$C85,INPUT_DATA!$B:$B,"D"))</f>
        <v/>
      </c>
      <c r="Y85" s="212" t="str">
        <f>IF($C85=0,"",SUMIFS(INPUT_DATA!AU:AU,INPUT_DATA!$A:$A,$C85,INPUT_DATA!$B:$B,"D"))</f>
        <v/>
      </c>
      <c r="Z85" s="212" t="str">
        <f>IF($C85=0,"",SUMIFS(INPUT_DATA!AV:AV,INPUT_DATA!$A:$A,$C85,INPUT_DATA!$B:$B,"D"))</f>
        <v/>
      </c>
      <c r="AA85" s="213" t="str">
        <f t="shared" si="21"/>
        <v/>
      </c>
      <c r="AB85" s="212" t="str">
        <f>IF($C85=0,"",SUMIFS(INPUT_DATA!AX:AX,INPUT_DATA!$A:$A,$C85,INPUT_DATA!$B:$B,"D"))</f>
        <v/>
      </c>
      <c r="AC85" s="212" t="str">
        <f>IF($C85=0,"",SUMIFS(INPUT_DATA!AY:AY,INPUT_DATA!$A:$A,$C85,INPUT_DATA!$B:$B,"D"))</f>
        <v/>
      </c>
      <c r="AD85" s="212" t="str">
        <f>IF($C85=0,"",SUMIFS(INPUT_DATA!AZ:AZ,INPUT_DATA!$A:$A,$C85,INPUT_DATA!$B:$B,"D"))</f>
        <v/>
      </c>
      <c r="AE85" s="212" t="str">
        <f>IF($C85=0,"",SUMIFS(INPUT_DATA!BA:BA,INPUT_DATA!$A:$A,$C85,INPUT_DATA!$B:$B,"D"))</f>
        <v/>
      </c>
      <c r="AF85" s="212" t="str">
        <f>IF($C85=0,"",SUMIFS(INPUT_DATA!BB:BB,INPUT_DATA!$A:$A,$C85,INPUT_DATA!$B:$B,"D"))</f>
        <v/>
      </c>
      <c r="AG85" s="212" t="str">
        <f>IF($C85=0,"",SUMIFS(INPUT_DATA!BC:BC,INPUT_DATA!$A:$A,$C85,INPUT_DATA!$B:$B,"D"))</f>
        <v/>
      </c>
      <c r="AH85" s="212" t="str">
        <f>IF($C85=0,"",SUMIFS(INPUT_DATA!BD:BD,INPUT_DATA!$A:$A,$C85,INPUT_DATA!$B:$B,"D"))</f>
        <v/>
      </c>
      <c r="AI85" s="212" t="str">
        <f>IF($C85=0,"",SUMIFS(INPUT_DATA!BE:BE,INPUT_DATA!$A:$A,$C85,INPUT_DATA!$B:$B,"D"))</f>
        <v/>
      </c>
      <c r="AJ85" s="214" t="str">
        <f t="shared" si="22"/>
        <v/>
      </c>
      <c r="AK85" s="215" t="str">
        <f>IF($C85=0,"",SUMIFS(INPUT_DATA!BG:BG,INPUT_DATA!$A:$A,$C85,INPUT_DATA!$B:$B,"D"))</f>
        <v/>
      </c>
      <c r="AL85" s="215" t="str">
        <f>IF($C85=0,"",SUMIFS(INPUT_DATA!BH:BH,INPUT_DATA!$A:$A,$C85,INPUT_DATA!$B:$B,"D"))</f>
        <v/>
      </c>
      <c r="AM85" s="214" t="str">
        <f t="shared" si="23"/>
        <v/>
      </c>
      <c r="AN85" s="216" t="str">
        <f>IF($C85=0,"",SUMIFS(INPUT_DATA!BK:BK,INPUT_DATA!$A:$A,$C85,INPUT_DATA!$B:$B,"D"))</f>
        <v/>
      </c>
      <c r="AO85" s="217" t="str">
        <f t="shared" si="24"/>
        <v/>
      </c>
      <c r="AP85" s="218"/>
      <c r="AR85" s="217" t="str">
        <f t="shared" si="20"/>
        <v/>
      </c>
      <c r="AT85" s="209" t="str">
        <f>IF($C85=0,"",'02 - Monthly Asset Follow up'!E89+'02 - Monthly Asset Follow up'!F89-'02 - Monthly Asset Follow up'!V89+'02 - Monthly Asset Follow up'!Y89-H85)</f>
        <v/>
      </c>
      <c r="AU85" s="209" t="str">
        <f>IF($C85=0,"",'02 - Monthly Asset Follow up'!BB89+'02 - Monthly Asset Follow up'!BC89-'02 - Monthly Asset Follow up'!BR89+'02 - Monthly Asset Follow up'!BU89-AA85)</f>
        <v/>
      </c>
      <c r="AW85" s="221"/>
    </row>
    <row r="86" spans="2:49" ht="13">
      <c r="B86" s="1593" t="str">
        <f t="shared" si="15"/>
        <v/>
      </c>
      <c r="C86" s="1594">
        <f>'02 -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16"/>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17"/>
        <v/>
      </c>
      <c r="R86" s="215" t="str">
        <f>IF($C86=0,"",SUMIFS(INPUT_DATA!BG:BG,INPUT_DATA!$A:$A,$C86,INPUT_DATA!$B:$B,"S"))</f>
        <v/>
      </c>
      <c r="S86" s="215" t="str">
        <f>IF($C86=0,"",SUMIFS(INPUT_DATA!BH:BH,INPUT_DATA!$A:$A,$C86,INPUT_DATA!$B:$B,"S"))</f>
        <v/>
      </c>
      <c r="T86" s="214" t="str">
        <f t="shared" si="18"/>
        <v/>
      </c>
      <c r="U86" s="216" t="str">
        <f>IF($C86=0,"",SUMIFS(INPUT_DATA!BK:BK,INPUT_DATA!$A:$A,$C86,INPUT_DATA!$B:$B,"S"))</f>
        <v/>
      </c>
      <c r="V86" s="220" t="str">
        <f t="shared" si="19"/>
        <v/>
      </c>
      <c r="W86" s="218"/>
      <c r="X86" s="211" t="str">
        <f>IF($C86=0,"",SUMIFS(INPUT_DATA!AT:AT,INPUT_DATA!$A:$A,$C86,INPUT_DATA!$B:$B,"D"))</f>
        <v/>
      </c>
      <c r="Y86" s="212" t="str">
        <f>IF($C86=0,"",SUMIFS(INPUT_DATA!AU:AU,INPUT_DATA!$A:$A,$C86,INPUT_DATA!$B:$B,"D"))</f>
        <v/>
      </c>
      <c r="Z86" s="212" t="str">
        <f>IF($C86=0,"",SUMIFS(INPUT_DATA!AV:AV,INPUT_DATA!$A:$A,$C86,INPUT_DATA!$B:$B,"D"))</f>
        <v/>
      </c>
      <c r="AA86" s="213" t="str">
        <f t="shared" si="21"/>
        <v/>
      </c>
      <c r="AB86" s="212" t="str">
        <f>IF($C86=0,"",SUMIFS(INPUT_DATA!AX:AX,INPUT_DATA!$A:$A,$C86,INPUT_DATA!$B:$B,"D"))</f>
        <v/>
      </c>
      <c r="AC86" s="212" t="str">
        <f>IF($C86=0,"",SUMIFS(INPUT_DATA!AY:AY,INPUT_DATA!$A:$A,$C86,INPUT_DATA!$B:$B,"D"))</f>
        <v/>
      </c>
      <c r="AD86" s="212" t="str">
        <f>IF($C86=0,"",SUMIFS(INPUT_DATA!AZ:AZ,INPUT_DATA!$A:$A,$C86,INPUT_DATA!$B:$B,"D"))</f>
        <v/>
      </c>
      <c r="AE86" s="212" t="str">
        <f>IF($C86=0,"",SUMIFS(INPUT_DATA!BA:BA,INPUT_DATA!$A:$A,$C86,INPUT_DATA!$B:$B,"D"))</f>
        <v/>
      </c>
      <c r="AF86" s="212" t="str">
        <f>IF($C86=0,"",SUMIFS(INPUT_DATA!BB:BB,INPUT_DATA!$A:$A,$C86,INPUT_DATA!$B:$B,"D"))</f>
        <v/>
      </c>
      <c r="AG86" s="212" t="str">
        <f>IF($C86=0,"",SUMIFS(INPUT_DATA!BC:BC,INPUT_DATA!$A:$A,$C86,INPUT_DATA!$B:$B,"D"))</f>
        <v/>
      </c>
      <c r="AH86" s="212" t="str">
        <f>IF($C86=0,"",SUMIFS(INPUT_DATA!BD:BD,INPUT_DATA!$A:$A,$C86,INPUT_DATA!$B:$B,"D"))</f>
        <v/>
      </c>
      <c r="AI86" s="212" t="str">
        <f>IF($C86=0,"",SUMIFS(INPUT_DATA!BE:BE,INPUT_DATA!$A:$A,$C86,INPUT_DATA!$B:$B,"D"))</f>
        <v/>
      </c>
      <c r="AJ86" s="214" t="str">
        <f t="shared" si="22"/>
        <v/>
      </c>
      <c r="AK86" s="215" t="str">
        <f>IF($C86=0,"",SUMIFS(INPUT_DATA!BG:BG,INPUT_DATA!$A:$A,$C86,INPUT_DATA!$B:$B,"D"))</f>
        <v/>
      </c>
      <c r="AL86" s="215" t="str">
        <f>IF($C86=0,"",SUMIFS(INPUT_DATA!BH:BH,INPUT_DATA!$A:$A,$C86,INPUT_DATA!$B:$B,"D"))</f>
        <v/>
      </c>
      <c r="AM86" s="214" t="str">
        <f t="shared" si="23"/>
        <v/>
      </c>
      <c r="AN86" s="216" t="str">
        <f>IF($C86=0,"",SUMIFS(INPUT_DATA!BK:BK,INPUT_DATA!$A:$A,$C86,INPUT_DATA!$B:$B,"D"))</f>
        <v/>
      </c>
      <c r="AO86" s="217" t="str">
        <f t="shared" si="24"/>
        <v/>
      </c>
      <c r="AP86" s="218"/>
      <c r="AR86" s="217" t="str">
        <f t="shared" si="20"/>
        <v/>
      </c>
      <c r="AT86" s="209" t="str">
        <f>IF($C86=0,"",'02 - Monthly Asset Follow up'!E90+'02 - Monthly Asset Follow up'!F90-'02 - Monthly Asset Follow up'!V90+'02 - Monthly Asset Follow up'!Y90-H86)</f>
        <v/>
      </c>
      <c r="AU86" s="209" t="str">
        <f>IF($C86=0,"",'02 - Monthly Asset Follow up'!BB90+'02 - Monthly Asset Follow up'!BC90-'02 - Monthly Asset Follow up'!BR90+'02 - Monthly Asset Follow up'!BU90-AA86)</f>
        <v/>
      </c>
      <c r="AW86" s="221"/>
    </row>
    <row r="87" spans="2:49" ht="13">
      <c r="B87" s="1593" t="str">
        <f t="shared" si="15"/>
        <v/>
      </c>
      <c r="C87" s="1594">
        <f>'02 -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16"/>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17"/>
        <v/>
      </c>
      <c r="R87" s="215" t="str">
        <f>IF($C87=0,"",SUMIFS(INPUT_DATA!BG:BG,INPUT_DATA!$A:$A,$C87,INPUT_DATA!$B:$B,"S"))</f>
        <v/>
      </c>
      <c r="S87" s="215" t="str">
        <f>IF($C87=0,"",SUMIFS(INPUT_DATA!BH:BH,INPUT_DATA!$A:$A,$C87,INPUT_DATA!$B:$B,"S"))</f>
        <v/>
      </c>
      <c r="T87" s="214" t="str">
        <f t="shared" si="18"/>
        <v/>
      </c>
      <c r="U87" s="216" t="str">
        <f>IF($C87=0,"",SUMIFS(INPUT_DATA!BK:BK,INPUT_DATA!$A:$A,$C87,INPUT_DATA!$B:$B,"S"))</f>
        <v/>
      </c>
      <c r="V87" s="220" t="str">
        <f t="shared" si="19"/>
        <v/>
      </c>
      <c r="W87" s="218"/>
      <c r="X87" s="211" t="str">
        <f>IF($C87=0,"",SUMIFS(INPUT_DATA!AT:AT,INPUT_DATA!$A:$A,$C87,INPUT_DATA!$B:$B,"D"))</f>
        <v/>
      </c>
      <c r="Y87" s="212" t="str">
        <f>IF($C87=0,"",SUMIFS(INPUT_DATA!AU:AU,INPUT_DATA!$A:$A,$C87,INPUT_DATA!$B:$B,"D"))</f>
        <v/>
      </c>
      <c r="Z87" s="212" t="str">
        <f>IF($C87=0,"",SUMIFS(INPUT_DATA!AV:AV,INPUT_DATA!$A:$A,$C87,INPUT_DATA!$B:$B,"D"))</f>
        <v/>
      </c>
      <c r="AA87" s="213" t="str">
        <f t="shared" si="21"/>
        <v/>
      </c>
      <c r="AB87" s="212" t="str">
        <f>IF($C87=0,"",SUMIFS(INPUT_DATA!AX:AX,INPUT_DATA!$A:$A,$C87,INPUT_DATA!$B:$B,"D"))</f>
        <v/>
      </c>
      <c r="AC87" s="212" t="str">
        <f>IF($C87=0,"",SUMIFS(INPUT_DATA!AY:AY,INPUT_DATA!$A:$A,$C87,INPUT_DATA!$B:$B,"D"))</f>
        <v/>
      </c>
      <c r="AD87" s="212" t="str">
        <f>IF($C87=0,"",SUMIFS(INPUT_DATA!AZ:AZ,INPUT_DATA!$A:$A,$C87,INPUT_DATA!$B:$B,"D"))</f>
        <v/>
      </c>
      <c r="AE87" s="212" t="str">
        <f>IF($C87=0,"",SUMIFS(INPUT_DATA!BA:BA,INPUT_DATA!$A:$A,$C87,INPUT_DATA!$B:$B,"D"))</f>
        <v/>
      </c>
      <c r="AF87" s="212" t="str">
        <f>IF($C87=0,"",SUMIFS(INPUT_DATA!BB:BB,INPUT_DATA!$A:$A,$C87,INPUT_DATA!$B:$B,"D"))</f>
        <v/>
      </c>
      <c r="AG87" s="212" t="str">
        <f>IF($C87=0,"",SUMIFS(INPUT_DATA!BC:BC,INPUT_DATA!$A:$A,$C87,INPUT_DATA!$B:$B,"D"))</f>
        <v/>
      </c>
      <c r="AH87" s="212" t="str">
        <f>IF($C87=0,"",SUMIFS(INPUT_DATA!BD:BD,INPUT_DATA!$A:$A,$C87,INPUT_DATA!$B:$B,"D"))</f>
        <v/>
      </c>
      <c r="AI87" s="212" t="str">
        <f>IF($C87=0,"",SUMIFS(INPUT_DATA!BE:BE,INPUT_DATA!$A:$A,$C87,INPUT_DATA!$B:$B,"D"))</f>
        <v/>
      </c>
      <c r="AJ87" s="214" t="str">
        <f t="shared" si="22"/>
        <v/>
      </c>
      <c r="AK87" s="215" t="str">
        <f>IF($C87=0,"",SUMIFS(INPUT_DATA!BG:BG,INPUT_DATA!$A:$A,$C87,INPUT_DATA!$B:$B,"D"))</f>
        <v/>
      </c>
      <c r="AL87" s="215" t="str">
        <f>IF($C87=0,"",SUMIFS(INPUT_DATA!BH:BH,INPUT_DATA!$A:$A,$C87,INPUT_DATA!$B:$B,"D"))</f>
        <v/>
      </c>
      <c r="AM87" s="214" t="str">
        <f t="shared" si="23"/>
        <v/>
      </c>
      <c r="AN87" s="216" t="str">
        <f>IF($C87=0,"",SUMIFS(INPUT_DATA!BK:BK,INPUT_DATA!$A:$A,$C87,INPUT_DATA!$B:$B,"D"))</f>
        <v/>
      </c>
      <c r="AO87" s="217" t="str">
        <f t="shared" si="24"/>
        <v/>
      </c>
      <c r="AP87" s="218"/>
      <c r="AR87" s="217" t="str">
        <f t="shared" si="20"/>
        <v/>
      </c>
      <c r="AT87" s="209" t="str">
        <f>IF($C87=0,"",'02 - Monthly Asset Follow up'!E91+'02 - Monthly Asset Follow up'!F91-'02 - Monthly Asset Follow up'!V91+'02 - Monthly Asset Follow up'!Y91-H87)</f>
        <v/>
      </c>
      <c r="AU87" s="209" t="str">
        <f>IF($C87=0,"",'02 - Monthly Asset Follow up'!BB91+'02 - Monthly Asset Follow up'!BC91-'02 - Monthly Asset Follow up'!BR91+'02 - Monthly Asset Follow up'!BU91-AA87)</f>
        <v/>
      </c>
      <c r="AW87" s="221"/>
    </row>
    <row r="88" spans="2:49" ht="13">
      <c r="B88" s="1593" t="str">
        <f t="shared" si="15"/>
        <v/>
      </c>
      <c r="C88" s="1594">
        <f>'02 -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16"/>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17"/>
        <v/>
      </c>
      <c r="R88" s="215" t="str">
        <f>IF($C88=0,"",SUMIFS(INPUT_DATA!BG:BG,INPUT_DATA!$A:$A,$C88,INPUT_DATA!$B:$B,"S"))</f>
        <v/>
      </c>
      <c r="S88" s="215" t="str">
        <f>IF($C88=0,"",SUMIFS(INPUT_DATA!BH:BH,INPUT_DATA!$A:$A,$C88,INPUT_DATA!$B:$B,"S"))</f>
        <v/>
      </c>
      <c r="T88" s="214" t="str">
        <f t="shared" si="18"/>
        <v/>
      </c>
      <c r="U88" s="216" t="str">
        <f>IF($C88=0,"",SUMIFS(INPUT_DATA!BK:BK,INPUT_DATA!$A:$A,$C88,INPUT_DATA!$B:$B,"S"))</f>
        <v/>
      </c>
      <c r="V88" s="220" t="str">
        <f t="shared" si="19"/>
        <v/>
      </c>
      <c r="W88" s="218"/>
      <c r="X88" s="211" t="str">
        <f>IF($C88=0,"",SUMIFS(INPUT_DATA!AT:AT,INPUT_DATA!$A:$A,$C88,INPUT_DATA!$B:$B,"D"))</f>
        <v/>
      </c>
      <c r="Y88" s="212" t="str">
        <f>IF($C88=0,"",SUMIFS(INPUT_DATA!AU:AU,INPUT_DATA!$A:$A,$C88,INPUT_DATA!$B:$B,"D"))</f>
        <v/>
      </c>
      <c r="Z88" s="212" t="str">
        <f>IF($C88=0,"",SUMIFS(INPUT_DATA!AV:AV,INPUT_DATA!$A:$A,$C88,INPUT_DATA!$B:$B,"D"))</f>
        <v/>
      </c>
      <c r="AA88" s="213" t="str">
        <f t="shared" si="21"/>
        <v/>
      </c>
      <c r="AB88" s="212" t="str">
        <f>IF($C88=0,"",SUMIFS(INPUT_DATA!AX:AX,INPUT_DATA!$A:$A,$C88,INPUT_DATA!$B:$B,"D"))</f>
        <v/>
      </c>
      <c r="AC88" s="212" t="str">
        <f>IF($C88=0,"",SUMIFS(INPUT_DATA!AY:AY,INPUT_DATA!$A:$A,$C88,INPUT_DATA!$B:$B,"D"))</f>
        <v/>
      </c>
      <c r="AD88" s="212" t="str">
        <f>IF($C88=0,"",SUMIFS(INPUT_DATA!AZ:AZ,INPUT_DATA!$A:$A,$C88,INPUT_DATA!$B:$B,"D"))</f>
        <v/>
      </c>
      <c r="AE88" s="212" t="str">
        <f>IF($C88=0,"",SUMIFS(INPUT_DATA!BA:BA,INPUT_DATA!$A:$A,$C88,INPUT_DATA!$B:$B,"D"))</f>
        <v/>
      </c>
      <c r="AF88" s="212" t="str">
        <f>IF($C88=0,"",SUMIFS(INPUT_DATA!BB:BB,INPUT_DATA!$A:$A,$C88,INPUT_DATA!$B:$B,"D"))</f>
        <v/>
      </c>
      <c r="AG88" s="212" t="str">
        <f>IF($C88=0,"",SUMIFS(INPUT_DATA!BC:BC,INPUT_DATA!$A:$A,$C88,INPUT_DATA!$B:$B,"D"))</f>
        <v/>
      </c>
      <c r="AH88" s="212" t="str">
        <f>IF($C88=0,"",SUMIFS(INPUT_DATA!BD:BD,INPUT_DATA!$A:$A,$C88,INPUT_DATA!$B:$B,"D"))</f>
        <v/>
      </c>
      <c r="AI88" s="212" t="str">
        <f>IF($C88=0,"",SUMIFS(INPUT_DATA!BE:BE,INPUT_DATA!$A:$A,$C88,INPUT_DATA!$B:$B,"D"))</f>
        <v/>
      </c>
      <c r="AJ88" s="214" t="str">
        <f t="shared" si="22"/>
        <v/>
      </c>
      <c r="AK88" s="215" t="str">
        <f>IF($C88=0,"",SUMIFS(INPUT_DATA!BG:BG,INPUT_DATA!$A:$A,$C88,INPUT_DATA!$B:$B,"D"))</f>
        <v/>
      </c>
      <c r="AL88" s="215" t="str">
        <f>IF($C88=0,"",SUMIFS(INPUT_DATA!BH:BH,INPUT_DATA!$A:$A,$C88,INPUT_DATA!$B:$B,"D"))</f>
        <v/>
      </c>
      <c r="AM88" s="214" t="str">
        <f t="shared" si="23"/>
        <v/>
      </c>
      <c r="AN88" s="216" t="str">
        <f>IF($C88=0,"",SUMIFS(INPUT_DATA!BK:BK,INPUT_DATA!$A:$A,$C88,INPUT_DATA!$B:$B,"D"))</f>
        <v/>
      </c>
      <c r="AO88" s="217" t="str">
        <f t="shared" si="24"/>
        <v/>
      </c>
      <c r="AP88" s="218"/>
      <c r="AR88" s="217" t="str">
        <f t="shared" si="20"/>
        <v/>
      </c>
      <c r="AT88" s="209" t="str">
        <f>IF($C88=0,"",'02 - Monthly Asset Follow up'!E92+'02 - Monthly Asset Follow up'!F92-'02 - Monthly Asset Follow up'!V92+'02 - Monthly Asset Follow up'!Y92-H88)</f>
        <v/>
      </c>
      <c r="AU88" s="209" t="str">
        <f>IF($C88=0,"",'02 - Monthly Asset Follow up'!BB92+'02 - Monthly Asset Follow up'!BC92-'02 - Monthly Asset Follow up'!BR92+'02 - Monthly Asset Follow up'!BU92-AA88)</f>
        <v/>
      </c>
      <c r="AW88" s="221"/>
    </row>
    <row r="89" spans="2:49" ht="13">
      <c r="B89" s="1593" t="str">
        <f t="shared" si="15"/>
        <v/>
      </c>
      <c r="C89" s="1594">
        <f>'02 -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16"/>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17"/>
        <v/>
      </c>
      <c r="R89" s="215" t="str">
        <f>IF($C89=0,"",SUMIFS(INPUT_DATA!BG:BG,INPUT_DATA!$A:$A,$C89,INPUT_DATA!$B:$B,"S"))</f>
        <v/>
      </c>
      <c r="S89" s="215" t="str">
        <f>IF($C89=0,"",SUMIFS(INPUT_DATA!BH:BH,INPUT_DATA!$A:$A,$C89,INPUT_DATA!$B:$B,"S"))</f>
        <v/>
      </c>
      <c r="T89" s="214" t="str">
        <f t="shared" si="18"/>
        <v/>
      </c>
      <c r="U89" s="216" t="str">
        <f>IF($C89=0,"",SUMIFS(INPUT_DATA!BK:BK,INPUT_DATA!$A:$A,$C89,INPUT_DATA!$B:$B,"S"))</f>
        <v/>
      </c>
      <c r="V89" s="220" t="str">
        <f t="shared" si="19"/>
        <v/>
      </c>
      <c r="W89" s="218"/>
      <c r="X89" s="211" t="str">
        <f>IF($C89=0,"",SUMIFS(INPUT_DATA!AT:AT,INPUT_DATA!$A:$A,$C89,INPUT_DATA!$B:$B,"D"))</f>
        <v/>
      </c>
      <c r="Y89" s="212" t="str">
        <f>IF($C89=0,"",SUMIFS(INPUT_DATA!AU:AU,INPUT_DATA!$A:$A,$C89,INPUT_DATA!$B:$B,"D"))</f>
        <v/>
      </c>
      <c r="Z89" s="212" t="str">
        <f>IF($C89=0,"",SUMIFS(INPUT_DATA!AV:AV,INPUT_DATA!$A:$A,$C89,INPUT_DATA!$B:$B,"D"))</f>
        <v/>
      </c>
      <c r="AA89" s="213" t="str">
        <f t="shared" si="21"/>
        <v/>
      </c>
      <c r="AB89" s="212" t="str">
        <f>IF($C89=0,"",SUMIFS(INPUT_DATA!AX:AX,INPUT_DATA!$A:$A,$C89,INPUT_DATA!$B:$B,"D"))</f>
        <v/>
      </c>
      <c r="AC89" s="212" t="str">
        <f>IF($C89=0,"",SUMIFS(INPUT_DATA!AY:AY,INPUT_DATA!$A:$A,$C89,INPUT_DATA!$B:$B,"D"))</f>
        <v/>
      </c>
      <c r="AD89" s="212" t="str">
        <f>IF($C89=0,"",SUMIFS(INPUT_DATA!AZ:AZ,INPUT_DATA!$A:$A,$C89,INPUT_DATA!$B:$B,"D"))</f>
        <v/>
      </c>
      <c r="AE89" s="212" t="str">
        <f>IF($C89=0,"",SUMIFS(INPUT_DATA!BA:BA,INPUT_DATA!$A:$A,$C89,INPUT_DATA!$B:$B,"D"))</f>
        <v/>
      </c>
      <c r="AF89" s="212" t="str">
        <f>IF($C89=0,"",SUMIFS(INPUT_DATA!BB:BB,INPUT_DATA!$A:$A,$C89,INPUT_DATA!$B:$B,"D"))</f>
        <v/>
      </c>
      <c r="AG89" s="212" t="str">
        <f>IF($C89=0,"",SUMIFS(INPUT_DATA!BC:BC,INPUT_DATA!$A:$A,$C89,INPUT_DATA!$B:$B,"D"))</f>
        <v/>
      </c>
      <c r="AH89" s="212" t="str">
        <f>IF($C89=0,"",SUMIFS(INPUT_DATA!BD:BD,INPUT_DATA!$A:$A,$C89,INPUT_DATA!$B:$B,"D"))</f>
        <v/>
      </c>
      <c r="AI89" s="212" t="str">
        <f>IF($C89=0,"",SUMIFS(INPUT_DATA!BE:BE,INPUT_DATA!$A:$A,$C89,INPUT_DATA!$B:$B,"D"))</f>
        <v/>
      </c>
      <c r="AJ89" s="214" t="str">
        <f t="shared" si="22"/>
        <v/>
      </c>
      <c r="AK89" s="215" t="str">
        <f>IF($C89=0,"",SUMIFS(INPUT_DATA!BG:BG,INPUT_DATA!$A:$A,$C89,INPUT_DATA!$B:$B,"D"))</f>
        <v/>
      </c>
      <c r="AL89" s="215" t="str">
        <f>IF($C89=0,"",SUMIFS(INPUT_DATA!BH:BH,INPUT_DATA!$A:$A,$C89,INPUT_DATA!$B:$B,"D"))</f>
        <v/>
      </c>
      <c r="AM89" s="214" t="str">
        <f t="shared" si="23"/>
        <v/>
      </c>
      <c r="AN89" s="216" t="str">
        <f>IF($C89=0,"",SUMIFS(INPUT_DATA!BK:BK,INPUT_DATA!$A:$A,$C89,INPUT_DATA!$B:$B,"D"))</f>
        <v/>
      </c>
      <c r="AO89" s="217" t="str">
        <f t="shared" si="24"/>
        <v/>
      </c>
      <c r="AP89" s="218"/>
      <c r="AR89" s="217" t="str">
        <f t="shared" si="20"/>
        <v/>
      </c>
      <c r="AT89" s="209" t="str">
        <f>IF($C89=0,"",'02 - Monthly Asset Follow up'!E93+'02 - Monthly Asset Follow up'!F93-'02 - Monthly Asset Follow up'!V93+'02 - Monthly Asset Follow up'!Y93-H89)</f>
        <v/>
      </c>
      <c r="AU89" s="209" t="str">
        <f>IF($C89=0,"",'02 - Monthly Asset Follow up'!BB93+'02 - Monthly Asset Follow up'!BC93-'02 - Monthly Asset Follow up'!BR93+'02 - Monthly Asset Follow up'!BU93-AA89)</f>
        <v/>
      </c>
      <c r="AW89" s="221"/>
    </row>
    <row r="90" spans="2:49" ht="13">
      <c r="B90" s="1593" t="str">
        <f t="shared" si="15"/>
        <v/>
      </c>
      <c r="C90" s="1594">
        <f>'02 -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16"/>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17"/>
        <v/>
      </c>
      <c r="R90" s="215" t="str">
        <f>IF($C90=0,"",SUMIFS(INPUT_DATA!BG:BG,INPUT_DATA!$A:$A,$C90,INPUT_DATA!$B:$B,"S"))</f>
        <v/>
      </c>
      <c r="S90" s="215" t="str">
        <f>IF($C90=0,"",SUMIFS(INPUT_DATA!BH:BH,INPUT_DATA!$A:$A,$C90,INPUT_DATA!$B:$B,"S"))</f>
        <v/>
      </c>
      <c r="T90" s="214" t="str">
        <f t="shared" si="18"/>
        <v/>
      </c>
      <c r="U90" s="216" t="str">
        <f>IF($C90=0,"",SUMIFS(INPUT_DATA!BK:BK,INPUT_DATA!$A:$A,$C90,INPUT_DATA!$B:$B,"S"))</f>
        <v/>
      </c>
      <c r="V90" s="220" t="str">
        <f t="shared" si="19"/>
        <v/>
      </c>
      <c r="W90" s="218"/>
      <c r="X90" s="211" t="str">
        <f>IF($C90=0,"",SUMIFS(INPUT_DATA!AT:AT,INPUT_DATA!$A:$A,$C90,INPUT_DATA!$B:$B,"D"))</f>
        <v/>
      </c>
      <c r="Y90" s="212" t="str">
        <f>IF($C90=0,"",SUMIFS(INPUT_DATA!AU:AU,INPUT_DATA!$A:$A,$C90,INPUT_DATA!$B:$B,"D"))</f>
        <v/>
      </c>
      <c r="Z90" s="212" t="str">
        <f>IF($C90=0,"",SUMIFS(INPUT_DATA!AV:AV,INPUT_DATA!$A:$A,$C90,INPUT_DATA!$B:$B,"D"))</f>
        <v/>
      </c>
      <c r="AA90" s="213" t="str">
        <f t="shared" si="21"/>
        <v/>
      </c>
      <c r="AB90" s="212" t="str">
        <f>IF($C90=0,"",SUMIFS(INPUT_DATA!AX:AX,INPUT_DATA!$A:$A,$C90,INPUT_DATA!$B:$B,"D"))</f>
        <v/>
      </c>
      <c r="AC90" s="212" t="str">
        <f>IF($C90=0,"",SUMIFS(INPUT_DATA!AY:AY,INPUT_DATA!$A:$A,$C90,INPUT_DATA!$B:$B,"D"))</f>
        <v/>
      </c>
      <c r="AD90" s="212" t="str">
        <f>IF($C90=0,"",SUMIFS(INPUT_DATA!AZ:AZ,INPUT_DATA!$A:$A,$C90,INPUT_DATA!$B:$B,"D"))</f>
        <v/>
      </c>
      <c r="AE90" s="212" t="str">
        <f>IF($C90=0,"",SUMIFS(INPUT_DATA!BA:BA,INPUT_DATA!$A:$A,$C90,INPUT_DATA!$B:$B,"D"))</f>
        <v/>
      </c>
      <c r="AF90" s="212" t="str">
        <f>IF($C90=0,"",SUMIFS(INPUT_DATA!BB:BB,INPUT_DATA!$A:$A,$C90,INPUT_DATA!$B:$B,"D"))</f>
        <v/>
      </c>
      <c r="AG90" s="212" t="str">
        <f>IF($C90=0,"",SUMIFS(INPUT_DATA!BC:BC,INPUT_DATA!$A:$A,$C90,INPUT_DATA!$B:$B,"D"))</f>
        <v/>
      </c>
      <c r="AH90" s="212" t="str">
        <f>IF($C90=0,"",SUMIFS(INPUT_DATA!BD:BD,INPUT_DATA!$A:$A,$C90,INPUT_DATA!$B:$B,"D"))</f>
        <v/>
      </c>
      <c r="AI90" s="212" t="str">
        <f>IF($C90=0,"",SUMIFS(INPUT_DATA!BE:BE,INPUT_DATA!$A:$A,$C90,INPUT_DATA!$B:$B,"D"))</f>
        <v/>
      </c>
      <c r="AJ90" s="214" t="str">
        <f t="shared" si="22"/>
        <v/>
      </c>
      <c r="AK90" s="215" t="str">
        <f>IF($C90=0,"",SUMIFS(INPUT_DATA!BG:BG,INPUT_DATA!$A:$A,$C90,INPUT_DATA!$B:$B,"D"))</f>
        <v/>
      </c>
      <c r="AL90" s="215" t="str">
        <f>IF($C90=0,"",SUMIFS(INPUT_DATA!BH:BH,INPUT_DATA!$A:$A,$C90,INPUT_DATA!$B:$B,"D"))</f>
        <v/>
      </c>
      <c r="AM90" s="214" t="str">
        <f t="shared" si="23"/>
        <v/>
      </c>
      <c r="AN90" s="216" t="str">
        <f>IF($C90=0,"",SUMIFS(INPUT_DATA!BK:BK,INPUT_DATA!$A:$A,$C90,INPUT_DATA!$B:$B,"D"))</f>
        <v/>
      </c>
      <c r="AO90" s="217" t="str">
        <f t="shared" si="24"/>
        <v/>
      </c>
      <c r="AP90" s="218"/>
      <c r="AR90" s="217" t="str">
        <f t="shared" si="20"/>
        <v/>
      </c>
      <c r="AT90" s="209" t="str">
        <f>IF($C90=0,"",'02 - Monthly Asset Follow up'!E94+'02 - Monthly Asset Follow up'!F94-'02 - Monthly Asset Follow up'!V94+'02 - Monthly Asset Follow up'!Y94-H90)</f>
        <v/>
      </c>
      <c r="AU90" s="209" t="str">
        <f>IF($C90=0,"",'02 - Monthly Asset Follow up'!BB94+'02 - Monthly Asset Follow up'!BC94-'02 - Monthly Asset Follow up'!BR94+'02 - Monthly Asset Follow up'!BU94-AA90)</f>
        <v/>
      </c>
      <c r="AW90" s="221"/>
    </row>
    <row r="91" spans="2:49" ht="13">
      <c r="B91" s="1593" t="str">
        <f t="shared" si="15"/>
        <v/>
      </c>
      <c r="C91" s="1594">
        <f>'02 -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16"/>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17"/>
        <v/>
      </c>
      <c r="R91" s="215" t="str">
        <f>IF($C91=0,"",SUMIFS(INPUT_DATA!BG:BG,INPUT_DATA!$A:$A,$C91,INPUT_DATA!$B:$B,"S"))</f>
        <v/>
      </c>
      <c r="S91" s="215" t="str">
        <f>IF($C91=0,"",SUMIFS(INPUT_DATA!BH:BH,INPUT_DATA!$A:$A,$C91,INPUT_DATA!$B:$B,"S"))</f>
        <v/>
      </c>
      <c r="T91" s="214" t="str">
        <f t="shared" si="18"/>
        <v/>
      </c>
      <c r="U91" s="216" t="str">
        <f>IF($C91=0,"",SUMIFS(INPUT_DATA!BK:BK,INPUT_DATA!$A:$A,$C91,INPUT_DATA!$B:$B,"S"))</f>
        <v/>
      </c>
      <c r="V91" s="220" t="str">
        <f t="shared" si="19"/>
        <v/>
      </c>
      <c r="W91" s="218"/>
      <c r="X91" s="211" t="str">
        <f>IF($C91=0,"",SUMIFS(INPUT_DATA!AT:AT,INPUT_DATA!$A:$A,$C91,INPUT_DATA!$B:$B,"D"))</f>
        <v/>
      </c>
      <c r="Y91" s="212" t="str">
        <f>IF($C91=0,"",SUMIFS(INPUT_DATA!AU:AU,INPUT_DATA!$A:$A,$C91,INPUT_DATA!$B:$B,"D"))</f>
        <v/>
      </c>
      <c r="Z91" s="212" t="str">
        <f>IF($C91=0,"",SUMIFS(INPUT_DATA!AV:AV,INPUT_DATA!$A:$A,$C91,INPUT_DATA!$B:$B,"D"))</f>
        <v/>
      </c>
      <c r="AA91" s="213" t="str">
        <f t="shared" si="21"/>
        <v/>
      </c>
      <c r="AB91" s="212" t="str">
        <f>IF($C91=0,"",SUMIFS(INPUT_DATA!AX:AX,INPUT_DATA!$A:$A,$C91,INPUT_DATA!$B:$B,"D"))</f>
        <v/>
      </c>
      <c r="AC91" s="212" t="str">
        <f>IF($C91=0,"",SUMIFS(INPUT_DATA!AY:AY,INPUT_DATA!$A:$A,$C91,INPUT_DATA!$B:$B,"D"))</f>
        <v/>
      </c>
      <c r="AD91" s="212" t="str">
        <f>IF($C91=0,"",SUMIFS(INPUT_DATA!AZ:AZ,INPUT_DATA!$A:$A,$C91,INPUT_DATA!$B:$B,"D"))</f>
        <v/>
      </c>
      <c r="AE91" s="212" t="str">
        <f>IF($C91=0,"",SUMIFS(INPUT_DATA!BA:BA,INPUT_DATA!$A:$A,$C91,INPUT_DATA!$B:$B,"D"))</f>
        <v/>
      </c>
      <c r="AF91" s="212" t="str">
        <f>IF($C91=0,"",SUMIFS(INPUT_DATA!BB:BB,INPUT_DATA!$A:$A,$C91,INPUT_DATA!$B:$B,"D"))</f>
        <v/>
      </c>
      <c r="AG91" s="212" t="str">
        <f>IF($C91=0,"",SUMIFS(INPUT_DATA!BC:BC,INPUT_DATA!$A:$A,$C91,INPUT_DATA!$B:$B,"D"))</f>
        <v/>
      </c>
      <c r="AH91" s="212" t="str">
        <f>IF($C91=0,"",SUMIFS(INPUT_DATA!BD:BD,INPUT_DATA!$A:$A,$C91,INPUT_DATA!$B:$B,"D"))</f>
        <v/>
      </c>
      <c r="AI91" s="212" t="str">
        <f>IF($C91=0,"",SUMIFS(INPUT_DATA!BE:BE,INPUT_DATA!$A:$A,$C91,INPUT_DATA!$B:$B,"D"))</f>
        <v/>
      </c>
      <c r="AJ91" s="214" t="str">
        <f t="shared" si="22"/>
        <v/>
      </c>
      <c r="AK91" s="215" t="str">
        <f>IF($C91=0,"",SUMIFS(INPUT_DATA!BG:BG,INPUT_DATA!$A:$A,$C91,INPUT_DATA!$B:$B,"D"))</f>
        <v/>
      </c>
      <c r="AL91" s="215" t="str">
        <f>IF($C91=0,"",SUMIFS(INPUT_DATA!BH:BH,INPUT_DATA!$A:$A,$C91,INPUT_DATA!$B:$B,"D"))</f>
        <v/>
      </c>
      <c r="AM91" s="214" t="str">
        <f t="shared" si="23"/>
        <v/>
      </c>
      <c r="AN91" s="216" t="str">
        <f>IF($C91=0,"",SUMIFS(INPUT_DATA!BK:BK,INPUT_DATA!$A:$A,$C91,INPUT_DATA!$B:$B,"D"))</f>
        <v/>
      </c>
      <c r="AO91" s="217" t="str">
        <f t="shared" si="24"/>
        <v/>
      </c>
      <c r="AP91" s="218"/>
      <c r="AR91" s="217" t="str">
        <f t="shared" si="20"/>
        <v/>
      </c>
      <c r="AT91" s="209" t="str">
        <f>IF($C91=0,"",'02 - Monthly Asset Follow up'!E95+'02 - Monthly Asset Follow up'!F95-'02 - Monthly Asset Follow up'!V95+'02 - Monthly Asset Follow up'!Y95-H91)</f>
        <v/>
      </c>
      <c r="AU91" s="209" t="str">
        <f>IF($C91=0,"",'02 - Monthly Asset Follow up'!BB95+'02 - Monthly Asset Follow up'!BC95-'02 - Monthly Asset Follow up'!BR95+'02 - Monthly Asset Follow up'!BU95-AA91)</f>
        <v/>
      </c>
      <c r="AW91" s="221"/>
    </row>
    <row r="92" spans="2:49" ht="13">
      <c r="B92" s="1593" t="str">
        <f t="shared" si="15"/>
        <v/>
      </c>
      <c r="C92" s="1594">
        <f>'02 -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16"/>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17"/>
        <v/>
      </c>
      <c r="R92" s="215" t="str">
        <f>IF($C92=0,"",SUMIFS(INPUT_DATA!BG:BG,INPUT_DATA!$A:$A,$C92,INPUT_DATA!$B:$B,"S"))</f>
        <v/>
      </c>
      <c r="S92" s="215" t="str">
        <f>IF($C92=0,"",SUMIFS(INPUT_DATA!BH:BH,INPUT_DATA!$A:$A,$C92,INPUT_DATA!$B:$B,"S"))</f>
        <v/>
      </c>
      <c r="T92" s="214" t="str">
        <f t="shared" si="18"/>
        <v/>
      </c>
      <c r="U92" s="216" t="str">
        <f>IF($C92=0,"",SUMIFS(INPUT_DATA!BK:BK,INPUT_DATA!$A:$A,$C92,INPUT_DATA!$B:$B,"S"))</f>
        <v/>
      </c>
      <c r="V92" s="220" t="str">
        <f t="shared" si="19"/>
        <v/>
      </c>
      <c r="W92" s="218"/>
      <c r="X92" s="211" t="str">
        <f>IF($C92=0,"",SUMIFS(INPUT_DATA!AT:AT,INPUT_DATA!$A:$A,$C92,INPUT_DATA!$B:$B,"D"))</f>
        <v/>
      </c>
      <c r="Y92" s="212" t="str">
        <f>IF($C92=0,"",SUMIFS(INPUT_DATA!AU:AU,INPUT_DATA!$A:$A,$C92,INPUT_DATA!$B:$B,"D"))</f>
        <v/>
      </c>
      <c r="Z92" s="212" t="str">
        <f>IF($C92=0,"",SUMIFS(INPUT_DATA!AV:AV,INPUT_DATA!$A:$A,$C92,INPUT_DATA!$B:$B,"D"))</f>
        <v/>
      </c>
      <c r="AA92" s="213" t="str">
        <f t="shared" si="21"/>
        <v/>
      </c>
      <c r="AB92" s="212" t="str">
        <f>IF($C92=0,"",SUMIFS(INPUT_DATA!AX:AX,INPUT_DATA!$A:$A,$C92,INPUT_DATA!$B:$B,"D"))</f>
        <v/>
      </c>
      <c r="AC92" s="212" t="str">
        <f>IF($C92=0,"",SUMIFS(INPUT_DATA!AY:AY,INPUT_DATA!$A:$A,$C92,INPUT_DATA!$B:$B,"D"))</f>
        <v/>
      </c>
      <c r="AD92" s="212" t="str">
        <f>IF($C92=0,"",SUMIFS(INPUT_DATA!AZ:AZ,INPUT_DATA!$A:$A,$C92,INPUT_DATA!$B:$B,"D"))</f>
        <v/>
      </c>
      <c r="AE92" s="212" t="str">
        <f>IF($C92=0,"",SUMIFS(INPUT_DATA!BA:BA,INPUT_DATA!$A:$A,$C92,INPUT_DATA!$B:$B,"D"))</f>
        <v/>
      </c>
      <c r="AF92" s="212" t="str">
        <f>IF($C92=0,"",SUMIFS(INPUT_DATA!BB:BB,INPUT_DATA!$A:$A,$C92,INPUT_DATA!$B:$B,"D"))</f>
        <v/>
      </c>
      <c r="AG92" s="212" t="str">
        <f>IF($C92=0,"",SUMIFS(INPUT_DATA!BC:BC,INPUT_DATA!$A:$A,$C92,INPUT_DATA!$B:$B,"D"))</f>
        <v/>
      </c>
      <c r="AH92" s="212" t="str">
        <f>IF($C92=0,"",SUMIFS(INPUT_DATA!BD:BD,INPUT_DATA!$A:$A,$C92,INPUT_DATA!$B:$B,"D"))</f>
        <v/>
      </c>
      <c r="AI92" s="212" t="str">
        <f>IF($C92=0,"",SUMIFS(INPUT_DATA!BE:BE,INPUT_DATA!$A:$A,$C92,INPUT_DATA!$B:$B,"D"))</f>
        <v/>
      </c>
      <c r="AJ92" s="214" t="str">
        <f t="shared" si="22"/>
        <v/>
      </c>
      <c r="AK92" s="215" t="str">
        <f>IF($C92=0,"",SUMIFS(INPUT_DATA!BG:BG,INPUT_DATA!$A:$A,$C92,INPUT_DATA!$B:$B,"D"))</f>
        <v/>
      </c>
      <c r="AL92" s="215" t="str">
        <f>IF($C92=0,"",SUMIFS(INPUT_DATA!BH:BH,INPUT_DATA!$A:$A,$C92,INPUT_DATA!$B:$B,"D"))</f>
        <v/>
      </c>
      <c r="AM92" s="214" t="str">
        <f t="shared" si="23"/>
        <v/>
      </c>
      <c r="AN92" s="216" t="str">
        <f>IF($C92=0,"",SUMIFS(INPUT_DATA!BK:BK,INPUT_DATA!$A:$A,$C92,INPUT_DATA!$B:$B,"D"))</f>
        <v/>
      </c>
      <c r="AO92" s="217" t="str">
        <f t="shared" si="24"/>
        <v/>
      </c>
      <c r="AP92" s="218"/>
      <c r="AR92" s="217" t="str">
        <f t="shared" si="20"/>
        <v/>
      </c>
      <c r="AT92" s="209" t="str">
        <f>IF($C92=0,"",'02 - Monthly Asset Follow up'!E96+'02 - Monthly Asset Follow up'!F96-'02 - Monthly Asset Follow up'!V96+'02 - Monthly Asset Follow up'!Y96-H92)</f>
        <v/>
      </c>
      <c r="AU92" s="209" t="str">
        <f>IF($C92=0,"",'02 - Monthly Asset Follow up'!BB96+'02 - Monthly Asset Follow up'!BC96-'02 - Monthly Asset Follow up'!BR96+'02 - Monthly Asset Follow up'!BU96-AA92)</f>
        <v/>
      </c>
      <c r="AW92" s="221"/>
    </row>
    <row r="93" spans="2:49" ht="13">
      <c r="B93" s="1593" t="str">
        <f t="shared" si="15"/>
        <v/>
      </c>
      <c r="C93" s="1594">
        <f>'02 -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16"/>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17"/>
        <v/>
      </c>
      <c r="R93" s="215" t="str">
        <f>IF($C93=0,"",SUMIFS(INPUT_DATA!BG:BG,INPUT_DATA!$A:$A,$C93,INPUT_DATA!$B:$B,"S"))</f>
        <v/>
      </c>
      <c r="S93" s="215" t="str">
        <f>IF($C93=0,"",SUMIFS(INPUT_DATA!BH:BH,INPUT_DATA!$A:$A,$C93,INPUT_DATA!$B:$B,"S"))</f>
        <v/>
      </c>
      <c r="T93" s="214" t="str">
        <f t="shared" si="18"/>
        <v/>
      </c>
      <c r="U93" s="216" t="str">
        <f>IF($C93=0,"",SUMIFS(INPUT_DATA!BK:BK,INPUT_DATA!$A:$A,$C93,INPUT_DATA!$B:$B,"S"))</f>
        <v/>
      </c>
      <c r="V93" s="220" t="str">
        <f t="shared" si="19"/>
        <v/>
      </c>
      <c r="W93" s="218"/>
      <c r="X93" s="211" t="str">
        <f>IF($C93=0,"",SUMIFS(INPUT_DATA!AT:AT,INPUT_DATA!$A:$A,$C93,INPUT_DATA!$B:$B,"D"))</f>
        <v/>
      </c>
      <c r="Y93" s="212" t="str">
        <f>IF($C93=0,"",SUMIFS(INPUT_DATA!AU:AU,INPUT_DATA!$A:$A,$C93,INPUT_DATA!$B:$B,"D"))</f>
        <v/>
      </c>
      <c r="Z93" s="212" t="str">
        <f>IF($C93=0,"",SUMIFS(INPUT_DATA!AV:AV,INPUT_DATA!$A:$A,$C93,INPUT_DATA!$B:$B,"D"))</f>
        <v/>
      </c>
      <c r="AA93" s="213" t="str">
        <f t="shared" si="21"/>
        <v/>
      </c>
      <c r="AB93" s="212" t="str">
        <f>IF($C93=0,"",SUMIFS(INPUT_DATA!AX:AX,INPUT_DATA!$A:$A,$C93,INPUT_DATA!$B:$B,"D"))</f>
        <v/>
      </c>
      <c r="AC93" s="212" t="str">
        <f>IF($C93=0,"",SUMIFS(INPUT_DATA!AY:AY,INPUT_DATA!$A:$A,$C93,INPUT_DATA!$B:$B,"D"))</f>
        <v/>
      </c>
      <c r="AD93" s="212" t="str">
        <f>IF($C93=0,"",SUMIFS(INPUT_DATA!AZ:AZ,INPUT_DATA!$A:$A,$C93,INPUT_DATA!$B:$B,"D"))</f>
        <v/>
      </c>
      <c r="AE93" s="212" t="str">
        <f>IF($C93=0,"",SUMIFS(INPUT_DATA!BA:BA,INPUT_DATA!$A:$A,$C93,INPUT_DATA!$B:$B,"D"))</f>
        <v/>
      </c>
      <c r="AF93" s="212" t="str">
        <f>IF($C93=0,"",SUMIFS(INPUT_DATA!BB:BB,INPUT_DATA!$A:$A,$C93,INPUT_DATA!$B:$B,"D"))</f>
        <v/>
      </c>
      <c r="AG93" s="212" t="str">
        <f>IF($C93=0,"",SUMIFS(INPUT_DATA!BC:BC,INPUT_DATA!$A:$A,$C93,INPUT_DATA!$B:$B,"D"))</f>
        <v/>
      </c>
      <c r="AH93" s="212" t="str">
        <f>IF($C93=0,"",SUMIFS(INPUT_DATA!BD:BD,INPUT_DATA!$A:$A,$C93,INPUT_DATA!$B:$B,"D"))</f>
        <v/>
      </c>
      <c r="AI93" s="212" t="str">
        <f>IF($C93=0,"",SUMIFS(INPUT_DATA!BE:BE,INPUT_DATA!$A:$A,$C93,INPUT_DATA!$B:$B,"D"))</f>
        <v/>
      </c>
      <c r="AJ93" s="214" t="str">
        <f t="shared" si="22"/>
        <v/>
      </c>
      <c r="AK93" s="215" t="str">
        <f>IF($C93=0,"",SUMIFS(INPUT_DATA!BG:BG,INPUT_DATA!$A:$A,$C93,INPUT_DATA!$B:$B,"D"))</f>
        <v/>
      </c>
      <c r="AL93" s="215" t="str">
        <f>IF($C93=0,"",SUMIFS(INPUT_DATA!BH:BH,INPUT_DATA!$A:$A,$C93,INPUT_DATA!$B:$B,"D"))</f>
        <v/>
      </c>
      <c r="AM93" s="214" t="str">
        <f t="shared" si="23"/>
        <v/>
      </c>
      <c r="AN93" s="216" t="str">
        <f>IF($C93=0,"",SUMIFS(INPUT_DATA!BK:BK,INPUT_DATA!$A:$A,$C93,INPUT_DATA!$B:$B,"D"))</f>
        <v/>
      </c>
      <c r="AO93" s="217" t="str">
        <f t="shared" si="24"/>
        <v/>
      </c>
      <c r="AP93" s="218"/>
      <c r="AR93" s="217" t="str">
        <f t="shared" si="20"/>
        <v/>
      </c>
      <c r="AT93" s="209" t="str">
        <f>IF($C93=0,"",'02 - Monthly Asset Follow up'!E97+'02 - Monthly Asset Follow up'!F97-'02 - Monthly Asset Follow up'!V97+'02 - Monthly Asset Follow up'!Y97-H93)</f>
        <v/>
      </c>
      <c r="AU93" s="209" t="str">
        <f>IF($C93=0,"",'02 - Monthly Asset Follow up'!BB97+'02 - Monthly Asset Follow up'!BC97-'02 - Monthly Asset Follow up'!BR97+'02 - Monthly Asset Follow up'!BU97-AA93)</f>
        <v/>
      </c>
      <c r="AW93" s="221"/>
    </row>
    <row r="94" spans="2:49" ht="13">
      <c r="B94" s="1593" t="str">
        <f t="shared" si="15"/>
        <v/>
      </c>
      <c r="C94" s="1594">
        <f>'02 -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16"/>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17"/>
        <v/>
      </c>
      <c r="R94" s="215" t="str">
        <f>IF($C94=0,"",SUMIFS(INPUT_DATA!BG:BG,INPUT_DATA!$A:$A,$C94,INPUT_DATA!$B:$B,"S"))</f>
        <v/>
      </c>
      <c r="S94" s="215" t="str">
        <f>IF($C94=0,"",SUMIFS(INPUT_DATA!BH:BH,INPUT_DATA!$A:$A,$C94,INPUT_DATA!$B:$B,"S"))</f>
        <v/>
      </c>
      <c r="T94" s="214" t="str">
        <f t="shared" si="18"/>
        <v/>
      </c>
      <c r="U94" s="216" t="str">
        <f>IF($C94=0,"",SUMIFS(INPUT_DATA!BK:BK,INPUT_DATA!$A:$A,$C94,INPUT_DATA!$B:$B,"S"))</f>
        <v/>
      </c>
      <c r="V94" s="220" t="str">
        <f t="shared" si="19"/>
        <v/>
      </c>
      <c r="W94" s="218"/>
      <c r="X94" s="211" t="str">
        <f>IF($C94=0,"",SUMIFS(INPUT_DATA!AT:AT,INPUT_DATA!$A:$A,$C94,INPUT_DATA!$B:$B,"D"))</f>
        <v/>
      </c>
      <c r="Y94" s="212" t="str">
        <f>IF($C94=0,"",SUMIFS(INPUT_DATA!AU:AU,INPUT_DATA!$A:$A,$C94,INPUT_DATA!$B:$B,"D"))</f>
        <v/>
      </c>
      <c r="Z94" s="212" t="str">
        <f>IF($C94=0,"",SUMIFS(INPUT_DATA!AV:AV,INPUT_DATA!$A:$A,$C94,INPUT_DATA!$B:$B,"D"))</f>
        <v/>
      </c>
      <c r="AA94" s="213" t="str">
        <f t="shared" si="21"/>
        <v/>
      </c>
      <c r="AB94" s="212" t="str">
        <f>IF($C94=0,"",SUMIFS(INPUT_DATA!AX:AX,INPUT_DATA!$A:$A,$C94,INPUT_DATA!$B:$B,"D"))</f>
        <v/>
      </c>
      <c r="AC94" s="212" t="str">
        <f>IF($C94=0,"",SUMIFS(INPUT_DATA!AY:AY,INPUT_DATA!$A:$A,$C94,INPUT_DATA!$B:$B,"D"))</f>
        <v/>
      </c>
      <c r="AD94" s="212" t="str">
        <f>IF($C94=0,"",SUMIFS(INPUT_DATA!AZ:AZ,INPUT_DATA!$A:$A,$C94,INPUT_DATA!$B:$B,"D"))</f>
        <v/>
      </c>
      <c r="AE94" s="212" t="str">
        <f>IF($C94=0,"",SUMIFS(INPUT_DATA!BA:BA,INPUT_DATA!$A:$A,$C94,INPUT_DATA!$B:$B,"D"))</f>
        <v/>
      </c>
      <c r="AF94" s="212" t="str">
        <f>IF($C94=0,"",SUMIFS(INPUT_DATA!BB:BB,INPUT_DATA!$A:$A,$C94,INPUT_DATA!$B:$B,"D"))</f>
        <v/>
      </c>
      <c r="AG94" s="212" t="str">
        <f>IF($C94=0,"",SUMIFS(INPUT_DATA!BC:BC,INPUT_DATA!$A:$A,$C94,INPUT_DATA!$B:$B,"D"))</f>
        <v/>
      </c>
      <c r="AH94" s="212" t="str">
        <f>IF($C94=0,"",SUMIFS(INPUT_DATA!BD:BD,INPUT_DATA!$A:$A,$C94,INPUT_DATA!$B:$B,"D"))</f>
        <v/>
      </c>
      <c r="AI94" s="212" t="str">
        <f>IF($C94=0,"",SUMIFS(INPUT_DATA!BE:BE,INPUT_DATA!$A:$A,$C94,INPUT_DATA!$B:$B,"D"))</f>
        <v/>
      </c>
      <c r="AJ94" s="214" t="str">
        <f t="shared" si="22"/>
        <v/>
      </c>
      <c r="AK94" s="215" t="str">
        <f>IF($C94=0,"",SUMIFS(INPUT_DATA!BG:BG,INPUT_DATA!$A:$A,$C94,INPUT_DATA!$B:$B,"D"))</f>
        <v/>
      </c>
      <c r="AL94" s="215" t="str">
        <f>IF($C94=0,"",SUMIFS(INPUT_DATA!BH:BH,INPUT_DATA!$A:$A,$C94,INPUT_DATA!$B:$B,"D"))</f>
        <v/>
      </c>
      <c r="AM94" s="214" t="str">
        <f t="shared" si="23"/>
        <v/>
      </c>
      <c r="AN94" s="216" t="str">
        <f>IF($C94=0,"",SUMIFS(INPUT_DATA!BK:BK,INPUT_DATA!$A:$A,$C94,INPUT_DATA!$B:$B,"D"))</f>
        <v/>
      </c>
      <c r="AO94" s="217" t="str">
        <f t="shared" si="24"/>
        <v/>
      </c>
      <c r="AP94" s="218"/>
      <c r="AR94" s="217" t="str">
        <f t="shared" si="20"/>
        <v/>
      </c>
      <c r="AT94" s="209" t="str">
        <f>IF($C94=0,"",'02 - Monthly Asset Follow up'!E98+'02 - Monthly Asset Follow up'!F98-'02 - Monthly Asset Follow up'!V98+'02 - Monthly Asset Follow up'!Y98-H94)</f>
        <v/>
      </c>
      <c r="AU94" s="209" t="str">
        <f>IF($C94=0,"",'02 - Monthly Asset Follow up'!BB98+'02 - Monthly Asset Follow up'!BC98-'02 - Monthly Asset Follow up'!BR98+'02 - Monthly Asset Follow up'!BU98-AA94)</f>
        <v/>
      </c>
      <c r="AW94" s="221"/>
    </row>
    <row r="95" spans="2:49" ht="13">
      <c r="B95" s="1593" t="str">
        <f t="shared" si="15"/>
        <v/>
      </c>
      <c r="C95" s="1594">
        <f>'02 -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16"/>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17"/>
        <v/>
      </c>
      <c r="R95" s="215" t="str">
        <f>IF($C95=0,"",SUMIFS(INPUT_DATA!BG:BG,INPUT_DATA!$A:$A,$C95,INPUT_DATA!$B:$B,"S"))</f>
        <v/>
      </c>
      <c r="S95" s="215" t="str">
        <f>IF($C95=0,"",SUMIFS(INPUT_DATA!BH:BH,INPUT_DATA!$A:$A,$C95,INPUT_DATA!$B:$B,"S"))</f>
        <v/>
      </c>
      <c r="T95" s="214" t="str">
        <f t="shared" si="18"/>
        <v/>
      </c>
      <c r="U95" s="216" t="str">
        <f>IF($C95=0,"",SUMIFS(INPUT_DATA!BK:BK,INPUT_DATA!$A:$A,$C95,INPUT_DATA!$B:$B,"S"))</f>
        <v/>
      </c>
      <c r="V95" s="220" t="str">
        <f t="shared" si="19"/>
        <v/>
      </c>
      <c r="W95" s="218"/>
      <c r="X95" s="211" t="str">
        <f>IF($C95=0,"",SUMIFS(INPUT_DATA!AT:AT,INPUT_DATA!$A:$A,$C95,INPUT_DATA!$B:$B,"D"))</f>
        <v/>
      </c>
      <c r="Y95" s="212" t="str">
        <f>IF($C95=0,"",SUMIFS(INPUT_DATA!AU:AU,INPUT_DATA!$A:$A,$C95,INPUT_DATA!$B:$B,"D"))</f>
        <v/>
      </c>
      <c r="Z95" s="212" t="str">
        <f>IF($C95=0,"",SUMIFS(INPUT_DATA!AV:AV,INPUT_DATA!$A:$A,$C95,INPUT_DATA!$B:$B,"D"))</f>
        <v/>
      </c>
      <c r="AA95" s="213" t="str">
        <f t="shared" si="21"/>
        <v/>
      </c>
      <c r="AB95" s="212" t="str">
        <f>IF($C95=0,"",SUMIFS(INPUT_DATA!AX:AX,INPUT_DATA!$A:$A,$C95,INPUT_DATA!$B:$B,"D"))</f>
        <v/>
      </c>
      <c r="AC95" s="212" t="str">
        <f>IF($C95=0,"",SUMIFS(INPUT_DATA!AY:AY,INPUT_DATA!$A:$A,$C95,INPUT_DATA!$B:$B,"D"))</f>
        <v/>
      </c>
      <c r="AD95" s="212" t="str">
        <f>IF($C95=0,"",SUMIFS(INPUT_DATA!AZ:AZ,INPUT_DATA!$A:$A,$C95,INPUT_DATA!$B:$B,"D"))</f>
        <v/>
      </c>
      <c r="AE95" s="212" t="str">
        <f>IF($C95=0,"",SUMIFS(INPUT_DATA!BA:BA,INPUT_DATA!$A:$A,$C95,INPUT_DATA!$B:$B,"D"))</f>
        <v/>
      </c>
      <c r="AF95" s="212" t="str">
        <f>IF($C95=0,"",SUMIFS(INPUT_DATA!BB:BB,INPUT_DATA!$A:$A,$C95,INPUT_DATA!$B:$B,"D"))</f>
        <v/>
      </c>
      <c r="AG95" s="212" t="str">
        <f>IF($C95=0,"",SUMIFS(INPUT_DATA!BC:BC,INPUT_DATA!$A:$A,$C95,INPUT_DATA!$B:$B,"D"))</f>
        <v/>
      </c>
      <c r="AH95" s="212" t="str">
        <f>IF($C95=0,"",SUMIFS(INPUT_DATA!BD:BD,INPUT_DATA!$A:$A,$C95,INPUT_DATA!$B:$B,"D"))</f>
        <v/>
      </c>
      <c r="AI95" s="212" t="str">
        <f>IF($C95=0,"",SUMIFS(INPUT_DATA!BE:BE,INPUT_DATA!$A:$A,$C95,INPUT_DATA!$B:$B,"D"))</f>
        <v/>
      </c>
      <c r="AJ95" s="214" t="str">
        <f t="shared" si="22"/>
        <v/>
      </c>
      <c r="AK95" s="215" t="str">
        <f>IF($C95=0,"",SUMIFS(INPUT_DATA!BG:BG,INPUT_DATA!$A:$A,$C95,INPUT_DATA!$B:$B,"D"))</f>
        <v/>
      </c>
      <c r="AL95" s="215" t="str">
        <f>IF($C95=0,"",SUMIFS(INPUT_DATA!BH:BH,INPUT_DATA!$A:$A,$C95,INPUT_DATA!$B:$B,"D"))</f>
        <v/>
      </c>
      <c r="AM95" s="214" t="str">
        <f t="shared" si="23"/>
        <v/>
      </c>
      <c r="AN95" s="216" t="str">
        <f>IF($C95=0,"",SUMIFS(INPUT_DATA!BK:BK,INPUT_DATA!$A:$A,$C95,INPUT_DATA!$B:$B,"D"))</f>
        <v/>
      </c>
      <c r="AO95" s="217" t="str">
        <f t="shared" si="24"/>
        <v/>
      </c>
      <c r="AP95" s="218"/>
      <c r="AR95" s="217" t="str">
        <f t="shared" si="20"/>
        <v/>
      </c>
      <c r="AT95" s="209" t="str">
        <f>IF($C95=0,"",'02 - Monthly Asset Follow up'!E99+'02 - Monthly Asset Follow up'!F99-'02 - Monthly Asset Follow up'!V99+'02 - Monthly Asset Follow up'!Y99-H95)</f>
        <v/>
      </c>
      <c r="AU95" s="209" t="str">
        <f>IF($C95=0,"",'02 - Monthly Asset Follow up'!BB99+'02 - Monthly Asset Follow up'!BC99-'02 - Monthly Asset Follow up'!BR99+'02 - Monthly Asset Follow up'!BU99-AA95)</f>
        <v/>
      </c>
      <c r="AW95" s="221"/>
    </row>
    <row r="96" spans="2:49" ht="13">
      <c r="B96" s="1593" t="str">
        <f t="shared" si="15"/>
        <v/>
      </c>
      <c r="C96" s="1594">
        <f>'02 -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16"/>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17"/>
        <v/>
      </c>
      <c r="R96" s="215" t="str">
        <f>IF($C96=0,"",SUMIFS(INPUT_DATA!BG:BG,INPUT_DATA!$A:$A,$C96,INPUT_DATA!$B:$B,"S"))</f>
        <v/>
      </c>
      <c r="S96" s="215" t="str">
        <f>IF($C96=0,"",SUMIFS(INPUT_DATA!BH:BH,INPUT_DATA!$A:$A,$C96,INPUT_DATA!$B:$B,"S"))</f>
        <v/>
      </c>
      <c r="T96" s="214" t="str">
        <f t="shared" si="18"/>
        <v/>
      </c>
      <c r="U96" s="216" t="str">
        <f>IF($C96=0,"",SUMIFS(INPUT_DATA!BK:BK,INPUT_DATA!$A:$A,$C96,INPUT_DATA!$B:$B,"S"))</f>
        <v/>
      </c>
      <c r="V96" s="220" t="str">
        <f t="shared" si="19"/>
        <v/>
      </c>
      <c r="W96" s="218"/>
      <c r="X96" s="211" t="str">
        <f>IF($C96=0,"",SUMIFS(INPUT_DATA!AT:AT,INPUT_DATA!$A:$A,$C96,INPUT_DATA!$B:$B,"D"))</f>
        <v/>
      </c>
      <c r="Y96" s="212" t="str">
        <f>IF($C96=0,"",SUMIFS(INPUT_DATA!AU:AU,INPUT_DATA!$A:$A,$C96,INPUT_DATA!$B:$B,"D"))</f>
        <v/>
      </c>
      <c r="Z96" s="212" t="str">
        <f>IF($C96=0,"",SUMIFS(INPUT_DATA!AV:AV,INPUT_DATA!$A:$A,$C96,INPUT_DATA!$B:$B,"D"))</f>
        <v/>
      </c>
      <c r="AA96" s="213" t="str">
        <f t="shared" si="21"/>
        <v/>
      </c>
      <c r="AB96" s="212" t="str">
        <f>IF($C96=0,"",SUMIFS(INPUT_DATA!AX:AX,INPUT_DATA!$A:$A,$C96,INPUT_DATA!$B:$B,"D"))</f>
        <v/>
      </c>
      <c r="AC96" s="212" t="str">
        <f>IF($C96=0,"",SUMIFS(INPUT_DATA!AY:AY,INPUT_DATA!$A:$A,$C96,INPUT_DATA!$B:$B,"D"))</f>
        <v/>
      </c>
      <c r="AD96" s="212" t="str">
        <f>IF($C96=0,"",SUMIFS(INPUT_DATA!AZ:AZ,INPUT_DATA!$A:$A,$C96,INPUT_DATA!$B:$B,"D"))</f>
        <v/>
      </c>
      <c r="AE96" s="212" t="str">
        <f>IF($C96=0,"",SUMIFS(INPUT_DATA!BA:BA,INPUT_DATA!$A:$A,$C96,INPUT_DATA!$B:$B,"D"))</f>
        <v/>
      </c>
      <c r="AF96" s="212" t="str">
        <f>IF($C96=0,"",SUMIFS(INPUT_DATA!BB:BB,INPUT_DATA!$A:$A,$C96,INPUT_DATA!$B:$B,"D"))</f>
        <v/>
      </c>
      <c r="AG96" s="212" t="str">
        <f>IF($C96=0,"",SUMIFS(INPUT_DATA!BC:BC,INPUT_DATA!$A:$A,$C96,INPUT_DATA!$B:$B,"D"))</f>
        <v/>
      </c>
      <c r="AH96" s="212" t="str">
        <f>IF($C96=0,"",SUMIFS(INPUT_DATA!BD:BD,INPUT_DATA!$A:$A,$C96,INPUT_DATA!$B:$B,"D"))</f>
        <v/>
      </c>
      <c r="AI96" s="212" t="str">
        <f>IF($C96=0,"",SUMIFS(INPUT_DATA!BE:BE,INPUT_DATA!$A:$A,$C96,INPUT_DATA!$B:$B,"D"))</f>
        <v/>
      </c>
      <c r="AJ96" s="214" t="str">
        <f t="shared" si="22"/>
        <v/>
      </c>
      <c r="AK96" s="215" t="str">
        <f>IF($C96=0,"",SUMIFS(INPUT_DATA!BG:BG,INPUT_DATA!$A:$A,$C96,INPUT_DATA!$B:$B,"D"))</f>
        <v/>
      </c>
      <c r="AL96" s="215" t="str">
        <f>IF($C96=0,"",SUMIFS(INPUT_DATA!BH:BH,INPUT_DATA!$A:$A,$C96,INPUT_DATA!$B:$B,"D"))</f>
        <v/>
      </c>
      <c r="AM96" s="214" t="str">
        <f t="shared" si="23"/>
        <v/>
      </c>
      <c r="AN96" s="216" t="str">
        <f>IF($C96=0,"",SUMIFS(INPUT_DATA!BK:BK,INPUT_DATA!$A:$A,$C96,INPUT_DATA!$B:$B,"D"))</f>
        <v/>
      </c>
      <c r="AO96" s="217" t="str">
        <f t="shared" si="24"/>
        <v/>
      </c>
      <c r="AP96" s="218"/>
      <c r="AR96" s="217" t="str">
        <f t="shared" si="20"/>
        <v/>
      </c>
      <c r="AT96" s="209" t="str">
        <f>IF($C96=0,"",'02 - Monthly Asset Follow up'!E100+'02 - Monthly Asset Follow up'!F100-'02 - Monthly Asset Follow up'!V100+'02 - Monthly Asset Follow up'!Y100-H96)</f>
        <v/>
      </c>
      <c r="AU96" s="209" t="str">
        <f>IF($C96=0,"",'02 - Monthly Asset Follow up'!BB100+'02 - Monthly Asset Follow up'!BC100-'02 - Monthly Asset Follow up'!BR100+'02 - Monthly Asset Follow up'!BU100-AA96)</f>
        <v/>
      </c>
      <c r="AW96" s="221"/>
    </row>
    <row r="97" spans="2:49" ht="13">
      <c r="B97" s="1593" t="str">
        <f t="shared" si="15"/>
        <v/>
      </c>
      <c r="C97" s="1594">
        <f>'02 -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16"/>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17"/>
        <v/>
      </c>
      <c r="R97" s="215" t="str">
        <f>IF($C97=0,"",SUMIFS(INPUT_DATA!BG:BG,INPUT_DATA!$A:$A,$C97,INPUT_DATA!$B:$B,"S"))</f>
        <v/>
      </c>
      <c r="S97" s="215" t="str">
        <f>IF($C97=0,"",SUMIFS(INPUT_DATA!BH:BH,INPUT_DATA!$A:$A,$C97,INPUT_DATA!$B:$B,"S"))</f>
        <v/>
      </c>
      <c r="T97" s="214" t="str">
        <f t="shared" si="18"/>
        <v/>
      </c>
      <c r="U97" s="216" t="str">
        <f>IF($C97=0,"",SUMIFS(INPUT_DATA!BK:BK,INPUT_DATA!$A:$A,$C97,INPUT_DATA!$B:$B,"S"))</f>
        <v/>
      </c>
      <c r="V97" s="220" t="str">
        <f t="shared" si="19"/>
        <v/>
      </c>
      <c r="W97" s="218"/>
      <c r="X97" s="211" t="str">
        <f>IF($C97=0,"",SUMIFS(INPUT_DATA!AT:AT,INPUT_DATA!$A:$A,$C97,INPUT_DATA!$B:$B,"D"))</f>
        <v/>
      </c>
      <c r="Y97" s="212" t="str">
        <f>IF($C97=0,"",SUMIFS(INPUT_DATA!AU:AU,INPUT_DATA!$A:$A,$C97,INPUT_DATA!$B:$B,"D"))</f>
        <v/>
      </c>
      <c r="Z97" s="212" t="str">
        <f>IF($C97=0,"",SUMIFS(INPUT_DATA!AV:AV,INPUT_DATA!$A:$A,$C97,INPUT_DATA!$B:$B,"D"))</f>
        <v/>
      </c>
      <c r="AA97" s="213" t="str">
        <f t="shared" si="21"/>
        <v/>
      </c>
      <c r="AB97" s="212" t="str">
        <f>IF($C97=0,"",SUMIFS(INPUT_DATA!AX:AX,INPUT_DATA!$A:$A,$C97,INPUT_DATA!$B:$B,"D"))</f>
        <v/>
      </c>
      <c r="AC97" s="212" t="str">
        <f>IF($C97=0,"",SUMIFS(INPUT_DATA!AY:AY,INPUT_DATA!$A:$A,$C97,INPUT_DATA!$B:$B,"D"))</f>
        <v/>
      </c>
      <c r="AD97" s="212" t="str">
        <f>IF($C97=0,"",SUMIFS(INPUT_DATA!AZ:AZ,INPUT_DATA!$A:$A,$C97,INPUT_DATA!$B:$B,"D"))</f>
        <v/>
      </c>
      <c r="AE97" s="212" t="str">
        <f>IF($C97=0,"",SUMIFS(INPUT_DATA!BA:BA,INPUT_DATA!$A:$A,$C97,INPUT_DATA!$B:$B,"D"))</f>
        <v/>
      </c>
      <c r="AF97" s="212" t="str">
        <f>IF($C97=0,"",SUMIFS(INPUT_DATA!BB:BB,INPUT_DATA!$A:$A,$C97,INPUT_DATA!$B:$B,"D"))</f>
        <v/>
      </c>
      <c r="AG97" s="212" t="str">
        <f>IF($C97=0,"",SUMIFS(INPUT_DATA!BC:BC,INPUT_DATA!$A:$A,$C97,INPUT_DATA!$B:$B,"D"))</f>
        <v/>
      </c>
      <c r="AH97" s="212" t="str">
        <f>IF($C97=0,"",SUMIFS(INPUT_DATA!BD:BD,INPUT_DATA!$A:$A,$C97,INPUT_DATA!$B:$B,"D"))</f>
        <v/>
      </c>
      <c r="AI97" s="212" t="str">
        <f>IF($C97=0,"",SUMIFS(INPUT_DATA!BE:BE,INPUT_DATA!$A:$A,$C97,INPUT_DATA!$B:$B,"D"))</f>
        <v/>
      </c>
      <c r="AJ97" s="214" t="str">
        <f t="shared" si="22"/>
        <v/>
      </c>
      <c r="AK97" s="215" t="str">
        <f>IF($C97=0,"",SUMIFS(INPUT_DATA!BG:BG,INPUT_DATA!$A:$A,$C97,INPUT_DATA!$B:$B,"D"))</f>
        <v/>
      </c>
      <c r="AL97" s="215" t="str">
        <f>IF($C97=0,"",SUMIFS(INPUT_DATA!BH:BH,INPUT_DATA!$A:$A,$C97,INPUT_DATA!$B:$B,"D"))</f>
        <v/>
      </c>
      <c r="AM97" s="214" t="str">
        <f t="shared" si="23"/>
        <v/>
      </c>
      <c r="AN97" s="216" t="str">
        <f>IF($C97=0,"",SUMIFS(INPUT_DATA!BK:BK,INPUT_DATA!$A:$A,$C97,INPUT_DATA!$B:$B,"D"))</f>
        <v/>
      </c>
      <c r="AO97" s="217" t="str">
        <f t="shared" si="24"/>
        <v/>
      </c>
      <c r="AP97" s="218"/>
      <c r="AR97" s="217" t="str">
        <f t="shared" si="20"/>
        <v/>
      </c>
      <c r="AT97" s="209" t="str">
        <f>IF($C97=0,"",'02 - Monthly Asset Follow up'!E101+'02 - Monthly Asset Follow up'!F101-'02 - Monthly Asset Follow up'!V101+'02 - Monthly Asset Follow up'!Y101-H97)</f>
        <v/>
      </c>
      <c r="AU97" s="209" t="str">
        <f>IF($C97=0,"",'02 - Monthly Asset Follow up'!BB101+'02 - Monthly Asset Follow up'!BC101-'02 - Monthly Asset Follow up'!BR101+'02 - Monthly Asset Follow up'!BU101-AA97)</f>
        <v/>
      </c>
      <c r="AW97" s="221"/>
    </row>
    <row r="98" spans="2:49" ht="13">
      <c r="B98" s="1593" t="str">
        <f t="shared" si="15"/>
        <v/>
      </c>
      <c r="C98" s="1594">
        <f>'02 -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16"/>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17"/>
        <v/>
      </c>
      <c r="R98" s="215" t="str">
        <f>IF($C98=0,"",SUMIFS(INPUT_DATA!BG:BG,INPUT_DATA!$A:$A,$C98,INPUT_DATA!$B:$B,"S"))</f>
        <v/>
      </c>
      <c r="S98" s="215" t="str">
        <f>IF($C98=0,"",SUMIFS(INPUT_DATA!BH:BH,INPUT_DATA!$A:$A,$C98,INPUT_DATA!$B:$B,"S"))</f>
        <v/>
      </c>
      <c r="T98" s="214" t="str">
        <f t="shared" si="18"/>
        <v/>
      </c>
      <c r="U98" s="216" t="str">
        <f>IF($C98=0,"",SUMIFS(INPUT_DATA!BK:BK,INPUT_DATA!$A:$A,$C98,INPUT_DATA!$B:$B,"S"))</f>
        <v/>
      </c>
      <c r="V98" s="220" t="str">
        <f t="shared" si="19"/>
        <v/>
      </c>
      <c r="W98" s="218"/>
      <c r="X98" s="211" t="str">
        <f>IF($C98=0,"",SUMIFS(INPUT_DATA!AT:AT,INPUT_DATA!$A:$A,$C98,INPUT_DATA!$B:$B,"D"))</f>
        <v/>
      </c>
      <c r="Y98" s="212" t="str">
        <f>IF($C98=0,"",SUMIFS(INPUT_DATA!AU:AU,INPUT_DATA!$A:$A,$C98,INPUT_DATA!$B:$B,"D"))</f>
        <v/>
      </c>
      <c r="Z98" s="212" t="str">
        <f>IF($C98=0,"",SUMIFS(INPUT_DATA!AV:AV,INPUT_DATA!$A:$A,$C98,INPUT_DATA!$B:$B,"D"))</f>
        <v/>
      </c>
      <c r="AA98" s="213" t="str">
        <f t="shared" si="21"/>
        <v/>
      </c>
      <c r="AB98" s="212" t="str">
        <f>IF($C98=0,"",SUMIFS(INPUT_DATA!AX:AX,INPUT_DATA!$A:$A,$C98,INPUT_DATA!$B:$B,"D"))</f>
        <v/>
      </c>
      <c r="AC98" s="212" t="str">
        <f>IF($C98=0,"",SUMIFS(INPUT_DATA!AY:AY,INPUT_DATA!$A:$A,$C98,INPUT_DATA!$B:$B,"D"))</f>
        <v/>
      </c>
      <c r="AD98" s="212" t="str">
        <f>IF($C98=0,"",SUMIFS(INPUT_DATA!AZ:AZ,INPUT_DATA!$A:$A,$C98,INPUT_DATA!$B:$B,"D"))</f>
        <v/>
      </c>
      <c r="AE98" s="212" t="str">
        <f>IF($C98=0,"",SUMIFS(INPUT_DATA!BA:BA,INPUT_DATA!$A:$A,$C98,INPUT_DATA!$B:$B,"D"))</f>
        <v/>
      </c>
      <c r="AF98" s="212" t="str">
        <f>IF($C98=0,"",SUMIFS(INPUT_DATA!BB:BB,INPUT_DATA!$A:$A,$C98,INPUT_DATA!$B:$B,"D"))</f>
        <v/>
      </c>
      <c r="AG98" s="212" t="str">
        <f>IF($C98=0,"",SUMIFS(INPUT_DATA!BC:BC,INPUT_DATA!$A:$A,$C98,INPUT_DATA!$B:$B,"D"))</f>
        <v/>
      </c>
      <c r="AH98" s="212" t="str">
        <f>IF($C98=0,"",SUMIFS(INPUT_DATA!BD:BD,INPUT_DATA!$A:$A,$C98,INPUT_DATA!$B:$B,"D"))</f>
        <v/>
      </c>
      <c r="AI98" s="212" t="str">
        <f>IF($C98=0,"",SUMIFS(INPUT_DATA!BE:BE,INPUT_DATA!$A:$A,$C98,INPUT_DATA!$B:$B,"D"))</f>
        <v/>
      </c>
      <c r="AJ98" s="214" t="str">
        <f t="shared" si="22"/>
        <v/>
      </c>
      <c r="AK98" s="215" t="str">
        <f>IF($C98=0,"",SUMIFS(INPUT_DATA!BG:BG,INPUT_DATA!$A:$A,$C98,INPUT_DATA!$B:$B,"D"))</f>
        <v/>
      </c>
      <c r="AL98" s="215" t="str">
        <f>IF($C98=0,"",SUMIFS(INPUT_DATA!BH:BH,INPUT_DATA!$A:$A,$C98,INPUT_DATA!$B:$B,"D"))</f>
        <v/>
      </c>
      <c r="AM98" s="214" t="str">
        <f t="shared" si="23"/>
        <v/>
      </c>
      <c r="AN98" s="216" t="str">
        <f>IF($C98=0,"",SUMIFS(INPUT_DATA!BK:BK,INPUT_DATA!$A:$A,$C98,INPUT_DATA!$B:$B,"D"))</f>
        <v/>
      </c>
      <c r="AO98" s="217" t="str">
        <f t="shared" si="24"/>
        <v/>
      </c>
      <c r="AP98" s="218"/>
      <c r="AR98" s="217" t="str">
        <f t="shared" si="20"/>
        <v/>
      </c>
      <c r="AT98" s="209" t="str">
        <f>IF($C98=0,"",'02 - Monthly Asset Follow up'!E102+'02 - Monthly Asset Follow up'!F102-'02 - Monthly Asset Follow up'!V102+'02 - Monthly Asset Follow up'!Y102-H98)</f>
        <v/>
      </c>
      <c r="AU98" s="209" t="str">
        <f>IF($C98=0,"",'02 - Monthly Asset Follow up'!BB102+'02 - Monthly Asset Follow up'!BC102-'02 - Monthly Asset Follow up'!BR102+'02 - Monthly Asset Follow up'!BU102-AA98)</f>
        <v/>
      </c>
      <c r="AW98" s="221"/>
    </row>
    <row r="99" spans="2:49" ht="13">
      <c r="B99" s="1593" t="str">
        <f t="shared" si="15"/>
        <v/>
      </c>
      <c r="C99" s="1594">
        <f>'02 -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16"/>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17"/>
        <v/>
      </c>
      <c r="R99" s="215" t="str">
        <f>IF($C99=0,"",SUMIFS(INPUT_DATA!BG:BG,INPUT_DATA!$A:$A,$C99,INPUT_DATA!$B:$B,"S"))</f>
        <v/>
      </c>
      <c r="S99" s="215" t="str">
        <f>IF($C99=0,"",SUMIFS(INPUT_DATA!BH:BH,INPUT_DATA!$A:$A,$C99,INPUT_DATA!$B:$B,"S"))</f>
        <v/>
      </c>
      <c r="T99" s="214" t="str">
        <f t="shared" si="18"/>
        <v/>
      </c>
      <c r="U99" s="216" t="str">
        <f>IF($C99=0,"",SUMIFS(INPUT_DATA!BK:BK,INPUT_DATA!$A:$A,$C99,INPUT_DATA!$B:$B,"S"))</f>
        <v/>
      </c>
      <c r="V99" s="220" t="str">
        <f t="shared" si="19"/>
        <v/>
      </c>
      <c r="W99" s="218"/>
      <c r="X99" s="211" t="str">
        <f>IF($C99=0,"",SUMIFS(INPUT_DATA!AT:AT,INPUT_DATA!$A:$A,$C99,INPUT_DATA!$B:$B,"D"))</f>
        <v/>
      </c>
      <c r="Y99" s="212" t="str">
        <f>IF($C99=0,"",SUMIFS(INPUT_DATA!AU:AU,INPUT_DATA!$A:$A,$C99,INPUT_DATA!$B:$B,"D"))</f>
        <v/>
      </c>
      <c r="Z99" s="212" t="str">
        <f>IF($C99=0,"",SUMIFS(INPUT_DATA!AV:AV,INPUT_DATA!$A:$A,$C99,INPUT_DATA!$B:$B,"D"))</f>
        <v/>
      </c>
      <c r="AA99" s="213" t="str">
        <f t="shared" si="21"/>
        <v/>
      </c>
      <c r="AB99" s="212" t="str">
        <f>IF($C99=0,"",SUMIFS(INPUT_DATA!AX:AX,INPUT_DATA!$A:$A,$C99,INPUT_DATA!$B:$B,"D"))</f>
        <v/>
      </c>
      <c r="AC99" s="212" t="str">
        <f>IF($C99=0,"",SUMIFS(INPUT_DATA!AY:AY,INPUT_DATA!$A:$A,$C99,INPUT_DATA!$B:$B,"D"))</f>
        <v/>
      </c>
      <c r="AD99" s="212" t="str">
        <f>IF($C99=0,"",SUMIFS(INPUT_DATA!AZ:AZ,INPUT_DATA!$A:$A,$C99,INPUT_DATA!$B:$B,"D"))</f>
        <v/>
      </c>
      <c r="AE99" s="212" t="str">
        <f>IF($C99=0,"",SUMIFS(INPUT_DATA!BA:BA,INPUT_DATA!$A:$A,$C99,INPUT_DATA!$B:$B,"D"))</f>
        <v/>
      </c>
      <c r="AF99" s="212" t="str">
        <f>IF($C99=0,"",SUMIFS(INPUT_DATA!BB:BB,INPUT_DATA!$A:$A,$C99,INPUT_DATA!$B:$B,"D"))</f>
        <v/>
      </c>
      <c r="AG99" s="212" t="str">
        <f>IF($C99=0,"",SUMIFS(INPUT_DATA!BC:BC,INPUT_DATA!$A:$A,$C99,INPUT_DATA!$B:$B,"D"))</f>
        <v/>
      </c>
      <c r="AH99" s="212" t="str">
        <f>IF($C99=0,"",SUMIFS(INPUT_DATA!BD:BD,INPUT_DATA!$A:$A,$C99,INPUT_DATA!$B:$B,"D"))</f>
        <v/>
      </c>
      <c r="AI99" s="212" t="str">
        <f>IF($C99=0,"",SUMIFS(INPUT_DATA!BE:BE,INPUT_DATA!$A:$A,$C99,INPUT_DATA!$B:$B,"D"))</f>
        <v/>
      </c>
      <c r="AJ99" s="214" t="str">
        <f t="shared" si="22"/>
        <v/>
      </c>
      <c r="AK99" s="215" t="str">
        <f>IF($C99=0,"",SUMIFS(INPUT_DATA!BG:BG,INPUT_DATA!$A:$A,$C99,INPUT_DATA!$B:$B,"D"))</f>
        <v/>
      </c>
      <c r="AL99" s="215" t="str">
        <f>IF($C99=0,"",SUMIFS(INPUT_DATA!BH:BH,INPUT_DATA!$A:$A,$C99,INPUT_DATA!$B:$B,"D"))</f>
        <v/>
      </c>
      <c r="AM99" s="214" t="str">
        <f t="shared" si="23"/>
        <v/>
      </c>
      <c r="AN99" s="216" t="str">
        <f>IF($C99=0,"",SUMIFS(INPUT_DATA!BK:BK,INPUT_DATA!$A:$A,$C99,INPUT_DATA!$B:$B,"D"))</f>
        <v/>
      </c>
      <c r="AO99" s="217" t="str">
        <f t="shared" si="24"/>
        <v/>
      </c>
      <c r="AP99" s="218"/>
      <c r="AR99" s="217" t="str">
        <f t="shared" si="20"/>
        <v/>
      </c>
      <c r="AT99" s="209" t="str">
        <f>IF($C99=0,"",'02 - Monthly Asset Follow up'!E103+'02 - Monthly Asset Follow up'!F103-'02 - Monthly Asset Follow up'!V103+'02 - Monthly Asset Follow up'!Y103-H99)</f>
        <v/>
      </c>
      <c r="AU99" s="209" t="str">
        <f>IF($C99=0,"",'02 - Monthly Asset Follow up'!BB103+'02 - Monthly Asset Follow up'!BC103-'02 - Monthly Asset Follow up'!BR103+'02 - Monthly Asset Follow up'!BU103-AA99)</f>
        <v/>
      </c>
      <c r="AW99" s="221"/>
    </row>
    <row r="100" spans="2:49" ht="13">
      <c r="B100" s="1593" t="str">
        <f t="shared" si="15"/>
        <v/>
      </c>
      <c r="C100" s="1594">
        <f>'02 -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16"/>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17"/>
        <v/>
      </c>
      <c r="R100" s="215" t="str">
        <f>IF($C100=0,"",SUMIFS(INPUT_DATA!BG:BG,INPUT_DATA!$A:$A,$C100,INPUT_DATA!$B:$B,"S"))</f>
        <v/>
      </c>
      <c r="S100" s="215" t="str">
        <f>IF($C100=0,"",SUMIFS(INPUT_DATA!BH:BH,INPUT_DATA!$A:$A,$C100,INPUT_DATA!$B:$B,"S"))</f>
        <v/>
      </c>
      <c r="T100" s="214" t="str">
        <f t="shared" si="18"/>
        <v/>
      </c>
      <c r="U100" s="216" t="str">
        <f>IF($C100=0,"",SUMIFS(INPUT_DATA!BK:BK,INPUT_DATA!$A:$A,$C100,INPUT_DATA!$B:$B,"S"))</f>
        <v/>
      </c>
      <c r="V100" s="220" t="str">
        <f t="shared" si="19"/>
        <v/>
      </c>
      <c r="W100" s="218"/>
      <c r="X100" s="211" t="str">
        <f>IF($C100=0,"",SUMIFS(INPUT_DATA!AT:AT,INPUT_DATA!$A:$A,$C100,INPUT_DATA!$B:$B,"D"))</f>
        <v/>
      </c>
      <c r="Y100" s="212" t="str">
        <f>IF($C100=0,"",SUMIFS(INPUT_DATA!AU:AU,INPUT_DATA!$A:$A,$C100,INPUT_DATA!$B:$B,"D"))</f>
        <v/>
      </c>
      <c r="Z100" s="212" t="str">
        <f>IF($C100=0,"",SUMIFS(INPUT_DATA!AV:AV,INPUT_DATA!$A:$A,$C100,INPUT_DATA!$B:$B,"D"))</f>
        <v/>
      </c>
      <c r="AA100" s="213" t="str">
        <f t="shared" si="21"/>
        <v/>
      </c>
      <c r="AB100" s="212" t="str">
        <f>IF($C100=0,"",SUMIFS(INPUT_DATA!AX:AX,INPUT_DATA!$A:$A,$C100,INPUT_DATA!$B:$B,"D"))</f>
        <v/>
      </c>
      <c r="AC100" s="212" t="str">
        <f>IF($C100=0,"",SUMIFS(INPUT_DATA!AY:AY,INPUT_DATA!$A:$A,$C100,INPUT_DATA!$B:$B,"D"))</f>
        <v/>
      </c>
      <c r="AD100" s="212" t="str">
        <f>IF($C100=0,"",SUMIFS(INPUT_DATA!AZ:AZ,INPUT_DATA!$A:$A,$C100,INPUT_DATA!$B:$B,"D"))</f>
        <v/>
      </c>
      <c r="AE100" s="212" t="str">
        <f>IF($C100=0,"",SUMIFS(INPUT_DATA!BA:BA,INPUT_DATA!$A:$A,$C100,INPUT_DATA!$B:$B,"D"))</f>
        <v/>
      </c>
      <c r="AF100" s="212" t="str">
        <f>IF($C100=0,"",SUMIFS(INPUT_DATA!BB:BB,INPUT_DATA!$A:$A,$C100,INPUT_DATA!$B:$B,"D"))</f>
        <v/>
      </c>
      <c r="AG100" s="212" t="str">
        <f>IF($C100=0,"",SUMIFS(INPUT_DATA!BC:BC,INPUT_DATA!$A:$A,$C100,INPUT_DATA!$B:$B,"D"))</f>
        <v/>
      </c>
      <c r="AH100" s="212" t="str">
        <f>IF($C100=0,"",SUMIFS(INPUT_DATA!BD:BD,INPUT_DATA!$A:$A,$C100,INPUT_DATA!$B:$B,"D"))</f>
        <v/>
      </c>
      <c r="AI100" s="212" t="str">
        <f>IF($C100=0,"",SUMIFS(INPUT_DATA!BE:BE,INPUT_DATA!$A:$A,$C100,INPUT_DATA!$B:$B,"D"))</f>
        <v/>
      </c>
      <c r="AJ100" s="214" t="str">
        <f t="shared" si="22"/>
        <v/>
      </c>
      <c r="AK100" s="215" t="str">
        <f>IF($C100=0,"",SUMIFS(INPUT_DATA!BG:BG,INPUT_DATA!$A:$A,$C100,INPUT_DATA!$B:$B,"D"))</f>
        <v/>
      </c>
      <c r="AL100" s="215" t="str">
        <f>IF($C100=0,"",SUMIFS(INPUT_DATA!BH:BH,INPUT_DATA!$A:$A,$C100,INPUT_DATA!$B:$B,"D"))</f>
        <v/>
      </c>
      <c r="AM100" s="214" t="str">
        <f t="shared" si="23"/>
        <v/>
      </c>
      <c r="AN100" s="216" t="str">
        <f>IF($C100=0,"",SUMIFS(INPUT_DATA!BK:BK,INPUT_DATA!$A:$A,$C100,INPUT_DATA!$B:$B,"D"))</f>
        <v/>
      </c>
      <c r="AO100" s="217" t="str">
        <f t="shared" si="24"/>
        <v/>
      </c>
      <c r="AP100" s="218"/>
      <c r="AR100" s="217" t="str">
        <f t="shared" si="20"/>
        <v/>
      </c>
      <c r="AT100" s="209" t="str">
        <f>IF($C100=0,"",'02 - Monthly Asset Follow up'!E104+'02 - Monthly Asset Follow up'!F104-'02 - Monthly Asset Follow up'!V104+'02 - Monthly Asset Follow up'!Y104-H100)</f>
        <v/>
      </c>
      <c r="AU100" s="209" t="str">
        <f>IF($C100=0,"",'02 - Monthly Asset Follow up'!BB104+'02 - Monthly Asset Follow up'!BC104-'02 - Monthly Asset Follow up'!BR104+'02 - Monthly Asset Follow up'!BU104-AA100)</f>
        <v/>
      </c>
      <c r="AW100" s="221"/>
    </row>
    <row r="101" spans="2:49" ht="13">
      <c r="B101" s="1593" t="str">
        <f t="shared" si="15"/>
        <v/>
      </c>
      <c r="C101" s="1594">
        <f>'02 -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16"/>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17"/>
        <v/>
      </c>
      <c r="R101" s="215" t="str">
        <f>IF($C101=0,"",SUMIFS(INPUT_DATA!BG:BG,INPUT_DATA!$A:$A,$C101,INPUT_DATA!$B:$B,"S"))</f>
        <v/>
      </c>
      <c r="S101" s="215" t="str">
        <f>IF($C101=0,"",SUMIFS(INPUT_DATA!BH:BH,INPUT_DATA!$A:$A,$C101,INPUT_DATA!$B:$B,"S"))</f>
        <v/>
      </c>
      <c r="T101" s="214" t="str">
        <f t="shared" si="18"/>
        <v/>
      </c>
      <c r="U101" s="216" t="str">
        <f>IF($C101=0,"",SUMIFS(INPUT_DATA!BK:BK,INPUT_DATA!$A:$A,$C101,INPUT_DATA!$B:$B,"S"))</f>
        <v/>
      </c>
      <c r="V101" s="220" t="str">
        <f t="shared" si="19"/>
        <v/>
      </c>
      <c r="W101" s="218"/>
      <c r="X101" s="211" t="str">
        <f>IF($C101=0,"",SUMIFS(INPUT_DATA!AT:AT,INPUT_DATA!$A:$A,$C101,INPUT_DATA!$B:$B,"D"))</f>
        <v/>
      </c>
      <c r="Y101" s="212" t="str">
        <f>IF($C101=0,"",SUMIFS(INPUT_DATA!AU:AU,INPUT_DATA!$A:$A,$C101,INPUT_DATA!$B:$B,"D"))</f>
        <v/>
      </c>
      <c r="Z101" s="212" t="str">
        <f>IF($C101=0,"",SUMIFS(INPUT_DATA!AV:AV,INPUT_DATA!$A:$A,$C101,INPUT_DATA!$B:$B,"D"))</f>
        <v/>
      </c>
      <c r="AA101" s="213" t="str">
        <f t="shared" si="21"/>
        <v/>
      </c>
      <c r="AB101" s="212" t="str">
        <f>IF($C101=0,"",SUMIFS(INPUT_DATA!AX:AX,INPUT_DATA!$A:$A,$C101,INPUT_DATA!$B:$B,"D"))</f>
        <v/>
      </c>
      <c r="AC101" s="212" t="str">
        <f>IF($C101=0,"",SUMIFS(INPUT_DATA!AY:AY,INPUT_DATA!$A:$A,$C101,INPUT_DATA!$B:$B,"D"))</f>
        <v/>
      </c>
      <c r="AD101" s="212" t="str">
        <f>IF($C101=0,"",SUMIFS(INPUT_DATA!AZ:AZ,INPUT_DATA!$A:$A,$C101,INPUT_DATA!$B:$B,"D"))</f>
        <v/>
      </c>
      <c r="AE101" s="212" t="str">
        <f>IF($C101=0,"",SUMIFS(INPUT_DATA!BA:BA,INPUT_DATA!$A:$A,$C101,INPUT_DATA!$B:$B,"D"))</f>
        <v/>
      </c>
      <c r="AF101" s="212" t="str">
        <f>IF($C101=0,"",SUMIFS(INPUT_DATA!BB:BB,INPUT_DATA!$A:$A,$C101,INPUT_DATA!$B:$B,"D"))</f>
        <v/>
      </c>
      <c r="AG101" s="212" t="str">
        <f>IF($C101=0,"",SUMIFS(INPUT_DATA!BC:BC,INPUT_DATA!$A:$A,$C101,INPUT_DATA!$B:$B,"D"))</f>
        <v/>
      </c>
      <c r="AH101" s="212" t="str">
        <f>IF($C101=0,"",SUMIFS(INPUT_DATA!BD:BD,INPUT_DATA!$A:$A,$C101,INPUT_DATA!$B:$B,"D"))</f>
        <v/>
      </c>
      <c r="AI101" s="212" t="str">
        <f>IF($C101=0,"",SUMIFS(INPUT_DATA!BE:BE,INPUT_DATA!$A:$A,$C101,INPUT_DATA!$B:$B,"D"))</f>
        <v/>
      </c>
      <c r="AJ101" s="214" t="str">
        <f t="shared" si="22"/>
        <v/>
      </c>
      <c r="AK101" s="215" t="str">
        <f>IF($C101=0,"",SUMIFS(INPUT_DATA!BG:BG,INPUT_DATA!$A:$A,$C101,INPUT_DATA!$B:$B,"D"))</f>
        <v/>
      </c>
      <c r="AL101" s="215" t="str">
        <f>IF($C101=0,"",SUMIFS(INPUT_DATA!BH:BH,INPUT_DATA!$A:$A,$C101,INPUT_DATA!$B:$B,"D"))</f>
        <v/>
      </c>
      <c r="AM101" s="214" t="str">
        <f t="shared" si="23"/>
        <v/>
      </c>
      <c r="AN101" s="216" t="str">
        <f>IF($C101=0,"",SUMIFS(INPUT_DATA!BK:BK,INPUT_DATA!$A:$A,$C101,INPUT_DATA!$B:$B,"D"))</f>
        <v/>
      </c>
      <c r="AO101" s="217" t="str">
        <f t="shared" si="24"/>
        <v/>
      </c>
      <c r="AP101" s="218"/>
      <c r="AR101" s="217" t="str">
        <f t="shared" si="20"/>
        <v/>
      </c>
      <c r="AT101" s="209" t="str">
        <f>IF($C101=0,"",'02 - Monthly Asset Follow up'!E105+'02 - Monthly Asset Follow up'!F105-'02 - Monthly Asset Follow up'!V105+'02 - Monthly Asset Follow up'!Y105-H101)</f>
        <v/>
      </c>
      <c r="AU101" s="209" t="str">
        <f>IF($C101=0,"",'02 - Monthly Asset Follow up'!BB105+'02 - Monthly Asset Follow up'!BC105-'02 - Monthly Asset Follow up'!BR105+'02 - Monthly Asset Follow up'!BU105-AA101)</f>
        <v/>
      </c>
      <c r="AW101" s="221"/>
    </row>
    <row r="102" spans="2:49" ht="13">
      <c r="B102" s="1593" t="str">
        <f t="shared" si="15"/>
        <v/>
      </c>
      <c r="C102" s="1594">
        <f>'02 -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16"/>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17"/>
        <v/>
      </c>
      <c r="R102" s="215" t="str">
        <f>IF($C102=0,"",SUMIFS(INPUT_DATA!BG:BG,INPUT_DATA!$A:$A,$C102,INPUT_DATA!$B:$B,"S"))</f>
        <v/>
      </c>
      <c r="S102" s="215" t="str">
        <f>IF($C102=0,"",SUMIFS(INPUT_DATA!BH:BH,INPUT_DATA!$A:$A,$C102,INPUT_DATA!$B:$B,"S"))</f>
        <v/>
      </c>
      <c r="T102" s="214" t="str">
        <f t="shared" si="18"/>
        <v/>
      </c>
      <c r="U102" s="216" t="str">
        <f>IF($C102=0,"",SUMIFS(INPUT_DATA!BK:BK,INPUT_DATA!$A:$A,$C102,INPUT_DATA!$B:$B,"S"))</f>
        <v/>
      </c>
      <c r="V102" s="220" t="str">
        <f t="shared" si="19"/>
        <v/>
      </c>
      <c r="W102" s="218"/>
      <c r="X102" s="211" t="str">
        <f>IF($C102=0,"",SUMIFS(INPUT_DATA!AT:AT,INPUT_DATA!$A:$A,$C102,INPUT_DATA!$B:$B,"D"))</f>
        <v/>
      </c>
      <c r="Y102" s="212" t="str">
        <f>IF($C102=0,"",SUMIFS(INPUT_DATA!AU:AU,INPUT_DATA!$A:$A,$C102,INPUT_DATA!$B:$B,"D"))</f>
        <v/>
      </c>
      <c r="Z102" s="212" t="str">
        <f>IF($C102=0,"",SUMIFS(INPUT_DATA!AV:AV,INPUT_DATA!$A:$A,$C102,INPUT_DATA!$B:$B,"D"))</f>
        <v/>
      </c>
      <c r="AA102" s="213" t="str">
        <f t="shared" si="21"/>
        <v/>
      </c>
      <c r="AB102" s="212" t="str">
        <f>IF($C102=0,"",SUMIFS(INPUT_DATA!AX:AX,INPUT_DATA!$A:$A,$C102,INPUT_DATA!$B:$B,"D"))</f>
        <v/>
      </c>
      <c r="AC102" s="212" t="str">
        <f>IF($C102=0,"",SUMIFS(INPUT_DATA!AY:AY,INPUT_DATA!$A:$A,$C102,INPUT_DATA!$B:$B,"D"))</f>
        <v/>
      </c>
      <c r="AD102" s="212" t="str">
        <f>IF($C102=0,"",SUMIFS(INPUT_DATA!AZ:AZ,INPUT_DATA!$A:$A,$C102,INPUT_DATA!$B:$B,"D"))</f>
        <v/>
      </c>
      <c r="AE102" s="212" t="str">
        <f>IF($C102=0,"",SUMIFS(INPUT_DATA!BA:BA,INPUT_DATA!$A:$A,$C102,INPUT_DATA!$B:$B,"D"))</f>
        <v/>
      </c>
      <c r="AF102" s="212" t="str">
        <f>IF($C102=0,"",SUMIFS(INPUT_DATA!BB:BB,INPUT_DATA!$A:$A,$C102,INPUT_DATA!$B:$B,"D"))</f>
        <v/>
      </c>
      <c r="AG102" s="212" t="str">
        <f>IF($C102=0,"",SUMIFS(INPUT_DATA!BC:BC,INPUT_DATA!$A:$A,$C102,INPUT_DATA!$B:$B,"D"))</f>
        <v/>
      </c>
      <c r="AH102" s="212" t="str">
        <f>IF($C102=0,"",SUMIFS(INPUT_DATA!BD:BD,INPUT_DATA!$A:$A,$C102,INPUT_DATA!$B:$B,"D"))</f>
        <v/>
      </c>
      <c r="AI102" s="212" t="str">
        <f>IF($C102=0,"",SUMIFS(INPUT_DATA!BE:BE,INPUT_DATA!$A:$A,$C102,INPUT_DATA!$B:$B,"D"))</f>
        <v/>
      </c>
      <c r="AJ102" s="214" t="str">
        <f t="shared" si="22"/>
        <v/>
      </c>
      <c r="AK102" s="215" t="str">
        <f>IF($C102=0,"",SUMIFS(INPUT_DATA!BG:BG,INPUT_DATA!$A:$A,$C102,INPUT_DATA!$B:$B,"D"))</f>
        <v/>
      </c>
      <c r="AL102" s="215" t="str">
        <f>IF($C102=0,"",SUMIFS(INPUT_DATA!BH:BH,INPUT_DATA!$A:$A,$C102,INPUT_DATA!$B:$B,"D"))</f>
        <v/>
      </c>
      <c r="AM102" s="214" t="str">
        <f t="shared" si="23"/>
        <v/>
      </c>
      <c r="AN102" s="216" t="str">
        <f>IF($C102=0,"",SUMIFS(INPUT_DATA!BK:BK,INPUT_DATA!$A:$A,$C102,INPUT_DATA!$B:$B,"D"))</f>
        <v/>
      </c>
      <c r="AO102" s="217" t="str">
        <f t="shared" si="24"/>
        <v/>
      </c>
      <c r="AP102" s="218"/>
      <c r="AR102" s="217" t="str">
        <f t="shared" si="20"/>
        <v/>
      </c>
      <c r="AT102" s="209" t="str">
        <f>IF($C102=0,"",'02 - Monthly Asset Follow up'!E106+'02 - Monthly Asset Follow up'!F106-'02 - Monthly Asset Follow up'!V106+'02 - Monthly Asset Follow up'!Y106-H102)</f>
        <v/>
      </c>
      <c r="AU102" s="209" t="str">
        <f>IF($C102=0,"",'02 - Monthly Asset Follow up'!BB106+'02 - Monthly Asset Follow up'!BC106-'02 - Monthly Asset Follow up'!BR106+'02 - Monthly Asset Follow up'!BU106-AA102)</f>
        <v/>
      </c>
      <c r="AW102" s="221"/>
    </row>
    <row r="103" spans="2:49" ht="13">
      <c r="B103" s="1593" t="str">
        <f t="shared" si="15"/>
        <v/>
      </c>
      <c r="C103" s="1594">
        <f>'02 -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16"/>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17"/>
        <v/>
      </c>
      <c r="R103" s="215" t="str">
        <f>IF($C103=0,"",SUMIFS(INPUT_DATA!BG:BG,INPUT_DATA!$A:$A,$C103,INPUT_DATA!$B:$B,"S"))</f>
        <v/>
      </c>
      <c r="S103" s="215" t="str">
        <f>IF($C103=0,"",SUMIFS(INPUT_DATA!BH:BH,INPUT_DATA!$A:$A,$C103,INPUT_DATA!$B:$B,"S"))</f>
        <v/>
      </c>
      <c r="T103" s="214" t="str">
        <f t="shared" si="18"/>
        <v/>
      </c>
      <c r="U103" s="216" t="str">
        <f>IF($C103=0,"",SUMIFS(INPUT_DATA!BK:BK,INPUT_DATA!$A:$A,$C103,INPUT_DATA!$B:$B,"S"))</f>
        <v/>
      </c>
      <c r="V103" s="220" t="str">
        <f t="shared" si="19"/>
        <v/>
      </c>
      <c r="W103" s="218"/>
      <c r="X103" s="211" t="str">
        <f>IF($C103=0,"",SUMIFS(INPUT_DATA!AT:AT,INPUT_DATA!$A:$A,$C103,INPUT_DATA!$B:$B,"D"))</f>
        <v/>
      </c>
      <c r="Y103" s="212" t="str">
        <f>IF($C103=0,"",SUMIFS(INPUT_DATA!AU:AU,INPUT_DATA!$A:$A,$C103,INPUT_DATA!$B:$B,"D"))</f>
        <v/>
      </c>
      <c r="Z103" s="212" t="str">
        <f>IF($C103=0,"",SUMIFS(INPUT_DATA!AV:AV,INPUT_DATA!$A:$A,$C103,INPUT_DATA!$B:$B,"D"))</f>
        <v/>
      </c>
      <c r="AA103" s="213" t="str">
        <f t="shared" si="21"/>
        <v/>
      </c>
      <c r="AB103" s="212" t="str">
        <f>IF($C103=0,"",SUMIFS(INPUT_DATA!AX:AX,INPUT_DATA!$A:$A,$C103,INPUT_DATA!$B:$B,"D"))</f>
        <v/>
      </c>
      <c r="AC103" s="212" t="str">
        <f>IF($C103=0,"",SUMIFS(INPUT_DATA!AY:AY,INPUT_DATA!$A:$A,$C103,INPUT_DATA!$B:$B,"D"))</f>
        <v/>
      </c>
      <c r="AD103" s="212" t="str">
        <f>IF($C103=0,"",SUMIFS(INPUT_DATA!AZ:AZ,INPUT_DATA!$A:$A,$C103,INPUT_DATA!$B:$B,"D"))</f>
        <v/>
      </c>
      <c r="AE103" s="212" t="str">
        <f>IF($C103=0,"",SUMIFS(INPUT_DATA!BA:BA,INPUT_DATA!$A:$A,$C103,INPUT_DATA!$B:$B,"D"))</f>
        <v/>
      </c>
      <c r="AF103" s="212" t="str">
        <f>IF($C103=0,"",SUMIFS(INPUT_DATA!BB:BB,INPUT_DATA!$A:$A,$C103,INPUT_DATA!$B:$B,"D"))</f>
        <v/>
      </c>
      <c r="AG103" s="212" t="str">
        <f>IF($C103=0,"",SUMIFS(INPUT_DATA!BC:BC,INPUT_DATA!$A:$A,$C103,INPUT_DATA!$B:$B,"D"))</f>
        <v/>
      </c>
      <c r="AH103" s="212" t="str">
        <f>IF($C103=0,"",SUMIFS(INPUT_DATA!BD:BD,INPUT_DATA!$A:$A,$C103,INPUT_DATA!$B:$B,"D"))</f>
        <v/>
      </c>
      <c r="AI103" s="212" t="str">
        <f>IF($C103=0,"",SUMIFS(INPUT_DATA!BE:BE,INPUT_DATA!$A:$A,$C103,INPUT_DATA!$B:$B,"D"))</f>
        <v/>
      </c>
      <c r="AJ103" s="214" t="str">
        <f t="shared" si="22"/>
        <v/>
      </c>
      <c r="AK103" s="215" t="str">
        <f>IF($C103=0,"",SUMIFS(INPUT_DATA!BG:BG,INPUT_DATA!$A:$A,$C103,INPUT_DATA!$B:$B,"D"))</f>
        <v/>
      </c>
      <c r="AL103" s="215" t="str">
        <f>IF($C103=0,"",SUMIFS(INPUT_DATA!BH:BH,INPUT_DATA!$A:$A,$C103,INPUT_DATA!$B:$B,"D"))</f>
        <v/>
      </c>
      <c r="AM103" s="214" t="str">
        <f t="shared" si="23"/>
        <v/>
      </c>
      <c r="AN103" s="216" t="str">
        <f>IF($C103=0,"",SUMIFS(INPUT_DATA!BK:BK,INPUT_DATA!$A:$A,$C103,INPUT_DATA!$B:$B,"D"))</f>
        <v/>
      </c>
      <c r="AO103" s="217" t="str">
        <f t="shared" si="24"/>
        <v/>
      </c>
      <c r="AP103" s="218"/>
      <c r="AR103" s="217" t="str">
        <f t="shared" si="20"/>
        <v/>
      </c>
      <c r="AT103" s="209" t="str">
        <f>IF($C103=0,"",'02 - Monthly Asset Follow up'!E107+'02 - Monthly Asset Follow up'!F107-'02 - Monthly Asset Follow up'!V107+'02 - Monthly Asset Follow up'!Y107-H103)</f>
        <v/>
      </c>
      <c r="AU103" s="209" t="str">
        <f>IF($C103=0,"",'02 - Monthly Asset Follow up'!BB107+'02 - Monthly Asset Follow up'!BC107-'02 - Monthly Asset Follow up'!BR107+'02 - Monthly Asset Follow up'!BU107-AA103)</f>
        <v/>
      </c>
      <c r="AW103" s="221"/>
    </row>
    <row r="104" spans="2:49" ht="13">
      <c r="B104" s="1593" t="str">
        <f t="shared" si="15"/>
        <v/>
      </c>
      <c r="C104" s="1594">
        <f>'02 -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16"/>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17"/>
        <v/>
      </c>
      <c r="R104" s="215" t="str">
        <f>IF($C104=0,"",SUMIFS(INPUT_DATA!BG:BG,INPUT_DATA!$A:$A,$C104,INPUT_DATA!$B:$B,"S"))</f>
        <v/>
      </c>
      <c r="S104" s="215" t="str">
        <f>IF($C104=0,"",SUMIFS(INPUT_DATA!BH:BH,INPUT_DATA!$A:$A,$C104,INPUT_DATA!$B:$B,"S"))</f>
        <v/>
      </c>
      <c r="T104" s="214" t="str">
        <f t="shared" si="18"/>
        <v/>
      </c>
      <c r="U104" s="216" t="str">
        <f>IF($C104=0,"",SUMIFS(INPUT_DATA!BK:BK,INPUT_DATA!$A:$A,$C104,INPUT_DATA!$B:$B,"S"))</f>
        <v/>
      </c>
      <c r="V104" s="220" t="str">
        <f t="shared" si="19"/>
        <v/>
      </c>
      <c r="W104" s="218"/>
      <c r="X104" s="211" t="str">
        <f>IF($C104=0,"",SUMIFS(INPUT_DATA!AT:AT,INPUT_DATA!$A:$A,$C104,INPUT_DATA!$B:$B,"D"))</f>
        <v/>
      </c>
      <c r="Y104" s="212" t="str">
        <f>IF($C104=0,"",SUMIFS(INPUT_DATA!AU:AU,INPUT_DATA!$A:$A,$C104,INPUT_DATA!$B:$B,"D"))</f>
        <v/>
      </c>
      <c r="Z104" s="212" t="str">
        <f>IF($C104=0,"",SUMIFS(INPUT_DATA!AV:AV,INPUT_DATA!$A:$A,$C104,INPUT_DATA!$B:$B,"D"))</f>
        <v/>
      </c>
      <c r="AA104" s="213" t="str">
        <f t="shared" si="21"/>
        <v/>
      </c>
      <c r="AB104" s="212" t="str">
        <f>IF($C104=0,"",SUMIFS(INPUT_DATA!AX:AX,INPUT_DATA!$A:$A,$C104,INPUT_DATA!$B:$B,"D"))</f>
        <v/>
      </c>
      <c r="AC104" s="212" t="str">
        <f>IF($C104=0,"",SUMIFS(INPUT_DATA!AY:AY,INPUT_DATA!$A:$A,$C104,INPUT_DATA!$B:$B,"D"))</f>
        <v/>
      </c>
      <c r="AD104" s="212" t="str">
        <f>IF($C104=0,"",SUMIFS(INPUT_DATA!AZ:AZ,INPUT_DATA!$A:$A,$C104,INPUT_DATA!$B:$B,"D"))</f>
        <v/>
      </c>
      <c r="AE104" s="212" t="str">
        <f>IF($C104=0,"",SUMIFS(INPUT_DATA!BA:BA,INPUT_DATA!$A:$A,$C104,INPUT_DATA!$B:$B,"D"))</f>
        <v/>
      </c>
      <c r="AF104" s="212" t="str">
        <f>IF($C104=0,"",SUMIFS(INPUT_DATA!BB:BB,INPUT_DATA!$A:$A,$C104,INPUT_DATA!$B:$B,"D"))</f>
        <v/>
      </c>
      <c r="AG104" s="212" t="str">
        <f>IF($C104=0,"",SUMIFS(INPUT_DATA!BC:BC,INPUT_DATA!$A:$A,$C104,INPUT_DATA!$B:$B,"D"))</f>
        <v/>
      </c>
      <c r="AH104" s="212" t="str">
        <f>IF($C104=0,"",SUMIFS(INPUT_DATA!BD:BD,INPUT_DATA!$A:$A,$C104,INPUT_DATA!$B:$B,"D"))</f>
        <v/>
      </c>
      <c r="AI104" s="212" t="str">
        <f>IF($C104=0,"",SUMIFS(INPUT_DATA!BE:BE,INPUT_DATA!$A:$A,$C104,INPUT_DATA!$B:$B,"D"))</f>
        <v/>
      </c>
      <c r="AJ104" s="214" t="str">
        <f t="shared" si="22"/>
        <v/>
      </c>
      <c r="AK104" s="215" t="str">
        <f>IF($C104=0,"",SUMIFS(INPUT_DATA!BG:BG,INPUT_DATA!$A:$A,$C104,INPUT_DATA!$B:$B,"D"))</f>
        <v/>
      </c>
      <c r="AL104" s="215" t="str">
        <f>IF($C104=0,"",SUMIFS(INPUT_DATA!BH:BH,INPUT_DATA!$A:$A,$C104,INPUT_DATA!$B:$B,"D"))</f>
        <v/>
      </c>
      <c r="AM104" s="214" t="str">
        <f t="shared" si="23"/>
        <v/>
      </c>
      <c r="AN104" s="216" t="str">
        <f>IF($C104=0,"",SUMIFS(INPUT_DATA!BK:BK,INPUT_DATA!$A:$A,$C104,INPUT_DATA!$B:$B,"D"))</f>
        <v/>
      </c>
      <c r="AO104" s="217" t="str">
        <f t="shared" si="24"/>
        <v/>
      </c>
      <c r="AP104" s="218"/>
      <c r="AR104" s="217" t="str">
        <f t="shared" si="20"/>
        <v/>
      </c>
      <c r="AT104" s="209" t="str">
        <f>IF($C104=0,"",'02 - Monthly Asset Follow up'!E108+'02 - Monthly Asset Follow up'!F108-'02 - Monthly Asset Follow up'!V108+'02 - Monthly Asset Follow up'!Y108-H104)</f>
        <v/>
      </c>
      <c r="AU104" s="209" t="str">
        <f>IF($C104=0,"",'02 - Monthly Asset Follow up'!BB108+'02 - Monthly Asset Follow up'!BC108-'02 - Monthly Asset Follow up'!BR108+'02 - Monthly Asset Follow up'!BU108-AA104)</f>
        <v/>
      </c>
      <c r="AW104" s="221"/>
    </row>
    <row r="105" spans="2:49" ht="13">
      <c r="B105" s="1593" t="str">
        <f t="shared" si="15"/>
        <v/>
      </c>
      <c r="C105" s="1594">
        <f>'02 -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16"/>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17"/>
        <v/>
      </c>
      <c r="R105" s="215" t="str">
        <f>IF($C105=0,"",SUMIFS(INPUT_DATA!BG:BG,INPUT_DATA!$A:$A,$C105,INPUT_DATA!$B:$B,"S"))</f>
        <v/>
      </c>
      <c r="S105" s="215" t="str">
        <f>IF($C105=0,"",SUMIFS(INPUT_DATA!BH:BH,INPUT_DATA!$A:$A,$C105,INPUT_DATA!$B:$B,"S"))</f>
        <v/>
      </c>
      <c r="T105" s="214" t="str">
        <f t="shared" si="18"/>
        <v/>
      </c>
      <c r="U105" s="216" t="str">
        <f>IF($C105=0,"",SUMIFS(INPUT_DATA!BK:BK,INPUT_DATA!$A:$A,$C105,INPUT_DATA!$B:$B,"S"))</f>
        <v/>
      </c>
      <c r="V105" s="220" t="str">
        <f t="shared" si="19"/>
        <v/>
      </c>
      <c r="W105" s="218"/>
      <c r="X105" s="211" t="str">
        <f>IF($C105=0,"",SUMIFS(INPUT_DATA!AT:AT,INPUT_DATA!$A:$A,$C105,INPUT_DATA!$B:$B,"D"))</f>
        <v/>
      </c>
      <c r="Y105" s="212" t="str">
        <f>IF($C105=0,"",SUMIFS(INPUT_DATA!AU:AU,INPUT_DATA!$A:$A,$C105,INPUT_DATA!$B:$B,"D"))</f>
        <v/>
      </c>
      <c r="Z105" s="212" t="str">
        <f>IF($C105=0,"",SUMIFS(INPUT_DATA!AV:AV,INPUT_DATA!$A:$A,$C105,INPUT_DATA!$B:$B,"D"))</f>
        <v/>
      </c>
      <c r="AA105" s="213" t="str">
        <f t="shared" si="21"/>
        <v/>
      </c>
      <c r="AB105" s="212" t="str">
        <f>IF($C105=0,"",SUMIFS(INPUT_DATA!AX:AX,INPUT_DATA!$A:$A,$C105,INPUT_DATA!$B:$B,"D"))</f>
        <v/>
      </c>
      <c r="AC105" s="212" t="str">
        <f>IF($C105=0,"",SUMIFS(INPUT_DATA!AY:AY,INPUT_DATA!$A:$A,$C105,INPUT_DATA!$B:$B,"D"))</f>
        <v/>
      </c>
      <c r="AD105" s="212" t="str">
        <f>IF($C105=0,"",SUMIFS(INPUT_DATA!AZ:AZ,INPUT_DATA!$A:$A,$C105,INPUT_DATA!$B:$B,"D"))</f>
        <v/>
      </c>
      <c r="AE105" s="212" t="str">
        <f>IF($C105=0,"",SUMIFS(INPUT_DATA!BA:BA,INPUT_DATA!$A:$A,$C105,INPUT_DATA!$B:$B,"D"))</f>
        <v/>
      </c>
      <c r="AF105" s="212" t="str">
        <f>IF($C105=0,"",SUMIFS(INPUT_DATA!BB:BB,INPUT_DATA!$A:$A,$C105,INPUT_DATA!$B:$B,"D"))</f>
        <v/>
      </c>
      <c r="AG105" s="212" t="str">
        <f>IF($C105=0,"",SUMIFS(INPUT_DATA!BC:BC,INPUT_DATA!$A:$A,$C105,INPUT_DATA!$B:$B,"D"))</f>
        <v/>
      </c>
      <c r="AH105" s="212" t="str">
        <f>IF($C105=0,"",SUMIFS(INPUT_DATA!BD:BD,INPUT_DATA!$A:$A,$C105,INPUT_DATA!$B:$B,"D"))</f>
        <v/>
      </c>
      <c r="AI105" s="212" t="str">
        <f>IF($C105=0,"",SUMIFS(INPUT_DATA!BE:BE,INPUT_DATA!$A:$A,$C105,INPUT_DATA!$B:$B,"D"))</f>
        <v/>
      </c>
      <c r="AJ105" s="214" t="str">
        <f t="shared" si="22"/>
        <v/>
      </c>
      <c r="AK105" s="215" t="str">
        <f>IF($C105=0,"",SUMIFS(INPUT_DATA!BG:BG,INPUT_DATA!$A:$A,$C105,INPUT_DATA!$B:$B,"D"))</f>
        <v/>
      </c>
      <c r="AL105" s="215" t="str">
        <f>IF($C105=0,"",SUMIFS(INPUT_DATA!BH:BH,INPUT_DATA!$A:$A,$C105,INPUT_DATA!$B:$B,"D"))</f>
        <v/>
      </c>
      <c r="AM105" s="214" t="str">
        <f t="shared" si="23"/>
        <v/>
      </c>
      <c r="AN105" s="216" t="str">
        <f>IF($C105=0,"",SUMIFS(INPUT_DATA!BK:BK,INPUT_DATA!$A:$A,$C105,INPUT_DATA!$B:$B,"D"))</f>
        <v/>
      </c>
      <c r="AO105" s="217" t="str">
        <f t="shared" si="24"/>
        <v/>
      </c>
      <c r="AP105" s="218"/>
      <c r="AR105" s="217" t="str">
        <f t="shared" si="20"/>
        <v/>
      </c>
      <c r="AT105" s="209" t="str">
        <f>IF($C105=0,"",'02 - Monthly Asset Follow up'!E109+'02 - Monthly Asset Follow up'!F109-'02 - Monthly Asset Follow up'!V109+'02 - Monthly Asset Follow up'!Y109-H105)</f>
        <v/>
      </c>
      <c r="AU105" s="209" t="str">
        <f>IF($C105=0,"",'02 - Monthly Asset Follow up'!BB109+'02 - Monthly Asset Follow up'!BC109-'02 - Monthly Asset Follow up'!BR109+'02 - Monthly Asset Follow up'!BU109-AA105)</f>
        <v/>
      </c>
      <c r="AW105" s="221"/>
    </row>
    <row r="106" spans="2:49" ht="13">
      <c r="B106" s="1593" t="str">
        <f t="shared" si="15"/>
        <v/>
      </c>
      <c r="C106" s="1594">
        <f>'02 -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16"/>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17"/>
        <v/>
      </c>
      <c r="R106" s="215" t="str">
        <f>IF($C106=0,"",SUMIFS(INPUT_DATA!BG:BG,INPUT_DATA!$A:$A,$C106,INPUT_DATA!$B:$B,"S"))</f>
        <v/>
      </c>
      <c r="S106" s="215" t="str">
        <f>IF($C106=0,"",SUMIFS(INPUT_DATA!BH:BH,INPUT_DATA!$A:$A,$C106,INPUT_DATA!$B:$B,"S"))</f>
        <v/>
      </c>
      <c r="T106" s="214" t="str">
        <f t="shared" si="18"/>
        <v/>
      </c>
      <c r="U106" s="216" t="str">
        <f>IF($C106=0,"",SUMIFS(INPUT_DATA!BK:BK,INPUT_DATA!$A:$A,$C106,INPUT_DATA!$B:$B,"S"))</f>
        <v/>
      </c>
      <c r="V106" s="220" t="str">
        <f t="shared" si="19"/>
        <v/>
      </c>
      <c r="W106" s="218"/>
      <c r="X106" s="211" t="str">
        <f>IF($C106=0,"",SUMIFS(INPUT_DATA!AT:AT,INPUT_DATA!$A:$A,$C106,INPUT_DATA!$B:$B,"D"))</f>
        <v/>
      </c>
      <c r="Y106" s="212" t="str">
        <f>IF($C106=0,"",SUMIFS(INPUT_DATA!AU:AU,INPUT_DATA!$A:$A,$C106,INPUT_DATA!$B:$B,"D"))</f>
        <v/>
      </c>
      <c r="Z106" s="212" t="str">
        <f>IF($C106=0,"",SUMIFS(INPUT_DATA!AV:AV,INPUT_DATA!$A:$A,$C106,INPUT_DATA!$B:$B,"D"))</f>
        <v/>
      </c>
      <c r="AA106" s="213" t="str">
        <f t="shared" si="21"/>
        <v/>
      </c>
      <c r="AB106" s="212" t="str">
        <f>IF($C106=0,"",SUMIFS(INPUT_DATA!AX:AX,INPUT_DATA!$A:$A,$C106,INPUT_DATA!$B:$B,"D"))</f>
        <v/>
      </c>
      <c r="AC106" s="212" t="str">
        <f>IF($C106=0,"",SUMIFS(INPUT_DATA!AY:AY,INPUT_DATA!$A:$A,$C106,INPUT_DATA!$B:$B,"D"))</f>
        <v/>
      </c>
      <c r="AD106" s="212" t="str">
        <f>IF($C106=0,"",SUMIFS(INPUT_DATA!AZ:AZ,INPUT_DATA!$A:$A,$C106,INPUT_DATA!$B:$B,"D"))</f>
        <v/>
      </c>
      <c r="AE106" s="212" t="str">
        <f>IF($C106=0,"",SUMIFS(INPUT_DATA!BA:BA,INPUT_DATA!$A:$A,$C106,INPUT_DATA!$B:$B,"D"))</f>
        <v/>
      </c>
      <c r="AF106" s="212" t="str">
        <f>IF($C106=0,"",SUMIFS(INPUT_DATA!BB:BB,INPUT_DATA!$A:$A,$C106,INPUT_DATA!$B:$B,"D"))</f>
        <v/>
      </c>
      <c r="AG106" s="212" t="str">
        <f>IF($C106=0,"",SUMIFS(INPUT_DATA!BC:BC,INPUT_DATA!$A:$A,$C106,INPUT_DATA!$B:$B,"D"))</f>
        <v/>
      </c>
      <c r="AH106" s="212" t="str">
        <f>IF($C106=0,"",SUMIFS(INPUT_DATA!BD:BD,INPUT_DATA!$A:$A,$C106,INPUT_DATA!$B:$B,"D"))</f>
        <v/>
      </c>
      <c r="AI106" s="212" t="str">
        <f>IF($C106=0,"",SUMIFS(INPUT_DATA!BE:BE,INPUT_DATA!$A:$A,$C106,INPUT_DATA!$B:$B,"D"))</f>
        <v/>
      </c>
      <c r="AJ106" s="214" t="str">
        <f t="shared" si="22"/>
        <v/>
      </c>
      <c r="AK106" s="215" t="str">
        <f>IF($C106=0,"",SUMIFS(INPUT_DATA!BG:BG,INPUT_DATA!$A:$A,$C106,INPUT_DATA!$B:$B,"D"))</f>
        <v/>
      </c>
      <c r="AL106" s="215" t="str">
        <f>IF($C106=0,"",SUMIFS(INPUT_DATA!BH:BH,INPUT_DATA!$A:$A,$C106,INPUT_DATA!$B:$B,"D"))</f>
        <v/>
      </c>
      <c r="AM106" s="214" t="str">
        <f t="shared" si="23"/>
        <v/>
      </c>
      <c r="AN106" s="216" t="str">
        <f>IF($C106=0,"",SUMIFS(INPUT_DATA!BK:BK,INPUT_DATA!$A:$A,$C106,INPUT_DATA!$B:$B,"D"))</f>
        <v/>
      </c>
      <c r="AO106" s="217" t="str">
        <f t="shared" si="24"/>
        <v/>
      </c>
      <c r="AP106" s="218"/>
      <c r="AR106" s="217" t="str">
        <f t="shared" si="20"/>
        <v/>
      </c>
      <c r="AT106" s="209" t="str">
        <f>IF($C106=0,"",'02 - Monthly Asset Follow up'!E110+'02 - Monthly Asset Follow up'!F110-'02 - Monthly Asset Follow up'!V110+'02 - Monthly Asset Follow up'!Y110-H106)</f>
        <v/>
      </c>
      <c r="AU106" s="209" t="str">
        <f>IF($C106=0,"",'02 - Monthly Asset Follow up'!BB110+'02 - Monthly Asset Follow up'!BC110-'02 - Monthly Asset Follow up'!BR110+'02 - Monthly Asset Follow up'!BU110-AA106)</f>
        <v/>
      </c>
      <c r="AW106" s="221"/>
    </row>
    <row r="107" spans="2:49" ht="13">
      <c r="B107" s="1593" t="str">
        <f t="shared" si="15"/>
        <v/>
      </c>
      <c r="C107" s="1594">
        <f>'02 -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16"/>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17"/>
        <v/>
      </c>
      <c r="R107" s="215" t="str">
        <f>IF($C107=0,"",SUMIFS(INPUT_DATA!BG:BG,INPUT_DATA!$A:$A,$C107,INPUT_DATA!$B:$B,"S"))</f>
        <v/>
      </c>
      <c r="S107" s="215" t="str">
        <f>IF($C107=0,"",SUMIFS(INPUT_DATA!BH:BH,INPUT_DATA!$A:$A,$C107,INPUT_DATA!$B:$B,"S"))</f>
        <v/>
      </c>
      <c r="T107" s="214" t="str">
        <f t="shared" si="18"/>
        <v/>
      </c>
      <c r="U107" s="216" t="str">
        <f>IF($C107=0,"",SUMIFS(INPUT_DATA!BK:BK,INPUT_DATA!$A:$A,$C107,INPUT_DATA!$B:$B,"S"))</f>
        <v/>
      </c>
      <c r="V107" s="220" t="str">
        <f t="shared" si="19"/>
        <v/>
      </c>
      <c r="W107" s="218"/>
      <c r="X107" s="211" t="str">
        <f>IF($C107=0,"",SUMIFS(INPUT_DATA!AT:AT,INPUT_DATA!$A:$A,$C107,INPUT_DATA!$B:$B,"D"))</f>
        <v/>
      </c>
      <c r="Y107" s="212" t="str">
        <f>IF($C107=0,"",SUMIFS(INPUT_DATA!AU:AU,INPUT_DATA!$A:$A,$C107,INPUT_DATA!$B:$B,"D"))</f>
        <v/>
      </c>
      <c r="Z107" s="212" t="str">
        <f>IF($C107=0,"",SUMIFS(INPUT_DATA!AV:AV,INPUT_DATA!$A:$A,$C107,INPUT_DATA!$B:$B,"D"))</f>
        <v/>
      </c>
      <c r="AA107" s="213" t="str">
        <f t="shared" si="21"/>
        <v/>
      </c>
      <c r="AB107" s="212" t="str">
        <f>IF($C107=0,"",SUMIFS(INPUT_DATA!AX:AX,INPUT_DATA!$A:$A,$C107,INPUT_DATA!$B:$B,"D"))</f>
        <v/>
      </c>
      <c r="AC107" s="212" t="str">
        <f>IF($C107=0,"",SUMIFS(INPUT_DATA!AY:AY,INPUT_DATA!$A:$A,$C107,INPUT_DATA!$B:$B,"D"))</f>
        <v/>
      </c>
      <c r="AD107" s="212" t="str">
        <f>IF($C107=0,"",SUMIFS(INPUT_DATA!AZ:AZ,INPUT_DATA!$A:$A,$C107,INPUT_DATA!$B:$B,"D"))</f>
        <v/>
      </c>
      <c r="AE107" s="212" t="str">
        <f>IF($C107=0,"",SUMIFS(INPUT_DATA!BA:BA,INPUT_DATA!$A:$A,$C107,INPUT_DATA!$B:$B,"D"))</f>
        <v/>
      </c>
      <c r="AF107" s="212" t="str">
        <f>IF($C107=0,"",SUMIFS(INPUT_DATA!BB:BB,INPUT_DATA!$A:$A,$C107,INPUT_DATA!$B:$B,"D"))</f>
        <v/>
      </c>
      <c r="AG107" s="212" t="str">
        <f>IF($C107=0,"",SUMIFS(INPUT_DATA!BC:BC,INPUT_DATA!$A:$A,$C107,INPUT_DATA!$B:$B,"D"))</f>
        <v/>
      </c>
      <c r="AH107" s="212" t="str">
        <f>IF($C107=0,"",SUMIFS(INPUT_DATA!BD:BD,INPUT_DATA!$A:$A,$C107,INPUT_DATA!$B:$B,"D"))</f>
        <v/>
      </c>
      <c r="AI107" s="212" t="str">
        <f>IF($C107=0,"",SUMIFS(INPUT_DATA!BE:BE,INPUT_DATA!$A:$A,$C107,INPUT_DATA!$B:$B,"D"))</f>
        <v/>
      </c>
      <c r="AJ107" s="214" t="str">
        <f t="shared" si="22"/>
        <v/>
      </c>
      <c r="AK107" s="215" t="str">
        <f>IF($C107=0,"",SUMIFS(INPUT_DATA!BG:BG,INPUT_DATA!$A:$A,$C107,INPUT_DATA!$B:$B,"D"))</f>
        <v/>
      </c>
      <c r="AL107" s="215" t="str">
        <f>IF($C107=0,"",SUMIFS(INPUT_DATA!BH:BH,INPUT_DATA!$A:$A,$C107,INPUT_DATA!$B:$B,"D"))</f>
        <v/>
      </c>
      <c r="AM107" s="214" t="str">
        <f t="shared" si="23"/>
        <v/>
      </c>
      <c r="AN107" s="216" t="str">
        <f>IF($C107=0,"",SUMIFS(INPUT_DATA!BK:BK,INPUT_DATA!$A:$A,$C107,INPUT_DATA!$B:$B,"D"))</f>
        <v/>
      </c>
      <c r="AO107" s="217" t="str">
        <f t="shared" si="24"/>
        <v/>
      </c>
      <c r="AP107" s="218"/>
      <c r="AR107" s="217" t="str">
        <f t="shared" si="20"/>
        <v/>
      </c>
      <c r="AT107" s="209" t="str">
        <f>IF($C107=0,"",'02 - Monthly Asset Follow up'!E111+'02 - Monthly Asset Follow up'!F111-'02 - Monthly Asset Follow up'!V111+'02 - Monthly Asset Follow up'!Y111-H107)</f>
        <v/>
      </c>
      <c r="AU107" s="209" t="str">
        <f>IF($C107=0,"",'02 - Monthly Asset Follow up'!BB111+'02 - Monthly Asset Follow up'!BC111-'02 - Monthly Asset Follow up'!BR111+'02 - Monthly Asset Follow up'!BU111-AA107)</f>
        <v/>
      </c>
      <c r="AW107" s="221"/>
    </row>
    <row r="108" spans="2:49" ht="13">
      <c r="B108" s="1593" t="str">
        <f t="shared" si="15"/>
        <v/>
      </c>
      <c r="C108" s="1594">
        <f>'02 -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16"/>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17"/>
        <v/>
      </c>
      <c r="R108" s="215" t="str">
        <f>IF($C108=0,"",SUMIFS(INPUT_DATA!BG:BG,INPUT_DATA!$A:$A,$C108,INPUT_DATA!$B:$B,"S"))</f>
        <v/>
      </c>
      <c r="S108" s="215" t="str">
        <f>IF($C108=0,"",SUMIFS(INPUT_DATA!BH:BH,INPUT_DATA!$A:$A,$C108,INPUT_DATA!$B:$B,"S"))</f>
        <v/>
      </c>
      <c r="T108" s="214" t="str">
        <f t="shared" si="18"/>
        <v/>
      </c>
      <c r="U108" s="216" t="str">
        <f>IF($C108=0,"",SUMIFS(INPUT_DATA!BK:BK,INPUT_DATA!$A:$A,$C108,INPUT_DATA!$B:$B,"S"))</f>
        <v/>
      </c>
      <c r="V108" s="220" t="str">
        <f t="shared" si="19"/>
        <v/>
      </c>
      <c r="W108" s="218"/>
      <c r="X108" s="211" t="str">
        <f>IF($C108=0,"",SUMIFS(INPUT_DATA!AT:AT,INPUT_DATA!$A:$A,$C108,INPUT_DATA!$B:$B,"D"))</f>
        <v/>
      </c>
      <c r="Y108" s="212" t="str">
        <f>IF($C108=0,"",SUMIFS(INPUT_DATA!AU:AU,INPUT_DATA!$A:$A,$C108,INPUT_DATA!$B:$B,"D"))</f>
        <v/>
      </c>
      <c r="Z108" s="212" t="str">
        <f>IF($C108=0,"",SUMIFS(INPUT_DATA!AV:AV,INPUT_DATA!$A:$A,$C108,INPUT_DATA!$B:$B,"D"))</f>
        <v/>
      </c>
      <c r="AA108" s="213" t="str">
        <f t="shared" si="21"/>
        <v/>
      </c>
      <c r="AB108" s="212" t="str">
        <f>IF($C108=0,"",SUMIFS(INPUT_DATA!AX:AX,INPUT_DATA!$A:$A,$C108,INPUT_DATA!$B:$B,"D"))</f>
        <v/>
      </c>
      <c r="AC108" s="212" t="str">
        <f>IF($C108=0,"",SUMIFS(INPUT_DATA!AY:AY,INPUT_DATA!$A:$A,$C108,INPUT_DATA!$B:$B,"D"))</f>
        <v/>
      </c>
      <c r="AD108" s="212" t="str">
        <f>IF($C108=0,"",SUMIFS(INPUT_DATA!AZ:AZ,INPUT_DATA!$A:$A,$C108,INPUT_DATA!$B:$B,"D"))</f>
        <v/>
      </c>
      <c r="AE108" s="212" t="str">
        <f>IF($C108=0,"",SUMIFS(INPUT_DATA!BA:BA,INPUT_DATA!$A:$A,$C108,INPUT_DATA!$B:$B,"D"))</f>
        <v/>
      </c>
      <c r="AF108" s="212" t="str">
        <f>IF($C108=0,"",SUMIFS(INPUT_DATA!BB:BB,INPUT_DATA!$A:$A,$C108,INPUT_DATA!$B:$B,"D"))</f>
        <v/>
      </c>
      <c r="AG108" s="212" t="str">
        <f>IF($C108=0,"",SUMIFS(INPUT_DATA!BC:BC,INPUT_DATA!$A:$A,$C108,INPUT_DATA!$B:$B,"D"))</f>
        <v/>
      </c>
      <c r="AH108" s="212" t="str">
        <f>IF($C108=0,"",SUMIFS(INPUT_DATA!BD:BD,INPUT_DATA!$A:$A,$C108,INPUT_DATA!$B:$B,"D"))</f>
        <v/>
      </c>
      <c r="AI108" s="212" t="str">
        <f>IF($C108=0,"",SUMIFS(INPUT_DATA!BE:BE,INPUT_DATA!$A:$A,$C108,INPUT_DATA!$B:$B,"D"))</f>
        <v/>
      </c>
      <c r="AJ108" s="214" t="str">
        <f t="shared" si="22"/>
        <v/>
      </c>
      <c r="AK108" s="215" t="str">
        <f>IF($C108=0,"",SUMIFS(INPUT_DATA!BG:BG,INPUT_DATA!$A:$A,$C108,INPUT_DATA!$B:$B,"D"))</f>
        <v/>
      </c>
      <c r="AL108" s="215" t="str">
        <f>IF($C108=0,"",SUMIFS(INPUT_DATA!BH:BH,INPUT_DATA!$A:$A,$C108,INPUT_DATA!$B:$B,"D"))</f>
        <v/>
      </c>
      <c r="AM108" s="214" t="str">
        <f t="shared" si="23"/>
        <v/>
      </c>
      <c r="AN108" s="216" t="str">
        <f>IF($C108=0,"",SUMIFS(INPUT_DATA!BK:BK,INPUT_DATA!$A:$A,$C108,INPUT_DATA!$B:$B,"D"))</f>
        <v/>
      </c>
      <c r="AO108" s="217" t="str">
        <f t="shared" si="24"/>
        <v/>
      </c>
      <c r="AP108" s="218"/>
      <c r="AR108" s="217" t="str">
        <f t="shared" si="20"/>
        <v/>
      </c>
      <c r="AT108" s="209" t="str">
        <f>IF($C108=0,"",'02 - Monthly Asset Follow up'!E112+'02 - Monthly Asset Follow up'!F112-'02 - Monthly Asset Follow up'!V112+'02 - Monthly Asset Follow up'!Y112-H108)</f>
        <v/>
      </c>
      <c r="AU108" s="209" t="str">
        <f>IF($C108=0,"",'02 - Monthly Asset Follow up'!BB112+'02 - Monthly Asset Follow up'!BC112-'02 - Monthly Asset Follow up'!BR112+'02 - Monthly Asset Follow up'!BU112-AA108)</f>
        <v/>
      </c>
      <c r="AW108" s="221"/>
    </row>
    <row r="109" spans="2:49" ht="13">
      <c r="B109" s="1593" t="str">
        <f t="shared" si="15"/>
        <v/>
      </c>
      <c r="C109" s="1594">
        <f>'02 -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16"/>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17"/>
        <v/>
      </c>
      <c r="R109" s="215" t="str">
        <f>IF($C109=0,"",SUMIFS(INPUT_DATA!BG:BG,INPUT_DATA!$A:$A,$C109,INPUT_DATA!$B:$B,"S"))</f>
        <v/>
      </c>
      <c r="S109" s="215" t="str">
        <f>IF($C109=0,"",SUMIFS(INPUT_DATA!BH:BH,INPUT_DATA!$A:$A,$C109,INPUT_DATA!$B:$B,"S"))</f>
        <v/>
      </c>
      <c r="T109" s="214" t="str">
        <f t="shared" si="18"/>
        <v/>
      </c>
      <c r="U109" s="216" t="str">
        <f>IF($C109=0,"",SUMIFS(INPUT_DATA!BK:BK,INPUT_DATA!$A:$A,$C109,INPUT_DATA!$B:$B,"S"))</f>
        <v/>
      </c>
      <c r="V109" s="220" t="str">
        <f t="shared" si="19"/>
        <v/>
      </c>
      <c r="W109" s="218"/>
      <c r="X109" s="211" t="str">
        <f>IF($C109=0,"",SUMIFS(INPUT_DATA!AT:AT,INPUT_DATA!$A:$A,$C109,INPUT_DATA!$B:$B,"D"))</f>
        <v/>
      </c>
      <c r="Y109" s="212" t="str">
        <f>IF($C109=0,"",SUMIFS(INPUT_DATA!AU:AU,INPUT_DATA!$A:$A,$C109,INPUT_DATA!$B:$B,"D"))</f>
        <v/>
      </c>
      <c r="Z109" s="212" t="str">
        <f>IF($C109=0,"",SUMIFS(INPUT_DATA!AV:AV,INPUT_DATA!$A:$A,$C109,INPUT_DATA!$B:$B,"D"))</f>
        <v/>
      </c>
      <c r="AA109" s="213" t="str">
        <f t="shared" si="21"/>
        <v/>
      </c>
      <c r="AB109" s="212" t="str">
        <f>IF($C109=0,"",SUMIFS(INPUT_DATA!AX:AX,INPUT_DATA!$A:$A,$C109,INPUT_DATA!$B:$B,"D"))</f>
        <v/>
      </c>
      <c r="AC109" s="212" t="str">
        <f>IF($C109=0,"",SUMIFS(INPUT_DATA!AY:AY,INPUT_DATA!$A:$A,$C109,INPUT_DATA!$B:$B,"D"))</f>
        <v/>
      </c>
      <c r="AD109" s="212" t="str">
        <f>IF($C109=0,"",SUMIFS(INPUT_DATA!AZ:AZ,INPUT_DATA!$A:$A,$C109,INPUT_DATA!$B:$B,"D"))</f>
        <v/>
      </c>
      <c r="AE109" s="212" t="str">
        <f>IF($C109=0,"",SUMIFS(INPUT_DATA!BA:BA,INPUT_DATA!$A:$A,$C109,INPUT_DATA!$B:$B,"D"))</f>
        <v/>
      </c>
      <c r="AF109" s="212" t="str">
        <f>IF($C109=0,"",SUMIFS(INPUT_DATA!BB:BB,INPUT_DATA!$A:$A,$C109,INPUT_DATA!$B:$B,"D"))</f>
        <v/>
      </c>
      <c r="AG109" s="212" t="str">
        <f>IF($C109=0,"",SUMIFS(INPUT_DATA!BC:BC,INPUT_DATA!$A:$A,$C109,INPUT_DATA!$B:$B,"D"))</f>
        <v/>
      </c>
      <c r="AH109" s="212" t="str">
        <f>IF($C109=0,"",SUMIFS(INPUT_DATA!BD:BD,INPUT_DATA!$A:$A,$C109,INPUT_DATA!$B:$B,"D"))</f>
        <v/>
      </c>
      <c r="AI109" s="212" t="str">
        <f>IF($C109=0,"",SUMIFS(INPUT_DATA!BE:BE,INPUT_DATA!$A:$A,$C109,INPUT_DATA!$B:$B,"D"))</f>
        <v/>
      </c>
      <c r="AJ109" s="214" t="str">
        <f t="shared" si="22"/>
        <v/>
      </c>
      <c r="AK109" s="215" t="str">
        <f>IF($C109=0,"",SUMIFS(INPUT_DATA!BG:BG,INPUT_DATA!$A:$A,$C109,INPUT_DATA!$B:$B,"D"))</f>
        <v/>
      </c>
      <c r="AL109" s="215" t="str">
        <f>IF($C109=0,"",SUMIFS(INPUT_DATA!BH:BH,INPUT_DATA!$A:$A,$C109,INPUT_DATA!$B:$B,"D"))</f>
        <v/>
      </c>
      <c r="AM109" s="214" t="str">
        <f t="shared" si="23"/>
        <v/>
      </c>
      <c r="AN109" s="216" t="str">
        <f>IF($C109=0,"",SUMIFS(INPUT_DATA!BK:BK,INPUT_DATA!$A:$A,$C109,INPUT_DATA!$B:$B,"D"))</f>
        <v/>
      </c>
      <c r="AO109" s="217" t="str">
        <f t="shared" si="24"/>
        <v/>
      </c>
      <c r="AP109" s="218"/>
      <c r="AR109" s="217" t="str">
        <f t="shared" si="20"/>
        <v/>
      </c>
      <c r="AT109" s="209" t="str">
        <f>IF($C109=0,"",'02 - Monthly Asset Follow up'!E113+'02 - Monthly Asset Follow up'!F113-'02 - Monthly Asset Follow up'!V113+'02 - Monthly Asset Follow up'!Y113-H109)</f>
        <v/>
      </c>
      <c r="AU109" s="209" t="str">
        <f>IF($C109=0,"",'02 - Monthly Asset Follow up'!BB113+'02 - Monthly Asset Follow up'!BC113-'02 - Monthly Asset Follow up'!BR113+'02 - Monthly Asset Follow up'!BU113-AA109)</f>
        <v/>
      </c>
      <c r="AW109" s="221"/>
    </row>
    <row r="110" spans="2:49" ht="13">
      <c r="B110" s="1593" t="str">
        <f t="shared" si="15"/>
        <v/>
      </c>
      <c r="C110" s="1594">
        <f>'02 -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16"/>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17"/>
        <v/>
      </c>
      <c r="R110" s="215" t="str">
        <f>IF($C110=0,"",SUMIFS(INPUT_DATA!BG:BG,INPUT_DATA!$A:$A,$C110,INPUT_DATA!$B:$B,"S"))</f>
        <v/>
      </c>
      <c r="S110" s="215" t="str">
        <f>IF($C110=0,"",SUMIFS(INPUT_DATA!BH:BH,INPUT_DATA!$A:$A,$C110,INPUT_DATA!$B:$B,"S"))</f>
        <v/>
      </c>
      <c r="T110" s="214" t="str">
        <f t="shared" si="18"/>
        <v/>
      </c>
      <c r="U110" s="216" t="str">
        <f>IF($C110=0,"",SUMIFS(INPUT_DATA!BK:BK,INPUT_DATA!$A:$A,$C110,INPUT_DATA!$B:$B,"S"))</f>
        <v/>
      </c>
      <c r="V110" s="220" t="str">
        <f t="shared" si="19"/>
        <v/>
      </c>
      <c r="W110" s="218"/>
      <c r="X110" s="211" t="str">
        <f>IF($C110=0,"",SUMIFS(INPUT_DATA!AT:AT,INPUT_DATA!$A:$A,$C110,INPUT_DATA!$B:$B,"D"))</f>
        <v/>
      </c>
      <c r="Y110" s="212" t="str">
        <f>IF($C110=0,"",SUMIFS(INPUT_DATA!AU:AU,INPUT_DATA!$A:$A,$C110,INPUT_DATA!$B:$B,"D"))</f>
        <v/>
      </c>
      <c r="Z110" s="212" t="str">
        <f>IF($C110=0,"",SUMIFS(INPUT_DATA!AV:AV,INPUT_DATA!$A:$A,$C110,INPUT_DATA!$B:$B,"D"))</f>
        <v/>
      </c>
      <c r="AA110" s="213" t="str">
        <f t="shared" si="21"/>
        <v/>
      </c>
      <c r="AB110" s="212" t="str">
        <f>IF($C110=0,"",SUMIFS(INPUT_DATA!AX:AX,INPUT_DATA!$A:$A,$C110,INPUT_DATA!$B:$B,"D"))</f>
        <v/>
      </c>
      <c r="AC110" s="212" t="str">
        <f>IF($C110=0,"",SUMIFS(INPUT_DATA!AY:AY,INPUT_DATA!$A:$A,$C110,INPUT_DATA!$B:$B,"D"))</f>
        <v/>
      </c>
      <c r="AD110" s="212" t="str">
        <f>IF($C110=0,"",SUMIFS(INPUT_DATA!AZ:AZ,INPUT_DATA!$A:$A,$C110,INPUT_DATA!$B:$B,"D"))</f>
        <v/>
      </c>
      <c r="AE110" s="212" t="str">
        <f>IF($C110=0,"",SUMIFS(INPUT_DATA!BA:BA,INPUT_DATA!$A:$A,$C110,INPUT_DATA!$B:$B,"D"))</f>
        <v/>
      </c>
      <c r="AF110" s="212" t="str">
        <f>IF($C110=0,"",SUMIFS(INPUT_DATA!BB:BB,INPUT_DATA!$A:$A,$C110,INPUT_DATA!$B:$B,"D"))</f>
        <v/>
      </c>
      <c r="AG110" s="212" t="str">
        <f>IF($C110=0,"",SUMIFS(INPUT_DATA!BC:BC,INPUT_DATA!$A:$A,$C110,INPUT_DATA!$B:$B,"D"))</f>
        <v/>
      </c>
      <c r="AH110" s="212" t="str">
        <f>IF($C110=0,"",SUMIFS(INPUT_DATA!BD:BD,INPUT_DATA!$A:$A,$C110,INPUT_DATA!$B:$B,"D"))</f>
        <v/>
      </c>
      <c r="AI110" s="212" t="str">
        <f>IF($C110=0,"",SUMIFS(INPUT_DATA!BE:BE,INPUT_DATA!$A:$A,$C110,INPUT_DATA!$B:$B,"D"))</f>
        <v/>
      </c>
      <c r="AJ110" s="214" t="str">
        <f t="shared" si="22"/>
        <v/>
      </c>
      <c r="AK110" s="215" t="str">
        <f>IF($C110=0,"",SUMIFS(INPUT_DATA!BG:BG,INPUT_DATA!$A:$A,$C110,INPUT_DATA!$B:$B,"D"))</f>
        <v/>
      </c>
      <c r="AL110" s="215" t="str">
        <f>IF($C110=0,"",SUMIFS(INPUT_DATA!BH:BH,INPUT_DATA!$A:$A,$C110,INPUT_DATA!$B:$B,"D"))</f>
        <v/>
      </c>
      <c r="AM110" s="214" t="str">
        <f t="shared" si="23"/>
        <v/>
      </c>
      <c r="AN110" s="216" t="str">
        <f>IF($C110=0,"",SUMIFS(INPUT_DATA!BK:BK,INPUT_DATA!$A:$A,$C110,INPUT_DATA!$B:$B,"D"))</f>
        <v/>
      </c>
      <c r="AO110" s="217" t="str">
        <f t="shared" si="24"/>
        <v/>
      </c>
      <c r="AP110" s="218"/>
      <c r="AR110" s="217" t="str">
        <f t="shared" si="20"/>
        <v/>
      </c>
      <c r="AT110" s="209" t="str">
        <f>IF($C110=0,"",'02 - Monthly Asset Follow up'!E114+'02 - Monthly Asset Follow up'!F114-'02 - Monthly Asset Follow up'!V114+'02 - Monthly Asset Follow up'!Y114-H110)</f>
        <v/>
      </c>
      <c r="AU110" s="209" t="str">
        <f>IF($C110=0,"",'02 - Monthly Asset Follow up'!BB114+'02 - Monthly Asset Follow up'!BC114-'02 - Monthly Asset Follow up'!BR114+'02 - Monthly Asset Follow up'!BU114-AA110)</f>
        <v/>
      </c>
      <c r="AW110" s="221"/>
    </row>
    <row r="111" spans="2:49" ht="13">
      <c r="B111" s="1593" t="str">
        <f t="shared" si="15"/>
        <v/>
      </c>
      <c r="C111" s="1594">
        <f>'02 -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16"/>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17"/>
        <v/>
      </c>
      <c r="R111" s="215" t="str">
        <f>IF($C111=0,"",SUMIFS(INPUT_DATA!BG:BG,INPUT_DATA!$A:$A,$C111,INPUT_DATA!$B:$B,"S"))</f>
        <v/>
      </c>
      <c r="S111" s="215" t="str">
        <f>IF($C111=0,"",SUMIFS(INPUT_DATA!BH:BH,INPUT_DATA!$A:$A,$C111,INPUT_DATA!$B:$B,"S"))</f>
        <v/>
      </c>
      <c r="T111" s="214" t="str">
        <f t="shared" si="18"/>
        <v/>
      </c>
      <c r="U111" s="216" t="str">
        <f>IF($C111=0,"",SUMIFS(INPUT_DATA!BK:BK,INPUT_DATA!$A:$A,$C111,INPUT_DATA!$B:$B,"S"))</f>
        <v/>
      </c>
      <c r="V111" s="220" t="str">
        <f t="shared" si="19"/>
        <v/>
      </c>
      <c r="W111" s="218"/>
      <c r="X111" s="211" t="str">
        <f>IF($C111=0,"",SUMIFS(INPUT_DATA!AT:AT,INPUT_DATA!$A:$A,$C111,INPUT_DATA!$B:$B,"D"))</f>
        <v/>
      </c>
      <c r="Y111" s="212" t="str">
        <f>IF($C111=0,"",SUMIFS(INPUT_DATA!AU:AU,INPUT_DATA!$A:$A,$C111,INPUT_DATA!$B:$B,"D"))</f>
        <v/>
      </c>
      <c r="Z111" s="212" t="str">
        <f>IF($C111=0,"",SUMIFS(INPUT_DATA!AV:AV,INPUT_DATA!$A:$A,$C111,INPUT_DATA!$B:$B,"D"))</f>
        <v/>
      </c>
      <c r="AA111" s="213" t="str">
        <f t="shared" si="21"/>
        <v/>
      </c>
      <c r="AB111" s="212" t="str">
        <f>IF($C111=0,"",SUMIFS(INPUT_DATA!AX:AX,INPUT_DATA!$A:$A,$C111,INPUT_DATA!$B:$B,"D"))</f>
        <v/>
      </c>
      <c r="AC111" s="212" t="str">
        <f>IF($C111=0,"",SUMIFS(INPUT_DATA!AY:AY,INPUT_DATA!$A:$A,$C111,INPUT_DATA!$B:$B,"D"))</f>
        <v/>
      </c>
      <c r="AD111" s="212" t="str">
        <f>IF($C111=0,"",SUMIFS(INPUT_DATA!AZ:AZ,INPUT_DATA!$A:$A,$C111,INPUT_DATA!$B:$B,"D"))</f>
        <v/>
      </c>
      <c r="AE111" s="212" t="str">
        <f>IF($C111=0,"",SUMIFS(INPUT_DATA!BA:BA,INPUT_DATA!$A:$A,$C111,INPUT_DATA!$B:$B,"D"))</f>
        <v/>
      </c>
      <c r="AF111" s="212" t="str">
        <f>IF($C111=0,"",SUMIFS(INPUT_DATA!BB:BB,INPUT_DATA!$A:$A,$C111,INPUT_DATA!$B:$B,"D"))</f>
        <v/>
      </c>
      <c r="AG111" s="212" t="str">
        <f>IF($C111=0,"",SUMIFS(INPUT_DATA!BC:BC,INPUT_DATA!$A:$A,$C111,INPUT_DATA!$B:$B,"D"))</f>
        <v/>
      </c>
      <c r="AH111" s="212" t="str">
        <f>IF($C111=0,"",SUMIFS(INPUT_DATA!BD:BD,INPUT_DATA!$A:$A,$C111,INPUT_DATA!$B:$B,"D"))</f>
        <v/>
      </c>
      <c r="AI111" s="212" t="str">
        <f>IF($C111=0,"",SUMIFS(INPUT_DATA!BE:BE,INPUT_DATA!$A:$A,$C111,INPUT_DATA!$B:$B,"D"))</f>
        <v/>
      </c>
      <c r="AJ111" s="214" t="str">
        <f t="shared" si="22"/>
        <v/>
      </c>
      <c r="AK111" s="215" t="str">
        <f>IF($C111=0,"",SUMIFS(INPUT_DATA!BG:BG,INPUT_DATA!$A:$A,$C111,INPUT_DATA!$B:$B,"D"))</f>
        <v/>
      </c>
      <c r="AL111" s="215" t="str">
        <f>IF($C111=0,"",SUMIFS(INPUT_DATA!BH:BH,INPUT_DATA!$A:$A,$C111,INPUT_DATA!$B:$B,"D"))</f>
        <v/>
      </c>
      <c r="AM111" s="214" t="str">
        <f t="shared" si="23"/>
        <v/>
      </c>
      <c r="AN111" s="216" t="str">
        <f>IF($C111=0,"",SUMIFS(INPUT_DATA!BK:BK,INPUT_DATA!$A:$A,$C111,INPUT_DATA!$B:$B,"D"))</f>
        <v/>
      </c>
      <c r="AO111" s="217" t="str">
        <f t="shared" si="24"/>
        <v/>
      </c>
      <c r="AP111" s="218"/>
      <c r="AR111" s="217" t="str">
        <f t="shared" si="20"/>
        <v/>
      </c>
      <c r="AT111" s="209" t="str">
        <f>IF($C111=0,"",'02 - Monthly Asset Follow up'!E115+'02 - Monthly Asset Follow up'!F115-'02 - Monthly Asset Follow up'!V115+'02 - Monthly Asset Follow up'!Y115-H111)</f>
        <v/>
      </c>
      <c r="AU111" s="209" t="str">
        <f>IF($C111=0,"",'02 - Monthly Asset Follow up'!BB115+'02 - Monthly Asset Follow up'!BC115-'02 - Monthly Asset Follow up'!BR115+'02 - Monthly Asset Follow up'!BU115-AA111)</f>
        <v/>
      </c>
      <c r="AW111" s="221"/>
    </row>
    <row r="112" spans="2:49" ht="13">
      <c r="B112" s="1593" t="str">
        <f t="shared" si="15"/>
        <v/>
      </c>
      <c r="C112" s="1594">
        <f>'02 -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16"/>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17"/>
        <v/>
      </c>
      <c r="R112" s="215" t="str">
        <f>IF($C112=0,"",SUMIFS(INPUT_DATA!BG:BG,INPUT_DATA!$A:$A,$C112,INPUT_DATA!$B:$B,"S"))</f>
        <v/>
      </c>
      <c r="S112" s="215" t="str">
        <f>IF($C112=0,"",SUMIFS(INPUT_DATA!BH:BH,INPUT_DATA!$A:$A,$C112,INPUT_DATA!$B:$B,"S"))</f>
        <v/>
      </c>
      <c r="T112" s="214" t="str">
        <f t="shared" si="18"/>
        <v/>
      </c>
      <c r="U112" s="216" t="str">
        <f>IF($C112=0,"",SUMIFS(INPUT_DATA!BK:BK,INPUT_DATA!$A:$A,$C112,INPUT_DATA!$B:$B,"S"))</f>
        <v/>
      </c>
      <c r="V112" s="220" t="str">
        <f t="shared" si="19"/>
        <v/>
      </c>
      <c r="W112" s="218"/>
      <c r="X112" s="211" t="str">
        <f>IF($C112=0,"",SUMIFS(INPUT_DATA!AT:AT,INPUT_DATA!$A:$A,$C112,INPUT_DATA!$B:$B,"D"))</f>
        <v/>
      </c>
      <c r="Y112" s="212" t="str">
        <f>IF($C112=0,"",SUMIFS(INPUT_DATA!AU:AU,INPUT_DATA!$A:$A,$C112,INPUT_DATA!$B:$B,"D"))</f>
        <v/>
      </c>
      <c r="Z112" s="212" t="str">
        <f>IF($C112=0,"",SUMIFS(INPUT_DATA!AV:AV,INPUT_DATA!$A:$A,$C112,INPUT_DATA!$B:$B,"D"))</f>
        <v/>
      </c>
      <c r="AA112" s="213" t="str">
        <f t="shared" si="21"/>
        <v/>
      </c>
      <c r="AB112" s="212" t="str">
        <f>IF($C112=0,"",SUMIFS(INPUT_DATA!AX:AX,INPUT_DATA!$A:$A,$C112,INPUT_DATA!$B:$B,"D"))</f>
        <v/>
      </c>
      <c r="AC112" s="212" t="str">
        <f>IF($C112=0,"",SUMIFS(INPUT_DATA!AY:AY,INPUT_DATA!$A:$A,$C112,INPUT_DATA!$B:$B,"D"))</f>
        <v/>
      </c>
      <c r="AD112" s="212" t="str">
        <f>IF($C112=0,"",SUMIFS(INPUT_DATA!AZ:AZ,INPUT_DATA!$A:$A,$C112,INPUT_DATA!$B:$B,"D"))</f>
        <v/>
      </c>
      <c r="AE112" s="212" t="str">
        <f>IF($C112=0,"",SUMIFS(INPUT_DATA!BA:BA,INPUT_DATA!$A:$A,$C112,INPUT_DATA!$B:$B,"D"))</f>
        <v/>
      </c>
      <c r="AF112" s="212" t="str">
        <f>IF($C112=0,"",SUMIFS(INPUT_DATA!BB:BB,INPUT_DATA!$A:$A,$C112,INPUT_DATA!$B:$B,"D"))</f>
        <v/>
      </c>
      <c r="AG112" s="212" t="str">
        <f>IF($C112=0,"",SUMIFS(INPUT_DATA!BC:BC,INPUT_DATA!$A:$A,$C112,INPUT_DATA!$B:$B,"D"))</f>
        <v/>
      </c>
      <c r="AH112" s="212" t="str">
        <f>IF($C112=0,"",SUMIFS(INPUT_DATA!BD:BD,INPUT_DATA!$A:$A,$C112,INPUT_DATA!$B:$B,"D"))</f>
        <v/>
      </c>
      <c r="AI112" s="212" t="str">
        <f>IF($C112=0,"",SUMIFS(INPUT_DATA!BE:BE,INPUT_DATA!$A:$A,$C112,INPUT_DATA!$B:$B,"D"))</f>
        <v/>
      </c>
      <c r="AJ112" s="214" t="str">
        <f t="shared" si="22"/>
        <v/>
      </c>
      <c r="AK112" s="215" t="str">
        <f>IF($C112=0,"",SUMIFS(INPUT_DATA!BG:BG,INPUT_DATA!$A:$A,$C112,INPUT_DATA!$B:$B,"D"))</f>
        <v/>
      </c>
      <c r="AL112" s="215" t="str">
        <f>IF($C112=0,"",SUMIFS(INPUT_DATA!BH:BH,INPUT_DATA!$A:$A,$C112,INPUT_DATA!$B:$B,"D"))</f>
        <v/>
      </c>
      <c r="AM112" s="214" t="str">
        <f t="shared" si="23"/>
        <v/>
      </c>
      <c r="AN112" s="216" t="str">
        <f>IF($C112=0,"",SUMIFS(INPUT_DATA!BK:BK,INPUT_DATA!$A:$A,$C112,INPUT_DATA!$B:$B,"D"))</f>
        <v/>
      </c>
      <c r="AO112" s="217" t="str">
        <f t="shared" si="24"/>
        <v/>
      </c>
      <c r="AP112" s="218"/>
      <c r="AR112" s="217" t="str">
        <f t="shared" si="20"/>
        <v/>
      </c>
      <c r="AT112" s="209" t="str">
        <f>IF($C112=0,"",'02 - Monthly Asset Follow up'!E116+'02 - Monthly Asset Follow up'!F116-'02 - Monthly Asset Follow up'!V116+'02 - Monthly Asset Follow up'!Y116-H112)</f>
        <v/>
      </c>
      <c r="AU112" s="209" t="str">
        <f>IF($C112=0,"",'02 - Monthly Asset Follow up'!BB116+'02 - Monthly Asset Follow up'!BC116-'02 - Monthly Asset Follow up'!BR116+'02 - Monthly Asset Follow up'!BU116-AA112)</f>
        <v/>
      </c>
      <c r="AW112" s="221"/>
    </row>
    <row r="113" spans="2:49" ht="13">
      <c r="B113" s="1593" t="str">
        <f t="shared" si="15"/>
        <v/>
      </c>
      <c r="C113" s="1594">
        <f>'02 -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16"/>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17"/>
        <v/>
      </c>
      <c r="R113" s="215" t="str">
        <f>IF($C113=0,"",SUMIFS(INPUT_DATA!BG:BG,INPUT_DATA!$A:$A,$C113,INPUT_DATA!$B:$B,"S"))</f>
        <v/>
      </c>
      <c r="S113" s="215" t="str">
        <f>IF($C113=0,"",SUMIFS(INPUT_DATA!BH:BH,INPUT_DATA!$A:$A,$C113,INPUT_DATA!$B:$B,"S"))</f>
        <v/>
      </c>
      <c r="T113" s="214" t="str">
        <f t="shared" si="18"/>
        <v/>
      </c>
      <c r="U113" s="216" t="str">
        <f>IF($C113=0,"",SUMIFS(INPUT_DATA!BK:BK,INPUT_DATA!$A:$A,$C113,INPUT_DATA!$B:$B,"S"))</f>
        <v/>
      </c>
      <c r="V113" s="220" t="str">
        <f t="shared" si="19"/>
        <v/>
      </c>
      <c r="W113" s="218"/>
      <c r="X113" s="211" t="str">
        <f>IF($C113=0,"",SUMIFS(INPUT_DATA!AT:AT,INPUT_DATA!$A:$A,$C113,INPUT_DATA!$B:$B,"D"))</f>
        <v/>
      </c>
      <c r="Y113" s="212" t="str">
        <f>IF($C113=0,"",SUMIFS(INPUT_DATA!AU:AU,INPUT_DATA!$A:$A,$C113,INPUT_DATA!$B:$B,"D"))</f>
        <v/>
      </c>
      <c r="Z113" s="212" t="str">
        <f>IF($C113=0,"",SUMIFS(INPUT_DATA!AV:AV,INPUT_DATA!$A:$A,$C113,INPUT_DATA!$B:$B,"D"))</f>
        <v/>
      </c>
      <c r="AA113" s="213" t="str">
        <f t="shared" si="21"/>
        <v/>
      </c>
      <c r="AB113" s="212" t="str">
        <f>IF($C113=0,"",SUMIFS(INPUT_DATA!AX:AX,INPUT_DATA!$A:$A,$C113,INPUT_DATA!$B:$B,"D"))</f>
        <v/>
      </c>
      <c r="AC113" s="212" t="str">
        <f>IF($C113=0,"",SUMIFS(INPUT_DATA!AY:AY,INPUT_DATA!$A:$A,$C113,INPUT_DATA!$B:$B,"D"))</f>
        <v/>
      </c>
      <c r="AD113" s="212" t="str">
        <f>IF($C113=0,"",SUMIFS(INPUT_DATA!AZ:AZ,INPUT_DATA!$A:$A,$C113,INPUT_DATA!$B:$B,"D"))</f>
        <v/>
      </c>
      <c r="AE113" s="212" t="str">
        <f>IF($C113=0,"",SUMIFS(INPUT_DATA!BA:BA,INPUT_DATA!$A:$A,$C113,INPUT_DATA!$B:$B,"D"))</f>
        <v/>
      </c>
      <c r="AF113" s="212" t="str">
        <f>IF($C113=0,"",SUMIFS(INPUT_DATA!BB:BB,INPUT_DATA!$A:$A,$C113,INPUT_DATA!$B:$B,"D"))</f>
        <v/>
      </c>
      <c r="AG113" s="212" t="str">
        <f>IF($C113=0,"",SUMIFS(INPUT_DATA!BC:BC,INPUT_DATA!$A:$A,$C113,INPUT_DATA!$B:$B,"D"))</f>
        <v/>
      </c>
      <c r="AH113" s="212" t="str">
        <f>IF($C113=0,"",SUMIFS(INPUT_DATA!BD:BD,INPUT_DATA!$A:$A,$C113,INPUT_DATA!$B:$B,"D"))</f>
        <v/>
      </c>
      <c r="AI113" s="212" t="str">
        <f>IF($C113=0,"",SUMIFS(INPUT_DATA!BE:BE,INPUT_DATA!$A:$A,$C113,INPUT_DATA!$B:$B,"D"))</f>
        <v/>
      </c>
      <c r="AJ113" s="214" t="str">
        <f t="shared" si="22"/>
        <v/>
      </c>
      <c r="AK113" s="215" t="str">
        <f>IF($C113=0,"",SUMIFS(INPUT_DATA!BG:BG,INPUT_DATA!$A:$A,$C113,INPUT_DATA!$B:$B,"D"))</f>
        <v/>
      </c>
      <c r="AL113" s="215" t="str">
        <f>IF($C113=0,"",SUMIFS(INPUT_DATA!BH:BH,INPUT_DATA!$A:$A,$C113,INPUT_DATA!$B:$B,"D"))</f>
        <v/>
      </c>
      <c r="AM113" s="214" t="str">
        <f t="shared" si="23"/>
        <v/>
      </c>
      <c r="AN113" s="216" t="str">
        <f>IF($C113=0,"",SUMIFS(INPUT_DATA!BK:BK,INPUT_DATA!$A:$A,$C113,INPUT_DATA!$B:$B,"D"))</f>
        <v/>
      </c>
      <c r="AO113" s="217" t="str">
        <f t="shared" si="24"/>
        <v/>
      </c>
      <c r="AP113" s="218"/>
      <c r="AR113" s="217" t="str">
        <f t="shared" si="20"/>
        <v/>
      </c>
      <c r="AT113" s="209" t="str">
        <f>IF($C113=0,"",'02 - Monthly Asset Follow up'!E117+'02 - Monthly Asset Follow up'!F117-'02 - Monthly Asset Follow up'!V117+'02 - Monthly Asset Follow up'!Y117-H113)</f>
        <v/>
      </c>
      <c r="AU113" s="209" t="str">
        <f>IF($C113=0,"",'02 - Monthly Asset Follow up'!BB117+'02 - Monthly Asset Follow up'!BC117-'02 - Monthly Asset Follow up'!BR117+'02 - Monthly Asset Follow up'!BU117-AA113)</f>
        <v/>
      </c>
      <c r="AW113" s="221"/>
    </row>
    <row r="114" spans="2:49" ht="13">
      <c r="B114" s="1593" t="str">
        <f t="shared" si="15"/>
        <v/>
      </c>
      <c r="C114" s="1594">
        <f>'02 -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16"/>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17"/>
        <v/>
      </c>
      <c r="R114" s="215" t="str">
        <f>IF($C114=0,"",SUMIFS(INPUT_DATA!BG:BG,INPUT_DATA!$A:$A,$C114,INPUT_DATA!$B:$B,"S"))</f>
        <v/>
      </c>
      <c r="S114" s="215" t="str">
        <f>IF($C114=0,"",SUMIFS(INPUT_DATA!BH:BH,INPUT_DATA!$A:$A,$C114,INPUT_DATA!$B:$B,"S"))</f>
        <v/>
      </c>
      <c r="T114" s="214" t="str">
        <f t="shared" si="18"/>
        <v/>
      </c>
      <c r="U114" s="216" t="str">
        <f>IF($C114=0,"",SUMIFS(INPUT_DATA!BK:BK,INPUT_DATA!$A:$A,$C114,INPUT_DATA!$B:$B,"S"))</f>
        <v/>
      </c>
      <c r="V114" s="220" t="str">
        <f t="shared" si="19"/>
        <v/>
      </c>
      <c r="W114" s="218"/>
      <c r="X114" s="211" t="str">
        <f>IF($C114=0,"",SUMIFS(INPUT_DATA!AT:AT,INPUT_DATA!$A:$A,$C114,INPUT_DATA!$B:$B,"D"))</f>
        <v/>
      </c>
      <c r="Y114" s="212" t="str">
        <f>IF($C114=0,"",SUMIFS(INPUT_DATA!AU:AU,INPUT_DATA!$A:$A,$C114,INPUT_DATA!$B:$B,"D"))</f>
        <v/>
      </c>
      <c r="Z114" s="212" t="str">
        <f>IF($C114=0,"",SUMIFS(INPUT_DATA!AV:AV,INPUT_DATA!$A:$A,$C114,INPUT_DATA!$B:$B,"D"))</f>
        <v/>
      </c>
      <c r="AA114" s="213" t="str">
        <f t="shared" si="21"/>
        <v/>
      </c>
      <c r="AB114" s="212" t="str">
        <f>IF($C114=0,"",SUMIFS(INPUT_DATA!AX:AX,INPUT_DATA!$A:$A,$C114,INPUT_DATA!$B:$B,"D"))</f>
        <v/>
      </c>
      <c r="AC114" s="212" t="str">
        <f>IF($C114=0,"",SUMIFS(INPUT_DATA!AY:AY,INPUT_DATA!$A:$A,$C114,INPUT_DATA!$B:$B,"D"))</f>
        <v/>
      </c>
      <c r="AD114" s="212" t="str">
        <f>IF($C114=0,"",SUMIFS(INPUT_DATA!AZ:AZ,INPUT_DATA!$A:$A,$C114,INPUT_DATA!$B:$B,"D"))</f>
        <v/>
      </c>
      <c r="AE114" s="212" t="str">
        <f>IF($C114=0,"",SUMIFS(INPUT_DATA!BA:BA,INPUT_DATA!$A:$A,$C114,INPUT_DATA!$B:$B,"D"))</f>
        <v/>
      </c>
      <c r="AF114" s="212" t="str">
        <f>IF($C114=0,"",SUMIFS(INPUT_DATA!BB:BB,INPUT_DATA!$A:$A,$C114,INPUT_DATA!$B:$B,"D"))</f>
        <v/>
      </c>
      <c r="AG114" s="212" t="str">
        <f>IF($C114=0,"",SUMIFS(INPUT_DATA!BC:BC,INPUT_DATA!$A:$A,$C114,INPUT_DATA!$B:$B,"D"))</f>
        <v/>
      </c>
      <c r="AH114" s="212" t="str">
        <f>IF($C114=0,"",SUMIFS(INPUT_DATA!BD:BD,INPUT_DATA!$A:$A,$C114,INPUT_DATA!$B:$B,"D"))</f>
        <v/>
      </c>
      <c r="AI114" s="212" t="str">
        <f>IF($C114=0,"",SUMIFS(INPUT_DATA!BE:BE,INPUT_DATA!$A:$A,$C114,INPUT_DATA!$B:$B,"D"))</f>
        <v/>
      </c>
      <c r="AJ114" s="214" t="str">
        <f t="shared" si="22"/>
        <v/>
      </c>
      <c r="AK114" s="215" t="str">
        <f>IF($C114=0,"",SUMIFS(INPUT_DATA!BG:BG,INPUT_DATA!$A:$A,$C114,INPUT_DATA!$B:$B,"D"))</f>
        <v/>
      </c>
      <c r="AL114" s="215" t="str">
        <f>IF($C114=0,"",SUMIFS(INPUT_DATA!BH:BH,INPUT_DATA!$A:$A,$C114,INPUT_DATA!$B:$B,"D"))</f>
        <v/>
      </c>
      <c r="AM114" s="214" t="str">
        <f t="shared" si="23"/>
        <v/>
      </c>
      <c r="AN114" s="216" t="str">
        <f>IF($C114=0,"",SUMIFS(INPUT_DATA!BK:BK,INPUT_DATA!$A:$A,$C114,INPUT_DATA!$B:$B,"D"))</f>
        <v/>
      </c>
      <c r="AO114" s="217" t="str">
        <f t="shared" si="24"/>
        <v/>
      </c>
      <c r="AP114" s="218"/>
      <c r="AR114" s="217" t="str">
        <f t="shared" si="20"/>
        <v/>
      </c>
      <c r="AT114" s="209" t="str">
        <f>IF($C114=0,"",'02 - Monthly Asset Follow up'!E118+'02 - Monthly Asset Follow up'!F118-'02 - Monthly Asset Follow up'!V118+'02 - Monthly Asset Follow up'!Y118-H114)</f>
        <v/>
      </c>
      <c r="AU114" s="209" t="str">
        <f>IF($C114=0,"",'02 - Monthly Asset Follow up'!BB118+'02 - Monthly Asset Follow up'!BC118-'02 - Monthly Asset Follow up'!BR118+'02 - Monthly Asset Follow up'!BU118-AA114)</f>
        <v/>
      </c>
      <c r="AW114" s="221"/>
    </row>
    <row r="115" spans="2:49" ht="13">
      <c r="B115" s="1593" t="str">
        <f t="shared" si="15"/>
        <v/>
      </c>
      <c r="C115" s="1594">
        <f>'02 -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16"/>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17"/>
        <v/>
      </c>
      <c r="R115" s="215" t="str">
        <f>IF($C115=0,"",SUMIFS(INPUT_DATA!BG:BG,INPUT_DATA!$A:$A,$C115,INPUT_DATA!$B:$B,"S"))</f>
        <v/>
      </c>
      <c r="S115" s="215" t="str">
        <f>IF($C115=0,"",SUMIFS(INPUT_DATA!BH:BH,INPUT_DATA!$A:$A,$C115,INPUT_DATA!$B:$B,"S"))</f>
        <v/>
      </c>
      <c r="T115" s="214" t="str">
        <f t="shared" si="18"/>
        <v/>
      </c>
      <c r="U115" s="216" t="str">
        <f>IF($C115=0,"",SUMIFS(INPUT_DATA!BK:BK,INPUT_DATA!$A:$A,$C115,INPUT_DATA!$B:$B,"S"))</f>
        <v/>
      </c>
      <c r="V115" s="220" t="str">
        <f t="shared" si="19"/>
        <v/>
      </c>
      <c r="W115" s="218"/>
      <c r="X115" s="211" t="str">
        <f>IF($C115=0,"",SUMIFS(INPUT_DATA!AT:AT,INPUT_DATA!$A:$A,$C115,INPUT_DATA!$B:$B,"D"))</f>
        <v/>
      </c>
      <c r="Y115" s="212" t="str">
        <f>IF($C115=0,"",SUMIFS(INPUT_DATA!AU:AU,INPUT_DATA!$A:$A,$C115,INPUT_DATA!$B:$B,"D"))</f>
        <v/>
      </c>
      <c r="Z115" s="212" t="str">
        <f>IF($C115=0,"",SUMIFS(INPUT_DATA!AV:AV,INPUT_DATA!$A:$A,$C115,INPUT_DATA!$B:$B,"D"))</f>
        <v/>
      </c>
      <c r="AA115" s="213" t="str">
        <f t="shared" si="21"/>
        <v/>
      </c>
      <c r="AB115" s="212" t="str">
        <f>IF($C115=0,"",SUMIFS(INPUT_DATA!AX:AX,INPUT_DATA!$A:$A,$C115,INPUT_DATA!$B:$B,"D"))</f>
        <v/>
      </c>
      <c r="AC115" s="212" t="str">
        <f>IF($C115=0,"",SUMIFS(INPUT_DATA!AY:AY,INPUT_DATA!$A:$A,$C115,INPUT_DATA!$B:$B,"D"))</f>
        <v/>
      </c>
      <c r="AD115" s="212" t="str">
        <f>IF($C115=0,"",SUMIFS(INPUT_DATA!AZ:AZ,INPUT_DATA!$A:$A,$C115,INPUT_DATA!$B:$B,"D"))</f>
        <v/>
      </c>
      <c r="AE115" s="212" t="str">
        <f>IF($C115=0,"",SUMIFS(INPUT_DATA!BA:BA,INPUT_DATA!$A:$A,$C115,INPUT_DATA!$B:$B,"D"))</f>
        <v/>
      </c>
      <c r="AF115" s="212" t="str">
        <f>IF($C115=0,"",SUMIFS(INPUT_DATA!BB:BB,INPUT_DATA!$A:$A,$C115,INPUT_DATA!$B:$B,"D"))</f>
        <v/>
      </c>
      <c r="AG115" s="212" t="str">
        <f>IF($C115=0,"",SUMIFS(INPUT_DATA!BC:BC,INPUT_DATA!$A:$A,$C115,INPUT_DATA!$B:$B,"D"))</f>
        <v/>
      </c>
      <c r="AH115" s="212" t="str">
        <f>IF($C115=0,"",SUMIFS(INPUT_DATA!BD:BD,INPUT_DATA!$A:$A,$C115,INPUT_DATA!$B:$B,"D"))</f>
        <v/>
      </c>
      <c r="AI115" s="212" t="str">
        <f>IF($C115=0,"",SUMIFS(INPUT_DATA!BE:BE,INPUT_DATA!$A:$A,$C115,INPUT_DATA!$B:$B,"D"))</f>
        <v/>
      </c>
      <c r="AJ115" s="214" t="str">
        <f t="shared" si="22"/>
        <v/>
      </c>
      <c r="AK115" s="215" t="str">
        <f>IF($C115=0,"",SUMIFS(INPUT_DATA!BG:BG,INPUT_DATA!$A:$A,$C115,INPUT_DATA!$B:$B,"D"))</f>
        <v/>
      </c>
      <c r="AL115" s="215" t="str">
        <f>IF($C115=0,"",SUMIFS(INPUT_DATA!BH:BH,INPUT_DATA!$A:$A,$C115,INPUT_DATA!$B:$B,"D"))</f>
        <v/>
      </c>
      <c r="AM115" s="214" t="str">
        <f t="shared" si="23"/>
        <v/>
      </c>
      <c r="AN115" s="216" t="str">
        <f>IF($C115=0,"",SUMIFS(INPUT_DATA!BK:BK,INPUT_DATA!$A:$A,$C115,INPUT_DATA!$B:$B,"D"))</f>
        <v/>
      </c>
      <c r="AO115" s="217" t="str">
        <f t="shared" si="24"/>
        <v/>
      </c>
      <c r="AP115" s="218"/>
      <c r="AR115" s="217" t="str">
        <f t="shared" si="20"/>
        <v/>
      </c>
      <c r="AT115" s="209" t="str">
        <f>IF($C115=0,"",'02 - Monthly Asset Follow up'!E119+'02 - Monthly Asset Follow up'!F119-'02 - Monthly Asset Follow up'!V119+'02 - Monthly Asset Follow up'!Y119-H115)</f>
        <v/>
      </c>
      <c r="AU115" s="209" t="str">
        <f>IF($C115=0,"",'02 - Monthly Asset Follow up'!BB119+'02 - Monthly Asset Follow up'!BC119-'02 - Monthly Asset Follow up'!BR119+'02 - Monthly Asset Follow up'!BU119-AA115)</f>
        <v/>
      </c>
      <c r="AW115" s="221"/>
    </row>
    <row r="116" spans="2:49" ht="13">
      <c r="B116" s="1593" t="str">
        <f t="shared" si="15"/>
        <v/>
      </c>
      <c r="C116" s="1594">
        <f>'02 -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16"/>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17"/>
        <v/>
      </c>
      <c r="R116" s="215" t="str">
        <f>IF($C116=0,"",SUMIFS(INPUT_DATA!BG:BG,INPUT_DATA!$A:$A,$C116,INPUT_DATA!$B:$B,"S"))</f>
        <v/>
      </c>
      <c r="S116" s="215" t="str">
        <f>IF($C116=0,"",SUMIFS(INPUT_DATA!BH:BH,INPUT_DATA!$A:$A,$C116,INPUT_DATA!$B:$B,"S"))</f>
        <v/>
      </c>
      <c r="T116" s="214" t="str">
        <f t="shared" si="18"/>
        <v/>
      </c>
      <c r="U116" s="216" t="str">
        <f>IF($C116=0,"",SUMIFS(INPUT_DATA!BK:BK,INPUT_DATA!$A:$A,$C116,INPUT_DATA!$B:$B,"S"))</f>
        <v/>
      </c>
      <c r="V116" s="220" t="str">
        <f t="shared" si="19"/>
        <v/>
      </c>
      <c r="W116" s="218"/>
      <c r="X116" s="211" t="str">
        <f>IF($C116=0,"",SUMIFS(INPUT_DATA!AT:AT,INPUT_DATA!$A:$A,$C116,INPUT_DATA!$B:$B,"D"))</f>
        <v/>
      </c>
      <c r="Y116" s="212" t="str">
        <f>IF($C116=0,"",SUMIFS(INPUT_DATA!AU:AU,INPUT_DATA!$A:$A,$C116,INPUT_DATA!$B:$B,"D"))</f>
        <v/>
      </c>
      <c r="Z116" s="212" t="str">
        <f>IF($C116=0,"",SUMIFS(INPUT_DATA!AV:AV,INPUT_DATA!$A:$A,$C116,INPUT_DATA!$B:$B,"D"))</f>
        <v/>
      </c>
      <c r="AA116" s="213" t="str">
        <f t="shared" si="21"/>
        <v/>
      </c>
      <c r="AB116" s="212" t="str">
        <f>IF($C116=0,"",SUMIFS(INPUT_DATA!AX:AX,INPUT_DATA!$A:$A,$C116,INPUT_DATA!$B:$B,"D"))</f>
        <v/>
      </c>
      <c r="AC116" s="212" t="str">
        <f>IF($C116=0,"",SUMIFS(INPUT_DATA!AY:AY,INPUT_DATA!$A:$A,$C116,INPUT_DATA!$B:$B,"D"))</f>
        <v/>
      </c>
      <c r="AD116" s="212" t="str">
        <f>IF($C116=0,"",SUMIFS(INPUT_DATA!AZ:AZ,INPUT_DATA!$A:$A,$C116,INPUT_DATA!$B:$B,"D"))</f>
        <v/>
      </c>
      <c r="AE116" s="212" t="str">
        <f>IF($C116=0,"",SUMIFS(INPUT_DATA!BA:BA,INPUT_DATA!$A:$A,$C116,INPUT_DATA!$B:$B,"D"))</f>
        <v/>
      </c>
      <c r="AF116" s="212" t="str">
        <f>IF($C116=0,"",SUMIFS(INPUT_DATA!BB:BB,INPUT_DATA!$A:$A,$C116,INPUT_DATA!$B:$B,"D"))</f>
        <v/>
      </c>
      <c r="AG116" s="212" t="str">
        <f>IF($C116=0,"",SUMIFS(INPUT_DATA!BC:BC,INPUT_DATA!$A:$A,$C116,INPUT_DATA!$B:$B,"D"))</f>
        <v/>
      </c>
      <c r="AH116" s="212" t="str">
        <f>IF($C116=0,"",SUMIFS(INPUT_DATA!BD:BD,INPUT_DATA!$A:$A,$C116,INPUT_DATA!$B:$B,"D"))</f>
        <v/>
      </c>
      <c r="AI116" s="212" t="str">
        <f>IF($C116=0,"",SUMIFS(INPUT_DATA!BE:BE,INPUT_DATA!$A:$A,$C116,INPUT_DATA!$B:$B,"D"))</f>
        <v/>
      </c>
      <c r="AJ116" s="214" t="str">
        <f t="shared" si="22"/>
        <v/>
      </c>
      <c r="AK116" s="215" t="str">
        <f>IF($C116=0,"",SUMIFS(INPUT_DATA!BG:BG,INPUT_DATA!$A:$A,$C116,INPUT_DATA!$B:$B,"D"))</f>
        <v/>
      </c>
      <c r="AL116" s="215" t="str">
        <f>IF($C116=0,"",SUMIFS(INPUT_DATA!BH:BH,INPUT_DATA!$A:$A,$C116,INPUT_DATA!$B:$B,"D"))</f>
        <v/>
      </c>
      <c r="AM116" s="214" t="str">
        <f t="shared" si="23"/>
        <v/>
      </c>
      <c r="AN116" s="216" t="str">
        <f>IF($C116=0,"",SUMIFS(INPUT_DATA!BK:BK,INPUT_DATA!$A:$A,$C116,INPUT_DATA!$B:$B,"D"))</f>
        <v/>
      </c>
      <c r="AO116" s="217" t="str">
        <f t="shared" si="24"/>
        <v/>
      </c>
      <c r="AP116" s="218"/>
      <c r="AR116" s="217" t="str">
        <f t="shared" si="20"/>
        <v/>
      </c>
      <c r="AT116" s="209" t="str">
        <f>IF($C116=0,"",'02 - Monthly Asset Follow up'!E120+'02 - Monthly Asset Follow up'!F120-'02 - Monthly Asset Follow up'!V120+'02 - Monthly Asset Follow up'!Y120-H116)</f>
        <v/>
      </c>
      <c r="AU116" s="209" t="str">
        <f>IF($C116=0,"",'02 - Monthly Asset Follow up'!BB120+'02 - Monthly Asset Follow up'!BC120-'02 - Monthly Asset Follow up'!BR120+'02 - Monthly Asset Follow up'!BU120-AA116)</f>
        <v/>
      </c>
      <c r="AW116" s="221"/>
    </row>
    <row r="117" spans="2:49" ht="13">
      <c r="B117" s="1593" t="str">
        <f t="shared" si="15"/>
        <v/>
      </c>
      <c r="C117" s="1594">
        <f>'02 -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16"/>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17"/>
        <v/>
      </c>
      <c r="R117" s="215" t="str">
        <f>IF($C117=0,"",SUMIFS(INPUT_DATA!BG:BG,INPUT_DATA!$A:$A,$C117,INPUT_DATA!$B:$B,"S"))</f>
        <v/>
      </c>
      <c r="S117" s="215" t="str">
        <f>IF($C117=0,"",SUMIFS(INPUT_DATA!BH:BH,INPUT_DATA!$A:$A,$C117,INPUT_DATA!$B:$B,"S"))</f>
        <v/>
      </c>
      <c r="T117" s="214" t="str">
        <f t="shared" si="18"/>
        <v/>
      </c>
      <c r="U117" s="216" t="str">
        <f>IF($C117=0,"",SUMIFS(INPUT_DATA!BK:BK,INPUT_DATA!$A:$A,$C117,INPUT_DATA!$B:$B,"S"))</f>
        <v/>
      </c>
      <c r="V117" s="220" t="str">
        <f t="shared" si="19"/>
        <v/>
      </c>
      <c r="W117" s="218"/>
      <c r="X117" s="211" t="str">
        <f>IF($C117=0,"",SUMIFS(INPUT_DATA!AT:AT,INPUT_DATA!$A:$A,$C117,INPUT_DATA!$B:$B,"D"))</f>
        <v/>
      </c>
      <c r="Y117" s="212" t="str">
        <f>IF($C117=0,"",SUMIFS(INPUT_DATA!AU:AU,INPUT_DATA!$A:$A,$C117,INPUT_DATA!$B:$B,"D"))</f>
        <v/>
      </c>
      <c r="Z117" s="212" t="str">
        <f>IF($C117=0,"",SUMIFS(INPUT_DATA!AV:AV,INPUT_DATA!$A:$A,$C117,INPUT_DATA!$B:$B,"D"))</f>
        <v/>
      </c>
      <c r="AA117" s="213" t="str">
        <f t="shared" si="21"/>
        <v/>
      </c>
      <c r="AB117" s="212" t="str">
        <f>IF($C117=0,"",SUMIFS(INPUT_DATA!AX:AX,INPUT_DATA!$A:$A,$C117,INPUT_DATA!$B:$B,"D"))</f>
        <v/>
      </c>
      <c r="AC117" s="212" t="str">
        <f>IF($C117=0,"",SUMIFS(INPUT_DATA!AY:AY,INPUT_DATA!$A:$A,$C117,INPUT_DATA!$B:$B,"D"))</f>
        <v/>
      </c>
      <c r="AD117" s="212" t="str">
        <f>IF($C117=0,"",SUMIFS(INPUT_DATA!AZ:AZ,INPUT_DATA!$A:$A,$C117,INPUT_DATA!$B:$B,"D"))</f>
        <v/>
      </c>
      <c r="AE117" s="212" t="str">
        <f>IF($C117=0,"",SUMIFS(INPUT_DATA!BA:BA,INPUT_DATA!$A:$A,$C117,INPUT_DATA!$B:$B,"D"))</f>
        <v/>
      </c>
      <c r="AF117" s="212" t="str">
        <f>IF($C117=0,"",SUMIFS(INPUT_DATA!BB:BB,INPUT_DATA!$A:$A,$C117,INPUT_DATA!$B:$B,"D"))</f>
        <v/>
      </c>
      <c r="AG117" s="212" t="str">
        <f>IF($C117=0,"",SUMIFS(INPUT_DATA!BC:BC,INPUT_DATA!$A:$A,$C117,INPUT_DATA!$B:$B,"D"))</f>
        <v/>
      </c>
      <c r="AH117" s="212" t="str">
        <f>IF($C117=0,"",SUMIFS(INPUT_DATA!BD:BD,INPUT_DATA!$A:$A,$C117,INPUT_DATA!$B:$B,"D"))</f>
        <v/>
      </c>
      <c r="AI117" s="212" t="str">
        <f>IF($C117=0,"",SUMIFS(INPUT_DATA!BE:BE,INPUT_DATA!$A:$A,$C117,INPUT_DATA!$B:$B,"D"))</f>
        <v/>
      </c>
      <c r="AJ117" s="214" t="str">
        <f t="shared" si="22"/>
        <v/>
      </c>
      <c r="AK117" s="215" t="str">
        <f>IF($C117=0,"",SUMIFS(INPUT_DATA!BG:BG,INPUT_DATA!$A:$A,$C117,INPUT_DATA!$B:$B,"D"))</f>
        <v/>
      </c>
      <c r="AL117" s="215" t="str">
        <f>IF($C117=0,"",SUMIFS(INPUT_DATA!BH:BH,INPUT_DATA!$A:$A,$C117,INPUT_DATA!$B:$B,"D"))</f>
        <v/>
      </c>
      <c r="AM117" s="214" t="str">
        <f t="shared" si="23"/>
        <v/>
      </c>
      <c r="AN117" s="216" t="str">
        <f>IF($C117=0,"",SUMIFS(INPUT_DATA!BK:BK,INPUT_DATA!$A:$A,$C117,INPUT_DATA!$B:$B,"D"))</f>
        <v/>
      </c>
      <c r="AO117" s="217" t="str">
        <f t="shared" si="24"/>
        <v/>
      </c>
      <c r="AP117" s="218"/>
      <c r="AR117" s="217" t="str">
        <f t="shared" si="20"/>
        <v/>
      </c>
      <c r="AT117" s="209" t="str">
        <f>IF($C117=0,"",'02 - Monthly Asset Follow up'!E121+'02 - Monthly Asset Follow up'!F121-'02 - Monthly Asset Follow up'!V121+'02 - Monthly Asset Follow up'!Y121-H117)</f>
        <v/>
      </c>
      <c r="AU117" s="209" t="str">
        <f>IF($C117=0,"",'02 - Monthly Asset Follow up'!BB121+'02 - Monthly Asset Follow up'!BC121-'02 - Monthly Asset Follow up'!BR121+'02 - Monthly Asset Follow up'!BU121-AA117)</f>
        <v/>
      </c>
      <c r="AW117" s="221"/>
    </row>
    <row r="118" spans="2:49" ht="13">
      <c r="B118" s="1593" t="str">
        <f t="shared" si="15"/>
        <v/>
      </c>
      <c r="C118" s="1594">
        <f>'02 -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16"/>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17"/>
        <v/>
      </c>
      <c r="R118" s="215" t="str">
        <f>IF($C118=0,"",SUMIFS(INPUT_DATA!BG:BG,INPUT_DATA!$A:$A,$C118,INPUT_DATA!$B:$B,"S"))</f>
        <v/>
      </c>
      <c r="S118" s="215" t="str">
        <f>IF($C118=0,"",SUMIFS(INPUT_DATA!BH:BH,INPUT_DATA!$A:$A,$C118,INPUT_DATA!$B:$B,"S"))</f>
        <v/>
      </c>
      <c r="T118" s="214" t="str">
        <f t="shared" si="18"/>
        <v/>
      </c>
      <c r="U118" s="216" t="str">
        <f>IF($C118=0,"",SUMIFS(INPUT_DATA!BK:BK,INPUT_DATA!$A:$A,$C118,INPUT_DATA!$B:$B,"S"))</f>
        <v/>
      </c>
      <c r="V118" s="220" t="str">
        <f t="shared" si="19"/>
        <v/>
      </c>
      <c r="W118" s="218"/>
      <c r="X118" s="211" t="str">
        <f>IF($C118=0,"",SUMIFS(INPUT_DATA!AT:AT,INPUT_DATA!$A:$A,$C118,INPUT_DATA!$B:$B,"D"))</f>
        <v/>
      </c>
      <c r="Y118" s="212" t="str">
        <f>IF($C118=0,"",SUMIFS(INPUT_DATA!AU:AU,INPUT_DATA!$A:$A,$C118,INPUT_DATA!$B:$B,"D"))</f>
        <v/>
      </c>
      <c r="Z118" s="212" t="str">
        <f>IF($C118=0,"",SUMIFS(INPUT_DATA!AV:AV,INPUT_DATA!$A:$A,$C118,INPUT_DATA!$B:$B,"D"))</f>
        <v/>
      </c>
      <c r="AA118" s="213" t="str">
        <f t="shared" si="21"/>
        <v/>
      </c>
      <c r="AB118" s="212" t="str">
        <f>IF($C118=0,"",SUMIFS(INPUT_DATA!AX:AX,INPUT_DATA!$A:$A,$C118,INPUT_DATA!$B:$B,"D"))</f>
        <v/>
      </c>
      <c r="AC118" s="212" t="str">
        <f>IF($C118=0,"",SUMIFS(INPUT_DATA!AY:AY,INPUT_DATA!$A:$A,$C118,INPUT_DATA!$B:$B,"D"))</f>
        <v/>
      </c>
      <c r="AD118" s="212" t="str">
        <f>IF($C118=0,"",SUMIFS(INPUT_DATA!AZ:AZ,INPUT_DATA!$A:$A,$C118,INPUT_DATA!$B:$B,"D"))</f>
        <v/>
      </c>
      <c r="AE118" s="212" t="str">
        <f>IF($C118=0,"",SUMIFS(INPUT_DATA!BA:BA,INPUT_DATA!$A:$A,$C118,INPUT_DATA!$B:$B,"D"))</f>
        <v/>
      </c>
      <c r="AF118" s="212" t="str">
        <f>IF($C118=0,"",SUMIFS(INPUT_DATA!BB:BB,INPUT_DATA!$A:$A,$C118,INPUT_DATA!$B:$B,"D"))</f>
        <v/>
      </c>
      <c r="AG118" s="212" t="str">
        <f>IF($C118=0,"",SUMIFS(INPUT_DATA!BC:BC,INPUT_DATA!$A:$A,$C118,INPUT_DATA!$B:$B,"D"))</f>
        <v/>
      </c>
      <c r="AH118" s="212" t="str">
        <f>IF($C118=0,"",SUMIFS(INPUT_DATA!BD:BD,INPUT_DATA!$A:$A,$C118,INPUT_DATA!$B:$B,"D"))</f>
        <v/>
      </c>
      <c r="AI118" s="212" t="str">
        <f>IF($C118=0,"",SUMIFS(INPUT_DATA!BE:BE,INPUT_DATA!$A:$A,$C118,INPUT_DATA!$B:$B,"D"))</f>
        <v/>
      </c>
      <c r="AJ118" s="214" t="str">
        <f t="shared" si="22"/>
        <v/>
      </c>
      <c r="AK118" s="215" t="str">
        <f>IF($C118=0,"",SUMIFS(INPUT_DATA!BG:BG,INPUT_DATA!$A:$A,$C118,INPUT_DATA!$B:$B,"D"))</f>
        <v/>
      </c>
      <c r="AL118" s="215" t="str">
        <f>IF($C118=0,"",SUMIFS(INPUT_DATA!BH:BH,INPUT_DATA!$A:$A,$C118,INPUT_DATA!$B:$B,"D"))</f>
        <v/>
      </c>
      <c r="AM118" s="214" t="str">
        <f t="shared" si="23"/>
        <v/>
      </c>
      <c r="AN118" s="216" t="str">
        <f>IF($C118=0,"",SUMIFS(INPUT_DATA!BK:BK,INPUT_DATA!$A:$A,$C118,INPUT_DATA!$B:$B,"D"))</f>
        <v/>
      </c>
      <c r="AO118" s="217" t="str">
        <f t="shared" si="24"/>
        <v/>
      </c>
      <c r="AP118" s="218"/>
      <c r="AR118" s="217" t="str">
        <f t="shared" si="20"/>
        <v/>
      </c>
      <c r="AT118" s="209" t="str">
        <f>IF($C118=0,"",'02 - Monthly Asset Follow up'!E122+'02 - Monthly Asset Follow up'!F122-'02 - Monthly Asset Follow up'!V122+'02 - Monthly Asset Follow up'!Y122-H118)</f>
        <v/>
      </c>
      <c r="AU118" s="209" t="str">
        <f>IF($C118=0,"",'02 - Monthly Asset Follow up'!BB122+'02 - Monthly Asset Follow up'!BC122-'02 - Monthly Asset Follow up'!BR122+'02 - Monthly Asset Follow up'!BU122-AA118)</f>
        <v/>
      </c>
      <c r="AW118" s="221"/>
    </row>
    <row r="119" spans="2:49" ht="13">
      <c r="B119" s="1593" t="str">
        <f t="shared" si="15"/>
        <v/>
      </c>
      <c r="C119" s="1594">
        <f>'02 -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16"/>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17"/>
        <v/>
      </c>
      <c r="R119" s="215" t="str">
        <f>IF($C119=0,"",SUMIFS(INPUT_DATA!BG:BG,INPUT_DATA!$A:$A,$C119,INPUT_DATA!$B:$B,"S"))</f>
        <v/>
      </c>
      <c r="S119" s="215" t="str">
        <f>IF($C119=0,"",SUMIFS(INPUT_DATA!BH:BH,INPUT_DATA!$A:$A,$C119,INPUT_DATA!$B:$B,"S"))</f>
        <v/>
      </c>
      <c r="T119" s="214" t="str">
        <f t="shared" si="18"/>
        <v/>
      </c>
      <c r="U119" s="216" t="str">
        <f>IF($C119=0,"",SUMIFS(INPUT_DATA!BK:BK,INPUT_DATA!$A:$A,$C119,INPUT_DATA!$B:$B,"S"))</f>
        <v/>
      </c>
      <c r="V119" s="220" t="str">
        <f t="shared" si="19"/>
        <v/>
      </c>
      <c r="W119" s="218"/>
      <c r="X119" s="211" t="str">
        <f>IF($C119=0,"",SUMIFS(INPUT_DATA!AT:AT,INPUT_DATA!$A:$A,$C119,INPUT_DATA!$B:$B,"D"))</f>
        <v/>
      </c>
      <c r="Y119" s="212" t="str">
        <f>IF($C119=0,"",SUMIFS(INPUT_DATA!AU:AU,INPUT_DATA!$A:$A,$C119,INPUT_DATA!$B:$B,"D"))</f>
        <v/>
      </c>
      <c r="Z119" s="212" t="str">
        <f>IF($C119=0,"",SUMIFS(INPUT_DATA!AV:AV,INPUT_DATA!$A:$A,$C119,INPUT_DATA!$B:$B,"D"))</f>
        <v/>
      </c>
      <c r="AA119" s="213" t="str">
        <f t="shared" si="21"/>
        <v/>
      </c>
      <c r="AB119" s="212" t="str">
        <f>IF($C119=0,"",SUMIFS(INPUT_DATA!AX:AX,INPUT_DATA!$A:$A,$C119,INPUT_DATA!$B:$B,"D"))</f>
        <v/>
      </c>
      <c r="AC119" s="212" t="str">
        <f>IF($C119=0,"",SUMIFS(INPUT_DATA!AY:AY,INPUT_DATA!$A:$A,$C119,INPUT_DATA!$B:$B,"D"))</f>
        <v/>
      </c>
      <c r="AD119" s="212" t="str">
        <f>IF($C119=0,"",SUMIFS(INPUT_DATA!AZ:AZ,INPUT_DATA!$A:$A,$C119,INPUT_DATA!$B:$B,"D"))</f>
        <v/>
      </c>
      <c r="AE119" s="212" t="str">
        <f>IF($C119=0,"",SUMIFS(INPUT_DATA!BA:BA,INPUT_DATA!$A:$A,$C119,INPUT_DATA!$B:$B,"D"))</f>
        <v/>
      </c>
      <c r="AF119" s="212" t="str">
        <f>IF($C119=0,"",SUMIFS(INPUT_DATA!BB:BB,INPUT_DATA!$A:$A,$C119,INPUT_DATA!$B:$B,"D"))</f>
        <v/>
      </c>
      <c r="AG119" s="212" t="str">
        <f>IF($C119=0,"",SUMIFS(INPUT_DATA!BC:BC,INPUT_DATA!$A:$A,$C119,INPUT_DATA!$B:$B,"D"))</f>
        <v/>
      </c>
      <c r="AH119" s="212" t="str">
        <f>IF($C119=0,"",SUMIFS(INPUT_DATA!BD:BD,INPUT_DATA!$A:$A,$C119,INPUT_DATA!$B:$B,"D"))</f>
        <v/>
      </c>
      <c r="AI119" s="212" t="str">
        <f>IF($C119=0,"",SUMIFS(INPUT_DATA!BE:BE,INPUT_DATA!$A:$A,$C119,INPUT_DATA!$B:$B,"D"))</f>
        <v/>
      </c>
      <c r="AJ119" s="214" t="str">
        <f t="shared" si="22"/>
        <v/>
      </c>
      <c r="AK119" s="215" t="str">
        <f>IF($C119=0,"",SUMIFS(INPUT_DATA!BG:BG,INPUT_DATA!$A:$A,$C119,INPUT_DATA!$B:$B,"D"))</f>
        <v/>
      </c>
      <c r="AL119" s="215" t="str">
        <f>IF($C119=0,"",SUMIFS(INPUT_DATA!BH:BH,INPUT_DATA!$A:$A,$C119,INPUT_DATA!$B:$B,"D"))</f>
        <v/>
      </c>
      <c r="AM119" s="214" t="str">
        <f t="shared" si="23"/>
        <v/>
      </c>
      <c r="AN119" s="216" t="str">
        <f>IF($C119=0,"",SUMIFS(INPUT_DATA!BK:BK,INPUT_DATA!$A:$A,$C119,INPUT_DATA!$B:$B,"D"))</f>
        <v/>
      </c>
      <c r="AO119" s="217" t="str">
        <f t="shared" si="24"/>
        <v/>
      </c>
      <c r="AP119" s="218"/>
      <c r="AR119" s="217" t="str">
        <f t="shared" si="20"/>
        <v/>
      </c>
      <c r="AT119" s="209" t="str">
        <f>IF($C119=0,"",'02 - Monthly Asset Follow up'!E123+'02 - Monthly Asset Follow up'!F123-'02 - Monthly Asset Follow up'!V123+'02 - Monthly Asset Follow up'!Y123-H119)</f>
        <v/>
      </c>
      <c r="AU119" s="209" t="str">
        <f>IF($C119=0,"",'02 - Monthly Asset Follow up'!BB123+'02 - Monthly Asset Follow up'!BC123-'02 - Monthly Asset Follow up'!BR123+'02 - Monthly Asset Follow up'!BU123-AA119)</f>
        <v/>
      </c>
      <c r="AW119" s="221"/>
    </row>
    <row r="120" spans="2:49" ht="13">
      <c r="B120" s="1593" t="str">
        <f t="shared" si="15"/>
        <v/>
      </c>
      <c r="C120" s="1594">
        <f>'02 -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16"/>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17"/>
        <v/>
      </c>
      <c r="R120" s="215" t="str">
        <f>IF($C120=0,"",SUMIFS(INPUT_DATA!BG:BG,INPUT_DATA!$A:$A,$C120,INPUT_DATA!$B:$B,"S"))</f>
        <v/>
      </c>
      <c r="S120" s="215" t="str">
        <f>IF($C120=0,"",SUMIFS(INPUT_DATA!BH:BH,INPUT_DATA!$A:$A,$C120,INPUT_DATA!$B:$B,"S"))</f>
        <v/>
      </c>
      <c r="T120" s="214" t="str">
        <f t="shared" si="18"/>
        <v/>
      </c>
      <c r="U120" s="216" t="str">
        <f>IF($C120=0,"",SUMIFS(INPUT_DATA!BK:BK,INPUT_DATA!$A:$A,$C120,INPUT_DATA!$B:$B,"S"))</f>
        <v/>
      </c>
      <c r="V120" s="220" t="str">
        <f t="shared" si="19"/>
        <v/>
      </c>
      <c r="W120" s="218"/>
      <c r="X120" s="211" t="str">
        <f>IF($C120=0,"",SUMIFS(INPUT_DATA!AT:AT,INPUT_DATA!$A:$A,$C120,INPUT_DATA!$B:$B,"D"))</f>
        <v/>
      </c>
      <c r="Y120" s="212" t="str">
        <f>IF($C120=0,"",SUMIFS(INPUT_DATA!AU:AU,INPUT_DATA!$A:$A,$C120,INPUT_DATA!$B:$B,"D"))</f>
        <v/>
      </c>
      <c r="Z120" s="212" t="str">
        <f>IF($C120=0,"",SUMIFS(INPUT_DATA!AV:AV,INPUT_DATA!$A:$A,$C120,INPUT_DATA!$B:$B,"D"))</f>
        <v/>
      </c>
      <c r="AA120" s="213" t="str">
        <f t="shared" si="21"/>
        <v/>
      </c>
      <c r="AB120" s="212" t="str">
        <f>IF($C120=0,"",SUMIFS(INPUT_DATA!AX:AX,INPUT_DATA!$A:$A,$C120,INPUT_DATA!$B:$B,"D"))</f>
        <v/>
      </c>
      <c r="AC120" s="212" t="str">
        <f>IF($C120=0,"",SUMIFS(INPUT_DATA!AY:AY,INPUT_DATA!$A:$A,$C120,INPUT_DATA!$B:$B,"D"))</f>
        <v/>
      </c>
      <c r="AD120" s="212" t="str">
        <f>IF($C120=0,"",SUMIFS(INPUT_DATA!AZ:AZ,INPUT_DATA!$A:$A,$C120,INPUT_DATA!$B:$B,"D"))</f>
        <v/>
      </c>
      <c r="AE120" s="212" t="str">
        <f>IF($C120=0,"",SUMIFS(INPUT_DATA!BA:BA,INPUT_DATA!$A:$A,$C120,INPUT_DATA!$B:$B,"D"))</f>
        <v/>
      </c>
      <c r="AF120" s="212" t="str">
        <f>IF($C120=0,"",SUMIFS(INPUT_DATA!BB:BB,INPUT_DATA!$A:$A,$C120,INPUT_DATA!$B:$B,"D"))</f>
        <v/>
      </c>
      <c r="AG120" s="212" t="str">
        <f>IF($C120=0,"",SUMIFS(INPUT_DATA!BC:BC,INPUT_DATA!$A:$A,$C120,INPUT_DATA!$B:$B,"D"))</f>
        <v/>
      </c>
      <c r="AH120" s="212" t="str">
        <f>IF($C120=0,"",SUMIFS(INPUT_DATA!BD:BD,INPUT_DATA!$A:$A,$C120,INPUT_DATA!$B:$B,"D"))</f>
        <v/>
      </c>
      <c r="AI120" s="212" t="str">
        <f>IF($C120=0,"",SUMIFS(INPUT_DATA!BE:BE,INPUT_DATA!$A:$A,$C120,INPUT_DATA!$B:$B,"D"))</f>
        <v/>
      </c>
      <c r="AJ120" s="214" t="str">
        <f t="shared" si="22"/>
        <v/>
      </c>
      <c r="AK120" s="215" t="str">
        <f>IF($C120=0,"",SUMIFS(INPUT_DATA!BG:BG,INPUT_DATA!$A:$A,$C120,INPUT_DATA!$B:$B,"D"))</f>
        <v/>
      </c>
      <c r="AL120" s="215" t="str">
        <f>IF($C120=0,"",SUMIFS(INPUT_DATA!BH:BH,INPUT_DATA!$A:$A,$C120,INPUT_DATA!$B:$B,"D"))</f>
        <v/>
      </c>
      <c r="AM120" s="214" t="str">
        <f t="shared" si="23"/>
        <v/>
      </c>
      <c r="AN120" s="216" t="str">
        <f>IF($C120=0,"",SUMIFS(INPUT_DATA!BK:BK,INPUT_DATA!$A:$A,$C120,INPUT_DATA!$B:$B,"D"))</f>
        <v/>
      </c>
      <c r="AO120" s="217" t="str">
        <f t="shared" si="24"/>
        <v/>
      </c>
      <c r="AP120" s="218"/>
      <c r="AR120" s="217" t="str">
        <f t="shared" si="20"/>
        <v/>
      </c>
      <c r="AT120" s="209" t="str">
        <f>IF($C120=0,"",'02 - Monthly Asset Follow up'!E124+'02 - Monthly Asset Follow up'!F124-'02 - Monthly Asset Follow up'!V124+'02 - Monthly Asset Follow up'!Y124-H120)</f>
        <v/>
      </c>
      <c r="AU120" s="209" t="str">
        <f>IF($C120=0,"",'02 - Monthly Asset Follow up'!BB124+'02 - Monthly Asset Follow up'!BC124-'02 - Monthly Asset Follow up'!BR124+'02 - Monthly Asset Follow up'!BU124-AA120)</f>
        <v/>
      </c>
      <c r="AW120" s="221"/>
    </row>
    <row r="121" spans="2:49" ht="13.5" thickBot="1">
      <c r="B121" s="1595" t="str">
        <f t="shared" si="15"/>
        <v/>
      </c>
      <c r="C121" s="1596">
        <f>'02 - Monthly Asset Follow up'!B125</f>
        <v>0</v>
      </c>
      <c r="D121" s="218"/>
      <c r="E121" s="222" t="str">
        <f>IF($C121=0,"",SUMIFS(INPUT_DATA!AT:AT,INPUT_DATA!$A:$A,$C121,INPUT_DATA!$B:$B,"S"))</f>
        <v/>
      </c>
      <c r="F121" s="223" t="str">
        <f>IF($C121=0,"",SUMIFS(INPUT_DATA!AU:AU,INPUT_DATA!$A:$A,$C121,INPUT_DATA!$B:$B,"S"))</f>
        <v/>
      </c>
      <c r="G121" s="224" t="str">
        <f>IF($C121=0,"",SUMIFS(INPUT_DATA!AV:AV,INPUT_DATA!$A:$A,$C121,INPUT_DATA!$B:$B,"S"))</f>
        <v/>
      </c>
      <c r="H121" s="225" t="str">
        <f t="shared" si="16"/>
        <v/>
      </c>
      <c r="I121" s="223" t="str">
        <f>IF($C121=0,"",SUMIFS(INPUT_DATA!AX:AX,INPUT_DATA!$A:$A,$C121,INPUT_DATA!$B:$B,"S"))</f>
        <v/>
      </c>
      <c r="J121" s="223" t="str">
        <f>IF($C121=0,"",SUMIFS(INPUT_DATA!AY:AY,INPUT_DATA!$A:$A,$C121,INPUT_DATA!$B:$B,"S"))</f>
        <v/>
      </c>
      <c r="K121" s="223" t="str">
        <f>IF($C121=0,"",SUMIFS(INPUT_DATA!AZ:AZ,INPUT_DATA!$A:$A,$C121,INPUT_DATA!$B:$B,"S"))</f>
        <v/>
      </c>
      <c r="L121" s="223" t="str">
        <f>IF($C121=0,"",SUMIFS(INPUT_DATA!BA:BA,INPUT_DATA!$A:$A,$C121,INPUT_DATA!$B:$B,"S"))</f>
        <v/>
      </c>
      <c r="M121" s="223" t="str">
        <f>IF($C121=0,"",SUMIFS(INPUT_DATA!BB:BB,INPUT_DATA!$A:$A,$C121,INPUT_DATA!$B:$B,"S"))</f>
        <v/>
      </c>
      <c r="N121" s="223" t="str">
        <f>IF($C121=0,"",SUMIFS(INPUT_DATA!BC:BC,INPUT_DATA!$A:$A,$C121,INPUT_DATA!$B:$B,"S"))</f>
        <v/>
      </c>
      <c r="O121" s="223" t="str">
        <f>IF($C121=0,"",SUMIFS(INPUT_DATA!BD:BD,INPUT_DATA!$A:$A,$C121,INPUT_DATA!$B:$B,"S"))</f>
        <v/>
      </c>
      <c r="P121" s="223" t="str">
        <f>IF($C121=0,"",SUMIFS(INPUT_DATA!BE:BE,INPUT_DATA!$A:$A,$C121,INPUT_DATA!$B:$B,"S"))</f>
        <v/>
      </c>
      <c r="Q121" s="226" t="str">
        <f t="shared" si="17"/>
        <v/>
      </c>
      <c r="R121" s="215" t="str">
        <f>IF($C121=0,"",SUMIFS(INPUT_DATA!BG:BG,INPUT_DATA!$A:$A,$C121,INPUT_DATA!$B:$B,"S"))</f>
        <v/>
      </c>
      <c r="S121" s="215" t="str">
        <f>IF($C121=0,"",SUMIFS(INPUT_DATA!BH:BH,INPUT_DATA!$A:$A,$C121,INPUT_DATA!$B:$B,"S"))</f>
        <v/>
      </c>
      <c r="T121" s="214" t="str">
        <f t="shared" si="18"/>
        <v/>
      </c>
      <c r="U121" s="216" t="str">
        <f>IF($C121=0,"",SUMIFS(INPUT_DATA!BK:BK,INPUT_DATA!$A:$A,$C121,INPUT_DATA!$B:$B,"S"))</f>
        <v/>
      </c>
      <c r="V121" s="227" t="str">
        <f t="shared" si="19"/>
        <v/>
      </c>
      <c r="W121" s="218"/>
      <c r="X121" s="222" t="str">
        <f>IF($C121=0,"",SUMIFS(INPUT_DATA!AT:AT,INPUT_DATA!$A:$A,$C121,INPUT_DATA!$B:$B,"D"))</f>
        <v/>
      </c>
      <c r="Y121" s="223" t="str">
        <f>IF($C121=0,"",SUMIFS(INPUT_DATA!AU:AU,INPUT_DATA!$A:$A,$C121,INPUT_DATA!$B:$B,"D"))</f>
        <v/>
      </c>
      <c r="Z121" s="224" t="str">
        <f>IF($C121=0,"",SUMIFS(INPUT_DATA!AV:AV,INPUT_DATA!$A:$A,$C121,INPUT_DATA!$B:$B,"D"))</f>
        <v/>
      </c>
      <c r="AA121" s="228" t="str">
        <f t="shared" ref="AA121" si="25">IF($C121=0,"",X121+Y121+Z121)</f>
        <v/>
      </c>
      <c r="AB121" s="223" t="str">
        <f>IF($C121=0,"",SUMIFS(INPUT_DATA!AX:AX,INPUT_DATA!$A:$A,$C121,INPUT_DATA!$B:$B,"D"))</f>
        <v/>
      </c>
      <c r="AC121" s="223" t="str">
        <f>IF($C121=0,"",SUMIFS(INPUT_DATA!AY:AY,INPUT_DATA!$A:$A,$C121,INPUT_DATA!$B:$B,"D"))</f>
        <v/>
      </c>
      <c r="AD121" s="223" t="str">
        <f>IF($C121=0,"",SUMIFS(INPUT_DATA!AZ:AZ,INPUT_DATA!$A:$A,$C121,INPUT_DATA!$B:$B,"D"))</f>
        <v/>
      </c>
      <c r="AE121" s="223" t="str">
        <f>IF($C121=0,"",SUMIFS(INPUT_DATA!BA:BA,INPUT_DATA!$A:$A,$C121,INPUT_DATA!$B:$B,"D"))</f>
        <v/>
      </c>
      <c r="AF121" s="223" t="str">
        <f>IF($C121=0,"",SUMIFS(INPUT_DATA!BB:BB,INPUT_DATA!$A:$A,$C121,INPUT_DATA!$B:$B,"D"))</f>
        <v/>
      </c>
      <c r="AG121" s="223" t="str">
        <f>IF($C121=0,"",SUMIFS(INPUT_DATA!BC:BC,INPUT_DATA!$A:$A,$C121,INPUT_DATA!$B:$B,"D"))</f>
        <v/>
      </c>
      <c r="AH121" s="223" t="str">
        <f>IF($C121=0,"",SUMIFS(INPUT_DATA!BD:BD,INPUT_DATA!$A:$A,$C121,INPUT_DATA!$B:$B,"D"))</f>
        <v/>
      </c>
      <c r="AI121" s="223" t="str">
        <f>IF($C121=0,"",SUMIFS(INPUT_DATA!BE:BE,INPUT_DATA!$A:$A,$C121,INPUT_DATA!$B:$B,"D"))</f>
        <v/>
      </c>
      <c r="AJ121" s="229" t="str">
        <f t="shared" ref="AJ121" si="26">IF($C121=0,"",AB121+AC121+AD121+AE121+AF121+AG121+AH121+AI121)</f>
        <v/>
      </c>
      <c r="AK121" s="230" t="str">
        <f>IF($C121=0,"",SUMIFS(INPUT_DATA!BG:BG,INPUT_DATA!$A:$A,$C121,INPUT_DATA!$B:$B,"D"))</f>
        <v/>
      </c>
      <c r="AL121" s="230" t="str">
        <f>IF($C121=0,"",SUMIFS(INPUT_DATA!BH:BH,INPUT_DATA!$A:$A,$C121,INPUT_DATA!$B:$B,"D"))</f>
        <v/>
      </c>
      <c r="AM121" s="226" t="str">
        <f t="shared" ref="AM121" si="27">IF($C121=0,"",AA121+AJ121+AK121)</f>
        <v/>
      </c>
      <c r="AN121" s="231" t="str">
        <f>IF($C121=0,"",SUMIFS(INPUT_DATA!BK:BK,INPUT_DATA!$A:$A,$C121,INPUT_DATA!$B:$B,"D"))</f>
        <v/>
      </c>
      <c r="AO121" s="232" t="str">
        <f t="shared" ref="AO121" si="28">IF($C121=0,"",AM121-AN121)</f>
        <v/>
      </c>
      <c r="AP121" s="218"/>
      <c r="AR121" s="232" t="str">
        <f t="shared" si="20"/>
        <v/>
      </c>
      <c r="AT121" s="209" t="str">
        <f>IF($C121=0,"",'02 - Monthly Asset Follow up'!E125+'02 - Monthly Asset Follow up'!F125-'02 - Monthly Asset Follow up'!V125+'02 - Monthly Asset Follow up'!Y125-H121)</f>
        <v/>
      </c>
      <c r="AU121" s="233" t="str">
        <f>IF($C121=0,"",'02 - Monthly Asset Follow up'!BB125+'02 - Monthly Asset Follow up'!BC125-'02 - Monthly Asset Follow up'!BR125+'02 - Monthly Asset Follow up'!BU125-AA121)</f>
        <v/>
      </c>
      <c r="AW121" s="234"/>
    </row>
  </sheetData>
  <conditionalFormatting sqref="B14:C121">
    <cfRule type="cellIs" dxfId="56" priority="1" operator="lessThanOrEqual">
      <formula>0</formula>
    </cfRule>
  </conditionalFormatting>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sheetPr codeName="Sheet47"/>
  <dimension ref="A1:R98"/>
  <sheetViews>
    <sheetView showGridLines="0" topLeftCell="A64" zoomScale="85" zoomScaleNormal="85" workbookViewId="0">
      <selection activeCell="J28" sqref="J28"/>
    </sheetView>
  </sheetViews>
  <sheetFormatPr defaultColWidth="9.1796875" defaultRowHeight="14.5"/>
  <cols>
    <col min="1" max="1" width="31.453125" customWidth="1"/>
    <col min="2" max="4" width="26.7265625" customWidth="1"/>
    <col min="5" max="9" width="31.453125" customWidth="1"/>
    <col min="10" max="18" width="28.81640625" customWidth="1"/>
  </cols>
  <sheetData>
    <row r="1" spans="1:9" ht="26.5" thickBot="1">
      <c r="A1" s="1631" t="s">
        <v>1379</v>
      </c>
      <c r="B1" s="1631" t="s">
        <v>1380</v>
      </c>
      <c r="C1" s="1632" t="s">
        <v>1381</v>
      </c>
      <c r="D1" s="1631" t="s">
        <v>1382</v>
      </c>
      <c r="E1" s="1631" t="s">
        <v>1383</v>
      </c>
      <c r="F1" s="1631" t="s">
        <v>1384</v>
      </c>
      <c r="G1" s="1631" t="s">
        <v>1385</v>
      </c>
      <c r="H1" s="1631" t="s">
        <v>1386</v>
      </c>
      <c r="I1" s="1633" t="s">
        <v>1387</v>
      </c>
    </row>
    <row r="2" spans="1:9" ht="39.5" thickBot="1">
      <c r="A2" s="1646" t="s">
        <v>1584</v>
      </c>
      <c r="B2" s="1634" t="s">
        <v>1389</v>
      </c>
      <c r="C2" s="1635" t="s">
        <v>1389</v>
      </c>
      <c r="D2" s="1636"/>
      <c r="E2" s="1637"/>
      <c r="F2" s="1638" t="s">
        <v>144</v>
      </c>
      <c r="G2" s="1638" t="s">
        <v>144</v>
      </c>
      <c r="H2" s="1639"/>
      <c r="I2" s="1640"/>
    </row>
    <row r="3" spans="1:9" ht="63" thickBot="1">
      <c r="A3" s="1646" t="s">
        <v>1584</v>
      </c>
      <c r="B3" s="1634" t="s">
        <v>1389</v>
      </c>
      <c r="C3" s="1632" t="s">
        <v>1585</v>
      </c>
      <c r="D3" s="1641" t="s">
        <v>1391</v>
      </c>
      <c r="E3" s="1642" t="s">
        <v>1392</v>
      </c>
      <c r="F3" s="1647" t="s">
        <v>1393</v>
      </c>
      <c r="G3" s="1643" t="s">
        <v>1393</v>
      </c>
      <c r="H3" s="1644" t="s">
        <v>1394</v>
      </c>
      <c r="I3" s="1644"/>
    </row>
    <row r="4" spans="1:9" ht="100.5" thickBot="1">
      <c r="A4" s="1646" t="s">
        <v>1584</v>
      </c>
      <c r="B4" s="1634" t="s">
        <v>1389</v>
      </c>
      <c r="C4" s="1632" t="s">
        <v>1586</v>
      </c>
      <c r="D4" s="1641" t="s">
        <v>1396</v>
      </c>
      <c r="E4" s="1642" t="s">
        <v>1587</v>
      </c>
      <c r="F4" s="1647" t="s">
        <v>1393</v>
      </c>
      <c r="G4" s="1643" t="s">
        <v>1393</v>
      </c>
      <c r="H4" s="1644" t="s">
        <v>1398</v>
      </c>
      <c r="I4" s="1657">
        <f>'00 - Cover'!F17</f>
        <v>45900</v>
      </c>
    </row>
    <row r="5" spans="1:9" ht="50.5" thickBot="1">
      <c r="A5" s="1646" t="s">
        <v>1584</v>
      </c>
      <c r="B5" s="1634" t="s">
        <v>1389</v>
      </c>
      <c r="C5" s="1632" t="s">
        <v>1588</v>
      </c>
      <c r="D5" s="1641" t="s">
        <v>1589</v>
      </c>
      <c r="E5" s="1642" t="s">
        <v>1590</v>
      </c>
      <c r="F5" s="1643" t="s">
        <v>1393</v>
      </c>
      <c r="G5" s="1643" t="s">
        <v>1437</v>
      </c>
      <c r="H5" s="1644" t="s">
        <v>1430</v>
      </c>
      <c r="I5" s="1644" t="s">
        <v>1839</v>
      </c>
    </row>
    <row r="6" spans="1:9" ht="63" thickBot="1">
      <c r="A6" s="1646" t="s">
        <v>1584</v>
      </c>
      <c r="B6" s="1634" t="s">
        <v>1389</v>
      </c>
      <c r="C6" s="1632" t="s">
        <v>1591</v>
      </c>
      <c r="D6" s="1641" t="s">
        <v>1592</v>
      </c>
      <c r="E6" s="1642" t="s">
        <v>1593</v>
      </c>
      <c r="F6" s="1643" t="s">
        <v>1393</v>
      </c>
      <c r="G6" s="1643" t="s">
        <v>1437</v>
      </c>
      <c r="H6" s="1644" t="s">
        <v>1430</v>
      </c>
      <c r="I6" s="1644" t="s">
        <v>1838</v>
      </c>
    </row>
    <row r="7" spans="1:9" ht="63" thickBot="1">
      <c r="A7" s="1646" t="s">
        <v>1584</v>
      </c>
      <c r="B7" s="1634" t="s">
        <v>1389</v>
      </c>
      <c r="C7" s="1632" t="s">
        <v>1594</v>
      </c>
      <c r="D7" s="1641" t="s">
        <v>1595</v>
      </c>
      <c r="E7" s="1642" t="s">
        <v>1596</v>
      </c>
      <c r="F7" s="1643" t="s">
        <v>1393</v>
      </c>
      <c r="G7" s="1643" t="s">
        <v>1437</v>
      </c>
      <c r="H7" s="1644" t="s">
        <v>1430</v>
      </c>
      <c r="I7" s="1644" t="s">
        <v>1838</v>
      </c>
    </row>
    <row r="8" spans="1:9" ht="75.5" thickBot="1">
      <c r="A8" s="1646" t="s">
        <v>1584</v>
      </c>
      <c r="B8" s="1634" t="s">
        <v>1389</v>
      </c>
      <c r="C8" s="1632" t="s">
        <v>1597</v>
      </c>
      <c r="D8" s="1641" t="s">
        <v>1598</v>
      </c>
      <c r="E8" s="1642" t="s">
        <v>1599</v>
      </c>
      <c r="F8" s="1643" t="s">
        <v>1393</v>
      </c>
      <c r="G8" s="1643" t="s">
        <v>1437</v>
      </c>
      <c r="H8" s="1644" t="s">
        <v>1546</v>
      </c>
      <c r="I8" s="1644" t="s">
        <v>1839</v>
      </c>
    </row>
    <row r="9" spans="1:9" ht="75.5" thickBot="1">
      <c r="A9" s="1646" t="s">
        <v>1584</v>
      </c>
      <c r="B9" s="1634" t="s">
        <v>1389</v>
      </c>
      <c r="C9" s="1632" t="s">
        <v>1600</v>
      </c>
      <c r="D9" s="1641" t="s">
        <v>1601</v>
      </c>
      <c r="E9" s="1642" t="s">
        <v>1602</v>
      </c>
      <c r="F9" s="1643" t="s">
        <v>1393</v>
      </c>
      <c r="G9" s="1643" t="s">
        <v>1437</v>
      </c>
      <c r="H9" s="1644" t="s">
        <v>1430</v>
      </c>
      <c r="I9" s="1644" t="s">
        <v>1837</v>
      </c>
    </row>
    <row r="10" spans="1:9" ht="188" thickBot="1">
      <c r="A10" s="1646" t="s">
        <v>1584</v>
      </c>
      <c r="B10" s="1634" t="s">
        <v>1389</v>
      </c>
      <c r="C10" s="1632" t="s">
        <v>1603</v>
      </c>
      <c r="D10" s="1641" t="s">
        <v>1604</v>
      </c>
      <c r="E10" s="1642" t="s">
        <v>1605</v>
      </c>
      <c r="F10" s="1643" t="s">
        <v>1393</v>
      </c>
      <c r="G10" s="1643" t="s">
        <v>1393</v>
      </c>
      <c r="H10" s="1644" t="s">
        <v>1420</v>
      </c>
      <c r="I10" s="1644" t="s">
        <v>1851</v>
      </c>
    </row>
    <row r="11" spans="1:9" ht="188" thickBot="1">
      <c r="A11" s="1646" t="s">
        <v>1584</v>
      </c>
      <c r="B11" s="1634" t="s">
        <v>1389</v>
      </c>
      <c r="C11" s="1632" t="s">
        <v>1606</v>
      </c>
      <c r="D11" s="1641" t="s">
        <v>1607</v>
      </c>
      <c r="E11" s="1642" t="s">
        <v>1608</v>
      </c>
      <c r="F11" s="1643" t="s">
        <v>1393</v>
      </c>
      <c r="G11" s="1643" t="s">
        <v>1437</v>
      </c>
      <c r="H11" s="1644" t="s">
        <v>1420</v>
      </c>
      <c r="I11" s="1644" t="s">
        <v>1839</v>
      </c>
    </row>
    <row r="12" spans="1:9" ht="125.5" thickBot="1">
      <c r="A12" s="1646" t="s">
        <v>1584</v>
      </c>
      <c r="B12" s="1634" t="s">
        <v>1389</v>
      </c>
      <c r="C12" s="1632" t="s">
        <v>1609</v>
      </c>
      <c r="D12" s="1641" t="s">
        <v>1610</v>
      </c>
      <c r="E12" s="1642" t="s">
        <v>1611</v>
      </c>
      <c r="F12" s="1643" t="s">
        <v>1393</v>
      </c>
      <c r="G12" s="1643" t="s">
        <v>1437</v>
      </c>
      <c r="H12" s="1644" t="s">
        <v>1441</v>
      </c>
      <c r="I12" s="1644" t="s">
        <v>1839</v>
      </c>
    </row>
    <row r="13" spans="1:9" ht="15" thickBot="1">
      <c r="A13" s="1646"/>
      <c r="B13" s="1634"/>
      <c r="C13" s="1632"/>
      <c r="D13" s="1641"/>
      <c r="E13" s="1642"/>
      <c r="F13" s="1643"/>
      <c r="G13" s="1643"/>
      <c r="H13" s="1644"/>
      <c r="I13" s="1644" t="s">
        <v>309</v>
      </c>
    </row>
    <row r="14" spans="1:9" ht="113" thickBot="1">
      <c r="A14" s="1646" t="s">
        <v>1584</v>
      </c>
      <c r="B14" s="1634" t="s">
        <v>1389</v>
      </c>
      <c r="C14" s="1632" t="s">
        <v>1612</v>
      </c>
      <c r="D14" s="1641" t="s">
        <v>1613</v>
      </c>
      <c r="E14" s="1642" t="s">
        <v>1614</v>
      </c>
      <c r="F14" s="1643" t="s">
        <v>1393</v>
      </c>
      <c r="G14" s="1643" t="s">
        <v>1437</v>
      </c>
      <c r="H14" s="1644" t="s">
        <v>1441</v>
      </c>
      <c r="I14" s="1644" t="s">
        <v>1839</v>
      </c>
    </row>
    <row r="15" spans="1:9" ht="15" thickBot="1">
      <c r="A15" s="1646"/>
      <c r="B15" s="1634"/>
      <c r="C15" s="1632"/>
      <c r="D15" s="1641"/>
      <c r="E15" s="1642"/>
      <c r="F15" s="1643"/>
      <c r="G15" s="1643"/>
      <c r="H15" s="1644"/>
      <c r="I15" s="1644" t="s">
        <v>309</v>
      </c>
    </row>
    <row r="16" spans="1:9" ht="63" thickBot="1">
      <c r="A16" s="1646" t="s">
        <v>1584</v>
      </c>
      <c r="B16" s="1634" t="s">
        <v>1389</v>
      </c>
      <c r="C16" s="1632" t="s">
        <v>1615</v>
      </c>
      <c r="D16" s="1641" t="s">
        <v>1616</v>
      </c>
      <c r="E16" s="1642" t="s">
        <v>1617</v>
      </c>
      <c r="F16" s="1643" t="s">
        <v>1393</v>
      </c>
      <c r="G16" s="1643" t="s">
        <v>1437</v>
      </c>
      <c r="H16" s="1644" t="s">
        <v>1618</v>
      </c>
      <c r="I16" s="1644" t="s">
        <v>1839</v>
      </c>
    </row>
    <row r="17" spans="1:9" ht="100.5" thickBot="1">
      <c r="A17" s="1646" t="s">
        <v>1584</v>
      </c>
      <c r="B17" s="1634" t="s">
        <v>1389</v>
      </c>
      <c r="C17" s="1632" t="s">
        <v>1619</v>
      </c>
      <c r="D17" s="1641" t="s">
        <v>1620</v>
      </c>
      <c r="E17" s="1642" t="s">
        <v>1621</v>
      </c>
      <c r="F17" s="1643" t="s">
        <v>1393</v>
      </c>
      <c r="G17" s="1643" t="s">
        <v>1437</v>
      </c>
      <c r="H17" s="1644" t="s">
        <v>1441</v>
      </c>
      <c r="I17" s="1644" t="s">
        <v>1839</v>
      </c>
    </row>
    <row r="18" spans="1:9" ht="15" thickBot="1">
      <c r="A18" s="1646"/>
      <c r="B18" s="1634"/>
      <c r="C18" s="1632"/>
      <c r="D18" s="1641"/>
      <c r="E18" s="1642"/>
      <c r="F18" s="1643"/>
      <c r="G18" s="1643"/>
      <c r="H18" s="1644"/>
      <c r="I18" s="1644" t="s">
        <v>309</v>
      </c>
    </row>
    <row r="19" spans="1:9" ht="75.5" thickBot="1">
      <c r="A19" s="1646" t="s">
        <v>1584</v>
      </c>
      <c r="B19" s="1634" t="s">
        <v>1389</v>
      </c>
      <c r="C19" s="1632" t="s">
        <v>1622</v>
      </c>
      <c r="D19" s="1641" t="s">
        <v>1623</v>
      </c>
      <c r="E19" s="1642" t="s">
        <v>1624</v>
      </c>
      <c r="F19" s="1643" t="s">
        <v>1393</v>
      </c>
      <c r="G19" s="1643" t="s">
        <v>1437</v>
      </c>
      <c r="H19" s="1644" t="s">
        <v>1463</v>
      </c>
      <c r="I19" s="1644" t="s">
        <v>1839</v>
      </c>
    </row>
    <row r="20" spans="1:9" ht="63" thickBot="1">
      <c r="A20" s="1646" t="s">
        <v>1584</v>
      </c>
      <c r="B20" s="1634" t="s">
        <v>1389</v>
      </c>
      <c r="C20" s="1632" t="s">
        <v>1625</v>
      </c>
      <c r="D20" s="1641" t="s">
        <v>1626</v>
      </c>
      <c r="E20" s="1642" t="s">
        <v>1627</v>
      </c>
      <c r="F20" s="1643" t="s">
        <v>1393</v>
      </c>
      <c r="G20" s="1643" t="s">
        <v>1437</v>
      </c>
      <c r="H20" s="1644" t="s">
        <v>1463</v>
      </c>
      <c r="I20" s="1644" t="s">
        <v>1839</v>
      </c>
    </row>
    <row r="21" spans="1:9" ht="88" thickBot="1">
      <c r="A21" s="1646" t="s">
        <v>1584</v>
      </c>
      <c r="B21" s="1634" t="s">
        <v>1389</v>
      </c>
      <c r="C21" s="1632" t="s">
        <v>1628</v>
      </c>
      <c r="D21" s="1641" t="s">
        <v>1629</v>
      </c>
      <c r="E21" s="1642" t="s">
        <v>1630</v>
      </c>
      <c r="F21" s="1643" t="s">
        <v>1393</v>
      </c>
      <c r="G21" s="1643" t="s">
        <v>1437</v>
      </c>
      <c r="H21" s="1644" t="s">
        <v>1441</v>
      </c>
      <c r="I21" s="1644" t="s">
        <v>1839</v>
      </c>
    </row>
    <row r="22" spans="1:9" ht="15" thickBot="1">
      <c r="A22" s="1646"/>
      <c r="B22" s="1634"/>
      <c r="C22" s="1632"/>
      <c r="D22" s="1641"/>
      <c r="E22" s="1642"/>
      <c r="F22" s="1643"/>
      <c r="G22" s="1643"/>
      <c r="H22" s="1644"/>
      <c r="I22" s="1644" t="s">
        <v>309</v>
      </c>
    </row>
    <row r="23" spans="1:9" ht="409.6" thickBot="1">
      <c r="A23" s="1646" t="s">
        <v>1584</v>
      </c>
      <c r="B23" s="1634" t="s">
        <v>1389</v>
      </c>
      <c r="C23" s="1632" t="s">
        <v>1631</v>
      </c>
      <c r="D23" s="1645" t="s">
        <v>1632</v>
      </c>
      <c r="E23" s="1642" t="s">
        <v>1633</v>
      </c>
      <c r="F23" s="1643" t="s">
        <v>1393</v>
      </c>
      <c r="G23" s="1643" t="s">
        <v>1437</v>
      </c>
      <c r="H23" s="1644" t="s">
        <v>1420</v>
      </c>
      <c r="I23" s="1644" t="s">
        <v>1839</v>
      </c>
    </row>
    <row r="24" spans="1:9" ht="39.5" thickBot="1">
      <c r="A24" s="1646" t="s">
        <v>1584</v>
      </c>
      <c r="B24" s="1634" t="s">
        <v>1389</v>
      </c>
      <c r="C24" s="1632" t="s">
        <v>1634</v>
      </c>
      <c r="D24" s="1645" t="s">
        <v>1635</v>
      </c>
      <c r="E24" s="1642" t="s">
        <v>1636</v>
      </c>
      <c r="F24" s="1643" t="s">
        <v>1393</v>
      </c>
      <c r="G24" s="1643" t="s">
        <v>1437</v>
      </c>
      <c r="H24" s="1644" t="s">
        <v>1398</v>
      </c>
      <c r="I24" s="1644" t="s">
        <v>1839</v>
      </c>
    </row>
    <row r="25" spans="1:9" ht="75.5" thickBot="1">
      <c r="A25" s="1646" t="s">
        <v>1584</v>
      </c>
      <c r="B25" s="1634" t="s">
        <v>1389</v>
      </c>
      <c r="C25" s="1632" t="s">
        <v>1637</v>
      </c>
      <c r="D25" s="1645" t="s">
        <v>1638</v>
      </c>
      <c r="E25" s="1642" t="s">
        <v>1639</v>
      </c>
      <c r="F25" s="1643" t="s">
        <v>1393</v>
      </c>
      <c r="G25" s="1643" t="s">
        <v>1437</v>
      </c>
      <c r="H25" s="1644" t="s">
        <v>1441</v>
      </c>
      <c r="I25" s="1644" t="s">
        <v>1839</v>
      </c>
    </row>
    <row r="26" spans="1:9" ht="15" thickBot="1">
      <c r="A26" s="1646"/>
      <c r="B26" s="1634"/>
      <c r="C26" s="1632"/>
      <c r="D26" s="1645"/>
      <c r="E26" s="1642"/>
      <c r="F26" s="1643"/>
      <c r="G26" s="1643"/>
      <c r="H26" s="1644"/>
      <c r="I26" s="1644" t="s">
        <v>309</v>
      </c>
    </row>
    <row r="27" spans="1:9" ht="39.5" thickBot="1">
      <c r="A27" s="1646" t="s">
        <v>1584</v>
      </c>
      <c r="B27" s="1634" t="s">
        <v>1389</v>
      </c>
      <c r="C27" s="1632" t="s">
        <v>1640</v>
      </c>
      <c r="D27" s="1645" t="s">
        <v>1641</v>
      </c>
      <c r="E27" s="1642" t="s">
        <v>1642</v>
      </c>
      <c r="F27" s="1643" t="s">
        <v>1393</v>
      </c>
      <c r="G27" s="1643" t="s">
        <v>1437</v>
      </c>
      <c r="H27" s="1644" t="s">
        <v>1643</v>
      </c>
      <c r="I27" s="1644" t="s">
        <v>1839</v>
      </c>
    </row>
    <row r="28" spans="1:9" ht="39.5" thickBot="1">
      <c r="A28" s="1646" t="s">
        <v>1584</v>
      </c>
      <c r="B28" s="1634" t="s">
        <v>1389</v>
      </c>
      <c r="C28" s="1632" t="s">
        <v>1644</v>
      </c>
      <c r="D28" s="1645" t="s">
        <v>1645</v>
      </c>
      <c r="E28" s="1642" t="s">
        <v>1646</v>
      </c>
      <c r="F28" s="1643" t="s">
        <v>1393</v>
      </c>
      <c r="G28" s="1643" t="s">
        <v>1437</v>
      </c>
      <c r="H28" s="1644" t="s">
        <v>1643</v>
      </c>
      <c r="I28" s="1644" t="s">
        <v>1839</v>
      </c>
    </row>
    <row r="29" spans="1:9" ht="39.5" thickBot="1">
      <c r="A29" s="1646" t="s">
        <v>1584</v>
      </c>
      <c r="B29" s="1634" t="s">
        <v>1389</v>
      </c>
      <c r="C29" s="1632" t="s">
        <v>1647</v>
      </c>
      <c r="D29" s="1645" t="s">
        <v>1648</v>
      </c>
      <c r="E29" s="1642" t="s">
        <v>1649</v>
      </c>
      <c r="F29" s="1643" t="s">
        <v>1393</v>
      </c>
      <c r="G29" s="1643" t="s">
        <v>1437</v>
      </c>
      <c r="H29" s="1644" t="s">
        <v>1463</v>
      </c>
      <c r="I29" s="1644" t="s">
        <v>1839</v>
      </c>
    </row>
    <row r="30" spans="1:9" ht="39.5" thickBot="1">
      <c r="A30" s="1646" t="s">
        <v>1584</v>
      </c>
      <c r="B30" s="1634" t="s">
        <v>1389</v>
      </c>
      <c r="C30" s="1632" t="s">
        <v>1650</v>
      </c>
      <c r="D30" s="1645" t="s">
        <v>1651</v>
      </c>
      <c r="E30" s="1642" t="s">
        <v>1652</v>
      </c>
      <c r="F30" s="1643" t="s">
        <v>1393</v>
      </c>
      <c r="G30" s="1643" t="s">
        <v>1437</v>
      </c>
      <c r="H30" s="1644" t="s">
        <v>1398</v>
      </c>
      <c r="I30" s="1644" t="s">
        <v>1839</v>
      </c>
    </row>
    <row r="31" spans="1:9" ht="75.5" thickBot="1">
      <c r="A31" s="1646" t="s">
        <v>1584</v>
      </c>
      <c r="B31" s="1634" t="s">
        <v>1389</v>
      </c>
      <c r="C31" s="1632" t="s">
        <v>1653</v>
      </c>
      <c r="D31" s="1645" t="s">
        <v>1654</v>
      </c>
      <c r="E31" s="1642" t="s">
        <v>1655</v>
      </c>
      <c r="F31" s="1643" t="s">
        <v>1393</v>
      </c>
      <c r="G31" s="1643" t="s">
        <v>1437</v>
      </c>
      <c r="H31" s="1644" t="s">
        <v>1441</v>
      </c>
      <c r="I31" s="1644" t="s">
        <v>1839</v>
      </c>
    </row>
    <row r="32" spans="1:9" ht="15" thickBot="1">
      <c r="A32" s="1646"/>
      <c r="B32" s="1634"/>
      <c r="C32" s="1666"/>
      <c r="D32" s="1667"/>
      <c r="E32" s="1668"/>
      <c r="F32" s="1647"/>
      <c r="G32" s="1647"/>
      <c r="H32" s="1669"/>
      <c r="I32" s="1644" t="s">
        <v>309</v>
      </c>
    </row>
    <row r="33" spans="1:11" ht="39.5" thickBot="1">
      <c r="A33" s="1646" t="s">
        <v>1584</v>
      </c>
      <c r="B33" s="1634" t="s">
        <v>1656</v>
      </c>
      <c r="C33" s="1635" t="s">
        <v>1657</v>
      </c>
      <c r="D33" s="1636"/>
      <c r="E33" s="1637"/>
      <c r="F33" s="1638" t="s">
        <v>144</v>
      </c>
      <c r="G33" s="1638" t="s">
        <v>144</v>
      </c>
      <c r="H33" s="1639"/>
      <c r="I33" s="1640"/>
    </row>
    <row r="34" spans="1:11" ht="39.5" thickBot="1">
      <c r="A34" s="1646" t="s">
        <v>1584</v>
      </c>
      <c r="B34" s="1634" t="s">
        <v>1656</v>
      </c>
      <c r="C34" s="1632" t="s">
        <v>1658</v>
      </c>
      <c r="D34" s="1641" t="s">
        <v>1391</v>
      </c>
      <c r="E34" s="1642" t="s">
        <v>1659</v>
      </c>
      <c r="F34" s="1643" t="s">
        <v>1393</v>
      </c>
      <c r="G34" s="1643" t="s">
        <v>1393</v>
      </c>
      <c r="H34" s="1644" t="s">
        <v>1394</v>
      </c>
      <c r="I34" s="1644"/>
      <c r="J34" s="1644"/>
      <c r="K34" s="1644"/>
    </row>
    <row r="35" spans="1:11" ht="39.5" thickBot="1">
      <c r="A35" s="1646" t="s">
        <v>1584</v>
      </c>
      <c r="B35" s="1634" t="s">
        <v>1656</v>
      </c>
      <c r="C35" s="1632" t="s">
        <v>1660</v>
      </c>
      <c r="D35" s="1641" t="s">
        <v>1661</v>
      </c>
      <c r="E35" s="1642" t="s">
        <v>1662</v>
      </c>
      <c r="F35" s="1643" t="s">
        <v>1393</v>
      </c>
      <c r="G35" s="1643" t="s">
        <v>1393</v>
      </c>
      <c r="H35" s="1644" t="s">
        <v>1539</v>
      </c>
      <c r="I35" s="1644" t="s">
        <v>119</v>
      </c>
      <c r="J35" s="1644" t="s">
        <v>120</v>
      </c>
      <c r="K35" s="1644" t="s">
        <v>131</v>
      </c>
    </row>
    <row r="36" spans="1:11" ht="88" thickBot="1">
      <c r="A36" s="1646" t="s">
        <v>1584</v>
      </c>
      <c r="B36" s="1634" t="s">
        <v>1656</v>
      </c>
      <c r="C36" s="1632" t="s">
        <v>1663</v>
      </c>
      <c r="D36" s="1641" t="s">
        <v>1664</v>
      </c>
      <c r="E36" s="1642" t="s">
        <v>1665</v>
      </c>
      <c r="F36" s="1643" t="s">
        <v>1393</v>
      </c>
      <c r="G36" s="1643" t="s">
        <v>1393</v>
      </c>
      <c r="H36" s="1644" t="s">
        <v>1539</v>
      </c>
      <c r="I36" s="1644" t="s">
        <v>119</v>
      </c>
      <c r="J36" s="1644" t="s">
        <v>120</v>
      </c>
      <c r="K36" s="1644" t="s">
        <v>131</v>
      </c>
    </row>
    <row r="37" spans="1:11" ht="39.5" thickBot="1">
      <c r="A37" s="1646" t="s">
        <v>1584</v>
      </c>
      <c r="B37" s="1634" t="s">
        <v>1656</v>
      </c>
      <c r="C37" s="1632" t="s">
        <v>1666</v>
      </c>
      <c r="D37" s="1641" t="s">
        <v>1667</v>
      </c>
      <c r="E37" s="1642" t="s">
        <v>1668</v>
      </c>
      <c r="F37" s="1643" t="s">
        <v>1393</v>
      </c>
      <c r="G37" s="1643" t="s">
        <v>1437</v>
      </c>
      <c r="H37" s="1644" t="s">
        <v>1669</v>
      </c>
      <c r="I37" s="1644" t="str">
        <f>'11 - Notes Follow-up'!E17</f>
        <v>FR001400SOX4</v>
      </c>
      <c r="J37" s="1644" t="s">
        <v>1839</v>
      </c>
      <c r="K37" s="1644" t="s">
        <v>1839</v>
      </c>
    </row>
    <row r="38" spans="1:11" ht="88" thickBot="1">
      <c r="A38" s="1646" t="s">
        <v>1584</v>
      </c>
      <c r="B38" s="1634" t="s">
        <v>1656</v>
      </c>
      <c r="C38" s="1632" t="s">
        <v>1670</v>
      </c>
      <c r="D38" s="1641" t="s">
        <v>1671</v>
      </c>
      <c r="E38" s="1642" t="s">
        <v>1672</v>
      </c>
      <c r="F38" s="1643" t="s">
        <v>1393</v>
      </c>
      <c r="G38" s="1643" t="s">
        <v>1437</v>
      </c>
      <c r="H38" s="1644" t="s">
        <v>1402</v>
      </c>
      <c r="I38" s="1644" t="s">
        <v>119</v>
      </c>
      <c r="J38" s="1644" t="s">
        <v>120</v>
      </c>
      <c r="K38" s="1644" t="s">
        <v>131</v>
      </c>
    </row>
    <row r="39" spans="1:11" ht="200.5" thickBot="1">
      <c r="A39" s="1646" t="s">
        <v>1584</v>
      </c>
      <c r="B39" s="1634" t="s">
        <v>1656</v>
      </c>
      <c r="C39" s="1632" t="s">
        <v>1673</v>
      </c>
      <c r="D39" s="1641" t="s">
        <v>1674</v>
      </c>
      <c r="E39" s="1642" t="s">
        <v>1675</v>
      </c>
      <c r="F39" s="1643" t="s">
        <v>1393</v>
      </c>
      <c r="G39" s="1643" t="s">
        <v>1393</v>
      </c>
      <c r="H39" s="1644" t="s">
        <v>1420</v>
      </c>
      <c r="I39" s="1644" t="s">
        <v>1852</v>
      </c>
      <c r="J39" s="1644" t="s">
        <v>1852</v>
      </c>
      <c r="K39" s="1644" t="s">
        <v>1853</v>
      </c>
    </row>
    <row r="40" spans="1:11" ht="39.5" thickBot="1">
      <c r="A40" s="1646" t="s">
        <v>1584</v>
      </c>
      <c r="B40" s="1634" t="s">
        <v>1656</v>
      </c>
      <c r="C40" s="1632" t="s">
        <v>1676</v>
      </c>
      <c r="D40" s="1641" t="s">
        <v>400</v>
      </c>
      <c r="E40" s="1642" t="s">
        <v>1677</v>
      </c>
      <c r="F40" s="1643" t="s">
        <v>1393</v>
      </c>
      <c r="G40" s="1643" t="s">
        <v>1393</v>
      </c>
      <c r="H40" s="1644" t="s">
        <v>1643</v>
      </c>
      <c r="I40" s="1644" t="s">
        <v>309</v>
      </c>
      <c r="J40" s="1644" t="s">
        <v>309</v>
      </c>
      <c r="K40" s="1644" t="s">
        <v>309</v>
      </c>
    </row>
    <row r="41" spans="1:11" ht="75.5" thickBot="1">
      <c r="A41" s="1646" t="s">
        <v>1584</v>
      </c>
      <c r="B41" s="1634" t="s">
        <v>1656</v>
      </c>
      <c r="C41" s="1632" t="s">
        <v>1678</v>
      </c>
      <c r="D41" s="1641" t="s">
        <v>435</v>
      </c>
      <c r="E41" s="1642" t="s">
        <v>1679</v>
      </c>
      <c r="F41" s="1643" t="s">
        <v>1393</v>
      </c>
      <c r="G41" s="1643" t="s">
        <v>1393</v>
      </c>
      <c r="H41" s="1644" t="s">
        <v>1441</v>
      </c>
      <c r="I41" s="1660">
        <f>'11 - Notes Follow-up'!E16</f>
        <v>7773200000</v>
      </c>
      <c r="J41" s="1660">
        <f>'11 - Notes Follow-up'!M16</f>
        <v>409200000</v>
      </c>
      <c r="K41" s="1660">
        <f>'11 - Notes Follow-up'!T15</f>
        <v>300</v>
      </c>
    </row>
    <row r="42" spans="1:11" ht="15" thickBot="1">
      <c r="A42" s="1646"/>
      <c r="B42" s="1634"/>
      <c r="C42" s="1632"/>
      <c r="D42" s="1641"/>
      <c r="E42" s="1642"/>
      <c r="F42" s="1643"/>
      <c r="G42" s="1643"/>
      <c r="H42" s="1644"/>
      <c r="I42" s="1644" t="s">
        <v>309</v>
      </c>
      <c r="J42" s="1644" t="s">
        <v>309</v>
      </c>
      <c r="K42" s="1644" t="s">
        <v>309</v>
      </c>
    </row>
    <row r="43" spans="1:11" ht="88" thickBot="1">
      <c r="A43" s="1646" t="s">
        <v>1584</v>
      </c>
      <c r="B43" s="1634" t="s">
        <v>1656</v>
      </c>
      <c r="C43" s="1632" t="s">
        <v>1680</v>
      </c>
      <c r="D43" s="1641" t="s">
        <v>436</v>
      </c>
      <c r="E43" s="1642" t="s">
        <v>1681</v>
      </c>
      <c r="F43" s="1643" t="s">
        <v>1393</v>
      </c>
      <c r="G43" s="1643" t="s">
        <v>1393</v>
      </c>
      <c r="H43" s="1644" t="s">
        <v>1441</v>
      </c>
      <c r="I43" s="1660">
        <f>'11 - Notes Follow-up'!G25</f>
        <v>7059232357.3200006</v>
      </c>
      <c r="J43" s="1660">
        <f>'11 - Notes Follow-up'!O25</f>
        <v>371538582.36000001</v>
      </c>
      <c r="K43" s="1660">
        <f>'11 - Notes Follow-up'!V25</f>
        <v>300</v>
      </c>
    </row>
    <row r="44" spans="1:11" ht="15" thickBot="1">
      <c r="A44" s="1646"/>
      <c r="B44" s="1634"/>
      <c r="C44" s="1632"/>
      <c r="D44" s="1641"/>
      <c r="E44" s="1642"/>
      <c r="F44" s="1643"/>
      <c r="G44" s="1643"/>
      <c r="H44" s="1644"/>
      <c r="I44" s="1644" t="s">
        <v>309</v>
      </c>
      <c r="J44" s="1644" t="s">
        <v>309</v>
      </c>
      <c r="K44" s="1644" t="s">
        <v>309</v>
      </c>
    </row>
    <row r="45" spans="1:11" ht="100.5" thickBot="1">
      <c r="A45" s="1646" t="s">
        <v>1584</v>
      </c>
      <c r="B45" s="1634" t="s">
        <v>1656</v>
      </c>
      <c r="C45" s="1632" t="s">
        <v>1682</v>
      </c>
      <c r="D45" s="1641" t="s">
        <v>1683</v>
      </c>
      <c r="E45" s="1642" t="s">
        <v>1684</v>
      </c>
      <c r="F45" s="1643" t="s">
        <v>1393</v>
      </c>
      <c r="G45" s="1643" t="s">
        <v>1393</v>
      </c>
      <c r="H45" s="1644" t="s">
        <v>1420</v>
      </c>
      <c r="I45" s="1644" t="s">
        <v>1854</v>
      </c>
      <c r="J45" s="1644" t="s">
        <v>1854</v>
      </c>
      <c r="K45" s="1644" t="s">
        <v>1854</v>
      </c>
    </row>
    <row r="46" spans="1:11" ht="63" thickBot="1">
      <c r="A46" s="1646" t="s">
        <v>1584</v>
      </c>
      <c r="B46" s="1634" t="s">
        <v>1656</v>
      </c>
      <c r="C46" s="1632" t="s">
        <v>1685</v>
      </c>
      <c r="D46" s="1641" t="s">
        <v>1686</v>
      </c>
      <c r="E46" s="1642" t="s">
        <v>1687</v>
      </c>
      <c r="F46" s="1643" t="s">
        <v>1393</v>
      </c>
      <c r="G46" s="1643" t="s">
        <v>1437</v>
      </c>
      <c r="H46" s="1644" t="s">
        <v>1398</v>
      </c>
      <c r="I46" s="1657">
        <f>'11 - Notes Follow-up'!B25</f>
        <v>45929</v>
      </c>
      <c r="J46" s="1657">
        <f>I46</f>
        <v>45929</v>
      </c>
      <c r="K46" s="1657">
        <f>J46</f>
        <v>45929</v>
      </c>
    </row>
    <row r="47" spans="1:11" ht="63" thickBot="1">
      <c r="A47" s="1646" t="s">
        <v>1584</v>
      </c>
      <c r="B47" s="1634" t="s">
        <v>1656</v>
      </c>
      <c r="C47" s="1632" t="s">
        <v>1688</v>
      </c>
      <c r="D47" s="1641" t="s">
        <v>1689</v>
      </c>
      <c r="E47" s="1642" t="s">
        <v>1690</v>
      </c>
      <c r="F47" s="1643" t="s">
        <v>1393</v>
      </c>
      <c r="G47" s="1643" t="s">
        <v>1437</v>
      </c>
      <c r="H47" s="1644" t="s">
        <v>1398</v>
      </c>
      <c r="I47" s="1657">
        <f>I46</f>
        <v>45929</v>
      </c>
      <c r="J47" s="1657">
        <f>J46</f>
        <v>45929</v>
      </c>
      <c r="K47" s="1657">
        <f>J47</f>
        <v>45929</v>
      </c>
    </row>
    <row r="48" spans="1:11" ht="39.5" thickBot="1">
      <c r="A48" s="1646" t="s">
        <v>1584</v>
      </c>
      <c r="B48" s="1634" t="s">
        <v>1656</v>
      </c>
      <c r="C48" s="1632" t="s">
        <v>1691</v>
      </c>
      <c r="D48" s="1641" t="s">
        <v>1692</v>
      </c>
      <c r="E48" s="1642" t="s">
        <v>1693</v>
      </c>
      <c r="F48" s="1643" t="s">
        <v>1393</v>
      </c>
      <c r="G48" s="1643" t="s">
        <v>1393</v>
      </c>
      <c r="H48" s="1644" t="s">
        <v>1463</v>
      </c>
      <c r="I48" s="1644">
        <f>'11 - Notes Follow-up'!E15*10000</f>
        <v>60</v>
      </c>
      <c r="J48" s="1644">
        <f>'11 - Notes Follow-up'!M15*10000</f>
        <v>150</v>
      </c>
      <c r="K48" s="1644">
        <v>0</v>
      </c>
    </row>
    <row r="49" spans="1:11" ht="50.5" thickBot="1">
      <c r="A49" s="1646" t="s">
        <v>1584</v>
      </c>
      <c r="B49" s="1634" t="s">
        <v>1656</v>
      </c>
      <c r="C49" s="1632" t="s">
        <v>1694</v>
      </c>
      <c r="D49" s="1641" t="s">
        <v>1695</v>
      </c>
      <c r="E49" s="1642" t="s">
        <v>1696</v>
      </c>
      <c r="F49" s="1643" t="s">
        <v>1393</v>
      </c>
      <c r="G49" s="1643" t="s">
        <v>1437</v>
      </c>
      <c r="H49" s="1644" t="s">
        <v>1463</v>
      </c>
      <c r="I49" s="1665">
        <v>0</v>
      </c>
      <c r="J49" s="1665">
        <v>0</v>
      </c>
      <c r="K49" s="1665">
        <v>0</v>
      </c>
    </row>
    <row r="50" spans="1:11" ht="39.5" thickBot="1">
      <c r="A50" s="1646" t="s">
        <v>1584</v>
      </c>
      <c r="B50" s="1634" t="s">
        <v>1656</v>
      </c>
      <c r="C50" s="1632" t="s">
        <v>1697</v>
      </c>
      <c r="D50" s="1641" t="s">
        <v>1698</v>
      </c>
      <c r="E50" s="1642" t="s">
        <v>1699</v>
      </c>
      <c r="F50" s="1643" t="s">
        <v>1393</v>
      </c>
      <c r="G50" s="1643" t="s">
        <v>1437</v>
      </c>
      <c r="H50" s="1644" t="s">
        <v>1463</v>
      </c>
      <c r="I50" s="1644" t="s">
        <v>1839</v>
      </c>
      <c r="J50" s="1644" t="s">
        <v>1839</v>
      </c>
      <c r="K50" s="1644" t="s">
        <v>1839</v>
      </c>
    </row>
    <row r="51" spans="1:11" ht="39.5" thickBot="1">
      <c r="A51" s="1646" t="s">
        <v>1584</v>
      </c>
      <c r="B51" s="1634" t="s">
        <v>1656</v>
      </c>
      <c r="C51" s="1632" t="s">
        <v>1700</v>
      </c>
      <c r="D51" s="1641" t="s">
        <v>1701</v>
      </c>
      <c r="E51" s="1642" t="s">
        <v>1702</v>
      </c>
      <c r="F51" s="1643" t="s">
        <v>1393</v>
      </c>
      <c r="G51" s="1643" t="s">
        <v>1437</v>
      </c>
      <c r="H51" s="1644" t="s">
        <v>1463</v>
      </c>
      <c r="I51" s="1644" t="s">
        <v>1839</v>
      </c>
      <c r="J51" s="1644" t="s">
        <v>1839</v>
      </c>
      <c r="K51" s="1644" t="s">
        <v>1839</v>
      </c>
    </row>
    <row r="52" spans="1:11" ht="50.5" thickBot="1">
      <c r="A52" s="1646" t="s">
        <v>1584</v>
      </c>
      <c r="B52" s="1634" t="s">
        <v>1656</v>
      </c>
      <c r="C52" s="1632" t="s">
        <v>1703</v>
      </c>
      <c r="D52" s="1641" t="s">
        <v>1704</v>
      </c>
      <c r="E52" s="1642" t="s">
        <v>1705</v>
      </c>
      <c r="F52" s="1643" t="s">
        <v>1393</v>
      </c>
      <c r="G52" s="1643" t="s">
        <v>1437</v>
      </c>
      <c r="H52" s="1644" t="s">
        <v>1463</v>
      </c>
      <c r="I52" s="1644" t="s">
        <v>1839</v>
      </c>
      <c r="J52" s="1644" t="s">
        <v>1839</v>
      </c>
      <c r="K52" s="1644" t="s">
        <v>1839</v>
      </c>
    </row>
    <row r="53" spans="1:11" ht="63" thickBot="1">
      <c r="A53" s="1646" t="s">
        <v>1584</v>
      </c>
      <c r="B53" s="1634" t="s">
        <v>1656</v>
      </c>
      <c r="C53" s="1632" t="s">
        <v>1706</v>
      </c>
      <c r="D53" s="1641" t="s">
        <v>1707</v>
      </c>
      <c r="E53" s="1642" t="s">
        <v>1708</v>
      </c>
      <c r="F53" s="1643" t="s">
        <v>1393</v>
      </c>
      <c r="G53" s="1643" t="s">
        <v>1437</v>
      </c>
      <c r="H53" s="1644" t="s">
        <v>1398</v>
      </c>
      <c r="I53" s="1644" t="s">
        <v>1839</v>
      </c>
      <c r="J53" s="1644" t="s">
        <v>1839</v>
      </c>
      <c r="K53" s="1644" t="s">
        <v>1839</v>
      </c>
    </row>
    <row r="54" spans="1:11" ht="88" thickBot="1">
      <c r="A54" s="1646" t="s">
        <v>1584</v>
      </c>
      <c r="B54" s="1634" t="s">
        <v>1656</v>
      </c>
      <c r="C54" s="1632" t="s">
        <v>1709</v>
      </c>
      <c r="D54" s="1641" t="s">
        <v>1710</v>
      </c>
      <c r="E54" s="1642" t="s">
        <v>1711</v>
      </c>
      <c r="F54" s="1643" t="s">
        <v>1393</v>
      </c>
      <c r="G54" s="1643" t="s">
        <v>1437</v>
      </c>
      <c r="H54" s="1644" t="s">
        <v>1420</v>
      </c>
      <c r="I54" s="1644" t="s">
        <v>1855</v>
      </c>
      <c r="J54" s="1644" t="s">
        <v>1855</v>
      </c>
      <c r="K54" s="1644" t="s">
        <v>1855</v>
      </c>
    </row>
    <row r="55" spans="1:11" ht="409.6" thickBot="1">
      <c r="A55" s="1646" t="s">
        <v>1584</v>
      </c>
      <c r="B55" s="1634" t="s">
        <v>1656</v>
      </c>
      <c r="C55" s="1632" t="s">
        <v>1712</v>
      </c>
      <c r="D55" s="1641" t="s">
        <v>1713</v>
      </c>
      <c r="E55" s="1642" t="s">
        <v>1714</v>
      </c>
      <c r="F55" s="1643" t="s">
        <v>1393</v>
      </c>
      <c r="G55" s="1643" t="s">
        <v>1437</v>
      </c>
      <c r="H55" s="1644" t="s">
        <v>1420</v>
      </c>
      <c r="I55" s="1644" t="s">
        <v>1839</v>
      </c>
      <c r="J55" s="1644" t="s">
        <v>1839</v>
      </c>
      <c r="K55" s="1644" t="s">
        <v>1839</v>
      </c>
    </row>
    <row r="56" spans="1:11" ht="213" thickBot="1">
      <c r="A56" s="1646" t="s">
        <v>1584</v>
      </c>
      <c r="B56" s="1634" t="s">
        <v>1656</v>
      </c>
      <c r="C56" s="1632" t="s">
        <v>1715</v>
      </c>
      <c r="D56" s="1641" t="s">
        <v>1716</v>
      </c>
      <c r="E56" s="1642" t="s">
        <v>1717</v>
      </c>
      <c r="F56" s="1643" t="s">
        <v>1393</v>
      </c>
      <c r="G56" s="1643" t="s">
        <v>1437</v>
      </c>
      <c r="H56" s="1644" t="s">
        <v>1420</v>
      </c>
      <c r="I56" s="1644" t="s">
        <v>1839</v>
      </c>
      <c r="J56" s="1644" t="s">
        <v>1839</v>
      </c>
      <c r="K56" s="1644" t="s">
        <v>1839</v>
      </c>
    </row>
    <row r="57" spans="1:11" ht="39.5" thickBot="1">
      <c r="A57" s="1646" t="s">
        <v>1584</v>
      </c>
      <c r="B57" s="1634" t="s">
        <v>1656</v>
      </c>
      <c r="C57" s="1632" t="s">
        <v>1718</v>
      </c>
      <c r="D57" s="1641" t="s">
        <v>6</v>
      </c>
      <c r="E57" s="1642" t="s">
        <v>1719</v>
      </c>
      <c r="F57" s="1643" t="s">
        <v>1393</v>
      </c>
      <c r="G57" s="1643" t="s">
        <v>1393</v>
      </c>
      <c r="H57" s="1644" t="s">
        <v>1398</v>
      </c>
      <c r="I57" s="1657">
        <f>'00 - Cover'!F13</f>
        <v>45588</v>
      </c>
      <c r="J57" s="1657">
        <f>I57</f>
        <v>45588</v>
      </c>
      <c r="K57" s="1657">
        <f>J57</f>
        <v>45588</v>
      </c>
    </row>
    <row r="58" spans="1:11" ht="39.5" thickBot="1">
      <c r="A58" s="1646" t="s">
        <v>1584</v>
      </c>
      <c r="B58" s="1634" t="s">
        <v>1656</v>
      </c>
      <c r="C58" s="1632" t="s">
        <v>1720</v>
      </c>
      <c r="D58" s="1641" t="s">
        <v>1721</v>
      </c>
      <c r="E58" s="1642" t="s">
        <v>1722</v>
      </c>
      <c r="F58" s="1643" t="s">
        <v>1393</v>
      </c>
      <c r="G58" s="1643" t="s">
        <v>1437</v>
      </c>
      <c r="H58" s="1644" t="s">
        <v>1398</v>
      </c>
      <c r="I58" s="1657">
        <v>45623</v>
      </c>
      <c r="J58" s="1657">
        <v>45623</v>
      </c>
      <c r="K58" s="1657">
        <v>45623</v>
      </c>
    </row>
    <row r="59" spans="1:11" ht="39.5" thickBot="1">
      <c r="A59" s="1646" t="s">
        <v>1584</v>
      </c>
      <c r="B59" s="1634" t="s">
        <v>1656</v>
      </c>
      <c r="C59" s="1632" t="s">
        <v>1723</v>
      </c>
      <c r="D59" s="1641" t="s">
        <v>1724</v>
      </c>
      <c r="E59" s="1642" t="s">
        <v>1725</v>
      </c>
      <c r="F59" s="1643" t="s">
        <v>1393</v>
      </c>
      <c r="G59" s="1643" t="s">
        <v>1437</v>
      </c>
      <c r="H59" s="1644" t="s">
        <v>1398</v>
      </c>
      <c r="I59" s="1657">
        <v>59471</v>
      </c>
      <c r="J59" s="1657">
        <v>59471</v>
      </c>
      <c r="K59" s="1657">
        <v>59471</v>
      </c>
    </row>
    <row r="60" spans="1:11" ht="125.5" thickBot="1">
      <c r="A60" s="1646" t="s">
        <v>1584</v>
      </c>
      <c r="B60" s="1634" t="s">
        <v>1656</v>
      </c>
      <c r="C60" s="1632" t="s">
        <v>1726</v>
      </c>
      <c r="D60" s="1641" t="s">
        <v>1727</v>
      </c>
      <c r="E60" s="1642" t="s">
        <v>1728</v>
      </c>
      <c r="F60" s="1643" t="s">
        <v>1393</v>
      </c>
      <c r="G60" s="1643" t="s">
        <v>1437</v>
      </c>
      <c r="H60" s="1644" t="s">
        <v>1420</v>
      </c>
      <c r="I60" s="1644" t="s">
        <v>1857</v>
      </c>
      <c r="J60" s="1644" t="s">
        <v>1857</v>
      </c>
      <c r="K60" s="1644" t="s">
        <v>1876</v>
      </c>
    </row>
    <row r="61" spans="1:11" ht="63" thickBot="1">
      <c r="A61" s="1646" t="s">
        <v>1584</v>
      </c>
      <c r="B61" s="1634" t="s">
        <v>1656</v>
      </c>
      <c r="C61" s="1632" t="s">
        <v>1729</v>
      </c>
      <c r="D61" s="1641" t="s">
        <v>1730</v>
      </c>
      <c r="E61" s="1642" t="s">
        <v>1731</v>
      </c>
      <c r="F61" s="1643" t="s">
        <v>1393</v>
      </c>
      <c r="G61" s="1643" t="s">
        <v>1437</v>
      </c>
      <c r="H61" s="1644" t="s">
        <v>1398</v>
      </c>
      <c r="I61" s="1644" t="s">
        <v>1839</v>
      </c>
      <c r="J61" s="1644" t="s">
        <v>1839</v>
      </c>
      <c r="K61" s="1644" t="s">
        <v>1839</v>
      </c>
    </row>
    <row r="62" spans="1:11" ht="39.5" thickBot="1">
      <c r="A62" s="1646" t="s">
        <v>1584</v>
      </c>
      <c r="B62" s="1634" t="s">
        <v>1656</v>
      </c>
      <c r="C62" s="1632" t="s">
        <v>1732</v>
      </c>
      <c r="D62" s="1641" t="s">
        <v>1733</v>
      </c>
      <c r="E62" s="1642" t="s">
        <v>1734</v>
      </c>
      <c r="F62" s="1643" t="s">
        <v>1393</v>
      </c>
      <c r="G62" s="1643" t="s">
        <v>1437</v>
      </c>
      <c r="H62" s="1644" t="s">
        <v>1539</v>
      </c>
      <c r="I62" s="1644" t="s">
        <v>1839</v>
      </c>
      <c r="J62" s="1644" t="s">
        <v>1839</v>
      </c>
      <c r="K62" s="1644" t="s">
        <v>1839</v>
      </c>
    </row>
    <row r="63" spans="1:11" ht="39.5" thickBot="1">
      <c r="A63" s="1646" t="s">
        <v>1584</v>
      </c>
      <c r="B63" s="1634" t="s">
        <v>1656</v>
      </c>
      <c r="C63" s="1632" t="s">
        <v>1735</v>
      </c>
      <c r="D63" s="1641" t="s">
        <v>1736</v>
      </c>
      <c r="E63" s="1642" t="s">
        <v>1737</v>
      </c>
      <c r="F63" s="1643" t="s">
        <v>1393</v>
      </c>
      <c r="G63" s="1643" t="s">
        <v>1437</v>
      </c>
      <c r="H63" s="1644" t="s">
        <v>1398</v>
      </c>
      <c r="I63" s="1644" t="s">
        <v>1839</v>
      </c>
      <c r="J63" s="1644" t="s">
        <v>1839</v>
      </c>
      <c r="K63" s="1644" t="s">
        <v>1839</v>
      </c>
    </row>
    <row r="64" spans="1:11" ht="150.5" thickBot="1">
      <c r="A64" s="1646" t="s">
        <v>1584</v>
      </c>
      <c r="B64" s="1634" t="s">
        <v>1656</v>
      </c>
      <c r="C64" s="1632" t="s">
        <v>1738</v>
      </c>
      <c r="D64" s="1641" t="s">
        <v>301</v>
      </c>
      <c r="E64" s="1642" t="s">
        <v>1739</v>
      </c>
      <c r="F64" s="1643" t="s">
        <v>1393</v>
      </c>
      <c r="G64" s="1643" t="s">
        <v>1437</v>
      </c>
      <c r="H64" s="1644" t="s">
        <v>1420</v>
      </c>
      <c r="I64" s="1644" t="s">
        <v>1858</v>
      </c>
      <c r="J64" s="1644" t="s">
        <v>1858</v>
      </c>
      <c r="K64" s="1644" t="s">
        <v>1856</v>
      </c>
    </row>
    <row r="65" spans="1:11" ht="250.5" thickBot="1">
      <c r="A65" s="1646" t="s">
        <v>1584</v>
      </c>
      <c r="B65" s="1634" t="s">
        <v>1656</v>
      </c>
      <c r="C65" s="1632" t="s">
        <v>1740</v>
      </c>
      <c r="D65" s="1641" t="s">
        <v>1741</v>
      </c>
      <c r="E65" s="1642" t="s">
        <v>1742</v>
      </c>
      <c r="F65" s="1643" t="s">
        <v>1393</v>
      </c>
      <c r="G65" s="1643" t="s">
        <v>1437</v>
      </c>
      <c r="H65" s="1644" t="s">
        <v>1420</v>
      </c>
      <c r="I65" s="1644" t="s">
        <v>1859</v>
      </c>
      <c r="J65" s="1644" t="s">
        <v>1859</v>
      </c>
      <c r="K65" s="1644" t="s">
        <v>1859</v>
      </c>
    </row>
    <row r="66" spans="1:11" ht="50.5" thickBot="1">
      <c r="A66" s="1646" t="s">
        <v>1584</v>
      </c>
      <c r="B66" s="1634" t="s">
        <v>1656</v>
      </c>
      <c r="C66" s="1632" t="s">
        <v>1743</v>
      </c>
      <c r="D66" s="1641" t="s">
        <v>1744</v>
      </c>
      <c r="E66" s="1642" t="s">
        <v>1745</v>
      </c>
      <c r="F66" s="1643" t="s">
        <v>1393</v>
      </c>
      <c r="G66" s="1643" t="s">
        <v>1393</v>
      </c>
      <c r="H66" s="1644" t="s">
        <v>1463</v>
      </c>
      <c r="I66" s="1670"/>
      <c r="J66" s="1670"/>
      <c r="K66" s="1670" t="s">
        <v>1860</v>
      </c>
    </row>
    <row r="67" spans="1:11" ht="63" thickBot="1">
      <c r="A67" s="1646" t="s">
        <v>1584</v>
      </c>
      <c r="B67" s="1634" t="s">
        <v>1656</v>
      </c>
      <c r="C67" s="1632" t="s">
        <v>1746</v>
      </c>
      <c r="D67" s="1641" t="s">
        <v>1747</v>
      </c>
      <c r="E67" s="1642" t="s">
        <v>1748</v>
      </c>
      <c r="F67" s="1643" t="s">
        <v>1393</v>
      </c>
      <c r="G67" s="1643" t="s">
        <v>1437</v>
      </c>
      <c r="H67" s="1644" t="s">
        <v>1463</v>
      </c>
      <c r="I67" s="1664"/>
      <c r="J67" s="1664"/>
      <c r="K67" s="1664" t="s">
        <v>1877</v>
      </c>
    </row>
    <row r="68" spans="1:11" ht="39.5" thickBot="1">
      <c r="A68" s="1646" t="s">
        <v>1584</v>
      </c>
      <c r="B68" s="1634" t="s">
        <v>1656</v>
      </c>
      <c r="C68" s="1632" t="s">
        <v>1749</v>
      </c>
      <c r="D68" s="1641" t="s">
        <v>1750</v>
      </c>
      <c r="E68" s="1642" t="s">
        <v>1751</v>
      </c>
      <c r="F68" s="1643" t="s">
        <v>1393</v>
      </c>
      <c r="G68" s="1643" t="s">
        <v>1393</v>
      </c>
      <c r="H68" s="1644" t="s">
        <v>1463</v>
      </c>
      <c r="I68" s="1660">
        <f>'11bis - Notes Calculation'!L17*100</f>
        <v>5</v>
      </c>
      <c r="J68" s="1660">
        <v>0</v>
      </c>
      <c r="K68" s="1660">
        <v>0</v>
      </c>
    </row>
    <row r="69" spans="1:11" ht="50.5" thickBot="1">
      <c r="A69" s="1646" t="s">
        <v>1584</v>
      </c>
      <c r="B69" s="1634" t="s">
        <v>1656</v>
      </c>
      <c r="C69" s="1632" t="s">
        <v>1752</v>
      </c>
      <c r="D69" s="1641" t="s">
        <v>1753</v>
      </c>
      <c r="E69" s="1642" t="s">
        <v>1754</v>
      </c>
      <c r="F69" s="1643" t="s">
        <v>1393</v>
      </c>
      <c r="G69" s="1643" t="s">
        <v>1437</v>
      </c>
      <c r="H69" s="1644" t="s">
        <v>1463</v>
      </c>
      <c r="I69" s="1660">
        <v>5</v>
      </c>
      <c r="J69" s="1660">
        <v>0</v>
      </c>
      <c r="K69" s="1660">
        <v>0</v>
      </c>
    </row>
    <row r="70" spans="1:11" ht="200.5" thickBot="1">
      <c r="A70" s="1646" t="s">
        <v>1584</v>
      </c>
      <c r="B70" s="1634" t="s">
        <v>1656</v>
      </c>
      <c r="C70" s="1632" t="s">
        <v>1755</v>
      </c>
      <c r="D70" s="1641" t="s">
        <v>1756</v>
      </c>
      <c r="E70" s="1642" t="s">
        <v>1757</v>
      </c>
      <c r="F70" s="1643" t="s">
        <v>1393</v>
      </c>
      <c r="G70" s="1643" t="s">
        <v>1393</v>
      </c>
      <c r="H70" s="1644" t="s">
        <v>1539</v>
      </c>
      <c r="I70" s="1644" t="s">
        <v>1879</v>
      </c>
      <c r="J70" s="1644" t="s">
        <v>1878</v>
      </c>
      <c r="K70" s="1644" t="s">
        <v>1878</v>
      </c>
    </row>
    <row r="71" spans="1:11" ht="113" thickBot="1">
      <c r="A71" s="1646" t="s">
        <v>1584</v>
      </c>
      <c r="B71" s="1634" t="s">
        <v>1656</v>
      </c>
      <c r="C71" s="1632" t="s">
        <v>1758</v>
      </c>
      <c r="D71" s="1641" t="s">
        <v>1759</v>
      </c>
      <c r="E71" s="1642" t="s">
        <v>1760</v>
      </c>
      <c r="F71" s="1643" t="s">
        <v>1393</v>
      </c>
      <c r="G71" s="1643" t="s">
        <v>1437</v>
      </c>
      <c r="H71" s="1644" t="s">
        <v>1669</v>
      </c>
      <c r="I71" s="1644" t="str">
        <f t="shared" ref="I71:J71" si="0">I37</f>
        <v>FR001400SOX4</v>
      </c>
      <c r="J71" s="1644" t="str">
        <f t="shared" si="0"/>
        <v>ND5</v>
      </c>
      <c r="K71" s="1644" t="str">
        <f>K37</f>
        <v>ND5</v>
      </c>
    </row>
    <row r="72" spans="1:11" ht="100.5" thickBot="1">
      <c r="A72" s="1646" t="s">
        <v>1584</v>
      </c>
      <c r="B72" s="1634" t="s">
        <v>1656</v>
      </c>
      <c r="C72" s="1632" t="s">
        <v>1761</v>
      </c>
      <c r="D72" s="1641" t="s">
        <v>1762</v>
      </c>
      <c r="E72" s="1642" t="s">
        <v>1763</v>
      </c>
      <c r="F72" s="1643" t="s">
        <v>1393</v>
      </c>
      <c r="G72" s="1643" t="s">
        <v>1437</v>
      </c>
      <c r="H72" s="1644" t="s">
        <v>1669</v>
      </c>
      <c r="I72" s="1644" t="str">
        <f>I37</f>
        <v>FR001400SOX4</v>
      </c>
      <c r="J72" s="1644" t="str">
        <f t="shared" ref="J72:K72" si="1">J37</f>
        <v>ND5</v>
      </c>
      <c r="K72" s="1644" t="str">
        <f t="shared" si="1"/>
        <v>ND5</v>
      </c>
    </row>
    <row r="73" spans="1:11" ht="88" thickBot="1">
      <c r="A73" s="1646" t="s">
        <v>1584</v>
      </c>
      <c r="B73" s="1634" t="s">
        <v>1656</v>
      </c>
      <c r="C73" s="1632" t="s">
        <v>1764</v>
      </c>
      <c r="D73" s="1641" t="s">
        <v>1765</v>
      </c>
      <c r="E73" s="1642" t="s">
        <v>1766</v>
      </c>
      <c r="F73" s="1643" t="s">
        <v>1393</v>
      </c>
      <c r="G73" s="1643" t="s">
        <v>1437</v>
      </c>
      <c r="H73" s="1644" t="s">
        <v>1441</v>
      </c>
      <c r="I73" s="1660">
        <f>'09 -Principal Deficiency Amount'!G12</f>
        <v>0</v>
      </c>
      <c r="J73" s="1660">
        <v>0</v>
      </c>
      <c r="K73" s="1660">
        <v>0</v>
      </c>
    </row>
    <row r="74" spans="1:11" ht="15" thickBot="1">
      <c r="A74" s="1646"/>
      <c r="B74" s="1634"/>
      <c r="C74" s="1632"/>
      <c r="D74" s="1641"/>
      <c r="E74" s="1642"/>
      <c r="F74" s="1643"/>
      <c r="G74" s="1643"/>
      <c r="H74" s="1644"/>
      <c r="I74" s="1644" t="s">
        <v>309</v>
      </c>
      <c r="J74" s="1644" t="s">
        <v>309</v>
      </c>
      <c r="K74" s="1644" t="s">
        <v>309</v>
      </c>
    </row>
    <row r="75" spans="1:11" ht="88" thickBot="1">
      <c r="A75" s="1646" t="s">
        <v>1584</v>
      </c>
      <c r="B75" s="1634" t="s">
        <v>1656</v>
      </c>
      <c r="C75" s="1632" t="s">
        <v>1767</v>
      </c>
      <c r="D75" s="1641" t="s">
        <v>1768</v>
      </c>
      <c r="E75" s="1642" t="s">
        <v>1769</v>
      </c>
      <c r="F75" s="1643" t="s">
        <v>1393</v>
      </c>
      <c r="G75" s="1643" t="s">
        <v>1437</v>
      </c>
      <c r="H75" s="1644" t="s">
        <v>1770</v>
      </c>
      <c r="I75" s="1644" t="s">
        <v>1839</v>
      </c>
      <c r="J75" s="1644" t="s">
        <v>1839</v>
      </c>
      <c r="K75" s="1644" t="s">
        <v>1839</v>
      </c>
    </row>
    <row r="76" spans="1:11" ht="75.5" thickBot="1">
      <c r="A76" s="1646" t="s">
        <v>1584</v>
      </c>
      <c r="B76" s="1634" t="s">
        <v>1656</v>
      </c>
      <c r="C76" s="1632" t="s">
        <v>1771</v>
      </c>
      <c r="D76" s="1641" t="s">
        <v>1772</v>
      </c>
      <c r="E76" s="1642" t="s">
        <v>1773</v>
      </c>
      <c r="F76" s="1643" t="s">
        <v>1393</v>
      </c>
      <c r="G76" s="1643" t="s">
        <v>1437</v>
      </c>
      <c r="H76" s="1644" t="s">
        <v>1539</v>
      </c>
      <c r="I76" s="1644" t="s">
        <v>1839</v>
      </c>
      <c r="J76" s="1644" t="s">
        <v>1839</v>
      </c>
      <c r="K76" s="1644" t="s">
        <v>1839</v>
      </c>
    </row>
    <row r="77" spans="1:11" ht="100.5" thickBot="1">
      <c r="A77" s="1646" t="s">
        <v>1584</v>
      </c>
      <c r="B77" s="1634" t="s">
        <v>1656</v>
      </c>
      <c r="C77" s="1632" t="s">
        <v>1774</v>
      </c>
      <c r="D77" s="1641" t="s">
        <v>1775</v>
      </c>
      <c r="E77" s="1642" t="s">
        <v>1776</v>
      </c>
      <c r="F77" s="1643" t="s">
        <v>1393</v>
      </c>
      <c r="G77" s="1643" t="s">
        <v>1437</v>
      </c>
      <c r="H77" s="1644" t="s">
        <v>1777</v>
      </c>
      <c r="I77" s="1644" t="s">
        <v>1839</v>
      </c>
      <c r="J77" s="1644" t="s">
        <v>1839</v>
      </c>
      <c r="K77" s="1644" t="s">
        <v>1839</v>
      </c>
    </row>
    <row r="78" spans="1:11" ht="125.5" thickBot="1">
      <c r="A78" s="1646" t="s">
        <v>1584</v>
      </c>
      <c r="B78" s="1634" t="s">
        <v>1656</v>
      </c>
      <c r="C78" s="1632" t="s">
        <v>1778</v>
      </c>
      <c r="D78" s="1641" t="s">
        <v>1779</v>
      </c>
      <c r="E78" s="1642" t="s">
        <v>1780</v>
      </c>
      <c r="F78" s="1643" t="s">
        <v>1393</v>
      </c>
      <c r="G78" s="1643" t="s">
        <v>1437</v>
      </c>
      <c r="H78" s="1644" t="s">
        <v>1420</v>
      </c>
      <c r="I78" s="1644" t="s">
        <v>1839</v>
      </c>
      <c r="J78" s="1644" t="s">
        <v>1839</v>
      </c>
      <c r="K78" s="1644" t="s">
        <v>1839</v>
      </c>
    </row>
    <row r="79" spans="1:11" ht="39.5" thickBot="1">
      <c r="A79" s="1646" t="s">
        <v>1584</v>
      </c>
      <c r="B79" s="1634" t="s">
        <v>1781</v>
      </c>
      <c r="C79" s="1635" t="s">
        <v>1782</v>
      </c>
      <c r="D79" s="1636"/>
      <c r="E79" s="1637"/>
      <c r="F79" s="1638" t="s">
        <v>144</v>
      </c>
      <c r="G79" s="1638" t="s">
        <v>144</v>
      </c>
      <c r="H79" s="1639"/>
      <c r="I79" s="1640"/>
      <c r="J79" s="1640"/>
    </row>
    <row r="80" spans="1:11" ht="39.5" thickBot="1">
      <c r="A80" s="1646" t="s">
        <v>1584</v>
      </c>
      <c r="B80" s="1634" t="s">
        <v>1781</v>
      </c>
      <c r="C80" s="1632" t="s">
        <v>1783</v>
      </c>
      <c r="D80" s="1641" t="s">
        <v>1391</v>
      </c>
      <c r="E80" s="1642" t="s">
        <v>1659</v>
      </c>
      <c r="F80" s="1643" t="s">
        <v>1393</v>
      </c>
      <c r="G80" s="1643" t="s">
        <v>1393</v>
      </c>
      <c r="H80" s="1644" t="s">
        <v>1394</v>
      </c>
      <c r="I80" s="1644"/>
      <c r="J80" s="1644"/>
      <c r="K80" s="1644"/>
    </row>
    <row r="81" spans="1:18" ht="39.5" thickBot="1">
      <c r="A81" s="1646" t="s">
        <v>1584</v>
      </c>
      <c r="B81" s="1634" t="s">
        <v>1781</v>
      </c>
      <c r="C81" s="1632" t="s">
        <v>1784</v>
      </c>
      <c r="D81" s="1641" t="s">
        <v>1785</v>
      </c>
      <c r="E81" s="1642" t="s">
        <v>1786</v>
      </c>
      <c r="F81" s="1643" t="s">
        <v>1393</v>
      </c>
      <c r="G81" s="1643" t="s">
        <v>1393</v>
      </c>
      <c r="H81" s="1644" t="s">
        <v>1539</v>
      </c>
      <c r="I81" s="1644" t="s">
        <v>1881</v>
      </c>
      <c r="J81" s="1644" t="s">
        <v>1882</v>
      </c>
      <c r="K81" s="1644" t="s">
        <v>1883</v>
      </c>
    </row>
    <row r="82" spans="1:18" ht="88" thickBot="1">
      <c r="A82" s="1646" t="s">
        <v>1584</v>
      </c>
      <c r="B82" s="1634" t="s">
        <v>1781</v>
      </c>
      <c r="C82" s="1632" t="s">
        <v>1787</v>
      </c>
      <c r="D82" s="1641" t="s">
        <v>1788</v>
      </c>
      <c r="E82" s="1642" t="s">
        <v>1789</v>
      </c>
      <c r="F82" s="1643" t="s">
        <v>1393</v>
      </c>
      <c r="G82" s="1643" t="s">
        <v>1393</v>
      </c>
      <c r="H82" s="1644" t="s">
        <v>1539</v>
      </c>
      <c r="I82" s="1644" t="str">
        <f>I81</f>
        <v>Operating_Account</v>
      </c>
      <c r="J82" s="1644" t="str">
        <f>J81</f>
        <v>General_Reserve_Account</v>
      </c>
      <c r="K82" s="1644" t="str">
        <f>K81</f>
        <v>Commingling_Reserve_Account</v>
      </c>
    </row>
    <row r="83" spans="1:18" ht="113" thickBot="1">
      <c r="A83" s="1646" t="s">
        <v>1584</v>
      </c>
      <c r="B83" s="1634" t="s">
        <v>1781</v>
      </c>
      <c r="C83" s="1632" t="s">
        <v>1790</v>
      </c>
      <c r="D83" s="1641" t="s">
        <v>1791</v>
      </c>
      <c r="E83" s="1642" t="s">
        <v>1792</v>
      </c>
      <c r="F83" s="1643" t="s">
        <v>1393</v>
      </c>
      <c r="G83" s="1643" t="s">
        <v>1393</v>
      </c>
      <c r="H83" s="1644" t="s">
        <v>1420</v>
      </c>
      <c r="I83" s="1644" t="s">
        <v>1856</v>
      </c>
      <c r="J83" s="1644" t="s">
        <v>1875</v>
      </c>
      <c r="K83" s="1644" t="s">
        <v>1884</v>
      </c>
    </row>
    <row r="84" spans="1:18" ht="100.5" thickBot="1">
      <c r="A84" s="1646" t="s">
        <v>1584</v>
      </c>
      <c r="B84" s="1634" t="s">
        <v>1781</v>
      </c>
      <c r="C84" s="1632" t="s">
        <v>1793</v>
      </c>
      <c r="D84" s="1641" t="s">
        <v>1794</v>
      </c>
      <c r="E84" s="1642" t="s">
        <v>1795</v>
      </c>
      <c r="F84" s="1643" t="s">
        <v>1393</v>
      </c>
      <c r="G84" s="1643" t="s">
        <v>1437</v>
      </c>
      <c r="H84" s="1644" t="s">
        <v>1441</v>
      </c>
      <c r="I84" s="1644" t="s">
        <v>1839</v>
      </c>
      <c r="J84" s="1660">
        <f>'10 - Reserve calculation'!H12</f>
        <v>35631660.869999997</v>
      </c>
      <c r="K84" s="1644" t="s">
        <v>1839</v>
      </c>
    </row>
    <row r="85" spans="1:18" ht="15" thickBot="1">
      <c r="A85" s="1646"/>
      <c r="B85" s="1634"/>
      <c r="C85" s="1632"/>
      <c r="D85" s="1641"/>
      <c r="E85" s="1642"/>
      <c r="F85" s="1643"/>
      <c r="G85" s="1643"/>
      <c r="H85" s="1644"/>
      <c r="I85" s="1644" t="s">
        <v>309</v>
      </c>
      <c r="J85" s="1644" t="s">
        <v>309</v>
      </c>
      <c r="K85" s="1644" t="s">
        <v>309</v>
      </c>
    </row>
    <row r="86" spans="1:18" ht="88" thickBot="1">
      <c r="A86" s="1646" t="s">
        <v>1584</v>
      </c>
      <c r="B86" s="1634" t="s">
        <v>1781</v>
      </c>
      <c r="C86" s="1632" t="s">
        <v>1796</v>
      </c>
      <c r="D86" s="1641" t="s">
        <v>1797</v>
      </c>
      <c r="E86" s="1642" t="s">
        <v>1798</v>
      </c>
      <c r="F86" s="1643" t="s">
        <v>1393</v>
      </c>
      <c r="G86" s="1643" t="s">
        <v>1393</v>
      </c>
      <c r="H86" s="1644" t="s">
        <v>1441</v>
      </c>
      <c r="I86" s="1644">
        <f>'13 - Issuer Account'!I29</f>
        <v>2464.5400065928698</v>
      </c>
      <c r="J86" s="1660">
        <f>'13 - Issuer Account'!I41</f>
        <v>35631660.869999997</v>
      </c>
      <c r="K86" s="1644">
        <f>'13 - Issuer Account'!I52</f>
        <v>0</v>
      </c>
    </row>
    <row r="87" spans="1:18" ht="15" thickBot="1">
      <c r="A87" s="1646"/>
      <c r="B87" s="1634"/>
      <c r="C87" s="1632"/>
      <c r="D87" s="1641"/>
      <c r="E87" s="1642"/>
      <c r="F87" s="1643"/>
      <c r="G87" s="1643"/>
      <c r="H87" s="1644"/>
      <c r="I87" s="1644" t="s">
        <v>309</v>
      </c>
      <c r="J87" s="1644" t="s">
        <v>309</v>
      </c>
      <c r="K87" s="1644" t="s">
        <v>309</v>
      </c>
    </row>
    <row r="88" spans="1:18" ht="39.5" thickBot="1">
      <c r="A88" s="1646" t="s">
        <v>1584</v>
      </c>
      <c r="B88" s="1634" t="s">
        <v>1781</v>
      </c>
      <c r="C88" s="1632" t="s">
        <v>1799</v>
      </c>
      <c r="D88" s="1641" t="s">
        <v>1800</v>
      </c>
      <c r="E88" s="1642" t="s">
        <v>1801</v>
      </c>
      <c r="F88" s="1643" t="s">
        <v>1393</v>
      </c>
      <c r="G88" s="1643" t="s">
        <v>1393</v>
      </c>
      <c r="H88" s="1644" t="s">
        <v>1430</v>
      </c>
      <c r="I88" s="1644" t="s">
        <v>1838</v>
      </c>
      <c r="J88" s="1644" t="s">
        <v>1837</v>
      </c>
      <c r="K88" s="1644"/>
    </row>
    <row r="89" spans="1:18" ht="39.5" thickBot="1">
      <c r="A89" s="1646" t="s">
        <v>1584</v>
      </c>
      <c r="B89" s="1634" t="s">
        <v>1802</v>
      </c>
      <c r="C89" s="1635" t="s">
        <v>1803</v>
      </c>
      <c r="D89" s="1636"/>
      <c r="E89" s="1637"/>
      <c r="F89" s="1638" t="s">
        <v>144</v>
      </c>
      <c r="G89" s="1638" t="s">
        <v>144</v>
      </c>
      <c r="H89" s="1639"/>
      <c r="I89" s="1640"/>
    </row>
    <row r="90" spans="1:18" ht="39.5" thickBot="1">
      <c r="A90" s="1646" t="s">
        <v>1584</v>
      </c>
      <c r="B90" s="1634" t="s">
        <v>1802</v>
      </c>
      <c r="C90" s="1632" t="s">
        <v>1804</v>
      </c>
      <c r="D90" s="1641" t="s">
        <v>1391</v>
      </c>
      <c r="E90" s="1642" t="s">
        <v>1659</v>
      </c>
      <c r="F90" s="1643" t="s">
        <v>1393</v>
      </c>
      <c r="G90" s="1643" t="s">
        <v>1393</v>
      </c>
      <c r="H90" s="1644" t="s">
        <v>1394</v>
      </c>
      <c r="I90" s="1644"/>
    </row>
    <row r="91" spans="1:18" ht="50.5" thickBot="1">
      <c r="A91" s="1646" t="s">
        <v>1584</v>
      </c>
      <c r="B91" s="1634" t="s">
        <v>1802</v>
      </c>
      <c r="C91" s="1632" t="s">
        <v>1805</v>
      </c>
      <c r="D91" s="1641" t="s">
        <v>1806</v>
      </c>
      <c r="E91" s="1642" t="s">
        <v>1807</v>
      </c>
      <c r="F91" s="1643" t="s">
        <v>1393</v>
      </c>
      <c r="G91" s="1643" t="s">
        <v>1393</v>
      </c>
      <c r="H91" s="1644" t="s">
        <v>1770</v>
      </c>
      <c r="I91" s="1644" t="s">
        <v>1861</v>
      </c>
      <c r="J91" s="1644" t="s">
        <v>1861</v>
      </c>
      <c r="K91" s="1644" t="s">
        <v>1861</v>
      </c>
      <c r="L91" s="1657" t="str">
        <f>'00 - Cover'!F11</f>
        <v>9695000NVUKTJ495CJ05</v>
      </c>
      <c r="M91" s="1644" t="s">
        <v>1861</v>
      </c>
      <c r="N91" s="1644" t="s">
        <v>1861</v>
      </c>
      <c r="O91" s="1644" t="s">
        <v>1861</v>
      </c>
      <c r="P91" s="1644" t="s">
        <v>1861</v>
      </c>
      <c r="Q91" s="1644" t="s">
        <v>1861</v>
      </c>
      <c r="R91" s="1644" t="s">
        <v>1861</v>
      </c>
    </row>
    <row r="92" spans="1:18" ht="63" thickBot="1">
      <c r="A92" s="1646" t="s">
        <v>1584</v>
      </c>
      <c r="B92" s="1634" t="s">
        <v>1802</v>
      </c>
      <c r="C92" s="1632" t="s">
        <v>1808</v>
      </c>
      <c r="D92" s="1641" t="s">
        <v>1809</v>
      </c>
      <c r="E92" s="1642" t="s">
        <v>1810</v>
      </c>
      <c r="F92" s="1643" t="s">
        <v>1393</v>
      </c>
      <c r="G92" s="1643" t="s">
        <v>1393</v>
      </c>
      <c r="H92" s="1644" t="s">
        <v>1402</v>
      </c>
      <c r="I92" s="1644" t="s">
        <v>1862</v>
      </c>
      <c r="J92" s="1644" t="s">
        <v>1862</v>
      </c>
      <c r="K92" s="1644" t="s">
        <v>1862</v>
      </c>
      <c r="L92" s="1644" t="s">
        <v>1880</v>
      </c>
      <c r="M92" s="1644" t="s">
        <v>1862</v>
      </c>
      <c r="N92" s="1644" t="s">
        <v>1862</v>
      </c>
      <c r="O92" s="1644" t="s">
        <v>1862</v>
      </c>
      <c r="P92" s="1644" t="s">
        <v>1862</v>
      </c>
      <c r="Q92" s="1644" t="s">
        <v>1862</v>
      </c>
      <c r="R92" s="1644" t="s">
        <v>1862</v>
      </c>
    </row>
    <row r="93" spans="1:18" ht="409.6" thickBot="1">
      <c r="A93" s="1646" t="s">
        <v>1584</v>
      </c>
      <c r="B93" s="1634" t="s">
        <v>1802</v>
      </c>
      <c r="C93" s="1632" t="s">
        <v>1811</v>
      </c>
      <c r="D93" s="1641" t="s">
        <v>1812</v>
      </c>
      <c r="E93" s="1642" t="s">
        <v>1813</v>
      </c>
      <c r="F93" s="1643" t="s">
        <v>1393</v>
      </c>
      <c r="G93" s="1643" t="s">
        <v>1393</v>
      </c>
      <c r="H93" s="1644" t="s">
        <v>1420</v>
      </c>
      <c r="I93" s="1644" t="s">
        <v>1863</v>
      </c>
      <c r="J93" s="1644" t="s">
        <v>1863</v>
      </c>
      <c r="K93" s="1644" t="s">
        <v>1863</v>
      </c>
      <c r="L93" s="1644" t="s">
        <v>1864</v>
      </c>
      <c r="M93" s="1644" t="s">
        <v>1865</v>
      </c>
      <c r="N93" s="1644" t="s">
        <v>1835</v>
      </c>
      <c r="O93" s="1644" t="s">
        <v>1866</v>
      </c>
      <c r="P93" s="1644" t="s">
        <v>1866</v>
      </c>
      <c r="Q93" s="1644" t="s">
        <v>1867</v>
      </c>
      <c r="R93" s="1644" t="s">
        <v>1868</v>
      </c>
    </row>
    <row r="94" spans="1:18" ht="39.5" thickBot="1">
      <c r="A94" s="1646" t="s">
        <v>1584</v>
      </c>
      <c r="B94" s="1634" t="s">
        <v>1802</v>
      </c>
      <c r="C94" s="1632" t="s">
        <v>1814</v>
      </c>
      <c r="D94" s="1641" t="s">
        <v>1815</v>
      </c>
      <c r="E94" s="1642" t="s">
        <v>1816</v>
      </c>
      <c r="F94" s="1643" t="s">
        <v>1393</v>
      </c>
      <c r="G94" s="1643" t="s">
        <v>1393</v>
      </c>
      <c r="H94" s="1644" t="s">
        <v>1817</v>
      </c>
      <c r="I94" s="1644" t="s">
        <v>964</v>
      </c>
      <c r="J94" s="1644" t="s">
        <v>964</v>
      </c>
      <c r="K94" s="1644" t="s">
        <v>964</v>
      </c>
      <c r="L94" s="1644" t="s">
        <v>964</v>
      </c>
      <c r="M94" s="1644" t="s">
        <v>964</v>
      </c>
      <c r="N94" s="1644" t="s">
        <v>964</v>
      </c>
      <c r="O94" s="1644" t="s">
        <v>964</v>
      </c>
      <c r="P94" s="1644" t="s">
        <v>964</v>
      </c>
      <c r="Q94" s="1644" t="s">
        <v>964</v>
      </c>
      <c r="R94" s="1644" t="s">
        <v>964</v>
      </c>
    </row>
    <row r="95" spans="1:18" ht="138" thickBot="1">
      <c r="A95" s="1646" t="s">
        <v>1584</v>
      </c>
      <c r="B95" s="1634" t="s">
        <v>1802</v>
      </c>
      <c r="C95" s="1632" t="s">
        <v>1818</v>
      </c>
      <c r="D95" s="1641" t="s">
        <v>1819</v>
      </c>
      <c r="E95" s="1642" t="s">
        <v>1820</v>
      </c>
      <c r="F95" s="1643" t="s">
        <v>1393</v>
      </c>
      <c r="G95" s="1643" t="s">
        <v>1437</v>
      </c>
      <c r="H95" s="1644" t="s">
        <v>1546</v>
      </c>
      <c r="I95" s="1644" t="s">
        <v>1047</v>
      </c>
      <c r="J95" s="1644" t="s">
        <v>1869</v>
      </c>
      <c r="K95" s="1644" t="s">
        <v>1870</v>
      </c>
      <c r="L95" s="1644" t="s">
        <v>1839</v>
      </c>
      <c r="M95" s="1644" t="s">
        <v>1839</v>
      </c>
      <c r="N95" s="1644" t="s">
        <v>1839</v>
      </c>
      <c r="O95" s="1644" t="s">
        <v>1839</v>
      </c>
      <c r="P95" s="1644" t="s">
        <v>1839</v>
      </c>
      <c r="Q95" s="1644" t="s">
        <v>1839</v>
      </c>
      <c r="R95" s="1644" t="s">
        <v>1839</v>
      </c>
    </row>
    <row r="96" spans="1:18" ht="138" thickBot="1">
      <c r="A96" s="1646" t="s">
        <v>1584</v>
      </c>
      <c r="B96" s="1634" t="s">
        <v>1802</v>
      </c>
      <c r="C96" s="1632" t="s">
        <v>1821</v>
      </c>
      <c r="D96" s="1641" t="s">
        <v>1822</v>
      </c>
      <c r="E96" s="1642" t="s">
        <v>1823</v>
      </c>
      <c r="F96" s="1643" t="s">
        <v>1393</v>
      </c>
      <c r="G96" s="1643" t="s">
        <v>1437</v>
      </c>
      <c r="H96" s="1644" t="s">
        <v>1546</v>
      </c>
      <c r="I96" s="1644" t="s">
        <v>1130</v>
      </c>
      <c r="J96" s="1644" t="s">
        <v>1131</v>
      </c>
      <c r="K96" s="1644" t="s">
        <v>1132</v>
      </c>
      <c r="L96" s="1644" t="s">
        <v>1839</v>
      </c>
      <c r="M96" s="1644" t="s">
        <v>1839</v>
      </c>
      <c r="N96" s="1644" t="s">
        <v>1839</v>
      </c>
      <c r="O96" s="1644" t="s">
        <v>1839</v>
      </c>
      <c r="P96" s="1644" t="s">
        <v>1839</v>
      </c>
      <c r="Q96" s="1644" t="s">
        <v>1839</v>
      </c>
      <c r="R96" s="1644" t="s">
        <v>1839</v>
      </c>
    </row>
    <row r="97" spans="1:18" ht="188" thickBot="1">
      <c r="A97" s="1646" t="s">
        <v>1584</v>
      </c>
      <c r="B97" s="1634" t="s">
        <v>1802</v>
      </c>
      <c r="C97" s="1632" t="s">
        <v>1824</v>
      </c>
      <c r="D97" s="1641" t="s">
        <v>1825</v>
      </c>
      <c r="E97" s="1642" t="s">
        <v>1826</v>
      </c>
      <c r="F97" s="1643" t="s">
        <v>1393</v>
      </c>
      <c r="G97" s="1643" t="s">
        <v>1437</v>
      </c>
      <c r="H97" s="1644" t="s">
        <v>1770</v>
      </c>
      <c r="I97" s="1644" t="s">
        <v>1871</v>
      </c>
      <c r="J97" s="1644" t="s">
        <v>1871</v>
      </c>
      <c r="K97" s="1644" t="s">
        <v>1872</v>
      </c>
      <c r="L97" s="1644" t="s">
        <v>1839</v>
      </c>
      <c r="M97" s="1644" t="s">
        <v>1839</v>
      </c>
      <c r="N97" s="1644" t="s">
        <v>1839</v>
      </c>
      <c r="O97" s="1644" t="s">
        <v>1839</v>
      </c>
      <c r="P97" s="1644" t="s">
        <v>1839</v>
      </c>
      <c r="Q97" s="1644" t="s">
        <v>1839</v>
      </c>
      <c r="R97" s="1644" t="s">
        <v>1839</v>
      </c>
    </row>
    <row r="98" spans="1:18" ht="200.5" thickBot="1">
      <c r="A98" s="1646" t="s">
        <v>1584</v>
      </c>
      <c r="B98" s="1634" t="s">
        <v>1802</v>
      </c>
      <c r="C98" s="1632" t="s">
        <v>1827</v>
      </c>
      <c r="D98" s="1641" t="s">
        <v>1828</v>
      </c>
      <c r="E98" s="1642" t="s">
        <v>1829</v>
      </c>
      <c r="F98" s="1643" t="s">
        <v>1393</v>
      </c>
      <c r="G98" s="1643" t="s">
        <v>1437</v>
      </c>
      <c r="H98" s="1644" t="s">
        <v>1402</v>
      </c>
      <c r="I98" s="1644" t="s">
        <v>1873</v>
      </c>
      <c r="J98" s="1644" t="s">
        <v>1873</v>
      </c>
      <c r="K98" s="1644" t="s">
        <v>1874</v>
      </c>
      <c r="L98" s="1644" t="s">
        <v>1839</v>
      </c>
      <c r="M98" s="1644" t="s">
        <v>1839</v>
      </c>
      <c r="N98" s="1644" t="s">
        <v>1839</v>
      </c>
      <c r="O98" s="1644" t="s">
        <v>1839</v>
      </c>
      <c r="P98" s="1644" t="s">
        <v>1839</v>
      </c>
      <c r="Q98" s="1644" t="s">
        <v>1839</v>
      </c>
      <c r="R98" s="1644" t="s">
        <v>1839</v>
      </c>
    </row>
  </sheetData>
  <phoneticPr fontId="153"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08E1-D7D2-44CB-BBFE-1CA4724B1CA5}">
  <sheetPr>
    <tabColor theme="6" tint="-0.249977111117893"/>
    <pageSetUpPr fitToPage="1"/>
  </sheetPr>
  <dimension ref="A1:AG29"/>
  <sheetViews>
    <sheetView showGridLines="0" topLeftCell="A10" zoomScale="130" zoomScaleNormal="130" zoomScaleSheetLayoutView="80" workbookViewId="0">
      <selection activeCell="E22" sqref="E22"/>
    </sheetView>
  </sheetViews>
  <sheetFormatPr defaultColWidth="11.54296875" defaultRowHeight="12.5"/>
  <cols>
    <col min="1" max="1" width="12.54296875" style="1707" bestFit="1" customWidth="1"/>
    <col min="2" max="3" width="17.453125" style="1707" bestFit="1" customWidth="1"/>
    <col min="4" max="4" width="17.54296875" style="1707" bestFit="1" customWidth="1"/>
    <col min="5" max="5" width="16.54296875" style="1707" bestFit="1" customWidth="1"/>
    <col min="6" max="6" width="18" style="1707" bestFit="1" customWidth="1"/>
    <col min="7" max="7" width="65.54296875" style="1707" bestFit="1" customWidth="1"/>
    <col min="8" max="8" width="41.453125" style="1707" bestFit="1" customWidth="1"/>
    <col min="9" max="9" width="15.453125" style="1707" bestFit="1" customWidth="1"/>
    <col min="10" max="10" width="11.453125" style="1707" bestFit="1" customWidth="1"/>
    <col min="11" max="11" width="14.453125" style="1707" bestFit="1" customWidth="1"/>
    <col min="12" max="12" width="35.453125" style="1707" bestFit="1" customWidth="1"/>
    <col min="13" max="14" width="27.453125" style="1707" bestFit="1" customWidth="1"/>
    <col min="15" max="15" width="34.453125" style="1707" bestFit="1" customWidth="1"/>
    <col min="16" max="16" width="36.54296875" style="1707" bestFit="1" customWidth="1"/>
    <col min="17" max="17" width="20.54296875" style="1707" bestFit="1" customWidth="1"/>
    <col min="18" max="18" width="30.54296875" style="1707" bestFit="1" customWidth="1"/>
    <col min="19" max="20" width="19.54296875" style="1707" bestFit="1" customWidth="1"/>
    <col min="21" max="22" width="36.54296875" style="1707" bestFit="1" customWidth="1"/>
    <col min="23" max="23" width="28" style="1707" bestFit="1" customWidth="1"/>
    <col min="24" max="24" width="34.453125" style="1707" bestFit="1" customWidth="1"/>
    <col min="25" max="28" width="11.54296875" style="1707"/>
    <col min="29" max="33" width="36.81640625" style="1707" bestFit="1" customWidth="1"/>
    <col min="34" max="257" width="11.54296875" style="1707"/>
    <col min="258" max="258" width="18.453125" style="1707" customWidth="1"/>
    <col min="259" max="259" width="47.453125" style="1707" customWidth="1"/>
    <col min="260" max="260" width="15.54296875" style="1707" customWidth="1"/>
    <col min="261" max="261" width="17" style="1707" customWidth="1"/>
    <col min="262" max="262" width="22.453125" style="1707" customWidth="1"/>
    <col min="263" max="264" width="15.54296875" style="1707" customWidth="1"/>
    <col min="265" max="265" width="25.54296875" style="1707" customWidth="1"/>
    <col min="266" max="513" width="11.54296875" style="1707"/>
    <col min="514" max="514" width="18.453125" style="1707" customWidth="1"/>
    <col min="515" max="515" width="47.453125" style="1707" customWidth="1"/>
    <col min="516" max="516" width="15.54296875" style="1707" customWidth="1"/>
    <col min="517" max="517" width="17" style="1707" customWidth="1"/>
    <col min="518" max="518" width="22.453125" style="1707" customWidth="1"/>
    <col min="519" max="520" width="15.54296875" style="1707" customWidth="1"/>
    <col min="521" max="521" width="25.54296875" style="1707" customWidth="1"/>
    <col min="522" max="769" width="11.54296875" style="1707"/>
    <col min="770" max="770" width="18.453125" style="1707" customWidth="1"/>
    <col min="771" max="771" width="47.453125" style="1707" customWidth="1"/>
    <col min="772" max="772" width="15.54296875" style="1707" customWidth="1"/>
    <col min="773" max="773" width="17" style="1707" customWidth="1"/>
    <col min="774" max="774" width="22.453125" style="1707" customWidth="1"/>
    <col min="775" max="776" width="15.54296875" style="1707" customWidth="1"/>
    <col min="777" max="777" width="25.54296875" style="1707" customWidth="1"/>
    <col min="778" max="1025" width="11.54296875" style="1707"/>
    <col min="1026" max="1026" width="18.453125" style="1707" customWidth="1"/>
    <col min="1027" max="1027" width="47.453125" style="1707" customWidth="1"/>
    <col min="1028" max="1028" width="15.54296875" style="1707" customWidth="1"/>
    <col min="1029" max="1029" width="17" style="1707" customWidth="1"/>
    <col min="1030" max="1030" width="22.453125" style="1707" customWidth="1"/>
    <col min="1031" max="1032" width="15.54296875" style="1707" customWidth="1"/>
    <col min="1033" max="1033" width="25.54296875" style="1707" customWidth="1"/>
    <col min="1034" max="1281" width="11.54296875" style="1707"/>
    <col min="1282" max="1282" width="18.453125" style="1707" customWidth="1"/>
    <col min="1283" max="1283" width="47.453125" style="1707" customWidth="1"/>
    <col min="1284" max="1284" width="15.54296875" style="1707" customWidth="1"/>
    <col min="1285" max="1285" width="17" style="1707" customWidth="1"/>
    <col min="1286" max="1286" width="22.453125" style="1707" customWidth="1"/>
    <col min="1287" max="1288" width="15.54296875" style="1707" customWidth="1"/>
    <col min="1289" max="1289" width="25.54296875" style="1707" customWidth="1"/>
    <col min="1290" max="1537" width="11.54296875" style="1707"/>
    <col min="1538" max="1538" width="18.453125" style="1707" customWidth="1"/>
    <col min="1539" max="1539" width="47.453125" style="1707" customWidth="1"/>
    <col min="1540" max="1540" width="15.54296875" style="1707" customWidth="1"/>
    <col min="1541" max="1541" width="17" style="1707" customWidth="1"/>
    <col min="1542" max="1542" width="22.453125" style="1707" customWidth="1"/>
    <col min="1543" max="1544" width="15.54296875" style="1707" customWidth="1"/>
    <col min="1545" max="1545" width="25.54296875" style="1707" customWidth="1"/>
    <col min="1546" max="1793" width="11.54296875" style="1707"/>
    <col min="1794" max="1794" width="18.453125" style="1707" customWidth="1"/>
    <col min="1795" max="1795" width="47.453125" style="1707" customWidth="1"/>
    <col min="1796" max="1796" width="15.54296875" style="1707" customWidth="1"/>
    <col min="1797" max="1797" width="17" style="1707" customWidth="1"/>
    <col min="1798" max="1798" width="22.453125" style="1707" customWidth="1"/>
    <col min="1799" max="1800" width="15.54296875" style="1707" customWidth="1"/>
    <col min="1801" max="1801" width="25.54296875" style="1707" customWidth="1"/>
    <col min="1802" max="2049" width="11.54296875" style="1707"/>
    <col min="2050" max="2050" width="18.453125" style="1707" customWidth="1"/>
    <col min="2051" max="2051" width="47.453125" style="1707" customWidth="1"/>
    <col min="2052" max="2052" width="15.54296875" style="1707" customWidth="1"/>
    <col min="2053" max="2053" width="17" style="1707" customWidth="1"/>
    <col min="2054" max="2054" width="22.453125" style="1707" customWidth="1"/>
    <col min="2055" max="2056" width="15.54296875" style="1707" customWidth="1"/>
    <col min="2057" max="2057" width="25.54296875" style="1707" customWidth="1"/>
    <col min="2058" max="2305" width="11.54296875" style="1707"/>
    <col min="2306" max="2306" width="18.453125" style="1707" customWidth="1"/>
    <col min="2307" max="2307" width="47.453125" style="1707" customWidth="1"/>
    <col min="2308" max="2308" width="15.54296875" style="1707" customWidth="1"/>
    <col min="2309" max="2309" width="17" style="1707" customWidth="1"/>
    <col min="2310" max="2310" width="22.453125" style="1707" customWidth="1"/>
    <col min="2311" max="2312" width="15.54296875" style="1707" customWidth="1"/>
    <col min="2313" max="2313" width="25.54296875" style="1707" customWidth="1"/>
    <col min="2314" max="2561" width="11.54296875" style="1707"/>
    <col min="2562" max="2562" width="18.453125" style="1707" customWidth="1"/>
    <col min="2563" max="2563" width="47.453125" style="1707" customWidth="1"/>
    <col min="2564" max="2564" width="15.54296875" style="1707" customWidth="1"/>
    <col min="2565" max="2565" width="17" style="1707" customWidth="1"/>
    <col min="2566" max="2566" width="22.453125" style="1707" customWidth="1"/>
    <col min="2567" max="2568" width="15.54296875" style="1707" customWidth="1"/>
    <col min="2569" max="2569" width="25.54296875" style="1707" customWidth="1"/>
    <col min="2570" max="2817" width="11.54296875" style="1707"/>
    <col min="2818" max="2818" width="18.453125" style="1707" customWidth="1"/>
    <col min="2819" max="2819" width="47.453125" style="1707" customWidth="1"/>
    <col min="2820" max="2820" width="15.54296875" style="1707" customWidth="1"/>
    <col min="2821" max="2821" width="17" style="1707" customWidth="1"/>
    <col min="2822" max="2822" width="22.453125" style="1707" customWidth="1"/>
    <col min="2823" max="2824" width="15.54296875" style="1707" customWidth="1"/>
    <col min="2825" max="2825" width="25.54296875" style="1707" customWidth="1"/>
    <col min="2826" max="3073" width="11.54296875" style="1707"/>
    <col min="3074" max="3074" width="18.453125" style="1707" customWidth="1"/>
    <col min="3075" max="3075" width="47.453125" style="1707" customWidth="1"/>
    <col min="3076" max="3076" width="15.54296875" style="1707" customWidth="1"/>
    <col min="3077" max="3077" width="17" style="1707" customWidth="1"/>
    <col min="3078" max="3078" width="22.453125" style="1707" customWidth="1"/>
    <col min="3079" max="3080" width="15.54296875" style="1707" customWidth="1"/>
    <col min="3081" max="3081" width="25.54296875" style="1707" customWidth="1"/>
    <col min="3082" max="3329" width="11.54296875" style="1707"/>
    <col min="3330" max="3330" width="18.453125" style="1707" customWidth="1"/>
    <col min="3331" max="3331" width="47.453125" style="1707" customWidth="1"/>
    <col min="3332" max="3332" width="15.54296875" style="1707" customWidth="1"/>
    <col min="3333" max="3333" width="17" style="1707" customWidth="1"/>
    <col min="3334" max="3334" width="22.453125" style="1707" customWidth="1"/>
    <col min="3335" max="3336" width="15.54296875" style="1707" customWidth="1"/>
    <col min="3337" max="3337" width="25.54296875" style="1707" customWidth="1"/>
    <col min="3338" max="3585" width="11.54296875" style="1707"/>
    <col min="3586" max="3586" width="18.453125" style="1707" customWidth="1"/>
    <col min="3587" max="3587" width="47.453125" style="1707" customWidth="1"/>
    <col min="3588" max="3588" width="15.54296875" style="1707" customWidth="1"/>
    <col min="3589" max="3589" width="17" style="1707" customWidth="1"/>
    <col min="3590" max="3590" width="22.453125" style="1707" customWidth="1"/>
    <col min="3591" max="3592" width="15.54296875" style="1707" customWidth="1"/>
    <col min="3593" max="3593" width="25.54296875" style="1707" customWidth="1"/>
    <col min="3594" max="3841" width="11.54296875" style="1707"/>
    <col min="3842" max="3842" width="18.453125" style="1707" customWidth="1"/>
    <col min="3843" max="3843" width="47.453125" style="1707" customWidth="1"/>
    <col min="3844" max="3844" width="15.54296875" style="1707" customWidth="1"/>
    <col min="3845" max="3845" width="17" style="1707" customWidth="1"/>
    <col min="3846" max="3846" width="22.453125" style="1707" customWidth="1"/>
    <col min="3847" max="3848" width="15.54296875" style="1707" customWidth="1"/>
    <col min="3849" max="3849" width="25.54296875" style="1707" customWidth="1"/>
    <col min="3850" max="4097" width="11.54296875" style="1707"/>
    <col min="4098" max="4098" width="18.453125" style="1707" customWidth="1"/>
    <col min="4099" max="4099" width="47.453125" style="1707" customWidth="1"/>
    <col min="4100" max="4100" width="15.54296875" style="1707" customWidth="1"/>
    <col min="4101" max="4101" width="17" style="1707" customWidth="1"/>
    <col min="4102" max="4102" width="22.453125" style="1707" customWidth="1"/>
    <col min="4103" max="4104" width="15.54296875" style="1707" customWidth="1"/>
    <col min="4105" max="4105" width="25.54296875" style="1707" customWidth="1"/>
    <col min="4106" max="4353" width="11.54296875" style="1707"/>
    <col min="4354" max="4354" width="18.453125" style="1707" customWidth="1"/>
    <col min="4355" max="4355" width="47.453125" style="1707" customWidth="1"/>
    <col min="4356" max="4356" width="15.54296875" style="1707" customWidth="1"/>
    <col min="4357" max="4357" width="17" style="1707" customWidth="1"/>
    <col min="4358" max="4358" width="22.453125" style="1707" customWidth="1"/>
    <col min="4359" max="4360" width="15.54296875" style="1707" customWidth="1"/>
    <col min="4361" max="4361" width="25.54296875" style="1707" customWidth="1"/>
    <col min="4362" max="4609" width="11.54296875" style="1707"/>
    <col min="4610" max="4610" width="18.453125" style="1707" customWidth="1"/>
    <col min="4611" max="4611" width="47.453125" style="1707" customWidth="1"/>
    <col min="4612" max="4612" width="15.54296875" style="1707" customWidth="1"/>
    <col min="4613" max="4613" width="17" style="1707" customWidth="1"/>
    <col min="4614" max="4614" width="22.453125" style="1707" customWidth="1"/>
    <col min="4615" max="4616" width="15.54296875" style="1707" customWidth="1"/>
    <col min="4617" max="4617" width="25.54296875" style="1707" customWidth="1"/>
    <col min="4618" max="4865" width="11.54296875" style="1707"/>
    <col min="4866" max="4866" width="18.453125" style="1707" customWidth="1"/>
    <col min="4867" max="4867" width="47.453125" style="1707" customWidth="1"/>
    <col min="4868" max="4868" width="15.54296875" style="1707" customWidth="1"/>
    <col min="4869" max="4869" width="17" style="1707" customWidth="1"/>
    <col min="4870" max="4870" width="22.453125" style="1707" customWidth="1"/>
    <col min="4871" max="4872" width="15.54296875" style="1707" customWidth="1"/>
    <col min="4873" max="4873" width="25.54296875" style="1707" customWidth="1"/>
    <col min="4874" max="5121" width="11.54296875" style="1707"/>
    <col min="5122" max="5122" width="18.453125" style="1707" customWidth="1"/>
    <col min="5123" max="5123" width="47.453125" style="1707" customWidth="1"/>
    <col min="5124" max="5124" width="15.54296875" style="1707" customWidth="1"/>
    <col min="5125" max="5125" width="17" style="1707" customWidth="1"/>
    <col min="5126" max="5126" width="22.453125" style="1707" customWidth="1"/>
    <col min="5127" max="5128" width="15.54296875" style="1707" customWidth="1"/>
    <col min="5129" max="5129" width="25.54296875" style="1707" customWidth="1"/>
    <col min="5130" max="5377" width="11.54296875" style="1707"/>
    <col min="5378" max="5378" width="18.453125" style="1707" customWidth="1"/>
    <col min="5379" max="5379" width="47.453125" style="1707" customWidth="1"/>
    <col min="5380" max="5380" width="15.54296875" style="1707" customWidth="1"/>
    <col min="5381" max="5381" width="17" style="1707" customWidth="1"/>
    <col min="5382" max="5382" width="22.453125" style="1707" customWidth="1"/>
    <col min="5383" max="5384" width="15.54296875" style="1707" customWidth="1"/>
    <col min="5385" max="5385" width="25.54296875" style="1707" customWidth="1"/>
    <col min="5386" max="5633" width="11.54296875" style="1707"/>
    <col min="5634" max="5634" width="18.453125" style="1707" customWidth="1"/>
    <col min="5635" max="5635" width="47.453125" style="1707" customWidth="1"/>
    <col min="5636" max="5636" width="15.54296875" style="1707" customWidth="1"/>
    <col min="5637" max="5637" width="17" style="1707" customWidth="1"/>
    <col min="5638" max="5638" width="22.453125" style="1707" customWidth="1"/>
    <col min="5639" max="5640" width="15.54296875" style="1707" customWidth="1"/>
    <col min="5641" max="5641" width="25.54296875" style="1707" customWidth="1"/>
    <col min="5642" max="5889" width="11.54296875" style="1707"/>
    <col min="5890" max="5890" width="18.453125" style="1707" customWidth="1"/>
    <col min="5891" max="5891" width="47.453125" style="1707" customWidth="1"/>
    <col min="5892" max="5892" width="15.54296875" style="1707" customWidth="1"/>
    <col min="5893" max="5893" width="17" style="1707" customWidth="1"/>
    <col min="5894" max="5894" width="22.453125" style="1707" customWidth="1"/>
    <col min="5895" max="5896" width="15.54296875" style="1707" customWidth="1"/>
    <col min="5897" max="5897" width="25.54296875" style="1707" customWidth="1"/>
    <col min="5898" max="6145" width="11.54296875" style="1707"/>
    <col min="6146" max="6146" width="18.453125" style="1707" customWidth="1"/>
    <col min="6147" max="6147" width="47.453125" style="1707" customWidth="1"/>
    <col min="6148" max="6148" width="15.54296875" style="1707" customWidth="1"/>
    <col min="6149" max="6149" width="17" style="1707" customWidth="1"/>
    <col min="6150" max="6150" width="22.453125" style="1707" customWidth="1"/>
    <col min="6151" max="6152" width="15.54296875" style="1707" customWidth="1"/>
    <col min="6153" max="6153" width="25.54296875" style="1707" customWidth="1"/>
    <col min="6154" max="6401" width="11.54296875" style="1707"/>
    <col min="6402" max="6402" width="18.453125" style="1707" customWidth="1"/>
    <col min="6403" max="6403" width="47.453125" style="1707" customWidth="1"/>
    <col min="6404" max="6404" width="15.54296875" style="1707" customWidth="1"/>
    <col min="6405" max="6405" width="17" style="1707" customWidth="1"/>
    <col min="6406" max="6406" width="22.453125" style="1707" customWidth="1"/>
    <col min="6407" max="6408" width="15.54296875" style="1707" customWidth="1"/>
    <col min="6409" max="6409" width="25.54296875" style="1707" customWidth="1"/>
    <col min="6410" max="6657" width="11.54296875" style="1707"/>
    <col min="6658" max="6658" width="18.453125" style="1707" customWidth="1"/>
    <col min="6659" max="6659" width="47.453125" style="1707" customWidth="1"/>
    <col min="6660" max="6660" width="15.54296875" style="1707" customWidth="1"/>
    <col min="6661" max="6661" width="17" style="1707" customWidth="1"/>
    <col min="6662" max="6662" width="22.453125" style="1707" customWidth="1"/>
    <col min="6663" max="6664" width="15.54296875" style="1707" customWidth="1"/>
    <col min="6665" max="6665" width="25.54296875" style="1707" customWidth="1"/>
    <col min="6666" max="6913" width="11.54296875" style="1707"/>
    <col min="6914" max="6914" width="18.453125" style="1707" customWidth="1"/>
    <col min="6915" max="6915" width="47.453125" style="1707" customWidth="1"/>
    <col min="6916" max="6916" width="15.54296875" style="1707" customWidth="1"/>
    <col min="6917" max="6917" width="17" style="1707" customWidth="1"/>
    <col min="6918" max="6918" width="22.453125" style="1707" customWidth="1"/>
    <col min="6919" max="6920" width="15.54296875" style="1707" customWidth="1"/>
    <col min="6921" max="6921" width="25.54296875" style="1707" customWidth="1"/>
    <col min="6922" max="7169" width="11.54296875" style="1707"/>
    <col min="7170" max="7170" width="18.453125" style="1707" customWidth="1"/>
    <col min="7171" max="7171" width="47.453125" style="1707" customWidth="1"/>
    <col min="7172" max="7172" width="15.54296875" style="1707" customWidth="1"/>
    <col min="7173" max="7173" width="17" style="1707" customWidth="1"/>
    <col min="7174" max="7174" width="22.453125" style="1707" customWidth="1"/>
    <col min="7175" max="7176" width="15.54296875" style="1707" customWidth="1"/>
    <col min="7177" max="7177" width="25.54296875" style="1707" customWidth="1"/>
    <col min="7178" max="7425" width="11.54296875" style="1707"/>
    <col min="7426" max="7426" width="18.453125" style="1707" customWidth="1"/>
    <col min="7427" max="7427" width="47.453125" style="1707" customWidth="1"/>
    <col min="7428" max="7428" width="15.54296875" style="1707" customWidth="1"/>
    <col min="7429" max="7429" width="17" style="1707" customWidth="1"/>
    <col min="7430" max="7430" width="22.453125" style="1707" customWidth="1"/>
    <col min="7431" max="7432" width="15.54296875" style="1707" customWidth="1"/>
    <col min="7433" max="7433" width="25.54296875" style="1707" customWidth="1"/>
    <col min="7434" max="7681" width="11.54296875" style="1707"/>
    <col min="7682" max="7682" width="18.453125" style="1707" customWidth="1"/>
    <col min="7683" max="7683" width="47.453125" style="1707" customWidth="1"/>
    <col min="7684" max="7684" width="15.54296875" style="1707" customWidth="1"/>
    <col min="7685" max="7685" width="17" style="1707" customWidth="1"/>
    <col min="7686" max="7686" width="22.453125" style="1707" customWidth="1"/>
    <col min="7687" max="7688" width="15.54296875" style="1707" customWidth="1"/>
    <col min="7689" max="7689" width="25.54296875" style="1707" customWidth="1"/>
    <col min="7690" max="7937" width="11.54296875" style="1707"/>
    <col min="7938" max="7938" width="18.453125" style="1707" customWidth="1"/>
    <col min="7939" max="7939" width="47.453125" style="1707" customWidth="1"/>
    <col min="7940" max="7940" width="15.54296875" style="1707" customWidth="1"/>
    <col min="7941" max="7941" width="17" style="1707" customWidth="1"/>
    <col min="7942" max="7942" width="22.453125" style="1707" customWidth="1"/>
    <col min="7943" max="7944" width="15.54296875" style="1707" customWidth="1"/>
    <col min="7945" max="7945" width="25.54296875" style="1707" customWidth="1"/>
    <col min="7946" max="8193" width="11.54296875" style="1707"/>
    <col min="8194" max="8194" width="18.453125" style="1707" customWidth="1"/>
    <col min="8195" max="8195" width="47.453125" style="1707" customWidth="1"/>
    <col min="8196" max="8196" width="15.54296875" style="1707" customWidth="1"/>
    <col min="8197" max="8197" width="17" style="1707" customWidth="1"/>
    <col min="8198" max="8198" width="22.453125" style="1707" customWidth="1"/>
    <col min="8199" max="8200" width="15.54296875" style="1707" customWidth="1"/>
    <col min="8201" max="8201" width="25.54296875" style="1707" customWidth="1"/>
    <col min="8202" max="8449" width="11.54296875" style="1707"/>
    <col min="8450" max="8450" width="18.453125" style="1707" customWidth="1"/>
    <col min="8451" max="8451" width="47.453125" style="1707" customWidth="1"/>
    <col min="8452" max="8452" width="15.54296875" style="1707" customWidth="1"/>
    <col min="8453" max="8453" width="17" style="1707" customWidth="1"/>
    <col min="8454" max="8454" width="22.453125" style="1707" customWidth="1"/>
    <col min="8455" max="8456" width="15.54296875" style="1707" customWidth="1"/>
    <col min="8457" max="8457" width="25.54296875" style="1707" customWidth="1"/>
    <col min="8458" max="8705" width="11.54296875" style="1707"/>
    <col min="8706" max="8706" width="18.453125" style="1707" customWidth="1"/>
    <col min="8707" max="8707" width="47.453125" style="1707" customWidth="1"/>
    <col min="8708" max="8708" width="15.54296875" style="1707" customWidth="1"/>
    <col min="8709" max="8709" width="17" style="1707" customWidth="1"/>
    <col min="8710" max="8710" width="22.453125" style="1707" customWidth="1"/>
    <col min="8711" max="8712" width="15.54296875" style="1707" customWidth="1"/>
    <col min="8713" max="8713" width="25.54296875" style="1707" customWidth="1"/>
    <col min="8714" max="8961" width="11.54296875" style="1707"/>
    <col min="8962" max="8962" width="18.453125" style="1707" customWidth="1"/>
    <col min="8963" max="8963" width="47.453125" style="1707" customWidth="1"/>
    <col min="8964" max="8964" width="15.54296875" style="1707" customWidth="1"/>
    <col min="8965" max="8965" width="17" style="1707" customWidth="1"/>
    <col min="8966" max="8966" width="22.453125" style="1707" customWidth="1"/>
    <col min="8967" max="8968" width="15.54296875" style="1707" customWidth="1"/>
    <col min="8969" max="8969" width="25.54296875" style="1707" customWidth="1"/>
    <col min="8970" max="9217" width="11.54296875" style="1707"/>
    <col min="9218" max="9218" width="18.453125" style="1707" customWidth="1"/>
    <col min="9219" max="9219" width="47.453125" style="1707" customWidth="1"/>
    <col min="9220" max="9220" width="15.54296875" style="1707" customWidth="1"/>
    <col min="9221" max="9221" width="17" style="1707" customWidth="1"/>
    <col min="9222" max="9222" width="22.453125" style="1707" customWidth="1"/>
    <col min="9223" max="9224" width="15.54296875" style="1707" customWidth="1"/>
    <col min="9225" max="9225" width="25.54296875" style="1707" customWidth="1"/>
    <col min="9226" max="9473" width="11.54296875" style="1707"/>
    <col min="9474" max="9474" width="18.453125" style="1707" customWidth="1"/>
    <col min="9475" max="9475" width="47.453125" style="1707" customWidth="1"/>
    <col min="9476" max="9476" width="15.54296875" style="1707" customWidth="1"/>
    <col min="9477" max="9477" width="17" style="1707" customWidth="1"/>
    <col min="9478" max="9478" width="22.453125" style="1707" customWidth="1"/>
    <col min="9479" max="9480" width="15.54296875" style="1707" customWidth="1"/>
    <col min="9481" max="9481" width="25.54296875" style="1707" customWidth="1"/>
    <col min="9482" max="9729" width="11.54296875" style="1707"/>
    <col min="9730" max="9730" width="18.453125" style="1707" customWidth="1"/>
    <col min="9731" max="9731" width="47.453125" style="1707" customWidth="1"/>
    <col min="9732" max="9732" width="15.54296875" style="1707" customWidth="1"/>
    <col min="9733" max="9733" width="17" style="1707" customWidth="1"/>
    <col min="9734" max="9734" width="22.453125" style="1707" customWidth="1"/>
    <col min="9735" max="9736" width="15.54296875" style="1707" customWidth="1"/>
    <col min="9737" max="9737" width="25.54296875" style="1707" customWidth="1"/>
    <col min="9738" max="9985" width="11.54296875" style="1707"/>
    <col min="9986" max="9986" width="18.453125" style="1707" customWidth="1"/>
    <col min="9987" max="9987" width="47.453125" style="1707" customWidth="1"/>
    <col min="9988" max="9988" width="15.54296875" style="1707" customWidth="1"/>
    <col min="9989" max="9989" width="17" style="1707" customWidth="1"/>
    <col min="9990" max="9990" width="22.453125" style="1707" customWidth="1"/>
    <col min="9991" max="9992" width="15.54296875" style="1707" customWidth="1"/>
    <col min="9993" max="9993" width="25.54296875" style="1707" customWidth="1"/>
    <col min="9994" max="10241" width="11.54296875" style="1707"/>
    <col min="10242" max="10242" width="18.453125" style="1707" customWidth="1"/>
    <col min="10243" max="10243" width="47.453125" style="1707" customWidth="1"/>
    <col min="10244" max="10244" width="15.54296875" style="1707" customWidth="1"/>
    <col min="10245" max="10245" width="17" style="1707" customWidth="1"/>
    <col min="10246" max="10246" width="22.453125" style="1707" customWidth="1"/>
    <col min="10247" max="10248" width="15.54296875" style="1707" customWidth="1"/>
    <col min="10249" max="10249" width="25.54296875" style="1707" customWidth="1"/>
    <col min="10250" max="10497" width="11.54296875" style="1707"/>
    <col min="10498" max="10498" width="18.453125" style="1707" customWidth="1"/>
    <col min="10499" max="10499" width="47.453125" style="1707" customWidth="1"/>
    <col min="10500" max="10500" width="15.54296875" style="1707" customWidth="1"/>
    <col min="10501" max="10501" width="17" style="1707" customWidth="1"/>
    <col min="10502" max="10502" width="22.453125" style="1707" customWidth="1"/>
    <col min="10503" max="10504" width="15.54296875" style="1707" customWidth="1"/>
    <col min="10505" max="10505" width="25.54296875" style="1707" customWidth="1"/>
    <col min="10506" max="10753" width="11.54296875" style="1707"/>
    <col min="10754" max="10754" width="18.453125" style="1707" customWidth="1"/>
    <col min="10755" max="10755" width="47.453125" style="1707" customWidth="1"/>
    <col min="10756" max="10756" width="15.54296875" style="1707" customWidth="1"/>
    <col min="10757" max="10757" width="17" style="1707" customWidth="1"/>
    <col min="10758" max="10758" width="22.453125" style="1707" customWidth="1"/>
    <col min="10759" max="10760" width="15.54296875" style="1707" customWidth="1"/>
    <col min="10761" max="10761" width="25.54296875" style="1707" customWidth="1"/>
    <col min="10762" max="11009" width="11.54296875" style="1707"/>
    <col min="11010" max="11010" width="18.453125" style="1707" customWidth="1"/>
    <col min="11011" max="11011" width="47.453125" style="1707" customWidth="1"/>
    <col min="11012" max="11012" width="15.54296875" style="1707" customWidth="1"/>
    <col min="11013" max="11013" width="17" style="1707" customWidth="1"/>
    <col min="11014" max="11014" width="22.453125" style="1707" customWidth="1"/>
    <col min="11015" max="11016" width="15.54296875" style="1707" customWidth="1"/>
    <col min="11017" max="11017" width="25.54296875" style="1707" customWidth="1"/>
    <col min="11018" max="11265" width="11.54296875" style="1707"/>
    <col min="11266" max="11266" width="18.453125" style="1707" customWidth="1"/>
    <col min="11267" max="11267" width="47.453125" style="1707" customWidth="1"/>
    <col min="11268" max="11268" width="15.54296875" style="1707" customWidth="1"/>
    <col min="11269" max="11269" width="17" style="1707" customWidth="1"/>
    <col min="11270" max="11270" width="22.453125" style="1707" customWidth="1"/>
    <col min="11271" max="11272" width="15.54296875" style="1707" customWidth="1"/>
    <col min="11273" max="11273" width="25.54296875" style="1707" customWidth="1"/>
    <col min="11274" max="11521" width="11.54296875" style="1707"/>
    <col min="11522" max="11522" width="18.453125" style="1707" customWidth="1"/>
    <col min="11523" max="11523" width="47.453125" style="1707" customWidth="1"/>
    <col min="11524" max="11524" width="15.54296875" style="1707" customWidth="1"/>
    <col min="11525" max="11525" width="17" style="1707" customWidth="1"/>
    <col min="11526" max="11526" width="22.453125" style="1707" customWidth="1"/>
    <col min="11527" max="11528" width="15.54296875" style="1707" customWidth="1"/>
    <col min="11529" max="11529" width="25.54296875" style="1707" customWidth="1"/>
    <col min="11530" max="11777" width="11.54296875" style="1707"/>
    <col min="11778" max="11778" width="18.453125" style="1707" customWidth="1"/>
    <col min="11779" max="11779" width="47.453125" style="1707" customWidth="1"/>
    <col min="11780" max="11780" width="15.54296875" style="1707" customWidth="1"/>
    <col min="11781" max="11781" width="17" style="1707" customWidth="1"/>
    <col min="11782" max="11782" width="22.453125" style="1707" customWidth="1"/>
    <col min="11783" max="11784" width="15.54296875" style="1707" customWidth="1"/>
    <col min="11785" max="11785" width="25.54296875" style="1707" customWidth="1"/>
    <col min="11786" max="12033" width="11.54296875" style="1707"/>
    <col min="12034" max="12034" width="18.453125" style="1707" customWidth="1"/>
    <col min="12035" max="12035" width="47.453125" style="1707" customWidth="1"/>
    <col min="12036" max="12036" width="15.54296875" style="1707" customWidth="1"/>
    <col min="12037" max="12037" width="17" style="1707" customWidth="1"/>
    <col min="12038" max="12038" width="22.453125" style="1707" customWidth="1"/>
    <col min="12039" max="12040" width="15.54296875" style="1707" customWidth="1"/>
    <col min="12041" max="12041" width="25.54296875" style="1707" customWidth="1"/>
    <col min="12042" max="12289" width="11.54296875" style="1707"/>
    <col min="12290" max="12290" width="18.453125" style="1707" customWidth="1"/>
    <col min="12291" max="12291" width="47.453125" style="1707" customWidth="1"/>
    <col min="12292" max="12292" width="15.54296875" style="1707" customWidth="1"/>
    <col min="12293" max="12293" width="17" style="1707" customWidth="1"/>
    <col min="12294" max="12294" width="22.453125" style="1707" customWidth="1"/>
    <col min="12295" max="12296" width="15.54296875" style="1707" customWidth="1"/>
    <col min="12297" max="12297" width="25.54296875" style="1707" customWidth="1"/>
    <col min="12298" max="12545" width="11.54296875" style="1707"/>
    <col min="12546" max="12546" width="18.453125" style="1707" customWidth="1"/>
    <col min="12547" max="12547" width="47.453125" style="1707" customWidth="1"/>
    <col min="12548" max="12548" width="15.54296875" style="1707" customWidth="1"/>
    <col min="12549" max="12549" width="17" style="1707" customWidth="1"/>
    <col min="12550" max="12550" width="22.453125" style="1707" customWidth="1"/>
    <col min="12551" max="12552" width="15.54296875" style="1707" customWidth="1"/>
    <col min="12553" max="12553" width="25.54296875" style="1707" customWidth="1"/>
    <col min="12554" max="12801" width="11.54296875" style="1707"/>
    <col min="12802" max="12802" width="18.453125" style="1707" customWidth="1"/>
    <col min="12803" max="12803" width="47.453125" style="1707" customWidth="1"/>
    <col min="12804" max="12804" width="15.54296875" style="1707" customWidth="1"/>
    <col min="12805" max="12805" width="17" style="1707" customWidth="1"/>
    <col min="12806" max="12806" width="22.453125" style="1707" customWidth="1"/>
    <col min="12807" max="12808" width="15.54296875" style="1707" customWidth="1"/>
    <col min="12809" max="12809" width="25.54296875" style="1707" customWidth="1"/>
    <col min="12810" max="13057" width="11.54296875" style="1707"/>
    <col min="13058" max="13058" width="18.453125" style="1707" customWidth="1"/>
    <col min="13059" max="13059" width="47.453125" style="1707" customWidth="1"/>
    <col min="13060" max="13060" width="15.54296875" style="1707" customWidth="1"/>
    <col min="13061" max="13061" width="17" style="1707" customWidth="1"/>
    <col min="13062" max="13062" width="22.453125" style="1707" customWidth="1"/>
    <col min="13063" max="13064" width="15.54296875" style="1707" customWidth="1"/>
    <col min="13065" max="13065" width="25.54296875" style="1707" customWidth="1"/>
    <col min="13066" max="13313" width="11.54296875" style="1707"/>
    <col min="13314" max="13314" width="18.453125" style="1707" customWidth="1"/>
    <col min="13315" max="13315" width="47.453125" style="1707" customWidth="1"/>
    <col min="13316" max="13316" width="15.54296875" style="1707" customWidth="1"/>
    <col min="13317" max="13317" width="17" style="1707" customWidth="1"/>
    <col min="13318" max="13318" width="22.453125" style="1707" customWidth="1"/>
    <col min="13319" max="13320" width="15.54296875" style="1707" customWidth="1"/>
    <col min="13321" max="13321" width="25.54296875" style="1707" customWidth="1"/>
    <col min="13322" max="13569" width="11.54296875" style="1707"/>
    <col min="13570" max="13570" width="18.453125" style="1707" customWidth="1"/>
    <col min="13571" max="13571" width="47.453125" style="1707" customWidth="1"/>
    <col min="13572" max="13572" width="15.54296875" style="1707" customWidth="1"/>
    <col min="13573" max="13573" width="17" style="1707" customWidth="1"/>
    <col min="13574" max="13574" width="22.453125" style="1707" customWidth="1"/>
    <col min="13575" max="13576" width="15.54296875" style="1707" customWidth="1"/>
    <col min="13577" max="13577" width="25.54296875" style="1707" customWidth="1"/>
    <col min="13578" max="13825" width="11.54296875" style="1707"/>
    <col min="13826" max="13826" width="18.453125" style="1707" customWidth="1"/>
    <col min="13827" max="13827" width="47.453125" style="1707" customWidth="1"/>
    <col min="13828" max="13828" width="15.54296875" style="1707" customWidth="1"/>
    <col min="13829" max="13829" width="17" style="1707" customWidth="1"/>
    <col min="13830" max="13830" width="22.453125" style="1707" customWidth="1"/>
    <col min="13831" max="13832" width="15.54296875" style="1707" customWidth="1"/>
    <col min="13833" max="13833" width="25.54296875" style="1707" customWidth="1"/>
    <col min="13834" max="14081" width="11.54296875" style="1707"/>
    <col min="14082" max="14082" width="18.453125" style="1707" customWidth="1"/>
    <col min="14083" max="14083" width="47.453125" style="1707" customWidth="1"/>
    <col min="14084" max="14084" width="15.54296875" style="1707" customWidth="1"/>
    <col min="14085" max="14085" width="17" style="1707" customWidth="1"/>
    <col min="14086" max="14086" width="22.453125" style="1707" customWidth="1"/>
    <col min="14087" max="14088" width="15.54296875" style="1707" customWidth="1"/>
    <col min="14089" max="14089" width="25.54296875" style="1707" customWidth="1"/>
    <col min="14090" max="14337" width="11.54296875" style="1707"/>
    <col min="14338" max="14338" width="18.453125" style="1707" customWidth="1"/>
    <col min="14339" max="14339" width="47.453125" style="1707" customWidth="1"/>
    <col min="14340" max="14340" width="15.54296875" style="1707" customWidth="1"/>
    <col min="14341" max="14341" width="17" style="1707" customWidth="1"/>
    <col min="14342" max="14342" width="22.453125" style="1707" customWidth="1"/>
    <col min="14343" max="14344" width="15.54296875" style="1707" customWidth="1"/>
    <col min="14345" max="14345" width="25.54296875" style="1707" customWidth="1"/>
    <col min="14346" max="14593" width="11.54296875" style="1707"/>
    <col min="14594" max="14594" width="18.453125" style="1707" customWidth="1"/>
    <col min="14595" max="14595" width="47.453125" style="1707" customWidth="1"/>
    <col min="14596" max="14596" width="15.54296875" style="1707" customWidth="1"/>
    <col min="14597" max="14597" width="17" style="1707" customWidth="1"/>
    <col min="14598" max="14598" width="22.453125" style="1707" customWidth="1"/>
    <col min="14599" max="14600" width="15.54296875" style="1707" customWidth="1"/>
    <col min="14601" max="14601" width="25.54296875" style="1707" customWidth="1"/>
    <col min="14602" max="14849" width="11.54296875" style="1707"/>
    <col min="14850" max="14850" width="18.453125" style="1707" customWidth="1"/>
    <col min="14851" max="14851" width="47.453125" style="1707" customWidth="1"/>
    <col min="14852" max="14852" width="15.54296875" style="1707" customWidth="1"/>
    <col min="14853" max="14853" width="17" style="1707" customWidth="1"/>
    <col min="14854" max="14854" width="22.453125" style="1707" customWidth="1"/>
    <col min="14855" max="14856" width="15.54296875" style="1707" customWidth="1"/>
    <col min="14857" max="14857" width="25.54296875" style="1707" customWidth="1"/>
    <col min="14858" max="15105" width="11.54296875" style="1707"/>
    <col min="15106" max="15106" width="18.453125" style="1707" customWidth="1"/>
    <col min="15107" max="15107" width="47.453125" style="1707" customWidth="1"/>
    <col min="15108" max="15108" width="15.54296875" style="1707" customWidth="1"/>
    <col min="15109" max="15109" width="17" style="1707" customWidth="1"/>
    <col min="15110" max="15110" width="22.453125" style="1707" customWidth="1"/>
    <col min="15111" max="15112" width="15.54296875" style="1707" customWidth="1"/>
    <col min="15113" max="15113" width="25.54296875" style="1707" customWidth="1"/>
    <col min="15114" max="15361" width="11.54296875" style="1707"/>
    <col min="15362" max="15362" width="18.453125" style="1707" customWidth="1"/>
    <col min="15363" max="15363" width="47.453125" style="1707" customWidth="1"/>
    <col min="15364" max="15364" width="15.54296875" style="1707" customWidth="1"/>
    <col min="15365" max="15365" width="17" style="1707" customWidth="1"/>
    <col min="15366" max="15366" width="22.453125" style="1707" customWidth="1"/>
    <col min="15367" max="15368" width="15.54296875" style="1707" customWidth="1"/>
    <col min="15369" max="15369" width="25.54296875" style="1707" customWidth="1"/>
    <col min="15370" max="15617" width="11.54296875" style="1707"/>
    <col min="15618" max="15618" width="18.453125" style="1707" customWidth="1"/>
    <col min="15619" max="15619" width="47.453125" style="1707" customWidth="1"/>
    <col min="15620" max="15620" width="15.54296875" style="1707" customWidth="1"/>
    <col min="15621" max="15621" width="17" style="1707" customWidth="1"/>
    <col min="15622" max="15622" width="22.453125" style="1707" customWidth="1"/>
    <col min="15623" max="15624" width="15.54296875" style="1707" customWidth="1"/>
    <col min="15625" max="15625" width="25.54296875" style="1707" customWidth="1"/>
    <col min="15626" max="15873" width="11.54296875" style="1707"/>
    <col min="15874" max="15874" width="18.453125" style="1707" customWidth="1"/>
    <col min="15875" max="15875" width="47.453125" style="1707" customWidth="1"/>
    <col min="15876" max="15876" width="15.54296875" style="1707" customWidth="1"/>
    <col min="15877" max="15877" width="17" style="1707" customWidth="1"/>
    <col min="15878" max="15878" width="22.453125" style="1707" customWidth="1"/>
    <col min="15879" max="15880" width="15.54296875" style="1707" customWidth="1"/>
    <col min="15881" max="15881" width="25.54296875" style="1707" customWidth="1"/>
    <col min="15882" max="16129" width="11.54296875" style="1707"/>
    <col min="16130" max="16130" width="18.453125" style="1707" customWidth="1"/>
    <col min="16131" max="16131" width="47.453125" style="1707" customWidth="1"/>
    <col min="16132" max="16132" width="15.54296875" style="1707" customWidth="1"/>
    <col min="16133" max="16133" width="17" style="1707" customWidth="1"/>
    <col min="16134" max="16134" width="22.453125" style="1707" customWidth="1"/>
    <col min="16135" max="16136" width="15.54296875" style="1707" customWidth="1"/>
    <col min="16137" max="16137" width="25.54296875" style="1707" customWidth="1"/>
    <col min="16138" max="16384" width="11.54296875" style="1707"/>
  </cols>
  <sheetData>
    <row r="1" spans="1:33">
      <c r="A1" s="1700" t="s">
        <v>1956</v>
      </c>
      <c r="B1" s="1700" t="s">
        <v>1957</v>
      </c>
      <c r="C1" s="1700" t="s">
        <v>1958</v>
      </c>
      <c r="D1" s="1700" t="s">
        <v>1959</v>
      </c>
      <c r="E1" s="1701" t="s">
        <v>1960</v>
      </c>
      <c r="F1" s="1700" t="s">
        <v>1961</v>
      </c>
      <c r="G1" s="1700" t="s">
        <v>1962</v>
      </c>
      <c r="H1" s="1700" t="s">
        <v>1963</v>
      </c>
      <c r="I1" s="1702" t="s">
        <v>1964</v>
      </c>
      <c r="J1" s="1702" t="s">
        <v>1965</v>
      </c>
      <c r="K1" s="1703" t="s">
        <v>1966</v>
      </c>
      <c r="L1" s="1704" t="s">
        <v>1967</v>
      </c>
      <c r="M1" s="1704" t="s">
        <v>1968</v>
      </c>
      <c r="N1" s="1704" t="s">
        <v>1969</v>
      </c>
      <c r="O1" s="1704" t="s">
        <v>1970</v>
      </c>
      <c r="P1" s="1705" t="s">
        <v>1971</v>
      </c>
      <c r="Q1" s="1705" t="s">
        <v>1972</v>
      </c>
      <c r="R1" s="1705" t="s">
        <v>1973</v>
      </c>
      <c r="S1" s="1705" t="s">
        <v>1974</v>
      </c>
      <c r="T1" s="1705" t="s">
        <v>1975</v>
      </c>
      <c r="U1" s="1702" t="s">
        <v>1976</v>
      </c>
      <c r="V1" s="1702" t="s">
        <v>1977</v>
      </c>
      <c r="W1" s="1702" t="s">
        <v>1978</v>
      </c>
      <c r="X1" s="1702" t="s">
        <v>1979</v>
      </c>
      <c r="Y1" s="1706" t="s">
        <v>1980</v>
      </c>
      <c r="Z1" s="1706" t="s">
        <v>1981</v>
      </c>
      <c r="AA1" s="1706" t="s">
        <v>1982</v>
      </c>
      <c r="AB1" s="1706" t="s">
        <v>1983</v>
      </c>
      <c r="AC1" s="1706" t="s">
        <v>1984</v>
      </c>
      <c r="AD1" s="1706" t="s">
        <v>2022</v>
      </c>
      <c r="AE1" s="1706" t="s">
        <v>2023</v>
      </c>
      <c r="AF1" s="1706" t="s">
        <v>2024</v>
      </c>
      <c r="AG1" s="1706" t="s">
        <v>2025</v>
      </c>
    </row>
    <row r="2" spans="1:33">
      <c r="A2" s="1708" t="str">
        <f t="shared" ref="A2" si="0">ROW()-1&amp;"_"&amp;TEXT(J2,"JJMMAA")</f>
        <v>1_290925</v>
      </c>
      <c r="B2" s="1708" t="s">
        <v>2028</v>
      </c>
      <c r="C2" s="1708" t="s">
        <v>1985</v>
      </c>
      <c r="D2" s="1709" t="s">
        <v>1986</v>
      </c>
      <c r="E2" s="1710">
        <f>'Cashflow Synthesis'!E13</f>
        <v>1562792.1</v>
      </c>
      <c r="F2" s="1711" t="s">
        <v>309</v>
      </c>
      <c r="G2" s="1712" t="str">
        <f>LEFT('Cashflow Synthesis'!D13,34)</f>
        <v>Administration and Management Fee</v>
      </c>
      <c r="H2" s="1712" t="str">
        <f t="shared" ref="H2" si="1">G2</f>
        <v>Administration and Management Fee</v>
      </c>
      <c r="I2" s="1713">
        <f ca="1">TODAY()</f>
        <v>45917</v>
      </c>
      <c r="J2" s="1713">
        <f>'Cover Page'!$C$14</f>
        <v>45929</v>
      </c>
      <c r="K2" s="1714" t="s">
        <v>1987</v>
      </c>
      <c r="L2" s="1719" t="s">
        <v>406</v>
      </c>
      <c r="M2" s="1708" t="s">
        <v>407</v>
      </c>
      <c r="N2" s="1708" t="s">
        <v>1992</v>
      </c>
      <c r="O2" s="1715" t="str">
        <f>'Cashflow Synthesis'!H13</f>
        <v>FR76 3000 3041 7000 0670 0230 635</v>
      </c>
      <c r="P2" s="1708" t="s">
        <v>407</v>
      </c>
      <c r="Q2" s="1708">
        <v>0</v>
      </c>
      <c r="R2" s="1716">
        <v>0</v>
      </c>
      <c r="S2" s="1709">
        <v>0</v>
      </c>
      <c r="T2" s="1709">
        <v>0</v>
      </c>
      <c r="U2" s="1708" t="str">
        <f>'Cashflow Synthesis'!J13</f>
        <v>SG</v>
      </c>
      <c r="V2" s="1708" t="str">
        <f>U2</f>
        <v>SG</v>
      </c>
      <c r="W2" s="1708" t="str">
        <f>'Cashflow Synthesis'!I13</f>
        <v>SOGEFRPP</v>
      </c>
      <c r="X2" s="1708" t="str">
        <f>'Cashflow Synthesis'!K13</f>
        <v xml:space="preserve">FR76 3000 3049 7100 0070 0023 951	</v>
      </c>
      <c r="Y2" s="1717" t="s">
        <v>1988</v>
      </c>
      <c r="Z2" s="1717" t="s">
        <v>1989</v>
      </c>
      <c r="AA2" s="1717" t="s">
        <v>964</v>
      </c>
      <c r="AB2" s="1717" t="s">
        <v>1990</v>
      </c>
      <c r="AC2" s="1717" t="s">
        <v>1991</v>
      </c>
      <c r="AD2" s="1717"/>
      <c r="AE2" s="1717"/>
      <c r="AF2" s="1717"/>
      <c r="AG2" s="1717"/>
    </row>
    <row r="3" spans="1:33">
      <c r="A3" s="1708" t="str">
        <f t="shared" ref="A3:A21" si="2">ROW()-1&amp;"_"&amp;TEXT(J3,"JJMMAA")</f>
        <v>2_290925</v>
      </c>
      <c r="B3" s="1708" t="s">
        <v>2028</v>
      </c>
      <c r="C3" s="1708" t="s">
        <v>1985</v>
      </c>
      <c r="D3" s="1709" t="s">
        <v>1986</v>
      </c>
      <c r="E3" s="1710">
        <f>'Cashflow Synthesis'!E14</f>
        <v>13833.77</v>
      </c>
      <c r="F3" s="1711" t="s">
        <v>309</v>
      </c>
      <c r="G3" s="1712" t="str">
        <f>LEFT('Cashflow Synthesis'!D14,34)</f>
        <v>Servicing and Recovery Fee</v>
      </c>
      <c r="H3" s="1712" t="str">
        <f t="shared" ref="H3:H21" si="3">G3</f>
        <v>Servicing and Recovery Fee</v>
      </c>
      <c r="I3" s="1713">
        <f t="shared" ref="I3:I21" ca="1" si="4">TODAY()</f>
        <v>45917</v>
      </c>
      <c r="J3" s="1713">
        <f>'Cover Page'!$C$14</f>
        <v>45929</v>
      </c>
      <c r="K3" s="1714" t="s">
        <v>1987</v>
      </c>
      <c r="L3" s="1719" t="s">
        <v>406</v>
      </c>
      <c r="M3" s="1708" t="s">
        <v>407</v>
      </c>
      <c r="N3" s="1708" t="s">
        <v>1992</v>
      </c>
      <c r="O3" s="1715" t="str">
        <f>'Cashflow Synthesis'!H14</f>
        <v>FR76 3000 3041 7000 0670 0230 635</v>
      </c>
      <c r="P3" s="1708" t="s">
        <v>407</v>
      </c>
      <c r="Q3" s="1708">
        <v>0</v>
      </c>
      <c r="R3" s="1716">
        <v>0</v>
      </c>
      <c r="S3" s="1709">
        <v>0</v>
      </c>
      <c r="T3" s="1709">
        <v>0</v>
      </c>
      <c r="U3" s="1708" t="str">
        <f>'Cashflow Synthesis'!J14</f>
        <v>SG</v>
      </c>
      <c r="V3" s="1708" t="str">
        <f t="shared" ref="V3:V21" si="5">U3</f>
        <v>SG</v>
      </c>
      <c r="W3" s="1708" t="str">
        <f>'Cashflow Synthesis'!I14</f>
        <v>SOGEFRPP</v>
      </c>
      <c r="X3" s="1708" t="str">
        <f>'Cashflow Synthesis'!K14</f>
        <v xml:space="preserve">FR76 3000 3049 7100 0070 0023 951	</v>
      </c>
      <c r="Y3" s="1717" t="s">
        <v>1988</v>
      </c>
      <c r="Z3" s="1717" t="s">
        <v>1989</v>
      </c>
      <c r="AA3" s="1717" t="s">
        <v>964</v>
      </c>
      <c r="AB3" s="1717" t="s">
        <v>1990</v>
      </c>
      <c r="AC3" s="1717" t="s">
        <v>1991</v>
      </c>
      <c r="AD3" s="1717"/>
      <c r="AE3" s="1717"/>
      <c r="AF3" s="1717"/>
      <c r="AG3" s="1717"/>
    </row>
    <row r="4" spans="1:33">
      <c r="A4" s="1708" t="str">
        <f t="shared" si="2"/>
        <v>3_290925</v>
      </c>
      <c r="B4" s="1708" t="s">
        <v>2028</v>
      </c>
      <c r="C4" s="1708" t="s">
        <v>1985</v>
      </c>
      <c r="D4" s="1709" t="s">
        <v>1986</v>
      </c>
      <c r="E4" s="1710">
        <f>'Cashflow Synthesis'!E15</f>
        <v>5416.67</v>
      </c>
      <c r="F4" s="1711" t="s">
        <v>309</v>
      </c>
      <c r="G4" s="1712" t="str">
        <f>LEFT('Cashflow Synthesis'!D15,34)</f>
        <v>Management Company fees</v>
      </c>
      <c r="H4" s="1712" t="str">
        <f t="shared" si="3"/>
        <v>Management Company fees</v>
      </c>
      <c r="I4" s="1713">
        <f t="shared" ca="1" si="4"/>
        <v>45917</v>
      </c>
      <c r="J4" s="1713">
        <f>'Cover Page'!$C$14</f>
        <v>45929</v>
      </c>
      <c r="K4" s="1714" t="s">
        <v>1987</v>
      </c>
      <c r="L4" s="1719" t="s">
        <v>406</v>
      </c>
      <c r="M4" s="1708" t="s">
        <v>407</v>
      </c>
      <c r="N4" s="1708" t="s">
        <v>1992</v>
      </c>
      <c r="O4" s="1715" t="str">
        <f>'Cashflow Synthesis'!H15</f>
        <v>FR76 3000 3041 7000 0670 0230 635</v>
      </c>
      <c r="P4" s="1708" t="s">
        <v>407</v>
      </c>
      <c r="Q4" s="1708">
        <v>0</v>
      </c>
      <c r="R4" s="1716">
        <v>0</v>
      </c>
      <c r="S4" s="1709">
        <v>0</v>
      </c>
      <c r="T4" s="1709">
        <v>0</v>
      </c>
      <c r="U4" s="1708" t="str">
        <f>'Cashflow Synthesis'!J15</f>
        <v>IQEQ Management</v>
      </c>
      <c r="V4" s="1708" t="str">
        <f t="shared" si="5"/>
        <v>IQEQ Management</v>
      </c>
      <c r="W4" s="1708" t="str">
        <f>'Cashflow Synthesis'!I15</f>
        <v>CCFRFRPP</v>
      </c>
      <c r="X4" s="1708" t="str">
        <f>'Cashflow Synthesis'!K15</f>
        <v>FR76 3005 6000 5000 5000 7046 525</v>
      </c>
      <c r="Y4" s="1717" t="s">
        <v>1988</v>
      </c>
      <c r="Z4" s="1717" t="s">
        <v>1989</v>
      </c>
      <c r="AA4" s="1717" t="s">
        <v>964</v>
      </c>
      <c r="AB4" s="1717" t="s">
        <v>1990</v>
      </c>
      <c r="AC4" s="1717" t="s">
        <v>1991</v>
      </c>
      <c r="AD4" s="1717"/>
      <c r="AE4" s="1717"/>
      <c r="AF4" s="1717"/>
      <c r="AG4" s="1717"/>
    </row>
    <row r="5" spans="1:33">
      <c r="A5" s="1708" t="str">
        <f t="shared" si="2"/>
        <v>4_290925</v>
      </c>
      <c r="B5" s="1708" t="s">
        <v>2028</v>
      </c>
      <c r="C5" s="1708" t="s">
        <v>1985</v>
      </c>
      <c r="D5" s="1709" t="s">
        <v>1986</v>
      </c>
      <c r="E5" s="1710">
        <f>'Cashflow Synthesis'!E16</f>
        <v>12500</v>
      </c>
      <c r="F5" s="1711" t="s">
        <v>309</v>
      </c>
      <c r="G5" s="1712" t="str">
        <f>LEFT('Cashflow Synthesis'!D16,34)</f>
        <v>Custodian fee</v>
      </c>
      <c r="H5" s="1712" t="str">
        <f t="shared" si="3"/>
        <v>Custodian fee</v>
      </c>
      <c r="I5" s="1713">
        <f t="shared" ca="1" si="4"/>
        <v>45917</v>
      </c>
      <c r="J5" s="1713">
        <f>'Cover Page'!$C$14</f>
        <v>45929</v>
      </c>
      <c r="K5" s="1714" t="s">
        <v>1987</v>
      </c>
      <c r="L5" s="1719" t="s">
        <v>406</v>
      </c>
      <c r="M5" s="1708" t="s">
        <v>407</v>
      </c>
      <c r="N5" s="1708" t="s">
        <v>1992</v>
      </c>
      <c r="O5" s="1715" t="str">
        <f>'Cashflow Synthesis'!H16</f>
        <v>FR76 3000 3041 7000 0670 0230 635</v>
      </c>
      <c r="P5" s="1708" t="s">
        <v>407</v>
      </c>
      <c r="Q5" s="1708">
        <v>0</v>
      </c>
      <c r="R5" s="1716">
        <v>0</v>
      </c>
      <c r="S5" s="1709">
        <v>0</v>
      </c>
      <c r="T5" s="1709">
        <v>0</v>
      </c>
      <c r="U5" s="1708" t="str">
        <f>'Cashflow Synthesis'!J16</f>
        <v>SGSS</v>
      </c>
      <c r="V5" s="1708" t="str">
        <f t="shared" si="5"/>
        <v>SGSS</v>
      </c>
      <c r="W5" s="1708" t="str">
        <f>'Cashflow Synthesis'!I16</f>
        <v>SOGEFRPP</v>
      </c>
      <c r="X5" s="1708" t="str">
        <f>'Cashflow Synthesis'!K16</f>
        <v>FR76 3000 3055 8100 0993 8864 676</v>
      </c>
      <c r="Y5" s="1717" t="s">
        <v>1988</v>
      </c>
      <c r="Z5" s="1717" t="s">
        <v>1989</v>
      </c>
      <c r="AA5" s="1717" t="s">
        <v>964</v>
      </c>
      <c r="AB5" s="1717" t="s">
        <v>1990</v>
      </c>
      <c r="AC5" s="1717" t="s">
        <v>1991</v>
      </c>
      <c r="AD5" s="1717"/>
      <c r="AE5" s="1717"/>
      <c r="AF5" s="1717"/>
      <c r="AG5" s="1717"/>
    </row>
    <row r="6" spans="1:33">
      <c r="A6" s="1708" t="str">
        <f t="shared" si="2"/>
        <v>5_290925</v>
      </c>
      <c r="B6" s="1708" t="s">
        <v>2028</v>
      </c>
      <c r="C6" s="1708" t="s">
        <v>1985</v>
      </c>
      <c r="D6" s="1709" t="s">
        <v>1986</v>
      </c>
      <c r="E6" s="1710">
        <f>'Cashflow Synthesis'!E17</f>
        <v>480</v>
      </c>
      <c r="F6" s="1711" t="s">
        <v>309</v>
      </c>
      <c r="G6" s="1712" t="str">
        <f>LEFT('Cashflow Synthesis'!D17,34)</f>
        <v xml:space="preserve">Paying Agent </v>
      </c>
      <c r="H6" s="1712" t="str">
        <f t="shared" si="3"/>
        <v xml:space="preserve">Paying Agent </v>
      </c>
      <c r="I6" s="1713">
        <f t="shared" ca="1" si="4"/>
        <v>45917</v>
      </c>
      <c r="J6" s="1713">
        <f>'Cover Page'!$C$14</f>
        <v>45929</v>
      </c>
      <c r="K6" s="1714" t="s">
        <v>1987</v>
      </c>
      <c r="L6" s="1719" t="s">
        <v>406</v>
      </c>
      <c r="M6" s="1708" t="s">
        <v>407</v>
      </c>
      <c r="N6" s="1708" t="s">
        <v>1992</v>
      </c>
      <c r="O6" s="1715" t="str">
        <f>'Cashflow Synthesis'!H17</f>
        <v>FR76 3000 3041 7000 0670 0230 635</v>
      </c>
      <c r="P6" s="1708" t="s">
        <v>407</v>
      </c>
      <c r="Q6" s="1708">
        <v>0</v>
      </c>
      <c r="R6" s="1716">
        <v>0</v>
      </c>
      <c r="S6" s="1709">
        <v>0</v>
      </c>
      <c r="T6" s="1709">
        <v>0</v>
      </c>
      <c r="U6" s="1708" t="str">
        <f>'Cashflow Synthesis'!J17</f>
        <v>SGSS</v>
      </c>
      <c r="V6" s="1708" t="str">
        <f t="shared" si="5"/>
        <v>SGSS</v>
      </c>
      <c r="W6" s="1708" t="str">
        <f>'Cashflow Synthesis'!I17</f>
        <v>SOGEFRPP</v>
      </c>
      <c r="X6" s="1708" t="str">
        <f>'Cashflow Synthesis'!K17</f>
        <v>FR76 3000 3055 8100 0993 8864 676</v>
      </c>
      <c r="Y6" s="1717" t="s">
        <v>1988</v>
      </c>
      <c r="Z6" s="1717" t="s">
        <v>1989</v>
      </c>
      <c r="AA6" s="1717" t="s">
        <v>964</v>
      </c>
      <c r="AB6" s="1717" t="s">
        <v>1990</v>
      </c>
      <c r="AC6" s="1717" t="s">
        <v>1991</v>
      </c>
      <c r="AD6" s="1717"/>
      <c r="AE6" s="1717"/>
      <c r="AF6" s="1717"/>
      <c r="AG6" s="1717"/>
    </row>
    <row r="7" spans="1:33">
      <c r="A7" s="1708" t="str">
        <f t="shared" si="2"/>
        <v>6_290925</v>
      </c>
      <c r="B7" s="1708" t="s">
        <v>2028</v>
      </c>
      <c r="C7" s="1708" t="s">
        <v>1985</v>
      </c>
      <c r="D7" s="1709" t="s">
        <v>1986</v>
      </c>
      <c r="E7" s="1710">
        <f>'Cashflow Synthesis'!E18</f>
        <v>1050</v>
      </c>
      <c r="F7" s="1711" t="s">
        <v>309</v>
      </c>
      <c r="G7" s="1712" t="str">
        <f>LEFT('Cashflow Synthesis'!D18,34)</f>
        <v>Account Bank and Cash Manager</v>
      </c>
      <c r="H7" s="1712" t="str">
        <f t="shared" si="3"/>
        <v>Account Bank and Cash Manager</v>
      </c>
      <c r="I7" s="1713">
        <f t="shared" ca="1" si="4"/>
        <v>45917</v>
      </c>
      <c r="J7" s="1713">
        <f>'Cover Page'!$C$14</f>
        <v>45929</v>
      </c>
      <c r="K7" s="1714" t="s">
        <v>1987</v>
      </c>
      <c r="L7" s="1719" t="s">
        <v>406</v>
      </c>
      <c r="M7" s="1708" t="s">
        <v>407</v>
      </c>
      <c r="N7" s="1708" t="s">
        <v>1992</v>
      </c>
      <c r="O7" s="1715" t="str">
        <f>'Cashflow Synthesis'!H18</f>
        <v>FR76 3000 3041 7000 0670 0230 635</v>
      </c>
      <c r="P7" s="1708" t="s">
        <v>407</v>
      </c>
      <c r="Q7" s="1708">
        <v>0</v>
      </c>
      <c r="R7" s="1716">
        <v>0</v>
      </c>
      <c r="S7" s="1709">
        <v>0</v>
      </c>
      <c r="T7" s="1709">
        <v>0</v>
      </c>
      <c r="U7" s="1708" t="str">
        <f>'Cashflow Synthesis'!J18</f>
        <v>SG</v>
      </c>
      <c r="V7" s="1708" t="str">
        <f t="shared" si="5"/>
        <v>SG</v>
      </c>
      <c r="W7" s="1708" t="str">
        <f>'Cashflow Synthesis'!I18</f>
        <v>SOGEFRPP</v>
      </c>
      <c r="X7" s="1708" t="str">
        <f>'Cashflow Synthesis'!K18</f>
        <v>FR76 3000 3041 7000 0670 0230 635</v>
      </c>
      <c r="Y7" s="1717" t="s">
        <v>1988</v>
      </c>
      <c r="Z7" s="1717" t="s">
        <v>1989</v>
      </c>
      <c r="AA7" s="1717" t="s">
        <v>964</v>
      </c>
      <c r="AB7" s="1717" t="s">
        <v>1990</v>
      </c>
      <c r="AC7" s="1717" t="s">
        <v>1991</v>
      </c>
      <c r="AD7" s="1717"/>
      <c r="AE7" s="1717"/>
      <c r="AF7" s="1717"/>
      <c r="AG7" s="1717"/>
    </row>
    <row r="8" spans="1:33">
      <c r="A8" s="1708" t="str">
        <f t="shared" si="2"/>
        <v>7_290925</v>
      </c>
      <c r="B8" s="1708" t="s">
        <v>2028</v>
      </c>
      <c r="C8" s="1708" t="s">
        <v>1985</v>
      </c>
      <c r="D8" s="1709" t="s">
        <v>1986</v>
      </c>
      <c r="E8" s="1710">
        <f>'Cashflow Synthesis'!E19</f>
        <v>0</v>
      </c>
      <c r="F8" s="1711" t="s">
        <v>309</v>
      </c>
      <c r="G8" s="1712" t="str">
        <f>LEFT('Cashflow Synthesis'!D19,34)</f>
        <v>Data Protection Agent</v>
      </c>
      <c r="H8" s="1712" t="str">
        <f t="shared" si="3"/>
        <v>Data Protection Agent</v>
      </c>
      <c r="I8" s="1713">
        <f t="shared" ca="1" si="4"/>
        <v>45917</v>
      </c>
      <c r="J8" s="1713">
        <f>'Cover Page'!$C$14</f>
        <v>45929</v>
      </c>
      <c r="K8" s="1714" t="s">
        <v>1987</v>
      </c>
      <c r="L8" s="1719" t="s">
        <v>406</v>
      </c>
      <c r="M8" s="1708" t="s">
        <v>407</v>
      </c>
      <c r="N8" s="1708" t="s">
        <v>1992</v>
      </c>
      <c r="O8" s="1715" t="str">
        <f>'Cashflow Synthesis'!H19</f>
        <v>FR76 3000 3041 7000 0670 0230 635</v>
      </c>
      <c r="P8" s="1708" t="s">
        <v>407</v>
      </c>
      <c r="Q8" s="1708">
        <v>0</v>
      </c>
      <c r="R8" s="1716">
        <v>0</v>
      </c>
      <c r="S8" s="1709">
        <v>0</v>
      </c>
      <c r="T8" s="1709">
        <v>0</v>
      </c>
      <c r="U8" s="1708" t="str">
        <f>'Cashflow Synthesis'!J19</f>
        <v>SGSS</v>
      </c>
      <c r="V8" s="1708" t="str">
        <f t="shared" si="5"/>
        <v>SGSS</v>
      </c>
      <c r="W8" s="1708" t="str">
        <f>'Cashflow Synthesis'!I19</f>
        <v>SOGEFRPP</v>
      </c>
      <c r="X8" s="1708" t="str">
        <f>'Cashflow Synthesis'!K19</f>
        <v>FR76 3000 3055 8100 0993 8864 676</v>
      </c>
      <c r="Y8" s="1717" t="s">
        <v>1988</v>
      </c>
      <c r="Z8" s="1717" t="s">
        <v>1989</v>
      </c>
      <c r="AA8" s="1717" t="s">
        <v>964</v>
      </c>
      <c r="AB8" s="1717" t="s">
        <v>1990</v>
      </c>
      <c r="AC8" s="1717" t="s">
        <v>1991</v>
      </c>
      <c r="AD8" s="1717"/>
      <c r="AE8" s="1717"/>
      <c r="AF8" s="1717"/>
      <c r="AG8" s="1717"/>
    </row>
    <row r="9" spans="1:33">
      <c r="A9" s="1708" t="str">
        <f t="shared" si="2"/>
        <v>8_290925</v>
      </c>
      <c r="B9" s="1708" t="s">
        <v>2028</v>
      </c>
      <c r="C9" s="1708" t="s">
        <v>1985</v>
      </c>
      <c r="D9" s="1709" t="s">
        <v>1986</v>
      </c>
      <c r="E9" s="1710">
        <f>'Cashflow Synthesis'!E20</f>
        <v>0</v>
      </c>
      <c r="F9" s="1711" t="s">
        <v>309</v>
      </c>
      <c r="G9" s="1712" t="str">
        <f>LEFT('Cashflow Synthesis'!D20,34)</f>
        <v>Issuer Registrar</v>
      </c>
      <c r="H9" s="1712" t="str">
        <f t="shared" si="3"/>
        <v>Issuer Registrar</v>
      </c>
      <c r="I9" s="1713">
        <f t="shared" ca="1" si="4"/>
        <v>45917</v>
      </c>
      <c r="J9" s="1713">
        <f>'Cover Page'!$C$14</f>
        <v>45929</v>
      </c>
      <c r="K9" s="1714" t="s">
        <v>1987</v>
      </c>
      <c r="L9" s="1719" t="s">
        <v>406</v>
      </c>
      <c r="M9" s="1708" t="s">
        <v>407</v>
      </c>
      <c r="N9" s="1708" t="s">
        <v>1992</v>
      </c>
      <c r="O9" s="1715" t="str">
        <f>'Cashflow Synthesis'!H20</f>
        <v>FR76 3000 3041 7000 0670 0230 635</v>
      </c>
      <c r="P9" s="1708" t="s">
        <v>407</v>
      </c>
      <c r="Q9" s="1708">
        <v>0</v>
      </c>
      <c r="R9" s="1716">
        <v>0</v>
      </c>
      <c r="S9" s="1709">
        <v>0</v>
      </c>
      <c r="T9" s="1709">
        <v>0</v>
      </c>
      <c r="U9" s="1708" t="str">
        <f>'Cashflow Synthesis'!J20</f>
        <v>SGSS</v>
      </c>
      <c r="V9" s="1708" t="str">
        <f t="shared" si="5"/>
        <v>SGSS</v>
      </c>
      <c r="W9" s="1708" t="str">
        <f>'Cashflow Synthesis'!I20</f>
        <v>SOGEFRPP</v>
      </c>
      <c r="X9" s="1708" t="str">
        <f>'Cashflow Synthesis'!K20</f>
        <v>FR76 3000 3055 8100 0993 8864 676</v>
      </c>
      <c r="Y9" s="1717" t="s">
        <v>1988</v>
      </c>
      <c r="Z9" s="1717" t="s">
        <v>1989</v>
      </c>
      <c r="AA9" s="1717" t="s">
        <v>964</v>
      </c>
      <c r="AB9" s="1717" t="s">
        <v>1990</v>
      </c>
      <c r="AC9" s="1717" t="s">
        <v>1991</v>
      </c>
      <c r="AD9" s="1717"/>
      <c r="AE9" s="1717"/>
      <c r="AF9" s="1717"/>
      <c r="AG9" s="1717"/>
    </row>
    <row r="10" spans="1:33">
      <c r="A10" s="1708" t="str">
        <f t="shared" si="2"/>
        <v>9_290925</v>
      </c>
      <c r="B10" s="1708" t="s">
        <v>2028</v>
      </c>
      <c r="C10" s="1708" t="s">
        <v>1985</v>
      </c>
      <c r="D10" s="1709" t="s">
        <v>1986</v>
      </c>
      <c r="E10" s="1710">
        <f>'Cashflow Synthesis'!E21</f>
        <v>0</v>
      </c>
      <c r="F10" s="1711" t="s">
        <v>309</v>
      </c>
      <c r="G10" s="1712" t="str">
        <f>LEFT('Cashflow Synthesis'!D21,34)</f>
        <v>Rating Agencies</v>
      </c>
      <c r="H10" s="1712" t="str">
        <f t="shared" si="3"/>
        <v>Rating Agencies</v>
      </c>
      <c r="I10" s="1713">
        <f t="shared" ca="1" si="4"/>
        <v>45917</v>
      </c>
      <c r="J10" s="1713">
        <f>'Cover Page'!$C$14</f>
        <v>45929</v>
      </c>
      <c r="K10" s="1714" t="s">
        <v>1987</v>
      </c>
      <c r="L10" s="1719" t="s">
        <v>406</v>
      </c>
      <c r="M10" s="1708" t="s">
        <v>407</v>
      </c>
      <c r="N10" s="1708" t="s">
        <v>1992</v>
      </c>
      <c r="O10" s="1715" t="str">
        <f>'Cashflow Synthesis'!H21</f>
        <v>FR76 3000 3041 7000 0670 0230 635</v>
      </c>
      <c r="P10" s="1708" t="s">
        <v>407</v>
      </c>
      <c r="Q10" s="1708">
        <v>0</v>
      </c>
      <c r="R10" s="1716">
        <v>0</v>
      </c>
      <c r="S10" s="1709">
        <v>0</v>
      </c>
      <c r="T10" s="1709">
        <v>0</v>
      </c>
      <c r="U10" s="1708" t="str">
        <f>'Cashflow Synthesis'!J21</f>
        <v>DBRS</v>
      </c>
      <c r="V10" s="1708" t="str">
        <f t="shared" si="5"/>
        <v>DBRS</v>
      </c>
      <c r="W10" s="1708" t="str">
        <f>'Cashflow Synthesis'!I21</f>
        <v>DEUTDEFF</v>
      </c>
      <c r="X10" s="1708" t="str">
        <f>'Cashflow Synthesis'!K21</f>
        <v>DE18 5011 0800 6161 5223 77</v>
      </c>
      <c r="Y10" s="1717" t="s">
        <v>1988</v>
      </c>
      <c r="Z10" s="1717" t="s">
        <v>1989</v>
      </c>
      <c r="AA10" s="1717" t="s">
        <v>964</v>
      </c>
      <c r="AB10" s="1717" t="s">
        <v>1990</v>
      </c>
      <c r="AC10" s="1717" t="s">
        <v>1991</v>
      </c>
      <c r="AD10" s="1717"/>
      <c r="AE10" s="1717"/>
      <c r="AF10" s="1717"/>
      <c r="AG10" s="1717"/>
    </row>
    <row r="11" spans="1:33">
      <c r="A11" s="1708" t="str">
        <f t="shared" si="2"/>
        <v>10_290925</v>
      </c>
      <c r="B11" s="1708" t="s">
        <v>2028</v>
      </c>
      <c r="C11" s="1708" t="s">
        <v>1985</v>
      </c>
      <c r="D11" s="1709" t="s">
        <v>1986</v>
      </c>
      <c r="E11" s="1710">
        <f>'Cashflow Synthesis'!E22</f>
        <v>0</v>
      </c>
      <c r="F11" s="1711" t="s">
        <v>309</v>
      </c>
      <c r="G11" s="1712" t="str">
        <f>LEFT('Cashflow Synthesis'!D22,34)</f>
        <v>Issuer Statutory Auditor</v>
      </c>
      <c r="H11" s="1712" t="str">
        <f t="shared" si="3"/>
        <v>Issuer Statutory Auditor</v>
      </c>
      <c r="I11" s="1713">
        <f t="shared" ca="1" si="4"/>
        <v>45917</v>
      </c>
      <c r="J11" s="1713">
        <f>'Cover Page'!$C$14</f>
        <v>45929</v>
      </c>
      <c r="K11" s="1714" t="s">
        <v>1987</v>
      </c>
      <c r="L11" s="1719" t="s">
        <v>406</v>
      </c>
      <c r="M11" s="1708" t="s">
        <v>407</v>
      </c>
      <c r="N11" s="1708" t="s">
        <v>1992</v>
      </c>
      <c r="O11" s="1715" t="str">
        <f>'Cashflow Synthesis'!H22</f>
        <v>FR76 3000 3041 7000 0670 0230 635</v>
      </c>
      <c r="P11" s="1708" t="s">
        <v>407</v>
      </c>
      <c r="Q11" s="1708">
        <v>0</v>
      </c>
      <c r="R11" s="1716">
        <v>0</v>
      </c>
      <c r="S11" s="1709">
        <v>0</v>
      </c>
      <c r="T11" s="1709">
        <v>0</v>
      </c>
      <c r="U11" s="1708" t="str">
        <f>'Cashflow Synthesis'!J22</f>
        <v>PWC</v>
      </c>
      <c r="V11" s="1708" t="str">
        <f t="shared" si="5"/>
        <v>PWC</v>
      </c>
      <c r="W11" s="1708" t="str">
        <f>'Cashflow Synthesis'!I22</f>
        <v>N/A</v>
      </c>
      <c r="X11" s="1708" t="str">
        <f>'Cashflow Synthesis'!K22</f>
        <v>TBC</v>
      </c>
      <c r="Y11" s="1717" t="s">
        <v>1988</v>
      </c>
      <c r="Z11" s="1717" t="s">
        <v>1989</v>
      </c>
      <c r="AA11" s="1717" t="s">
        <v>964</v>
      </c>
      <c r="AB11" s="1717" t="s">
        <v>1990</v>
      </c>
      <c r="AC11" s="1717" t="s">
        <v>1991</v>
      </c>
      <c r="AD11" s="1717"/>
      <c r="AE11" s="1717"/>
      <c r="AF11" s="1717"/>
      <c r="AG11" s="1717"/>
    </row>
    <row r="12" spans="1:33">
      <c r="A12" s="1708" t="str">
        <f t="shared" si="2"/>
        <v>11_290925</v>
      </c>
      <c r="B12" s="1708" t="s">
        <v>2028</v>
      </c>
      <c r="C12" s="1708" t="s">
        <v>1985</v>
      </c>
      <c r="D12" s="1709" t="s">
        <v>1986</v>
      </c>
      <c r="E12" s="1710">
        <f>'Cashflow Synthesis'!E23</f>
        <v>0</v>
      </c>
      <c r="F12" s="1711" t="s">
        <v>309</v>
      </c>
      <c r="G12" s="1712" t="str">
        <f>LEFT('Cashflow Synthesis'!D23,34)</f>
        <v>INSEE Fees</v>
      </c>
      <c r="H12" s="1712" t="str">
        <f t="shared" si="3"/>
        <v>INSEE Fees</v>
      </c>
      <c r="I12" s="1713">
        <f t="shared" ca="1" si="4"/>
        <v>45917</v>
      </c>
      <c r="J12" s="1713">
        <f>'Cover Page'!$C$14</f>
        <v>45929</v>
      </c>
      <c r="K12" s="1714" t="s">
        <v>1987</v>
      </c>
      <c r="L12" s="1719" t="s">
        <v>406</v>
      </c>
      <c r="M12" s="1708" t="s">
        <v>407</v>
      </c>
      <c r="N12" s="1708" t="s">
        <v>1992</v>
      </c>
      <c r="O12" s="1715" t="str">
        <f>'Cashflow Synthesis'!H23</f>
        <v>FR76 3000 3041 7000 0670 0230 635</v>
      </c>
      <c r="P12" s="1708" t="s">
        <v>407</v>
      </c>
      <c r="Q12" s="1708">
        <v>0</v>
      </c>
      <c r="R12" s="1716">
        <v>0</v>
      </c>
      <c r="S12" s="1709">
        <v>0</v>
      </c>
      <c r="T12" s="1709">
        <v>0</v>
      </c>
      <c r="U12" s="1708" t="str">
        <f>'Cashflow Synthesis'!J23</f>
        <v>IQEQ Management</v>
      </c>
      <c r="V12" s="1708" t="str">
        <f t="shared" si="5"/>
        <v>IQEQ Management</v>
      </c>
      <c r="W12" s="1708" t="str">
        <f>'Cashflow Synthesis'!I23</f>
        <v>CCFRFRPP</v>
      </c>
      <c r="X12" s="1708" t="str">
        <f>'Cashflow Synthesis'!K23</f>
        <v>FR76 3005 6000 5000 5000 7046 525</v>
      </c>
      <c r="Y12" s="1717" t="s">
        <v>1988</v>
      </c>
      <c r="Z12" s="1717" t="s">
        <v>1989</v>
      </c>
      <c r="AA12" s="1717" t="s">
        <v>964</v>
      </c>
      <c r="AB12" s="1717" t="s">
        <v>1990</v>
      </c>
      <c r="AC12" s="1717" t="s">
        <v>1991</v>
      </c>
      <c r="AD12" s="1717"/>
      <c r="AE12" s="1717"/>
      <c r="AF12" s="1717"/>
      <c r="AG12" s="1717"/>
    </row>
    <row r="13" spans="1:33">
      <c r="A13" s="1708" t="str">
        <f t="shared" si="2"/>
        <v>12_290925</v>
      </c>
      <c r="B13" s="1708" t="s">
        <v>2028</v>
      </c>
      <c r="C13" s="1708" t="s">
        <v>1985</v>
      </c>
      <c r="D13" s="1709" t="s">
        <v>1986</v>
      </c>
      <c r="E13" s="1710">
        <f>'Cashflow Synthesis'!E24</f>
        <v>0</v>
      </c>
      <c r="F13" s="1711" t="s">
        <v>309</v>
      </c>
      <c r="G13" s="1712" t="str">
        <f>LEFT('Cashflow Synthesis'!D24,34)</f>
        <v>AMF fees</v>
      </c>
      <c r="H13" s="1712" t="str">
        <f t="shared" si="3"/>
        <v>AMF fees</v>
      </c>
      <c r="I13" s="1713">
        <f t="shared" ca="1" si="4"/>
        <v>45917</v>
      </c>
      <c r="J13" s="1713">
        <f>'Cover Page'!$C$14</f>
        <v>45929</v>
      </c>
      <c r="K13" s="1714" t="s">
        <v>1987</v>
      </c>
      <c r="L13" s="1719" t="s">
        <v>406</v>
      </c>
      <c r="M13" s="1708" t="s">
        <v>407</v>
      </c>
      <c r="N13" s="1708" t="s">
        <v>1992</v>
      </c>
      <c r="O13" s="1715" t="str">
        <f>'Cashflow Synthesis'!H24</f>
        <v>FR76 3000 3041 7000 0670 0230 635</v>
      </c>
      <c r="P13" s="1708" t="s">
        <v>407</v>
      </c>
      <c r="Q13" s="1708">
        <v>0</v>
      </c>
      <c r="R13" s="1716">
        <v>0</v>
      </c>
      <c r="S13" s="1709">
        <v>0</v>
      </c>
      <c r="T13" s="1709">
        <v>0</v>
      </c>
      <c r="U13" s="1708" t="str">
        <f>'Cashflow Synthesis'!J24</f>
        <v>IQEQ Management</v>
      </c>
      <c r="V13" s="1708" t="str">
        <f t="shared" si="5"/>
        <v>IQEQ Management</v>
      </c>
      <c r="W13" s="1708" t="str">
        <f>'Cashflow Synthesis'!I24</f>
        <v>CCFRFRPP</v>
      </c>
      <c r="X13" s="1708" t="str">
        <f>'Cashflow Synthesis'!K24</f>
        <v>FR76 3005 6000 5000 5000 7046 525</v>
      </c>
      <c r="Y13" s="1717" t="s">
        <v>1988</v>
      </c>
      <c r="Z13" s="1717" t="s">
        <v>1989</v>
      </c>
      <c r="AA13" s="1717" t="s">
        <v>964</v>
      </c>
      <c r="AB13" s="1717" t="s">
        <v>1990</v>
      </c>
      <c r="AC13" s="1717" t="s">
        <v>1991</v>
      </c>
      <c r="AD13" s="1717"/>
      <c r="AE13" s="1717"/>
      <c r="AF13" s="1717"/>
      <c r="AG13" s="1717"/>
    </row>
    <row r="14" spans="1:33">
      <c r="A14" s="1708" t="str">
        <f t="shared" si="2"/>
        <v>13_290925</v>
      </c>
      <c r="B14" s="1708" t="s">
        <v>2028</v>
      </c>
      <c r="C14" s="1708" t="s">
        <v>1985</v>
      </c>
      <c r="D14" s="1709" t="s">
        <v>1986</v>
      </c>
      <c r="E14" s="1793">
        <f>'Cashflow Synthesis'!E25</f>
        <v>3865612.36</v>
      </c>
      <c r="F14" s="1711" t="s">
        <v>309</v>
      </c>
      <c r="G14" s="1712" t="str">
        <f>LEFT('Cashflow Synthesis'!D25,34)</f>
        <v>Class A Notes Interest Amounts</v>
      </c>
      <c r="H14" s="1712" t="str">
        <f t="shared" si="3"/>
        <v>Class A Notes Interest Amounts</v>
      </c>
      <c r="I14" s="1713">
        <f t="shared" ca="1" si="4"/>
        <v>45917</v>
      </c>
      <c r="J14" s="1713">
        <f>'Cover Page'!$C$14</f>
        <v>45929</v>
      </c>
      <c r="K14" s="1714" t="s">
        <v>1987</v>
      </c>
      <c r="L14" s="1719" t="s">
        <v>406</v>
      </c>
      <c r="M14" s="1708" t="s">
        <v>407</v>
      </c>
      <c r="N14" s="1708" t="s">
        <v>1992</v>
      </c>
      <c r="O14" s="1715" t="str">
        <f>'Cashflow Synthesis'!H25</f>
        <v>FR76 3000 3041 7000 0670 0230 635</v>
      </c>
      <c r="P14" s="1708" t="s">
        <v>407</v>
      </c>
      <c r="Q14" s="1708">
        <v>0</v>
      </c>
      <c r="R14" s="1716">
        <v>0</v>
      </c>
      <c r="S14" s="1709">
        <v>0</v>
      </c>
      <c r="T14" s="1709">
        <v>0</v>
      </c>
      <c r="U14" s="1708" t="str">
        <f>'Cashflow Synthesis'!J25</f>
        <v>SG</v>
      </c>
      <c r="V14" s="1708" t="str">
        <f t="shared" si="5"/>
        <v>SG</v>
      </c>
      <c r="W14" s="1708" t="str">
        <f>'Cashflow Synthesis'!I25</f>
        <v>SOGEFRPP</v>
      </c>
      <c r="X14" s="1708" t="str">
        <f>'Cashflow Synthesis'!K25</f>
        <v>FR76 3000 3050 0700 0993 3321 297</v>
      </c>
      <c r="Y14" s="1717" t="s">
        <v>1988</v>
      </c>
      <c r="Z14" s="1717" t="s">
        <v>1989</v>
      </c>
      <c r="AA14" s="1717" t="s">
        <v>964</v>
      </c>
      <c r="AB14" s="1717" t="s">
        <v>1990</v>
      </c>
      <c r="AC14" s="1717" t="s">
        <v>1991</v>
      </c>
      <c r="AD14" s="1717"/>
      <c r="AE14" s="1717"/>
      <c r="AF14" s="1717"/>
      <c r="AG14" s="1717"/>
    </row>
    <row r="15" spans="1:33">
      <c r="A15" s="1708" t="str">
        <f t="shared" si="2"/>
        <v>14_290925</v>
      </c>
      <c r="B15" s="1708" t="s">
        <v>2028</v>
      </c>
      <c r="C15" s="1708" t="s">
        <v>1985</v>
      </c>
      <c r="D15" s="1709" t="s">
        <v>1986</v>
      </c>
      <c r="E15" s="1793">
        <f>'Cashflow Synthesis'!E26</f>
        <v>67099817.039999999</v>
      </c>
      <c r="F15" s="1711" t="s">
        <v>309</v>
      </c>
      <c r="G15" s="1712" t="str">
        <f>LEFT('Cashflow Synthesis'!D26,34)</f>
        <v>Class A Notes Amortisation Amount</v>
      </c>
      <c r="H15" s="1712" t="str">
        <f t="shared" si="3"/>
        <v>Class A Notes Amortisation Amount</v>
      </c>
      <c r="I15" s="1713">
        <f t="shared" ca="1" si="4"/>
        <v>45917</v>
      </c>
      <c r="J15" s="1713">
        <f>'Cover Page'!$C$14</f>
        <v>45929</v>
      </c>
      <c r="K15" s="1714" t="s">
        <v>1987</v>
      </c>
      <c r="L15" s="1719" t="s">
        <v>406</v>
      </c>
      <c r="M15" s="1708" t="s">
        <v>407</v>
      </c>
      <c r="N15" s="1708" t="s">
        <v>1992</v>
      </c>
      <c r="O15" s="1715" t="str">
        <f>'Cashflow Synthesis'!H26</f>
        <v>FR76 3000 3041 7000 0670 0230 635</v>
      </c>
      <c r="P15" s="1708" t="s">
        <v>407</v>
      </c>
      <c r="Q15" s="1708">
        <v>0</v>
      </c>
      <c r="R15" s="1716">
        <v>0</v>
      </c>
      <c r="S15" s="1709">
        <v>0</v>
      </c>
      <c r="T15" s="1709">
        <v>0</v>
      </c>
      <c r="U15" s="1708" t="str">
        <f>'Cashflow Synthesis'!J26</f>
        <v>SG</v>
      </c>
      <c r="V15" s="1708" t="str">
        <f t="shared" si="5"/>
        <v>SG</v>
      </c>
      <c r="W15" s="1708" t="str">
        <f>'Cashflow Synthesis'!I26</f>
        <v>SOGEFRPP</v>
      </c>
      <c r="X15" s="1708" t="str">
        <f>'Cashflow Synthesis'!K26</f>
        <v>FR76 3000 3050 0700 0993 3321 297</v>
      </c>
      <c r="Y15" s="1717" t="s">
        <v>1988</v>
      </c>
      <c r="Z15" s="1717" t="s">
        <v>1989</v>
      </c>
      <c r="AA15" s="1717" t="s">
        <v>964</v>
      </c>
      <c r="AB15" s="1717" t="s">
        <v>1990</v>
      </c>
      <c r="AC15" s="1717" t="s">
        <v>1991</v>
      </c>
      <c r="AD15" s="1717"/>
      <c r="AE15" s="1717"/>
      <c r="AF15" s="1717"/>
      <c r="AG15" s="1717"/>
    </row>
    <row r="16" spans="1:33">
      <c r="A16" s="1708" t="str">
        <f t="shared" si="2"/>
        <v>15_290925</v>
      </c>
      <c r="B16" s="1708" t="s">
        <v>2028</v>
      </c>
      <c r="C16" s="1708" t="s">
        <v>1985</v>
      </c>
      <c r="D16" s="1709" t="s">
        <v>1986</v>
      </c>
      <c r="E16" s="1710">
        <f>'Cashflow Synthesis'!E27</f>
        <v>508676.52</v>
      </c>
      <c r="F16" s="1711" t="s">
        <v>309</v>
      </c>
      <c r="G16" s="1712" t="str">
        <f>LEFT('Cashflow Synthesis'!D27,34)</f>
        <v>Class B Notes Interest Amounts</v>
      </c>
      <c r="H16" s="1712" t="str">
        <f t="shared" si="3"/>
        <v>Class B Notes Interest Amounts</v>
      </c>
      <c r="I16" s="1713">
        <f t="shared" ca="1" si="4"/>
        <v>45917</v>
      </c>
      <c r="J16" s="1713">
        <f>'Cover Page'!$C$14</f>
        <v>45929</v>
      </c>
      <c r="K16" s="1714" t="s">
        <v>1987</v>
      </c>
      <c r="L16" s="1719" t="s">
        <v>406</v>
      </c>
      <c r="M16" s="1708" t="s">
        <v>407</v>
      </c>
      <c r="N16" s="1708" t="s">
        <v>1992</v>
      </c>
      <c r="O16" s="1715" t="str">
        <f>'Cashflow Synthesis'!H27</f>
        <v>FR76 3000 3041 7000 0670 0230 635</v>
      </c>
      <c r="P16" s="1708" t="s">
        <v>407</v>
      </c>
      <c r="Q16" s="1708">
        <v>0</v>
      </c>
      <c r="R16" s="1716">
        <v>0</v>
      </c>
      <c r="S16" s="1709">
        <v>0</v>
      </c>
      <c r="T16" s="1709">
        <v>0</v>
      </c>
      <c r="U16" s="1708" t="str">
        <f>'Cashflow Synthesis'!J27</f>
        <v>SG</v>
      </c>
      <c r="V16" s="1708" t="str">
        <f t="shared" si="5"/>
        <v>SG</v>
      </c>
      <c r="W16" s="1708" t="str">
        <f>'Cashflow Synthesis'!I27</f>
        <v>SOGEFRPP</v>
      </c>
      <c r="X16" s="1708" t="str">
        <f>'Cashflow Synthesis'!K27</f>
        <v>FR76 3000 3070 0303 6019 9836 136</v>
      </c>
      <c r="Y16" s="1717" t="s">
        <v>1988</v>
      </c>
      <c r="Z16" s="1717" t="s">
        <v>1989</v>
      </c>
      <c r="AA16" s="1717" t="s">
        <v>964</v>
      </c>
      <c r="AB16" s="1717" t="s">
        <v>1990</v>
      </c>
      <c r="AC16" s="1717" t="s">
        <v>1991</v>
      </c>
      <c r="AD16" s="1717"/>
      <c r="AE16" s="1717"/>
      <c r="AF16" s="1717"/>
      <c r="AG16" s="1717"/>
    </row>
    <row r="17" spans="1:33">
      <c r="A17" s="1708" t="str">
        <f t="shared" si="2"/>
        <v>16_290925</v>
      </c>
      <c r="B17" s="1708" t="s">
        <v>2028</v>
      </c>
      <c r="C17" s="1708" t="s">
        <v>1985</v>
      </c>
      <c r="D17" s="1709" t="s">
        <v>1986</v>
      </c>
      <c r="E17" s="1710">
        <f>'Cashflow Synthesis'!E28</f>
        <v>3531559.6799999997</v>
      </c>
      <c r="F17" s="1711" t="s">
        <v>309</v>
      </c>
      <c r="G17" s="1712" t="str">
        <f>LEFT('Cashflow Synthesis'!D28,34)</f>
        <v>Class B Notes Amortisation Amount</v>
      </c>
      <c r="H17" s="1712" t="str">
        <f t="shared" si="3"/>
        <v>Class B Notes Amortisation Amount</v>
      </c>
      <c r="I17" s="1713">
        <f t="shared" ca="1" si="4"/>
        <v>45917</v>
      </c>
      <c r="J17" s="1713">
        <f>'Cover Page'!$C$14</f>
        <v>45929</v>
      </c>
      <c r="K17" s="1714" t="s">
        <v>1987</v>
      </c>
      <c r="L17" s="1719" t="s">
        <v>406</v>
      </c>
      <c r="M17" s="1708" t="s">
        <v>407</v>
      </c>
      <c r="N17" s="1708" t="s">
        <v>1992</v>
      </c>
      <c r="O17" s="1715" t="str">
        <f>'Cashflow Synthesis'!H28</f>
        <v>FR76 3000 3041 7000 0670 0230 635</v>
      </c>
      <c r="P17" s="1708" t="s">
        <v>407</v>
      </c>
      <c r="Q17" s="1708">
        <v>0</v>
      </c>
      <c r="R17" s="1716">
        <v>0</v>
      </c>
      <c r="S17" s="1709">
        <v>0</v>
      </c>
      <c r="T17" s="1709">
        <v>0</v>
      </c>
      <c r="U17" s="1708" t="str">
        <f>'Cashflow Synthesis'!J28</f>
        <v>SG</v>
      </c>
      <c r="V17" s="1708" t="str">
        <f t="shared" si="5"/>
        <v>SG</v>
      </c>
      <c r="W17" s="1708" t="str">
        <f>'Cashflow Synthesis'!I28</f>
        <v>SOGEFRPP</v>
      </c>
      <c r="X17" s="1708" t="str">
        <f>'Cashflow Synthesis'!K28</f>
        <v>FR76 3000 3070 0303 6019 9836 136</v>
      </c>
      <c r="Y17" s="1717" t="s">
        <v>1988</v>
      </c>
      <c r="Z17" s="1717" t="s">
        <v>1989</v>
      </c>
      <c r="AA17" s="1717" t="s">
        <v>964</v>
      </c>
      <c r="AB17" s="1717" t="s">
        <v>1990</v>
      </c>
      <c r="AC17" s="1717" t="s">
        <v>1991</v>
      </c>
      <c r="AD17" s="1717"/>
      <c r="AE17" s="1717"/>
      <c r="AF17" s="1717"/>
      <c r="AG17" s="1717"/>
    </row>
    <row r="18" spans="1:33">
      <c r="A18" s="1708" t="str">
        <f t="shared" si="2"/>
        <v>17_290925</v>
      </c>
      <c r="B18" s="1708" t="s">
        <v>2028</v>
      </c>
      <c r="C18" s="1708" t="s">
        <v>1985</v>
      </c>
      <c r="D18" s="1709" t="s">
        <v>1986</v>
      </c>
      <c r="E18" s="1710">
        <f>'Cashflow Synthesis'!E29</f>
        <v>0</v>
      </c>
      <c r="F18" s="1711" t="s">
        <v>309</v>
      </c>
      <c r="G18" s="1712" t="str">
        <f>LEFT('Cashflow Synthesis'!D29,34)</f>
        <v>the Financial Income (if negative)</v>
      </c>
      <c r="H18" s="1712" t="str">
        <f t="shared" si="3"/>
        <v>the Financial Income (if negative)</v>
      </c>
      <c r="I18" s="1713">
        <f t="shared" ca="1" si="4"/>
        <v>45917</v>
      </c>
      <c r="J18" s="1713">
        <f>'Cover Page'!$C$14</f>
        <v>45929</v>
      </c>
      <c r="K18" s="1714" t="s">
        <v>1987</v>
      </c>
      <c r="L18" s="1719" t="s">
        <v>1997</v>
      </c>
      <c r="M18" s="1708" t="s">
        <v>407</v>
      </c>
      <c r="N18" s="1708" t="s">
        <v>1992</v>
      </c>
      <c r="O18" s="1715" t="str">
        <f>'Cashflow Synthesis'!H29</f>
        <v>FR76 3000 3041 7000 0670 0231 411</v>
      </c>
      <c r="P18" s="1708" t="s">
        <v>407</v>
      </c>
      <c r="Q18" s="1708">
        <v>0</v>
      </c>
      <c r="R18" s="1716">
        <v>0</v>
      </c>
      <c r="S18" s="1709">
        <v>0</v>
      </c>
      <c r="T18" s="1709">
        <v>0</v>
      </c>
      <c r="U18" s="1708" t="str">
        <f>'Cashflow Synthesis'!J29</f>
        <v>Operating Account</v>
      </c>
      <c r="V18" s="1708" t="str">
        <f t="shared" si="5"/>
        <v>Operating Account</v>
      </c>
      <c r="W18" s="1708" t="str">
        <f>'Cashflow Synthesis'!I29</f>
        <v>SOGEFRPP</v>
      </c>
      <c r="X18" s="1708" t="str">
        <f>'Cashflow Synthesis'!K29</f>
        <v>FR76 3000 3041 7000 0670 0230 635</v>
      </c>
      <c r="Y18" s="1717" t="s">
        <v>1988</v>
      </c>
      <c r="Z18" s="1717" t="s">
        <v>1989</v>
      </c>
      <c r="AA18" s="1717" t="s">
        <v>964</v>
      </c>
      <c r="AB18" s="1717" t="s">
        <v>1990</v>
      </c>
      <c r="AC18" s="1717" t="s">
        <v>1991</v>
      </c>
      <c r="AD18" s="1717"/>
      <c r="AE18" s="1717"/>
      <c r="AF18" s="1717"/>
      <c r="AG18" s="1717"/>
    </row>
    <row r="19" spans="1:33">
      <c r="A19" s="1708" t="str">
        <f t="shared" si="2"/>
        <v>18_290925</v>
      </c>
      <c r="B19" s="1708" t="s">
        <v>2028</v>
      </c>
      <c r="C19" s="1708" t="s">
        <v>1985</v>
      </c>
      <c r="D19" s="1709" t="s">
        <v>1986</v>
      </c>
      <c r="E19" s="1710">
        <f>'Cashflow Synthesis'!E30</f>
        <v>3485202.0520010777</v>
      </c>
      <c r="F19" s="1711" t="s">
        <v>309</v>
      </c>
      <c r="G19" s="1712" t="str">
        <f>LEFT('Cashflow Synthesis'!D30,34)</f>
        <v>Final Excess Spread</v>
      </c>
      <c r="H19" s="1712" t="str">
        <f t="shared" si="3"/>
        <v>Final Excess Spread</v>
      </c>
      <c r="I19" s="1713">
        <f t="shared" ca="1" si="4"/>
        <v>45917</v>
      </c>
      <c r="J19" s="1713">
        <f>'Cover Page'!$C$14</f>
        <v>45929</v>
      </c>
      <c r="K19" s="1714" t="s">
        <v>1987</v>
      </c>
      <c r="L19" s="1719" t="s">
        <v>406</v>
      </c>
      <c r="M19" s="1708" t="s">
        <v>407</v>
      </c>
      <c r="N19" s="1708" t="s">
        <v>1992</v>
      </c>
      <c r="O19" s="1715" t="str">
        <f>'Cashflow Synthesis'!H30</f>
        <v>FR76 3000 3041 7000 0670 0230 635</v>
      </c>
      <c r="P19" s="1708" t="s">
        <v>407</v>
      </c>
      <c r="Q19" s="1708">
        <v>0</v>
      </c>
      <c r="R19" s="1716">
        <v>0</v>
      </c>
      <c r="S19" s="1709">
        <v>0</v>
      </c>
      <c r="T19" s="1709">
        <v>0</v>
      </c>
      <c r="U19" s="1708" t="str">
        <f>'Cashflow Synthesis'!J30</f>
        <v>SG</v>
      </c>
      <c r="V19" s="1708" t="str">
        <f t="shared" si="5"/>
        <v>SG</v>
      </c>
      <c r="W19" s="1708" t="str">
        <f>'Cashflow Synthesis'!I30</f>
        <v>SOGEFRPP</v>
      </c>
      <c r="X19" s="1708" t="str">
        <f>'Cashflow Synthesis'!K30</f>
        <v>FR76 3000 3049 7100 0071 0454 458</v>
      </c>
      <c r="Y19" s="1717" t="s">
        <v>1988</v>
      </c>
      <c r="Z19" s="1717" t="s">
        <v>1989</v>
      </c>
      <c r="AA19" s="1717" t="s">
        <v>964</v>
      </c>
      <c r="AB19" s="1717" t="s">
        <v>1990</v>
      </c>
      <c r="AC19" s="1717" t="s">
        <v>1991</v>
      </c>
      <c r="AD19" s="1717"/>
      <c r="AE19" s="1717"/>
      <c r="AF19" s="1717"/>
      <c r="AG19" s="1717"/>
    </row>
    <row r="20" spans="1:33" s="1811" customFormat="1">
      <c r="A20" s="1800" t="str">
        <f t="shared" si="2"/>
        <v>19_290925</v>
      </c>
      <c r="B20" s="1800" t="s">
        <v>2028</v>
      </c>
      <c r="C20" s="1800" t="s">
        <v>1985</v>
      </c>
      <c r="D20" s="1801" t="s">
        <v>1986</v>
      </c>
      <c r="E20" s="1802">
        <f>'Cashflow Synthesis'!E31</f>
        <v>325864.21000000089</v>
      </c>
      <c r="F20" s="1803" t="s">
        <v>309</v>
      </c>
      <c r="G20" s="1804" t="str">
        <f>LEFT('Cashflow Synthesis'!D31,34)</f>
        <v xml:space="preserve">Transfer from the General Reserve </v>
      </c>
      <c r="H20" s="1804" t="str">
        <f t="shared" si="3"/>
        <v xml:space="preserve">Transfer from the General Reserve </v>
      </c>
      <c r="I20" s="1805">
        <f t="shared" ca="1" si="4"/>
        <v>45917</v>
      </c>
      <c r="J20" s="1805">
        <f>'Cover Page'!$C$14</f>
        <v>45929</v>
      </c>
      <c r="K20" s="1806" t="s">
        <v>1987</v>
      </c>
      <c r="L20" s="1807" t="s">
        <v>1997</v>
      </c>
      <c r="M20" s="1800" t="s">
        <v>407</v>
      </c>
      <c r="N20" s="1800" t="s">
        <v>1992</v>
      </c>
      <c r="O20" s="1808" t="str">
        <f>'Cashflow Synthesis'!H31</f>
        <v>FR76 3000 3041 7000 0670 0231 411</v>
      </c>
      <c r="P20" s="1800" t="s">
        <v>407</v>
      </c>
      <c r="Q20" s="1800">
        <v>0</v>
      </c>
      <c r="R20" s="1809">
        <v>0</v>
      </c>
      <c r="S20" s="1801">
        <v>0</v>
      </c>
      <c r="T20" s="1801">
        <v>0</v>
      </c>
      <c r="U20" s="1800" t="str">
        <f>'Cashflow Synthesis'!J31</f>
        <v>SG</v>
      </c>
      <c r="V20" s="1800" t="str">
        <f t="shared" si="5"/>
        <v>SG</v>
      </c>
      <c r="W20" s="1800" t="str">
        <f>'Cashflow Synthesis'!I31</f>
        <v>SOGEFRPP</v>
      </c>
      <c r="X20" s="1800" t="str">
        <f>'Cashflow Synthesis'!K31</f>
        <v>FR76 3000 3071 2500 0993 8092 482</v>
      </c>
      <c r="Y20" s="1810" t="s">
        <v>1988</v>
      </c>
      <c r="Z20" s="1810" t="s">
        <v>2020</v>
      </c>
      <c r="AA20" s="1810" t="s">
        <v>964</v>
      </c>
      <c r="AB20" s="1810" t="s">
        <v>2021</v>
      </c>
      <c r="AC20" s="1810" t="s">
        <v>1991</v>
      </c>
      <c r="AD20" s="1810" t="s">
        <v>2027</v>
      </c>
      <c r="AE20" s="1810" t="s">
        <v>2026</v>
      </c>
      <c r="AF20" s="1810" t="s">
        <v>965</v>
      </c>
      <c r="AG20" s="1810" t="s">
        <v>964</v>
      </c>
    </row>
    <row r="21" spans="1:33">
      <c r="A21" s="1708" t="str">
        <f t="shared" si="2"/>
        <v>20_290925</v>
      </c>
      <c r="B21" s="1708" t="s">
        <v>2028</v>
      </c>
      <c r="C21" s="1708" t="s">
        <v>1985</v>
      </c>
      <c r="D21" s="1709" t="s">
        <v>1986</v>
      </c>
      <c r="E21" s="1710">
        <f>276072.97*0</f>
        <v>0</v>
      </c>
      <c r="F21" s="1711" t="s">
        <v>309</v>
      </c>
      <c r="G21" s="1712" t="s">
        <v>2030</v>
      </c>
      <c r="H21" s="1712" t="str">
        <f t="shared" si="3"/>
        <v>Transfer from operating acc</v>
      </c>
      <c r="I21" s="1713">
        <f t="shared" ca="1" si="4"/>
        <v>45917</v>
      </c>
      <c r="J21" s="1713">
        <f>'Cover Page'!$C$14</f>
        <v>45929</v>
      </c>
      <c r="K21" s="1714" t="s">
        <v>1987</v>
      </c>
      <c r="L21" s="1719" t="s">
        <v>406</v>
      </c>
      <c r="M21" s="1708" t="s">
        <v>407</v>
      </c>
      <c r="N21" s="1708" t="s">
        <v>1992</v>
      </c>
      <c r="O21" s="1715" t="s">
        <v>1362</v>
      </c>
      <c r="P21" s="1708" t="s">
        <v>407</v>
      </c>
      <c r="Q21" s="1708">
        <v>0</v>
      </c>
      <c r="R21" s="1716">
        <v>0</v>
      </c>
      <c r="S21" s="1709">
        <v>0</v>
      </c>
      <c r="T21" s="1709">
        <v>0</v>
      </c>
      <c r="U21" s="1708" t="s">
        <v>2029</v>
      </c>
      <c r="V21" s="1708" t="str">
        <f t="shared" si="5"/>
        <v>Reserve Account</v>
      </c>
      <c r="W21" s="1708" t="s">
        <v>1992</v>
      </c>
      <c r="X21" s="1708" t="s">
        <v>1365</v>
      </c>
      <c r="Y21" s="1810" t="s">
        <v>1988</v>
      </c>
      <c r="Z21" s="1810" t="s">
        <v>2020</v>
      </c>
      <c r="AA21" s="1810" t="s">
        <v>964</v>
      </c>
      <c r="AB21" s="1810" t="s">
        <v>2021</v>
      </c>
      <c r="AC21" s="1810" t="s">
        <v>1991</v>
      </c>
      <c r="AD21" s="1810" t="s">
        <v>2027</v>
      </c>
      <c r="AE21" s="1810" t="s">
        <v>2026</v>
      </c>
      <c r="AF21" s="1810" t="s">
        <v>965</v>
      </c>
      <c r="AG21" s="1810" t="s">
        <v>964</v>
      </c>
    </row>
    <row r="22" spans="1:33" ht="14.5">
      <c r="A22" s="1708"/>
      <c r="B22" s="1708"/>
      <c r="C22" s="1708"/>
      <c r="D22" s="1709"/>
      <c r="E22" s="1710"/>
      <c r="F22" s="1711"/>
      <c r="G22" s="1712"/>
      <c r="H22" s="1712"/>
      <c r="I22" s="1713"/>
      <c r="J22" s="1713"/>
      <c r="K22" s="1714"/>
      <c r="L22" s="1719"/>
      <c r="M22" s="1708"/>
      <c r="N22" s="1708"/>
      <c r="O22" s="1821"/>
      <c r="P22" s="1708"/>
      <c r="Q22" s="1708"/>
      <c r="R22" s="1716"/>
      <c r="S22" s="1709"/>
      <c r="T22" s="1709"/>
      <c r="U22" s="1708"/>
      <c r="V22" s="1708"/>
      <c r="W22" s="1708"/>
      <c r="X22" s="1708"/>
      <c r="Y22" s="1717"/>
      <c r="Z22" s="1717"/>
      <c r="AA22" s="1717"/>
      <c r="AB22" s="1717"/>
      <c r="AC22" s="1717"/>
      <c r="AD22" s="1717"/>
      <c r="AE22" s="1717"/>
      <c r="AF22" s="1717"/>
      <c r="AG22" s="1717"/>
    </row>
    <row r="23" spans="1:33" ht="15.75" customHeight="1">
      <c r="D23" s="1718"/>
    </row>
    <row r="24" spans="1:33" ht="15.75" customHeight="1">
      <c r="D24" s="1718"/>
    </row>
    <row r="25" spans="1:33" ht="15.75" customHeight="1">
      <c r="D25" s="1718"/>
    </row>
    <row r="26" spans="1:33">
      <c r="D26" s="1718"/>
    </row>
    <row r="29" spans="1:33">
      <c r="D29" s="1718"/>
    </row>
  </sheetData>
  <pageMargins left="0.7" right="0.7" top="0.75" bottom="0.75" header="0.3" footer="0.3"/>
  <pageSetup paperSize="9" scale="2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F985-296F-4A7A-998F-2DD52EACF10B}">
  <sheetPr codeName="Sheet48"/>
  <dimension ref="A1:BA3"/>
  <sheetViews>
    <sheetView topLeftCell="AF1" zoomScale="80" zoomScaleNormal="80" workbookViewId="0">
      <selection activeCell="D8" sqref="D8:H8"/>
    </sheetView>
  </sheetViews>
  <sheetFormatPr defaultColWidth="9.1796875" defaultRowHeight="14.5"/>
  <cols>
    <col min="1" max="1" width="30.81640625" bestFit="1" customWidth="1"/>
    <col min="4" max="4" width="33.1796875" bestFit="1" customWidth="1"/>
    <col min="51" max="51" width="9.26953125" bestFit="1" customWidth="1"/>
  </cols>
  <sheetData>
    <row r="1" spans="1:53">
      <c r="A1" t="s">
        <v>1399</v>
      </c>
      <c r="B1" t="s">
        <v>1403</v>
      </c>
      <c r="C1" t="s">
        <v>1406</v>
      </c>
      <c r="D1" t="s">
        <v>1410</v>
      </c>
      <c r="E1" t="s">
        <v>1414</v>
      </c>
      <c r="F1" t="s">
        <v>1417</v>
      </c>
      <c r="G1" t="s">
        <v>1421</v>
      </c>
      <c r="H1" t="s">
        <v>1424</v>
      </c>
      <c r="I1" t="s">
        <v>1427</v>
      </c>
      <c r="J1" t="s">
        <v>1431</v>
      </c>
      <c r="K1" t="s">
        <v>1434</v>
      </c>
      <c r="L1" t="s">
        <v>1438</v>
      </c>
      <c r="M1" t="s">
        <v>1897</v>
      </c>
      <c r="N1" t="s">
        <v>1442</v>
      </c>
      <c r="O1" t="s">
        <v>1898</v>
      </c>
      <c r="P1" t="s">
        <v>1445</v>
      </c>
      <c r="Q1" t="s">
        <v>1899</v>
      </c>
      <c r="R1" t="s">
        <v>1448</v>
      </c>
      <c r="S1" t="s">
        <v>1900</v>
      </c>
      <c r="T1" t="s">
        <v>1451</v>
      </c>
      <c r="U1" t="s">
        <v>1454</v>
      </c>
      <c r="V1" t="s">
        <v>1901</v>
      </c>
      <c r="W1" t="s">
        <v>1457</v>
      </c>
      <c r="X1" t="s">
        <v>1460</v>
      </c>
      <c r="Y1" t="s">
        <v>1464</v>
      </c>
      <c r="Z1" t="s">
        <v>1467</v>
      </c>
      <c r="AA1" t="s">
        <v>1902</v>
      </c>
      <c r="AB1" t="s">
        <v>1470</v>
      </c>
      <c r="AC1" t="s">
        <v>1903</v>
      </c>
      <c r="AD1" t="s">
        <v>1473</v>
      </c>
      <c r="AE1" t="s">
        <v>1904</v>
      </c>
      <c r="AF1" t="s">
        <v>1476</v>
      </c>
      <c r="AG1" t="s">
        <v>1905</v>
      </c>
      <c r="AH1" t="s">
        <v>1479</v>
      </c>
      <c r="AI1" t="s">
        <v>1482</v>
      </c>
      <c r="AJ1" t="s">
        <v>1906</v>
      </c>
      <c r="AK1" t="s">
        <v>1485</v>
      </c>
      <c r="AL1" t="s">
        <v>1907</v>
      </c>
      <c r="AM1" t="s">
        <v>1488</v>
      </c>
      <c r="AN1" t="s">
        <v>1491</v>
      </c>
      <c r="AO1" t="s">
        <v>1494</v>
      </c>
      <c r="AP1" t="s">
        <v>1497</v>
      </c>
      <c r="AQ1" t="s">
        <v>1500</v>
      </c>
      <c r="AR1" t="s">
        <v>1503</v>
      </c>
      <c r="AS1" t="s">
        <v>1506</v>
      </c>
      <c r="AT1" t="s">
        <v>1509</v>
      </c>
      <c r="AU1" t="s">
        <v>1512</v>
      </c>
      <c r="AV1" t="s">
        <v>1515</v>
      </c>
      <c r="AW1" t="s">
        <v>1518</v>
      </c>
      <c r="AX1" t="s">
        <v>1521</v>
      </c>
      <c r="AY1" t="s">
        <v>1524</v>
      </c>
      <c r="AZ1" t="s">
        <v>1527</v>
      </c>
      <c r="BA1" t="s">
        <v>1530</v>
      </c>
    </row>
    <row r="2" spans="1:53">
      <c r="A2" t="s">
        <v>1400</v>
      </c>
      <c r="B2" t="s">
        <v>1404</v>
      </c>
      <c r="C2" t="s">
        <v>1407</v>
      </c>
      <c r="D2" t="s">
        <v>1411</v>
      </c>
      <c r="E2" t="s">
        <v>1415</v>
      </c>
      <c r="F2" t="s">
        <v>1418</v>
      </c>
      <c r="G2" t="s">
        <v>1422</v>
      </c>
      <c r="H2" t="s">
        <v>1425</v>
      </c>
      <c r="I2" t="s">
        <v>1428</v>
      </c>
      <c r="J2" t="s">
        <v>1432</v>
      </c>
      <c r="K2" t="s">
        <v>1435</v>
      </c>
      <c r="L2" t="s">
        <v>1439</v>
      </c>
      <c r="M2" t="s">
        <v>1908</v>
      </c>
      <c r="N2" t="s">
        <v>1443</v>
      </c>
      <c r="O2" t="s">
        <v>1909</v>
      </c>
      <c r="P2" t="s">
        <v>1446</v>
      </c>
      <c r="Q2" t="s">
        <v>1910</v>
      </c>
      <c r="R2" t="s">
        <v>1449</v>
      </c>
      <c r="S2" t="s">
        <v>1911</v>
      </c>
      <c r="T2" t="s">
        <v>1452</v>
      </c>
      <c r="U2" t="s">
        <v>1455</v>
      </c>
      <c r="V2" t="s">
        <v>1912</v>
      </c>
      <c r="W2" t="s">
        <v>1458</v>
      </c>
      <c r="X2" t="s">
        <v>1461</v>
      </c>
      <c r="Y2" t="s">
        <v>1465</v>
      </c>
      <c r="Z2" t="s">
        <v>1468</v>
      </c>
      <c r="AA2" t="s">
        <v>1913</v>
      </c>
      <c r="AB2" t="s">
        <v>1471</v>
      </c>
      <c r="AC2" t="s">
        <v>1914</v>
      </c>
      <c r="AD2" t="s">
        <v>1474</v>
      </c>
      <c r="AE2" t="s">
        <v>1915</v>
      </c>
      <c r="AF2" t="s">
        <v>1477</v>
      </c>
      <c r="AG2" t="s">
        <v>1916</v>
      </c>
      <c r="AH2" t="s">
        <v>1480</v>
      </c>
      <c r="AI2" t="s">
        <v>1483</v>
      </c>
      <c r="AJ2" t="s">
        <v>1917</v>
      </c>
      <c r="AK2" t="s">
        <v>1486</v>
      </c>
      <c r="AL2" t="s">
        <v>1918</v>
      </c>
      <c r="AM2" t="s">
        <v>1489</v>
      </c>
      <c r="AN2" t="s">
        <v>1492</v>
      </c>
      <c r="AO2" t="s">
        <v>1495</v>
      </c>
      <c r="AP2" t="s">
        <v>1498</v>
      </c>
      <c r="AQ2" t="s">
        <v>1501</v>
      </c>
      <c r="AR2" t="s">
        <v>1504</v>
      </c>
      <c r="AS2" t="s">
        <v>1507</v>
      </c>
      <c r="AT2" t="s">
        <v>1510</v>
      </c>
      <c r="AU2" t="s">
        <v>1513</v>
      </c>
      <c r="AV2" t="s">
        <v>1516</v>
      </c>
      <c r="AW2" t="s">
        <v>1519</v>
      </c>
      <c r="AX2" t="s">
        <v>1522</v>
      </c>
      <c r="AY2" t="s">
        <v>1525</v>
      </c>
      <c r="AZ2" t="s">
        <v>1528</v>
      </c>
      <c r="BA2" t="s">
        <v>1531</v>
      </c>
    </row>
    <row r="3" spans="1:53">
      <c r="A3" t="str">
        <f>IFERROR(VLOOKUP(A1,'Annex 12'!$C$3:$I$57,7,FALSE),"EUR")</f>
        <v>Red &amp; Black Home Loans France 3</v>
      </c>
      <c r="B3" t="str">
        <f>IFERROR(VLOOKUP(B1,'Annex 12'!$C$3:$I$57,7,FALSE),"EUR")</f>
        <v>Societe Generale</v>
      </c>
      <c r="C3" t="str">
        <f>IFERROR(VLOOKUP(C1,'Annex 12'!$C$3:$I$57,7,FALSE),"EUR")</f>
        <v>Martine DOMINGUES</v>
      </c>
      <c r="D3" t="str">
        <f>IFERROR(VLOOKUP(D1,'Annex 12'!$C$3:$I$57,7,FALSE),"EUR")</f>
        <v>+33-158980806</v>
      </c>
      <c r="E3" t="str">
        <f>IFERROR(VLOOKUP(E1,'Annex 12'!$C$3:$I$57,7,FALSE),"EUR")</f>
        <v>Martine.Domingues@socgen.com</v>
      </c>
      <c r="F3" t="str">
        <f>IFERROR(VLOOKUP(F1,'Annex 12'!$C$3:$I$57,7,FALSE),"EUR")</f>
        <v>FLTR</v>
      </c>
      <c r="G3" t="str">
        <f>IFERROR(VLOOKUP(G1,'Annex 12'!$C$3:$I$57,7,FALSE),"EUR")</f>
        <v>SELL</v>
      </c>
      <c r="H3" t="str">
        <f>IFERROR(VLOOKUP(H1,'Annex 12'!$C$3:$I$57,7,FALSE),"EUR")</f>
        <v>RMRT</v>
      </c>
      <c r="I3" t="str">
        <f>IFERROR(VLOOKUP(I1,'Annex 12'!$C$3:$I$57,7,FALSE),"EUR")</f>
        <v>Y</v>
      </c>
      <c r="J3" t="str">
        <f>IFERROR(VLOOKUP(J1,'Annex 12'!$C$3:$I$57,7,FALSE),"EUR")</f>
        <v>N</v>
      </c>
      <c r="K3" t="str">
        <f>IFERROR(VLOOKUP(K1,'Annex 12'!$C$3:$I$57,7,FALSE),"EUR")</f>
        <v>ND5</v>
      </c>
      <c r="L3">
        <f>IFERROR(VLOOKUP(L1,'Annex 12'!$C$3:$I$57,7,FALSE),"EUR")</f>
        <v>1716.2</v>
      </c>
      <c r="M3" t="str">
        <f>IFERROR(VLOOKUP(M1,'Annex 12'!$C$3:$I$57,7,FALSE),"EUR")</f>
        <v>EUR</v>
      </c>
      <c r="N3">
        <f>IFERROR(VLOOKUP(N1,'Annex 12'!$C$3:$I$57,7,FALSE),"EUR")</f>
        <v>756.14</v>
      </c>
      <c r="O3" t="str">
        <f>IFERROR(VLOOKUP(O1,'Annex 12'!$C$3:$I$57,7,FALSE),"EUR")</f>
        <v>EUR</v>
      </c>
      <c r="P3">
        <f>IFERROR(VLOOKUP(P1,'Annex 12'!$C$3:$I$57,7,FALSE),"EUR")</f>
        <v>65432176.700000003</v>
      </c>
      <c r="Q3" t="str">
        <f>IFERROR(VLOOKUP(Q1,'Annex 12'!$C$3:$I$57,7,FALSE),"EUR")</f>
        <v>EUR</v>
      </c>
      <c r="R3">
        <f>IFERROR(VLOOKUP(R1,'Annex 12'!$C$3:$I$57,7,FALSE),"EUR")</f>
        <v>16814141.530000001</v>
      </c>
      <c r="S3" t="str">
        <f>IFERROR(VLOOKUP(S1,'Annex 12'!$C$3:$I$57,7,FALSE),"EUR")</f>
        <v>EUR</v>
      </c>
      <c r="T3" t="str">
        <f>IFERROR(VLOOKUP(T1,'Annex 12'!$C$3:$I$57,7,FALSE),"EUR")</f>
        <v>N</v>
      </c>
      <c r="U3">
        <f>IFERROR(VLOOKUP(U1,'Annex 12'!$C$3:$I$57,7,FALSE),"EUR")</f>
        <v>3485202.0520010777</v>
      </c>
      <c r="V3" t="str">
        <f>IFERROR(VLOOKUP(V1,'Annex 12'!$C$3:$I$57,7,FALSE),"EUR")</f>
        <v>EUR</v>
      </c>
      <c r="W3" t="str">
        <f>IFERROR(VLOOKUP(W1,'Annex 12'!$C$3:$I$57,7,FALSE),"EUR")</f>
        <v>N</v>
      </c>
      <c r="X3">
        <f>IFERROR(VLOOKUP(X1,'Annex 12'!$C$3:$I$57,7,FALSE),"EUR")</f>
        <v>0.99999999437070519</v>
      </c>
      <c r="Y3">
        <f>IFERROR(VLOOKUP(Y1,'Annex 12'!$C$3:$I$57,7,FALSE),"EUR")</f>
        <v>3.8292761523895047</v>
      </c>
      <c r="Z3">
        <f>IFERROR(VLOOKUP(Z1,'Annex 12'!$C$3:$I$57,7,FALSE),"EUR")</f>
        <v>0</v>
      </c>
      <c r="AA3" t="str">
        <f>IFERROR(VLOOKUP(AA1,'Annex 12'!$C$3:$I$57,7,FALSE),"EUR")</f>
        <v>EUR</v>
      </c>
      <c r="AB3">
        <f>IFERROR(VLOOKUP(AB1,'Annex 12'!$C$3:$I$57,7,FALSE),"EUR")</f>
        <v>0</v>
      </c>
      <c r="AC3" t="str">
        <f>IFERROR(VLOOKUP(AC1,'Annex 12'!$C$3:$I$57,7,FALSE),"EUR")</f>
        <v>EUR</v>
      </c>
      <c r="AD3">
        <f>IFERROR(VLOOKUP(AD1,'Annex 12'!$C$3:$I$57,7,FALSE),"EUR")</f>
        <v>4803743.8899999997</v>
      </c>
      <c r="AE3" t="str">
        <f>IFERROR(VLOOKUP(AE1,'Annex 12'!$C$3:$I$57,7,FALSE),"EUR")</f>
        <v>EUR</v>
      </c>
      <c r="AF3">
        <f>IFERROR(VLOOKUP(AF1,'Annex 12'!$C$3:$I$57,7,FALSE),"EUR")</f>
        <v>0</v>
      </c>
      <c r="AG3" t="str">
        <f>IFERROR(VLOOKUP(AG1,'Annex 12'!$C$3:$I$57,7,FALSE),"EUR")</f>
        <v>EUR</v>
      </c>
      <c r="AH3">
        <f>IFERROR(VLOOKUP(AH1,'Annex 12'!$C$3:$I$57,7,FALSE),"EUR")</f>
        <v>5.193501186752103E-2</v>
      </c>
      <c r="AI3">
        <f>IFERROR(VLOOKUP(AI1,'Annex 12'!$C$3:$I$57,7,FALSE),"EUR")</f>
        <v>324731.81</v>
      </c>
      <c r="AJ3" t="str">
        <f>IFERROR(VLOOKUP(AJ1,'Annex 12'!$C$3:$I$57,7,FALSE),"EUR")</f>
        <v>EUR</v>
      </c>
      <c r="AK3">
        <f>IFERROR(VLOOKUP(AK1,'Annex 12'!$C$3:$I$57,7,FALSE),"EUR")</f>
        <v>0</v>
      </c>
      <c r="AL3" t="str">
        <f>IFERROR(VLOOKUP(AL1,'Annex 12'!$C$3:$I$57,7,FALSE),"EUR")</f>
        <v>EUR</v>
      </c>
      <c r="AM3" t="str">
        <f>IFERROR(VLOOKUP(AM1,'Annex 12'!$C$3:$I$57,7,FALSE),"EUR")</f>
        <v>ND5</v>
      </c>
      <c r="AN3" t="str">
        <f>IFERROR(VLOOKUP(AN1,'Annex 12'!$C$3:$I$57,7,FALSE),"EUR")</f>
        <v>ND5</v>
      </c>
      <c r="AO3" t="str">
        <f>IFERROR(VLOOKUP(AO1,'Annex 12'!$C$3:$I$57,7,FALSE),"EUR")</f>
        <v>ND5</v>
      </c>
      <c r="AP3" t="str">
        <f>IFERROR(VLOOKUP(AP1,'Annex 12'!$C$3:$I$57,7,FALSE),"EUR")</f>
        <v>ND5</v>
      </c>
      <c r="AQ3" t="str">
        <f>IFERROR(VLOOKUP(AQ1,'Annex 12'!$C$3:$I$57,7,FALSE),"EUR")</f>
        <v>ND5</v>
      </c>
      <c r="AR3" t="str">
        <f>IFERROR(VLOOKUP(AR1,'Annex 12'!$C$3:$I$57,7,FALSE),"EUR")</f>
        <v>ND5</v>
      </c>
      <c r="AS3" t="str">
        <f>IFERROR(VLOOKUP(AS1,'Annex 12'!$C$3:$I$57,7,FALSE),"EUR")</f>
        <v>ND5</v>
      </c>
      <c r="AT3" t="str">
        <f>IFERROR(VLOOKUP(AT1,'Annex 12'!$C$3:$I$57,7,FALSE),"EUR")</f>
        <v>ND5</v>
      </c>
      <c r="AU3">
        <f>IFERROR(VLOOKUP(AU1,'Annex 12'!$C$3:$I$57,7,FALSE),"EUR")</f>
        <v>3.2382763256719833E-3</v>
      </c>
      <c r="AV3">
        <f>IFERROR(VLOOKUP(AV1,'Annex 12'!$C$3:$I$57,7,FALSE),"EUR")</f>
        <v>1.2493714444467869E-3</v>
      </c>
      <c r="AW3">
        <f>IFERROR(VLOOKUP(AW1,'Annex 12'!$C$3:$I$57,7,FALSE),"EUR")</f>
        <v>6.322952684975707E-4</v>
      </c>
      <c r="AX3">
        <f>IFERROR(VLOOKUP(AX1,'Annex 12'!$C$3:$I$57,7,FALSE),"EUR")</f>
        <v>2.5831608003893373E-4</v>
      </c>
      <c r="AY3" s="1727">
        <f>IFERROR(VLOOKUP(AY1,'Annex 12'!$C$3:$I$57,7,FALSE),"EUR")</f>
        <v>3.211709380907596E-4</v>
      </c>
      <c r="AZ3">
        <f>ROUND(IFERROR(VLOOKUP(AZ1,'Annex 12'!$C$3:$I$57,7,FALSE),"EUR"),2)</f>
        <v>0</v>
      </c>
      <c r="BA3" s="1250">
        <f>ROUND(IFERROR(VLOOKUP(BA1,'Annex 12'!$C$3:$I$57,7,FALSE),"EUR"),2)</f>
        <v>0</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B080-EFE1-47F0-808B-B321746DEE14}">
  <sheetPr codeName="Sheet49"/>
  <dimension ref="A1:G11"/>
  <sheetViews>
    <sheetView workbookViewId="0">
      <selection activeCell="D8" sqref="D8:H8"/>
    </sheetView>
  </sheetViews>
  <sheetFormatPr defaultColWidth="9.1796875" defaultRowHeight="14.5"/>
  <cols>
    <col min="4" max="4" width="11.7265625" bestFit="1" customWidth="1"/>
    <col min="5" max="5" width="16.26953125" bestFit="1" customWidth="1"/>
    <col min="6" max="6" width="9.1796875" customWidth="1"/>
  </cols>
  <sheetData>
    <row r="1" spans="1:7">
      <c r="A1" t="s">
        <v>1569</v>
      </c>
      <c r="B1" t="s">
        <v>1572</v>
      </c>
      <c r="C1" t="s">
        <v>1575</v>
      </c>
      <c r="D1" t="s">
        <v>1578</v>
      </c>
      <c r="E1" t="s">
        <v>1919</v>
      </c>
      <c r="F1" t="s">
        <v>1581</v>
      </c>
      <c r="G1" t="s">
        <v>1920</v>
      </c>
    </row>
    <row r="2" spans="1:7">
      <c r="A2" t="s">
        <v>1570</v>
      </c>
      <c r="B2" t="s">
        <v>1573</v>
      </c>
      <c r="C2" t="s">
        <v>1576</v>
      </c>
      <c r="D2" t="s">
        <v>1579</v>
      </c>
      <c r="E2" t="s">
        <v>1921</v>
      </c>
      <c r="F2" t="s">
        <v>1582</v>
      </c>
      <c r="G2" t="s">
        <v>1922</v>
      </c>
    </row>
    <row r="3" spans="1:7">
      <c r="A3" t="s">
        <v>1840</v>
      </c>
      <c r="B3" t="s">
        <v>1840</v>
      </c>
      <c r="C3" t="s">
        <v>989</v>
      </c>
      <c r="D3">
        <f t="array" ref="D3:D11">TRANSPOSE('Annex 12'!I74:Q74)</f>
        <v>80412846.232001275</v>
      </c>
      <c r="E3" t="s">
        <v>309</v>
      </c>
      <c r="F3">
        <f t="array" ref="F3:F11">TRANSPOSE('Annex 12'!I76:Q76)</f>
        <v>80413146.230000004</v>
      </c>
      <c r="G3" t="s">
        <v>309</v>
      </c>
    </row>
    <row r="4" spans="1:7">
      <c r="A4" t="s">
        <v>1841</v>
      </c>
      <c r="B4" t="s">
        <v>1841</v>
      </c>
      <c r="C4" t="s">
        <v>1923</v>
      </c>
      <c r="D4">
        <v>-1596072.54</v>
      </c>
      <c r="E4" t="s">
        <v>309</v>
      </c>
      <c r="F4">
        <v>78817073.689999998</v>
      </c>
      <c r="G4" t="s">
        <v>309</v>
      </c>
    </row>
    <row r="5" spans="1:7">
      <c r="A5" t="s">
        <v>1842</v>
      </c>
      <c r="B5" t="s">
        <v>1842</v>
      </c>
      <c r="C5" t="s">
        <v>1924</v>
      </c>
      <c r="D5">
        <v>-3865612.36</v>
      </c>
      <c r="E5" t="s">
        <v>309</v>
      </c>
      <c r="F5">
        <v>74951461.329999998</v>
      </c>
      <c r="G5" t="s">
        <v>309</v>
      </c>
    </row>
    <row r="6" spans="1:7">
      <c r="A6" t="s">
        <v>1843</v>
      </c>
      <c r="B6" t="s">
        <v>1843</v>
      </c>
      <c r="C6" t="s">
        <v>1925</v>
      </c>
      <c r="D6">
        <v>0</v>
      </c>
      <c r="E6" t="s">
        <v>309</v>
      </c>
      <c r="F6">
        <v>74951461.329999998</v>
      </c>
      <c r="G6" t="s">
        <v>309</v>
      </c>
    </row>
    <row r="7" spans="1:7">
      <c r="A7" t="s">
        <v>1844</v>
      </c>
      <c r="B7" t="s">
        <v>1844</v>
      </c>
      <c r="C7" t="s">
        <v>1926</v>
      </c>
      <c r="D7">
        <v>-67099817.039999999</v>
      </c>
      <c r="E7" t="s">
        <v>309</v>
      </c>
      <c r="F7">
        <v>7851644.29</v>
      </c>
      <c r="G7" t="s">
        <v>309</v>
      </c>
    </row>
    <row r="8" spans="1:7">
      <c r="A8" t="s">
        <v>1845</v>
      </c>
      <c r="B8" t="s">
        <v>1845</v>
      </c>
      <c r="C8" t="s">
        <v>1927</v>
      </c>
      <c r="D8">
        <v>-508676.52</v>
      </c>
      <c r="E8" t="s">
        <v>309</v>
      </c>
      <c r="F8">
        <v>7342967.7699999996</v>
      </c>
      <c r="G8" t="s">
        <v>309</v>
      </c>
    </row>
    <row r="9" spans="1:7">
      <c r="A9" t="s">
        <v>1846</v>
      </c>
      <c r="B9" t="s">
        <v>1846</v>
      </c>
      <c r="C9" t="s">
        <v>1928</v>
      </c>
      <c r="D9">
        <v>-3531559.6799999997</v>
      </c>
      <c r="E9" t="s">
        <v>309</v>
      </c>
      <c r="F9">
        <v>3811408.09</v>
      </c>
      <c r="G9" t="s">
        <v>309</v>
      </c>
    </row>
    <row r="10" spans="1:7">
      <c r="A10" t="s">
        <v>1847</v>
      </c>
      <c r="B10" t="s">
        <v>1847</v>
      </c>
      <c r="C10" t="s">
        <v>1929</v>
      </c>
      <c r="D10">
        <v>-325864.21000000089</v>
      </c>
      <c r="E10" t="s">
        <v>309</v>
      </c>
      <c r="F10">
        <v>3485543.88</v>
      </c>
      <c r="G10" t="s">
        <v>309</v>
      </c>
    </row>
    <row r="11" spans="1:7">
      <c r="A11" t="s">
        <v>1848</v>
      </c>
      <c r="B11" t="s">
        <v>1848</v>
      </c>
      <c r="C11" t="s">
        <v>1930</v>
      </c>
      <c r="D11">
        <v>-3485202.0520010777</v>
      </c>
      <c r="E11" t="s">
        <v>309</v>
      </c>
      <c r="F11">
        <v>341.83</v>
      </c>
      <c r="G11" t="s">
        <v>309</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B336F-F0C9-4FCB-B267-D328610A9A84}">
  <sheetPr codeName="Sheet50"/>
  <dimension ref="A1:H12"/>
  <sheetViews>
    <sheetView workbookViewId="0">
      <selection activeCell="D8" sqref="D8:H8"/>
    </sheetView>
  </sheetViews>
  <sheetFormatPr defaultColWidth="9.1796875" defaultRowHeight="14.5"/>
  <cols>
    <col min="1" max="1" width="31.453125" bestFit="1" customWidth="1"/>
    <col min="2" max="2" width="32.54296875" bestFit="1" customWidth="1"/>
    <col min="3" max="3" width="16.81640625" bestFit="1" customWidth="1"/>
    <col min="4" max="4" width="35.7265625" bestFit="1" customWidth="1"/>
    <col min="5" max="5" width="28.1796875" bestFit="1" customWidth="1"/>
    <col min="6" max="6" width="18.54296875" bestFit="1" customWidth="1"/>
    <col min="7" max="7" width="44.26953125" bestFit="1" customWidth="1"/>
    <col min="8" max="8" width="31.1796875" bestFit="1" customWidth="1"/>
  </cols>
  <sheetData>
    <row r="1" spans="1:8">
      <c r="A1" t="s">
        <v>1805</v>
      </c>
      <c r="B1" t="s">
        <v>1808</v>
      </c>
      <c r="C1" t="s">
        <v>1811</v>
      </c>
      <c r="D1" t="s">
        <v>1814</v>
      </c>
      <c r="E1" t="s">
        <v>1818</v>
      </c>
      <c r="F1" t="s">
        <v>1821</v>
      </c>
      <c r="G1" t="s">
        <v>1824</v>
      </c>
      <c r="H1" t="s">
        <v>1827</v>
      </c>
    </row>
    <row r="2" spans="1:8">
      <c r="A2" t="s">
        <v>1806</v>
      </c>
      <c r="B2" t="s">
        <v>1809</v>
      </c>
      <c r="C2" t="s">
        <v>1812</v>
      </c>
      <c r="D2" t="s">
        <v>1815</v>
      </c>
      <c r="E2" t="s">
        <v>1819</v>
      </c>
      <c r="F2" t="s">
        <v>1822</v>
      </c>
      <c r="G2" t="s">
        <v>1825</v>
      </c>
      <c r="H2" t="s">
        <v>1828</v>
      </c>
    </row>
    <row r="3" spans="1:8">
      <c r="A3" t="s">
        <v>1861</v>
      </c>
      <c r="B3" t="s">
        <v>1862</v>
      </c>
      <c r="C3" t="s">
        <v>1863</v>
      </c>
      <c r="D3" t="s">
        <v>964</v>
      </c>
      <c r="E3" t="s">
        <v>1047</v>
      </c>
      <c r="F3" t="s">
        <v>1130</v>
      </c>
      <c r="G3" t="s">
        <v>1871</v>
      </c>
      <c r="H3" t="s">
        <v>1873</v>
      </c>
    </row>
    <row r="4" spans="1:8">
      <c r="A4" t="s">
        <v>1861</v>
      </c>
      <c r="B4" t="s">
        <v>1862</v>
      </c>
      <c r="C4" t="s">
        <v>1863</v>
      </c>
      <c r="D4" t="s">
        <v>964</v>
      </c>
      <c r="E4" t="s">
        <v>1869</v>
      </c>
      <c r="F4" t="s">
        <v>1131</v>
      </c>
      <c r="G4" t="s">
        <v>1871</v>
      </c>
      <c r="H4" t="s">
        <v>1873</v>
      </c>
    </row>
    <row r="5" spans="1:8">
      <c r="A5" t="s">
        <v>1861</v>
      </c>
      <c r="B5" t="s">
        <v>1862</v>
      </c>
      <c r="C5" t="s">
        <v>1863</v>
      </c>
      <c r="D5" t="s">
        <v>964</v>
      </c>
      <c r="E5" t="s">
        <v>1870</v>
      </c>
      <c r="F5" t="s">
        <v>1132</v>
      </c>
      <c r="G5" t="s">
        <v>1872</v>
      </c>
      <c r="H5" t="s">
        <v>1874</v>
      </c>
    </row>
    <row r="6" spans="1:8">
      <c r="A6" t="s">
        <v>1070</v>
      </c>
      <c r="B6" t="s">
        <v>1880</v>
      </c>
      <c r="C6" t="s">
        <v>1864</v>
      </c>
      <c r="D6" t="s">
        <v>964</v>
      </c>
      <c r="E6" t="s">
        <v>1839</v>
      </c>
      <c r="F6" t="s">
        <v>1839</v>
      </c>
      <c r="G6" t="s">
        <v>1839</v>
      </c>
      <c r="H6" t="s">
        <v>1839</v>
      </c>
    </row>
    <row r="7" spans="1:8">
      <c r="A7" t="s">
        <v>1861</v>
      </c>
      <c r="B7" t="s">
        <v>1862</v>
      </c>
      <c r="C7" t="s">
        <v>1865</v>
      </c>
      <c r="D7" t="s">
        <v>964</v>
      </c>
      <c r="E7" t="s">
        <v>1839</v>
      </c>
      <c r="F7" t="s">
        <v>1839</v>
      </c>
      <c r="G7" t="s">
        <v>1839</v>
      </c>
      <c r="H7" t="s">
        <v>1839</v>
      </c>
    </row>
    <row r="8" spans="1:8">
      <c r="A8" t="s">
        <v>1861</v>
      </c>
      <c r="B8" t="s">
        <v>1862</v>
      </c>
      <c r="C8" t="s">
        <v>1835</v>
      </c>
      <c r="D8" t="s">
        <v>964</v>
      </c>
      <c r="E8" t="s">
        <v>1839</v>
      </c>
      <c r="F8" t="s">
        <v>1839</v>
      </c>
      <c r="G8" t="s">
        <v>1839</v>
      </c>
      <c r="H8" t="s">
        <v>1839</v>
      </c>
    </row>
    <row r="9" spans="1:8">
      <c r="A9" t="s">
        <v>1861</v>
      </c>
      <c r="B9" t="s">
        <v>1862</v>
      </c>
      <c r="C9" t="s">
        <v>1866</v>
      </c>
      <c r="D9" t="s">
        <v>964</v>
      </c>
      <c r="E9" t="s">
        <v>1839</v>
      </c>
      <c r="F9" t="s">
        <v>1839</v>
      </c>
      <c r="G9" t="s">
        <v>1839</v>
      </c>
      <c r="H9" t="s">
        <v>1839</v>
      </c>
    </row>
    <row r="10" spans="1:8">
      <c r="A10" t="s">
        <v>1861</v>
      </c>
      <c r="B10" t="s">
        <v>1862</v>
      </c>
      <c r="C10" t="s">
        <v>1866</v>
      </c>
      <c r="D10" t="s">
        <v>964</v>
      </c>
      <c r="E10" t="s">
        <v>1839</v>
      </c>
      <c r="F10" t="s">
        <v>1839</v>
      </c>
      <c r="G10" t="s">
        <v>1839</v>
      </c>
      <c r="H10" t="s">
        <v>1839</v>
      </c>
    </row>
    <row r="11" spans="1:8">
      <c r="A11" t="s">
        <v>1861</v>
      </c>
      <c r="B11" t="s">
        <v>1862</v>
      </c>
      <c r="C11" t="s">
        <v>1867</v>
      </c>
      <c r="D11" t="s">
        <v>964</v>
      </c>
      <c r="E11" t="s">
        <v>1839</v>
      </c>
      <c r="F11" t="s">
        <v>1839</v>
      </c>
      <c r="G11" t="s">
        <v>1839</v>
      </c>
      <c r="H11" t="s">
        <v>1839</v>
      </c>
    </row>
    <row r="12" spans="1:8">
      <c r="A12" t="s">
        <v>1861</v>
      </c>
      <c r="B12" t="s">
        <v>1862</v>
      </c>
      <c r="C12" t="s">
        <v>1868</v>
      </c>
      <c r="D12" t="s">
        <v>964</v>
      </c>
      <c r="E12" t="s">
        <v>1839</v>
      </c>
      <c r="F12" t="s">
        <v>1839</v>
      </c>
      <c r="G12" t="s">
        <v>1839</v>
      </c>
      <c r="H12" t="s">
        <v>1839</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82C29-B6BC-4D04-8658-A12858B49A69}">
  <sheetPr codeName="Sheet51"/>
  <dimension ref="A1:AB3"/>
  <sheetViews>
    <sheetView workbookViewId="0">
      <selection activeCell="D8" sqref="D8:H8"/>
    </sheetView>
  </sheetViews>
  <sheetFormatPr defaultColWidth="9.1796875" defaultRowHeight="14.5"/>
  <sheetData>
    <row r="1" spans="1:28">
      <c r="A1" t="s">
        <v>1588</v>
      </c>
      <c r="B1" t="s">
        <v>1591</v>
      </c>
      <c r="C1" t="s">
        <v>1594</v>
      </c>
      <c r="D1" t="s">
        <v>1597</v>
      </c>
      <c r="E1" t="s">
        <v>1600</v>
      </c>
      <c r="F1" t="s">
        <v>1603</v>
      </c>
      <c r="G1" t="s">
        <v>1606</v>
      </c>
      <c r="H1" t="s">
        <v>1609</v>
      </c>
      <c r="I1" t="s">
        <v>1931</v>
      </c>
      <c r="J1" t="s">
        <v>1612</v>
      </c>
      <c r="K1" t="s">
        <v>1932</v>
      </c>
      <c r="L1" t="s">
        <v>1615</v>
      </c>
      <c r="M1" t="s">
        <v>1619</v>
      </c>
      <c r="N1" t="s">
        <v>1933</v>
      </c>
      <c r="O1" t="s">
        <v>1622</v>
      </c>
      <c r="P1" t="s">
        <v>1625</v>
      </c>
      <c r="Q1" t="s">
        <v>1628</v>
      </c>
      <c r="R1" t="s">
        <v>1934</v>
      </c>
      <c r="S1" t="s">
        <v>1631</v>
      </c>
      <c r="T1" t="s">
        <v>1634</v>
      </c>
      <c r="U1" t="s">
        <v>1637</v>
      </c>
      <c r="V1" t="s">
        <v>1935</v>
      </c>
      <c r="W1" t="s">
        <v>1640</v>
      </c>
      <c r="X1" t="s">
        <v>1644</v>
      </c>
      <c r="Y1" t="s">
        <v>1647</v>
      </c>
      <c r="Z1" t="s">
        <v>1650</v>
      </c>
      <c r="AA1" t="s">
        <v>1653</v>
      </c>
      <c r="AB1" t="s">
        <v>1936</v>
      </c>
    </row>
    <row r="2" spans="1:28">
      <c r="A2" t="s">
        <v>1589</v>
      </c>
      <c r="B2" t="s">
        <v>1592</v>
      </c>
      <c r="C2" t="s">
        <v>1595</v>
      </c>
      <c r="D2" t="s">
        <v>1598</v>
      </c>
      <c r="E2" t="s">
        <v>1601</v>
      </c>
      <c r="F2" t="s">
        <v>1604</v>
      </c>
      <c r="G2" t="s">
        <v>1607</v>
      </c>
      <c r="H2" t="s">
        <v>1610</v>
      </c>
      <c r="I2" t="s">
        <v>1937</v>
      </c>
      <c r="J2" t="s">
        <v>1613</v>
      </c>
      <c r="K2" t="s">
        <v>1938</v>
      </c>
      <c r="L2" t="s">
        <v>1616</v>
      </c>
      <c r="M2" t="s">
        <v>1620</v>
      </c>
      <c r="N2" t="s">
        <v>1939</v>
      </c>
      <c r="O2" t="s">
        <v>1623</v>
      </c>
      <c r="P2" t="s">
        <v>1626</v>
      </c>
      <c r="Q2" t="s">
        <v>1629</v>
      </c>
      <c r="R2" t="s">
        <v>1940</v>
      </c>
      <c r="S2" t="s">
        <v>1632</v>
      </c>
      <c r="T2" t="s">
        <v>1635</v>
      </c>
      <c r="U2" t="s">
        <v>1638</v>
      </c>
      <c r="V2" t="s">
        <v>1941</v>
      </c>
      <c r="W2" t="s">
        <v>1641</v>
      </c>
      <c r="X2" t="s">
        <v>1645</v>
      </c>
      <c r="Y2" t="s">
        <v>1648</v>
      </c>
      <c r="Z2" t="s">
        <v>1651</v>
      </c>
      <c r="AA2" t="s">
        <v>1654</v>
      </c>
      <c r="AB2" t="s">
        <v>1942</v>
      </c>
    </row>
    <row r="3" spans="1:28">
      <c r="A3" t="s">
        <v>1839</v>
      </c>
      <c r="B3" t="s">
        <v>1838</v>
      </c>
      <c r="C3" t="s">
        <v>1838</v>
      </c>
      <c r="D3" t="s">
        <v>1839</v>
      </c>
      <c r="E3" t="s">
        <v>1837</v>
      </c>
      <c r="F3" t="s">
        <v>1851</v>
      </c>
      <c r="G3" t="s">
        <v>1839</v>
      </c>
      <c r="H3" t="s">
        <v>1839</v>
      </c>
      <c r="I3" t="s">
        <v>309</v>
      </c>
      <c r="J3" t="s">
        <v>1839</v>
      </c>
      <c r="K3" t="s">
        <v>309</v>
      </c>
      <c r="L3" t="s">
        <v>1839</v>
      </c>
      <c r="M3" t="s">
        <v>1839</v>
      </c>
      <c r="N3" t="s">
        <v>309</v>
      </c>
      <c r="O3" t="s">
        <v>1839</v>
      </c>
      <c r="P3" t="s">
        <v>1839</v>
      </c>
      <c r="Q3" t="s">
        <v>1839</v>
      </c>
      <c r="R3" t="s">
        <v>309</v>
      </c>
      <c r="S3" t="s">
        <v>1839</v>
      </c>
      <c r="T3" t="s">
        <v>1839</v>
      </c>
      <c r="U3" t="s">
        <v>1839</v>
      </c>
      <c r="V3" t="s">
        <v>309</v>
      </c>
      <c r="W3" t="s">
        <v>1839</v>
      </c>
      <c r="X3" t="s">
        <v>1839</v>
      </c>
      <c r="Y3" t="s">
        <v>1839</v>
      </c>
      <c r="Z3" t="s">
        <v>1839</v>
      </c>
      <c r="AA3" t="s">
        <v>1839</v>
      </c>
      <c r="AB3" t="s">
        <v>309</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93E8C-2E1D-4973-99FA-1E7B49904281}">
  <sheetPr codeName="Sheet52"/>
  <dimension ref="A1:H5"/>
  <sheetViews>
    <sheetView workbookViewId="0">
      <selection activeCell="D8" sqref="D8:H8"/>
    </sheetView>
  </sheetViews>
  <sheetFormatPr defaultColWidth="9.1796875" defaultRowHeight="14.5"/>
  <cols>
    <col min="4" max="4" width="17.26953125" customWidth="1"/>
    <col min="6" max="6" width="14.7265625" bestFit="1" customWidth="1"/>
  </cols>
  <sheetData>
    <row r="1" spans="1:8">
      <c r="A1" t="s">
        <v>1784</v>
      </c>
      <c r="B1" t="s">
        <v>1787</v>
      </c>
      <c r="C1" t="s">
        <v>1790</v>
      </c>
      <c r="D1" t="s">
        <v>1793</v>
      </c>
      <c r="E1" t="s">
        <v>1943</v>
      </c>
      <c r="F1" t="s">
        <v>1796</v>
      </c>
      <c r="G1" t="s">
        <v>1944</v>
      </c>
      <c r="H1" t="s">
        <v>1799</v>
      </c>
    </row>
    <row r="2" spans="1:8">
      <c r="A2" t="s">
        <v>1785</v>
      </c>
      <c r="B2" t="s">
        <v>1788</v>
      </c>
      <c r="C2" t="s">
        <v>1791</v>
      </c>
      <c r="D2" t="s">
        <v>1794</v>
      </c>
      <c r="E2" t="s">
        <v>1945</v>
      </c>
      <c r="F2" t="s">
        <v>1797</v>
      </c>
      <c r="G2" t="s">
        <v>1946</v>
      </c>
      <c r="H2" t="s">
        <v>1800</v>
      </c>
    </row>
    <row r="3" spans="1:8">
      <c r="A3" t="s">
        <v>1881</v>
      </c>
      <c r="B3" t="s">
        <v>1881</v>
      </c>
      <c r="C3" t="s">
        <v>1856</v>
      </c>
      <c r="D3" t="s">
        <v>1839</v>
      </c>
      <c r="E3" t="s">
        <v>309</v>
      </c>
      <c r="F3" s="1692">
        <f>'13 - Issuer Account'!I29</f>
        <v>2464.5400065928698</v>
      </c>
      <c r="G3" t="s">
        <v>309</v>
      </c>
      <c r="H3" t="s">
        <v>1838</v>
      </c>
    </row>
    <row r="4" spans="1:8">
      <c r="A4" t="s">
        <v>1882</v>
      </c>
      <c r="B4" t="s">
        <v>1882</v>
      </c>
      <c r="C4" t="s">
        <v>1875</v>
      </c>
      <c r="D4">
        <f>'10 - Reserve calculation'!H12</f>
        <v>35631660.869999997</v>
      </c>
      <c r="E4" t="s">
        <v>309</v>
      </c>
      <c r="F4">
        <f>'13 - Issuer Account'!I41</f>
        <v>35631660.869999997</v>
      </c>
      <c r="G4" t="s">
        <v>309</v>
      </c>
      <c r="H4" t="s">
        <v>1837</v>
      </c>
    </row>
    <row r="5" spans="1:8">
      <c r="A5" t="s">
        <v>1883</v>
      </c>
      <c r="B5" t="s">
        <v>1883</v>
      </c>
      <c r="C5" t="s">
        <v>1884</v>
      </c>
      <c r="D5" t="s">
        <v>1839</v>
      </c>
      <c r="E5" t="s">
        <v>309</v>
      </c>
      <c r="F5">
        <f>'13 - Issuer Account'!I52</f>
        <v>0</v>
      </c>
      <c r="G5" t="s">
        <v>309</v>
      </c>
      <c r="H5" t="s">
        <v>1838</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CA46-8B76-4D17-A17C-52B603BAB5EB}">
  <sheetPr codeName="Sheet53"/>
  <dimension ref="A1:AR5"/>
  <sheetViews>
    <sheetView workbookViewId="0">
      <selection activeCell="D8" sqref="D8:H8"/>
    </sheetView>
  </sheetViews>
  <sheetFormatPr defaultColWidth="9.1796875" defaultRowHeight="14.5"/>
  <cols>
    <col min="1" max="1" width="24.7265625" bestFit="1" customWidth="1"/>
    <col min="2" max="2" width="21.81640625" bestFit="1" customWidth="1"/>
    <col min="3" max="3" width="43" bestFit="1" customWidth="1"/>
    <col min="4" max="4" width="13.81640625" bestFit="1" customWidth="1"/>
    <col min="5" max="5" width="18.453125" bestFit="1" customWidth="1"/>
    <col min="6" max="6" width="8.81640625" bestFit="1" customWidth="1"/>
    <col min="7" max="7" width="23.81640625" bestFit="1" customWidth="1"/>
    <col min="8" max="8" width="16.453125" bestFit="1" customWidth="1"/>
    <col min="9" max="9" width="23.54296875" bestFit="1" customWidth="1"/>
    <col min="10" max="10" width="16.453125" bestFit="1" customWidth="1"/>
    <col min="11" max="11" width="26.54296875" bestFit="1" customWidth="1"/>
    <col min="12" max="12" width="21.1796875" bestFit="1" customWidth="1"/>
    <col min="13" max="13" width="22" bestFit="1" customWidth="1"/>
    <col min="14" max="14" width="15.1796875" bestFit="1" customWidth="1"/>
    <col min="15" max="15" width="34" bestFit="1" customWidth="1"/>
    <col min="16" max="16" width="12.81640625" bestFit="1" customWidth="1"/>
    <col min="17" max="17" width="11.54296875" bestFit="1" customWidth="1"/>
    <col min="18" max="18" width="32.453125" bestFit="1" customWidth="1"/>
    <col min="19" max="19" width="31.453125" bestFit="1" customWidth="1"/>
    <col min="20" max="20" width="23.54296875" bestFit="1" customWidth="1"/>
    <col min="21" max="21" width="25.54296875" bestFit="1" customWidth="1"/>
    <col min="22" max="22" width="31.26953125" bestFit="1" customWidth="1"/>
    <col min="23" max="23" width="10.7265625" bestFit="1" customWidth="1"/>
    <col min="24" max="24" width="18.26953125" bestFit="1" customWidth="1"/>
    <col min="25" max="25" width="13.7265625" bestFit="1" customWidth="1"/>
    <col min="26" max="26" width="16.1796875" bestFit="1" customWidth="1"/>
    <col min="27" max="27" width="13.7265625" bestFit="1" customWidth="1"/>
    <col min="28" max="28" width="22.54296875" bestFit="1" customWidth="1"/>
    <col min="29" max="29" width="13.26953125" bestFit="1" customWidth="1"/>
    <col min="30" max="30" width="21" bestFit="1" customWidth="1"/>
    <col min="31" max="31" width="22.1796875" bestFit="1" customWidth="1"/>
    <col min="32" max="32" width="24.1796875" bestFit="1" customWidth="1"/>
    <col min="33" max="33" width="24.453125" bestFit="1" customWidth="1"/>
    <col min="34" max="34" width="26.7265625" bestFit="1" customWidth="1"/>
    <col min="35" max="35" width="27" bestFit="1" customWidth="1"/>
    <col min="36" max="36" width="255.7265625" bestFit="1" customWidth="1"/>
    <col min="37" max="37" width="18.7265625" bestFit="1" customWidth="1"/>
    <col min="38" max="38" width="15.1796875" bestFit="1" customWidth="1"/>
    <col min="39" max="39" width="44.54296875" bestFit="1" customWidth="1"/>
    <col min="40" max="40" width="17.54296875" bestFit="1" customWidth="1"/>
    <col min="41" max="41" width="30" bestFit="1" customWidth="1"/>
    <col min="42" max="42" width="15.7265625" bestFit="1" customWidth="1"/>
    <col min="43" max="43" width="23.1796875" bestFit="1" customWidth="1"/>
    <col min="44" max="44" width="15.1796875" bestFit="1" customWidth="1"/>
  </cols>
  <sheetData>
    <row r="1" spans="1:44">
      <c r="A1" t="s">
        <v>1660</v>
      </c>
      <c r="B1" t="s">
        <v>1663</v>
      </c>
      <c r="C1" t="s">
        <v>1666</v>
      </c>
      <c r="D1" t="s">
        <v>1670</v>
      </c>
      <c r="E1" t="s">
        <v>1673</v>
      </c>
      <c r="F1" t="s">
        <v>1676</v>
      </c>
      <c r="G1" t="s">
        <v>1678</v>
      </c>
      <c r="H1" t="s">
        <v>1947</v>
      </c>
      <c r="I1" t="s">
        <v>1680</v>
      </c>
      <c r="J1" t="s">
        <v>1948</v>
      </c>
      <c r="K1" t="s">
        <v>1682</v>
      </c>
      <c r="L1" t="s">
        <v>1685</v>
      </c>
      <c r="M1" t="s">
        <v>1688</v>
      </c>
      <c r="N1" t="s">
        <v>1691</v>
      </c>
      <c r="O1" t="s">
        <v>1694</v>
      </c>
      <c r="P1" t="s">
        <v>1697</v>
      </c>
      <c r="Q1" t="s">
        <v>1700</v>
      </c>
      <c r="R1" t="s">
        <v>1703</v>
      </c>
      <c r="S1" t="s">
        <v>1706</v>
      </c>
      <c r="T1" t="s">
        <v>1709</v>
      </c>
      <c r="U1" t="s">
        <v>1712</v>
      </c>
      <c r="V1" t="s">
        <v>1715</v>
      </c>
      <c r="W1" t="s">
        <v>1718</v>
      </c>
      <c r="X1" t="s">
        <v>1720</v>
      </c>
      <c r="Y1" t="s">
        <v>1723</v>
      </c>
      <c r="Z1" t="s">
        <v>1726</v>
      </c>
      <c r="AA1" t="s">
        <v>1729</v>
      </c>
      <c r="AB1" t="s">
        <v>1732</v>
      </c>
      <c r="AC1" t="s">
        <v>1735</v>
      </c>
      <c r="AD1" t="s">
        <v>1738</v>
      </c>
      <c r="AE1" t="s">
        <v>1740</v>
      </c>
      <c r="AF1" t="s">
        <v>1743</v>
      </c>
      <c r="AG1" t="s">
        <v>1746</v>
      </c>
      <c r="AH1" t="s">
        <v>1749</v>
      </c>
      <c r="AI1" t="s">
        <v>1752</v>
      </c>
      <c r="AJ1" t="s">
        <v>1755</v>
      </c>
      <c r="AK1" t="s">
        <v>1758</v>
      </c>
      <c r="AL1" t="s">
        <v>1761</v>
      </c>
      <c r="AM1" t="s">
        <v>1764</v>
      </c>
      <c r="AN1" t="s">
        <v>1949</v>
      </c>
      <c r="AO1" t="s">
        <v>1767</v>
      </c>
      <c r="AP1" t="s">
        <v>1771</v>
      </c>
      <c r="AQ1" t="s">
        <v>1774</v>
      </c>
      <c r="AR1" t="s">
        <v>1778</v>
      </c>
    </row>
    <row r="2" spans="1:44">
      <c r="A2" t="s">
        <v>1661</v>
      </c>
      <c r="B2" t="s">
        <v>1664</v>
      </c>
      <c r="C2" t="s">
        <v>1667</v>
      </c>
      <c r="D2" t="s">
        <v>1671</v>
      </c>
      <c r="E2" t="s">
        <v>1674</v>
      </c>
      <c r="F2" t="s">
        <v>400</v>
      </c>
      <c r="G2" t="s">
        <v>435</v>
      </c>
      <c r="H2" t="s">
        <v>1950</v>
      </c>
      <c r="I2" t="s">
        <v>436</v>
      </c>
      <c r="J2" t="s">
        <v>1951</v>
      </c>
      <c r="K2" t="s">
        <v>1683</v>
      </c>
      <c r="L2" t="s">
        <v>1686</v>
      </c>
      <c r="M2" t="s">
        <v>1689</v>
      </c>
      <c r="N2" t="s">
        <v>1692</v>
      </c>
      <c r="O2" t="s">
        <v>1695</v>
      </c>
      <c r="P2" t="s">
        <v>1698</v>
      </c>
      <c r="Q2" t="s">
        <v>1701</v>
      </c>
      <c r="R2" t="s">
        <v>1704</v>
      </c>
      <c r="S2" t="s">
        <v>1707</v>
      </c>
      <c r="T2" t="s">
        <v>1710</v>
      </c>
      <c r="U2" t="s">
        <v>1713</v>
      </c>
      <c r="V2" t="s">
        <v>1716</v>
      </c>
      <c r="W2" t="s">
        <v>6</v>
      </c>
      <c r="X2" t="s">
        <v>1721</v>
      </c>
      <c r="Y2" t="s">
        <v>1724</v>
      </c>
      <c r="Z2" t="s">
        <v>1727</v>
      </c>
      <c r="AA2" t="s">
        <v>1730</v>
      </c>
      <c r="AB2" t="s">
        <v>1733</v>
      </c>
      <c r="AC2" t="s">
        <v>1736</v>
      </c>
      <c r="AD2" t="s">
        <v>301</v>
      </c>
      <c r="AE2" t="s">
        <v>1741</v>
      </c>
      <c r="AF2" t="s">
        <v>1744</v>
      </c>
      <c r="AG2" t="s">
        <v>1747</v>
      </c>
      <c r="AH2" t="s">
        <v>1750</v>
      </c>
      <c r="AI2" t="s">
        <v>1753</v>
      </c>
      <c r="AJ2" t="s">
        <v>1756</v>
      </c>
      <c r="AK2" t="s">
        <v>1759</v>
      </c>
      <c r="AL2" t="s">
        <v>1762</v>
      </c>
      <c r="AM2" t="s">
        <v>1765</v>
      </c>
      <c r="AN2" t="s">
        <v>1952</v>
      </c>
      <c r="AO2" t="s">
        <v>1768</v>
      </c>
      <c r="AP2" t="s">
        <v>1772</v>
      </c>
      <c r="AQ2" t="s">
        <v>1775</v>
      </c>
      <c r="AR2" t="s">
        <v>1779</v>
      </c>
    </row>
    <row r="3" spans="1:44">
      <c r="A3" t="s">
        <v>119</v>
      </c>
      <c r="B3" t="s">
        <v>119</v>
      </c>
      <c r="C3" t="s">
        <v>1308</v>
      </c>
      <c r="D3" t="s">
        <v>119</v>
      </c>
      <c r="E3" t="s">
        <v>1852</v>
      </c>
      <c r="F3" t="s">
        <v>309</v>
      </c>
      <c r="G3">
        <v>7773200000</v>
      </c>
      <c r="H3" t="s">
        <v>309</v>
      </c>
      <c r="I3">
        <f>'11 - Notes Follow-up'!G25</f>
        <v>7059232357.3200006</v>
      </c>
      <c r="J3" t="s">
        <v>309</v>
      </c>
      <c r="K3" t="s">
        <v>1854</v>
      </c>
      <c r="L3" s="1691" t="str">
        <f>TEXT('00 - Cover'!$F$20,"AAAA-MM-JJ")</f>
        <v>2025-09-29</v>
      </c>
      <c r="M3" s="1691" t="str">
        <f>TEXT('00 - Cover'!$F$20,"AAAA-MM-JJ")</f>
        <v>2025-09-29</v>
      </c>
      <c r="N3">
        <v>60</v>
      </c>
      <c r="O3">
        <v>0</v>
      </c>
      <c r="P3" t="s">
        <v>1839</v>
      </c>
      <c r="Q3" t="s">
        <v>1839</v>
      </c>
      <c r="R3" t="s">
        <v>1839</v>
      </c>
      <c r="S3" t="s">
        <v>1839</v>
      </c>
      <c r="T3" t="s">
        <v>1855</v>
      </c>
      <c r="U3" t="s">
        <v>1839</v>
      </c>
      <c r="V3" t="s">
        <v>1839</v>
      </c>
      <c r="W3" s="1249" t="str">
        <f>TEXT("23/10/2024","AAAA-MM-JJ")</f>
        <v>2024-10-23</v>
      </c>
      <c r="X3" s="1691" t="str">
        <f>TEXT('00 - Cover'!$F$20,"AAAA-MM-JJ")</f>
        <v>2025-09-29</v>
      </c>
      <c r="Y3" s="1691" t="str">
        <f>TEXT("27/10/2062","AAAA-MM-JJ")</f>
        <v>2062-10-27</v>
      </c>
      <c r="Z3" t="s">
        <v>1857</v>
      </c>
      <c r="AA3" t="s">
        <v>1839</v>
      </c>
      <c r="AB3" t="s">
        <v>1839</v>
      </c>
      <c r="AC3" t="s">
        <v>1839</v>
      </c>
      <c r="AD3" t="s">
        <v>1858</v>
      </c>
      <c r="AE3" t="s">
        <v>1859</v>
      </c>
      <c r="AF3">
        <v>5</v>
      </c>
      <c r="AG3">
        <v>5</v>
      </c>
      <c r="AH3">
        <v>5</v>
      </c>
      <c r="AI3">
        <v>5</v>
      </c>
      <c r="AJ3" t="s">
        <v>1953</v>
      </c>
      <c r="AK3" t="s">
        <v>1308</v>
      </c>
      <c r="AL3" t="s">
        <v>1308</v>
      </c>
      <c r="AM3">
        <v>0</v>
      </c>
      <c r="AN3" t="s">
        <v>309</v>
      </c>
      <c r="AO3" t="s">
        <v>1839</v>
      </c>
      <c r="AP3" t="s">
        <v>1839</v>
      </c>
      <c r="AQ3" t="s">
        <v>1839</v>
      </c>
      <c r="AR3" t="s">
        <v>1839</v>
      </c>
    </row>
    <row r="4" spans="1:44">
      <c r="A4" t="s">
        <v>120</v>
      </c>
      <c r="B4" t="s">
        <v>120</v>
      </c>
      <c r="C4" t="s">
        <v>1839</v>
      </c>
      <c r="D4" t="s">
        <v>120</v>
      </c>
      <c r="E4" t="s">
        <v>1852</v>
      </c>
      <c r="F4" t="s">
        <v>309</v>
      </c>
      <c r="G4">
        <v>409200000</v>
      </c>
      <c r="H4" t="s">
        <v>309</v>
      </c>
      <c r="I4">
        <f>'11 - Notes Follow-up'!O25</f>
        <v>371538582.36000001</v>
      </c>
      <c r="J4" t="s">
        <v>309</v>
      </c>
      <c r="K4" t="s">
        <v>1854</v>
      </c>
      <c r="L4" s="1691" t="str">
        <f>TEXT('00 - Cover'!$F$20,"AAAA-MM-JJ")</f>
        <v>2025-09-29</v>
      </c>
      <c r="M4" s="1691" t="str">
        <f>TEXT('00 - Cover'!$F$20,"AAAA-MM-JJ")</f>
        <v>2025-09-29</v>
      </c>
      <c r="N4">
        <v>150</v>
      </c>
      <c r="O4">
        <v>0</v>
      </c>
      <c r="P4" t="s">
        <v>1839</v>
      </c>
      <c r="Q4" t="s">
        <v>1839</v>
      </c>
      <c r="R4" t="s">
        <v>1839</v>
      </c>
      <c r="S4" t="s">
        <v>1839</v>
      </c>
      <c r="T4" t="s">
        <v>1855</v>
      </c>
      <c r="U4" t="s">
        <v>1839</v>
      </c>
      <c r="V4" t="s">
        <v>1839</v>
      </c>
      <c r="W4" s="1249" t="str">
        <f t="shared" ref="W4:W5" si="0">TEXT("23/10/2024","AAAA-MM-JJ")</f>
        <v>2024-10-23</v>
      </c>
      <c r="X4" s="1691" t="str">
        <f>TEXT('00 - Cover'!$F$20,"AAAA-MM-JJ")</f>
        <v>2025-09-29</v>
      </c>
      <c r="Y4" s="1691" t="str">
        <f t="shared" ref="Y4:Y5" si="1">TEXT("27/10/2062","AAAA-MM-JJ")</f>
        <v>2062-10-27</v>
      </c>
      <c r="Z4" t="s">
        <v>1857</v>
      </c>
      <c r="AA4" t="s">
        <v>1839</v>
      </c>
      <c r="AB4" t="s">
        <v>1839</v>
      </c>
      <c r="AC4" t="s">
        <v>1839</v>
      </c>
      <c r="AD4" t="s">
        <v>1858</v>
      </c>
      <c r="AE4" t="s">
        <v>1859</v>
      </c>
      <c r="AF4">
        <v>0</v>
      </c>
      <c r="AG4">
        <v>0</v>
      </c>
      <c r="AH4">
        <v>0</v>
      </c>
      <c r="AI4">
        <v>0</v>
      </c>
      <c r="AJ4" t="s">
        <v>1878</v>
      </c>
      <c r="AK4" t="s">
        <v>1839</v>
      </c>
      <c r="AL4" t="s">
        <v>1839</v>
      </c>
      <c r="AM4">
        <v>0</v>
      </c>
      <c r="AN4" t="s">
        <v>309</v>
      </c>
      <c r="AO4" t="s">
        <v>1839</v>
      </c>
      <c r="AP4" t="s">
        <v>1839</v>
      </c>
      <c r="AQ4" t="s">
        <v>1839</v>
      </c>
      <c r="AR4" t="s">
        <v>1839</v>
      </c>
    </row>
    <row r="5" spans="1:44">
      <c r="A5" t="s">
        <v>131</v>
      </c>
      <c r="B5" t="s">
        <v>131</v>
      </c>
      <c r="C5" t="s">
        <v>1839</v>
      </c>
      <c r="D5" t="s">
        <v>131</v>
      </c>
      <c r="E5" t="s">
        <v>1853</v>
      </c>
      <c r="F5" t="s">
        <v>309</v>
      </c>
      <c r="G5">
        <v>300</v>
      </c>
      <c r="H5" t="s">
        <v>309</v>
      </c>
      <c r="I5">
        <f>'11 - Notes Follow-up'!V25</f>
        <v>300</v>
      </c>
      <c r="J5" t="s">
        <v>309</v>
      </c>
      <c r="K5" t="s">
        <v>1854</v>
      </c>
      <c r="L5" s="1691" t="str">
        <f>TEXT('00 - Cover'!$F$20,"AAAA-MM-JJ")</f>
        <v>2025-09-29</v>
      </c>
      <c r="M5" s="1691" t="str">
        <f>TEXT('00 - Cover'!$F$20,"AAAA-MM-JJ")</f>
        <v>2025-09-29</v>
      </c>
      <c r="N5">
        <v>0</v>
      </c>
      <c r="O5">
        <v>0</v>
      </c>
      <c r="P5" t="s">
        <v>1839</v>
      </c>
      <c r="Q5" t="s">
        <v>1839</v>
      </c>
      <c r="R5" t="s">
        <v>1839</v>
      </c>
      <c r="S5" t="s">
        <v>1839</v>
      </c>
      <c r="T5" t="s">
        <v>1855</v>
      </c>
      <c r="U5" t="s">
        <v>1839</v>
      </c>
      <c r="V5" t="s">
        <v>1839</v>
      </c>
      <c r="W5" s="1249" t="str">
        <f t="shared" si="0"/>
        <v>2024-10-23</v>
      </c>
      <c r="X5" s="1691" t="str">
        <f>TEXT('00 - Cover'!$F$20,"AAAA-MM-JJ")</f>
        <v>2025-09-29</v>
      </c>
      <c r="Y5" s="1691" t="str">
        <f t="shared" si="1"/>
        <v>2062-10-27</v>
      </c>
      <c r="Z5" t="s">
        <v>1876</v>
      </c>
      <c r="AA5" t="s">
        <v>1839</v>
      </c>
      <c r="AB5" t="s">
        <v>1839</v>
      </c>
      <c r="AC5" t="s">
        <v>1839</v>
      </c>
      <c r="AD5" t="s">
        <v>1856</v>
      </c>
      <c r="AE5" t="s">
        <v>1859</v>
      </c>
      <c r="AF5">
        <v>0</v>
      </c>
      <c r="AG5">
        <v>0</v>
      </c>
      <c r="AH5">
        <v>0</v>
      </c>
      <c r="AI5">
        <v>0</v>
      </c>
      <c r="AJ5" t="s">
        <v>1878</v>
      </c>
      <c r="AK5" t="s">
        <v>1839</v>
      </c>
      <c r="AL5" t="s">
        <v>1839</v>
      </c>
      <c r="AM5">
        <v>0</v>
      </c>
      <c r="AN5" t="s">
        <v>309</v>
      </c>
      <c r="AO5" t="s">
        <v>1839</v>
      </c>
      <c r="AP5" t="s">
        <v>1839</v>
      </c>
      <c r="AQ5" t="s">
        <v>1839</v>
      </c>
      <c r="AR5" t="s">
        <v>1839</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53DA-CD8A-4A0F-AE97-45FE89C39D82}">
  <sheetPr codeName="Sheet54"/>
  <dimension ref="A1:I10"/>
  <sheetViews>
    <sheetView workbookViewId="0">
      <selection activeCell="D8" sqref="D8:H8"/>
    </sheetView>
  </sheetViews>
  <sheetFormatPr defaultColWidth="9.1796875" defaultRowHeight="14.5"/>
  <sheetData>
    <row r="1" spans="1:9">
      <c r="A1" t="s">
        <v>1536</v>
      </c>
      <c r="B1" t="s">
        <v>1540</v>
      </c>
      <c r="C1" t="s">
        <v>1543</v>
      </c>
      <c r="D1" t="s">
        <v>1547</v>
      </c>
      <c r="E1" t="s">
        <v>1551</v>
      </c>
      <c r="F1" t="s">
        <v>1554</v>
      </c>
      <c r="G1" t="s">
        <v>1557</v>
      </c>
      <c r="H1" t="s">
        <v>1561</v>
      </c>
      <c r="I1" t="s">
        <v>1564</v>
      </c>
    </row>
    <row r="2" spans="1:9">
      <c r="A2" t="s">
        <v>1537</v>
      </c>
      <c r="B2" t="s">
        <v>1541</v>
      </c>
      <c r="C2" t="s">
        <v>1544</v>
      </c>
      <c r="D2" t="s">
        <v>1548</v>
      </c>
      <c r="E2" t="s">
        <v>1552</v>
      </c>
      <c r="F2" t="s">
        <v>1555</v>
      </c>
      <c r="G2" t="s">
        <v>1558</v>
      </c>
      <c r="H2" t="s">
        <v>1562</v>
      </c>
      <c r="I2" t="s">
        <v>1565</v>
      </c>
    </row>
    <row r="3" spans="1:9">
      <c r="A3" t="str">
        <f t="array" ref="A3:I10">TRANSPOSE('Annex 12'!I60:P68)</f>
        <v>Servicer Termination Events</v>
      </c>
      <c r="B3" t="str">
        <v>Servicer Termination Events</v>
      </c>
      <c r="C3" t="str">
        <v>1.	Breach of Obligations
2.Breach of Representations
3.	Servicer Reports
4.Insolvency and Resolution Measures
5.Regulatory Events</v>
      </c>
      <c r="D3" t="str">
        <v>ND5</v>
      </c>
      <c r="E3" t="str">
        <v>ND5</v>
      </c>
      <c r="F3" t="str">
        <v>N</v>
      </c>
      <c r="G3" t="str">
        <v>ND5</v>
      </c>
      <c r="H3">
        <v>30</v>
      </c>
      <c r="I3" t="str">
        <v>CHPP</v>
      </c>
    </row>
    <row r="4" spans="1:9">
      <c r="A4" t="str">
        <v>Sequential Amortisation Event</v>
      </c>
      <c r="B4" t="str">
        <v>Sequential Amortisation Event</v>
      </c>
      <c r="C4" t="str">
        <v>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the amount to the credit of General Reserve Account is less than the General Reserve Required Amount on the immediately succeeding Payment Date after giving effect to the Amortisation Period Priority of Payments.</v>
      </c>
      <c r="D4" t="str">
        <v>ND5</v>
      </c>
      <c r="E4" t="str">
        <v>ND5</v>
      </c>
      <c r="F4" t="str">
        <v>N</v>
      </c>
      <c r="G4" t="str">
        <v>ND5</v>
      </c>
      <c r="H4">
        <v>30</v>
      </c>
      <c r="I4" t="str">
        <v>CHPP</v>
      </c>
    </row>
    <row r="5" spans="1:9">
      <c r="A5" t="str">
        <v>Borrower Notification Events</v>
      </c>
      <c r="B5" t="str">
        <v>Borrower Notification Events</v>
      </c>
      <c r="C5" t="str">
        <v>The occurrence of any of the following events:
(a)	in accordance with Article L. 214-172 of the French Monetary and Financial Code, upon the appointment of a Substitute Servicer pursuant to the Servicing Agreement; or(b)	French laws and regulations require that the Borrowers are informed (including, without limitation in case of a change of the Servicer following the occurrence of a Servicer Termination Event); or(c)the Servicer becomes subject to any procedure governed by Book VI of the French Commercial.</v>
      </c>
      <c r="D5" t="str">
        <v>ND5</v>
      </c>
      <c r="E5" t="str">
        <v>ND5</v>
      </c>
      <c r="F5" t="str">
        <v>N</v>
      </c>
      <c r="G5" t="str">
        <v>ND5</v>
      </c>
      <c r="H5">
        <v>30</v>
      </c>
      <c r="I5" t="str">
        <v>CHPP</v>
      </c>
    </row>
    <row r="6" spans="1:9">
      <c r="A6" t="str">
        <v>Issuer Liquidation Event</v>
      </c>
      <c r="B6" t="str">
        <v>Issuer Liquidation Event</v>
      </c>
      <c r="C6" t="str">
        <v>The occurrence of the following events:
(a)	the liquidation of the Issuer is in the interest of the holders of the Units and Noteholders; or(b)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or(c)	the Notes and the Units issued by the Issuer are held by a single holder and such holder requests the liquidation of the Issuer; or(d)	the Notes and the Units issued by the Issuer are held solely by the Seller and the Seller requests the liquidation of the Issuer.</v>
      </c>
      <c r="D6" t="str">
        <v>ND5</v>
      </c>
      <c r="E6" t="str">
        <v>ND5</v>
      </c>
      <c r="F6" t="str">
        <v>N</v>
      </c>
      <c r="G6" t="str">
        <v>ND5</v>
      </c>
      <c r="H6">
        <v>30</v>
      </c>
      <c r="I6" t="str">
        <v>CHPP</v>
      </c>
    </row>
    <row r="7" spans="1:9">
      <c r="A7" t="str">
        <v>Accelerated Amortisation Event</v>
      </c>
      <c r="B7" t="str">
        <v>Accelerated Amortisation Event</v>
      </c>
      <c r="C7" t="str">
        <v>During the Amortisation Period, all or part of the Class A Notes Interest Amount has remained unpaid for eight (8) Business Days following a Payment Date.</v>
      </c>
      <c r="D7" t="str">
        <v>ND5</v>
      </c>
      <c r="E7" t="str">
        <v>ND5</v>
      </c>
      <c r="F7" t="str">
        <v>N</v>
      </c>
      <c r="G7" t="str">
        <v>ND5</v>
      </c>
      <c r="H7">
        <v>30</v>
      </c>
      <c r="I7" t="str">
        <v>CHPP</v>
      </c>
    </row>
    <row r="8" spans="1:9">
      <c r="A8" t="str">
        <v>Servicer Downgrade Event</v>
      </c>
      <c r="B8" t="str">
        <v>Servicer Downgrade Event</v>
      </c>
      <c r="C8" t="str">
        <v>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and(b) an unsecured, unguaranteed and unsubordinated long-term debt obligations rating of Baa3 by Moody’s.</v>
      </c>
      <c r="D8" t="str">
        <v>ND5</v>
      </c>
      <c r="E8" t="str">
        <v>ND5</v>
      </c>
      <c r="F8" t="str">
        <v>N</v>
      </c>
      <c r="G8" t="str">
        <v>ND5</v>
      </c>
      <c r="H8">
        <v>30</v>
      </c>
      <c r="I8" t="str">
        <v>CHPP</v>
      </c>
    </row>
    <row r="9" spans="1:9">
      <c r="A9" t="str">
        <v>Insolvency Event</v>
      </c>
      <c r="B9" t="str">
        <v>Insolvency Event</v>
      </c>
      <c r="C9" t="str">
        <v>If the Account Bank is subject to a proceeding governed by the provisions of Book VI of the French Commercial Code.</v>
      </c>
      <c r="D9" t="str">
        <v>ND5</v>
      </c>
      <c r="E9" t="str">
        <v>ND5</v>
      </c>
      <c r="F9" t="str">
        <v>N</v>
      </c>
      <c r="G9" t="str">
        <v>ND5</v>
      </c>
      <c r="H9">
        <v>30</v>
      </c>
      <c r="I9" t="str">
        <v>CHPP</v>
      </c>
    </row>
    <row r="10" spans="1:9">
      <c r="A10" t="str">
        <v>Breach of the Account Bank's obligations</v>
      </c>
      <c r="B10" t="str">
        <v>Breach of the Account Bank's obligations</v>
      </c>
      <c r="C10" t="str">
        <v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v>
      </c>
      <c r="D10" t="str">
        <v>ND5</v>
      </c>
      <c r="E10" t="str">
        <v>ND5</v>
      </c>
      <c r="F10" t="str">
        <v>N</v>
      </c>
      <c r="G10" t="str">
        <v>ND5</v>
      </c>
      <c r="H10">
        <v>30</v>
      </c>
      <c r="I10" t="str">
        <v>CHPP</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codeName="Sheet5">
    <tabColor theme="0" tint="-0.249977111117893"/>
  </sheetPr>
  <dimension ref="B1:BA83"/>
  <sheetViews>
    <sheetView showGridLines="0" zoomScale="70" zoomScaleNormal="70" workbookViewId="0">
      <selection activeCell="AN11" sqref="AN11"/>
    </sheetView>
  </sheetViews>
  <sheetFormatPr defaultColWidth="9.1796875" defaultRowHeight="14.5"/>
  <cols>
    <col min="1" max="1" width="3" customWidth="1"/>
    <col min="2" max="2" width="18" bestFit="1" customWidth="1"/>
    <col min="3" max="3" width="17.453125" style="1252" customWidth="1"/>
    <col min="4" max="6" width="17.453125" customWidth="1"/>
    <col min="7" max="7" width="18.81640625" style="1252" customWidth="1"/>
    <col min="8" max="10" width="18.81640625" customWidth="1"/>
    <col min="11" max="11" width="16.7265625" style="1252" customWidth="1"/>
    <col min="12" max="14" width="16.7265625" customWidth="1"/>
    <col min="15" max="15" width="15.81640625" style="1252" customWidth="1"/>
    <col min="16" max="18" width="15.81640625" customWidth="1"/>
    <col min="19" max="21" width="20.1796875" customWidth="1"/>
    <col min="22" max="22" width="20.1796875" style="1311" customWidth="1"/>
    <col min="23" max="27" width="20.1796875" customWidth="1"/>
    <col min="28" max="28" width="20.1796875" style="1311" customWidth="1"/>
    <col min="29" max="29" width="20.1796875" customWidth="1"/>
    <col min="30" max="30" width="20.1796875" style="1252" customWidth="1"/>
    <col min="31" max="32" width="20.1796875" customWidth="1"/>
    <col min="33" max="33" width="67.81640625" customWidth="1"/>
    <col min="34" max="34" width="20.1796875" style="1311" customWidth="1"/>
    <col min="35" max="35" width="20.1796875" style="1250" customWidth="1"/>
    <col min="36" max="36" width="20.1796875" customWidth="1"/>
    <col min="37" max="37" width="20.1796875" style="1252" customWidth="1"/>
    <col min="38" max="38" width="20.1796875" customWidth="1"/>
    <col min="39" max="39" width="20.1796875" style="1252" customWidth="1"/>
    <col min="40" max="52" width="20.1796875" customWidth="1"/>
    <col min="53" max="53" width="2.453125" customWidth="1"/>
    <col min="55" max="55" width="20.1796875" customWidth="1"/>
    <col min="57" max="57" width="12.453125" bestFit="1" customWidth="1"/>
    <col min="58" max="58" width="14.81640625" bestFit="1" customWidth="1"/>
    <col min="60" max="60" width="20.1796875" customWidth="1"/>
  </cols>
  <sheetData>
    <row r="1" spans="2:53" s="176" customFormat="1" ht="12.5">
      <c r="C1" s="1280"/>
      <c r="G1" s="1280"/>
      <c r="K1" s="1280"/>
      <c r="O1" s="1280"/>
      <c r="V1" s="1306"/>
      <c r="AB1" s="1306"/>
      <c r="AD1" s="1280"/>
      <c r="AH1" s="1306"/>
      <c r="AI1" s="177"/>
      <c r="AK1" s="1280"/>
      <c r="AM1" s="1280"/>
    </row>
    <row r="2" spans="2:53" s="176" customFormat="1" ht="12.5">
      <c r="C2" s="1280"/>
      <c r="G2" s="1280"/>
      <c r="K2" s="1280"/>
      <c r="O2" s="1280"/>
      <c r="V2" s="1306"/>
      <c r="AB2" s="1306"/>
      <c r="AD2" s="1280"/>
      <c r="AH2" s="1306"/>
      <c r="AI2" s="177"/>
      <c r="AK2" s="1280"/>
      <c r="AM2" s="1280"/>
    </row>
    <row r="3" spans="2:53" s="176" customFormat="1" ht="13">
      <c r="C3" s="1280"/>
      <c r="G3" s="1280"/>
      <c r="K3" s="1280"/>
      <c r="O3" s="1280"/>
      <c r="V3" s="1306"/>
      <c r="AB3" s="1306"/>
      <c r="AD3" s="1220" t="s">
        <v>100</v>
      </c>
      <c r="AE3" s="1220">
        <f>'00 - Cover'!$F$17</f>
        <v>45900</v>
      </c>
      <c r="AH3" s="1306"/>
      <c r="AI3" s="177"/>
      <c r="AK3" s="1280"/>
      <c r="AM3" s="1280"/>
      <c r="AN3" s="177"/>
      <c r="AO3" s="177"/>
      <c r="AP3" s="177"/>
      <c r="AQ3" s="177"/>
    </row>
    <row r="4" spans="2:53" s="176" customFormat="1" ht="13">
      <c r="C4" s="1280"/>
      <c r="G4" s="1280"/>
      <c r="K4" s="1280"/>
      <c r="O4" s="1280"/>
      <c r="V4" s="1306"/>
      <c r="AB4" s="1306"/>
      <c r="AD4" s="1220" t="s">
        <v>4</v>
      </c>
      <c r="AE4" s="1220">
        <f>'00 - Cover'!$F$19</f>
        <v>45922</v>
      </c>
      <c r="AH4" s="1306"/>
      <c r="AI4" s="177"/>
      <c r="AK4" s="1280"/>
      <c r="AM4" s="1280"/>
    </row>
    <row r="5" spans="2:53" s="176" customFormat="1" ht="13">
      <c r="C5" s="1280"/>
      <c r="G5" s="1280"/>
      <c r="K5" s="1280"/>
      <c r="O5" s="1280"/>
      <c r="V5" s="1306"/>
      <c r="AB5" s="1306"/>
      <c r="AD5" s="1220" t="s">
        <v>5</v>
      </c>
      <c r="AE5" s="1220">
        <f>'00 - Cover'!$F$20</f>
        <v>45929</v>
      </c>
      <c r="AH5" s="1306"/>
      <c r="AI5" s="177"/>
      <c r="AK5" s="1280"/>
      <c r="AL5" s="177"/>
      <c r="AM5" s="1280"/>
    </row>
    <row r="6" spans="2:53" s="176" customFormat="1" ht="12.5">
      <c r="C6" s="1280"/>
      <c r="G6" s="1280"/>
      <c r="K6" s="1280"/>
      <c r="O6" s="1280"/>
      <c r="V6" s="1306"/>
      <c r="AB6" s="1306"/>
      <c r="AD6" s="1280"/>
      <c r="AH6" s="1306"/>
      <c r="AI6" s="177"/>
      <c r="AK6" s="1280"/>
      <c r="AM6" s="1280"/>
    </row>
    <row r="7" spans="2:53" s="176" customFormat="1" ht="15.5">
      <c r="B7" s="44" t="s">
        <v>2008</v>
      </c>
      <c r="C7" s="1281"/>
      <c r="D7" s="90"/>
      <c r="E7" s="90"/>
      <c r="F7" s="90"/>
      <c r="G7" s="1281"/>
      <c r="H7" s="90"/>
      <c r="I7" s="90"/>
      <c r="J7" s="90"/>
      <c r="K7" s="1281"/>
      <c r="L7" s="90"/>
      <c r="M7" s="90"/>
      <c r="N7" s="90"/>
      <c r="O7" s="1281"/>
      <c r="P7" s="90"/>
      <c r="Q7" s="90"/>
      <c r="R7" s="90"/>
      <c r="S7" s="90"/>
      <c r="T7" s="90"/>
      <c r="U7" s="90"/>
      <c r="V7" s="1307"/>
      <c r="W7" s="90"/>
      <c r="X7" s="90"/>
      <c r="Y7" s="90"/>
      <c r="Z7" s="90"/>
      <c r="AA7" s="90"/>
      <c r="AB7" s="1307"/>
      <c r="AC7" s="90"/>
      <c r="AD7" s="1281"/>
      <c r="AE7" s="90"/>
      <c r="AF7" s="90"/>
      <c r="AG7" s="90"/>
      <c r="AH7" s="1307"/>
      <c r="AI7" s="1695"/>
      <c r="AJ7" s="90"/>
      <c r="AK7" s="1281"/>
      <c r="AL7" s="90"/>
      <c r="AM7" s="1281"/>
      <c r="AN7" s="90"/>
      <c r="AO7" s="90"/>
      <c r="AP7" s="90"/>
      <c r="AQ7" s="90"/>
      <c r="AR7" s="90"/>
      <c r="AS7" s="90"/>
      <c r="AT7" s="90"/>
      <c r="AU7" s="90"/>
      <c r="AV7" s="90"/>
      <c r="AW7" s="90"/>
      <c r="AX7" s="90"/>
      <c r="AY7" s="90"/>
      <c r="AZ7" s="90"/>
      <c r="BA7" s="90"/>
    </row>
    <row r="8" spans="2:53" s="176" customFormat="1" ht="13" thickBot="1">
      <c r="C8" s="1280"/>
      <c r="G8" s="1280"/>
      <c r="K8" s="1280"/>
      <c r="O8" s="1280"/>
      <c r="V8" s="1306"/>
      <c r="AB8" s="177"/>
      <c r="AD8" s="1280"/>
      <c r="AF8" s="177"/>
      <c r="AH8" s="1306"/>
      <c r="AI8" s="177"/>
      <c r="AK8" s="1280"/>
      <c r="AM8" s="1280"/>
      <c r="AN8" s="177"/>
      <c r="AO8" s="177"/>
      <c r="AP8" s="177"/>
      <c r="AQ8" s="177"/>
    </row>
    <row r="9" spans="2:53" ht="15" thickBot="1">
      <c r="C9" s="1290" t="s">
        <v>766</v>
      </c>
      <c r="D9" s="179"/>
      <c r="E9" s="179"/>
      <c r="F9" s="179"/>
      <c r="G9" s="1290"/>
      <c r="H9" s="179"/>
      <c r="I9" s="179"/>
      <c r="J9" s="179"/>
      <c r="K9" s="1290"/>
      <c r="L9" s="179"/>
      <c r="M9" s="179"/>
      <c r="N9" s="179"/>
      <c r="O9" s="1290"/>
      <c r="P9" s="179"/>
      <c r="Q9" s="179"/>
      <c r="R9" s="178"/>
      <c r="S9" s="179" t="s">
        <v>777</v>
      </c>
      <c r="T9" s="179"/>
      <c r="U9" s="179"/>
      <c r="V9" s="1308"/>
      <c r="W9" s="179"/>
      <c r="X9" s="178"/>
      <c r="Y9" s="179"/>
      <c r="Z9" s="179"/>
      <c r="AA9" s="179"/>
      <c r="AB9" s="1308"/>
      <c r="AC9" s="179"/>
      <c r="AD9" s="1282"/>
      <c r="AE9" s="179"/>
      <c r="AF9" s="179"/>
      <c r="AG9" s="179"/>
      <c r="AH9" s="1308"/>
      <c r="AI9" s="1696"/>
      <c r="AJ9" s="179"/>
      <c r="AK9" s="1282"/>
      <c r="AL9" s="179"/>
      <c r="AM9" s="1282"/>
    </row>
    <row r="10" spans="2:53" ht="54.75" customHeight="1">
      <c r="B10" s="1883" t="s">
        <v>45</v>
      </c>
      <c r="C10" s="1302" t="s">
        <v>767</v>
      </c>
      <c r="D10" s="1288"/>
      <c r="E10" s="1288"/>
      <c r="F10" s="1288"/>
      <c r="G10" s="1291" t="s">
        <v>768</v>
      </c>
      <c r="H10" s="1289"/>
      <c r="I10" s="1289"/>
      <c r="J10" s="1289"/>
      <c r="K10" s="1291" t="s">
        <v>769</v>
      </c>
      <c r="L10" s="1289"/>
      <c r="M10" s="1289"/>
      <c r="N10" s="1289"/>
      <c r="O10" s="1291" t="s">
        <v>770</v>
      </c>
      <c r="P10" s="1289"/>
      <c r="Q10" s="1289"/>
      <c r="R10" s="1289"/>
      <c r="S10" s="1271" t="s">
        <v>772</v>
      </c>
      <c r="T10" s="1271"/>
      <c r="U10" s="1271"/>
      <c r="V10" s="1309"/>
      <c r="W10" s="1272"/>
      <c r="X10" s="1275"/>
      <c r="Y10" s="1271" t="s">
        <v>778</v>
      </c>
      <c r="Z10" s="1271"/>
      <c r="AA10" s="1271"/>
      <c r="AB10" s="1309"/>
      <c r="AC10" s="1272"/>
      <c r="AD10" s="1314"/>
      <c r="AE10" s="1271" t="s">
        <v>779</v>
      </c>
      <c r="AF10" s="1271"/>
      <c r="AG10" s="1271"/>
      <c r="AH10" s="1309"/>
      <c r="AI10" s="1697"/>
      <c r="AJ10" s="1272"/>
      <c r="AK10" s="1314"/>
      <c r="AL10" s="1278" t="s">
        <v>416</v>
      </c>
      <c r="AM10" s="1283"/>
    </row>
    <row r="11" spans="2:53" ht="124.5" customHeight="1" thickBot="1">
      <c r="B11" s="1884"/>
      <c r="C11" s="1292" t="s">
        <v>711</v>
      </c>
      <c r="D11" s="1274" t="s">
        <v>399</v>
      </c>
      <c r="E11" s="1274" t="s">
        <v>771</v>
      </c>
      <c r="F11" s="1274" t="s">
        <v>97</v>
      </c>
      <c r="G11" s="1292" t="s">
        <v>711</v>
      </c>
      <c r="H11" s="1274" t="s">
        <v>399</v>
      </c>
      <c r="I11" s="1274" t="s">
        <v>771</v>
      </c>
      <c r="J11" s="1274" t="s">
        <v>97</v>
      </c>
      <c r="K11" s="1292" t="s">
        <v>711</v>
      </c>
      <c r="L11" s="1274" t="s">
        <v>399</v>
      </c>
      <c r="M11" s="1274" t="s">
        <v>771</v>
      </c>
      <c r="N11" s="1274" t="s">
        <v>97</v>
      </c>
      <c r="O11" s="1292" t="s">
        <v>711</v>
      </c>
      <c r="P11" s="1274" t="s">
        <v>399</v>
      </c>
      <c r="Q11" s="1274" t="s">
        <v>771</v>
      </c>
      <c r="R11" s="1274" t="s">
        <v>97</v>
      </c>
      <c r="S11" s="1273" t="s">
        <v>773</v>
      </c>
      <c r="T11" s="1274" t="s">
        <v>774</v>
      </c>
      <c r="U11" s="1274" t="s">
        <v>775</v>
      </c>
      <c r="V11" s="1310" t="s">
        <v>167</v>
      </c>
      <c r="W11" s="1274" t="s">
        <v>97</v>
      </c>
      <c r="X11" s="1276" t="s">
        <v>776</v>
      </c>
      <c r="Y11" s="1273" t="s">
        <v>773</v>
      </c>
      <c r="Z11" s="1274" t="s">
        <v>774</v>
      </c>
      <c r="AA11" s="1274" t="s">
        <v>775</v>
      </c>
      <c r="AB11" s="1310" t="s">
        <v>167</v>
      </c>
      <c r="AC11" s="1274" t="s">
        <v>97</v>
      </c>
      <c r="AD11" s="1315" t="s">
        <v>776</v>
      </c>
      <c r="AE11" s="1273" t="s">
        <v>773</v>
      </c>
      <c r="AF11" s="1274" t="s">
        <v>774</v>
      </c>
      <c r="AG11" s="1274" t="s">
        <v>775</v>
      </c>
      <c r="AH11" s="1310" t="s">
        <v>167</v>
      </c>
      <c r="AI11" s="1698" t="s">
        <v>1955</v>
      </c>
      <c r="AJ11" s="1274" t="s">
        <v>97</v>
      </c>
      <c r="AK11" s="1315" t="s">
        <v>776</v>
      </c>
      <c r="AL11" s="1279" t="s">
        <v>97</v>
      </c>
      <c r="AM11" s="1284" t="s">
        <v>776</v>
      </c>
    </row>
    <row r="12" spans="2:53" ht="3" customHeight="1">
      <c r="B12" s="122"/>
      <c r="C12" s="1293"/>
      <c r="D12" s="122"/>
      <c r="E12" s="122"/>
      <c r="F12" s="122"/>
      <c r="G12" s="1293"/>
      <c r="H12" s="122"/>
      <c r="I12" s="122"/>
      <c r="J12" s="122"/>
      <c r="K12" s="1293"/>
      <c r="L12" s="122"/>
      <c r="M12" s="122"/>
      <c r="N12" s="122"/>
      <c r="O12" s="1293" t="str">
        <f t="shared" ref="O12:O13" si="0">IF($B12=0,"",SUM(C12,G12,K12))</f>
        <v/>
      </c>
      <c r="P12" s="122" t="str">
        <f t="shared" ref="P12:P13" si="1">IF($B12=0,"",SUM(D12,H12,L12))</f>
        <v/>
      </c>
      <c r="Q12" s="122" t="str">
        <f t="shared" ref="Q12:Q13" si="2">IF($B12=0,"",SUM(E12,I12,M12))</f>
        <v/>
      </c>
      <c r="R12" s="122"/>
    </row>
    <row r="13" spans="2:53">
      <c r="B13" s="1277">
        <f>'00 - Cover'!F16</f>
        <v>45900</v>
      </c>
      <c r="C13" s="1303">
        <f>IF($B13=0,"",_xlfn.XLOOKUP($B13,INPUT_DATA!$BP:$BP,INPUT_DATA!BQ:BQ))</f>
        <v>2</v>
      </c>
      <c r="D13" s="1287">
        <f>IF($B13=0,"",_xlfn.XLOOKUP($B13,INPUT_DATA!$BP:$BP,INPUT_DATA!BR:BR))</f>
        <v>275408</v>
      </c>
      <c r="E13" s="1287">
        <f>IF($B13=0,"",_xlfn.XLOOKUP($B13,INPUT_DATA!$BP:$BP,INPUT_DATA!BS:BS))</f>
        <v>152.67000000000002</v>
      </c>
      <c r="F13" s="1287">
        <f>IF($B13=0,"",D13+E13)</f>
        <v>275560.67</v>
      </c>
      <c r="G13" s="1305">
        <f>IF($B13=0,"",_xlfn.XLOOKUP($B13,INPUT_DATA!$BP:$BP,INPUT_DATA!BT:BT))</f>
        <v>22</v>
      </c>
      <c r="H13" s="131">
        <f>IF($B13=0,"",_xlfn.XLOOKUP($B13,INPUT_DATA!$BP:$BP,INPUT_DATA!BU:BU))</f>
        <v>4528335.8899999997</v>
      </c>
      <c r="I13" s="131">
        <f>IF($B13=0,"",_xlfn.XLOOKUP($B13,INPUT_DATA!$BP:$BP,INPUT_DATA!BV:BV))</f>
        <v>3529.58</v>
      </c>
      <c r="J13" s="131">
        <f>IF($B13=0,"",H13+I13)</f>
        <v>4531865.47</v>
      </c>
      <c r="K13" s="1305">
        <f>IF($B13=0,"",_xlfn.XLOOKUP($B13,INPUT_DATA!$BP:$BP,INPUT_DATA!BW:BW))</f>
        <v>0</v>
      </c>
      <c r="L13" s="131">
        <f>IF($B13=0,"",_xlfn.XLOOKUP($B13,INPUT_DATA!$BP:$BP,INPUT_DATA!BX:BX))</f>
        <v>0</v>
      </c>
      <c r="M13" s="131">
        <f>IF($B13=0,"",_xlfn.XLOOKUP($B13,INPUT_DATA!$BP:$BP,INPUT_DATA!BY:BY))</f>
        <v>0</v>
      </c>
      <c r="N13" s="131">
        <f>IF($B13=0,"",L13+M13)</f>
        <v>0</v>
      </c>
      <c r="O13" s="1285">
        <f t="shared" si="0"/>
        <v>24</v>
      </c>
      <c r="P13" s="130">
        <f t="shared" si="1"/>
        <v>4803743.8899999997</v>
      </c>
      <c r="Q13" s="130">
        <f t="shared" si="2"/>
        <v>3682.25</v>
      </c>
      <c r="R13" s="130">
        <f>IF($B13=0,"",SUM(F13,J13,N13))</f>
        <v>4807426.1399999997</v>
      </c>
      <c r="S13" s="131">
        <f>IF($B13=0,"",_xlfn.XLOOKUP($B13,INPUT_DATA!$BP:$BP,INPUT_DATA!BZ:BZ))</f>
        <v>4803743.8899999997</v>
      </c>
      <c r="T13" s="131">
        <f>IF($B13=0,"",_xlfn.XLOOKUP($B13,INPUT_DATA!$BP:$BP,INPUT_DATA!CA:CA))</f>
        <v>3682.25</v>
      </c>
      <c r="U13" s="131">
        <f>IF($B13=0,"",_xlfn.XLOOKUP($B13,INPUT_DATA!$BP:$BP,INPUT_DATA!CB:CB))</f>
        <v>0</v>
      </c>
      <c r="V13" s="1312">
        <f>IF($B13=0,"",100%)</f>
        <v>1</v>
      </c>
      <c r="W13" s="130">
        <f>IF($B13=0,"",SUM(S13:U13)*V13)</f>
        <v>4807426.1399999997</v>
      </c>
      <c r="X13" s="130">
        <f>IF($B13=0,"",_xlfn.XLOOKUP($B13,INPUT_DATA!$BP:$BP,INPUT_DATA!CC:CC))</f>
        <v>24</v>
      </c>
      <c r="Y13" s="131">
        <f>IF($B13=0,"",_xlfn.XLOOKUP($B13,INPUT_DATA!$BP:$BP,INPUT_DATA!CD:CD))</f>
        <v>0</v>
      </c>
      <c r="Z13" s="131">
        <f>IF($B13=0,"",_xlfn.XLOOKUP($B13,INPUT_DATA!$BP:$BP,INPUT_DATA!CE:CE))</f>
        <v>0</v>
      </c>
      <c r="AA13" s="131">
        <f>IF($B13=0,"",_xlfn.XLOOKUP($B13,INPUT_DATA!$BP:$BP,INPUT_DATA!CF:CF))</f>
        <v>0</v>
      </c>
      <c r="AB13" s="1312">
        <f>IF($B13=0,"",93%)</f>
        <v>0.93</v>
      </c>
      <c r="AC13" s="130">
        <f>IF($B13=0,"",SUM(Y13:AA13)*AB13)</f>
        <v>0</v>
      </c>
      <c r="AD13" s="1285">
        <f>IF($B13=0,"",_xlfn.XLOOKUP($B13,INPUT_DATA!$BP:$BP,INPUT_DATA!CG:CG))</f>
        <v>0</v>
      </c>
      <c r="AE13" s="131">
        <f>IF($B13=0,"",_xlfn.XLOOKUP($B13,INPUT_DATA!$BP:$BP,INPUT_DATA!CH:CH))</f>
        <v>615408.64000000001</v>
      </c>
      <c r="AF13" s="131">
        <f>IF($B13=0,"",_xlfn.XLOOKUP($B13,INPUT_DATA!$BP:$BP,INPUT_DATA!CI:CI))</f>
        <v>467.13</v>
      </c>
      <c r="AG13" s="131">
        <f>IF($B13=0,"",_xlfn.XLOOKUP($B13,INPUT_DATA!$BP:$BP,INPUT_DATA!CJ:CJ))</f>
        <v>2943.67</v>
      </c>
      <c r="AH13" s="1312">
        <f>IF($B13=0,"",60%)</f>
        <v>0.6</v>
      </c>
      <c r="AI13" s="1787">
        <f>IF($B13=0,"",_xlfn.XLOOKUP($B13,INPUT_DATA!$BP:$BP,INPUT_DATA!CK:CK))</f>
        <v>173771.76800000001</v>
      </c>
      <c r="AJ13" s="1788">
        <f>IF($B13=0,"",AE13+AF13-AI13+AG13)</f>
        <v>445047.67199999996</v>
      </c>
      <c r="AK13" s="1789">
        <f>IF($B13=0,"",_xlfn.XLOOKUP($B13,INPUT_DATA!$BP:$BP,INPUT_DATA!CL:CL))</f>
        <v>5</v>
      </c>
      <c r="AL13" s="1788">
        <f>IF($B13=0,"",SUM(W13,AC13,AJ13))</f>
        <v>5252473.8119999999</v>
      </c>
      <c r="AM13" s="1789">
        <f>IF($B13=0,"",SUM(X13,AD13,AK13))</f>
        <v>29</v>
      </c>
      <c r="AN13" s="1250"/>
      <c r="AO13" s="1250"/>
    </row>
    <row r="14" spans="2:53">
      <c r="B14" s="143">
        <f>INPUT_DATA!BP5</f>
        <v>45869</v>
      </c>
      <c r="C14" s="1304">
        <f>IF($B14=0,"",_xlfn.XLOOKUP($B14,INPUT_DATA!$BP:$BP,INPUT_DATA!BQ:BQ))</f>
        <v>0</v>
      </c>
      <c r="D14" s="146">
        <f>IF($B14=0,"",_xlfn.XLOOKUP($B14,INPUT_DATA!$BP:$BP,INPUT_DATA!BR:BR))</f>
        <v>0</v>
      </c>
      <c r="E14" s="146">
        <f>IF($B14=0,"",_xlfn.XLOOKUP($B14,INPUT_DATA!$BP:$BP,INPUT_DATA!BS:BS))</f>
        <v>0</v>
      </c>
      <c r="F14" s="146">
        <f t="shared" ref="F14:F77" si="3">IF($B14=0,"",D14+E14)</f>
        <v>0</v>
      </c>
      <c r="G14" s="1304">
        <f>IF($B14=0,"",_xlfn.XLOOKUP($B14,INPUT_DATA!$BP:$BP,INPUT_DATA!BT:BT))</f>
        <v>19</v>
      </c>
      <c r="H14" s="146">
        <f>IF($B14=0,"",_xlfn.XLOOKUP($B14,INPUT_DATA!$BP:$BP,INPUT_DATA!BU:BU))</f>
        <v>3048750.8400000008</v>
      </c>
      <c r="I14" s="146">
        <f>IF($B14=0,"",_xlfn.XLOOKUP($B14,INPUT_DATA!$BP:$BP,INPUT_DATA!BV:BV))</f>
        <v>3700.88</v>
      </c>
      <c r="J14" s="146">
        <f t="shared" ref="J14:J77" si="4">IF($B14=0,"",H14+I14)</f>
        <v>3052451.7200000007</v>
      </c>
      <c r="K14" s="1304">
        <f>IF($B14=0,"",_xlfn.XLOOKUP($B14,INPUT_DATA!$BP:$BP,INPUT_DATA!BW:BW))</f>
        <v>0</v>
      </c>
      <c r="L14" s="146">
        <f>IF($B14=0,"",_xlfn.XLOOKUP($B14,INPUT_DATA!$BP:$BP,INPUT_DATA!BX:BX))</f>
        <v>0</v>
      </c>
      <c r="M14" s="146">
        <f>IF($B14=0,"",_xlfn.XLOOKUP($B14,INPUT_DATA!$BP:$BP,INPUT_DATA!BY:BY))</f>
        <v>0</v>
      </c>
      <c r="N14" s="146">
        <f t="shared" ref="N14:N77" si="5">IF($B14=0,"",L14+M14)</f>
        <v>0</v>
      </c>
      <c r="O14" s="1286">
        <f t="shared" ref="O14:O77" si="6">IF($B14=0,"",SUM(C14,G14,K14))</f>
        <v>19</v>
      </c>
      <c r="P14" s="145">
        <f t="shared" ref="P14:P77" si="7">IF($B14=0,"",SUM(D14,H14,L14))</f>
        <v>3048750.8400000008</v>
      </c>
      <c r="Q14" s="145">
        <f t="shared" ref="Q14:Q77" si="8">IF($B14=0,"",SUM(E14,I14,M14))</f>
        <v>3700.88</v>
      </c>
      <c r="R14" s="145">
        <f t="shared" ref="R14:R77" si="9">IF($B14=0,"",SUM(F14,J14,N14))</f>
        <v>3052451.7200000007</v>
      </c>
      <c r="S14" s="146">
        <f>IF($B14=0,"",_xlfn.XLOOKUP($B14,INPUT_DATA!$BP:$BP,INPUT_DATA!BZ:BZ))</f>
        <v>3048750.8400000008</v>
      </c>
      <c r="T14" s="146">
        <f>IF($B14=0,"",_xlfn.XLOOKUP($B14,INPUT_DATA!$BP:$BP,INPUT_DATA!CA:CA))</f>
        <v>3700.88</v>
      </c>
      <c r="U14" s="146">
        <f>IF($B14=0,"",_xlfn.XLOOKUP($B14,INPUT_DATA!$BP:$BP,INPUT_DATA!CB:CB))</f>
        <v>0</v>
      </c>
      <c r="V14" s="1313">
        <f t="shared" ref="V14:V77" si="10">IF($B14=0,"",100%)</f>
        <v>1</v>
      </c>
      <c r="W14" s="145">
        <f t="shared" ref="W14:W77" si="11">IF($B14=0,"",SUM(S14:U14)*V14)</f>
        <v>3052451.7200000007</v>
      </c>
      <c r="X14" s="145">
        <f>IF($B14=0,"",_xlfn.XLOOKUP($B14,INPUT_DATA!$BP:$BP,INPUT_DATA!CC:CC))</f>
        <v>19</v>
      </c>
      <c r="Y14" s="146">
        <f>IF($B14=0,"",_xlfn.XLOOKUP($B14,INPUT_DATA!$BP:$BP,INPUT_DATA!CD:CD))</f>
        <v>0</v>
      </c>
      <c r="Z14" s="146">
        <f>IF($B14=0,"",_xlfn.XLOOKUP($B14,INPUT_DATA!$BP:$BP,INPUT_DATA!CE:CE))</f>
        <v>0</v>
      </c>
      <c r="AA14" s="146">
        <f>IF($B14=0,"",_xlfn.XLOOKUP($B14,INPUT_DATA!$BP:$BP,INPUT_DATA!CF:CF))</f>
        <v>0</v>
      </c>
      <c r="AB14" s="1313">
        <f t="shared" ref="AB14:AB77" si="12">IF($B14=0,"",93%)</f>
        <v>0.93</v>
      </c>
      <c r="AC14" s="145">
        <f t="shared" ref="AC14:AC77" si="13">IF($B14=0,"",SUM(Y14:AA14)*AB14)</f>
        <v>0</v>
      </c>
      <c r="AD14" s="1286">
        <f>IF($B14=0,"",_xlfn.XLOOKUP($B14,INPUT_DATA!$BP:$BP,INPUT_DATA!CG:CG))</f>
        <v>0</v>
      </c>
      <c r="AE14" s="146">
        <f>IF($B14=0,"",_xlfn.XLOOKUP($B14,INPUT_DATA!$BP:$BP,INPUT_DATA!CH:CH))</f>
        <v>180060.56</v>
      </c>
      <c r="AF14" s="146">
        <f>IF($B14=0,"",_xlfn.XLOOKUP($B14,INPUT_DATA!$BP:$BP,INPUT_DATA!CI:CI))</f>
        <v>192.42</v>
      </c>
      <c r="AG14" s="146">
        <f>IF($B14=0,"",_xlfn.XLOOKUP($B14,INPUT_DATA!$BP:$BP,INPUT_DATA!CJ:CJ))</f>
        <v>0</v>
      </c>
      <c r="AH14" s="1313">
        <f t="shared" ref="AH14:AH77" si="14">IF($B14=0,"",60%)</f>
        <v>0.6</v>
      </c>
      <c r="AI14" s="1790">
        <f>IF($B14=0,"",_xlfn.XLOOKUP($B14,INPUT_DATA!$BP:$BP,INPUT_DATA!CK:CK))</f>
        <v>19118.566800000001</v>
      </c>
      <c r="AJ14" s="1790">
        <f t="shared" ref="AJ14:AJ77" si="15">IF($B14=0,"",AE14+AF14-AI14+AG14)</f>
        <v>161134.41320000001</v>
      </c>
      <c r="AK14" s="1791">
        <f>IF($B14=0,"",_xlfn.XLOOKUP($B14,INPUT_DATA!$BP:$BP,INPUT_DATA!CL:CL))</f>
        <v>3</v>
      </c>
      <c r="AL14" s="1790">
        <f>IF($B14=0,"",SUM(W14,AC14,AJ14))</f>
        <v>3213586.1332000005</v>
      </c>
      <c r="AM14" s="1791">
        <f t="shared" ref="AM14:AM77" si="16">IF($B14=0,"",SUM(X14,AD14,AK14))</f>
        <v>22</v>
      </c>
      <c r="AN14" s="1250"/>
      <c r="AO14" s="1250"/>
    </row>
    <row r="15" spans="2:53">
      <c r="B15" s="143">
        <f>INPUT_DATA!BP6</f>
        <v>45838</v>
      </c>
      <c r="C15" s="1304">
        <f>IF($B15=0,"",_xlfn.XLOOKUP($B15,INPUT_DATA!$BP:$BP,INPUT_DATA!BQ:BQ))</f>
        <v>0</v>
      </c>
      <c r="D15" s="146">
        <f>IF($B15=0,"",_xlfn.XLOOKUP($B15,INPUT_DATA!$BP:$BP,INPUT_DATA!BR:BR))</f>
        <v>0</v>
      </c>
      <c r="E15" s="146">
        <f>IF($B15=0,"",_xlfn.XLOOKUP($B15,INPUT_DATA!$BP:$BP,INPUT_DATA!BS:BS))</f>
        <v>0</v>
      </c>
      <c r="F15" s="146">
        <f t="shared" si="3"/>
        <v>0</v>
      </c>
      <c r="G15" s="1304">
        <f>IF($B15=0,"",_xlfn.XLOOKUP($B15,INPUT_DATA!$BP:$BP,INPUT_DATA!BT:BT))</f>
        <v>25</v>
      </c>
      <c r="H15" s="146">
        <f>IF($B15=0,"",_xlfn.XLOOKUP($B15,INPUT_DATA!$BP:$BP,INPUT_DATA!BU:BU))</f>
        <v>6188091.2599999988</v>
      </c>
      <c r="I15" s="146">
        <f>IF($B15=0,"",_xlfn.XLOOKUP($B15,INPUT_DATA!$BP:$BP,INPUT_DATA!BV:BV))</f>
        <v>4150.1000000000004</v>
      </c>
      <c r="J15" s="146">
        <f t="shared" si="4"/>
        <v>6192241.3599999985</v>
      </c>
      <c r="K15" s="1304">
        <f>IF($B15=0,"",_xlfn.XLOOKUP($B15,INPUT_DATA!$BP:$BP,INPUT_DATA!BW:BW))</f>
        <v>0</v>
      </c>
      <c r="L15" s="146">
        <f>IF($B15=0,"",_xlfn.XLOOKUP($B15,INPUT_DATA!$BP:$BP,INPUT_DATA!BX:BX))</f>
        <v>0</v>
      </c>
      <c r="M15" s="146">
        <f>IF($B15=0,"",_xlfn.XLOOKUP($B15,INPUT_DATA!$BP:$BP,INPUT_DATA!BY:BY))</f>
        <v>0</v>
      </c>
      <c r="N15" s="146">
        <f t="shared" si="5"/>
        <v>0</v>
      </c>
      <c r="O15" s="1286">
        <f t="shared" si="6"/>
        <v>25</v>
      </c>
      <c r="P15" s="145">
        <f t="shared" si="7"/>
        <v>6188091.2599999988</v>
      </c>
      <c r="Q15" s="145">
        <f t="shared" si="8"/>
        <v>4150.1000000000004</v>
      </c>
      <c r="R15" s="145">
        <f t="shared" si="9"/>
        <v>6192241.3599999985</v>
      </c>
      <c r="S15" s="146">
        <f>IF($B15=0,"",_xlfn.XLOOKUP($B15,INPUT_DATA!$BP:$BP,INPUT_DATA!BZ:BZ))</f>
        <v>6188091.2599999988</v>
      </c>
      <c r="T15" s="146">
        <f>IF($B15=0,"",_xlfn.XLOOKUP($B15,INPUT_DATA!$BP:$BP,INPUT_DATA!CA:CA))</f>
        <v>4150.1000000000004</v>
      </c>
      <c r="U15" s="146">
        <f>IF($B15=0,"",_xlfn.XLOOKUP($B15,INPUT_DATA!$BP:$BP,INPUT_DATA!CB:CB))</f>
        <v>0</v>
      </c>
      <c r="V15" s="1313">
        <f t="shared" si="10"/>
        <v>1</v>
      </c>
      <c r="W15" s="145">
        <f t="shared" si="11"/>
        <v>6192241.3599999985</v>
      </c>
      <c r="X15" s="145">
        <f>IF($B15=0,"",_xlfn.XLOOKUP($B15,INPUT_DATA!$BP:$BP,INPUT_DATA!CC:CC))</f>
        <v>25</v>
      </c>
      <c r="Y15" s="146">
        <f>IF($B15=0,"",_xlfn.XLOOKUP($B15,INPUT_DATA!$BP:$BP,INPUT_DATA!CD:CD))</f>
        <v>0</v>
      </c>
      <c r="Z15" s="146">
        <f>IF($B15=0,"",_xlfn.XLOOKUP($B15,INPUT_DATA!$BP:$BP,INPUT_DATA!CE:CE))</f>
        <v>0</v>
      </c>
      <c r="AA15" s="146">
        <f>IF($B15=0,"",_xlfn.XLOOKUP($B15,INPUT_DATA!$BP:$BP,INPUT_DATA!CF:CF))</f>
        <v>0</v>
      </c>
      <c r="AB15" s="1313">
        <f t="shared" si="12"/>
        <v>0.93</v>
      </c>
      <c r="AC15" s="145">
        <f t="shared" si="13"/>
        <v>0</v>
      </c>
      <c r="AD15" s="1286">
        <f>IF($B15=0,"",_xlfn.XLOOKUP($B15,INPUT_DATA!$BP:$BP,INPUT_DATA!CG:CG))</f>
        <v>0</v>
      </c>
      <c r="AE15" s="146">
        <f>IF($B15=0,"",_xlfn.XLOOKUP($B15,INPUT_DATA!$BP:$BP,INPUT_DATA!CH:CH))</f>
        <v>714376.95000000007</v>
      </c>
      <c r="AF15" s="146">
        <f>IF($B15=0,"",_xlfn.XLOOKUP($B15,INPUT_DATA!$BP:$BP,INPUT_DATA!CI:CI))</f>
        <v>975.79</v>
      </c>
      <c r="AG15" s="146">
        <f>IF($B15=0,"",_xlfn.XLOOKUP($B15,INPUT_DATA!$BP:$BP,INPUT_DATA!CJ:CJ))</f>
        <v>0</v>
      </c>
      <c r="AH15" s="1313">
        <f t="shared" si="14"/>
        <v>0.6</v>
      </c>
      <c r="AI15" s="1790">
        <f>IF($B15=0,"",_xlfn.XLOOKUP($B15,INPUT_DATA!$BP:$BP,INPUT_DATA!CK:CK))</f>
        <v>0</v>
      </c>
      <c r="AJ15" s="1790">
        <f t="shared" si="15"/>
        <v>715352.74000000011</v>
      </c>
      <c r="AK15" s="1791">
        <f>IF($B15=0,"",_xlfn.XLOOKUP($B15,INPUT_DATA!$BP:$BP,INPUT_DATA!CL:CL))</f>
        <v>10</v>
      </c>
      <c r="AL15" s="1790">
        <f t="shared" ref="AL15:AL22" si="17">IF($B15=0,"",SUM(W15,AC15,AJ15))</f>
        <v>6907594.0999999987</v>
      </c>
      <c r="AM15" s="1791">
        <f t="shared" si="16"/>
        <v>35</v>
      </c>
    </row>
    <row r="16" spans="2:53">
      <c r="B16" s="143">
        <f>INPUT_DATA!BP7</f>
        <v>45808</v>
      </c>
      <c r="C16" s="1304">
        <f>IF($B16=0,"",_xlfn.XLOOKUP($B16,INPUT_DATA!$BP:$BP,INPUT_DATA!BQ:BQ))</f>
        <v>2</v>
      </c>
      <c r="D16" s="146">
        <f>IF($B16=0,"",_xlfn.XLOOKUP($B16,INPUT_DATA!$BP:$BP,INPUT_DATA!BR:BR))</f>
        <v>322233.44</v>
      </c>
      <c r="E16" s="146">
        <f>IF($B16=0,"",_xlfn.XLOOKUP($B16,INPUT_DATA!$BP:$BP,INPUT_DATA!BS:BS))</f>
        <v>284.75</v>
      </c>
      <c r="F16" s="146">
        <f t="shared" si="3"/>
        <v>322518.19</v>
      </c>
      <c r="G16" s="1304">
        <f>IF($B16=0,"",_xlfn.XLOOKUP($B16,INPUT_DATA!$BP:$BP,INPUT_DATA!BT:BT))</f>
        <v>21</v>
      </c>
      <c r="H16" s="146">
        <f>IF($B16=0,"",_xlfn.XLOOKUP($B16,INPUT_DATA!$BP:$BP,INPUT_DATA!BU:BU))</f>
        <v>3429887.7700000005</v>
      </c>
      <c r="I16" s="146">
        <f>IF($B16=0,"",_xlfn.XLOOKUP($B16,INPUT_DATA!$BP:$BP,INPUT_DATA!BV:BV))</f>
        <v>2942.6600000000003</v>
      </c>
      <c r="J16" s="146">
        <f t="shared" si="4"/>
        <v>3432830.4300000006</v>
      </c>
      <c r="K16" s="1304">
        <f>IF($B16=0,"",_xlfn.XLOOKUP($B16,INPUT_DATA!$BP:$BP,INPUT_DATA!BW:BW))</f>
        <v>0</v>
      </c>
      <c r="L16" s="146">
        <f>IF($B16=0,"",_xlfn.XLOOKUP($B16,INPUT_DATA!$BP:$BP,INPUT_DATA!BX:BX))</f>
        <v>0</v>
      </c>
      <c r="M16" s="146">
        <f>IF($B16=0,"",_xlfn.XLOOKUP($B16,INPUT_DATA!$BP:$BP,INPUT_DATA!BY:BY))</f>
        <v>0</v>
      </c>
      <c r="N16" s="146">
        <f t="shared" si="5"/>
        <v>0</v>
      </c>
      <c r="O16" s="1286">
        <f t="shared" si="6"/>
        <v>23</v>
      </c>
      <c r="P16" s="145">
        <f t="shared" si="7"/>
        <v>3752121.2100000004</v>
      </c>
      <c r="Q16" s="145">
        <f t="shared" si="8"/>
        <v>3227.4100000000003</v>
      </c>
      <c r="R16" s="145">
        <f t="shared" si="9"/>
        <v>3755348.6200000006</v>
      </c>
      <c r="S16" s="146">
        <f>IF($B16=0,"",_xlfn.XLOOKUP($B16,INPUT_DATA!$BP:$BP,INPUT_DATA!BZ:BZ))</f>
        <v>3752121.2100000004</v>
      </c>
      <c r="T16" s="146">
        <f>IF($B16=0,"",_xlfn.XLOOKUP($B16,INPUT_DATA!$BP:$BP,INPUT_DATA!CA:CA))</f>
        <v>3227.4100000000003</v>
      </c>
      <c r="U16" s="146">
        <f>IF($B16=0,"",_xlfn.XLOOKUP($B16,INPUT_DATA!$BP:$BP,INPUT_DATA!CB:CB))</f>
        <v>1342.65</v>
      </c>
      <c r="V16" s="1313">
        <f t="shared" si="10"/>
        <v>1</v>
      </c>
      <c r="W16" s="145">
        <f t="shared" si="11"/>
        <v>3756691.2700000005</v>
      </c>
      <c r="X16" s="145">
        <f>IF($B16=0,"",_xlfn.XLOOKUP($B16,INPUT_DATA!$BP:$BP,INPUT_DATA!CC:CC))</f>
        <v>23</v>
      </c>
      <c r="Y16" s="146">
        <f>IF($B16=0,"",_xlfn.XLOOKUP($B16,INPUT_DATA!$BP:$BP,INPUT_DATA!CD:CD))</f>
        <v>0</v>
      </c>
      <c r="Z16" s="146">
        <f>IF($B16=0,"",_xlfn.XLOOKUP($B16,INPUT_DATA!$BP:$BP,INPUT_DATA!CE:CE))</f>
        <v>0</v>
      </c>
      <c r="AA16" s="146">
        <f>IF($B16=0,"",_xlfn.XLOOKUP($B16,INPUT_DATA!$BP:$BP,INPUT_DATA!CF:CF))</f>
        <v>0</v>
      </c>
      <c r="AB16" s="1313">
        <f t="shared" si="12"/>
        <v>0.93</v>
      </c>
      <c r="AC16" s="145">
        <f t="shared" si="13"/>
        <v>0</v>
      </c>
      <c r="AD16" s="1286">
        <f>IF($B16=0,"",_xlfn.XLOOKUP($B16,INPUT_DATA!$BP:$BP,INPUT_DATA!CG:CG))</f>
        <v>0</v>
      </c>
      <c r="AE16" s="146">
        <f>IF($B16=0,"",_xlfn.XLOOKUP($B16,INPUT_DATA!$BP:$BP,INPUT_DATA!CH:CH))</f>
        <v>1227113.95</v>
      </c>
      <c r="AF16" s="146">
        <f>IF($B16=0,"",_xlfn.XLOOKUP($B16,INPUT_DATA!$BP:$BP,INPUT_DATA!CI:CI))</f>
        <v>1398.9199999999998</v>
      </c>
      <c r="AG16" s="146">
        <f>IF($B16=0,"",_xlfn.XLOOKUP($B16,INPUT_DATA!$BP:$BP,INPUT_DATA!CJ:CJ))</f>
        <v>0</v>
      </c>
      <c r="AH16" s="1313">
        <f t="shared" si="14"/>
        <v>0.6</v>
      </c>
      <c r="AI16" s="1790">
        <f>IF($B16=0,"",_xlfn.XLOOKUP($B16,INPUT_DATA!$BP:$BP,INPUT_DATA!CK:CK))</f>
        <v>7044.9869000000008</v>
      </c>
      <c r="AJ16" s="1790">
        <f t="shared" si="15"/>
        <v>1221467.8831</v>
      </c>
      <c r="AK16" s="1791">
        <f>IF($B16=0,"",_xlfn.XLOOKUP($B16,INPUT_DATA!$BP:$BP,INPUT_DATA!CL:CL))</f>
        <v>10</v>
      </c>
      <c r="AL16" s="1790">
        <f t="shared" si="17"/>
        <v>4978159.1531000007</v>
      </c>
      <c r="AM16" s="1791">
        <f t="shared" si="16"/>
        <v>33</v>
      </c>
    </row>
    <row r="17" spans="2:39">
      <c r="B17" s="143">
        <f>INPUT_DATA!BP8</f>
        <v>45777</v>
      </c>
      <c r="C17" s="1304">
        <f>IF($B17=0,"",_xlfn.XLOOKUP($B17,INPUT_DATA!$BP:$BP,INPUT_DATA!BQ:BQ))</f>
        <v>1</v>
      </c>
      <c r="D17" s="146">
        <f>IF($B17=0,"",_xlfn.XLOOKUP($B17,INPUT_DATA!$BP:$BP,INPUT_DATA!BR:BR))</f>
        <v>78474.25</v>
      </c>
      <c r="E17" s="146">
        <f>IF($B17=0,"",_xlfn.XLOOKUP($B17,INPUT_DATA!$BP:$BP,INPUT_DATA!BS:BS))</f>
        <v>75.2</v>
      </c>
      <c r="F17" s="146">
        <f t="shared" si="3"/>
        <v>78549.45</v>
      </c>
      <c r="G17" s="1304">
        <f>IF($B17=0,"",_xlfn.XLOOKUP($B17,INPUT_DATA!$BP:$BP,INPUT_DATA!BT:BT))</f>
        <v>21</v>
      </c>
      <c r="H17" s="146">
        <f>IF($B17=0,"",_xlfn.XLOOKUP($B17,INPUT_DATA!$BP:$BP,INPUT_DATA!BU:BU))</f>
        <v>4040646.3600000003</v>
      </c>
      <c r="I17" s="146">
        <f>IF($B17=0,"",_xlfn.XLOOKUP($B17,INPUT_DATA!$BP:$BP,INPUT_DATA!BV:BV))</f>
        <v>2824.41</v>
      </c>
      <c r="J17" s="146">
        <f t="shared" si="4"/>
        <v>4043470.7700000005</v>
      </c>
      <c r="K17" s="1304">
        <f>IF($B17=0,"",_xlfn.XLOOKUP($B17,INPUT_DATA!$BP:$BP,INPUT_DATA!BW:BW))</f>
        <v>0</v>
      </c>
      <c r="L17" s="146">
        <f>IF($B17=0,"",_xlfn.XLOOKUP($B17,INPUT_DATA!$BP:$BP,INPUT_DATA!BX:BX))</f>
        <v>0</v>
      </c>
      <c r="M17" s="146">
        <f>IF($B17=0,"",_xlfn.XLOOKUP($B17,INPUT_DATA!$BP:$BP,INPUT_DATA!BY:BY))</f>
        <v>0</v>
      </c>
      <c r="N17" s="146">
        <f t="shared" si="5"/>
        <v>0</v>
      </c>
      <c r="O17" s="1286">
        <f t="shared" si="6"/>
        <v>22</v>
      </c>
      <c r="P17" s="145">
        <f t="shared" si="7"/>
        <v>4119120.6100000003</v>
      </c>
      <c r="Q17" s="145">
        <f t="shared" si="8"/>
        <v>2899.6099999999997</v>
      </c>
      <c r="R17" s="145">
        <f t="shared" si="9"/>
        <v>4122020.2200000007</v>
      </c>
      <c r="S17" s="146">
        <f>IF($B17=0,"",_xlfn.XLOOKUP($B17,INPUT_DATA!$BP:$BP,INPUT_DATA!BZ:BZ))</f>
        <v>4119120.6100000003</v>
      </c>
      <c r="T17" s="146">
        <f>IF($B17=0,"",_xlfn.XLOOKUP($B17,INPUT_DATA!$BP:$BP,INPUT_DATA!CA:CA))</f>
        <v>2899.6099999999997</v>
      </c>
      <c r="U17" s="146">
        <f>IF($B17=0,"",_xlfn.XLOOKUP($B17,INPUT_DATA!$BP:$BP,INPUT_DATA!CB:CB))</f>
        <v>0</v>
      </c>
      <c r="V17" s="1313">
        <f t="shared" si="10"/>
        <v>1</v>
      </c>
      <c r="W17" s="145">
        <f t="shared" si="11"/>
        <v>4122020.22</v>
      </c>
      <c r="X17" s="145">
        <f>IF($B17=0,"",_xlfn.XLOOKUP($B17,INPUT_DATA!$BP:$BP,INPUT_DATA!CC:CC))</f>
        <v>22</v>
      </c>
      <c r="Y17" s="146">
        <f>IF($B17=0,"",_xlfn.XLOOKUP($B17,INPUT_DATA!$BP:$BP,INPUT_DATA!CD:CD))</f>
        <v>0</v>
      </c>
      <c r="Z17" s="146">
        <f>IF($B17=0,"",_xlfn.XLOOKUP($B17,INPUT_DATA!$BP:$BP,INPUT_DATA!CE:CE))</f>
        <v>0</v>
      </c>
      <c r="AA17" s="146">
        <f>IF($B17=0,"",_xlfn.XLOOKUP($B17,INPUT_DATA!$BP:$BP,INPUT_DATA!CF:CF))</f>
        <v>0</v>
      </c>
      <c r="AB17" s="1313">
        <f t="shared" si="12"/>
        <v>0.93</v>
      </c>
      <c r="AC17" s="145">
        <f t="shared" si="13"/>
        <v>0</v>
      </c>
      <c r="AD17" s="1286">
        <f>IF($B17=0,"",_xlfn.XLOOKUP($B17,INPUT_DATA!$BP:$BP,INPUT_DATA!CG:CG))</f>
        <v>0</v>
      </c>
      <c r="AE17" s="146">
        <f>IF($B17=0,"",_xlfn.XLOOKUP($B17,INPUT_DATA!$BP:$BP,INPUT_DATA!CH:CH))</f>
        <v>279860.35000000003</v>
      </c>
      <c r="AF17" s="146">
        <f>IF($B17=0,"",_xlfn.XLOOKUP($B17,INPUT_DATA!$BP:$BP,INPUT_DATA!CI:CI))</f>
        <v>140.32</v>
      </c>
      <c r="AG17" s="146">
        <f>IF($B17=0,"",_xlfn.XLOOKUP($B17,INPUT_DATA!$BP:$BP,INPUT_DATA!CJ:CJ))</f>
        <v>2841.66</v>
      </c>
      <c r="AH17" s="1313">
        <f t="shared" si="14"/>
        <v>0.6</v>
      </c>
      <c r="AI17" s="1790">
        <f>IF($B17=0,"",_xlfn.XLOOKUP($B17,INPUT_DATA!$BP:$BP,INPUT_DATA!CK:CK))</f>
        <v>0</v>
      </c>
      <c r="AJ17" s="1790">
        <f t="shared" si="15"/>
        <v>282842.33</v>
      </c>
      <c r="AK17" s="1791">
        <f>IF($B17=0,"",_xlfn.XLOOKUP($B17,INPUT_DATA!$BP:$BP,INPUT_DATA!CL:CL))</f>
        <v>4</v>
      </c>
      <c r="AL17" s="1790">
        <f t="shared" si="17"/>
        <v>4404862.55</v>
      </c>
      <c r="AM17" s="1791">
        <f t="shared" si="16"/>
        <v>26</v>
      </c>
    </row>
    <row r="18" spans="2:39">
      <c r="B18" s="143">
        <f>INPUT_DATA!BP9</f>
        <v>45747</v>
      </c>
      <c r="C18" s="1304">
        <f>IF($B18=0,"",_xlfn.XLOOKUP($B18,INPUT_DATA!$BP:$BP,INPUT_DATA!BQ:BQ))</f>
        <v>0</v>
      </c>
      <c r="D18" s="146">
        <f>IF($B18=0,"",_xlfn.XLOOKUP($B18,INPUT_DATA!$BP:$BP,INPUT_DATA!BR:BR))</f>
        <v>0</v>
      </c>
      <c r="E18" s="146">
        <f>IF($B18=0,"",_xlfn.XLOOKUP($B18,INPUT_DATA!$BP:$BP,INPUT_DATA!BS:BS))</f>
        <v>0</v>
      </c>
      <c r="F18" s="146">
        <f t="shared" si="3"/>
        <v>0</v>
      </c>
      <c r="G18" s="1304">
        <f>IF($B18=0,"",_xlfn.XLOOKUP($B18,INPUT_DATA!$BP:$BP,INPUT_DATA!BT:BT))</f>
        <v>19</v>
      </c>
      <c r="H18" s="146">
        <f>IF($B18=0,"",_xlfn.XLOOKUP($B18,INPUT_DATA!$BP:$BP,INPUT_DATA!BU:BU))</f>
        <v>1994383.5400000005</v>
      </c>
      <c r="I18" s="146">
        <f>IF($B18=0,"",_xlfn.XLOOKUP($B18,INPUT_DATA!$BP:$BP,INPUT_DATA!BV:BV))</f>
        <v>1968.1099999999997</v>
      </c>
      <c r="J18" s="146">
        <f t="shared" si="4"/>
        <v>1996351.6500000006</v>
      </c>
      <c r="K18" s="1304">
        <f>IF($B18=0,"",_xlfn.XLOOKUP($B18,INPUT_DATA!$BP:$BP,INPUT_DATA!BW:BW))</f>
        <v>0</v>
      </c>
      <c r="L18" s="146">
        <f>IF($B18=0,"",_xlfn.XLOOKUP($B18,INPUT_DATA!$BP:$BP,INPUT_DATA!BX:BX))</f>
        <v>0</v>
      </c>
      <c r="M18" s="146">
        <f>IF($B18=0,"",_xlfn.XLOOKUP($B18,INPUT_DATA!$BP:$BP,INPUT_DATA!BY:BY))</f>
        <v>0</v>
      </c>
      <c r="N18" s="146">
        <f t="shared" si="5"/>
        <v>0</v>
      </c>
      <c r="O18" s="1286">
        <f t="shared" si="6"/>
        <v>19</v>
      </c>
      <c r="P18" s="145">
        <f t="shared" si="7"/>
        <v>1994383.5400000005</v>
      </c>
      <c r="Q18" s="145">
        <f t="shared" si="8"/>
        <v>1968.1099999999997</v>
      </c>
      <c r="R18" s="145">
        <f t="shared" si="9"/>
        <v>1996351.6500000006</v>
      </c>
      <c r="S18" s="146">
        <f>IF($B18=0,"",_xlfn.XLOOKUP($B18,INPUT_DATA!$BP:$BP,INPUT_DATA!BZ:BZ))</f>
        <v>1994383.5400000005</v>
      </c>
      <c r="T18" s="146">
        <f>IF($B18=0,"",_xlfn.XLOOKUP($B18,INPUT_DATA!$BP:$BP,INPUT_DATA!CA:CA))</f>
        <v>1968.1099999999997</v>
      </c>
      <c r="U18" s="146">
        <f>IF($B18=0,"",_xlfn.XLOOKUP($B18,INPUT_DATA!$BP:$BP,INPUT_DATA!CB:CB))</f>
        <v>0</v>
      </c>
      <c r="V18" s="1313">
        <f t="shared" si="10"/>
        <v>1</v>
      </c>
      <c r="W18" s="145">
        <f t="shared" si="11"/>
        <v>1996351.6500000006</v>
      </c>
      <c r="X18" s="145">
        <f>IF($B18=0,"",_xlfn.XLOOKUP($B18,INPUT_DATA!$BP:$BP,INPUT_DATA!CC:CC))</f>
        <v>19</v>
      </c>
      <c r="Y18" s="146">
        <f>IF($B18=0,"",_xlfn.XLOOKUP($B18,INPUT_DATA!$BP:$BP,INPUT_DATA!CD:CD))</f>
        <v>0</v>
      </c>
      <c r="Z18" s="146">
        <f>IF($B18=0,"",_xlfn.XLOOKUP($B18,INPUT_DATA!$BP:$BP,INPUT_DATA!CE:CE))</f>
        <v>0</v>
      </c>
      <c r="AA18" s="146">
        <f>IF($B18=0,"",_xlfn.XLOOKUP($B18,INPUT_DATA!$BP:$BP,INPUT_DATA!CF:CF))</f>
        <v>0</v>
      </c>
      <c r="AB18" s="1313">
        <f t="shared" si="12"/>
        <v>0.93</v>
      </c>
      <c r="AC18" s="145">
        <f t="shared" si="13"/>
        <v>0</v>
      </c>
      <c r="AD18" s="1286">
        <f>IF($B18=0,"",_xlfn.XLOOKUP($B18,INPUT_DATA!$BP:$BP,INPUT_DATA!CG:CG))</f>
        <v>0</v>
      </c>
      <c r="AE18" s="146">
        <f>IF($B18=0,"",_xlfn.XLOOKUP($B18,INPUT_DATA!$BP:$BP,INPUT_DATA!CH:CH))</f>
        <v>206709.84000000003</v>
      </c>
      <c r="AF18" s="146">
        <f>IF($B18=0,"",_xlfn.XLOOKUP($B18,INPUT_DATA!$BP:$BP,INPUT_DATA!CI:CI))</f>
        <v>359.76</v>
      </c>
      <c r="AG18" s="146">
        <f>IF($B18=0,"",_xlfn.XLOOKUP($B18,INPUT_DATA!$BP:$BP,INPUT_DATA!CJ:CJ))</f>
        <v>0</v>
      </c>
      <c r="AH18" s="1313">
        <f t="shared" si="14"/>
        <v>0.6</v>
      </c>
      <c r="AI18" s="1790">
        <f>IF($B18=0,"",_xlfn.XLOOKUP($B18,INPUT_DATA!$BP:$BP,INPUT_DATA!CK:CK))</f>
        <v>0</v>
      </c>
      <c r="AJ18" s="1790">
        <f t="shared" si="15"/>
        <v>207069.60000000003</v>
      </c>
      <c r="AK18" s="1286">
        <f>IF($B18=0,"",_xlfn.XLOOKUP($B18,INPUT_DATA!$BP:$BP,INPUT_DATA!CL:CL))</f>
        <v>2</v>
      </c>
      <c r="AL18" s="1790">
        <f t="shared" si="17"/>
        <v>2203421.2500000005</v>
      </c>
      <c r="AM18" s="1286">
        <f t="shared" si="16"/>
        <v>21</v>
      </c>
    </row>
    <row r="19" spans="2:39">
      <c r="B19" s="143">
        <f>INPUT_DATA!BP10</f>
        <v>45716</v>
      </c>
      <c r="C19" s="1304">
        <f>IF($B19=0,"",_xlfn.XLOOKUP($B19,INPUT_DATA!$BP:$BP,INPUT_DATA!BQ:BQ))</f>
        <v>0</v>
      </c>
      <c r="D19" s="146">
        <f>IF($B19=0,"",_xlfn.XLOOKUP($B19,INPUT_DATA!$BP:$BP,INPUT_DATA!BR:BR))</f>
        <v>0</v>
      </c>
      <c r="E19" s="146">
        <f>IF($B19=0,"",_xlfn.XLOOKUP($B19,INPUT_DATA!$BP:$BP,INPUT_DATA!BS:BS))</f>
        <v>0</v>
      </c>
      <c r="F19" s="146">
        <f t="shared" si="3"/>
        <v>0</v>
      </c>
      <c r="G19" s="1304">
        <f>IF($B19=0,"",_xlfn.XLOOKUP($B19,INPUT_DATA!$BP:$BP,INPUT_DATA!BT:BT))</f>
        <v>20</v>
      </c>
      <c r="H19" s="146">
        <f>IF($B19=0,"",_xlfn.XLOOKUP($B19,INPUT_DATA!$BP:$BP,INPUT_DATA!BU:BU))</f>
        <v>4466570.6999999993</v>
      </c>
      <c r="I19" s="146">
        <f>IF($B19=0,"",_xlfn.XLOOKUP($B19,INPUT_DATA!$BP:$BP,INPUT_DATA!BV:BV))</f>
        <v>3668.8299999999995</v>
      </c>
      <c r="J19" s="146">
        <f t="shared" si="4"/>
        <v>4470239.5299999993</v>
      </c>
      <c r="K19" s="1304">
        <f>IF($B19=0,"",_xlfn.XLOOKUP($B19,INPUT_DATA!$BP:$BP,INPUT_DATA!BW:BW))</f>
        <v>0</v>
      </c>
      <c r="L19" s="146">
        <f>IF($B19=0,"",_xlfn.XLOOKUP($B19,INPUT_DATA!$BP:$BP,INPUT_DATA!BX:BX))</f>
        <v>0</v>
      </c>
      <c r="M19" s="146">
        <f>IF($B19=0,"",_xlfn.XLOOKUP($B19,INPUT_DATA!$BP:$BP,INPUT_DATA!BY:BY))</f>
        <v>0</v>
      </c>
      <c r="N19" s="146">
        <f t="shared" si="5"/>
        <v>0</v>
      </c>
      <c r="O19" s="1286">
        <f t="shared" si="6"/>
        <v>20</v>
      </c>
      <c r="P19" s="145">
        <f t="shared" si="7"/>
        <v>4466570.6999999993</v>
      </c>
      <c r="Q19" s="145">
        <f t="shared" si="8"/>
        <v>3668.8299999999995</v>
      </c>
      <c r="R19" s="145">
        <f t="shared" si="9"/>
        <v>4470239.5299999993</v>
      </c>
      <c r="S19" s="146">
        <f>IF($B19=0,"",_xlfn.XLOOKUP($B19,INPUT_DATA!$BP:$BP,INPUT_DATA!BZ:BZ))</f>
        <v>4466570.6999999993</v>
      </c>
      <c r="T19" s="146">
        <f>IF($B19=0,"",_xlfn.XLOOKUP($B19,INPUT_DATA!$BP:$BP,INPUT_DATA!CA:CA))</f>
        <v>3668.8299999999995</v>
      </c>
      <c r="U19" s="146">
        <f>IF($B19=0,"",_xlfn.XLOOKUP($B19,INPUT_DATA!$BP:$BP,INPUT_DATA!CB:CB))</f>
        <v>0</v>
      </c>
      <c r="V19" s="1313">
        <f t="shared" si="10"/>
        <v>1</v>
      </c>
      <c r="W19" s="145">
        <f t="shared" si="11"/>
        <v>4470239.5299999993</v>
      </c>
      <c r="X19" s="145">
        <f>IF($B19=0,"",_xlfn.XLOOKUP($B19,INPUT_DATA!$BP:$BP,INPUT_DATA!CC:CC))</f>
        <v>20</v>
      </c>
      <c r="Y19" s="146">
        <f>IF($B19=0,"",_xlfn.XLOOKUP($B19,INPUT_DATA!$BP:$BP,INPUT_DATA!CD:CD))</f>
        <v>0</v>
      </c>
      <c r="Z19" s="146">
        <f>IF($B19=0,"",_xlfn.XLOOKUP($B19,INPUT_DATA!$BP:$BP,INPUT_DATA!CE:CE))</f>
        <v>0</v>
      </c>
      <c r="AA19" s="146">
        <f>IF($B19=0,"",_xlfn.XLOOKUP($B19,INPUT_DATA!$BP:$BP,INPUT_DATA!CF:CF))</f>
        <v>0</v>
      </c>
      <c r="AB19" s="1313">
        <f t="shared" si="12"/>
        <v>0.93</v>
      </c>
      <c r="AC19" s="145">
        <f t="shared" si="13"/>
        <v>0</v>
      </c>
      <c r="AD19" s="1286">
        <f>IF($B19=0,"",_xlfn.XLOOKUP($B19,INPUT_DATA!$BP:$BP,INPUT_DATA!CG:CG))</f>
        <v>0</v>
      </c>
      <c r="AE19" s="146">
        <f>IF($B19=0,"",_xlfn.XLOOKUP($B19,INPUT_DATA!$BP:$BP,INPUT_DATA!CH:CH))</f>
        <v>409364.52000000008</v>
      </c>
      <c r="AF19" s="146">
        <f>IF($B19=0,"",_xlfn.XLOOKUP($B19,INPUT_DATA!$BP:$BP,INPUT_DATA!CI:CI))</f>
        <v>168.14</v>
      </c>
      <c r="AG19" s="146">
        <f>IF($B19=0,"",_xlfn.XLOOKUP($B19,INPUT_DATA!$BP:$BP,INPUT_DATA!CJ:CJ))</f>
        <v>0</v>
      </c>
      <c r="AH19" s="1313">
        <f t="shared" si="14"/>
        <v>0.6</v>
      </c>
      <c r="AI19" s="1790">
        <f>IF($B19=0,"",_xlfn.XLOOKUP($B19,INPUT_DATA!$BP:$BP,INPUT_DATA!CK:CK))</f>
        <v>0</v>
      </c>
      <c r="AJ19" s="1790">
        <f t="shared" si="15"/>
        <v>409532.66000000009</v>
      </c>
      <c r="AK19" s="1286">
        <f>IF($B19=0,"",_xlfn.XLOOKUP($B19,INPUT_DATA!$BP:$BP,INPUT_DATA!CL:CL))</f>
        <v>6</v>
      </c>
      <c r="AL19" s="1790">
        <f t="shared" si="17"/>
        <v>4879772.1899999995</v>
      </c>
      <c r="AM19" s="1286">
        <f t="shared" si="16"/>
        <v>26</v>
      </c>
    </row>
    <row r="20" spans="2:39">
      <c r="B20" s="143">
        <f>INPUT_DATA!BP11</f>
        <v>45688</v>
      </c>
      <c r="C20" s="1304">
        <f>IF($B20=0,"",_xlfn.XLOOKUP($B20,INPUT_DATA!$BP:$BP,INPUT_DATA!BQ:BQ))</f>
        <v>1</v>
      </c>
      <c r="D20" s="146">
        <f>IF($B20=0,"",_xlfn.XLOOKUP($B20,INPUT_DATA!$BP:$BP,INPUT_DATA!BR:BR))</f>
        <v>72001.25</v>
      </c>
      <c r="E20" s="146">
        <f>IF($B20=0,"",_xlfn.XLOOKUP($B20,INPUT_DATA!$BP:$BP,INPUT_DATA!BS:BS))</f>
        <v>50.4</v>
      </c>
      <c r="F20" s="146">
        <f t="shared" si="3"/>
        <v>72051.649999999994</v>
      </c>
      <c r="G20" s="1304">
        <f>IF($B20=0,"",_xlfn.XLOOKUP($B20,INPUT_DATA!$BP:$BP,INPUT_DATA!BT:BT))</f>
        <v>20</v>
      </c>
      <c r="H20" s="146">
        <f>IF($B20=0,"",_xlfn.XLOOKUP($B20,INPUT_DATA!$BP:$BP,INPUT_DATA!BU:BU))</f>
        <v>3671628.52</v>
      </c>
      <c r="I20" s="146">
        <f>IF($B20=0,"",_xlfn.XLOOKUP($B20,INPUT_DATA!$BP:$BP,INPUT_DATA!BV:BV))</f>
        <v>3756.21</v>
      </c>
      <c r="J20" s="146">
        <f t="shared" si="4"/>
        <v>3675384.73</v>
      </c>
      <c r="K20" s="1304">
        <f>IF($B20=0,"",_xlfn.XLOOKUP($B20,INPUT_DATA!$BP:$BP,INPUT_DATA!BW:BW))</f>
        <v>0</v>
      </c>
      <c r="L20" s="146">
        <f>IF($B20=0,"",_xlfn.XLOOKUP($B20,INPUT_DATA!$BP:$BP,INPUT_DATA!BX:BX))</f>
        <v>0</v>
      </c>
      <c r="M20" s="146">
        <f>IF($B20=0,"",_xlfn.XLOOKUP($B20,INPUT_DATA!$BP:$BP,INPUT_DATA!BY:BY))</f>
        <v>0</v>
      </c>
      <c r="N20" s="146">
        <f t="shared" si="5"/>
        <v>0</v>
      </c>
      <c r="O20" s="1286">
        <f t="shared" si="6"/>
        <v>21</v>
      </c>
      <c r="P20" s="145">
        <f t="shared" si="7"/>
        <v>3743629.77</v>
      </c>
      <c r="Q20" s="145">
        <f t="shared" si="8"/>
        <v>3806.61</v>
      </c>
      <c r="R20" s="145">
        <f t="shared" si="9"/>
        <v>3747436.38</v>
      </c>
      <c r="S20" s="146">
        <f>IF($B20=0,"",_xlfn.XLOOKUP($B20,INPUT_DATA!$BP:$BP,INPUT_DATA!BZ:BZ))</f>
        <v>3743629.77</v>
      </c>
      <c r="T20" s="146">
        <f>IF($B20=0,"",_xlfn.XLOOKUP($B20,INPUT_DATA!$BP:$BP,INPUT_DATA!CA:CA))</f>
        <v>3806.61</v>
      </c>
      <c r="U20" s="146">
        <f>IF($B20=0,"",_xlfn.XLOOKUP($B20,INPUT_DATA!$BP:$BP,INPUT_DATA!CB:CB))</f>
        <v>0</v>
      </c>
      <c r="V20" s="1313">
        <f t="shared" si="10"/>
        <v>1</v>
      </c>
      <c r="W20" s="145">
        <f t="shared" si="11"/>
        <v>3747436.38</v>
      </c>
      <c r="X20" s="145">
        <f>IF($B20=0,"",_xlfn.XLOOKUP($B20,INPUT_DATA!$BP:$BP,INPUT_DATA!CC:CC))</f>
        <v>21</v>
      </c>
      <c r="Y20" s="146">
        <f>IF($B20=0,"",_xlfn.XLOOKUP($B20,INPUT_DATA!$BP:$BP,INPUT_DATA!CD:CD))</f>
        <v>0</v>
      </c>
      <c r="Z20" s="146">
        <f>IF($B20=0,"",_xlfn.XLOOKUP($B20,INPUT_DATA!$BP:$BP,INPUT_DATA!CE:CE))</f>
        <v>0</v>
      </c>
      <c r="AA20" s="146">
        <f>IF($B20=0,"",_xlfn.XLOOKUP($B20,INPUT_DATA!$BP:$BP,INPUT_DATA!CF:CF))</f>
        <v>0</v>
      </c>
      <c r="AB20" s="1313">
        <f t="shared" si="12"/>
        <v>0.93</v>
      </c>
      <c r="AC20" s="145">
        <f t="shared" si="13"/>
        <v>0</v>
      </c>
      <c r="AD20" s="1286">
        <f>IF($B20=0,"",_xlfn.XLOOKUP($B20,INPUT_DATA!$BP:$BP,INPUT_DATA!CG:CG))</f>
        <v>0</v>
      </c>
      <c r="AE20" s="146">
        <f>IF($B20=0,"",_xlfn.XLOOKUP($B20,INPUT_DATA!$BP:$BP,INPUT_DATA!CH:CH))</f>
        <v>238668.41</v>
      </c>
      <c r="AF20" s="146">
        <f>IF($B20=0,"",_xlfn.XLOOKUP($B20,INPUT_DATA!$BP:$BP,INPUT_DATA!CI:CI))</f>
        <v>90.25</v>
      </c>
      <c r="AG20" s="146">
        <f>IF($B20=0,"",_xlfn.XLOOKUP($B20,INPUT_DATA!$BP:$BP,INPUT_DATA!CJ:CJ))</f>
        <v>0</v>
      </c>
      <c r="AH20" s="1313">
        <f t="shared" si="14"/>
        <v>0.6</v>
      </c>
      <c r="AI20" s="1790">
        <f>IF($B20=0,"",_xlfn.XLOOKUP($B20,INPUT_DATA!$BP:$BP,INPUT_DATA!CK:CK))</f>
        <v>0</v>
      </c>
      <c r="AJ20" s="1790">
        <f t="shared" si="15"/>
        <v>238758.66</v>
      </c>
      <c r="AK20" s="1286">
        <f>IF($B20=0,"",_xlfn.XLOOKUP($B20,INPUT_DATA!$BP:$BP,INPUT_DATA!CL:CL))</f>
        <v>2</v>
      </c>
      <c r="AL20" s="1790">
        <f t="shared" si="17"/>
        <v>3986195.04</v>
      </c>
      <c r="AM20" s="1286">
        <f t="shared" si="16"/>
        <v>23</v>
      </c>
    </row>
    <row r="21" spans="2:39">
      <c r="B21" s="143">
        <f>INPUT_DATA!BP12</f>
        <v>45657</v>
      </c>
      <c r="C21" s="1304">
        <f>IF($B21=0,"",_xlfn.XLOOKUP($B21,INPUT_DATA!$BP:$BP,INPUT_DATA!BQ:BQ))</f>
        <v>2</v>
      </c>
      <c r="D21" s="146">
        <f>IF($B21=0,"",_xlfn.XLOOKUP($B21,INPUT_DATA!$BP:$BP,INPUT_DATA!BR:BR))</f>
        <v>574406.91999999993</v>
      </c>
      <c r="E21" s="146">
        <f>IF($B21=0,"",_xlfn.XLOOKUP($B21,INPUT_DATA!$BP:$BP,INPUT_DATA!BS:BS))</f>
        <v>417.5</v>
      </c>
      <c r="F21" s="146">
        <f t="shared" si="3"/>
        <v>574824.41999999993</v>
      </c>
      <c r="G21" s="1304">
        <f>IF($B21=0,"",_xlfn.XLOOKUP($B21,INPUT_DATA!$BP:$BP,INPUT_DATA!BT:BT))</f>
        <v>6</v>
      </c>
      <c r="H21" s="146">
        <f>IF($B21=0,"",_xlfn.XLOOKUP($B21,INPUT_DATA!$BP:$BP,INPUT_DATA!BU:BU))</f>
        <v>820697.87</v>
      </c>
      <c r="I21" s="146">
        <f>IF($B21=0,"",_xlfn.XLOOKUP($B21,INPUT_DATA!$BP:$BP,INPUT_DATA!BV:BV))</f>
        <v>1068.02</v>
      </c>
      <c r="J21" s="146">
        <f t="shared" si="4"/>
        <v>821765.89</v>
      </c>
      <c r="K21" s="1304">
        <f>IF($B21=0,"",_xlfn.XLOOKUP($B21,INPUT_DATA!$BP:$BP,INPUT_DATA!BW:BW))</f>
        <v>14</v>
      </c>
      <c r="L21" s="146">
        <f>IF($B21=0,"",_xlfn.XLOOKUP($B21,INPUT_DATA!$BP:$BP,INPUT_DATA!BX:BX))</f>
        <v>1995804.8499999996</v>
      </c>
      <c r="M21" s="146">
        <f>IF($B21=0,"",_xlfn.XLOOKUP($B21,INPUT_DATA!$BP:$BP,INPUT_DATA!BY:BY))</f>
        <v>1808.9099999999996</v>
      </c>
      <c r="N21" s="146">
        <f t="shared" si="5"/>
        <v>1997613.7599999995</v>
      </c>
      <c r="O21" s="1286">
        <f t="shared" si="6"/>
        <v>22</v>
      </c>
      <c r="P21" s="145">
        <f t="shared" si="7"/>
        <v>3390909.6399999997</v>
      </c>
      <c r="Q21" s="145">
        <f t="shared" si="8"/>
        <v>3294.4299999999994</v>
      </c>
      <c r="R21" s="145">
        <f t="shared" si="9"/>
        <v>3394204.0699999994</v>
      </c>
      <c r="S21" s="146">
        <f>IF($B21=0,"",_xlfn.XLOOKUP($B21,INPUT_DATA!$BP:$BP,INPUT_DATA!BZ:BZ))</f>
        <v>3390909.6399999997</v>
      </c>
      <c r="T21" s="146">
        <f>IF($B21=0,"",_xlfn.XLOOKUP($B21,INPUT_DATA!$BP:$BP,INPUT_DATA!CA:CA))</f>
        <v>3294.4299999999994</v>
      </c>
      <c r="U21" s="146">
        <f>IF($B21=0,"",_xlfn.XLOOKUP($B21,INPUT_DATA!$BP:$BP,INPUT_DATA!CB:CB))</f>
        <v>0</v>
      </c>
      <c r="V21" s="1313">
        <f t="shared" si="10"/>
        <v>1</v>
      </c>
      <c r="W21" s="145">
        <f t="shared" si="11"/>
        <v>3394204.07</v>
      </c>
      <c r="X21" s="145">
        <f>IF($B21=0,"",_xlfn.XLOOKUP($B21,INPUT_DATA!$BP:$BP,INPUT_DATA!CC:CC))</f>
        <v>22</v>
      </c>
      <c r="Y21" s="146">
        <f>IF($B21=0,"",_xlfn.XLOOKUP($B21,INPUT_DATA!$BP:$BP,INPUT_DATA!CD:CD))</f>
        <v>0</v>
      </c>
      <c r="Z21" s="146">
        <f>IF($B21=0,"",_xlfn.XLOOKUP($B21,INPUT_DATA!$BP:$BP,INPUT_DATA!CE:CE))</f>
        <v>0</v>
      </c>
      <c r="AA21" s="146">
        <f>IF($B21=0,"",_xlfn.XLOOKUP($B21,INPUT_DATA!$BP:$BP,INPUT_DATA!CF:CF))</f>
        <v>0</v>
      </c>
      <c r="AB21" s="1313">
        <f t="shared" si="12"/>
        <v>0.93</v>
      </c>
      <c r="AC21" s="145">
        <f t="shared" si="13"/>
        <v>0</v>
      </c>
      <c r="AD21" s="1286">
        <f>IF($B21=0,"",_xlfn.XLOOKUP($B21,INPUT_DATA!$BP:$BP,INPUT_DATA!CG:CG))</f>
        <v>0</v>
      </c>
      <c r="AE21" s="146">
        <f>IF($B21=0,"",_xlfn.XLOOKUP($B21,INPUT_DATA!$BP:$BP,INPUT_DATA!CH:CH))</f>
        <v>254831.75</v>
      </c>
      <c r="AF21" s="146">
        <f>IF($B21=0,"",_xlfn.XLOOKUP($B21,INPUT_DATA!$BP:$BP,INPUT_DATA!CI:CI))</f>
        <v>459.87</v>
      </c>
      <c r="AG21" s="146">
        <f>IF($B21=0,"",_xlfn.XLOOKUP($B21,INPUT_DATA!$BP:$BP,INPUT_DATA!CJ:CJ))</f>
        <v>0</v>
      </c>
      <c r="AH21" s="1313">
        <f t="shared" si="14"/>
        <v>0.6</v>
      </c>
      <c r="AI21" s="1790">
        <f>IF($B21=0,"",_xlfn.XLOOKUP($B21,INPUT_DATA!$BP:$BP,INPUT_DATA!CK:CK))</f>
        <v>10910.39</v>
      </c>
      <c r="AJ21" s="1790">
        <f t="shared" si="15"/>
        <v>244381.22999999998</v>
      </c>
      <c r="AK21" s="1286">
        <f>IF($B21=0,"",_xlfn.XLOOKUP($B21,INPUT_DATA!$BP:$BP,INPUT_DATA!CL:CL))</f>
        <v>2</v>
      </c>
      <c r="AL21" s="1790">
        <f t="shared" si="17"/>
        <v>3638585.3</v>
      </c>
      <c r="AM21" s="1286">
        <f t="shared" si="16"/>
        <v>24</v>
      </c>
    </row>
    <row r="22" spans="2:39">
      <c r="B22" s="143">
        <f>INPUT_DATA!BP13</f>
        <v>45626</v>
      </c>
      <c r="C22" s="1304">
        <f>IF($B22=0,"",_xlfn.XLOOKUP($B22,INPUT_DATA!$BP:$BP,INPUT_DATA!BQ:BQ))</f>
        <v>4</v>
      </c>
      <c r="D22" s="146">
        <f>IF($B22=0,"",_xlfn.XLOOKUP($B22,INPUT_DATA!$BP:$BP,INPUT_DATA!BR:BR))</f>
        <v>408945.69999999995</v>
      </c>
      <c r="E22" s="146">
        <f>IF($B22=0,"",_xlfn.XLOOKUP($B22,INPUT_DATA!$BP:$BP,INPUT_DATA!BS:BS))</f>
        <v>436.15000000000003</v>
      </c>
      <c r="F22" s="146">
        <f t="shared" si="3"/>
        <v>409381.85</v>
      </c>
      <c r="G22" s="1304">
        <f>IF($B22=0,"",_xlfn.XLOOKUP($B22,INPUT_DATA!$BP:$BP,INPUT_DATA!BT:BT))</f>
        <v>22</v>
      </c>
      <c r="H22" s="146">
        <f>IF($B22=0,"",_xlfn.XLOOKUP($B22,INPUT_DATA!$BP:$BP,INPUT_DATA!BU:BU))</f>
        <v>2678021.54</v>
      </c>
      <c r="I22" s="146">
        <f>IF($B22=0,"",_xlfn.XLOOKUP($B22,INPUT_DATA!$BP:$BP,INPUT_DATA!BV:BV))</f>
        <v>1937.04</v>
      </c>
      <c r="J22" s="146">
        <f t="shared" si="4"/>
        <v>2679958.58</v>
      </c>
      <c r="K22" s="1304">
        <f>IF($B22=0,"",_xlfn.XLOOKUP($B22,INPUT_DATA!$BP:$BP,INPUT_DATA!BW:BW))</f>
        <v>0</v>
      </c>
      <c r="L22" s="146">
        <f>IF($B22=0,"",_xlfn.XLOOKUP($B22,INPUT_DATA!$BP:$BP,INPUT_DATA!BX:BX))</f>
        <v>0</v>
      </c>
      <c r="M22" s="146">
        <f>IF($B22=0,"",_xlfn.XLOOKUP($B22,INPUT_DATA!$BP:$BP,INPUT_DATA!BY:BY))</f>
        <v>0</v>
      </c>
      <c r="N22" s="146">
        <f t="shared" si="5"/>
        <v>0</v>
      </c>
      <c r="O22" s="1286">
        <f t="shared" si="6"/>
        <v>26</v>
      </c>
      <c r="P22" s="145">
        <f t="shared" si="7"/>
        <v>3086967.24</v>
      </c>
      <c r="Q22" s="145">
        <f t="shared" si="8"/>
        <v>2373.19</v>
      </c>
      <c r="R22" s="145">
        <f t="shared" si="9"/>
        <v>3089340.43</v>
      </c>
      <c r="S22" s="146">
        <f>IF($B22=0,"",_xlfn.XLOOKUP($B22,INPUT_DATA!$BP:$BP,INPUT_DATA!BZ:BZ))</f>
        <v>3086967.2399999998</v>
      </c>
      <c r="T22" s="146">
        <f>IF($B22=0,"",_xlfn.XLOOKUP($B22,INPUT_DATA!$BP:$BP,INPUT_DATA!CA:CA))</f>
        <v>2373.19</v>
      </c>
      <c r="U22" s="146">
        <f>IF($B22=0,"",_xlfn.XLOOKUP($B22,INPUT_DATA!$BP:$BP,INPUT_DATA!CB:CB))</f>
        <v>0</v>
      </c>
      <c r="V22" s="1313">
        <f t="shared" si="10"/>
        <v>1</v>
      </c>
      <c r="W22" s="145">
        <f t="shared" si="11"/>
        <v>3089340.4299999997</v>
      </c>
      <c r="X22" s="145">
        <f>IF($B22=0,"",_xlfn.XLOOKUP($B22,INPUT_DATA!$BP:$BP,INPUT_DATA!CC:CC))</f>
        <v>26</v>
      </c>
      <c r="Y22" s="146">
        <f>IF($B22=0,"",_xlfn.XLOOKUP($B22,INPUT_DATA!$BP:$BP,INPUT_DATA!CD:CD))</f>
        <v>0</v>
      </c>
      <c r="Z22" s="146">
        <f>IF($B22=0,"",_xlfn.XLOOKUP($B22,INPUT_DATA!$BP:$BP,INPUT_DATA!CE:CE))</f>
        <v>0</v>
      </c>
      <c r="AA22" s="146">
        <f>IF($B22=0,"",_xlfn.XLOOKUP($B22,INPUT_DATA!$BP:$BP,INPUT_DATA!CF:CF))</f>
        <v>0</v>
      </c>
      <c r="AB22" s="1313">
        <f t="shared" si="12"/>
        <v>0.93</v>
      </c>
      <c r="AC22" s="145">
        <f t="shared" si="13"/>
        <v>0</v>
      </c>
      <c r="AD22" s="1286">
        <f>IF($B22=0,"",_xlfn.XLOOKUP($B22,INPUT_DATA!$BP:$BP,INPUT_DATA!CG:CG))</f>
        <v>0</v>
      </c>
      <c r="AE22" s="146">
        <f>IF($B22=0,"",_xlfn.XLOOKUP($B22,INPUT_DATA!$BP:$BP,INPUT_DATA!CH:CH))</f>
        <v>63768.42</v>
      </c>
      <c r="AF22" s="146">
        <f>IF($B22=0,"",_xlfn.XLOOKUP($B22,INPUT_DATA!$BP:$BP,INPUT_DATA!CI:CI))</f>
        <v>101.85</v>
      </c>
      <c r="AG22" s="146">
        <f>IF($B22=0,"",_xlfn.XLOOKUP($B22,INPUT_DATA!$BP:$BP,INPUT_DATA!CJ:CJ))</f>
        <v>0</v>
      </c>
      <c r="AH22" s="1313">
        <f t="shared" si="14"/>
        <v>0.6</v>
      </c>
      <c r="AI22" s="145">
        <f>IF($B22=0,"",_xlfn.XLOOKUP($B22,INPUT_DATA!$BP:$BP,INPUT_DATA!CK:CK))</f>
        <v>0</v>
      </c>
      <c r="AJ22" s="1790">
        <f t="shared" si="15"/>
        <v>63870.27</v>
      </c>
      <c r="AK22" s="1286">
        <f>IF($B22=0,"",_xlfn.XLOOKUP($B22,INPUT_DATA!$BP:$BP,INPUT_DATA!CL:CL))</f>
        <v>1</v>
      </c>
      <c r="AL22" s="1790">
        <f t="shared" si="17"/>
        <v>3153210.6999999997</v>
      </c>
      <c r="AM22" s="1286">
        <f t="shared" si="16"/>
        <v>27</v>
      </c>
    </row>
    <row r="23" spans="2:39">
      <c r="B23" s="143">
        <f>INPUT_DATA!BP14</f>
        <v>45596</v>
      </c>
      <c r="C23" s="1304">
        <f>IF($B23=0,"",_xlfn.XLOOKUP($B23,INPUT_DATA!$BP:$BP,INPUT_DATA!BQ:BQ))</f>
        <v>0</v>
      </c>
      <c r="D23" s="146">
        <f>IF($B23=0,"",_xlfn.XLOOKUP($B23,INPUT_DATA!$BP:$BP,INPUT_DATA!BR:BR))</f>
        <v>0</v>
      </c>
      <c r="E23" s="146">
        <f>IF($B23=0,"",_xlfn.XLOOKUP($B23,INPUT_DATA!$BP:$BP,INPUT_DATA!BS:BS))</f>
        <v>0</v>
      </c>
      <c r="F23" s="146">
        <f t="shared" si="3"/>
        <v>0</v>
      </c>
      <c r="G23" s="1304">
        <f>IF($B23=0,"",_xlfn.XLOOKUP($B23,INPUT_DATA!$BP:$BP,INPUT_DATA!BT:BT))</f>
        <v>2</v>
      </c>
      <c r="H23" s="146">
        <f>IF($B23=0,"",_xlfn.XLOOKUP($B23,INPUT_DATA!$BP:$BP,INPUT_DATA!BU:BU))</f>
        <v>262375.61</v>
      </c>
      <c r="I23" s="146">
        <f>IF($B23=0,"",_xlfn.XLOOKUP($B23,INPUT_DATA!$BP:$BP,INPUT_DATA!BV:BV))</f>
        <v>232.45</v>
      </c>
      <c r="J23" s="146">
        <f t="shared" si="4"/>
        <v>262608.06</v>
      </c>
      <c r="K23" s="1304">
        <f>IF($B23=0,"",_xlfn.XLOOKUP($B23,INPUT_DATA!$BP:$BP,INPUT_DATA!BW:BW))</f>
        <v>10</v>
      </c>
      <c r="L23" s="146">
        <f>IF($B23=0,"",_xlfn.XLOOKUP($B23,INPUT_DATA!$BP:$BP,INPUT_DATA!BX:BX))</f>
        <v>1276580.07</v>
      </c>
      <c r="M23" s="146">
        <f>IF($B23=0,"",_xlfn.XLOOKUP($B23,INPUT_DATA!$BP:$BP,INPUT_DATA!BY:BY))</f>
        <v>1196.04</v>
      </c>
      <c r="N23" s="146">
        <f t="shared" si="5"/>
        <v>1277776.1100000001</v>
      </c>
      <c r="O23" s="1286">
        <f t="shared" si="6"/>
        <v>12</v>
      </c>
      <c r="P23" s="145">
        <f t="shared" si="7"/>
        <v>1538955.6800000002</v>
      </c>
      <c r="Q23" s="145">
        <f t="shared" si="8"/>
        <v>1428.49</v>
      </c>
      <c r="R23" s="145">
        <f t="shared" si="9"/>
        <v>1540384.1700000002</v>
      </c>
      <c r="S23" s="146">
        <f>IF($B23=0,"",_xlfn.XLOOKUP($B23,INPUT_DATA!$BP:$BP,INPUT_DATA!BZ:BZ))</f>
        <v>1538955.6800000002</v>
      </c>
      <c r="T23" s="146">
        <f>IF($B23=0,"",_xlfn.XLOOKUP($B23,INPUT_DATA!$BP:$BP,INPUT_DATA!CA:CA))</f>
        <v>1428.49</v>
      </c>
      <c r="U23" s="146">
        <f>IF($B23=0,"",_xlfn.XLOOKUP($B23,INPUT_DATA!$BP:$BP,INPUT_DATA!CB:CB))</f>
        <v>0</v>
      </c>
      <c r="V23" s="1313">
        <f t="shared" si="10"/>
        <v>1</v>
      </c>
      <c r="W23" s="145">
        <f t="shared" si="11"/>
        <v>1540384.1700000002</v>
      </c>
      <c r="X23" s="145">
        <f>IF($B23=0,"",_xlfn.XLOOKUP($B23,INPUT_DATA!$BP:$BP,INPUT_DATA!CC:CC))</f>
        <v>12</v>
      </c>
      <c r="Y23" s="146">
        <f>IF($B23=0,"",_xlfn.XLOOKUP($B23,INPUT_DATA!$BP:$BP,INPUT_DATA!CD:CD))</f>
        <v>0</v>
      </c>
      <c r="Z23" s="146">
        <f>IF($B23=0,"",_xlfn.XLOOKUP($B23,INPUT_DATA!$BP:$BP,INPUT_DATA!CE:CE))</f>
        <v>0</v>
      </c>
      <c r="AA23" s="146">
        <f>IF($B23=0,"",_xlfn.XLOOKUP($B23,INPUT_DATA!$BP:$BP,INPUT_DATA!CF:CF))</f>
        <v>0</v>
      </c>
      <c r="AB23" s="1313">
        <f t="shared" si="12"/>
        <v>0.93</v>
      </c>
      <c r="AC23" s="145">
        <f t="shared" si="13"/>
        <v>0</v>
      </c>
      <c r="AD23" s="1286">
        <f>IF($B23=0,"",_xlfn.XLOOKUP($B23,INPUT_DATA!$BP:$BP,INPUT_DATA!CG:CG))</f>
        <v>0</v>
      </c>
      <c r="AE23" s="146">
        <f>IF($B23=0,"",_xlfn.XLOOKUP($B23,INPUT_DATA!$BP:$BP,INPUT_DATA!CH:CH))</f>
        <v>0</v>
      </c>
      <c r="AF23" s="146">
        <f>IF($B23=0,"",_xlfn.XLOOKUP($B23,INPUT_DATA!$BP:$BP,INPUT_DATA!CI:CI))</f>
        <v>0</v>
      </c>
      <c r="AG23" s="146">
        <f>IF($B23=0,"",_xlfn.XLOOKUP($B23,INPUT_DATA!$BP:$BP,INPUT_DATA!CJ:CJ))</f>
        <v>0</v>
      </c>
      <c r="AH23" s="1313">
        <f t="shared" si="14"/>
        <v>0.6</v>
      </c>
      <c r="AI23" s="145">
        <f>IF($B23=0,"",_xlfn.XLOOKUP($B23,INPUT_DATA!$BP:$BP,INPUT_DATA!CK:CK))</f>
        <v>0</v>
      </c>
      <c r="AJ23" s="145">
        <f t="shared" si="15"/>
        <v>0</v>
      </c>
      <c r="AK23" s="1286">
        <f>IF($B23=0,"",_xlfn.XLOOKUP($B23,INPUT_DATA!$BP:$BP,INPUT_DATA!CL:CL))</f>
        <v>0</v>
      </c>
      <c r="AL23" s="145">
        <f t="shared" ref="AL23:AL77" si="18">IF($B23=0,"",SUM(W23,AC23,AJ23))</f>
        <v>1540384.1700000002</v>
      </c>
      <c r="AM23" s="1286">
        <f t="shared" si="16"/>
        <v>12</v>
      </c>
    </row>
    <row r="24" spans="2:39">
      <c r="B24" s="143">
        <f>INPUT_DATA!BP15</f>
        <v>45565</v>
      </c>
      <c r="C24" s="1304">
        <f>IF($B24=0,"",_xlfn.XLOOKUP($B24,INPUT_DATA!$BP:$BP,INPUT_DATA!BQ:BQ))</f>
        <v>0</v>
      </c>
      <c r="D24" s="146">
        <f>IF($B24=0,"",_xlfn.XLOOKUP($B24,INPUT_DATA!$BP:$BP,INPUT_DATA!BR:BR))</f>
        <v>0</v>
      </c>
      <c r="E24" s="146">
        <f>IF($B24=0,"",_xlfn.XLOOKUP($B24,INPUT_DATA!$BP:$BP,INPUT_DATA!BS:BS))</f>
        <v>0</v>
      </c>
      <c r="F24" s="146">
        <f t="shared" si="3"/>
        <v>0</v>
      </c>
      <c r="G24" s="1304">
        <f>IF($B24=0,"",_xlfn.XLOOKUP($B24,INPUT_DATA!$BP:$BP,INPUT_DATA!BT:BT))</f>
        <v>0</v>
      </c>
      <c r="H24" s="146">
        <f>IF($B24=0,"",_xlfn.XLOOKUP($B24,INPUT_DATA!$BP:$BP,INPUT_DATA!BU:BU))</f>
        <v>0</v>
      </c>
      <c r="I24" s="146">
        <f>IF($B24=0,"",_xlfn.XLOOKUP($B24,INPUT_DATA!$BP:$BP,INPUT_DATA!BV:BV))</f>
        <v>0</v>
      </c>
      <c r="J24" s="146"/>
      <c r="K24" s="1304">
        <f>IF($B24=0,"",_xlfn.XLOOKUP($B24,INPUT_DATA!$BP:$BP,INPUT_DATA!BW:BW))</f>
        <v>0</v>
      </c>
      <c r="L24" s="146">
        <f>IF($B24=0,"",_xlfn.XLOOKUP($B24,INPUT_DATA!$BP:$BP,INPUT_DATA!BX:BX))</f>
        <v>0</v>
      </c>
      <c r="M24" s="146">
        <f>IF($B24=0,"",_xlfn.XLOOKUP($B24,INPUT_DATA!$BP:$BP,INPUT_DATA!BY:BY))</f>
        <v>0</v>
      </c>
      <c r="N24" s="146">
        <f t="shared" si="5"/>
        <v>0</v>
      </c>
      <c r="O24" s="1286">
        <f t="shared" si="6"/>
        <v>0</v>
      </c>
      <c r="P24" s="145">
        <f t="shared" si="7"/>
        <v>0</v>
      </c>
      <c r="Q24" s="145">
        <f t="shared" si="8"/>
        <v>0</v>
      </c>
      <c r="R24" s="145">
        <f t="shared" si="9"/>
        <v>0</v>
      </c>
      <c r="S24" s="146">
        <f>IF($B24=0,"",_xlfn.XLOOKUP($B24,INPUT_DATA!$BP:$BP,INPUT_DATA!BZ:BZ))</f>
        <v>0</v>
      </c>
      <c r="T24" s="146">
        <f>IF($B24=0,"",_xlfn.XLOOKUP($B24,INPUT_DATA!$BP:$BP,INPUT_DATA!CA:CA))</f>
        <v>0</v>
      </c>
      <c r="U24" s="146">
        <f>IF($B24=0,"",_xlfn.XLOOKUP($B24,INPUT_DATA!$BP:$BP,INPUT_DATA!CB:CB))</f>
        <v>0</v>
      </c>
      <c r="V24" s="1313">
        <f t="shared" si="10"/>
        <v>1</v>
      </c>
      <c r="W24" s="145">
        <f t="shared" si="11"/>
        <v>0</v>
      </c>
      <c r="X24" s="145">
        <f>IF($B24=0,"",_xlfn.XLOOKUP($B24,INPUT_DATA!$BP:$BP,INPUT_DATA!CC:CC))</f>
        <v>0</v>
      </c>
      <c r="Y24" s="146">
        <f>IF($B24=0,"",_xlfn.XLOOKUP($B24,INPUT_DATA!$BP:$BP,INPUT_DATA!CD:CD))</f>
        <v>0</v>
      </c>
      <c r="Z24" s="146">
        <f>IF($B24=0,"",_xlfn.XLOOKUP($B24,INPUT_DATA!$BP:$BP,INPUT_DATA!CE:CE))</f>
        <v>0</v>
      </c>
      <c r="AA24" s="146">
        <f>IF($B24=0,"",_xlfn.XLOOKUP($B24,INPUT_DATA!$BP:$BP,INPUT_DATA!CF:CF))</f>
        <v>0</v>
      </c>
      <c r="AB24" s="1313">
        <f t="shared" si="12"/>
        <v>0.93</v>
      </c>
      <c r="AC24" s="145">
        <f t="shared" si="13"/>
        <v>0</v>
      </c>
      <c r="AD24" s="1286">
        <f>IF($B24=0,"",_xlfn.XLOOKUP($B24,INPUT_DATA!$BP:$BP,INPUT_DATA!CG:CG))</f>
        <v>0</v>
      </c>
      <c r="AE24" s="146">
        <f>IF($B24=0,"",_xlfn.XLOOKUP($B24,INPUT_DATA!$BP:$BP,INPUT_DATA!CH:CH))</f>
        <v>0</v>
      </c>
      <c r="AF24" s="146">
        <f>IF($B24=0,"",_xlfn.XLOOKUP($B24,INPUT_DATA!$BP:$BP,INPUT_DATA!CI:CI))</f>
        <v>0</v>
      </c>
      <c r="AG24" s="146">
        <f>IF($B24=0,"",_xlfn.XLOOKUP($B24,INPUT_DATA!$BP:$BP,INPUT_DATA!CJ:CJ))</f>
        <v>0</v>
      </c>
      <c r="AH24" s="1313">
        <f t="shared" si="14"/>
        <v>0.6</v>
      </c>
      <c r="AI24" s="145">
        <f>IF($B24=0,"",_xlfn.XLOOKUP($B24,INPUT_DATA!$BP:$BP,INPUT_DATA!CK:CK))</f>
        <v>0</v>
      </c>
      <c r="AJ24" s="145">
        <f t="shared" si="15"/>
        <v>0</v>
      </c>
      <c r="AK24" s="1286">
        <f>IF($B24=0,"",_xlfn.XLOOKUP($B24,INPUT_DATA!$BP:$BP,INPUT_DATA!CL:CL))</f>
        <v>0</v>
      </c>
      <c r="AL24" s="145">
        <f t="shared" si="18"/>
        <v>0</v>
      </c>
      <c r="AM24" s="1286">
        <f t="shared" si="16"/>
        <v>0</v>
      </c>
    </row>
    <row r="25" spans="2:39">
      <c r="B25" s="143">
        <f>INPUT_DATA!BP16</f>
        <v>0</v>
      </c>
      <c r="C25" s="1304" t="str">
        <f>IF($B25=0,"",_xlfn.XLOOKUP($B25,INPUT_DATA!$BP:$BP,INPUT_DATA!BQ:BQ))</f>
        <v/>
      </c>
      <c r="D25" s="146" t="str">
        <f>IF($B25=0,"",_xlfn.XLOOKUP($B25,INPUT_DATA!$BP:$BP,INPUT_DATA!BR:BR))</f>
        <v/>
      </c>
      <c r="E25" s="146" t="str">
        <f>IF($B25=0,"",_xlfn.XLOOKUP($B25,INPUT_DATA!$BP:$BP,INPUT_DATA!BS:BS))</f>
        <v/>
      </c>
      <c r="F25" s="146" t="str">
        <f t="shared" si="3"/>
        <v/>
      </c>
      <c r="G25" s="1304" t="str">
        <f>IF($B25=0,"",_xlfn.XLOOKUP($B25,INPUT_DATA!$BP:$BP,INPUT_DATA!BT:BT))</f>
        <v/>
      </c>
      <c r="H25" s="146" t="str">
        <f>IF($B25=0,"",_xlfn.XLOOKUP($B25,INPUT_DATA!$BP:$BP,INPUT_DATA!BU:BU))</f>
        <v/>
      </c>
      <c r="I25" s="146" t="str">
        <f>IF($B25=0,"",_xlfn.XLOOKUP($B25,INPUT_DATA!$BP:$BP,INPUT_DATA!BV:BV))</f>
        <v/>
      </c>
      <c r="J25" s="146" t="str">
        <f t="shared" si="4"/>
        <v/>
      </c>
      <c r="K25" s="1304" t="str">
        <f>IF($B25=0,"",_xlfn.XLOOKUP($B25,INPUT_DATA!$BP:$BP,INPUT_DATA!BW:BW))</f>
        <v/>
      </c>
      <c r="L25" s="146" t="str">
        <f>IF($B25=0,"",_xlfn.XLOOKUP($B25,INPUT_DATA!$BP:$BP,INPUT_DATA!BX:BX))</f>
        <v/>
      </c>
      <c r="M25" s="146" t="str">
        <f>IF($B25=0,"",_xlfn.XLOOKUP($B25,INPUT_DATA!$BP:$BP,INPUT_DATA!BY:BY))</f>
        <v/>
      </c>
      <c r="N25" s="146" t="str">
        <f t="shared" si="5"/>
        <v/>
      </c>
      <c r="O25" s="1286"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13"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13" t="str">
        <f t="shared" si="12"/>
        <v/>
      </c>
      <c r="AC25" s="145" t="str">
        <f t="shared" si="13"/>
        <v/>
      </c>
      <c r="AD25" s="1286"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13" t="str">
        <f t="shared" si="14"/>
        <v/>
      </c>
      <c r="AI25" s="145" t="str">
        <f>IF($B25=0,"",_xlfn.XLOOKUP($B25,INPUT_DATA!$BP:$BP,INPUT_DATA!CK:CK))</f>
        <v/>
      </c>
      <c r="AJ25" s="145" t="str">
        <f t="shared" si="15"/>
        <v/>
      </c>
      <c r="AK25" s="1286" t="str">
        <f>IF($B25=0,"",_xlfn.XLOOKUP($B25,INPUT_DATA!$BP:$BP,INPUT_DATA!CL:CL))</f>
        <v/>
      </c>
      <c r="AL25" s="145" t="str">
        <f t="shared" si="18"/>
        <v/>
      </c>
      <c r="AM25" s="1286" t="str">
        <f t="shared" si="16"/>
        <v/>
      </c>
    </row>
    <row r="26" spans="2:39">
      <c r="B26" s="143">
        <f>INPUT_DATA!BP17</f>
        <v>0</v>
      </c>
      <c r="C26" s="1304" t="str">
        <f>IF($B26=0,"",_xlfn.XLOOKUP($B26,INPUT_DATA!$BP:$BP,INPUT_DATA!BQ:BQ))</f>
        <v/>
      </c>
      <c r="D26" s="146" t="str">
        <f>IF($B26=0,"",_xlfn.XLOOKUP($B26,INPUT_DATA!$BP:$BP,INPUT_DATA!BR:BR))</f>
        <v/>
      </c>
      <c r="E26" s="146" t="str">
        <f>IF($B26=0,"",_xlfn.XLOOKUP($B26,INPUT_DATA!$BP:$BP,INPUT_DATA!BS:BS))</f>
        <v/>
      </c>
      <c r="F26" s="146" t="str">
        <f t="shared" si="3"/>
        <v/>
      </c>
      <c r="G26" s="1304" t="str">
        <f>IF($B26=0,"",_xlfn.XLOOKUP($B26,INPUT_DATA!$BP:$BP,INPUT_DATA!BT:BT))</f>
        <v/>
      </c>
      <c r="H26" s="146" t="str">
        <f>IF($B26=0,"",_xlfn.XLOOKUP($B26,INPUT_DATA!$BP:$BP,INPUT_DATA!BU:BU))</f>
        <v/>
      </c>
      <c r="I26" s="146" t="str">
        <f>IF($B26=0,"",_xlfn.XLOOKUP($B26,INPUT_DATA!$BP:$BP,INPUT_DATA!BV:BV))</f>
        <v/>
      </c>
      <c r="J26" s="146" t="str">
        <f t="shared" si="4"/>
        <v/>
      </c>
      <c r="K26" s="1304" t="str">
        <f>IF($B26=0,"",_xlfn.XLOOKUP($B26,INPUT_DATA!$BP:$BP,INPUT_DATA!BW:BW))</f>
        <v/>
      </c>
      <c r="L26" s="146" t="str">
        <f>IF($B26=0,"",_xlfn.XLOOKUP($B26,INPUT_DATA!$BP:$BP,INPUT_DATA!BX:BX))</f>
        <v/>
      </c>
      <c r="M26" s="146" t="str">
        <f>IF($B26=0,"",_xlfn.XLOOKUP($B26,INPUT_DATA!$BP:$BP,INPUT_DATA!BY:BY))</f>
        <v/>
      </c>
      <c r="N26" s="146" t="str">
        <f t="shared" si="5"/>
        <v/>
      </c>
      <c r="O26" s="1286"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13"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13" t="str">
        <f t="shared" si="12"/>
        <v/>
      </c>
      <c r="AC26" s="145" t="str">
        <f t="shared" si="13"/>
        <v/>
      </c>
      <c r="AD26" s="1286"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13" t="str">
        <f t="shared" si="14"/>
        <v/>
      </c>
      <c r="AI26" s="145" t="str">
        <f>IF($B26=0,"",_xlfn.XLOOKUP($B26,INPUT_DATA!$BP:$BP,INPUT_DATA!CK:CK))</f>
        <v/>
      </c>
      <c r="AJ26" s="145" t="str">
        <f t="shared" si="15"/>
        <v/>
      </c>
      <c r="AK26" s="1286" t="str">
        <f>IF($B26=0,"",_xlfn.XLOOKUP($B26,INPUT_DATA!$BP:$BP,INPUT_DATA!CL:CL))</f>
        <v/>
      </c>
      <c r="AL26" s="145" t="str">
        <f t="shared" si="18"/>
        <v/>
      </c>
      <c r="AM26" s="1286" t="str">
        <f t="shared" si="16"/>
        <v/>
      </c>
    </row>
    <row r="27" spans="2:39">
      <c r="B27" s="143">
        <f>INPUT_DATA!BP18</f>
        <v>0</v>
      </c>
      <c r="C27" s="1304" t="str">
        <f>IF($B27=0,"",_xlfn.XLOOKUP($B27,INPUT_DATA!$BP:$BP,INPUT_DATA!BQ:BQ))</f>
        <v/>
      </c>
      <c r="D27" s="146" t="str">
        <f>IF($B27=0,"",_xlfn.XLOOKUP($B27,INPUT_DATA!$BP:$BP,INPUT_DATA!BR:BR))</f>
        <v/>
      </c>
      <c r="E27" s="146" t="str">
        <f>IF($B27=0,"",_xlfn.XLOOKUP($B27,INPUT_DATA!$BP:$BP,INPUT_DATA!BS:BS))</f>
        <v/>
      </c>
      <c r="F27" s="146" t="str">
        <f t="shared" si="3"/>
        <v/>
      </c>
      <c r="G27" s="1304" t="str">
        <f>IF($B27=0,"",_xlfn.XLOOKUP($B27,INPUT_DATA!$BP:$BP,INPUT_DATA!BT:BT))</f>
        <v/>
      </c>
      <c r="H27" s="146" t="str">
        <f>IF($B27=0,"",_xlfn.XLOOKUP($B27,INPUT_DATA!$BP:$BP,INPUT_DATA!BU:BU))</f>
        <v/>
      </c>
      <c r="I27" s="146" t="str">
        <f>IF($B27=0,"",_xlfn.XLOOKUP($B27,INPUT_DATA!$BP:$BP,INPUT_DATA!BV:BV))</f>
        <v/>
      </c>
      <c r="J27" s="146" t="str">
        <f t="shared" si="4"/>
        <v/>
      </c>
      <c r="K27" s="1304" t="str">
        <f>IF($B27=0,"",_xlfn.XLOOKUP($B27,INPUT_DATA!$BP:$BP,INPUT_DATA!BW:BW))</f>
        <v/>
      </c>
      <c r="L27" s="146" t="str">
        <f>IF($B27=0,"",_xlfn.XLOOKUP($B27,INPUT_DATA!$BP:$BP,INPUT_DATA!BX:BX))</f>
        <v/>
      </c>
      <c r="M27" s="146" t="str">
        <f>IF($B27=0,"",_xlfn.XLOOKUP($B27,INPUT_DATA!$BP:$BP,INPUT_DATA!BY:BY))</f>
        <v/>
      </c>
      <c r="N27" s="146" t="str">
        <f t="shared" si="5"/>
        <v/>
      </c>
      <c r="O27" s="1286"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13"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13" t="str">
        <f t="shared" si="12"/>
        <v/>
      </c>
      <c r="AC27" s="145" t="str">
        <f t="shared" si="13"/>
        <v/>
      </c>
      <c r="AD27" s="1286"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13" t="str">
        <f t="shared" si="14"/>
        <v/>
      </c>
      <c r="AI27" s="145" t="str">
        <f>IF($B27=0,"",_xlfn.XLOOKUP($B27,INPUT_DATA!$BP:$BP,INPUT_DATA!CK:CK))</f>
        <v/>
      </c>
      <c r="AJ27" s="145" t="str">
        <f t="shared" si="15"/>
        <v/>
      </c>
      <c r="AK27" s="1286" t="str">
        <f>IF($B27=0,"",_xlfn.XLOOKUP($B27,INPUT_DATA!$BP:$BP,INPUT_DATA!CL:CL))</f>
        <v/>
      </c>
      <c r="AL27" s="145" t="str">
        <f t="shared" si="18"/>
        <v/>
      </c>
      <c r="AM27" s="1286" t="str">
        <f t="shared" si="16"/>
        <v/>
      </c>
    </row>
    <row r="28" spans="2:39">
      <c r="B28" s="143">
        <f>INPUT_DATA!BP19</f>
        <v>0</v>
      </c>
      <c r="C28" s="1304" t="str">
        <f>IF($B28=0,"",_xlfn.XLOOKUP($B28,INPUT_DATA!$BP:$BP,INPUT_DATA!BQ:BQ))</f>
        <v/>
      </c>
      <c r="D28" s="146" t="str">
        <f>IF($B28=0,"",_xlfn.XLOOKUP($B28,INPUT_DATA!$BP:$BP,INPUT_DATA!BR:BR))</f>
        <v/>
      </c>
      <c r="E28" s="146" t="str">
        <f>IF($B28=0,"",_xlfn.XLOOKUP($B28,INPUT_DATA!$BP:$BP,INPUT_DATA!BS:BS))</f>
        <v/>
      </c>
      <c r="F28" s="146" t="str">
        <f t="shared" si="3"/>
        <v/>
      </c>
      <c r="G28" s="1304" t="str">
        <f>IF($B28=0,"",_xlfn.XLOOKUP($B28,INPUT_DATA!$BP:$BP,INPUT_DATA!BT:BT))</f>
        <v/>
      </c>
      <c r="H28" s="146" t="str">
        <f>IF($B28=0,"",_xlfn.XLOOKUP($B28,INPUT_DATA!$BP:$BP,INPUT_DATA!BU:BU))</f>
        <v/>
      </c>
      <c r="I28" s="146" t="str">
        <f>IF($B28=0,"",_xlfn.XLOOKUP($B28,INPUT_DATA!$BP:$BP,INPUT_DATA!BV:BV))</f>
        <v/>
      </c>
      <c r="J28" s="146" t="str">
        <f t="shared" si="4"/>
        <v/>
      </c>
      <c r="K28" s="1304" t="str">
        <f>IF($B28=0,"",_xlfn.XLOOKUP($B28,INPUT_DATA!$BP:$BP,INPUT_DATA!BW:BW))</f>
        <v/>
      </c>
      <c r="L28" s="146" t="str">
        <f>IF($B28=0,"",_xlfn.XLOOKUP($B28,INPUT_DATA!$BP:$BP,INPUT_DATA!BX:BX))</f>
        <v/>
      </c>
      <c r="M28" s="146" t="str">
        <f>IF($B28=0,"",_xlfn.XLOOKUP($B28,INPUT_DATA!$BP:$BP,INPUT_DATA!BY:BY))</f>
        <v/>
      </c>
      <c r="N28" s="146" t="str">
        <f t="shared" si="5"/>
        <v/>
      </c>
      <c r="O28" s="1286"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13"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13" t="str">
        <f t="shared" si="12"/>
        <v/>
      </c>
      <c r="AC28" s="145" t="str">
        <f t="shared" si="13"/>
        <v/>
      </c>
      <c r="AD28" s="1286"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13" t="str">
        <f t="shared" si="14"/>
        <v/>
      </c>
      <c r="AI28" s="145" t="str">
        <f>IF($B28=0,"",_xlfn.XLOOKUP($B28,INPUT_DATA!$BP:$BP,INPUT_DATA!CK:CK))</f>
        <v/>
      </c>
      <c r="AJ28" s="145" t="str">
        <f t="shared" si="15"/>
        <v/>
      </c>
      <c r="AK28" s="1286" t="str">
        <f>IF($B28=0,"",_xlfn.XLOOKUP($B28,INPUT_DATA!$BP:$BP,INPUT_DATA!CL:CL))</f>
        <v/>
      </c>
      <c r="AL28" s="145" t="str">
        <f t="shared" si="18"/>
        <v/>
      </c>
      <c r="AM28" s="1286" t="str">
        <f t="shared" si="16"/>
        <v/>
      </c>
    </row>
    <row r="29" spans="2:39">
      <c r="B29" s="143">
        <f>INPUT_DATA!BP20</f>
        <v>0</v>
      </c>
      <c r="C29" s="1304" t="str">
        <f>IF($B29=0,"",_xlfn.XLOOKUP($B29,INPUT_DATA!$BP:$BP,INPUT_DATA!BQ:BQ))</f>
        <v/>
      </c>
      <c r="D29" s="146" t="str">
        <f>IF($B29=0,"",_xlfn.XLOOKUP($B29,INPUT_DATA!$BP:$BP,INPUT_DATA!BR:BR))</f>
        <v/>
      </c>
      <c r="E29" s="146" t="str">
        <f>IF($B29=0,"",_xlfn.XLOOKUP($B29,INPUT_DATA!$BP:$BP,INPUT_DATA!BS:BS))</f>
        <v/>
      </c>
      <c r="F29" s="146" t="str">
        <f t="shared" si="3"/>
        <v/>
      </c>
      <c r="G29" s="1304" t="str">
        <f>IF($B29=0,"",_xlfn.XLOOKUP($B29,INPUT_DATA!$BP:$BP,INPUT_DATA!BT:BT))</f>
        <v/>
      </c>
      <c r="H29" s="146" t="str">
        <f>IF($B29=0,"",_xlfn.XLOOKUP($B29,INPUT_DATA!$BP:$BP,INPUT_DATA!BU:BU))</f>
        <v/>
      </c>
      <c r="I29" s="146" t="str">
        <f>IF($B29=0,"",_xlfn.XLOOKUP($B29,INPUT_DATA!$BP:$BP,INPUT_DATA!BV:BV))</f>
        <v/>
      </c>
      <c r="J29" s="146" t="str">
        <f t="shared" si="4"/>
        <v/>
      </c>
      <c r="K29" s="1304" t="str">
        <f>IF($B29=0,"",_xlfn.XLOOKUP($B29,INPUT_DATA!$BP:$BP,INPUT_DATA!BW:BW))</f>
        <v/>
      </c>
      <c r="L29" s="146" t="str">
        <f>IF($B29=0,"",_xlfn.XLOOKUP($B29,INPUT_DATA!$BP:$BP,INPUT_DATA!BX:BX))</f>
        <v/>
      </c>
      <c r="M29" s="146" t="str">
        <f>IF($B29=0,"",_xlfn.XLOOKUP($B29,INPUT_DATA!$BP:$BP,INPUT_DATA!BY:BY))</f>
        <v/>
      </c>
      <c r="N29" s="146" t="str">
        <f t="shared" si="5"/>
        <v/>
      </c>
      <c r="O29" s="1286"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13"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13" t="str">
        <f t="shared" si="12"/>
        <v/>
      </c>
      <c r="AC29" s="145" t="str">
        <f t="shared" si="13"/>
        <v/>
      </c>
      <c r="AD29" s="1286"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13" t="str">
        <f t="shared" si="14"/>
        <v/>
      </c>
      <c r="AI29" s="145" t="str">
        <f>IF($B29=0,"",_xlfn.XLOOKUP($B29,INPUT_DATA!$BP:$BP,INPUT_DATA!CK:CK))</f>
        <v/>
      </c>
      <c r="AJ29" s="145" t="str">
        <f t="shared" si="15"/>
        <v/>
      </c>
      <c r="AK29" s="1286" t="str">
        <f>IF($B29=0,"",_xlfn.XLOOKUP($B29,INPUT_DATA!$BP:$BP,INPUT_DATA!CL:CL))</f>
        <v/>
      </c>
      <c r="AL29" s="145" t="str">
        <f t="shared" si="18"/>
        <v/>
      </c>
      <c r="AM29" s="1286" t="str">
        <f t="shared" si="16"/>
        <v/>
      </c>
    </row>
    <row r="30" spans="2:39">
      <c r="B30" s="143">
        <f>INPUT_DATA!BP21</f>
        <v>0</v>
      </c>
      <c r="C30" s="1304" t="str">
        <f>IF($B30=0,"",_xlfn.XLOOKUP($B30,INPUT_DATA!$BP:$BP,INPUT_DATA!BQ:BQ))</f>
        <v/>
      </c>
      <c r="D30" s="146" t="str">
        <f>IF($B30=0,"",_xlfn.XLOOKUP($B30,INPUT_DATA!$BP:$BP,INPUT_DATA!BR:BR))</f>
        <v/>
      </c>
      <c r="E30" s="146" t="str">
        <f>IF($B30=0,"",_xlfn.XLOOKUP($B30,INPUT_DATA!$BP:$BP,INPUT_DATA!BS:BS))</f>
        <v/>
      </c>
      <c r="F30" s="146" t="str">
        <f t="shared" si="3"/>
        <v/>
      </c>
      <c r="G30" s="1304" t="str">
        <f>IF($B30=0,"",_xlfn.XLOOKUP($B30,INPUT_DATA!$BP:$BP,INPUT_DATA!BT:BT))</f>
        <v/>
      </c>
      <c r="H30" s="146" t="str">
        <f>IF($B30=0,"",_xlfn.XLOOKUP($B30,INPUT_DATA!$BP:$BP,INPUT_DATA!BU:BU))</f>
        <v/>
      </c>
      <c r="I30" s="146" t="str">
        <f>IF($B30=0,"",_xlfn.XLOOKUP($B30,INPUT_DATA!$BP:$BP,INPUT_DATA!BV:BV))</f>
        <v/>
      </c>
      <c r="J30" s="146" t="str">
        <f t="shared" si="4"/>
        <v/>
      </c>
      <c r="K30" s="1304" t="str">
        <f>IF($B30=0,"",_xlfn.XLOOKUP($B30,INPUT_DATA!$BP:$BP,INPUT_DATA!BW:BW))</f>
        <v/>
      </c>
      <c r="L30" s="146" t="str">
        <f>IF($B30=0,"",_xlfn.XLOOKUP($B30,INPUT_DATA!$BP:$BP,INPUT_DATA!BX:BX))</f>
        <v/>
      </c>
      <c r="M30" s="146" t="str">
        <f>IF($B30=0,"",_xlfn.XLOOKUP($B30,INPUT_DATA!$BP:$BP,INPUT_DATA!BY:BY))</f>
        <v/>
      </c>
      <c r="N30" s="146" t="str">
        <f t="shared" si="5"/>
        <v/>
      </c>
      <c r="O30" s="1286"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13"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13" t="str">
        <f t="shared" si="12"/>
        <v/>
      </c>
      <c r="AC30" s="145" t="str">
        <f t="shared" si="13"/>
        <v/>
      </c>
      <c r="AD30" s="1286"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13" t="str">
        <f t="shared" si="14"/>
        <v/>
      </c>
      <c r="AI30" s="145" t="str">
        <f>IF($B30=0,"",_xlfn.XLOOKUP($B30,INPUT_DATA!$BP:$BP,INPUT_DATA!CK:CK))</f>
        <v/>
      </c>
      <c r="AJ30" s="145" t="str">
        <f t="shared" si="15"/>
        <v/>
      </c>
      <c r="AK30" s="1286" t="str">
        <f>IF($B30=0,"",_xlfn.XLOOKUP($B30,INPUT_DATA!$BP:$BP,INPUT_DATA!CL:CL))</f>
        <v/>
      </c>
      <c r="AL30" s="145" t="str">
        <f t="shared" si="18"/>
        <v/>
      </c>
      <c r="AM30" s="1286" t="str">
        <f t="shared" si="16"/>
        <v/>
      </c>
    </row>
    <row r="31" spans="2:39">
      <c r="B31" s="143">
        <f>INPUT_DATA!BP22</f>
        <v>0</v>
      </c>
      <c r="C31" s="1304" t="str">
        <f>IF($B31=0,"",_xlfn.XLOOKUP($B31,INPUT_DATA!$BP:$BP,INPUT_DATA!BQ:BQ))</f>
        <v/>
      </c>
      <c r="D31" s="146" t="str">
        <f>IF($B31=0,"",_xlfn.XLOOKUP($B31,INPUT_DATA!$BP:$BP,INPUT_DATA!BR:BR))</f>
        <v/>
      </c>
      <c r="E31" s="146" t="str">
        <f>IF($B31=0,"",_xlfn.XLOOKUP($B31,INPUT_DATA!$BP:$BP,INPUT_DATA!BS:BS))</f>
        <v/>
      </c>
      <c r="F31" s="146" t="str">
        <f t="shared" si="3"/>
        <v/>
      </c>
      <c r="G31" s="1304" t="str">
        <f>IF($B31=0,"",_xlfn.XLOOKUP($B31,INPUT_DATA!$BP:$BP,INPUT_DATA!BT:BT))</f>
        <v/>
      </c>
      <c r="H31" s="146" t="str">
        <f>IF($B31=0,"",_xlfn.XLOOKUP($B31,INPUT_DATA!$BP:$BP,INPUT_DATA!BU:BU))</f>
        <v/>
      </c>
      <c r="I31" s="146" t="str">
        <f>IF($B31=0,"",_xlfn.XLOOKUP($B31,INPUT_DATA!$BP:$BP,INPUT_DATA!BV:BV))</f>
        <v/>
      </c>
      <c r="J31" s="146" t="str">
        <f t="shared" si="4"/>
        <v/>
      </c>
      <c r="K31" s="1304" t="str">
        <f>IF($B31=0,"",_xlfn.XLOOKUP($B31,INPUT_DATA!$BP:$BP,INPUT_DATA!BW:BW))</f>
        <v/>
      </c>
      <c r="L31" s="146" t="str">
        <f>IF($B31=0,"",_xlfn.XLOOKUP($B31,INPUT_DATA!$BP:$BP,INPUT_DATA!BX:BX))</f>
        <v/>
      </c>
      <c r="M31" s="146" t="str">
        <f>IF($B31=0,"",_xlfn.XLOOKUP($B31,INPUT_DATA!$BP:$BP,INPUT_DATA!BY:BY))</f>
        <v/>
      </c>
      <c r="N31" s="146" t="str">
        <f t="shared" si="5"/>
        <v/>
      </c>
      <c r="O31" s="1286"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13"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13" t="str">
        <f t="shared" si="12"/>
        <v/>
      </c>
      <c r="AC31" s="145" t="str">
        <f t="shared" si="13"/>
        <v/>
      </c>
      <c r="AD31" s="1286"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13" t="str">
        <f t="shared" si="14"/>
        <v/>
      </c>
      <c r="AI31" s="145" t="str">
        <f>IF($B31=0,"",_xlfn.XLOOKUP($B31,INPUT_DATA!$BP:$BP,INPUT_DATA!CK:CK))</f>
        <v/>
      </c>
      <c r="AJ31" s="145" t="str">
        <f t="shared" si="15"/>
        <v/>
      </c>
      <c r="AK31" s="1286" t="str">
        <f>IF($B31=0,"",_xlfn.XLOOKUP($B31,INPUT_DATA!$BP:$BP,INPUT_DATA!CL:CL))</f>
        <v/>
      </c>
      <c r="AL31" s="145" t="str">
        <f t="shared" si="18"/>
        <v/>
      </c>
      <c r="AM31" s="1286" t="str">
        <f t="shared" si="16"/>
        <v/>
      </c>
    </row>
    <row r="32" spans="2:39">
      <c r="B32" s="143">
        <f>INPUT_DATA!BP23</f>
        <v>0</v>
      </c>
      <c r="C32" s="1304" t="str">
        <f>IF($B32=0,"",_xlfn.XLOOKUP($B32,INPUT_DATA!$BP:$BP,INPUT_DATA!BQ:BQ))</f>
        <v/>
      </c>
      <c r="D32" s="146" t="str">
        <f>IF($B32=0,"",_xlfn.XLOOKUP($B32,INPUT_DATA!$BP:$BP,INPUT_DATA!BR:BR))</f>
        <v/>
      </c>
      <c r="E32" s="146" t="str">
        <f>IF($B32=0,"",_xlfn.XLOOKUP($B32,INPUT_DATA!$BP:$BP,INPUT_DATA!BS:BS))</f>
        <v/>
      </c>
      <c r="F32" s="146" t="str">
        <f t="shared" si="3"/>
        <v/>
      </c>
      <c r="G32" s="1304" t="str">
        <f>IF($B32=0,"",_xlfn.XLOOKUP($B32,INPUT_DATA!$BP:$BP,INPUT_DATA!BT:BT))</f>
        <v/>
      </c>
      <c r="H32" s="146" t="str">
        <f>IF($B32=0,"",_xlfn.XLOOKUP($B32,INPUT_DATA!$BP:$BP,INPUT_DATA!BU:BU))</f>
        <v/>
      </c>
      <c r="I32" s="146" t="str">
        <f>IF($B32=0,"",_xlfn.XLOOKUP($B32,INPUT_DATA!$BP:$BP,INPUT_DATA!BV:BV))</f>
        <v/>
      </c>
      <c r="J32" s="146" t="str">
        <f t="shared" si="4"/>
        <v/>
      </c>
      <c r="K32" s="1304" t="str">
        <f>IF($B32=0,"",_xlfn.XLOOKUP($B32,INPUT_DATA!$BP:$BP,INPUT_DATA!BW:BW))</f>
        <v/>
      </c>
      <c r="L32" s="146" t="str">
        <f>IF($B32=0,"",_xlfn.XLOOKUP($B32,INPUT_DATA!$BP:$BP,INPUT_DATA!BX:BX))</f>
        <v/>
      </c>
      <c r="M32" s="146" t="str">
        <f>IF($B32=0,"",_xlfn.XLOOKUP($B32,INPUT_DATA!$BP:$BP,INPUT_DATA!BY:BY))</f>
        <v/>
      </c>
      <c r="N32" s="146" t="str">
        <f t="shared" si="5"/>
        <v/>
      </c>
      <c r="O32" s="1286"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13"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13" t="str">
        <f t="shared" si="12"/>
        <v/>
      </c>
      <c r="AC32" s="145" t="str">
        <f t="shared" si="13"/>
        <v/>
      </c>
      <c r="AD32" s="1286"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13" t="str">
        <f t="shared" si="14"/>
        <v/>
      </c>
      <c r="AI32" s="145" t="str">
        <f>IF($B32=0,"",_xlfn.XLOOKUP($B32,INPUT_DATA!$BP:$BP,INPUT_DATA!CK:CK))</f>
        <v/>
      </c>
      <c r="AJ32" s="145" t="str">
        <f t="shared" si="15"/>
        <v/>
      </c>
      <c r="AK32" s="1286" t="str">
        <f>IF($B32=0,"",_xlfn.XLOOKUP($B32,INPUT_DATA!$BP:$BP,INPUT_DATA!CL:CL))</f>
        <v/>
      </c>
      <c r="AL32" s="145" t="str">
        <f t="shared" si="18"/>
        <v/>
      </c>
      <c r="AM32" s="1286" t="str">
        <f t="shared" si="16"/>
        <v/>
      </c>
    </row>
    <row r="33" spans="2:39">
      <c r="B33" s="143">
        <f>INPUT_DATA!BP24</f>
        <v>0</v>
      </c>
      <c r="C33" s="1304" t="str">
        <f>IF($B33=0,"",_xlfn.XLOOKUP($B33,INPUT_DATA!$BP:$BP,INPUT_DATA!BQ:BQ))</f>
        <v/>
      </c>
      <c r="D33" s="146" t="str">
        <f>IF($B33=0,"",_xlfn.XLOOKUP($B33,INPUT_DATA!$BP:$BP,INPUT_DATA!BR:BR))</f>
        <v/>
      </c>
      <c r="E33" s="146" t="str">
        <f>IF($B33=0,"",_xlfn.XLOOKUP($B33,INPUT_DATA!$BP:$BP,INPUT_DATA!BS:BS))</f>
        <v/>
      </c>
      <c r="F33" s="146" t="str">
        <f t="shared" si="3"/>
        <v/>
      </c>
      <c r="G33" s="1304" t="str">
        <f>IF($B33=0,"",_xlfn.XLOOKUP($B33,INPUT_DATA!$BP:$BP,INPUT_DATA!BT:BT))</f>
        <v/>
      </c>
      <c r="H33" s="146" t="str">
        <f>IF($B33=0,"",_xlfn.XLOOKUP($B33,INPUT_DATA!$BP:$BP,INPUT_DATA!BU:BU))</f>
        <v/>
      </c>
      <c r="I33" s="146" t="str">
        <f>IF($B33=0,"",_xlfn.XLOOKUP($B33,INPUT_DATA!$BP:$BP,INPUT_DATA!BV:BV))</f>
        <v/>
      </c>
      <c r="J33" s="146" t="str">
        <f t="shared" si="4"/>
        <v/>
      </c>
      <c r="K33" s="1304" t="str">
        <f>IF($B33=0,"",_xlfn.XLOOKUP($B33,INPUT_DATA!$BP:$BP,INPUT_DATA!BW:BW))</f>
        <v/>
      </c>
      <c r="L33" s="146" t="str">
        <f>IF($B33=0,"",_xlfn.XLOOKUP($B33,INPUT_DATA!$BP:$BP,INPUT_DATA!BX:BX))</f>
        <v/>
      </c>
      <c r="M33" s="146" t="str">
        <f>IF($B33=0,"",_xlfn.XLOOKUP($B33,INPUT_DATA!$BP:$BP,INPUT_DATA!BY:BY))</f>
        <v/>
      </c>
      <c r="N33" s="146" t="str">
        <f t="shared" si="5"/>
        <v/>
      </c>
      <c r="O33" s="1286"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13"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13" t="str">
        <f t="shared" si="12"/>
        <v/>
      </c>
      <c r="AC33" s="145" t="str">
        <f t="shared" si="13"/>
        <v/>
      </c>
      <c r="AD33" s="1286"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13" t="str">
        <f t="shared" si="14"/>
        <v/>
      </c>
      <c r="AI33" s="145" t="str">
        <f>IF($B33=0,"",_xlfn.XLOOKUP($B33,INPUT_DATA!$BP:$BP,INPUT_DATA!CK:CK))</f>
        <v/>
      </c>
      <c r="AJ33" s="145" t="str">
        <f t="shared" si="15"/>
        <v/>
      </c>
      <c r="AK33" s="1286" t="str">
        <f>IF($B33=0,"",_xlfn.XLOOKUP($B33,INPUT_DATA!$BP:$BP,INPUT_DATA!CL:CL))</f>
        <v/>
      </c>
      <c r="AL33" s="145" t="str">
        <f t="shared" si="18"/>
        <v/>
      </c>
      <c r="AM33" s="1286" t="str">
        <f t="shared" si="16"/>
        <v/>
      </c>
    </row>
    <row r="34" spans="2:39">
      <c r="B34" s="143">
        <f>INPUT_DATA!BP25</f>
        <v>0</v>
      </c>
      <c r="C34" s="1304" t="str">
        <f>IF($B34=0,"",_xlfn.XLOOKUP($B34,INPUT_DATA!$BP:$BP,INPUT_DATA!BQ:BQ))</f>
        <v/>
      </c>
      <c r="D34" s="146" t="str">
        <f>IF($B34=0,"",_xlfn.XLOOKUP($B34,INPUT_DATA!$BP:$BP,INPUT_DATA!BR:BR))</f>
        <v/>
      </c>
      <c r="E34" s="146" t="str">
        <f>IF($B34=0,"",_xlfn.XLOOKUP($B34,INPUT_DATA!$BP:$BP,INPUT_DATA!BS:BS))</f>
        <v/>
      </c>
      <c r="F34" s="146" t="str">
        <f t="shared" si="3"/>
        <v/>
      </c>
      <c r="G34" s="1304" t="str">
        <f>IF($B34=0,"",_xlfn.XLOOKUP($B34,INPUT_DATA!$BP:$BP,INPUT_DATA!BT:BT))</f>
        <v/>
      </c>
      <c r="H34" s="146" t="str">
        <f>IF($B34=0,"",_xlfn.XLOOKUP($B34,INPUT_DATA!$BP:$BP,INPUT_DATA!BU:BU))</f>
        <v/>
      </c>
      <c r="I34" s="146" t="str">
        <f>IF($B34=0,"",_xlfn.XLOOKUP($B34,INPUT_DATA!$BP:$BP,INPUT_DATA!BV:BV))</f>
        <v/>
      </c>
      <c r="J34" s="146" t="str">
        <f t="shared" si="4"/>
        <v/>
      </c>
      <c r="K34" s="1304" t="str">
        <f>IF($B34=0,"",_xlfn.XLOOKUP($B34,INPUT_DATA!$BP:$BP,INPUT_DATA!BW:BW))</f>
        <v/>
      </c>
      <c r="L34" s="146" t="str">
        <f>IF($B34=0,"",_xlfn.XLOOKUP($B34,INPUT_DATA!$BP:$BP,INPUT_DATA!BX:BX))</f>
        <v/>
      </c>
      <c r="M34" s="146" t="str">
        <f>IF($B34=0,"",_xlfn.XLOOKUP($B34,INPUT_DATA!$BP:$BP,INPUT_DATA!BY:BY))</f>
        <v/>
      </c>
      <c r="N34" s="146" t="str">
        <f t="shared" si="5"/>
        <v/>
      </c>
      <c r="O34" s="1286"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13"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13" t="str">
        <f t="shared" si="12"/>
        <v/>
      </c>
      <c r="AC34" s="145" t="str">
        <f t="shared" si="13"/>
        <v/>
      </c>
      <c r="AD34" s="1286"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13" t="str">
        <f t="shared" si="14"/>
        <v/>
      </c>
      <c r="AI34" s="145" t="str">
        <f>IF($B34=0,"",_xlfn.XLOOKUP($B34,INPUT_DATA!$BP:$BP,INPUT_DATA!CK:CK))</f>
        <v/>
      </c>
      <c r="AJ34" s="145" t="str">
        <f t="shared" si="15"/>
        <v/>
      </c>
      <c r="AK34" s="1286" t="str">
        <f>IF($B34=0,"",_xlfn.XLOOKUP($B34,INPUT_DATA!$BP:$BP,INPUT_DATA!CL:CL))</f>
        <v/>
      </c>
      <c r="AL34" s="145" t="str">
        <f t="shared" si="18"/>
        <v/>
      </c>
      <c r="AM34" s="1286" t="str">
        <f t="shared" si="16"/>
        <v/>
      </c>
    </row>
    <row r="35" spans="2:39">
      <c r="B35" s="143">
        <f>INPUT_DATA!BP26</f>
        <v>0</v>
      </c>
      <c r="C35" s="1304" t="str">
        <f>IF($B35=0,"",_xlfn.XLOOKUP($B35,INPUT_DATA!$BP:$BP,INPUT_DATA!BQ:BQ))</f>
        <v/>
      </c>
      <c r="D35" s="146" t="str">
        <f>IF($B35=0,"",_xlfn.XLOOKUP($B35,INPUT_DATA!$BP:$BP,INPUT_DATA!BR:BR))</f>
        <v/>
      </c>
      <c r="E35" s="146" t="str">
        <f>IF($B35=0,"",_xlfn.XLOOKUP($B35,INPUT_DATA!$BP:$BP,INPUT_DATA!BS:BS))</f>
        <v/>
      </c>
      <c r="F35" s="146" t="str">
        <f t="shared" si="3"/>
        <v/>
      </c>
      <c r="G35" s="1304" t="str">
        <f>IF($B35=0,"",_xlfn.XLOOKUP($B35,INPUT_DATA!$BP:$BP,INPUT_DATA!BT:BT))</f>
        <v/>
      </c>
      <c r="H35" s="146" t="str">
        <f>IF($B35=0,"",_xlfn.XLOOKUP($B35,INPUT_DATA!$BP:$BP,INPUT_DATA!BU:BU))</f>
        <v/>
      </c>
      <c r="I35" s="146" t="str">
        <f>IF($B35=0,"",_xlfn.XLOOKUP($B35,INPUT_DATA!$BP:$BP,INPUT_DATA!BV:BV))</f>
        <v/>
      </c>
      <c r="J35" s="146" t="str">
        <f t="shared" si="4"/>
        <v/>
      </c>
      <c r="K35" s="1304" t="str">
        <f>IF($B35=0,"",_xlfn.XLOOKUP($B35,INPUT_DATA!$BP:$BP,INPUT_DATA!BW:BW))</f>
        <v/>
      </c>
      <c r="L35" s="146" t="str">
        <f>IF($B35=0,"",_xlfn.XLOOKUP($B35,INPUT_DATA!$BP:$BP,INPUT_DATA!BX:BX))</f>
        <v/>
      </c>
      <c r="M35" s="146" t="str">
        <f>IF($B35=0,"",_xlfn.XLOOKUP($B35,INPUT_DATA!$BP:$BP,INPUT_DATA!BY:BY))</f>
        <v/>
      </c>
      <c r="N35" s="146" t="str">
        <f t="shared" si="5"/>
        <v/>
      </c>
      <c r="O35" s="1286"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13"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13" t="str">
        <f t="shared" si="12"/>
        <v/>
      </c>
      <c r="AC35" s="145" t="str">
        <f t="shared" si="13"/>
        <v/>
      </c>
      <c r="AD35" s="1286"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13" t="str">
        <f t="shared" si="14"/>
        <v/>
      </c>
      <c r="AI35" s="145" t="str">
        <f>IF($B35=0,"",_xlfn.XLOOKUP($B35,INPUT_DATA!$BP:$BP,INPUT_DATA!CK:CK))</f>
        <v/>
      </c>
      <c r="AJ35" s="145" t="str">
        <f t="shared" si="15"/>
        <v/>
      </c>
      <c r="AK35" s="1286" t="str">
        <f>IF($B35=0,"",_xlfn.XLOOKUP($B35,INPUT_DATA!$BP:$BP,INPUT_DATA!CL:CL))</f>
        <v/>
      </c>
      <c r="AL35" s="145" t="str">
        <f t="shared" si="18"/>
        <v/>
      </c>
      <c r="AM35" s="1286" t="str">
        <f t="shared" si="16"/>
        <v/>
      </c>
    </row>
    <row r="36" spans="2:39">
      <c r="B36" s="143">
        <f>INPUT_DATA!BP27</f>
        <v>0</v>
      </c>
      <c r="C36" s="1304" t="str">
        <f>IF($B36=0,"",_xlfn.XLOOKUP($B36,INPUT_DATA!$BP:$BP,INPUT_DATA!BQ:BQ))</f>
        <v/>
      </c>
      <c r="D36" s="146" t="str">
        <f>IF($B36=0,"",_xlfn.XLOOKUP($B36,INPUT_DATA!$BP:$BP,INPUT_DATA!BR:BR))</f>
        <v/>
      </c>
      <c r="E36" s="146" t="str">
        <f>IF($B36=0,"",_xlfn.XLOOKUP($B36,INPUT_DATA!$BP:$BP,INPUT_DATA!BS:BS))</f>
        <v/>
      </c>
      <c r="F36" s="146" t="str">
        <f t="shared" si="3"/>
        <v/>
      </c>
      <c r="G36" s="1304" t="str">
        <f>IF($B36=0,"",_xlfn.XLOOKUP($B36,INPUT_DATA!$BP:$BP,INPUT_DATA!BT:BT))</f>
        <v/>
      </c>
      <c r="H36" s="146" t="str">
        <f>IF($B36=0,"",_xlfn.XLOOKUP($B36,INPUT_DATA!$BP:$BP,INPUT_DATA!BU:BU))</f>
        <v/>
      </c>
      <c r="I36" s="146" t="str">
        <f>IF($B36=0,"",_xlfn.XLOOKUP($B36,INPUT_DATA!$BP:$BP,INPUT_DATA!BV:BV))</f>
        <v/>
      </c>
      <c r="J36" s="146" t="str">
        <f t="shared" si="4"/>
        <v/>
      </c>
      <c r="K36" s="1304" t="str">
        <f>IF($B36=0,"",_xlfn.XLOOKUP($B36,INPUT_DATA!$BP:$BP,INPUT_DATA!BW:BW))</f>
        <v/>
      </c>
      <c r="L36" s="146" t="str">
        <f>IF($B36=0,"",_xlfn.XLOOKUP($B36,INPUT_DATA!$BP:$BP,INPUT_DATA!BX:BX))</f>
        <v/>
      </c>
      <c r="M36" s="146" t="str">
        <f>IF($B36=0,"",_xlfn.XLOOKUP($B36,INPUT_DATA!$BP:$BP,INPUT_DATA!BY:BY))</f>
        <v/>
      </c>
      <c r="N36" s="146" t="str">
        <f t="shared" si="5"/>
        <v/>
      </c>
      <c r="O36" s="1286"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13"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13" t="str">
        <f t="shared" si="12"/>
        <v/>
      </c>
      <c r="AC36" s="145" t="str">
        <f t="shared" si="13"/>
        <v/>
      </c>
      <c r="AD36" s="1286"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13" t="str">
        <f t="shared" si="14"/>
        <v/>
      </c>
      <c r="AI36" s="145" t="str">
        <f>IF($B36=0,"",_xlfn.XLOOKUP($B36,INPUT_DATA!$BP:$BP,INPUT_DATA!CK:CK))</f>
        <v/>
      </c>
      <c r="AJ36" s="145" t="str">
        <f t="shared" si="15"/>
        <v/>
      </c>
      <c r="AK36" s="1286" t="str">
        <f>IF($B36=0,"",_xlfn.XLOOKUP($B36,INPUT_DATA!$BP:$BP,INPUT_DATA!CL:CL))</f>
        <v/>
      </c>
      <c r="AL36" s="145" t="str">
        <f t="shared" si="18"/>
        <v/>
      </c>
      <c r="AM36" s="1286" t="str">
        <f t="shared" si="16"/>
        <v/>
      </c>
    </row>
    <row r="37" spans="2:39">
      <c r="B37" s="143">
        <f>INPUT_DATA!BP28</f>
        <v>0</v>
      </c>
      <c r="C37" s="1304" t="str">
        <f>IF($B37=0,"",_xlfn.XLOOKUP($B37,INPUT_DATA!$BP:$BP,INPUT_DATA!BQ:BQ))</f>
        <v/>
      </c>
      <c r="D37" s="146" t="str">
        <f>IF($B37=0,"",_xlfn.XLOOKUP($B37,INPUT_DATA!$BP:$BP,INPUT_DATA!BR:BR))</f>
        <v/>
      </c>
      <c r="E37" s="146" t="str">
        <f>IF($B37=0,"",_xlfn.XLOOKUP($B37,INPUT_DATA!$BP:$BP,INPUT_DATA!BS:BS))</f>
        <v/>
      </c>
      <c r="F37" s="146" t="str">
        <f t="shared" si="3"/>
        <v/>
      </c>
      <c r="G37" s="1304" t="str">
        <f>IF($B37=0,"",_xlfn.XLOOKUP($B37,INPUT_DATA!$BP:$BP,INPUT_DATA!BT:BT))</f>
        <v/>
      </c>
      <c r="H37" s="146" t="str">
        <f>IF($B37=0,"",_xlfn.XLOOKUP($B37,INPUT_DATA!$BP:$BP,INPUT_DATA!BU:BU))</f>
        <v/>
      </c>
      <c r="I37" s="146" t="str">
        <f>IF($B37=0,"",_xlfn.XLOOKUP($B37,INPUT_DATA!$BP:$BP,INPUT_DATA!BV:BV))</f>
        <v/>
      </c>
      <c r="J37" s="146" t="str">
        <f t="shared" si="4"/>
        <v/>
      </c>
      <c r="K37" s="1304" t="str">
        <f>IF($B37=0,"",_xlfn.XLOOKUP($B37,INPUT_DATA!$BP:$BP,INPUT_DATA!BW:BW))</f>
        <v/>
      </c>
      <c r="L37" s="146" t="str">
        <f>IF($B37=0,"",_xlfn.XLOOKUP($B37,INPUT_DATA!$BP:$BP,INPUT_DATA!BX:BX))</f>
        <v/>
      </c>
      <c r="M37" s="146" t="str">
        <f>IF($B37=0,"",_xlfn.XLOOKUP($B37,INPUT_DATA!$BP:$BP,INPUT_DATA!BY:BY))</f>
        <v/>
      </c>
      <c r="N37" s="146" t="str">
        <f t="shared" si="5"/>
        <v/>
      </c>
      <c r="O37" s="1286"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13"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13" t="str">
        <f t="shared" si="12"/>
        <v/>
      </c>
      <c r="AC37" s="145" t="str">
        <f t="shared" si="13"/>
        <v/>
      </c>
      <c r="AD37" s="1286"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13" t="str">
        <f t="shared" si="14"/>
        <v/>
      </c>
      <c r="AI37" s="145" t="str">
        <f>IF($B37=0,"",_xlfn.XLOOKUP($B37,INPUT_DATA!$BP:$BP,INPUT_DATA!CK:CK))</f>
        <v/>
      </c>
      <c r="AJ37" s="145" t="str">
        <f t="shared" si="15"/>
        <v/>
      </c>
      <c r="AK37" s="1286" t="str">
        <f>IF($B37=0,"",_xlfn.XLOOKUP($B37,INPUT_DATA!$BP:$BP,INPUT_DATA!CL:CL))</f>
        <v/>
      </c>
      <c r="AL37" s="145" t="str">
        <f t="shared" si="18"/>
        <v/>
      </c>
      <c r="AM37" s="1286" t="str">
        <f t="shared" si="16"/>
        <v/>
      </c>
    </row>
    <row r="38" spans="2:39">
      <c r="B38" s="143">
        <f>INPUT_DATA!BP29</f>
        <v>0</v>
      </c>
      <c r="C38" s="1304" t="str">
        <f>IF($B38=0,"",_xlfn.XLOOKUP($B38,INPUT_DATA!$BP:$BP,INPUT_DATA!BQ:BQ))</f>
        <v/>
      </c>
      <c r="D38" s="146" t="str">
        <f>IF($B38=0,"",_xlfn.XLOOKUP($B38,INPUT_DATA!$BP:$BP,INPUT_DATA!BR:BR))</f>
        <v/>
      </c>
      <c r="E38" s="146" t="str">
        <f>IF($B38=0,"",_xlfn.XLOOKUP($B38,INPUT_DATA!$BP:$BP,INPUT_DATA!BS:BS))</f>
        <v/>
      </c>
      <c r="F38" s="146" t="str">
        <f t="shared" si="3"/>
        <v/>
      </c>
      <c r="G38" s="1304" t="str">
        <f>IF($B38=0,"",_xlfn.XLOOKUP($B38,INPUT_DATA!$BP:$BP,INPUT_DATA!BT:BT))</f>
        <v/>
      </c>
      <c r="H38" s="146" t="str">
        <f>IF($B38=0,"",_xlfn.XLOOKUP($B38,INPUT_DATA!$BP:$BP,INPUT_DATA!BU:BU))</f>
        <v/>
      </c>
      <c r="I38" s="146" t="str">
        <f>IF($B38=0,"",_xlfn.XLOOKUP($B38,INPUT_DATA!$BP:$BP,INPUT_DATA!BV:BV))</f>
        <v/>
      </c>
      <c r="J38" s="146" t="str">
        <f t="shared" si="4"/>
        <v/>
      </c>
      <c r="K38" s="1304" t="str">
        <f>IF($B38=0,"",_xlfn.XLOOKUP($B38,INPUT_DATA!$BP:$BP,INPUT_DATA!BW:BW))</f>
        <v/>
      </c>
      <c r="L38" s="146" t="str">
        <f>IF($B38=0,"",_xlfn.XLOOKUP($B38,INPUT_DATA!$BP:$BP,INPUT_DATA!BX:BX))</f>
        <v/>
      </c>
      <c r="M38" s="146" t="str">
        <f>IF($B38=0,"",_xlfn.XLOOKUP($B38,INPUT_DATA!$BP:$BP,INPUT_DATA!BY:BY))</f>
        <v/>
      </c>
      <c r="N38" s="146" t="str">
        <f t="shared" si="5"/>
        <v/>
      </c>
      <c r="O38" s="1286"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13"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13" t="str">
        <f t="shared" si="12"/>
        <v/>
      </c>
      <c r="AC38" s="145" t="str">
        <f t="shared" si="13"/>
        <v/>
      </c>
      <c r="AD38" s="1286"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13" t="str">
        <f t="shared" si="14"/>
        <v/>
      </c>
      <c r="AI38" s="145" t="str">
        <f>IF($B38=0,"",_xlfn.XLOOKUP($B38,INPUT_DATA!$BP:$BP,INPUT_DATA!CK:CK))</f>
        <v/>
      </c>
      <c r="AJ38" s="145" t="str">
        <f t="shared" si="15"/>
        <v/>
      </c>
      <c r="AK38" s="1286" t="str">
        <f>IF($B38=0,"",_xlfn.XLOOKUP($B38,INPUT_DATA!$BP:$BP,INPUT_DATA!CL:CL))</f>
        <v/>
      </c>
      <c r="AL38" s="145" t="str">
        <f t="shared" si="18"/>
        <v/>
      </c>
      <c r="AM38" s="1286" t="str">
        <f t="shared" si="16"/>
        <v/>
      </c>
    </row>
    <row r="39" spans="2:39">
      <c r="B39" s="143">
        <f>INPUT_DATA!BP30</f>
        <v>0</v>
      </c>
      <c r="C39" s="1304" t="str">
        <f>IF($B39=0,"",_xlfn.XLOOKUP($B39,INPUT_DATA!$BP:$BP,INPUT_DATA!BQ:BQ))</f>
        <v/>
      </c>
      <c r="D39" s="146" t="str">
        <f>IF($B39=0,"",_xlfn.XLOOKUP($B39,INPUT_DATA!$BP:$BP,INPUT_DATA!BR:BR))</f>
        <v/>
      </c>
      <c r="E39" s="146" t="str">
        <f>IF($B39=0,"",_xlfn.XLOOKUP($B39,INPUT_DATA!$BP:$BP,INPUT_DATA!BS:BS))</f>
        <v/>
      </c>
      <c r="F39" s="146" t="str">
        <f t="shared" si="3"/>
        <v/>
      </c>
      <c r="G39" s="1304" t="str">
        <f>IF($B39=0,"",_xlfn.XLOOKUP($B39,INPUT_DATA!$BP:$BP,INPUT_DATA!BT:BT))</f>
        <v/>
      </c>
      <c r="H39" s="146" t="str">
        <f>IF($B39=0,"",_xlfn.XLOOKUP($B39,INPUT_DATA!$BP:$BP,INPUT_DATA!BU:BU))</f>
        <v/>
      </c>
      <c r="I39" s="146" t="str">
        <f>IF($B39=0,"",_xlfn.XLOOKUP($B39,INPUT_DATA!$BP:$BP,INPUT_DATA!BV:BV))</f>
        <v/>
      </c>
      <c r="J39" s="146" t="str">
        <f t="shared" si="4"/>
        <v/>
      </c>
      <c r="K39" s="1304" t="str">
        <f>IF($B39=0,"",_xlfn.XLOOKUP($B39,INPUT_DATA!$BP:$BP,INPUT_DATA!BW:BW))</f>
        <v/>
      </c>
      <c r="L39" s="146" t="str">
        <f>IF($B39=0,"",_xlfn.XLOOKUP($B39,INPUT_DATA!$BP:$BP,INPUT_DATA!BX:BX))</f>
        <v/>
      </c>
      <c r="M39" s="146" t="str">
        <f>IF($B39=0,"",_xlfn.XLOOKUP($B39,INPUT_DATA!$BP:$BP,INPUT_DATA!BY:BY))</f>
        <v/>
      </c>
      <c r="N39" s="146" t="str">
        <f t="shared" si="5"/>
        <v/>
      </c>
      <c r="O39" s="1286"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13"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13" t="str">
        <f t="shared" si="12"/>
        <v/>
      </c>
      <c r="AC39" s="145" t="str">
        <f t="shared" si="13"/>
        <v/>
      </c>
      <c r="AD39" s="1286"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13" t="str">
        <f t="shared" si="14"/>
        <v/>
      </c>
      <c r="AI39" s="145" t="str">
        <f>IF($B39=0,"",_xlfn.XLOOKUP($B39,INPUT_DATA!$BP:$BP,INPUT_DATA!CK:CK))</f>
        <v/>
      </c>
      <c r="AJ39" s="145" t="str">
        <f t="shared" si="15"/>
        <v/>
      </c>
      <c r="AK39" s="1286" t="str">
        <f>IF($B39=0,"",_xlfn.XLOOKUP($B39,INPUT_DATA!$BP:$BP,INPUT_DATA!CL:CL))</f>
        <v/>
      </c>
      <c r="AL39" s="145" t="str">
        <f t="shared" si="18"/>
        <v/>
      </c>
      <c r="AM39" s="1286" t="str">
        <f t="shared" si="16"/>
        <v/>
      </c>
    </row>
    <row r="40" spans="2:39">
      <c r="B40" s="143">
        <f>INPUT_DATA!BP31</f>
        <v>0</v>
      </c>
      <c r="C40" s="1304" t="str">
        <f>IF($B40=0,"",_xlfn.XLOOKUP($B40,INPUT_DATA!$BP:$BP,INPUT_DATA!BQ:BQ))</f>
        <v/>
      </c>
      <c r="D40" s="146" t="str">
        <f>IF($B40=0,"",_xlfn.XLOOKUP($B40,INPUT_DATA!$BP:$BP,INPUT_DATA!BR:BR))</f>
        <v/>
      </c>
      <c r="E40" s="146" t="str">
        <f>IF($B40=0,"",_xlfn.XLOOKUP($B40,INPUT_DATA!$BP:$BP,INPUT_DATA!BS:BS))</f>
        <v/>
      </c>
      <c r="F40" s="146" t="str">
        <f t="shared" si="3"/>
        <v/>
      </c>
      <c r="G40" s="1304" t="str">
        <f>IF($B40=0,"",_xlfn.XLOOKUP($B40,INPUT_DATA!$BP:$BP,INPUT_DATA!BT:BT))</f>
        <v/>
      </c>
      <c r="H40" s="146" t="str">
        <f>IF($B40=0,"",_xlfn.XLOOKUP($B40,INPUT_DATA!$BP:$BP,INPUT_DATA!BU:BU))</f>
        <v/>
      </c>
      <c r="I40" s="146" t="str">
        <f>IF($B40=0,"",_xlfn.XLOOKUP($B40,INPUT_DATA!$BP:$BP,INPUT_DATA!BV:BV))</f>
        <v/>
      </c>
      <c r="J40" s="146" t="str">
        <f t="shared" si="4"/>
        <v/>
      </c>
      <c r="K40" s="1304" t="str">
        <f>IF($B40=0,"",_xlfn.XLOOKUP($B40,INPUT_DATA!$BP:$BP,INPUT_DATA!BW:BW))</f>
        <v/>
      </c>
      <c r="L40" s="146" t="str">
        <f>IF($B40=0,"",_xlfn.XLOOKUP($B40,INPUT_DATA!$BP:$BP,INPUT_DATA!BX:BX))</f>
        <v/>
      </c>
      <c r="M40" s="146" t="str">
        <f>IF($B40=0,"",_xlfn.XLOOKUP($B40,INPUT_DATA!$BP:$BP,INPUT_DATA!BY:BY))</f>
        <v/>
      </c>
      <c r="N40" s="146" t="str">
        <f t="shared" si="5"/>
        <v/>
      </c>
      <c r="O40" s="1286"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13"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13" t="str">
        <f t="shared" si="12"/>
        <v/>
      </c>
      <c r="AC40" s="145" t="str">
        <f t="shared" si="13"/>
        <v/>
      </c>
      <c r="AD40" s="1286"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13" t="str">
        <f t="shared" si="14"/>
        <v/>
      </c>
      <c r="AI40" s="145" t="str">
        <f>IF($B40=0,"",_xlfn.XLOOKUP($B40,INPUT_DATA!$BP:$BP,INPUT_DATA!CK:CK))</f>
        <v/>
      </c>
      <c r="AJ40" s="145" t="str">
        <f t="shared" si="15"/>
        <v/>
      </c>
      <c r="AK40" s="1286" t="str">
        <f>IF($B40=0,"",_xlfn.XLOOKUP($B40,INPUT_DATA!$BP:$BP,INPUT_DATA!CL:CL))</f>
        <v/>
      </c>
      <c r="AL40" s="145" t="str">
        <f t="shared" si="18"/>
        <v/>
      </c>
      <c r="AM40" s="1286" t="str">
        <f t="shared" si="16"/>
        <v/>
      </c>
    </row>
    <row r="41" spans="2:39">
      <c r="B41" s="143">
        <f>INPUT_DATA!BP32</f>
        <v>0</v>
      </c>
      <c r="C41" s="1304" t="str">
        <f>IF($B41=0,"",_xlfn.XLOOKUP($B41,INPUT_DATA!$BP:$BP,INPUT_DATA!BQ:BQ))</f>
        <v/>
      </c>
      <c r="D41" s="146" t="str">
        <f>IF($B41=0,"",_xlfn.XLOOKUP($B41,INPUT_DATA!$BP:$BP,INPUT_DATA!BR:BR))</f>
        <v/>
      </c>
      <c r="E41" s="146" t="str">
        <f>IF($B41=0,"",_xlfn.XLOOKUP($B41,INPUT_DATA!$BP:$BP,INPUT_DATA!BS:BS))</f>
        <v/>
      </c>
      <c r="F41" s="146" t="str">
        <f t="shared" si="3"/>
        <v/>
      </c>
      <c r="G41" s="1304" t="str">
        <f>IF($B41=0,"",_xlfn.XLOOKUP($B41,INPUT_DATA!$BP:$BP,INPUT_DATA!BT:BT))</f>
        <v/>
      </c>
      <c r="H41" s="146" t="str">
        <f>IF($B41=0,"",_xlfn.XLOOKUP($B41,INPUT_DATA!$BP:$BP,INPUT_DATA!BU:BU))</f>
        <v/>
      </c>
      <c r="I41" s="146" t="str">
        <f>IF($B41=0,"",_xlfn.XLOOKUP($B41,INPUT_DATA!$BP:$BP,INPUT_DATA!BV:BV))</f>
        <v/>
      </c>
      <c r="J41" s="146" t="str">
        <f t="shared" si="4"/>
        <v/>
      </c>
      <c r="K41" s="1304" t="str">
        <f>IF($B41=0,"",_xlfn.XLOOKUP($B41,INPUT_DATA!$BP:$BP,INPUT_DATA!BW:BW))</f>
        <v/>
      </c>
      <c r="L41" s="146" t="str">
        <f>IF($B41=0,"",_xlfn.XLOOKUP($B41,INPUT_DATA!$BP:$BP,INPUT_DATA!BX:BX))</f>
        <v/>
      </c>
      <c r="M41" s="146" t="str">
        <f>IF($B41=0,"",_xlfn.XLOOKUP($B41,INPUT_DATA!$BP:$BP,INPUT_DATA!BY:BY))</f>
        <v/>
      </c>
      <c r="N41" s="146" t="str">
        <f t="shared" si="5"/>
        <v/>
      </c>
      <c r="O41" s="1286"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13"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13" t="str">
        <f t="shared" si="12"/>
        <v/>
      </c>
      <c r="AC41" s="145" t="str">
        <f t="shared" si="13"/>
        <v/>
      </c>
      <c r="AD41" s="1286"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13" t="str">
        <f t="shared" si="14"/>
        <v/>
      </c>
      <c r="AI41" s="145" t="str">
        <f>IF($B41=0,"",_xlfn.XLOOKUP($B41,INPUT_DATA!$BP:$BP,INPUT_DATA!CK:CK))</f>
        <v/>
      </c>
      <c r="AJ41" s="145" t="str">
        <f t="shared" si="15"/>
        <v/>
      </c>
      <c r="AK41" s="1286" t="str">
        <f>IF($B41=0,"",_xlfn.XLOOKUP($B41,INPUT_DATA!$BP:$BP,INPUT_DATA!CL:CL))</f>
        <v/>
      </c>
      <c r="AL41" s="145" t="str">
        <f t="shared" si="18"/>
        <v/>
      </c>
      <c r="AM41" s="1286" t="str">
        <f t="shared" si="16"/>
        <v/>
      </c>
    </row>
    <row r="42" spans="2:39">
      <c r="B42" s="143">
        <f>INPUT_DATA!BP33</f>
        <v>0</v>
      </c>
      <c r="C42" s="1304" t="str">
        <f>IF($B42=0,"",_xlfn.XLOOKUP($B42,INPUT_DATA!$BP:$BP,INPUT_DATA!BQ:BQ))</f>
        <v/>
      </c>
      <c r="D42" s="146" t="str">
        <f>IF($B42=0,"",_xlfn.XLOOKUP($B42,INPUT_DATA!$BP:$BP,INPUT_DATA!BR:BR))</f>
        <v/>
      </c>
      <c r="E42" s="146" t="str">
        <f>IF($B42=0,"",_xlfn.XLOOKUP($B42,INPUT_DATA!$BP:$BP,INPUT_DATA!BS:BS))</f>
        <v/>
      </c>
      <c r="F42" s="146" t="str">
        <f t="shared" si="3"/>
        <v/>
      </c>
      <c r="G42" s="1304" t="str">
        <f>IF($B42=0,"",_xlfn.XLOOKUP($B42,INPUT_DATA!$BP:$BP,INPUT_DATA!BT:BT))</f>
        <v/>
      </c>
      <c r="H42" s="146" t="str">
        <f>IF($B42=0,"",_xlfn.XLOOKUP($B42,INPUT_DATA!$BP:$BP,INPUT_DATA!BU:BU))</f>
        <v/>
      </c>
      <c r="I42" s="146" t="str">
        <f>IF($B42=0,"",_xlfn.XLOOKUP($B42,INPUT_DATA!$BP:$BP,INPUT_DATA!BV:BV))</f>
        <v/>
      </c>
      <c r="J42" s="146" t="str">
        <f t="shared" si="4"/>
        <v/>
      </c>
      <c r="K42" s="1304" t="str">
        <f>IF($B42=0,"",_xlfn.XLOOKUP($B42,INPUT_DATA!$BP:$BP,INPUT_DATA!BW:BW))</f>
        <v/>
      </c>
      <c r="L42" s="146" t="str">
        <f>IF($B42=0,"",_xlfn.XLOOKUP($B42,INPUT_DATA!$BP:$BP,INPUT_DATA!BX:BX))</f>
        <v/>
      </c>
      <c r="M42" s="146" t="str">
        <f>IF($B42=0,"",_xlfn.XLOOKUP($B42,INPUT_DATA!$BP:$BP,INPUT_DATA!BY:BY))</f>
        <v/>
      </c>
      <c r="N42" s="146" t="str">
        <f t="shared" si="5"/>
        <v/>
      </c>
      <c r="O42" s="1286"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13"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13" t="str">
        <f t="shared" si="12"/>
        <v/>
      </c>
      <c r="AC42" s="145" t="str">
        <f t="shared" si="13"/>
        <v/>
      </c>
      <c r="AD42" s="1286"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13" t="str">
        <f t="shared" si="14"/>
        <v/>
      </c>
      <c r="AI42" s="145" t="str">
        <f>IF($B42=0,"",_xlfn.XLOOKUP($B42,INPUT_DATA!$BP:$BP,INPUT_DATA!CK:CK))</f>
        <v/>
      </c>
      <c r="AJ42" s="145" t="str">
        <f t="shared" si="15"/>
        <v/>
      </c>
      <c r="AK42" s="1286" t="str">
        <f>IF($B42=0,"",_xlfn.XLOOKUP($B42,INPUT_DATA!$BP:$BP,INPUT_DATA!CL:CL))</f>
        <v/>
      </c>
      <c r="AL42" s="145" t="str">
        <f t="shared" si="18"/>
        <v/>
      </c>
      <c r="AM42" s="1286" t="str">
        <f t="shared" si="16"/>
        <v/>
      </c>
    </row>
    <row r="43" spans="2:39">
      <c r="B43" s="143">
        <f>INPUT_DATA!BP34</f>
        <v>0</v>
      </c>
      <c r="C43" s="1304" t="str">
        <f>IF($B43=0,"",_xlfn.XLOOKUP($B43,INPUT_DATA!$BP:$BP,INPUT_DATA!BQ:BQ))</f>
        <v/>
      </c>
      <c r="D43" s="146" t="str">
        <f>IF($B43=0,"",_xlfn.XLOOKUP($B43,INPUT_DATA!$BP:$BP,INPUT_DATA!BR:BR))</f>
        <v/>
      </c>
      <c r="E43" s="146" t="str">
        <f>IF($B43=0,"",_xlfn.XLOOKUP($B43,INPUT_DATA!$BP:$BP,INPUT_DATA!BS:BS))</f>
        <v/>
      </c>
      <c r="F43" s="146" t="str">
        <f t="shared" si="3"/>
        <v/>
      </c>
      <c r="G43" s="1304" t="str">
        <f>IF($B43=0,"",_xlfn.XLOOKUP($B43,INPUT_DATA!$BP:$BP,INPUT_DATA!BT:BT))</f>
        <v/>
      </c>
      <c r="H43" s="146" t="str">
        <f>IF($B43=0,"",_xlfn.XLOOKUP($B43,INPUT_DATA!$BP:$BP,INPUT_DATA!BU:BU))</f>
        <v/>
      </c>
      <c r="I43" s="146" t="str">
        <f>IF($B43=0,"",_xlfn.XLOOKUP($B43,INPUT_DATA!$BP:$BP,INPUT_DATA!BV:BV))</f>
        <v/>
      </c>
      <c r="J43" s="146" t="str">
        <f t="shared" si="4"/>
        <v/>
      </c>
      <c r="K43" s="1304" t="str">
        <f>IF($B43=0,"",_xlfn.XLOOKUP($B43,INPUT_DATA!$BP:$BP,INPUT_DATA!BW:BW))</f>
        <v/>
      </c>
      <c r="L43" s="146" t="str">
        <f>IF($B43=0,"",_xlfn.XLOOKUP($B43,INPUT_DATA!$BP:$BP,INPUT_DATA!BX:BX))</f>
        <v/>
      </c>
      <c r="M43" s="146" t="str">
        <f>IF($B43=0,"",_xlfn.XLOOKUP($B43,INPUT_DATA!$BP:$BP,INPUT_DATA!BY:BY))</f>
        <v/>
      </c>
      <c r="N43" s="146" t="str">
        <f t="shared" si="5"/>
        <v/>
      </c>
      <c r="O43" s="1286"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13"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13" t="str">
        <f t="shared" si="12"/>
        <v/>
      </c>
      <c r="AC43" s="145" t="str">
        <f t="shared" si="13"/>
        <v/>
      </c>
      <c r="AD43" s="1286"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13" t="str">
        <f t="shared" si="14"/>
        <v/>
      </c>
      <c r="AI43" s="145" t="str">
        <f>IF($B43=0,"",_xlfn.XLOOKUP($B43,INPUT_DATA!$BP:$BP,INPUT_DATA!CK:CK))</f>
        <v/>
      </c>
      <c r="AJ43" s="145" t="str">
        <f t="shared" si="15"/>
        <v/>
      </c>
      <c r="AK43" s="1286" t="str">
        <f>IF($B43=0,"",_xlfn.XLOOKUP($B43,INPUT_DATA!$BP:$BP,INPUT_DATA!CL:CL))</f>
        <v/>
      </c>
      <c r="AL43" s="145" t="str">
        <f t="shared" si="18"/>
        <v/>
      </c>
      <c r="AM43" s="1286" t="str">
        <f t="shared" si="16"/>
        <v/>
      </c>
    </row>
    <row r="44" spans="2:39">
      <c r="B44" s="143">
        <f>INPUT_DATA!BP35</f>
        <v>0</v>
      </c>
      <c r="C44" s="1304" t="str">
        <f>IF($B44=0,"",_xlfn.XLOOKUP($B44,INPUT_DATA!$BP:$BP,INPUT_DATA!BQ:BQ))</f>
        <v/>
      </c>
      <c r="D44" s="146" t="str">
        <f>IF($B44=0,"",_xlfn.XLOOKUP($B44,INPUT_DATA!$BP:$BP,INPUT_DATA!BR:BR))</f>
        <v/>
      </c>
      <c r="E44" s="146" t="str">
        <f>IF($B44=0,"",_xlfn.XLOOKUP($B44,INPUT_DATA!$BP:$BP,INPUT_DATA!BS:BS))</f>
        <v/>
      </c>
      <c r="F44" s="146" t="str">
        <f t="shared" si="3"/>
        <v/>
      </c>
      <c r="G44" s="1304" t="str">
        <f>IF($B44=0,"",_xlfn.XLOOKUP($B44,INPUT_DATA!$BP:$BP,INPUT_DATA!BT:BT))</f>
        <v/>
      </c>
      <c r="H44" s="146" t="str">
        <f>IF($B44=0,"",_xlfn.XLOOKUP($B44,INPUT_DATA!$BP:$BP,INPUT_DATA!BU:BU))</f>
        <v/>
      </c>
      <c r="I44" s="146" t="str">
        <f>IF($B44=0,"",_xlfn.XLOOKUP($B44,INPUT_DATA!$BP:$BP,INPUT_DATA!BV:BV))</f>
        <v/>
      </c>
      <c r="J44" s="146" t="str">
        <f t="shared" si="4"/>
        <v/>
      </c>
      <c r="K44" s="1304" t="str">
        <f>IF($B44=0,"",_xlfn.XLOOKUP($B44,INPUT_DATA!$BP:$BP,INPUT_DATA!BW:BW))</f>
        <v/>
      </c>
      <c r="L44" s="146" t="str">
        <f>IF($B44=0,"",_xlfn.XLOOKUP($B44,INPUT_DATA!$BP:$BP,INPUT_DATA!BX:BX))</f>
        <v/>
      </c>
      <c r="M44" s="146" t="str">
        <f>IF($B44=0,"",_xlfn.XLOOKUP($B44,INPUT_DATA!$BP:$BP,INPUT_DATA!BY:BY))</f>
        <v/>
      </c>
      <c r="N44" s="146" t="str">
        <f t="shared" si="5"/>
        <v/>
      </c>
      <c r="O44" s="1286"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13"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13" t="str">
        <f t="shared" si="12"/>
        <v/>
      </c>
      <c r="AC44" s="145" t="str">
        <f t="shared" si="13"/>
        <v/>
      </c>
      <c r="AD44" s="1286"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13" t="str">
        <f t="shared" si="14"/>
        <v/>
      </c>
      <c r="AI44" s="145" t="str">
        <f>IF($B44=0,"",_xlfn.XLOOKUP($B44,INPUT_DATA!$BP:$BP,INPUT_DATA!CK:CK))</f>
        <v/>
      </c>
      <c r="AJ44" s="145" t="str">
        <f t="shared" si="15"/>
        <v/>
      </c>
      <c r="AK44" s="1286" t="str">
        <f>IF($B44=0,"",_xlfn.XLOOKUP($B44,INPUT_DATA!$BP:$BP,INPUT_DATA!CL:CL))</f>
        <v/>
      </c>
      <c r="AL44" s="145" t="str">
        <f t="shared" si="18"/>
        <v/>
      </c>
      <c r="AM44" s="1286" t="str">
        <f t="shared" si="16"/>
        <v/>
      </c>
    </row>
    <row r="45" spans="2:39">
      <c r="B45" s="143">
        <f>INPUT_DATA!BP36</f>
        <v>0</v>
      </c>
      <c r="C45" s="1304" t="str">
        <f>IF($B45=0,"",_xlfn.XLOOKUP($B45,INPUT_DATA!$BP:$BP,INPUT_DATA!BQ:BQ))</f>
        <v/>
      </c>
      <c r="D45" s="146" t="str">
        <f>IF($B45=0,"",_xlfn.XLOOKUP($B45,INPUT_DATA!$BP:$BP,INPUT_DATA!BR:BR))</f>
        <v/>
      </c>
      <c r="E45" s="146" t="str">
        <f>IF($B45=0,"",_xlfn.XLOOKUP($B45,INPUT_DATA!$BP:$BP,INPUT_DATA!BS:BS))</f>
        <v/>
      </c>
      <c r="F45" s="146" t="str">
        <f t="shared" si="3"/>
        <v/>
      </c>
      <c r="G45" s="1304" t="str">
        <f>IF($B45=0,"",_xlfn.XLOOKUP($B45,INPUT_DATA!$BP:$BP,INPUT_DATA!BT:BT))</f>
        <v/>
      </c>
      <c r="H45" s="146" t="str">
        <f>IF($B45=0,"",_xlfn.XLOOKUP($B45,INPUT_DATA!$BP:$BP,INPUT_DATA!BU:BU))</f>
        <v/>
      </c>
      <c r="I45" s="146" t="str">
        <f>IF($B45=0,"",_xlfn.XLOOKUP($B45,INPUT_DATA!$BP:$BP,INPUT_DATA!BV:BV))</f>
        <v/>
      </c>
      <c r="J45" s="146" t="str">
        <f t="shared" si="4"/>
        <v/>
      </c>
      <c r="K45" s="1304" t="str">
        <f>IF($B45=0,"",_xlfn.XLOOKUP($B45,INPUT_DATA!$BP:$BP,INPUT_DATA!BW:BW))</f>
        <v/>
      </c>
      <c r="L45" s="146" t="str">
        <f>IF($B45=0,"",_xlfn.XLOOKUP($B45,INPUT_DATA!$BP:$BP,INPUT_DATA!BX:BX))</f>
        <v/>
      </c>
      <c r="M45" s="146" t="str">
        <f>IF($B45=0,"",_xlfn.XLOOKUP($B45,INPUT_DATA!$BP:$BP,INPUT_DATA!BY:BY))</f>
        <v/>
      </c>
      <c r="N45" s="146" t="str">
        <f t="shared" si="5"/>
        <v/>
      </c>
      <c r="O45" s="1286"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13"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13" t="str">
        <f t="shared" si="12"/>
        <v/>
      </c>
      <c r="AC45" s="145" t="str">
        <f t="shared" si="13"/>
        <v/>
      </c>
      <c r="AD45" s="1286"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13" t="str">
        <f t="shared" si="14"/>
        <v/>
      </c>
      <c r="AI45" s="145" t="str">
        <f>IF($B45=0,"",_xlfn.XLOOKUP($B45,INPUT_DATA!$BP:$BP,INPUT_DATA!CK:CK))</f>
        <v/>
      </c>
      <c r="AJ45" s="145" t="str">
        <f t="shared" si="15"/>
        <v/>
      </c>
      <c r="AK45" s="1286" t="str">
        <f>IF($B45=0,"",_xlfn.XLOOKUP($B45,INPUT_DATA!$BP:$BP,INPUT_DATA!CL:CL))</f>
        <v/>
      </c>
      <c r="AL45" s="145" t="str">
        <f t="shared" si="18"/>
        <v/>
      </c>
      <c r="AM45" s="1286" t="str">
        <f t="shared" si="16"/>
        <v/>
      </c>
    </row>
    <row r="46" spans="2:39">
      <c r="B46" s="143">
        <f>INPUT_DATA!BP37</f>
        <v>0</v>
      </c>
      <c r="C46" s="1304" t="str">
        <f>IF($B46=0,"",_xlfn.XLOOKUP($B46,INPUT_DATA!$BP:$BP,INPUT_DATA!BQ:BQ))</f>
        <v/>
      </c>
      <c r="D46" s="146" t="str">
        <f>IF($B46=0,"",_xlfn.XLOOKUP($B46,INPUT_DATA!$BP:$BP,INPUT_DATA!BR:BR))</f>
        <v/>
      </c>
      <c r="E46" s="146" t="str">
        <f>IF($B46=0,"",_xlfn.XLOOKUP($B46,INPUT_DATA!$BP:$BP,INPUT_DATA!BS:BS))</f>
        <v/>
      </c>
      <c r="F46" s="146" t="str">
        <f t="shared" si="3"/>
        <v/>
      </c>
      <c r="G46" s="1304" t="str">
        <f>IF($B46=0,"",_xlfn.XLOOKUP($B46,INPUT_DATA!$BP:$BP,INPUT_DATA!BT:BT))</f>
        <v/>
      </c>
      <c r="H46" s="146" t="str">
        <f>IF($B46=0,"",_xlfn.XLOOKUP($B46,INPUT_DATA!$BP:$BP,INPUT_DATA!BU:BU))</f>
        <v/>
      </c>
      <c r="I46" s="146" t="str">
        <f>IF($B46=0,"",_xlfn.XLOOKUP($B46,INPUT_DATA!$BP:$BP,INPUT_DATA!BV:BV))</f>
        <v/>
      </c>
      <c r="J46" s="146" t="str">
        <f t="shared" si="4"/>
        <v/>
      </c>
      <c r="K46" s="1304" t="str">
        <f>IF($B46=0,"",_xlfn.XLOOKUP($B46,INPUT_DATA!$BP:$BP,INPUT_DATA!BW:BW))</f>
        <v/>
      </c>
      <c r="L46" s="146" t="str">
        <f>IF($B46=0,"",_xlfn.XLOOKUP($B46,INPUT_DATA!$BP:$BP,INPUT_DATA!BX:BX))</f>
        <v/>
      </c>
      <c r="M46" s="146" t="str">
        <f>IF($B46=0,"",_xlfn.XLOOKUP($B46,INPUT_DATA!$BP:$BP,INPUT_DATA!BY:BY))</f>
        <v/>
      </c>
      <c r="N46" s="146" t="str">
        <f t="shared" si="5"/>
        <v/>
      </c>
      <c r="O46" s="1286"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13"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13" t="str">
        <f t="shared" si="12"/>
        <v/>
      </c>
      <c r="AC46" s="145" t="str">
        <f t="shared" si="13"/>
        <v/>
      </c>
      <c r="AD46" s="1286"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13" t="str">
        <f t="shared" si="14"/>
        <v/>
      </c>
      <c r="AI46" s="145" t="str">
        <f>IF($B46=0,"",_xlfn.XLOOKUP($B46,INPUT_DATA!$BP:$BP,INPUT_DATA!CK:CK))</f>
        <v/>
      </c>
      <c r="AJ46" s="145" t="str">
        <f t="shared" si="15"/>
        <v/>
      </c>
      <c r="AK46" s="1286" t="str">
        <f>IF($B46=0,"",_xlfn.XLOOKUP($B46,INPUT_DATA!$BP:$BP,INPUT_DATA!CL:CL))</f>
        <v/>
      </c>
      <c r="AL46" s="145" t="str">
        <f t="shared" si="18"/>
        <v/>
      </c>
      <c r="AM46" s="1286" t="str">
        <f t="shared" si="16"/>
        <v/>
      </c>
    </row>
    <row r="47" spans="2:39">
      <c r="B47" s="143">
        <f>INPUT_DATA!BP38</f>
        <v>0</v>
      </c>
      <c r="C47" s="1304" t="str">
        <f>IF($B47=0,"",_xlfn.XLOOKUP($B47,INPUT_DATA!$BP:$BP,INPUT_DATA!BQ:BQ))</f>
        <v/>
      </c>
      <c r="D47" s="146" t="str">
        <f>IF($B47=0,"",_xlfn.XLOOKUP($B47,INPUT_DATA!$BP:$BP,INPUT_DATA!BR:BR))</f>
        <v/>
      </c>
      <c r="E47" s="146" t="str">
        <f>IF($B47=0,"",_xlfn.XLOOKUP($B47,INPUT_DATA!$BP:$BP,INPUT_DATA!BS:BS))</f>
        <v/>
      </c>
      <c r="F47" s="146" t="str">
        <f t="shared" si="3"/>
        <v/>
      </c>
      <c r="G47" s="1304" t="str">
        <f>IF($B47=0,"",_xlfn.XLOOKUP($B47,INPUT_DATA!$BP:$BP,INPUT_DATA!BT:BT))</f>
        <v/>
      </c>
      <c r="H47" s="146" t="str">
        <f>IF($B47=0,"",_xlfn.XLOOKUP($B47,INPUT_DATA!$BP:$BP,INPUT_DATA!BU:BU))</f>
        <v/>
      </c>
      <c r="I47" s="146" t="str">
        <f>IF($B47=0,"",_xlfn.XLOOKUP($B47,INPUT_DATA!$BP:$BP,INPUT_DATA!BV:BV))</f>
        <v/>
      </c>
      <c r="J47" s="146" t="str">
        <f t="shared" si="4"/>
        <v/>
      </c>
      <c r="K47" s="1304" t="str">
        <f>IF($B47=0,"",_xlfn.XLOOKUP($B47,INPUT_DATA!$BP:$BP,INPUT_DATA!BW:BW))</f>
        <v/>
      </c>
      <c r="L47" s="146" t="str">
        <f>IF($B47=0,"",_xlfn.XLOOKUP($B47,INPUT_DATA!$BP:$BP,INPUT_DATA!BX:BX))</f>
        <v/>
      </c>
      <c r="M47" s="146" t="str">
        <f>IF($B47=0,"",_xlfn.XLOOKUP($B47,INPUT_DATA!$BP:$BP,INPUT_DATA!BY:BY))</f>
        <v/>
      </c>
      <c r="N47" s="146" t="str">
        <f t="shared" si="5"/>
        <v/>
      </c>
      <c r="O47" s="1286"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13"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13" t="str">
        <f t="shared" si="12"/>
        <v/>
      </c>
      <c r="AC47" s="145" t="str">
        <f t="shared" si="13"/>
        <v/>
      </c>
      <c r="AD47" s="1286"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13" t="str">
        <f t="shared" si="14"/>
        <v/>
      </c>
      <c r="AI47" s="145" t="str">
        <f>IF($B47=0,"",_xlfn.XLOOKUP($B47,INPUT_DATA!$BP:$BP,INPUT_DATA!CK:CK))</f>
        <v/>
      </c>
      <c r="AJ47" s="145" t="str">
        <f t="shared" si="15"/>
        <v/>
      </c>
      <c r="AK47" s="1286" t="str">
        <f>IF($B47=0,"",_xlfn.XLOOKUP($B47,INPUT_DATA!$BP:$BP,INPUT_DATA!CL:CL))</f>
        <v/>
      </c>
      <c r="AL47" s="145" t="str">
        <f t="shared" si="18"/>
        <v/>
      </c>
      <c r="AM47" s="1286" t="str">
        <f t="shared" si="16"/>
        <v/>
      </c>
    </row>
    <row r="48" spans="2:39">
      <c r="B48" s="143">
        <f>INPUT_DATA!BP39</f>
        <v>0</v>
      </c>
      <c r="C48" s="1304" t="str">
        <f>IF($B48=0,"",_xlfn.XLOOKUP($B48,INPUT_DATA!$BP:$BP,INPUT_DATA!BQ:BQ))</f>
        <v/>
      </c>
      <c r="D48" s="146" t="str">
        <f>IF($B48=0,"",_xlfn.XLOOKUP($B48,INPUT_DATA!$BP:$BP,INPUT_DATA!BR:BR))</f>
        <v/>
      </c>
      <c r="E48" s="146" t="str">
        <f>IF($B48=0,"",_xlfn.XLOOKUP($B48,INPUT_DATA!$BP:$BP,INPUT_DATA!BS:BS))</f>
        <v/>
      </c>
      <c r="F48" s="146" t="str">
        <f t="shared" si="3"/>
        <v/>
      </c>
      <c r="G48" s="1304" t="str">
        <f>IF($B48=0,"",_xlfn.XLOOKUP($B48,INPUT_DATA!$BP:$BP,INPUT_DATA!BT:BT))</f>
        <v/>
      </c>
      <c r="H48" s="146" t="str">
        <f>IF($B48=0,"",_xlfn.XLOOKUP($B48,INPUT_DATA!$BP:$BP,INPUT_DATA!BU:BU))</f>
        <v/>
      </c>
      <c r="I48" s="146" t="str">
        <f>IF($B48=0,"",_xlfn.XLOOKUP($B48,INPUT_DATA!$BP:$BP,INPUT_DATA!BV:BV))</f>
        <v/>
      </c>
      <c r="J48" s="146" t="str">
        <f t="shared" si="4"/>
        <v/>
      </c>
      <c r="K48" s="1304" t="str">
        <f>IF($B48=0,"",_xlfn.XLOOKUP($B48,INPUT_DATA!$BP:$BP,INPUT_DATA!BW:BW))</f>
        <v/>
      </c>
      <c r="L48" s="146" t="str">
        <f>IF($B48=0,"",_xlfn.XLOOKUP($B48,INPUT_DATA!$BP:$BP,INPUT_DATA!BX:BX))</f>
        <v/>
      </c>
      <c r="M48" s="146" t="str">
        <f>IF($B48=0,"",_xlfn.XLOOKUP($B48,INPUT_DATA!$BP:$BP,INPUT_DATA!BY:BY))</f>
        <v/>
      </c>
      <c r="N48" s="146" t="str">
        <f t="shared" si="5"/>
        <v/>
      </c>
      <c r="O48" s="1286"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13"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13" t="str">
        <f t="shared" si="12"/>
        <v/>
      </c>
      <c r="AC48" s="145" t="str">
        <f t="shared" si="13"/>
        <v/>
      </c>
      <c r="AD48" s="1286"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13" t="str">
        <f t="shared" si="14"/>
        <v/>
      </c>
      <c r="AI48" s="145" t="str">
        <f>IF($B48=0,"",_xlfn.XLOOKUP($B48,INPUT_DATA!$BP:$BP,INPUT_DATA!CK:CK))</f>
        <v/>
      </c>
      <c r="AJ48" s="145" t="str">
        <f t="shared" si="15"/>
        <v/>
      </c>
      <c r="AK48" s="1286" t="str">
        <f>IF($B48=0,"",_xlfn.XLOOKUP($B48,INPUT_DATA!$BP:$BP,INPUT_DATA!CL:CL))</f>
        <v/>
      </c>
      <c r="AL48" s="145" t="str">
        <f t="shared" si="18"/>
        <v/>
      </c>
      <c r="AM48" s="1286" t="str">
        <f t="shared" si="16"/>
        <v/>
      </c>
    </row>
    <row r="49" spans="2:39">
      <c r="B49" s="143">
        <f>INPUT_DATA!BP40</f>
        <v>0</v>
      </c>
      <c r="C49" s="1304" t="str">
        <f>IF($B49=0,"",_xlfn.XLOOKUP($B49,INPUT_DATA!$BP:$BP,INPUT_DATA!BQ:BQ))</f>
        <v/>
      </c>
      <c r="D49" s="146" t="str">
        <f>IF($B49=0,"",_xlfn.XLOOKUP($B49,INPUT_DATA!$BP:$BP,INPUT_DATA!BR:BR))</f>
        <v/>
      </c>
      <c r="E49" s="146" t="str">
        <f>IF($B49=0,"",_xlfn.XLOOKUP($B49,INPUT_DATA!$BP:$BP,INPUT_DATA!BS:BS))</f>
        <v/>
      </c>
      <c r="F49" s="146" t="str">
        <f t="shared" si="3"/>
        <v/>
      </c>
      <c r="G49" s="1304" t="str">
        <f>IF($B49=0,"",_xlfn.XLOOKUP($B49,INPUT_DATA!$BP:$BP,INPUT_DATA!BT:BT))</f>
        <v/>
      </c>
      <c r="H49" s="146" t="str">
        <f>IF($B49=0,"",_xlfn.XLOOKUP($B49,INPUT_DATA!$BP:$BP,INPUT_DATA!BU:BU))</f>
        <v/>
      </c>
      <c r="I49" s="146" t="str">
        <f>IF($B49=0,"",_xlfn.XLOOKUP($B49,INPUT_DATA!$BP:$BP,INPUT_DATA!BV:BV))</f>
        <v/>
      </c>
      <c r="J49" s="146" t="str">
        <f t="shared" si="4"/>
        <v/>
      </c>
      <c r="K49" s="1304" t="str">
        <f>IF($B49=0,"",_xlfn.XLOOKUP($B49,INPUT_DATA!$BP:$BP,INPUT_DATA!BW:BW))</f>
        <v/>
      </c>
      <c r="L49" s="146" t="str">
        <f>IF($B49=0,"",_xlfn.XLOOKUP($B49,INPUT_DATA!$BP:$BP,INPUT_DATA!BX:BX))</f>
        <v/>
      </c>
      <c r="M49" s="146" t="str">
        <f>IF($B49=0,"",_xlfn.XLOOKUP($B49,INPUT_DATA!$BP:$BP,INPUT_DATA!BY:BY))</f>
        <v/>
      </c>
      <c r="N49" s="146" t="str">
        <f t="shared" si="5"/>
        <v/>
      </c>
      <c r="O49" s="1286"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13"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13" t="str">
        <f t="shared" si="12"/>
        <v/>
      </c>
      <c r="AC49" s="145" t="str">
        <f t="shared" si="13"/>
        <v/>
      </c>
      <c r="AD49" s="1286"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13" t="str">
        <f t="shared" si="14"/>
        <v/>
      </c>
      <c r="AI49" s="145" t="str">
        <f>IF($B49=0,"",_xlfn.XLOOKUP($B49,INPUT_DATA!$BP:$BP,INPUT_DATA!CK:CK))</f>
        <v/>
      </c>
      <c r="AJ49" s="145" t="str">
        <f t="shared" si="15"/>
        <v/>
      </c>
      <c r="AK49" s="1286" t="str">
        <f>IF($B49=0,"",_xlfn.XLOOKUP($B49,INPUT_DATA!$BP:$BP,INPUT_DATA!CL:CL))</f>
        <v/>
      </c>
      <c r="AL49" s="145" t="str">
        <f t="shared" si="18"/>
        <v/>
      </c>
      <c r="AM49" s="1286" t="str">
        <f t="shared" si="16"/>
        <v/>
      </c>
    </row>
    <row r="50" spans="2:39">
      <c r="B50" s="143">
        <f>INPUT_DATA!BP41</f>
        <v>0</v>
      </c>
      <c r="C50" s="1304" t="str">
        <f>IF($B50=0,"",_xlfn.XLOOKUP($B50,INPUT_DATA!$BP:$BP,INPUT_DATA!BQ:BQ))</f>
        <v/>
      </c>
      <c r="D50" s="146" t="str">
        <f>IF($B50=0,"",_xlfn.XLOOKUP($B50,INPUT_DATA!$BP:$BP,INPUT_DATA!BR:BR))</f>
        <v/>
      </c>
      <c r="E50" s="146" t="str">
        <f>IF($B50=0,"",_xlfn.XLOOKUP($B50,INPUT_DATA!$BP:$BP,INPUT_DATA!BS:BS))</f>
        <v/>
      </c>
      <c r="F50" s="146" t="str">
        <f t="shared" si="3"/>
        <v/>
      </c>
      <c r="G50" s="1304" t="str">
        <f>IF($B50=0,"",_xlfn.XLOOKUP($B50,INPUT_DATA!$BP:$BP,INPUT_DATA!BT:BT))</f>
        <v/>
      </c>
      <c r="H50" s="146" t="str">
        <f>IF($B50=0,"",_xlfn.XLOOKUP($B50,INPUT_DATA!$BP:$BP,INPUT_DATA!BU:BU))</f>
        <v/>
      </c>
      <c r="I50" s="146" t="str">
        <f>IF($B50=0,"",_xlfn.XLOOKUP($B50,INPUT_DATA!$BP:$BP,INPUT_DATA!BV:BV))</f>
        <v/>
      </c>
      <c r="J50" s="146" t="str">
        <f t="shared" si="4"/>
        <v/>
      </c>
      <c r="K50" s="1304" t="str">
        <f>IF($B50=0,"",_xlfn.XLOOKUP($B50,INPUT_DATA!$BP:$BP,INPUT_DATA!BW:BW))</f>
        <v/>
      </c>
      <c r="L50" s="146" t="str">
        <f>IF($B50=0,"",_xlfn.XLOOKUP($B50,INPUT_DATA!$BP:$BP,INPUT_DATA!BX:BX))</f>
        <v/>
      </c>
      <c r="M50" s="146" t="str">
        <f>IF($B50=0,"",_xlfn.XLOOKUP($B50,INPUT_DATA!$BP:$BP,INPUT_DATA!BY:BY))</f>
        <v/>
      </c>
      <c r="N50" s="146" t="str">
        <f t="shared" si="5"/>
        <v/>
      </c>
      <c r="O50" s="1286"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13"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13" t="str">
        <f t="shared" si="12"/>
        <v/>
      </c>
      <c r="AC50" s="145" t="str">
        <f t="shared" si="13"/>
        <v/>
      </c>
      <c r="AD50" s="1286"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13" t="str">
        <f t="shared" si="14"/>
        <v/>
      </c>
      <c r="AI50" s="145" t="str">
        <f>IF($B50=0,"",_xlfn.XLOOKUP($B50,INPUT_DATA!$BP:$BP,INPUT_DATA!CK:CK))</f>
        <v/>
      </c>
      <c r="AJ50" s="145" t="str">
        <f t="shared" si="15"/>
        <v/>
      </c>
      <c r="AK50" s="1286" t="str">
        <f>IF($B50=0,"",_xlfn.XLOOKUP($B50,INPUT_DATA!$BP:$BP,INPUT_DATA!CL:CL))</f>
        <v/>
      </c>
      <c r="AL50" s="145" t="str">
        <f t="shared" si="18"/>
        <v/>
      </c>
      <c r="AM50" s="1286" t="str">
        <f t="shared" si="16"/>
        <v/>
      </c>
    </row>
    <row r="51" spans="2:39">
      <c r="B51" s="143">
        <f>INPUT_DATA!BP42</f>
        <v>0</v>
      </c>
      <c r="C51" s="1304" t="str">
        <f>IF($B51=0,"",_xlfn.XLOOKUP($B51,INPUT_DATA!$BP:$BP,INPUT_DATA!BQ:BQ))</f>
        <v/>
      </c>
      <c r="D51" s="146" t="str">
        <f>IF($B51=0,"",_xlfn.XLOOKUP($B51,INPUT_DATA!$BP:$BP,INPUT_DATA!BR:BR))</f>
        <v/>
      </c>
      <c r="E51" s="146" t="str">
        <f>IF($B51=0,"",_xlfn.XLOOKUP($B51,INPUT_DATA!$BP:$BP,INPUT_DATA!BS:BS))</f>
        <v/>
      </c>
      <c r="F51" s="146" t="str">
        <f t="shared" si="3"/>
        <v/>
      </c>
      <c r="G51" s="1304" t="str">
        <f>IF($B51=0,"",_xlfn.XLOOKUP($B51,INPUT_DATA!$BP:$BP,INPUT_DATA!BT:BT))</f>
        <v/>
      </c>
      <c r="H51" s="146" t="str">
        <f>IF($B51=0,"",_xlfn.XLOOKUP($B51,INPUT_DATA!$BP:$BP,INPUT_DATA!BU:BU))</f>
        <v/>
      </c>
      <c r="I51" s="146" t="str">
        <f>IF($B51=0,"",_xlfn.XLOOKUP($B51,INPUT_DATA!$BP:$BP,INPUT_DATA!BV:BV))</f>
        <v/>
      </c>
      <c r="J51" s="146" t="str">
        <f t="shared" si="4"/>
        <v/>
      </c>
      <c r="K51" s="1304" t="str">
        <f>IF($B51=0,"",_xlfn.XLOOKUP($B51,INPUT_DATA!$BP:$BP,INPUT_DATA!BW:BW))</f>
        <v/>
      </c>
      <c r="L51" s="146" t="str">
        <f>IF($B51=0,"",_xlfn.XLOOKUP($B51,INPUT_DATA!$BP:$BP,INPUT_DATA!BX:BX))</f>
        <v/>
      </c>
      <c r="M51" s="146" t="str">
        <f>IF($B51=0,"",_xlfn.XLOOKUP($B51,INPUT_DATA!$BP:$BP,INPUT_DATA!BY:BY))</f>
        <v/>
      </c>
      <c r="N51" s="146" t="str">
        <f t="shared" si="5"/>
        <v/>
      </c>
      <c r="O51" s="1286"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13"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13" t="str">
        <f t="shared" si="12"/>
        <v/>
      </c>
      <c r="AC51" s="145" t="str">
        <f t="shared" si="13"/>
        <v/>
      </c>
      <c r="AD51" s="1286"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13" t="str">
        <f t="shared" si="14"/>
        <v/>
      </c>
      <c r="AI51" s="145" t="str">
        <f>IF($B51=0,"",_xlfn.XLOOKUP($B51,INPUT_DATA!$BP:$BP,INPUT_DATA!CK:CK))</f>
        <v/>
      </c>
      <c r="AJ51" s="145" t="str">
        <f t="shared" si="15"/>
        <v/>
      </c>
      <c r="AK51" s="1286" t="str">
        <f>IF($B51=0,"",_xlfn.XLOOKUP($B51,INPUT_DATA!$BP:$BP,INPUT_DATA!CL:CL))</f>
        <v/>
      </c>
      <c r="AL51" s="145" t="str">
        <f t="shared" si="18"/>
        <v/>
      </c>
      <c r="AM51" s="1286" t="str">
        <f t="shared" si="16"/>
        <v/>
      </c>
    </row>
    <row r="52" spans="2:39">
      <c r="B52" s="143">
        <f>INPUT_DATA!BP43</f>
        <v>0</v>
      </c>
      <c r="C52" s="1304" t="str">
        <f>IF($B52=0,"",_xlfn.XLOOKUP($B52,INPUT_DATA!$BP:$BP,INPUT_DATA!BQ:BQ))</f>
        <v/>
      </c>
      <c r="D52" s="146" t="str">
        <f>IF($B52=0,"",_xlfn.XLOOKUP($B52,INPUT_DATA!$BP:$BP,INPUT_DATA!BR:BR))</f>
        <v/>
      </c>
      <c r="E52" s="146" t="str">
        <f>IF($B52=0,"",_xlfn.XLOOKUP($B52,INPUT_DATA!$BP:$BP,INPUT_DATA!BS:BS))</f>
        <v/>
      </c>
      <c r="F52" s="146" t="str">
        <f t="shared" si="3"/>
        <v/>
      </c>
      <c r="G52" s="1304" t="str">
        <f>IF($B52=0,"",_xlfn.XLOOKUP($B52,INPUT_DATA!$BP:$BP,INPUT_DATA!BT:BT))</f>
        <v/>
      </c>
      <c r="H52" s="146" t="str">
        <f>IF($B52=0,"",_xlfn.XLOOKUP($B52,INPUT_DATA!$BP:$BP,INPUT_DATA!BU:BU))</f>
        <v/>
      </c>
      <c r="I52" s="146" t="str">
        <f>IF($B52=0,"",_xlfn.XLOOKUP($B52,INPUT_DATA!$BP:$BP,INPUT_DATA!BV:BV))</f>
        <v/>
      </c>
      <c r="J52" s="146" t="str">
        <f t="shared" si="4"/>
        <v/>
      </c>
      <c r="K52" s="1304" t="str">
        <f>IF($B52=0,"",_xlfn.XLOOKUP($B52,INPUT_DATA!$BP:$BP,INPUT_DATA!BW:BW))</f>
        <v/>
      </c>
      <c r="L52" s="146" t="str">
        <f>IF($B52=0,"",_xlfn.XLOOKUP($B52,INPUT_DATA!$BP:$BP,INPUT_DATA!BX:BX))</f>
        <v/>
      </c>
      <c r="M52" s="146" t="str">
        <f>IF($B52=0,"",_xlfn.XLOOKUP($B52,INPUT_DATA!$BP:$BP,INPUT_DATA!BY:BY))</f>
        <v/>
      </c>
      <c r="N52" s="146" t="str">
        <f t="shared" si="5"/>
        <v/>
      </c>
      <c r="O52" s="1286"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13"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13" t="str">
        <f t="shared" si="12"/>
        <v/>
      </c>
      <c r="AC52" s="145" t="str">
        <f t="shared" si="13"/>
        <v/>
      </c>
      <c r="AD52" s="1286"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13" t="str">
        <f t="shared" si="14"/>
        <v/>
      </c>
      <c r="AI52" s="145" t="str">
        <f>IF($B52=0,"",_xlfn.XLOOKUP($B52,INPUT_DATA!$BP:$BP,INPUT_DATA!CK:CK))</f>
        <v/>
      </c>
      <c r="AJ52" s="145" t="str">
        <f t="shared" si="15"/>
        <v/>
      </c>
      <c r="AK52" s="1286" t="str">
        <f>IF($B52=0,"",_xlfn.XLOOKUP($B52,INPUT_DATA!$BP:$BP,INPUT_DATA!CL:CL))</f>
        <v/>
      </c>
      <c r="AL52" s="145" t="str">
        <f t="shared" si="18"/>
        <v/>
      </c>
      <c r="AM52" s="1286" t="str">
        <f t="shared" si="16"/>
        <v/>
      </c>
    </row>
    <row r="53" spans="2:39">
      <c r="B53" s="143">
        <f>INPUT_DATA!BP44</f>
        <v>0</v>
      </c>
      <c r="C53" s="1304" t="str">
        <f>IF($B53=0,"",_xlfn.XLOOKUP($B53,INPUT_DATA!$BP:$BP,INPUT_DATA!BQ:BQ))</f>
        <v/>
      </c>
      <c r="D53" s="146" t="str">
        <f>IF($B53=0,"",_xlfn.XLOOKUP($B53,INPUT_DATA!$BP:$BP,INPUT_DATA!BR:BR))</f>
        <v/>
      </c>
      <c r="E53" s="146" t="str">
        <f>IF($B53=0,"",_xlfn.XLOOKUP($B53,INPUT_DATA!$BP:$BP,INPUT_DATA!BS:BS))</f>
        <v/>
      </c>
      <c r="F53" s="146" t="str">
        <f t="shared" si="3"/>
        <v/>
      </c>
      <c r="G53" s="1304" t="str">
        <f>IF($B53=0,"",_xlfn.XLOOKUP($B53,INPUT_DATA!$BP:$BP,INPUT_DATA!BT:BT))</f>
        <v/>
      </c>
      <c r="H53" s="146" t="str">
        <f>IF($B53=0,"",_xlfn.XLOOKUP($B53,INPUT_DATA!$BP:$BP,INPUT_DATA!BU:BU))</f>
        <v/>
      </c>
      <c r="I53" s="146" t="str">
        <f>IF($B53=0,"",_xlfn.XLOOKUP($B53,INPUT_DATA!$BP:$BP,INPUT_DATA!BV:BV))</f>
        <v/>
      </c>
      <c r="J53" s="146" t="str">
        <f t="shared" si="4"/>
        <v/>
      </c>
      <c r="K53" s="1304" t="str">
        <f>IF($B53=0,"",_xlfn.XLOOKUP($B53,INPUT_DATA!$BP:$BP,INPUT_DATA!BW:BW))</f>
        <v/>
      </c>
      <c r="L53" s="146" t="str">
        <f>IF($B53=0,"",_xlfn.XLOOKUP($B53,INPUT_DATA!$BP:$BP,INPUT_DATA!BX:BX))</f>
        <v/>
      </c>
      <c r="M53" s="146" t="str">
        <f>IF($B53=0,"",_xlfn.XLOOKUP($B53,INPUT_DATA!$BP:$BP,INPUT_DATA!BY:BY))</f>
        <v/>
      </c>
      <c r="N53" s="146" t="str">
        <f t="shared" si="5"/>
        <v/>
      </c>
      <c r="O53" s="1286"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13"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13" t="str">
        <f t="shared" si="12"/>
        <v/>
      </c>
      <c r="AC53" s="145" t="str">
        <f t="shared" si="13"/>
        <v/>
      </c>
      <c r="AD53" s="1286"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13" t="str">
        <f t="shared" si="14"/>
        <v/>
      </c>
      <c r="AI53" s="145" t="str">
        <f>IF($B53=0,"",_xlfn.XLOOKUP($B53,INPUT_DATA!$BP:$BP,INPUT_DATA!CK:CK))</f>
        <v/>
      </c>
      <c r="AJ53" s="145" t="str">
        <f t="shared" si="15"/>
        <v/>
      </c>
      <c r="AK53" s="1286" t="str">
        <f>IF($B53=0,"",_xlfn.XLOOKUP($B53,INPUT_DATA!$BP:$BP,INPUT_DATA!CL:CL))</f>
        <v/>
      </c>
      <c r="AL53" s="145" t="str">
        <f t="shared" si="18"/>
        <v/>
      </c>
      <c r="AM53" s="1286" t="str">
        <f t="shared" si="16"/>
        <v/>
      </c>
    </row>
    <row r="54" spans="2:39">
      <c r="B54" s="143">
        <f>INPUT_DATA!BP45</f>
        <v>0</v>
      </c>
      <c r="C54" s="1304" t="str">
        <f>IF($B54=0,"",_xlfn.XLOOKUP($B54,INPUT_DATA!$BP:$BP,INPUT_DATA!BQ:BQ))</f>
        <v/>
      </c>
      <c r="D54" s="146" t="str">
        <f>IF($B54=0,"",_xlfn.XLOOKUP($B54,INPUT_DATA!$BP:$BP,INPUT_DATA!BR:BR))</f>
        <v/>
      </c>
      <c r="E54" s="146" t="str">
        <f>IF($B54=0,"",_xlfn.XLOOKUP($B54,INPUT_DATA!$BP:$BP,INPUT_DATA!BS:BS))</f>
        <v/>
      </c>
      <c r="F54" s="146" t="str">
        <f t="shared" si="3"/>
        <v/>
      </c>
      <c r="G54" s="1304" t="str">
        <f>IF($B54=0,"",_xlfn.XLOOKUP($B54,INPUT_DATA!$BP:$BP,INPUT_DATA!BT:BT))</f>
        <v/>
      </c>
      <c r="H54" s="146" t="str">
        <f>IF($B54=0,"",_xlfn.XLOOKUP($B54,INPUT_DATA!$BP:$BP,INPUT_DATA!BU:BU))</f>
        <v/>
      </c>
      <c r="I54" s="146" t="str">
        <f>IF($B54=0,"",_xlfn.XLOOKUP($B54,INPUT_DATA!$BP:$BP,INPUT_DATA!BV:BV))</f>
        <v/>
      </c>
      <c r="J54" s="146" t="str">
        <f t="shared" si="4"/>
        <v/>
      </c>
      <c r="K54" s="1304" t="str">
        <f>IF($B54=0,"",_xlfn.XLOOKUP($B54,INPUT_DATA!$BP:$BP,INPUT_DATA!BW:BW))</f>
        <v/>
      </c>
      <c r="L54" s="146" t="str">
        <f>IF($B54=0,"",_xlfn.XLOOKUP($B54,INPUT_DATA!$BP:$BP,INPUT_DATA!BX:BX))</f>
        <v/>
      </c>
      <c r="M54" s="146" t="str">
        <f>IF($B54=0,"",_xlfn.XLOOKUP($B54,INPUT_DATA!$BP:$BP,INPUT_DATA!BY:BY))</f>
        <v/>
      </c>
      <c r="N54" s="146" t="str">
        <f t="shared" si="5"/>
        <v/>
      </c>
      <c r="O54" s="1286"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13"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13" t="str">
        <f t="shared" si="12"/>
        <v/>
      </c>
      <c r="AC54" s="145" t="str">
        <f t="shared" si="13"/>
        <v/>
      </c>
      <c r="AD54" s="1286"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13" t="str">
        <f t="shared" si="14"/>
        <v/>
      </c>
      <c r="AI54" s="145" t="str">
        <f>IF($B54=0,"",_xlfn.XLOOKUP($B54,INPUT_DATA!$BP:$BP,INPUT_DATA!CK:CK))</f>
        <v/>
      </c>
      <c r="AJ54" s="145" t="str">
        <f t="shared" si="15"/>
        <v/>
      </c>
      <c r="AK54" s="1286" t="str">
        <f>IF($B54=0,"",_xlfn.XLOOKUP($B54,INPUT_DATA!$BP:$BP,INPUT_DATA!CL:CL))</f>
        <v/>
      </c>
      <c r="AL54" s="145" t="str">
        <f t="shared" si="18"/>
        <v/>
      </c>
      <c r="AM54" s="1286" t="str">
        <f t="shared" si="16"/>
        <v/>
      </c>
    </row>
    <row r="55" spans="2:39">
      <c r="B55" s="143">
        <f>INPUT_DATA!BP46</f>
        <v>0</v>
      </c>
      <c r="C55" s="1304" t="str">
        <f>IF($B55=0,"",_xlfn.XLOOKUP($B55,INPUT_DATA!$BP:$BP,INPUT_DATA!BQ:BQ))</f>
        <v/>
      </c>
      <c r="D55" s="146" t="str">
        <f>IF($B55=0,"",_xlfn.XLOOKUP($B55,INPUT_DATA!$BP:$BP,INPUT_DATA!BR:BR))</f>
        <v/>
      </c>
      <c r="E55" s="146" t="str">
        <f>IF($B55=0,"",_xlfn.XLOOKUP($B55,INPUT_DATA!$BP:$BP,INPUT_DATA!BS:BS))</f>
        <v/>
      </c>
      <c r="F55" s="146" t="str">
        <f t="shared" si="3"/>
        <v/>
      </c>
      <c r="G55" s="1304" t="str">
        <f>IF($B55=0,"",_xlfn.XLOOKUP($B55,INPUT_DATA!$BP:$BP,INPUT_DATA!BT:BT))</f>
        <v/>
      </c>
      <c r="H55" s="146" t="str">
        <f>IF($B55=0,"",_xlfn.XLOOKUP($B55,INPUT_DATA!$BP:$BP,INPUT_DATA!BU:BU))</f>
        <v/>
      </c>
      <c r="I55" s="146" t="str">
        <f>IF($B55=0,"",_xlfn.XLOOKUP($B55,INPUT_DATA!$BP:$BP,INPUT_DATA!BV:BV))</f>
        <v/>
      </c>
      <c r="J55" s="146" t="str">
        <f t="shared" si="4"/>
        <v/>
      </c>
      <c r="K55" s="1304" t="str">
        <f>IF($B55=0,"",_xlfn.XLOOKUP($B55,INPUT_DATA!$BP:$BP,INPUT_DATA!BW:BW))</f>
        <v/>
      </c>
      <c r="L55" s="146" t="str">
        <f>IF($B55=0,"",_xlfn.XLOOKUP($B55,INPUT_DATA!$BP:$BP,INPUT_DATA!BX:BX))</f>
        <v/>
      </c>
      <c r="M55" s="146" t="str">
        <f>IF($B55=0,"",_xlfn.XLOOKUP($B55,INPUT_DATA!$BP:$BP,INPUT_DATA!BY:BY))</f>
        <v/>
      </c>
      <c r="N55" s="146" t="str">
        <f t="shared" si="5"/>
        <v/>
      </c>
      <c r="O55" s="1286"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13"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13" t="str">
        <f t="shared" si="12"/>
        <v/>
      </c>
      <c r="AC55" s="145" t="str">
        <f t="shared" si="13"/>
        <v/>
      </c>
      <c r="AD55" s="1286"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13" t="str">
        <f t="shared" si="14"/>
        <v/>
      </c>
      <c r="AI55" s="145" t="str">
        <f>IF($B55=0,"",_xlfn.XLOOKUP($B55,INPUT_DATA!$BP:$BP,INPUT_DATA!CK:CK))</f>
        <v/>
      </c>
      <c r="AJ55" s="145" t="str">
        <f t="shared" si="15"/>
        <v/>
      </c>
      <c r="AK55" s="1286" t="str">
        <f>IF($B55=0,"",_xlfn.XLOOKUP($B55,INPUT_DATA!$BP:$BP,INPUT_DATA!CL:CL))</f>
        <v/>
      </c>
      <c r="AL55" s="145" t="str">
        <f t="shared" si="18"/>
        <v/>
      </c>
      <c r="AM55" s="1286" t="str">
        <f t="shared" si="16"/>
        <v/>
      </c>
    </row>
    <row r="56" spans="2:39">
      <c r="B56" s="143">
        <f>INPUT_DATA!BP47</f>
        <v>0</v>
      </c>
      <c r="C56" s="1304" t="str">
        <f>IF($B56=0,"",_xlfn.XLOOKUP($B56,INPUT_DATA!$BP:$BP,INPUT_DATA!BQ:BQ))</f>
        <v/>
      </c>
      <c r="D56" s="146" t="str">
        <f>IF($B56=0,"",_xlfn.XLOOKUP($B56,INPUT_DATA!$BP:$BP,INPUT_DATA!BR:BR))</f>
        <v/>
      </c>
      <c r="E56" s="146" t="str">
        <f>IF($B56=0,"",_xlfn.XLOOKUP($B56,INPUT_DATA!$BP:$BP,INPUT_DATA!BS:BS))</f>
        <v/>
      </c>
      <c r="F56" s="146" t="str">
        <f t="shared" si="3"/>
        <v/>
      </c>
      <c r="G56" s="1304" t="str">
        <f>IF($B56=0,"",_xlfn.XLOOKUP($B56,INPUT_DATA!$BP:$BP,INPUT_DATA!BT:BT))</f>
        <v/>
      </c>
      <c r="H56" s="146" t="str">
        <f>IF($B56=0,"",_xlfn.XLOOKUP($B56,INPUT_DATA!$BP:$BP,INPUT_DATA!BU:BU))</f>
        <v/>
      </c>
      <c r="I56" s="146" t="str">
        <f>IF($B56=0,"",_xlfn.XLOOKUP($B56,INPUT_DATA!$BP:$BP,INPUT_DATA!BV:BV))</f>
        <v/>
      </c>
      <c r="J56" s="146" t="str">
        <f t="shared" si="4"/>
        <v/>
      </c>
      <c r="K56" s="1304" t="str">
        <f>IF($B56=0,"",_xlfn.XLOOKUP($B56,INPUT_DATA!$BP:$BP,INPUT_DATA!BW:BW))</f>
        <v/>
      </c>
      <c r="L56" s="146" t="str">
        <f>IF($B56=0,"",_xlfn.XLOOKUP($B56,INPUT_DATA!$BP:$BP,INPUT_DATA!BX:BX))</f>
        <v/>
      </c>
      <c r="M56" s="146" t="str">
        <f>IF($B56=0,"",_xlfn.XLOOKUP($B56,INPUT_DATA!$BP:$BP,INPUT_DATA!BY:BY))</f>
        <v/>
      </c>
      <c r="N56" s="146" t="str">
        <f t="shared" si="5"/>
        <v/>
      </c>
      <c r="O56" s="1286"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13"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13" t="str">
        <f t="shared" si="12"/>
        <v/>
      </c>
      <c r="AC56" s="145" t="str">
        <f t="shared" si="13"/>
        <v/>
      </c>
      <c r="AD56" s="1286"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13" t="str">
        <f t="shared" si="14"/>
        <v/>
      </c>
      <c r="AI56" s="145" t="str">
        <f>IF($B56=0,"",_xlfn.XLOOKUP($B56,INPUT_DATA!$BP:$BP,INPUT_DATA!CK:CK))</f>
        <v/>
      </c>
      <c r="AJ56" s="145" t="str">
        <f t="shared" si="15"/>
        <v/>
      </c>
      <c r="AK56" s="1286" t="str">
        <f>IF($B56=0,"",_xlfn.XLOOKUP($B56,INPUT_DATA!$BP:$BP,INPUT_DATA!CL:CL))</f>
        <v/>
      </c>
      <c r="AL56" s="145" t="str">
        <f t="shared" si="18"/>
        <v/>
      </c>
      <c r="AM56" s="1286" t="str">
        <f t="shared" si="16"/>
        <v/>
      </c>
    </row>
    <row r="57" spans="2:39">
      <c r="B57" s="143">
        <f>INPUT_DATA!BP48</f>
        <v>0</v>
      </c>
      <c r="C57" s="1304" t="str">
        <f>IF($B57=0,"",_xlfn.XLOOKUP($B57,INPUT_DATA!$BP:$BP,INPUT_DATA!BQ:BQ))</f>
        <v/>
      </c>
      <c r="D57" s="146" t="str">
        <f>IF($B57=0,"",_xlfn.XLOOKUP($B57,INPUT_DATA!$BP:$BP,INPUT_DATA!BR:BR))</f>
        <v/>
      </c>
      <c r="E57" s="146" t="str">
        <f>IF($B57=0,"",_xlfn.XLOOKUP($B57,INPUT_DATA!$BP:$BP,INPUT_DATA!BS:BS))</f>
        <v/>
      </c>
      <c r="F57" s="146" t="str">
        <f t="shared" si="3"/>
        <v/>
      </c>
      <c r="G57" s="1304" t="str">
        <f>IF($B57=0,"",_xlfn.XLOOKUP($B57,INPUT_DATA!$BP:$BP,INPUT_DATA!BT:BT))</f>
        <v/>
      </c>
      <c r="H57" s="146" t="str">
        <f>IF($B57=0,"",_xlfn.XLOOKUP($B57,INPUT_DATA!$BP:$BP,INPUT_DATA!BU:BU))</f>
        <v/>
      </c>
      <c r="I57" s="146" t="str">
        <f>IF($B57=0,"",_xlfn.XLOOKUP($B57,INPUT_DATA!$BP:$BP,INPUT_DATA!BV:BV))</f>
        <v/>
      </c>
      <c r="J57" s="146" t="str">
        <f t="shared" si="4"/>
        <v/>
      </c>
      <c r="K57" s="1304" t="str">
        <f>IF($B57=0,"",_xlfn.XLOOKUP($B57,INPUT_DATA!$BP:$BP,INPUT_DATA!BW:BW))</f>
        <v/>
      </c>
      <c r="L57" s="146" t="str">
        <f>IF($B57=0,"",_xlfn.XLOOKUP($B57,INPUT_DATA!$BP:$BP,INPUT_DATA!BX:BX))</f>
        <v/>
      </c>
      <c r="M57" s="146" t="str">
        <f>IF($B57=0,"",_xlfn.XLOOKUP($B57,INPUT_DATA!$BP:$BP,INPUT_DATA!BY:BY))</f>
        <v/>
      </c>
      <c r="N57" s="146" t="str">
        <f t="shared" si="5"/>
        <v/>
      </c>
      <c r="O57" s="1286"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13"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13" t="str">
        <f t="shared" si="12"/>
        <v/>
      </c>
      <c r="AC57" s="145" t="str">
        <f t="shared" si="13"/>
        <v/>
      </c>
      <c r="AD57" s="1286"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13" t="str">
        <f t="shared" si="14"/>
        <v/>
      </c>
      <c r="AI57" s="145" t="str">
        <f>IF($B57=0,"",_xlfn.XLOOKUP($B57,INPUT_DATA!$BP:$BP,INPUT_DATA!CK:CK))</f>
        <v/>
      </c>
      <c r="AJ57" s="145" t="str">
        <f t="shared" si="15"/>
        <v/>
      </c>
      <c r="AK57" s="1286" t="str">
        <f>IF($B57=0,"",_xlfn.XLOOKUP($B57,INPUT_DATA!$BP:$BP,INPUT_DATA!CL:CL))</f>
        <v/>
      </c>
      <c r="AL57" s="145" t="str">
        <f t="shared" si="18"/>
        <v/>
      </c>
      <c r="AM57" s="1286" t="str">
        <f t="shared" si="16"/>
        <v/>
      </c>
    </row>
    <row r="58" spans="2:39">
      <c r="B58" s="143">
        <f>INPUT_DATA!BP49</f>
        <v>0</v>
      </c>
      <c r="C58" s="1304" t="str">
        <f>IF($B58=0,"",_xlfn.XLOOKUP($B58,INPUT_DATA!$BP:$BP,INPUT_DATA!BQ:BQ))</f>
        <v/>
      </c>
      <c r="D58" s="146" t="str">
        <f>IF($B58=0,"",_xlfn.XLOOKUP($B58,INPUT_DATA!$BP:$BP,INPUT_DATA!BR:BR))</f>
        <v/>
      </c>
      <c r="E58" s="146" t="str">
        <f>IF($B58=0,"",_xlfn.XLOOKUP($B58,INPUT_DATA!$BP:$BP,INPUT_DATA!BS:BS))</f>
        <v/>
      </c>
      <c r="F58" s="146" t="str">
        <f t="shared" si="3"/>
        <v/>
      </c>
      <c r="G58" s="1304" t="str">
        <f>IF($B58=0,"",_xlfn.XLOOKUP($B58,INPUT_DATA!$BP:$BP,INPUT_DATA!BT:BT))</f>
        <v/>
      </c>
      <c r="H58" s="146" t="str">
        <f>IF($B58=0,"",_xlfn.XLOOKUP($B58,INPUT_DATA!$BP:$BP,INPUT_DATA!BU:BU))</f>
        <v/>
      </c>
      <c r="I58" s="146" t="str">
        <f>IF($B58=0,"",_xlfn.XLOOKUP($B58,INPUT_DATA!$BP:$BP,INPUT_DATA!BV:BV))</f>
        <v/>
      </c>
      <c r="J58" s="146" t="str">
        <f t="shared" si="4"/>
        <v/>
      </c>
      <c r="K58" s="1304" t="str">
        <f>IF($B58=0,"",_xlfn.XLOOKUP($B58,INPUT_DATA!$BP:$BP,INPUT_DATA!BW:BW))</f>
        <v/>
      </c>
      <c r="L58" s="146" t="str">
        <f>IF($B58=0,"",_xlfn.XLOOKUP($B58,INPUT_DATA!$BP:$BP,INPUT_DATA!BX:BX))</f>
        <v/>
      </c>
      <c r="M58" s="146" t="str">
        <f>IF($B58=0,"",_xlfn.XLOOKUP($B58,INPUT_DATA!$BP:$BP,INPUT_DATA!BY:BY))</f>
        <v/>
      </c>
      <c r="N58" s="146" t="str">
        <f t="shared" si="5"/>
        <v/>
      </c>
      <c r="O58" s="1286"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13"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13" t="str">
        <f t="shared" si="12"/>
        <v/>
      </c>
      <c r="AC58" s="145" t="str">
        <f t="shared" si="13"/>
        <v/>
      </c>
      <c r="AD58" s="1286"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13" t="str">
        <f t="shared" si="14"/>
        <v/>
      </c>
      <c r="AI58" s="145" t="str">
        <f>IF($B58=0,"",_xlfn.XLOOKUP($B58,INPUT_DATA!$BP:$BP,INPUT_DATA!CK:CK))</f>
        <v/>
      </c>
      <c r="AJ58" s="145" t="str">
        <f t="shared" si="15"/>
        <v/>
      </c>
      <c r="AK58" s="1286" t="str">
        <f>IF($B58=0,"",_xlfn.XLOOKUP($B58,INPUT_DATA!$BP:$BP,INPUT_DATA!CL:CL))</f>
        <v/>
      </c>
      <c r="AL58" s="145" t="str">
        <f t="shared" si="18"/>
        <v/>
      </c>
      <c r="AM58" s="1286" t="str">
        <f t="shared" si="16"/>
        <v/>
      </c>
    </row>
    <row r="59" spans="2:39">
      <c r="B59" s="143">
        <f>INPUT_DATA!BP50</f>
        <v>0</v>
      </c>
      <c r="C59" s="1304" t="str">
        <f>IF($B59=0,"",_xlfn.XLOOKUP($B59,INPUT_DATA!$BP:$BP,INPUT_DATA!BQ:BQ))</f>
        <v/>
      </c>
      <c r="D59" s="146" t="str">
        <f>IF($B59=0,"",_xlfn.XLOOKUP($B59,INPUT_DATA!$BP:$BP,INPUT_DATA!BR:BR))</f>
        <v/>
      </c>
      <c r="E59" s="146" t="str">
        <f>IF($B59=0,"",_xlfn.XLOOKUP($B59,INPUT_DATA!$BP:$BP,INPUT_DATA!BS:BS))</f>
        <v/>
      </c>
      <c r="F59" s="146" t="str">
        <f t="shared" si="3"/>
        <v/>
      </c>
      <c r="G59" s="1304" t="str">
        <f>IF($B59=0,"",_xlfn.XLOOKUP($B59,INPUT_DATA!$BP:$BP,INPUT_DATA!BT:BT))</f>
        <v/>
      </c>
      <c r="H59" s="146" t="str">
        <f>IF($B59=0,"",_xlfn.XLOOKUP($B59,INPUT_DATA!$BP:$BP,INPUT_DATA!BU:BU))</f>
        <v/>
      </c>
      <c r="I59" s="146" t="str">
        <f>IF($B59=0,"",_xlfn.XLOOKUP($B59,INPUT_DATA!$BP:$BP,INPUT_DATA!BV:BV))</f>
        <v/>
      </c>
      <c r="J59" s="146" t="str">
        <f t="shared" si="4"/>
        <v/>
      </c>
      <c r="K59" s="1304" t="str">
        <f>IF($B59=0,"",_xlfn.XLOOKUP($B59,INPUT_DATA!$BP:$BP,INPUT_DATA!BW:BW))</f>
        <v/>
      </c>
      <c r="L59" s="146" t="str">
        <f>IF($B59=0,"",_xlfn.XLOOKUP($B59,INPUT_DATA!$BP:$BP,INPUT_DATA!BX:BX))</f>
        <v/>
      </c>
      <c r="M59" s="146" t="str">
        <f>IF($B59=0,"",_xlfn.XLOOKUP($B59,INPUT_DATA!$BP:$BP,INPUT_DATA!BY:BY))</f>
        <v/>
      </c>
      <c r="N59" s="146" t="str">
        <f t="shared" si="5"/>
        <v/>
      </c>
      <c r="O59" s="1286"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13"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13" t="str">
        <f t="shared" si="12"/>
        <v/>
      </c>
      <c r="AC59" s="145" t="str">
        <f t="shared" si="13"/>
        <v/>
      </c>
      <c r="AD59" s="1286"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13" t="str">
        <f t="shared" si="14"/>
        <v/>
      </c>
      <c r="AI59" s="145" t="str">
        <f>IF($B59=0,"",_xlfn.XLOOKUP($B59,INPUT_DATA!$BP:$BP,INPUT_DATA!CK:CK))</f>
        <v/>
      </c>
      <c r="AJ59" s="145" t="str">
        <f t="shared" si="15"/>
        <v/>
      </c>
      <c r="AK59" s="1286" t="str">
        <f>IF($B59=0,"",_xlfn.XLOOKUP($B59,INPUT_DATA!$BP:$BP,INPUT_DATA!CL:CL))</f>
        <v/>
      </c>
      <c r="AL59" s="145" t="str">
        <f t="shared" si="18"/>
        <v/>
      </c>
      <c r="AM59" s="1286" t="str">
        <f t="shared" si="16"/>
        <v/>
      </c>
    </row>
    <row r="60" spans="2:39">
      <c r="B60" s="143">
        <f>INPUT_DATA!BP51</f>
        <v>0</v>
      </c>
      <c r="C60" s="1304" t="str">
        <f>IF($B60=0,"",_xlfn.XLOOKUP($B60,INPUT_DATA!$BP:$BP,INPUT_DATA!BQ:BQ))</f>
        <v/>
      </c>
      <c r="D60" s="146" t="str">
        <f>IF($B60=0,"",_xlfn.XLOOKUP($B60,INPUT_DATA!$BP:$BP,INPUT_DATA!BR:BR))</f>
        <v/>
      </c>
      <c r="E60" s="146" t="str">
        <f>IF($B60=0,"",_xlfn.XLOOKUP($B60,INPUT_DATA!$BP:$BP,INPUT_DATA!BS:BS))</f>
        <v/>
      </c>
      <c r="F60" s="146" t="str">
        <f t="shared" si="3"/>
        <v/>
      </c>
      <c r="G60" s="1304" t="str">
        <f>IF($B60=0,"",_xlfn.XLOOKUP($B60,INPUT_DATA!$BP:$BP,INPUT_DATA!BT:BT))</f>
        <v/>
      </c>
      <c r="H60" s="146" t="str">
        <f>IF($B60=0,"",_xlfn.XLOOKUP($B60,INPUT_DATA!$BP:$BP,INPUT_DATA!BU:BU))</f>
        <v/>
      </c>
      <c r="I60" s="146" t="str">
        <f>IF($B60=0,"",_xlfn.XLOOKUP($B60,INPUT_DATA!$BP:$BP,INPUT_DATA!BV:BV))</f>
        <v/>
      </c>
      <c r="J60" s="146" t="str">
        <f t="shared" si="4"/>
        <v/>
      </c>
      <c r="K60" s="1304" t="str">
        <f>IF($B60=0,"",_xlfn.XLOOKUP($B60,INPUT_DATA!$BP:$BP,INPUT_DATA!BW:BW))</f>
        <v/>
      </c>
      <c r="L60" s="146" t="str">
        <f>IF($B60=0,"",_xlfn.XLOOKUP($B60,INPUT_DATA!$BP:$BP,INPUT_DATA!BX:BX))</f>
        <v/>
      </c>
      <c r="M60" s="146" t="str">
        <f>IF($B60=0,"",_xlfn.XLOOKUP($B60,INPUT_DATA!$BP:$BP,INPUT_DATA!BY:BY))</f>
        <v/>
      </c>
      <c r="N60" s="146" t="str">
        <f t="shared" si="5"/>
        <v/>
      </c>
      <c r="O60" s="1286"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13"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13" t="str">
        <f t="shared" si="12"/>
        <v/>
      </c>
      <c r="AC60" s="145" t="str">
        <f t="shared" si="13"/>
        <v/>
      </c>
      <c r="AD60" s="1286"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13" t="str">
        <f t="shared" si="14"/>
        <v/>
      </c>
      <c r="AI60" s="145" t="str">
        <f>IF($B60=0,"",_xlfn.XLOOKUP($B60,INPUT_DATA!$BP:$BP,INPUT_DATA!CK:CK))</f>
        <v/>
      </c>
      <c r="AJ60" s="145" t="str">
        <f t="shared" si="15"/>
        <v/>
      </c>
      <c r="AK60" s="1286" t="str">
        <f>IF($B60=0,"",_xlfn.XLOOKUP($B60,INPUT_DATA!$BP:$BP,INPUT_DATA!CL:CL))</f>
        <v/>
      </c>
      <c r="AL60" s="145" t="str">
        <f t="shared" si="18"/>
        <v/>
      </c>
      <c r="AM60" s="1286" t="str">
        <f t="shared" si="16"/>
        <v/>
      </c>
    </row>
    <row r="61" spans="2:39">
      <c r="B61" s="143">
        <f>INPUT_DATA!BP52</f>
        <v>0</v>
      </c>
      <c r="C61" s="1304" t="str">
        <f>IF($B61=0,"",_xlfn.XLOOKUP($B61,INPUT_DATA!$BP:$BP,INPUT_DATA!BQ:BQ))</f>
        <v/>
      </c>
      <c r="D61" s="146" t="str">
        <f>IF($B61=0,"",_xlfn.XLOOKUP($B61,INPUT_DATA!$BP:$BP,INPUT_DATA!BR:BR))</f>
        <v/>
      </c>
      <c r="E61" s="146" t="str">
        <f>IF($B61=0,"",_xlfn.XLOOKUP($B61,INPUT_DATA!$BP:$BP,INPUT_DATA!BS:BS))</f>
        <v/>
      </c>
      <c r="F61" s="146" t="str">
        <f t="shared" si="3"/>
        <v/>
      </c>
      <c r="G61" s="1304" t="str">
        <f>IF($B61=0,"",_xlfn.XLOOKUP($B61,INPUT_DATA!$BP:$BP,INPUT_DATA!BT:BT))</f>
        <v/>
      </c>
      <c r="H61" s="146" t="str">
        <f>IF($B61=0,"",_xlfn.XLOOKUP($B61,INPUT_DATA!$BP:$BP,INPUT_DATA!BU:BU))</f>
        <v/>
      </c>
      <c r="I61" s="146" t="str">
        <f>IF($B61=0,"",_xlfn.XLOOKUP($B61,INPUT_DATA!$BP:$BP,INPUT_DATA!BV:BV))</f>
        <v/>
      </c>
      <c r="J61" s="146" t="str">
        <f t="shared" si="4"/>
        <v/>
      </c>
      <c r="K61" s="1304" t="str">
        <f>IF($B61=0,"",_xlfn.XLOOKUP($B61,INPUT_DATA!$BP:$BP,INPUT_DATA!BW:BW))</f>
        <v/>
      </c>
      <c r="L61" s="146" t="str">
        <f>IF($B61=0,"",_xlfn.XLOOKUP($B61,INPUT_DATA!$BP:$BP,INPUT_DATA!BX:BX))</f>
        <v/>
      </c>
      <c r="M61" s="146" t="str">
        <f>IF($B61=0,"",_xlfn.XLOOKUP($B61,INPUT_DATA!$BP:$BP,INPUT_DATA!BY:BY))</f>
        <v/>
      </c>
      <c r="N61" s="146" t="str">
        <f t="shared" si="5"/>
        <v/>
      </c>
      <c r="O61" s="1286"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13"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13" t="str">
        <f t="shared" si="12"/>
        <v/>
      </c>
      <c r="AC61" s="145" t="str">
        <f t="shared" si="13"/>
        <v/>
      </c>
      <c r="AD61" s="1286"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13" t="str">
        <f t="shared" si="14"/>
        <v/>
      </c>
      <c r="AI61" s="145" t="str">
        <f>IF($B61=0,"",_xlfn.XLOOKUP($B61,INPUT_DATA!$BP:$BP,INPUT_DATA!CK:CK))</f>
        <v/>
      </c>
      <c r="AJ61" s="145" t="str">
        <f t="shared" si="15"/>
        <v/>
      </c>
      <c r="AK61" s="1286" t="str">
        <f>IF($B61=0,"",_xlfn.XLOOKUP($B61,INPUT_DATA!$BP:$BP,INPUT_DATA!CL:CL))</f>
        <v/>
      </c>
      <c r="AL61" s="145" t="str">
        <f t="shared" si="18"/>
        <v/>
      </c>
      <c r="AM61" s="1286" t="str">
        <f t="shared" si="16"/>
        <v/>
      </c>
    </row>
    <row r="62" spans="2:39">
      <c r="B62" s="143">
        <f>INPUT_DATA!BP53</f>
        <v>0</v>
      </c>
      <c r="C62" s="1304" t="str">
        <f>IF($B62=0,"",_xlfn.XLOOKUP($B62,INPUT_DATA!$BP:$BP,INPUT_DATA!BQ:BQ))</f>
        <v/>
      </c>
      <c r="D62" s="146" t="str">
        <f>IF($B62=0,"",_xlfn.XLOOKUP($B62,INPUT_DATA!$BP:$BP,INPUT_DATA!BR:BR))</f>
        <v/>
      </c>
      <c r="E62" s="146" t="str">
        <f>IF($B62=0,"",_xlfn.XLOOKUP($B62,INPUT_DATA!$BP:$BP,INPUT_DATA!BS:BS))</f>
        <v/>
      </c>
      <c r="F62" s="146" t="str">
        <f t="shared" si="3"/>
        <v/>
      </c>
      <c r="G62" s="1304" t="str">
        <f>IF($B62=0,"",_xlfn.XLOOKUP($B62,INPUT_DATA!$BP:$BP,INPUT_DATA!BT:BT))</f>
        <v/>
      </c>
      <c r="H62" s="146" t="str">
        <f>IF($B62=0,"",_xlfn.XLOOKUP($B62,INPUT_DATA!$BP:$BP,INPUT_DATA!BU:BU))</f>
        <v/>
      </c>
      <c r="I62" s="146" t="str">
        <f>IF($B62=0,"",_xlfn.XLOOKUP($B62,INPUT_DATA!$BP:$BP,INPUT_DATA!BV:BV))</f>
        <v/>
      </c>
      <c r="J62" s="146" t="str">
        <f t="shared" si="4"/>
        <v/>
      </c>
      <c r="K62" s="1304" t="str">
        <f>IF($B62=0,"",_xlfn.XLOOKUP($B62,INPUT_DATA!$BP:$BP,INPUT_DATA!BW:BW))</f>
        <v/>
      </c>
      <c r="L62" s="146" t="str">
        <f>IF($B62=0,"",_xlfn.XLOOKUP($B62,INPUT_DATA!$BP:$BP,INPUT_DATA!BX:BX))</f>
        <v/>
      </c>
      <c r="M62" s="146" t="str">
        <f>IF($B62=0,"",_xlfn.XLOOKUP($B62,INPUT_DATA!$BP:$BP,INPUT_DATA!BY:BY))</f>
        <v/>
      </c>
      <c r="N62" s="146" t="str">
        <f t="shared" si="5"/>
        <v/>
      </c>
      <c r="O62" s="1286"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13"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13" t="str">
        <f t="shared" si="12"/>
        <v/>
      </c>
      <c r="AC62" s="145" t="str">
        <f t="shared" si="13"/>
        <v/>
      </c>
      <c r="AD62" s="1286"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13" t="str">
        <f t="shared" si="14"/>
        <v/>
      </c>
      <c r="AI62" s="145" t="str">
        <f>IF($B62=0,"",_xlfn.XLOOKUP($B62,INPUT_DATA!$BP:$BP,INPUT_DATA!CK:CK))</f>
        <v/>
      </c>
      <c r="AJ62" s="145" t="str">
        <f t="shared" si="15"/>
        <v/>
      </c>
      <c r="AK62" s="1286" t="str">
        <f>IF($B62=0,"",_xlfn.XLOOKUP($B62,INPUT_DATA!$BP:$BP,INPUT_DATA!CL:CL))</f>
        <v/>
      </c>
      <c r="AL62" s="145" t="str">
        <f t="shared" si="18"/>
        <v/>
      </c>
      <c r="AM62" s="1286" t="str">
        <f t="shared" si="16"/>
        <v/>
      </c>
    </row>
    <row r="63" spans="2:39">
      <c r="B63" s="143">
        <f>INPUT_DATA!BP54</f>
        <v>0</v>
      </c>
      <c r="C63" s="1304" t="str">
        <f>IF($B63=0,"",_xlfn.XLOOKUP($B63,INPUT_DATA!$BP:$BP,INPUT_DATA!BQ:BQ))</f>
        <v/>
      </c>
      <c r="D63" s="146" t="str">
        <f>IF($B63=0,"",_xlfn.XLOOKUP($B63,INPUT_DATA!$BP:$BP,INPUT_DATA!BR:BR))</f>
        <v/>
      </c>
      <c r="E63" s="146" t="str">
        <f>IF($B63=0,"",_xlfn.XLOOKUP($B63,INPUT_DATA!$BP:$BP,INPUT_DATA!BS:BS))</f>
        <v/>
      </c>
      <c r="F63" s="146" t="str">
        <f t="shared" si="3"/>
        <v/>
      </c>
      <c r="G63" s="1304" t="str">
        <f>IF($B63=0,"",_xlfn.XLOOKUP($B63,INPUT_DATA!$BP:$BP,INPUT_DATA!BT:BT))</f>
        <v/>
      </c>
      <c r="H63" s="146" t="str">
        <f>IF($B63=0,"",_xlfn.XLOOKUP($B63,INPUT_DATA!$BP:$BP,INPUT_DATA!BU:BU))</f>
        <v/>
      </c>
      <c r="I63" s="146" t="str">
        <f>IF($B63=0,"",_xlfn.XLOOKUP($B63,INPUT_DATA!$BP:$BP,INPUT_DATA!BV:BV))</f>
        <v/>
      </c>
      <c r="J63" s="146" t="str">
        <f t="shared" si="4"/>
        <v/>
      </c>
      <c r="K63" s="1304" t="str">
        <f>IF($B63=0,"",_xlfn.XLOOKUP($B63,INPUT_DATA!$BP:$BP,INPUT_DATA!BW:BW))</f>
        <v/>
      </c>
      <c r="L63" s="146" t="str">
        <f>IF($B63=0,"",_xlfn.XLOOKUP($B63,INPUT_DATA!$BP:$BP,INPUT_DATA!BX:BX))</f>
        <v/>
      </c>
      <c r="M63" s="146" t="str">
        <f>IF($B63=0,"",_xlfn.XLOOKUP($B63,INPUT_DATA!$BP:$BP,INPUT_DATA!BY:BY))</f>
        <v/>
      </c>
      <c r="N63" s="146" t="str">
        <f t="shared" si="5"/>
        <v/>
      </c>
      <c r="O63" s="1286"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13"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13" t="str">
        <f t="shared" si="12"/>
        <v/>
      </c>
      <c r="AC63" s="145" t="str">
        <f t="shared" si="13"/>
        <v/>
      </c>
      <c r="AD63" s="1286"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13" t="str">
        <f t="shared" si="14"/>
        <v/>
      </c>
      <c r="AI63" s="145" t="str">
        <f>IF($B63=0,"",_xlfn.XLOOKUP($B63,INPUT_DATA!$BP:$BP,INPUT_DATA!CK:CK))</f>
        <v/>
      </c>
      <c r="AJ63" s="145" t="str">
        <f t="shared" si="15"/>
        <v/>
      </c>
      <c r="AK63" s="1286" t="str">
        <f>IF($B63=0,"",_xlfn.XLOOKUP($B63,INPUT_DATA!$BP:$BP,INPUT_DATA!CL:CL))</f>
        <v/>
      </c>
      <c r="AL63" s="145" t="str">
        <f t="shared" si="18"/>
        <v/>
      </c>
      <c r="AM63" s="1286" t="str">
        <f t="shared" si="16"/>
        <v/>
      </c>
    </row>
    <row r="64" spans="2:39">
      <c r="B64" s="143">
        <f>INPUT_DATA!BP55</f>
        <v>0</v>
      </c>
      <c r="C64" s="1304" t="str">
        <f>IF($B64=0,"",_xlfn.XLOOKUP($B64,INPUT_DATA!$BP:$BP,INPUT_DATA!BQ:BQ))</f>
        <v/>
      </c>
      <c r="D64" s="146" t="str">
        <f>IF($B64=0,"",_xlfn.XLOOKUP($B64,INPUT_DATA!$BP:$BP,INPUT_DATA!BR:BR))</f>
        <v/>
      </c>
      <c r="E64" s="146" t="str">
        <f>IF($B64=0,"",_xlfn.XLOOKUP($B64,INPUT_DATA!$BP:$BP,INPUT_DATA!BS:BS))</f>
        <v/>
      </c>
      <c r="F64" s="146" t="str">
        <f t="shared" si="3"/>
        <v/>
      </c>
      <c r="G64" s="1304" t="str">
        <f>IF($B64=0,"",_xlfn.XLOOKUP($B64,INPUT_DATA!$BP:$BP,INPUT_DATA!BT:BT))</f>
        <v/>
      </c>
      <c r="H64" s="146" t="str">
        <f>IF($B64=0,"",_xlfn.XLOOKUP($B64,INPUT_DATA!$BP:$BP,INPUT_DATA!BU:BU))</f>
        <v/>
      </c>
      <c r="I64" s="146" t="str">
        <f>IF($B64=0,"",_xlfn.XLOOKUP($B64,INPUT_DATA!$BP:$BP,INPUT_DATA!BV:BV))</f>
        <v/>
      </c>
      <c r="J64" s="146" t="str">
        <f t="shared" si="4"/>
        <v/>
      </c>
      <c r="K64" s="1304" t="str">
        <f>IF($B64=0,"",_xlfn.XLOOKUP($B64,INPUT_DATA!$BP:$BP,INPUT_DATA!BW:BW))</f>
        <v/>
      </c>
      <c r="L64" s="146" t="str">
        <f>IF($B64=0,"",_xlfn.XLOOKUP($B64,INPUT_DATA!$BP:$BP,INPUT_DATA!BX:BX))</f>
        <v/>
      </c>
      <c r="M64" s="146" t="str">
        <f>IF($B64=0,"",_xlfn.XLOOKUP($B64,INPUT_DATA!$BP:$BP,INPUT_DATA!BY:BY))</f>
        <v/>
      </c>
      <c r="N64" s="146" t="str">
        <f t="shared" si="5"/>
        <v/>
      </c>
      <c r="O64" s="1286"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13"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13" t="str">
        <f t="shared" si="12"/>
        <v/>
      </c>
      <c r="AC64" s="145" t="str">
        <f t="shared" si="13"/>
        <v/>
      </c>
      <c r="AD64" s="1286"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13" t="str">
        <f t="shared" si="14"/>
        <v/>
      </c>
      <c r="AI64" s="145" t="str">
        <f>IF($B64=0,"",_xlfn.XLOOKUP($B64,INPUT_DATA!$BP:$BP,INPUT_DATA!CK:CK))</f>
        <v/>
      </c>
      <c r="AJ64" s="145" t="str">
        <f t="shared" si="15"/>
        <v/>
      </c>
      <c r="AK64" s="1286" t="str">
        <f>IF($B64=0,"",_xlfn.XLOOKUP($B64,INPUT_DATA!$BP:$BP,INPUT_DATA!CL:CL))</f>
        <v/>
      </c>
      <c r="AL64" s="145" t="str">
        <f t="shared" si="18"/>
        <v/>
      </c>
      <c r="AM64" s="1286" t="str">
        <f t="shared" si="16"/>
        <v/>
      </c>
    </row>
    <row r="65" spans="2:39">
      <c r="B65" s="143">
        <f>INPUT_DATA!BP56</f>
        <v>0</v>
      </c>
      <c r="C65" s="1304" t="str">
        <f>IF($B65=0,"",_xlfn.XLOOKUP($B65,INPUT_DATA!$BP:$BP,INPUT_DATA!BQ:BQ))</f>
        <v/>
      </c>
      <c r="D65" s="146" t="str">
        <f>IF($B65=0,"",_xlfn.XLOOKUP($B65,INPUT_DATA!$BP:$BP,INPUT_DATA!BR:BR))</f>
        <v/>
      </c>
      <c r="E65" s="146" t="str">
        <f>IF($B65=0,"",_xlfn.XLOOKUP($B65,INPUT_DATA!$BP:$BP,INPUT_DATA!BS:BS))</f>
        <v/>
      </c>
      <c r="F65" s="146" t="str">
        <f t="shared" si="3"/>
        <v/>
      </c>
      <c r="G65" s="1304" t="str">
        <f>IF($B65=0,"",_xlfn.XLOOKUP($B65,INPUT_DATA!$BP:$BP,INPUT_DATA!BT:BT))</f>
        <v/>
      </c>
      <c r="H65" s="146" t="str">
        <f>IF($B65=0,"",_xlfn.XLOOKUP($B65,INPUT_DATA!$BP:$BP,INPUT_DATA!BU:BU))</f>
        <v/>
      </c>
      <c r="I65" s="146" t="str">
        <f>IF($B65=0,"",_xlfn.XLOOKUP($B65,INPUT_DATA!$BP:$BP,INPUT_DATA!BV:BV))</f>
        <v/>
      </c>
      <c r="J65" s="146" t="str">
        <f t="shared" si="4"/>
        <v/>
      </c>
      <c r="K65" s="1304" t="str">
        <f>IF($B65=0,"",_xlfn.XLOOKUP($B65,INPUT_DATA!$BP:$BP,INPUT_DATA!BW:BW))</f>
        <v/>
      </c>
      <c r="L65" s="146" t="str">
        <f>IF($B65=0,"",_xlfn.XLOOKUP($B65,INPUT_DATA!$BP:$BP,INPUT_DATA!BX:BX))</f>
        <v/>
      </c>
      <c r="M65" s="146" t="str">
        <f>IF($B65=0,"",_xlfn.XLOOKUP($B65,INPUT_DATA!$BP:$BP,INPUT_DATA!BY:BY))</f>
        <v/>
      </c>
      <c r="N65" s="146" t="str">
        <f t="shared" si="5"/>
        <v/>
      </c>
      <c r="O65" s="1286"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13"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13" t="str">
        <f t="shared" si="12"/>
        <v/>
      </c>
      <c r="AC65" s="145" t="str">
        <f t="shared" si="13"/>
        <v/>
      </c>
      <c r="AD65" s="1286"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13" t="str">
        <f t="shared" si="14"/>
        <v/>
      </c>
      <c r="AI65" s="145" t="str">
        <f>IF($B65=0,"",_xlfn.XLOOKUP($B65,INPUT_DATA!$BP:$BP,INPUT_DATA!CK:CK))</f>
        <v/>
      </c>
      <c r="AJ65" s="145" t="str">
        <f t="shared" si="15"/>
        <v/>
      </c>
      <c r="AK65" s="1286" t="str">
        <f>IF($B65=0,"",_xlfn.XLOOKUP($B65,INPUT_DATA!$BP:$BP,INPUT_DATA!CL:CL))</f>
        <v/>
      </c>
      <c r="AL65" s="145" t="str">
        <f t="shared" si="18"/>
        <v/>
      </c>
      <c r="AM65" s="1286" t="str">
        <f t="shared" si="16"/>
        <v/>
      </c>
    </row>
    <row r="66" spans="2:39">
      <c r="B66" s="143">
        <f>INPUT_DATA!BP57</f>
        <v>0</v>
      </c>
      <c r="C66" s="1304" t="str">
        <f>IF($B66=0,"",_xlfn.XLOOKUP($B66,INPUT_DATA!$BP:$BP,INPUT_DATA!BQ:BQ))</f>
        <v/>
      </c>
      <c r="D66" s="146" t="str">
        <f>IF($B66=0,"",_xlfn.XLOOKUP($B66,INPUT_DATA!$BP:$BP,INPUT_DATA!BR:BR))</f>
        <v/>
      </c>
      <c r="E66" s="146" t="str">
        <f>IF($B66=0,"",_xlfn.XLOOKUP($B66,INPUT_DATA!$BP:$BP,INPUT_DATA!BS:BS))</f>
        <v/>
      </c>
      <c r="F66" s="146" t="str">
        <f t="shared" si="3"/>
        <v/>
      </c>
      <c r="G66" s="1304" t="str">
        <f>IF($B66=0,"",_xlfn.XLOOKUP($B66,INPUT_DATA!$BP:$BP,INPUT_DATA!BT:BT))</f>
        <v/>
      </c>
      <c r="H66" s="146" t="str">
        <f>IF($B66=0,"",_xlfn.XLOOKUP($B66,INPUT_DATA!$BP:$BP,INPUT_DATA!BU:BU))</f>
        <v/>
      </c>
      <c r="I66" s="146" t="str">
        <f>IF($B66=0,"",_xlfn.XLOOKUP($B66,INPUT_DATA!$BP:$BP,INPUT_DATA!BV:BV))</f>
        <v/>
      </c>
      <c r="J66" s="146" t="str">
        <f t="shared" si="4"/>
        <v/>
      </c>
      <c r="K66" s="1304" t="str">
        <f>IF($B66=0,"",_xlfn.XLOOKUP($B66,INPUT_DATA!$BP:$BP,INPUT_DATA!BW:BW))</f>
        <v/>
      </c>
      <c r="L66" s="146" t="str">
        <f>IF($B66=0,"",_xlfn.XLOOKUP($B66,INPUT_DATA!$BP:$BP,INPUT_DATA!BX:BX))</f>
        <v/>
      </c>
      <c r="M66" s="146" t="str">
        <f>IF($B66=0,"",_xlfn.XLOOKUP($B66,INPUT_DATA!$BP:$BP,INPUT_DATA!BY:BY))</f>
        <v/>
      </c>
      <c r="N66" s="146" t="str">
        <f t="shared" si="5"/>
        <v/>
      </c>
      <c r="O66" s="1286"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13"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13" t="str">
        <f t="shared" si="12"/>
        <v/>
      </c>
      <c r="AC66" s="145" t="str">
        <f t="shared" si="13"/>
        <v/>
      </c>
      <c r="AD66" s="1286"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13" t="str">
        <f t="shared" si="14"/>
        <v/>
      </c>
      <c r="AI66" s="145" t="str">
        <f>IF($B66=0,"",_xlfn.XLOOKUP($B66,INPUT_DATA!$BP:$BP,INPUT_DATA!CK:CK))</f>
        <v/>
      </c>
      <c r="AJ66" s="145" t="str">
        <f t="shared" si="15"/>
        <v/>
      </c>
      <c r="AK66" s="1286" t="str">
        <f>IF($B66=0,"",_xlfn.XLOOKUP($B66,INPUT_DATA!$BP:$BP,INPUT_DATA!CL:CL))</f>
        <v/>
      </c>
      <c r="AL66" s="145" t="str">
        <f t="shared" si="18"/>
        <v/>
      </c>
      <c r="AM66" s="1286" t="str">
        <f t="shared" si="16"/>
        <v/>
      </c>
    </row>
    <row r="67" spans="2:39">
      <c r="B67" s="143">
        <f>INPUT_DATA!BP58</f>
        <v>0</v>
      </c>
      <c r="C67" s="1304" t="str">
        <f>IF($B67=0,"",_xlfn.XLOOKUP($B67,INPUT_DATA!$BP:$BP,INPUT_DATA!BQ:BQ))</f>
        <v/>
      </c>
      <c r="D67" s="146" t="str">
        <f>IF($B67=0,"",_xlfn.XLOOKUP($B67,INPUT_DATA!$BP:$BP,INPUT_DATA!BR:BR))</f>
        <v/>
      </c>
      <c r="E67" s="146" t="str">
        <f>IF($B67=0,"",_xlfn.XLOOKUP($B67,INPUT_DATA!$BP:$BP,INPUT_DATA!BS:BS))</f>
        <v/>
      </c>
      <c r="F67" s="146" t="str">
        <f t="shared" si="3"/>
        <v/>
      </c>
      <c r="G67" s="1304" t="str">
        <f>IF($B67=0,"",_xlfn.XLOOKUP($B67,INPUT_DATA!$BP:$BP,INPUT_DATA!BT:BT))</f>
        <v/>
      </c>
      <c r="H67" s="146" t="str">
        <f>IF($B67=0,"",_xlfn.XLOOKUP($B67,INPUT_DATA!$BP:$BP,INPUT_DATA!BU:BU))</f>
        <v/>
      </c>
      <c r="I67" s="146" t="str">
        <f>IF($B67=0,"",_xlfn.XLOOKUP($B67,INPUT_DATA!$BP:$BP,INPUT_DATA!BV:BV))</f>
        <v/>
      </c>
      <c r="J67" s="146" t="str">
        <f t="shared" si="4"/>
        <v/>
      </c>
      <c r="K67" s="1304" t="str">
        <f>IF($B67=0,"",_xlfn.XLOOKUP($B67,INPUT_DATA!$BP:$BP,INPUT_DATA!BW:BW))</f>
        <v/>
      </c>
      <c r="L67" s="146" t="str">
        <f>IF($B67=0,"",_xlfn.XLOOKUP($B67,INPUT_DATA!$BP:$BP,INPUT_DATA!BX:BX))</f>
        <v/>
      </c>
      <c r="M67" s="146" t="str">
        <f>IF($B67=0,"",_xlfn.XLOOKUP($B67,INPUT_DATA!$BP:$BP,INPUT_DATA!BY:BY))</f>
        <v/>
      </c>
      <c r="N67" s="146" t="str">
        <f t="shared" si="5"/>
        <v/>
      </c>
      <c r="O67" s="1286"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13"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13" t="str">
        <f t="shared" si="12"/>
        <v/>
      </c>
      <c r="AC67" s="145" t="str">
        <f t="shared" si="13"/>
        <v/>
      </c>
      <c r="AD67" s="1286"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13" t="str">
        <f t="shared" si="14"/>
        <v/>
      </c>
      <c r="AI67" s="145" t="str">
        <f>IF($B67=0,"",_xlfn.XLOOKUP($B67,INPUT_DATA!$BP:$BP,INPUT_DATA!CK:CK))</f>
        <v/>
      </c>
      <c r="AJ67" s="145" t="str">
        <f t="shared" si="15"/>
        <v/>
      </c>
      <c r="AK67" s="1286" t="str">
        <f>IF($B67=0,"",_xlfn.XLOOKUP($B67,INPUT_DATA!$BP:$BP,INPUT_DATA!CL:CL))</f>
        <v/>
      </c>
      <c r="AL67" s="145" t="str">
        <f t="shared" si="18"/>
        <v/>
      </c>
      <c r="AM67" s="1286" t="str">
        <f t="shared" si="16"/>
        <v/>
      </c>
    </row>
    <row r="68" spans="2:39">
      <c r="B68" s="143">
        <f>INPUT_DATA!BP59</f>
        <v>0</v>
      </c>
      <c r="C68" s="1304" t="str">
        <f>IF($B68=0,"",_xlfn.XLOOKUP($B68,INPUT_DATA!$BP:$BP,INPUT_DATA!BQ:BQ))</f>
        <v/>
      </c>
      <c r="D68" s="146" t="str">
        <f>IF($B68=0,"",_xlfn.XLOOKUP($B68,INPUT_DATA!$BP:$BP,INPUT_DATA!BR:BR))</f>
        <v/>
      </c>
      <c r="E68" s="146" t="str">
        <f>IF($B68=0,"",_xlfn.XLOOKUP($B68,INPUT_DATA!$BP:$BP,INPUT_DATA!BS:BS))</f>
        <v/>
      </c>
      <c r="F68" s="146" t="str">
        <f t="shared" si="3"/>
        <v/>
      </c>
      <c r="G68" s="1304" t="str">
        <f>IF($B68=0,"",_xlfn.XLOOKUP($B68,INPUT_DATA!$BP:$BP,INPUT_DATA!BT:BT))</f>
        <v/>
      </c>
      <c r="H68" s="146" t="str">
        <f>IF($B68=0,"",_xlfn.XLOOKUP($B68,INPUT_DATA!$BP:$BP,INPUT_DATA!BU:BU))</f>
        <v/>
      </c>
      <c r="I68" s="146" t="str">
        <f>IF($B68=0,"",_xlfn.XLOOKUP($B68,INPUT_DATA!$BP:$BP,INPUT_DATA!BV:BV))</f>
        <v/>
      </c>
      <c r="J68" s="146" t="str">
        <f t="shared" si="4"/>
        <v/>
      </c>
      <c r="K68" s="1304" t="str">
        <f>IF($B68=0,"",_xlfn.XLOOKUP($B68,INPUT_DATA!$BP:$BP,INPUT_DATA!BW:BW))</f>
        <v/>
      </c>
      <c r="L68" s="146" t="str">
        <f>IF($B68=0,"",_xlfn.XLOOKUP($B68,INPUT_DATA!$BP:$BP,INPUT_DATA!BX:BX))</f>
        <v/>
      </c>
      <c r="M68" s="146" t="str">
        <f>IF($B68=0,"",_xlfn.XLOOKUP($B68,INPUT_DATA!$BP:$BP,INPUT_DATA!BY:BY))</f>
        <v/>
      </c>
      <c r="N68" s="146" t="str">
        <f t="shared" si="5"/>
        <v/>
      </c>
      <c r="O68" s="1286"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13"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13" t="str">
        <f t="shared" si="12"/>
        <v/>
      </c>
      <c r="AC68" s="145" t="str">
        <f t="shared" si="13"/>
        <v/>
      </c>
      <c r="AD68" s="1286"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13" t="str">
        <f t="shared" si="14"/>
        <v/>
      </c>
      <c r="AI68" s="145" t="str">
        <f>IF($B68=0,"",_xlfn.XLOOKUP($B68,INPUT_DATA!$BP:$BP,INPUT_DATA!CK:CK))</f>
        <v/>
      </c>
      <c r="AJ68" s="145" t="str">
        <f t="shared" si="15"/>
        <v/>
      </c>
      <c r="AK68" s="1286" t="str">
        <f>IF($B68=0,"",_xlfn.XLOOKUP($B68,INPUT_DATA!$BP:$BP,INPUT_DATA!CL:CL))</f>
        <v/>
      </c>
      <c r="AL68" s="145" t="str">
        <f t="shared" si="18"/>
        <v/>
      </c>
      <c r="AM68" s="1286" t="str">
        <f t="shared" si="16"/>
        <v/>
      </c>
    </row>
    <row r="69" spans="2:39">
      <c r="B69" s="143">
        <f>INPUT_DATA!BP60</f>
        <v>0</v>
      </c>
      <c r="C69" s="1304" t="str">
        <f>IF($B69=0,"",_xlfn.XLOOKUP($B69,INPUT_DATA!$BP:$BP,INPUT_DATA!BQ:BQ))</f>
        <v/>
      </c>
      <c r="D69" s="146" t="str">
        <f>IF($B69=0,"",_xlfn.XLOOKUP($B69,INPUT_DATA!$BP:$BP,INPUT_DATA!BR:BR))</f>
        <v/>
      </c>
      <c r="E69" s="146" t="str">
        <f>IF($B69=0,"",_xlfn.XLOOKUP($B69,INPUT_DATA!$BP:$BP,INPUT_DATA!BS:BS))</f>
        <v/>
      </c>
      <c r="F69" s="146" t="str">
        <f t="shared" si="3"/>
        <v/>
      </c>
      <c r="G69" s="1304" t="str">
        <f>IF($B69=0,"",_xlfn.XLOOKUP($B69,INPUT_DATA!$BP:$BP,INPUT_DATA!BT:BT))</f>
        <v/>
      </c>
      <c r="H69" s="146" t="str">
        <f>IF($B69=0,"",_xlfn.XLOOKUP($B69,INPUT_DATA!$BP:$BP,INPUT_DATA!BU:BU))</f>
        <v/>
      </c>
      <c r="I69" s="146" t="str">
        <f>IF($B69=0,"",_xlfn.XLOOKUP($B69,INPUT_DATA!$BP:$BP,INPUT_DATA!BV:BV))</f>
        <v/>
      </c>
      <c r="J69" s="146" t="str">
        <f t="shared" si="4"/>
        <v/>
      </c>
      <c r="K69" s="1304" t="str">
        <f>IF($B69=0,"",_xlfn.XLOOKUP($B69,INPUT_DATA!$BP:$BP,INPUT_DATA!BW:BW))</f>
        <v/>
      </c>
      <c r="L69" s="146" t="str">
        <f>IF($B69=0,"",_xlfn.XLOOKUP($B69,INPUT_DATA!$BP:$BP,INPUT_DATA!BX:BX))</f>
        <v/>
      </c>
      <c r="M69" s="146" t="str">
        <f>IF($B69=0,"",_xlfn.XLOOKUP($B69,INPUT_DATA!$BP:$BP,INPUT_DATA!BY:BY))</f>
        <v/>
      </c>
      <c r="N69" s="146" t="str">
        <f t="shared" si="5"/>
        <v/>
      </c>
      <c r="O69" s="1286"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13"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13" t="str">
        <f t="shared" si="12"/>
        <v/>
      </c>
      <c r="AC69" s="145" t="str">
        <f t="shared" si="13"/>
        <v/>
      </c>
      <c r="AD69" s="1286"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13" t="str">
        <f t="shared" si="14"/>
        <v/>
      </c>
      <c r="AI69" s="145" t="str">
        <f>IF($B69=0,"",_xlfn.XLOOKUP($B69,INPUT_DATA!$BP:$BP,INPUT_DATA!CK:CK))</f>
        <v/>
      </c>
      <c r="AJ69" s="145" t="str">
        <f t="shared" si="15"/>
        <v/>
      </c>
      <c r="AK69" s="1286" t="str">
        <f>IF($B69=0,"",_xlfn.XLOOKUP($B69,INPUT_DATA!$BP:$BP,INPUT_DATA!CL:CL))</f>
        <v/>
      </c>
      <c r="AL69" s="145" t="str">
        <f t="shared" si="18"/>
        <v/>
      </c>
      <c r="AM69" s="1286" t="str">
        <f t="shared" si="16"/>
        <v/>
      </c>
    </row>
    <row r="70" spans="2:39">
      <c r="B70" s="143">
        <f>INPUT_DATA!BP61</f>
        <v>0</v>
      </c>
      <c r="C70" s="1304" t="str">
        <f>IF($B70=0,"",_xlfn.XLOOKUP($B70,INPUT_DATA!$BP:$BP,INPUT_DATA!BQ:BQ))</f>
        <v/>
      </c>
      <c r="D70" s="146" t="str">
        <f>IF($B70=0,"",_xlfn.XLOOKUP($B70,INPUT_DATA!$BP:$BP,INPUT_DATA!BR:BR))</f>
        <v/>
      </c>
      <c r="E70" s="146" t="str">
        <f>IF($B70=0,"",_xlfn.XLOOKUP($B70,INPUT_DATA!$BP:$BP,INPUT_DATA!BS:BS))</f>
        <v/>
      </c>
      <c r="F70" s="146" t="str">
        <f t="shared" si="3"/>
        <v/>
      </c>
      <c r="G70" s="1304" t="str">
        <f>IF($B70=0,"",_xlfn.XLOOKUP($B70,INPUT_DATA!$BP:$BP,INPUT_DATA!BT:BT))</f>
        <v/>
      </c>
      <c r="H70" s="146" t="str">
        <f>IF($B70=0,"",_xlfn.XLOOKUP($B70,INPUT_DATA!$BP:$BP,INPUT_DATA!BU:BU))</f>
        <v/>
      </c>
      <c r="I70" s="146" t="str">
        <f>IF($B70=0,"",_xlfn.XLOOKUP($B70,INPUT_DATA!$BP:$BP,INPUT_DATA!BV:BV))</f>
        <v/>
      </c>
      <c r="J70" s="146" t="str">
        <f t="shared" si="4"/>
        <v/>
      </c>
      <c r="K70" s="1304" t="str">
        <f>IF($B70=0,"",_xlfn.XLOOKUP($B70,INPUT_DATA!$BP:$BP,INPUT_DATA!BW:BW))</f>
        <v/>
      </c>
      <c r="L70" s="146" t="str">
        <f>IF($B70=0,"",_xlfn.XLOOKUP($B70,INPUT_DATA!$BP:$BP,INPUT_DATA!BX:BX))</f>
        <v/>
      </c>
      <c r="M70" s="146" t="str">
        <f>IF($B70=0,"",_xlfn.XLOOKUP($B70,INPUT_DATA!$BP:$BP,INPUT_DATA!BY:BY))</f>
        <v/>
      </c>
      <c r="N70" s="146" t="str">
        <f t="shared" si="5"/>
        <v/>
      </c>
      <c r="O70" s="1286"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13"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13" t="str">
        <f t="shared" si="12"/>
        <v/>
      </c>
      <c r="AC70" s="145" t="str">
        <f t="shared" si="13"/>
        <v/>
      </c>
      <c r="AD70" s="1286"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13" t="str">
        <f t="shared" si="14"/>
        <v/>
      </c>
      <c r="AI70" s="145" t="str">
        <f>IF($B70=0,"",_xlfn.XLOOKUP($B70,INPUT_DATA!$BP:$BP,INPUT_DATA!CK:CK))</f>
        <v/>
      </c>
      <c r="AJ70" s="145" t="str">
        <f t="shared" si="15"/>
        <v/>
      </c>
      <c r="AK70" s="1286" t="str">
        <f>IF($B70=0,"",_xlfn.XLOOKUP($B70,INPUT_DATA!$BP:$BP,INPUT_DATA!CL:CL))</f>
        <v/>
      </c>
      <c r="AL70" s="145" t="str">
        <f t="shared" si="18"/>
        <v/>
      </c>
      <c r="AM70" s="1286" t="str">
        <f t="shared" si="16"/>
        <v/>
      </c>
    </row>
    <row r="71" spans="2:39">
      <c r="B71" s="143">
        <f>INPUT_DATA!BP62</f>
        <v>0</v>
      </c>
      <c r="C71" s="1304" t="str">
        <f>IF($B71=0,"",_xlfn.XLOOKUP($B71,INPUT_DATA!$BP:$BP,INPUT_DATA!BQ:BQ))</f>
        <v/>
      </c>
      <c r="D71" s="146" t="str">
        <f>IF($B71=0,"",_xlfn.XLOOKUP($B71,INPUT_DATA!$BP:$BP,INPUT_DATA!BR:BR))</f>
        <v/>
      </c>
      <c r="E71" s="146" t="str">
        <f>IF($B71=0,"",_xlfn.XLOOKUP($B71,INPUT_DATA!$BP:$BP,INPUT_DATA!BS:BS))</f>
        <v/>
      </c>
      <c r="F71" s="146" t="str">
        <f t="shared" si="3"/>
        <v/>
      </c>
      <c r="G71" s="1304" t="str">
        <f>IF($B71=0,"",_xlfn.XLOOKUP($B71,INPUT_DATA!$BP:$BP,INPUT_DATA!BT:BT))</f>
        <v/>
      </c>
      <c r="H71" s="146" t="str">
        <f>IF($B71=0,"",_xlfn.XLOOKUP($B71,INPUT_DATA!$BP:$BP,INPUT_DATA!BU:BU))</f>
        <v/>
      </c>
      <c r="I71" s="146" t="str">
        <f>IF($B71=0,"",_xlfn.XLOOKUP($B71,INPUT_DATA!$BP:$BP,INPUT_DATA!BV:BV))</f>
        <v/>
      </c>
      <c r="J71" s="146" t="str">
        <f t="shared" si="4"/>
        <v/>
      </c>
      <c r="K71" s="1304" t="str">
        <f>IF($B71=0,"",_xlfn.XLOOKUP($B71,INPUT_DATA!$BP:$BP,INPUT_DATA!BW:BW))</f>
        <v/>
      </c>
      <c r="L71" s="146" t="str">
        <f>IF($B71=0,"",_xlfn.XLOOKUP($B71,INPUT_DATA!$BP:$BP,INPUT_DATA!BX:BX))</f>
        <v/>
      </c>
      <c r="M71" s="146" t="str">
        <f>IF($B71=0,"",_xlfn.XLOOKUP($B71,INPUT_DATA!$BP:$BP,INPUT_DATA!BY:BY))</f>
        <v/>
      </c>
      <c r="N71" s="146" t="str">
        <f t="shared" si="5"/>
        <v/>
      </c>
      <c r="O71" s="1286"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13"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13" t="str">
        <f t="shared" si="12"/>
        <v/>
      </c>
      <c r="AC71" s="145" t="str">
        <f t="shared" si="13"/>
        <v/>
      </c>
      <c r="AD71" s="1286"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13" t="str">
        <f t="shared" si="14"/>
        <v/>
      </c>
      <c r="AI71" s="145" t="str">
        <f>IF($B71=0,"",_xlfn.XLOOKUP($B71,INPUT_DATA!$BP:$BP,INPUT_DATA!CK:CK))</f>
        <v/>
      </c>
      <c r="AJ71" s="145" t="str">
        <f t="shared" si="15"/>
        <v/>
      </c>
      <c r="AK71" s="1286" t="str">
        <f>IF($B71=0,"",_xlfn.XLOOKUP($B71,INPUT_DATA!$BP:$BP,INPUT_DATA!CL:CL))</f>
        <v/>
      </c>
      <c r="AL71" s="145" t="str">
        <f t="shared" si="18"/>
        <v/>
      </c>
      <c r="AM71" s="1286" t="str">
        <f t="shared" si="16"/>
        <v/>
      </c>
    </row>
    <row r="72" spans="2:39">
      <c r="B72" s="143">
        <f>INPUT_DATA!BP63</f>
        <v>0</v>
      </c>
      <c r="C72" s="1304" t="str">
        <f>IF($B72=0,"",_xlfn.XLOOKUP($B72,INPUT_DATA!$BP:$BP,INPUT_DATA!BQ:BQ))</f>
        <v/>
      </c>
      <c r="D72" s="146" t="str">
        <f>IF($B72=0,"",_xlfn.XLOOKUP($B72,INPUT_DATA!$BP:$BP,INPUT_DATA!BR:BR))</f>
        <v/>
      </c>
      <c r="E72" s="146" t="str">
        <f>IF($B72=0,"",_xlfn.XLOOKUP($B72,INPUT_DATA!$BP:$BP,INPUT_DATA!BS:BS))</f>
        <v/>
      </c>
      <c r="F72" s="146" t="str">
        <f t="shared" si="3"/>
        <v/>
      </c>
      <c r="G72" s="1304" t="str">
        <f>IF($B72=0,"",_xlfn.XLOOKUP($B72,INPUT_DATA!$BP:$BP,INPUT_DATA!BT:BT))</f>
        <v/>
      </c>
      <c r="H72" s="146" t="str">
        <f>IF($B72=0,"",_xlfn.XLOOKUP($B72,INPUT_DATA!$BP:$BP,INPUT_DATA!BU:BU))</f>
        <v/>
      </c>
      <c r="I72" s="146" t="str">
        <f>IF($B72=0,"",_xlfn.XLOOKUP($B72,INPUT_DATA!$BP:$BP,INPUT_DATA!BV:BV))</f>
        <v/>
      </c>
      <c r="J72" s="146" t="str">
        <f t="shared" si="4"/>
        <v/>
      </c>
      <c r="K72" s="1304" t="str">
        <f>IF($B72=0,"",_xlfn.XLOOKUP($B72,INPUT_DATA!$BP:$BP,INPUT_DATA!BW:BW))</f>
        <v/>
      </c>
      <c r="L72" s="146" t="str">
        <f>IF($B72=0,"",_xlfn.XLOOKUP($B72,INPUT_DATA!$BP:$BP,INPUT_DATA!BX:BX))</f>
        <v/>
      </c>
      <c r="M72" s="146" t="str">
        <f>IF($B72=0,"",_xlfn.XLOOKUP($B72,INPUT_DATA!$BP:$BP,INPUT_DATA!BY:BY))</f>
        <v/>
      </c>
      <c r="N72" s="146" t="str">
        <f t="shared" si="5"/>
        <v/>
      </c>
      <c r="O72" s="1286"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13"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13" t="str">
        <f t="shared" si="12"/>
        <v/>
      </c>
      <c r="AC72" s="145" t="str">
        <f t="shared" si="13"/>
        <v/>
      </c>
      <c r="AD72" s="1286"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13" t="str">
        <f t="shared" si="14"/>
        <v/>
      </c>
      <c r="AI72" s="145" t="str">
        <f>IF($B72=0,"",_xlfn.XLOOKUP($B72,INPUT_DATA!$BP:$BP,INPUT_DATA!CK:CK))</f>
        <v/>
      </c>
      <c r="AJ72" s="145" t="str">
        <f t="shared" si="15"/>
        <v/>
      </c>
      <c r="AK72" s="1286" t="str">
        <f>IF($B72=0,"",_xlfn.XLOOKUP($B72,INPUT_DATA!$BP:$BP,INPUT_DATA!CL:CL))</f>
        <v/>
      </c>
      <c r="AL72" s="145" t="str">
        <f t="shared" si="18"/>
        <v/>
      </c>
      <c r="AM72" s="1286" t="str">
        <f t="shared" si="16"/>
        <v/>
      </c>
    </row>
    <row r="73" spans="2:39">
      <c r="B73" s="143">
        <f>INPUT_DATA!BP64</f>
        <v>0</v>
      </c>
      <c r="C73" s="1304" t="str">
        <f>IF($B73=0,"",_xlfn.XLOOKUP($B73,INPUT_DATA!$BP:$BP,INPUT_DATA!BQ:BQ))</f>
        <v/>
      </c>
      <c r="D73" s="146" t="str">
        <f>IF($B73=0,"",_xlfn.XLOOKUP($B73,INPUT_DATA!$BP:$BP,INPUT_DATA!BR:BR))</f>
        <v/>
      </c>
      <c r="E73" s="146" t="str">
        <f>IF($B73=0,"",_xlfn.XLOOKUP($B73,INPUT_DATA!$BP:$BP,INPUT_DATA!BS:BS))</f>
        <v/>
      </c>
      <c r="F73" s="146" t="str">
        <f t="shared" si="3"/>
        <v/>
      </c>
      <c r="G73" s="1304" t="str">
        <f>IF($B73=0,"",_xlfn.XLOOKUP($B73,INPUT_DATA!$BP:$BP,INPUT_DATA!BT:BT))</f>
        <v/>
      </c>
      <c r="H73" s="146" t="str">
        <f>IF($B73=0,"",_xlfn.XLOOKUP($B73,INPUT_DATA!$BP:$BP,INPUT_DATA!BU:BU))</f>
        <v/>
      </c>
      <c r="I73" s="146" t="str">
        <f>IF($B73=0,"",_xlfn.XLOOKUP($B73,INPUT_DATA!$BP:$BP,INPUT_DATA!BV:BV))</f>
        <v/>
      </c>
      <c r="J73" s="146" t="str">
        <f t="shared" si="4"/>
        <v/>
      </c>
      <c r="K73" s="1304" t="str">
        <f>IF($B73=0,"",_xlfn.XLOOKUP($B73,INPUT_DATA!$BP:$BP,INPUT_DATA!BW:BW))</f>
        <v/>
      </c>
      <c r="L73" s="146" t="str">
        <f>IF($B73=0,"",_xlfn.XLOOKUP($B73,INPUT_DATA!$BP:$BP,INPUT_DATA!BX:BX))</f>
        <v/>
      </c>
      <c r="M73" s="146" t="str">
        <f>IF($B73=0,"",_xlfn.XLOOKUP($B73,INPUT_DATA!$BP:$BP,INPUT_DATA!BY:BY))</f>
        <v/>
      </c>
      <c r="N73" s="146" t="str">
        <f t="shared" si="5"/>
        <v/>
      </c>
      <c r="O73" s="1286"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13"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13" t="str">
        <f t="shared" si="12"/>
        <v/>
      </c>
      <c r="AC73" s="145" t="str">
        <f t="shared" si="13"/>
        <v/>
      </c>
      <c r="AD73" s="1286"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13" t="str">
        <f t="shared" si="14"/>
        <v/>
      </c>
      <c r="AI73" s="145" t="str">
        <f>IF($B73=0,"",_xlfn.XLOOKUP($B73,INPUT_DATA!$BP:$BP,INPUT_DATA!CK:CK))</f>
        <v/>
      </c>
      <c r="AJ73" s="145" t="str">
        <f t="shared" si="15"/>
        <v/>
      </c>
      <c r="AK73" s="1286" t="str">
        <f>IF($B73=0,"",_xlfn.XLOOKUP($B73,INPUT_DATA!$BP:$BP,INPUT_DATA!CL:CL))</f>
        <v/>
      </c>
      <c r="AL73" s="145" t="str">
        <f t="shared" si="18"/>
        <v/>
      </c>
      <c r="AM73" s="1286" t="str">
        <f t="shared" si="16"/>
        <v/>
      </c>
    </row>
    <row r="74" spans="2:39">
      <c r="B74" s="143">
        <f>INPUT_DATA!BP65</f>
        <v>0</v>
      </c>
      <c r="C74" s="1304" t="str">
        <f>IF($B74=0,"",_xlfn.XLOOKUP($B74,INPUT_DATA!$BP:$BP,INPUT_DATA!BQ:BQ))</f>
        <v/>
      </c>
      <c r="D74" s="146" t="str">
        <f>IF($B74=0,"",_xlfn.XLOOKUP($B74,INPUT_DATA!$BP:$BP,INPUT_DATA!BR:BR))</f>
        <v/>
      </c>
      <c r="E74" s="146" t="str">
        <f>IF($B74=0,"",_xlfn.XLOOKUP($B74,INPUT_DATA!$BP:$BP,INPUT_DATA!BS:BS))</f>
        <v/>
      </c>
      <c r="F74" s="146" t="str">
        <f t="shared" si="3"/>
        <v/>
      </c>
      <c r="G74" s="1304" t="str">
        <f>IF($B74=0,"",_xlfn.XLOOKUP($B74,INPUT_DATA!$BP:$BP,INPUT_DATA!BT:BT))</f>
        <v/>
      </c>
      <c r="H74" s="146" t="str">
        <f>IF($B74=0,"",_xlfn.XLOOKUP($B74,INPUT_DATA!$BP:$BP,INPUT_DATA!BU:BU))</f>
        <v/>
      </c>
      <c r="I74" s="146" t="str">
        <f>IF($B74=0,"",_xlfn.XLOOKUP($B74,INPUT_DATA!$BP:$BP,INPUT_DATA!BV:BV))</f>
        <v/>
      </c>
      <c r="J74" s="146" t="str">
        <f t="shared" si="4"/>
        <v/>
      </c>
      <c r="K74" s="1304" t="str">
        <f>IF($B74=0,"",_xlfn.XLOOKUP($B74,INPUT_DATA!$BP:$BP,INPUT_DATA!BW:BW))</f>
        <v/>
      </c>
      <c r="L74" s="146" t="str">
        <f>IF($B74=0,"",_xlfn.XLOOKUP($B74,INPUT_DATA!$BP:$BP,INPUT_DATA!BX:BX))</f>
        <v/>
      </c>
      <c r="M74" s="146" t="str">
        <f>IF($B74=0,"",_xlfn.XLOOKUP($B74,INPUT_DATA!$BP:$BP,INPUT_DATA!BY:BY))</f>
        <v/>
      </c>
      <c r="N74" s="146" t="str">
        <f t="shared" si="5"/>
        <v/>
      </c>
      <c r="O74" s="1286"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13"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13" t="str">
        <f t="shared" si="12"/>
        <v/>
      </c>
      <c r="AC74" s="145" t="str">
        <f t="shared" si="13"/>
        <v/>
      </c>
      <c r="AD74" s="1286"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13" t="str">
        <f t="shared" si="14"/>
        <v/>
      </c>
      <c r="AI74" s="145" t="str">
        <f>IF($B74=0,"",_xlfn.XLOOKUP($B74,INPUT_DATA!$BP:$BP,INPUT_DATA!CK:CK))</f>
        <v/>
      </c>
      <c r="AJ74" s="145" t="str">
        <f t="shared" si="15"/>
        <v/>
      </c>
      <c r="AK74" s="1286" t="str">
        <f>IF($B74=0,"",_xlfn.XLOOKUP($B74,INPUT_DATA!$BP:$BP,INPUT_DATA!CL:CL))</f>
        <v/>
      </c>
      <c r="AL74" s="145" t="str">
        <f t="shared" si="18"/>
        <v/>
      </c>
      <c r="AM74" s="1286" t="str">
        <f t="shared" si="16"/>
        <v/>
      </c>
    </row>
    <row r="75" spans="2:39">
      <c r="B75" s="143">
        <f>INPUT_DATA!BP66</f>
        <v>0</v>
      </c>
      <c r="C75" s="1304" t="str">
        <f>IF($B75=0,"",_xlfn.XLOOKUP($B75,INPUT_DATA!$BP:$BP,INPUT_DATA!BQ:BQ))</f>
        <v/>
      </c>
      <c r="D75" s="146" t="str">
        <f>IF($B75=0,"",_xlfn.XLOOKUP($B75,INPUT_DATA!$BP:$BP,INPUT_DATA!BR:BR))</f>
        <v/>
      </c>
      <c r="E75" s="146" t="str">
        <f>IF($B75=0,"",_xlfn.XLOOKUP($B75,INPUT_DATA!$BP:$BP,INPUT_DATA!BS:BS))</f>
        <v/>
      </c>
      <c r="F75" s="146" t="str">
        <f t="shared" si="3"/>
        <v/>
      </c>
      <c r="G75" s="1304" t="str">
        <f>IF($B75=0,"",_xlfn.XLOOKUP($B75,INPUT_DATA!$BP:$BP,INPUT_DATA!BT:BT))</f>
        <v/>
      </c>
      <c r="H75" s="146" t="str">
        <f>IF($B75=0,"",_xlfn.XLOOKUP($B75,INPUT_DATA!$BP:$BP,INPUT_DATA!BU:BU))</f>
        <v/>
      </c>
      <c r="I75" s="146" t="str">
        <f>IF($B75=0,"",_xlfn.XLOOKUP($B75,INPUT_DATA!$BP:$BP,INPUT_DATA!BV:BV))</f>
        <v/>
      </c>
      <c r="J75" s="146" t="str">
        <f t="shared" si="4"/>
        <v/>
      </c>
      <c r="K75" s="1304" t="str">
        <f>IF($B75=0,"",_xlfn.XLOOKUP($B75,INPUT_DATA!$BP:$BP,INPUT_DATA!BW:BW))</f>
        <v/>
      </c>
      <c r="L75" s="146" t="str">
        <f>IF($B75=0,"",_xlfn.XLOOKUP($B75,INPUT_DATA!$BP:$BP,INPUT_DATA!BX:BX))</f>
        <v/>
      </c>
      <c r="M75" s="146" t="str">
        <f>IF($B75=0,"",_xlfn.XLOOKUP($B75,INPUT_DATA!$BP:$BP,INPUT_DATA!BY:BY))</f>
        <v/>
      </c>
      <c r="N75" s="146" t="str">
        <f t="shared" si="5"/>
        <v/>
      </c>
      <c r="O75" s="1286"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13"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13" t="str">
        <f t="shared" si="12"/>
        <v/>
      </c>
      <c r="AC75" s="145" t="str">
        <f t="shared" si="13"/>
        <v/>
      </c>
      <c r="AD75" s="1286"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13" t="str">
        <f t="shared" si="14"/>
        <v/>
      </c>
      <c r="AI75" s="145" t="str">
        <f>IF($B75=0,"",_xlfn.XLOOKUP($B75,INPUT_DATA!$BP:$BP,INPUT_DATA!CK:CK))</f>
        <v/>
      </c>
      <c r="AJ75" s="145" t="str">
        <f t="shared" si="15"/>
        <v/>
      </c>
      <c r="AK75" s="1286" t="str">
        <f>IF($B75=0,"",_xlfn.XLOOKUP($B75,INPUT_DATA!$BP:$BP,INPUT_DATA!CL:CL))</f>
        <v/>
      </c>
      <c r="AL75" s="145" t="str">
        <f t="shared" si="18"/>
        <v/>
      </c>
      <c r="AM75" s="1286" t="str">
        <f t="shared" si="16"/>
        <v/>
      </c>
    </row>
    <row r="76" spans="2:39">
      <c r="B76" s="143">
        <f>INPUT_DATA!BP67</f>
        <v>0</v>
      </c>
      <c r="C76" s="1304" t="str">
        <f>IF($B76=0,"",_xlfn.XLOOKUP($B76,INPUT_DATA!$BP:$BP,INPUT_DATA!BQ:BQ))</f>
        <v/>
      </c>
      <c r="D76" s="146" t="str">
        <f>IF($B76=0,"",_xlfn.XLOOKUP($B76,INPUT_DATA!$BP:$BP,INPUT_DATA!BR:BR))</f>
        <v/>
      </c>
      <c r="E76" s="146" t="str">
        <f>IF($B76=0,"",_xlfn.XLOOKUP($B76,INPUT_DATA!$BP:$BP,INPUT_DATA!BS:BS))</f>
        <v/>
      </c>
      <c r="F76" s="146" t="str">
        <f t="shared" si="3"/>
        <v/>
      </c>
      <c r="G76" s="1304" t="str">
        <f>IF($B76=0,"",_xlfn.XLOOKUP($B76,INPUT_DATA!$BP:$BP,INPUT_DATA!BT:BT))</f>
        <v/>
      </c>
      <c r="H76" s="146" t="str">
        <f>IF($B76=0,"",_xlfn.XLOOKUP($B76,INPUT_DATA!$BP:$BP,INPUT_DATA!BU:BU))</f>
        <v/>
      </c>
      <c r="I76" s="146" t="str">
        <f>IF($B76=0,"",_xlfn.XLOOKUP($B76,INPUT_DATA!$BP:$BP,INPUT_DATA!BV:BV))</f>
        <v/>
      </c>
      <c r="J76" s="146" t="str">
        <f t="shared" si="4"/>
        <v/>
      </c>
      <c r="K76" s="1304" t="str">
        <f>IF($B76=0,"",_xlfn.XLOOKUP($B76,INPUT_DATA!$BP:$BP,INPUT_DATA!BW:BW))</f>
        <v/>
      </c>
      <c r="L76" s="146" t="str">
        <f>IF($B76=0,"",_xlfn.XLOOKUP($B76,INPUT_DATA!$BP:$BP,INPUT_DATA!BX:BX))</f>
        <v/>
      </c>
      <c r="M76" s="146" t="str">
        <f>IF($B76=0,"",_xlfn.XLOOKUP($B76,INPUT_DATA!$BP:$BP,INPUT_DATA!BY:BY))</f>
        <v/>
      </c>
      <c r="N76" s="146" t="str">
        <f t="shared" si="5"/>
        <v/>
      </c>
      <c r="O76" s="1286"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13"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13" t="str">
        <f t="shared" si="12"/>
        <v/>
      </c>
      <c r="AC76" s="145" t="str">
        <f t="shared" si="13"/>
        <v/>
      </c>
      <c r="AD76" s="1286"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13" t="str">
        <f t="shared" si="14"/>
        <v/>
      </c>
      <c r="AI76" s="145" t="str">
        <f>IF($B76=0,"",_xlfn.XLOOKUP($B76,INPUT_DATA!$BP:$BP,INPUT_DATA!CK:CK))</f>
        <v/>
      </c>
      <c r="AJ76" s="145" t="str">
        <f t="shared" si="15"/>
        <v/>
      </c>
      <c r="AK76" s="1286" t="str">
        <f>IF($B76=0,"",_xlfn.XLOOKUP($B76,INPUT_DATA!$BP:$BP,INPUT_DATA!CL:CL))</f>
        <v/>
      </c>
      <c r="AL76" s="145" t="str">
        <f t="shared" si="18"/>
        <v/>
      </c>
      <c r="AM76" s="1286" t="str">
        <f t="shared" si="16"/>
        <v/>
      </c>
    </row>
    <row r="77" spans="2:39">
      <c r="B77" s="143">
        <f>INPUT_DATA!BP68</f>
        <v>0</v>
      </c>
      <c r="C77" s="1304" t="str">
        <f>IF($B77=0,"",_xlfn.XLOOKUP($B77,INPUT_DATA!$BP:$BP,INPUT_DATA!BQ:BQ))</f>
        <v/>
      </c>
      <c r="D77" s="146" t="str">
        <f>IF($B77=0,"",_xlfn.XLOOKUP($B77,INPUT_DATA!$BP:$BP,INPUT_DATA!BR:BR))</f>
        <v/>
      </c>
      <c r="E77" s="146" t="str">
        <f>IF($B77=0,"",_xlfn.XLOOKUP($B77,INPUT_DATA!$BP:$BP,INPUT_DATA!BS:BS))</f>
        <v/>
      </c>
      <c r="F77" s="146" t="str">
        <f t="shared" si="3"/>
        <v/>
      </c>
      <c r="G77" s="1304" t="str">
        <f>IF($B77=0,"",_xlfn.XLOOKUP($B77,INPUT_DATA!$BP:$BP,INPUT_DATA!BT:BT))</f>
        <v/>
      </c>
      <c r="H77" s="146" t="str">
        <f>IF($B77=0,"",_xlfn.XLOOKUP($B77,INPUT_DATA!$BP:$BP,INPUT_DATA!BU:BU))</f>
        <v/>
      </c>
      <c r="I77" s="146" t="str">
        <f>IF($B77=0,"",_xlfn.XLOOKUP($B77,INPUT_DATA!$BP:$BP,INPUT_DATA!BV:BV))</f>
        <v/>
      </c>
      <c r="J77" s="146" t="str">
        <f t="shared" si="4"/>
        <v/>
      </c>
      <c r="K77" s="1304" t="str">
        <f>IF($B77=0,"",_xlfn.XLOOKUP($B77,INPUT_DATA!$BP:$BP,INPUT_DATA!BW:BW))</f>
        <v/>
      </c>
      <c r="L77" s="146" t="str">
        <f>IF($B77=0,"",_xlfn.XLOOKUP($B77,INPUT_DATA!$BP:$BP,INPUT_DATA!BX:BX))</f>
        <v/>
      </c>
      <c r="M77" s="146" t="str">
        <f>IF($B77=0,"",_xlfn.XLOOKUP($B77,INPUT_DATA!$BP:$BP,INPUT_DATA!BY:BY))</f>
        <v/>
      </c>
      <c r="N77" s="146" t="str">
        <f t="shared" si="5"/>
        <v/>
      </c>
      <c r="O77" s="1286"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13"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13" t="str">
        <f t="shared" si="12"/>
        <v/>
      </c>
      <c r="AC77" s="145" t="str">
        <f t="shared" si="13"/>
        <v/>
      </c>
      <c r="AD77" s="1286"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13" t="str">
        <f t="shared" si="14"/>
        <v/>
      </c>
      <c r="AI77" s="145" t="str">
        <f>IF($B77=0,"",_xlfn.XLOOKUP($B77,INPUT_DATA!$BP:$BP,INPUT_DATA!CK:CK))</f>
        <v/>
      </c>
      <c r="AJ77" s="145" t="str">
        <f t="shared" si="15"/>
        <v/>
      </c>
      <c r="AK77" s="1286" t="str">
        <f>IF($B77=0,"",_xlfn.XLOOKUP($B77,INPUT_DATA!$BP:$BP,INPUT_DATA!CL:CL))</f>
        <v/>
      </c>
      <c r="AL77" s="145" t="str">
        <f t="shared" si="18"/>
        <v/>
      </c>
      <c r="AM77" s="1286" t="str">
        <f t="shared" si="16"/>
        <v/>
      </c>
    </row>
    <row r="78" spans="2:39">
      <c r="B78" s="143">
        <f>INPUT_DATA!BP69</f>
        <v>0</v>
      </c>
      <c r="C78" s="1304" t="str">
        <f>IF($B78=0,"",_xlfn.XLOOKUP($B78,INPUT_DATA!$BP:$BP,INPUT_DATA!BQ:BQ))</f>
        <v/>
      </c>
      <c r="D78" s="146" t="str">
        <f>IF($B78=0,"",_xlfn.XLOOKUP($B78,INPUT_DATA!$BP:$BP,INPUT_DATA!BR:BR))</f>
        <v/>
      </c>
      <c r="E78" s="146" t="str">
        <f>IF($B78=0,"",_xlfn.XLOOKUP($B78,INPUT_DATA!$BP:$BP,INPUT_DATA!BS:BS))</f>
        <v/>
      </c>
      <c r="F78" s="146" t="str">
        <f t="shared" ref="F78:F83" si="19">IF($B78=0,"",D78+E78)</f>
        <v/>
      </c>
      <c r="G78" s="1304" t="str">
        <f>IF($B78=0,"",_xlfn.XLOOKUP($B78,INPUT_DATA!$BP:$BP,INPUT_DATA!BT:BT))</f>
        <v/>
      </c>
      <c r="H78" s="146" t="str">
        <f>IF($B78=0,"",_xlfn.XLOOKUP($B78,INPUT_DATA!$BP:$BP,INPUT_DATA!BU:BU))</f>
        <v/>
      </c>
      <c r="I78" s="146" t="str">
        <f>IF($B78=0,"",_xlfn.XLOOKUP($B78,INPUT_DATA!$BP:$BP,INPUT_DATA!BV:BV))</f>
        <v/>
      </c>
      <c r="J78" s="146" t="str">
        <f t="shared" ref="J78:J83" si="20">IF($B78=0,"",H78+I78)</f>
        <v/>
      </c>
      <c r="K78" s="1304" t="str">
        <f>IF($B78=0,"",_xlfn.XLOOKUP($B78,INPUT_DATA!$BP:$BP,INPUT_DATA!BW:BW))</f>
        <v/>
      </c>
      <c r="L78" s="146" t="str">
        <f>IF($B78=0,"",_xlfn.XLOOKUP($B78,INPUT_DATA!$BP:$BP,INPUT_DATA!BX:BX))</f>
        <v/>
      </c>
      <c r="M78" s="146" t="str">
        <f>IF($B78=0,"",_xlfn.XLOOKUP($B78,INPUT_DATA!$BP:$BP,INPUT_DATA!BY:BY))</f>
        <v/>
      </c>
      <c r="N78" s="146" t="str">
        <f t="shared" ref="N78:N83" si="21">IF($B78=0,"",L78+M78)</f>
        <v/>
      </c>
      <c r="O78" s="1286" t="str">
        <f t="shared" ref="O78:O83" si="22">IF($B78=0,"",SUM(C78,G78,K78))</f>
        <v/>
      </c>
      <c r="P78" s="145" t="str">
        <f t="shared" ref="P78:P83" si="23">IF($B78=0,"",SUM(D78,H78,L78))</f>
        <v/>
      </c>
      <c r="Q78" s="145" t="str">
        <f t="shared" ref="Q78:Q83" si="24">IF($B78=0,"",SUM(E78,I78,M78))</f>
        <v/>
      </c>
      <c r="R78" s="145" t="str">
        <f t="shared" ref="R78:R83" si="25">IF($B78=0,"",SUM(F78,J78,N78))</f>
        <v/>
      </c>
      <c r="S78" s="146" t="str">
        <f>IF($B78=0,"",_xlfn.XLOOKUP($B78,INPUT_DATA!$BP:$BP,INPUT_DATA!BZ:BZ))</f>
        <v/>
      </c>
      <c r="T78" s="146" t="str">
        <f>IF($B78=0,"",_xlfn.XLOOKUP($B78,INPUT_DATA!$BP:$BP,INPUT_DATA!CA:CA))</f>
        <v/>
      </c>
      <c r="U78" s="146" t="str">
        <f>IF($B78=0,"",_xlfn.XLOOKUP($B78,INPUT_DATA!$BP:$BP,INPUT_DATA!CB:CB))</f>
        <v/>
      </c>
      <c r="V78" s="1313" t="str">
        <f t="shared" ref="V78:V83" si="26">IF($B78=0,"",100%)</f>
        <v/>
      </c>
      <c r="W78" s="145" t="str">
        <f t="shared" ref="W78:W83" si="27">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13" t="str">
        <f t="shared" ref="AB78:AB83" si="28">IF($B78=0,"",93%)</f>
        <v/>
      </c>
      <c r="AC78" s="145" t="str">
        <f t="shared" ref="AC78:AC83" si="29">IF($B78=0,"",SUM(Y78:AA78)*AB78)</f>
        <v/>
      </c>
      <c r="AD78" s="1286"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13" t="str">
        <f t="shared" ref="AH78:AH83" si="30">IF($B78=0,"",60%)</f>
        <v/>
      </c>
      <c r="AI78" s="145" t="str">
        <f>IF($B78=0,"",_xlfn.XLOOKUP($B78,INPUT_DATA!$BP:$BP,INPUT_DATA!CK:CK))</f>
        <v/>
      </c>
      <c r="AJ78" s="145" t="str">
        <f t="shared" ref="AJ78:AJ83" si="31">IF($B78=0,"",AE78+AF78-AI78+AG78)</f>
        <v/>
      </c>
      <c r="AK78" s="1286" t="str">
        <f>IF($B78=0,"",_xlfn.XLOOKUP($B78,INPUT_DATA!$BP:$BP,INPUT_DATA!CL:CL))</f>
        <v/>
      </c>
      <c r="AL78" s="145" t="str">
        <f t="shared" ref="AL78:AL83" si="32">IF($B78=0,"",SUM(W78,AC78,AJ78))</f>
        <v/>
      </c>
      <c r="AM78" s="1286" t="str">
        <f t="shared" ref="AM78:AM83" si="33">IF($B78=0,"",SUM(X78,AD78,AK78))</f>
        <v/>
      </c>
    </row>
    <row r="79" spans="2:39">
      <c r="B79" s="143">
        <f>INPUT_DATA!BP70</f>
        <v>0</v>
      </c>
      <c r="C79" s="1304" t="str">
        <f>IF($B79=0,"",_xlfn.XLOOKUP($B79,INPUT_DATA!$BP:$BP,INPUT_DATA!BQ:BQ))</f>
        <v/>
      </c>
      <c r="D79" s="146" t="str">
        <f>IF($B79=0,"",_xlfn.XLOOKUP($B79,INPUT_DATA!$BP:$BP,INPUT_DATA!BR:BR))</f>
        <v/>
      </c>
      <c r="E79" s="146" t="str">
        <f>IF($B79=0,"",_xlfn.XLOOKUP($B79,INPUT_DATA!$BP:$BP,INPUT_DATA!BS:BS))</f>
        <v/>
      </c>
      <c r="F79" s="146" t="str">
        <f t="shared" si="19"/>
        <v/>
      </c>
      <c r="G79" s="1304" t="str">
        <f>IF($B79=0,"",_xlfn.XLOOKUP($B79,INPUT_DATA!$BP:$BP,INPUT_DATA!BT:BT))</f>
        <v/>
      </c>
      <c r="H79" s="146" t="str">
        <f>IF($B79=0,"",_xlfn.XLOOKUP($B79,INPUT_DATA!$BP:$BP,INPUT_DATA!BU:BU))</f>
        <v/>
      </c>
      <c r="I79" s="146" t="str">
        <f>IF($B79=0,"",_xlfn.XLOOKUP($B79,INPUT_DATA!$BP:$BP,INPUT_DATA!BV:BV))</f>
        <v/>
      </c>
      <c r="J79" s="146" t="str">
        <f t="shared" si="20"/>
        <v/>
      </c>
      <c r="K79" s="1304" t="str">
        <f>IF($B79=0,"",_xlfn.XLOOKUP($B79,INPUT_DATA!$BP:$BP,INPUT_DATA!BW:BW))</f>
        <v/>
      </c>
      <c r="L79" s="146" t="str">
        <f>IF($B79=0,"",_xlfn.XLOOKUP($B79,INPUT_DATA!$BP:$BP,INPUT_DATA!BX:BX))</f>
        <v/>
      </c>
      <c r="M79" s="146" t="str">
        <f>IF($B79=0,"",_xlfn.XLOOKUP($B79,INPUT_DATA!$BP:$BP,INPUT_DATA!BY:BY))</f>
        <v/>
      </c>
      <c r="N79" s="146" t="str">
        <f t="shared" si="21"/>
        <v/>
      </c>
      <c r="O79" s="1286" t="str">
        <f t="shared" si="22"/>
        <v/>
      </c>
      <c r="P79" s="145" t="str">
        <f t="shared" si="23"/>
        <v/>
      </c>
      <c r="Q79" s="145" t="str">
        <f t="shared" si="24"/>
        <v/>
      </c>
      <c r="R79" s="145" t="str">
        <f t="shared" si="25"/>
        <v/>
      </c>
      <c r="S79" s="146" t="str">
        <f>IF($B79=0,"",_xlfn.XLOOKUP($B79,INPUT_DATA!$BP:$BP,INPUT_DATA!BZ:BZ))</f>
        <v/>
      </c>
      <c r="T79" s="146" t="str">
        <f>IF($B79=0,"",_xlfn.XLOOKUP($B79,INPUT_DATA!$BP:$BP,INPUT_DATA!CA:CA))</f>
        <v/>
      </c>
      <c r="U79" s="146" t="str">
        <f>IF($B79=0,"",_xlfn.XLOOKUP($B79,INPUT_DATA!$BP:$BP,INPUT_DATA!CB:CB))</f>
        <v/>
      </c>
      <c r="V79" s="1313" t="str">
        <f t="shared" si="26"/>
        <v/>
      </c>
      <c r="W79" s="145" t="str">
        <f t="shared" si="27"/>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13" t="str">
        <f t="shared" si="28"/>
        <v/>
      </c>
      <c r="AC79" s="145" t="str">
        <f t="shared" si="29"/>
        <v/>
      </c>
      <c r="AD79" s="1286"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13" t="str">
        <f t="shared" si="30"/>
        <v/>
      </c>
      <c r="AI79" s="145" t="str">
        <f>IF($B79=0,"",_xlfn.XLOOKUP($B79,INPUT_DATA!$BP:$BP,INPUT_DATA!CK:CK))</f>
        <v/>
      </c>
      <c r="AJ79" s="145" t="str">
        <f t="shared" si="31"/>
        <v/>
      </c>
      <c r="AK79" s="1286" t="str">
        <f>IF($B79=0,"",_xlfn.XLOOKUP($B79,INPUT_DATA!$BP:$BP,INPUT_DATA!CL:CL))</f>
        <v/>
      </c>
      <c r="AL79" s="145" t="str">
        <f t="shared" si="32"/>
        <v/>
      </c>
      <c r="AM79" s="1286" t="str">
        <f t="shared" si="33"/>
        <v/>
      </c>
    </row>
    <row r="80" spans="2:39">
      <c r="B80" s="143">
        <f>INPUT_DATA!BP71</f>
        <v>0</v>
      </c>
      <c r="C80" s="1304" t="str">
        <f>IF($B80=0,"",_xlfn.XLOOKUP($B80,INPUT_DATA!$BP:$BP,INPUT_DATA!BQ:BQ))</f>
        <v/>
      </c>
      <c r="D80" s="146" t="str">
        <f>IF($B80=0,"",_xlfn.XLOOKUP($B80,INPUT_DATA!$BP:$BP,INPUT_DATA!BR:BR))</f>
        <v/>
      </c>
      <c r="E80" s="146" t="str">
        <f>IF($B80=0,"",_xlfn.XLOOKUP($B80,INPUT_DATA!$BP:$BP,INPUT_DATA!BS:BS))</f>
        <v/>
      </c>
      <c r="F80" s="146" t="str">
        <f t="shared" si="19"/>
        <v/>
      </c>
      <c r="G80" s="1304" t="str">
        <f>IF($B80=0,"",_xlfn.XLOOKUP($B80,INPUT_DATA!$BP:$BP,INPUT_DATA!BT:BT))</f>
        <v/>
      </c>
      <c r="H80" s="146" t="str">
        <f>IF($B80=0,"",_xlfn.XLOOKUP($B80,INPUT_DATA!$BP:$BP,INPUT_DATA!BU:BU))</f>
        <v/>
      </c>
      <c r="I80" s="146" t="str">
        <f>IF($B80=0,"",_xlfn.XLOOKUP($B80,INPUT_DATA!$BP:$BP,INPUT_DATA!BV:BV))</f>
        <v/>
      </c>
      <c r="J80" s="146" t="str">
        <f t="shared" si="20"/>
        <v/>
      </c>
      <c r="K80" s="1304" t="str">
        <f>IF($B80=0,"",_xlfn.XLOOKUP($B80,INPUT_DATA!$BP:$BP,INPUT_DATA!BW:BW))</f>
        <v/>
      </c>
      <c r="L80" s="146" t="str">
        <f>IF($B80=0,"",_xlfn.XLOOKUP($B80,INPUT_DATA!$BP:$BP,INPUT_DATA!BX:BX))</f>
        <v/>
      </c>
      <c r="M80" s="146" t="str">
        <f>IF($B80=0,"",_xlfn.XLOOKUP($B80,INPUT_DATA!$BP:$BP,INPUT_DATA!BY:BY))</f>
        <v/>
      </c>
      <c r="N80" s="146" t="str">
        <f t="shared" si="21"/>
        <v/>
      </c>
      <c r="O80" s="1286" t="str">
        <f t="shared" si="22"/>
        <v/>
      </c>
      <c r="P80" s="145" t="str">
        <f t="shared" si="23"/>
        <v/>
      </c>
      <c r="Q80" s="145" t="str">
        <f t="shared" si="24"/>
        <v/>
      </c>
      <c r="R80" s="145" t="str">
        <f t="shared" si="25"/>
        <v/>
      </c>
      <c r="S80" s="146" t="str">
        <f>IF($B80=0,"",_xlfn.XLOOKUP($B80,INPUT_DATA!$BP:$BP,INPUT_DATA!BZ:BZ))</f>
        <v/>
      </c>
      <c r="T80" s="146" t="str">
        <f>IF($B80=0,"",_xlfn.XLOOKUP($B80,INPUT_DATA!$BP:$BP,INPUT_DATA!CA:CA))</f>
        <v/>
      </c>
      <c r="U80" s="146" t="str">
        <f>IF($B80=0,"",_xlfn.XLOOKUP($B80,INPUT_DATA!$BP:$BP,INPUT_DATA!CB:CB))</f>
        <v/>
      </c>
      <c r="V80" s="1313" t="str">
        <f t="shared" si="26"/>
        <v/>
      </c>
      <c r="W80" s="145" t="str">
        <f t="shared" si="27"/>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13" t="str">
        <f t="shared" si="28"/>
        <v/>
      </c>
      <c r="AC80" s="145" t="str">
        <f t="shared" si="29"/>
        <v/>
      </c>
      <c r="AD80" s="1286"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13" t="str">
        <f t="shared" si="30"/>
        <v/>
      </c>
      <c r="AI80" s="145" t="str">
        <f>IF($B80=0,"",_xlfn.XLOOKUP($B80,INPUT_DATA!$BP:$BP,INPUT_DATA!CK:CK))</f>
        <v/>
      </c>
      <c r="AJ80" s="145" t="str">
        <f t="shared" si="31"/>
        <v/>
      </c>
      <c r="AK80" s="1286" t="str">
        <f>IF($B80=0,"",_xlfn.XLOOKUP($B80,INPUT_DATA!$BP:$BP,INPUT_DATA!CL:CL))</f>
        <v/>
      </c>
      <c r="AL80" s="145" t="str">
        <f t="shared" si="32"/>
        <v/>
      </c>
      <c r="AM80" s="1286" t="str">
        <f t="shared" si="33"/>
        <v/>
      </c>
    </row>
    <row r="81" spans="2:39">
      <c r="B81" s="143">
        <f>INPUT_DATA!BP72</f>
        <v>0</v>
      </c>
      <c r="C81" s="1304" t="str">
        <f>IF($B81=0,"",_xlfn.XLOOKUP($B81,INPUT_DATA!$BP:$BP,INPUT_DATA!BQ:BQ))</f>
        <v/>
      </c>
      <c r="D81" s="146" t="str">
        <f>IF($B81=0,"",_xlfn.XLOOKUP($B81,INPUT_DATA!$BP:$BP,INPUT_DATA!BR:BR))</f>
        <v/>
      </c>
      <c r="E81" s="146" t="str">
        <f>IF($B81=0,"",_xlfn.XLOOKUP($B81,INPUT_DATA!$BP:$BP,INPUT_DATA!BS:BS))</f>
        <v/>
      </c>
      <c r="F81" s="146" t="str">
        <f t="shared" si="19"/>
        <v/>
      </c>
      <c r="G81" s="1304" t="str">
        <f>IF($B81=0,"",_xlfn.XLOOKUP($B81,INPUT_DATA!$BP:$BP,INPUT_DATA!BT:BT))</f>
        <v/>
      </c>
      <c r="H81" s="146" t="str">
        <f>IF($B81=0,"",_xlfn.XLOOKUP($B81,INPUT_DATA!$BP:$BP,INPUT_DATA!BU:BU))</f>
        <v/>
      </c>
      <c r="I81" s="146" t="str">
        <f>IF($B81=0,"",_xlfn.XLOOKUP($B81,INPUT_DATA!$BP:$BP,INPUT_DATA!BV:BV))</f>
        <v/>
      </c>
      <c r="J81" s="146" t="str">
        <f t="shared" si="20"/>
        <v/>
      </c>
      <c r="K81" s="1304" t="str">
        <f>IF($B81=0,"",_xlfn.XLOOKUP($B81,INPUT_DATA!$BP:$BP,INPUT_DATA!BW:BW))</f>
        <v/>
      </c>
      <c r="L81" s="146" t="str">
        <f>IF($B81=0,"",_xlfn.XLOOKUP($B81,INPUT_DATA!$BP:$BP,INPUT_DATA!BX:BX))</f>
        <v/>
      </c>
      <c r="M81" s="146" t="str">
        <f>IF($B81=0,"",_xlfn.XLOOKUP($B81,INPUT_DATA!$BP:$BP,INPUT_DATA!BY:BY))</f>
        <v/>
      </c>
      <c r="N81" s="146" t="str">
        <f t="shared" si="21"/>
        <v/>
      </c>
      <c r="O81" s="1286" t="str">
        <f t="shared" si="22"/>
        <v/>
      </c>
      <c r="P81" s="145" t="str">
        <f t="shared" si="23"/>
        <v/>
      </c>
      <c r="Q81" s="145" t="str">
        <f t="shared" si="24"/>
        <v/>
      </c>
      <c r="R81" s="145" t="str">
        <f t="shared" si="25"/>
        <v/>
      </c>
      <c r="S81" s="146" t="str">
        <f>IF($B81=0,"",_xlfn.XLOOKUP($B81,INPUT_DATA!$BP:$BP,INPUT_DATA!BZ:BZ))</f>
        <v/>
      </c>
      <c r="T81" s="146" t="str">
        <f>IF($B81=0,"",_xlfn.XLOOKUP($B81,INPUT_DATA!$BP:$BP,INPUT_DATA!CA:CA))</f>
        <v/>
      </c>
      <c r="U81" s="146" t="str">
        <f>IF($B81=0,"",_xlfn.XLOOKUP($B81,INPUT_DATA!$BP:$BP,INPUT_DATA!CB:CB))</f>
        <v/>
      </c>
      <c r="V81" s="1313" t="str">
        <f t="shared" si="26"/>
        <v/>
      </c>
      <c r="W81" s="145" t="str">
        <f t="shared" si="27"/>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13" t="str">
        <f t="shared" si="28"/>
        <v/>
      </c>
      <c r="AC81" s="145" t="str">
        <f t="shared" si="29"/>
        <v/>
      </c>
      <c r="AD81" s="1286"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13" t="str">
        <f t="shared" si="30"/>
        <v/>
      </c>
      <c r="AI81" s="145" t="str">
        <f>IF($B81=0,"",_xlfn.XLOOKUP($B81,INPUT_DATA!$BP:$BP,INPUT_DATA!CK:CK))</f>
        <v/>
      </c>
      <c r="AJ81" s="145" t="str">
        <f t="shared" si="31"/>
        <v/>
      </c>
      <c r="AK81" s="1286" t="str">
        <f>IF($B81=0,"",_xlfn.XLOOKUP($B81,INPUT_DATA!$BP:$BP,INPUT_DATA!CL:CL))</f>
        <v/>
      </c>
      <c r="AL81" s="145" t="str">
        <f t="shared" si="32"/>
        <v/>
      </c>
      <c r="AM81" s="1286" t="str">
        <f t="shared" si="33"/>
        <v/>
      </c>
    </row>
    <row r="82" spans="2:39">
      <c r="B82" s="143">
        <f>INPUT_DATA!BP73</f>
        <v>0</v>
      </c>
      <c r="C82" s="1304" t="str">
        <f>IF($B82=0,"",_xlfn.XLOOKUP($B82,INPUT_DATA!$BP:$BP,INPUT_DATA!BQ:BQ))</f>
        <v/>
      </c>
      <c r="D82" s="146" t="str">
        <f>IF($B82=0,"",_xlfn.XLOOKUP($B82,INPUT_DATA!$BP:$BP,INPUT_DATA!BR:BR))</f>
        <v/>
      </c>
      <c r="E82" s="146" t="str">
        <f>IF($B82=0,"",_xlfn.XLOOKUP($B82,INPUT_DATA!$BP:$BP,INPUT_DATA!BS:BS))</f>
        <v/>
      </c>
      <c r="F82" s="146" t="str">
        <f t="shared" si="19"/>
        <v/>
      </c>
      <c r="G82" s="1304" t="str">
        <f>IF($B82=0,"",_xlfn.XLOOKUP($B82,INPUT_DATA!$BP:$BP,INPUT_DATA!BT:BT))</f>
        <v/>
      </c>
      <c r="H82" s="146" t="str">
        <f>IF($B82=0,"",_xlfn.XLOOKUP($B82,INPUT_DATA!$BP:$BP,INPUT_DATA!BU:BU))</f>
        <v/>
      </c>
      <c r="I82" s="146" t="str">
        <f>IF($B82=0,"",_xlfn.XLOOKUP($B82,INPUT_DATA!$BP:$BP,INPUT_DATA!BV:BV))</f>
        <v/>
      </c>
      <c r="J82" s="146" t="str">
        <f t="shared" si="20"/>
        <v/>
      </c>
      <c r="K82" s="1304" t="str">
        <f>IF($B82=0,"",_xlfn.XLOOKUP($B82,INPUT_DATA!$BP:$BP,INPUT_DATA!BW:BW))</f>
        <v/>
      </c>
      <c r="L82" s="146" t="str">
        <f>IF($B82=0,"",_xlfn.XLOOKUP($B82,INPUT_DATA!$BP:$BP,INPUT_DATA!BX:BX))</f>
        <v/>
      </c>
      <c r="M82" s="146" t="str">
        <f>IF($B82=0,"",_xlfn.XLOOKUP($B82,INPUT_DATA!$BP:$BP,INPUT_DATA!BY:BY))</f>
        <v/>
      </c>
      <c r="N82" s="146" t="str">
        <f t="shared" si="21"/>
        <v/>
      </c>
      <c r="O82" s="1286" t="str">
        <f t="shared" si="22"/>
        <v/>
      </c>
      <c r="P82" s="145" t="str">
        <f t="shared" si="23"/>
        <v/>
      </c>
      <c r="Q82" s="145" t="str">
        <f t="shared" si="24"/>
        <v/>
      </c>
      <c r="R82" s="145" t="str">
        <f t="shared" si="25"/>
        <v/>
      </c>
      <c r="S82" s="146" t="str">
        <f>IF($B82=0,"",_xlfn.XLOOKUP($B82,INPUT_DATA!$BP:$BP,INPUT_DATA!BZ:BZ))</f>
        <v/>
      </c>
      <c r="T82" s="146" t="str">
        <f>IF($B82=0,"",_xlfn.XLOOKUP($B82,INPUT_DATA!$BP:$BP,INPUT_DATA!CA:CA))</f>
        <v/>
      </c>
      <c r="U82" s="146" t="str">
        <f>IF($B82=0,"",_xlfn.XLOOKUP($B82,INPUT_DATA!$BP:$BP,INPUT_DATA!CB:CB))</f>
        <v/>
      </c>
      <c r="V82" s="1313" t="str">
        <f t="shared" si="26"/>
        <v/>
      </c>
      <c r="W82" s="145" t="str">
        <f t="shared" si="27"/>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13" t="str">
        <f t="shared" si="28"/>
        <v/>
      </c>
      <c r="AC82" s="145" t="str">
        <f t="shared" si="29"/>
        <v/>
      </c>
      <c r="AD82" s="1286"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13" t="str">
        <f t="shared" si="30"/>
        <v/>
      </c>
      <c r="AI82" s="145" t="str">
        <f>IF($B82=0,"",_xlfn.XLOOKUP($B82,INPUT_DATA!$BP:$BP,INPUT_DATA!CK:CK))</f>
        <v/>
      </c>
      <c r="AJ82" s="145" t="str">
        <f t="shared" si="31"/>
        <v/>
      </c>
      <c r="AK82" s="1286" t="str">
        <f>IF($B82=0,"",_xlfn.XLOOKUP($B82,INPUT_DATA!$BP:$BP,INPUT_DATA!CL:CL))</f>
        <v/>
      </c>
      <c r="AL82" s="145" t="str">
        <f t="shared" si="32"/>
        <v/>
      </c>
      <c r="AM82" s="1286" t="str">
        <f t="shared" si="33"/>
        <v/>
      </c>
    </row>
    <row r="83" spans="2:39" ht="15" thickBot="1">
      <c r="B83" s="169">
        <f>INPUT_DATA!BP74</f>
        <v>0</v>
      </c>
      <c r="C83" s="1304" t="str">
        <f>IF($B83=0,"",_xlfn.XLOOKUP($B83,INPUT_DATA!$BP:$BP,INPUT_DATA!BQ:BQ))</f>
        <v/>
      </c>
      <c r="D83" s="146" t="str">
        <f>IF($B83=0,"",_xlfn.XLOOKUP($B83,INPUT_DATA!$BP:$BP,INPUT_DATA!BR:BR))</f>
        <v/>
      </c>
      <c r="E83" s="146" t="str">
        <f>IF($B83=0,"",_xlfn.XLOOKUP($B83,INPUT_DATA!$BP:$BP,INPUT_DATA!BS:BS))</f>
        <v/>
      </c>
      <c r="F83" s="146" t="str">
        <f t="shared" si="19"/>
        <v/>
      </c>
      <c r="G83" s="1304" t="str">
        <f>IF($B83=0,"",_xlfn.XLOOKUP($B83,INPUT_DATA!$BP:$BP,INPUT_DATA!BT:BT))</f>
        <v/>
      </c>
      <c r="H83" s="146" t="str">
        <f>IF($B83=0,"",_xlfn.XLOOKUP($B83,INPUT_DATA!$BP:$BP,INPUT_DATA!BU:BU))</f>
        <v/>
      </c>
      <c r="I83" s="146" t="str">
        <f>IF($B83=0,"",_xlfn.XLOOKUP($B83,INPUT_DATA!$BP:$BP,INPUT_DATA!BV:BV))</f>
        <v/>
      </c>
      <c r="J83" s="146" t="str">
        <f t="shared" si="20"/>
        <v/>
      </c>
      <c r="K83" s="1304" t="str">
        <f>IF($B83=0,"",_xlfn.XLOOKUP($B83,INPUT_DATA!$BP:$BP,INPUT_DATA!BW:BW))</f>
        <v/>
      </c>
      <c r="L83" s="146" t="str">
        <f>IF($B83=0,"",_xlfn.XLOOKUP($B83,INPUT_DATA!$BP:$BP,INPUT_DATA!BX:BX))</f>
        <v/>
      </c>
      <c r="M83" s="146" t="str">
        <f>IF($B83=0,"",_xlfn.XLOOKUP($B83,INPUT_DATA!$BP:$BP,INPUT_DATA!BY:BY))</f>
        <v/>
      </c>
      <c r="N83" s="146" t="str">
        <f t="shared" si="21"/>
        <v/>
      </c>
      <c r="O83" s="1286" t="str">
        <f t="shared" si="22"/>
        <v/>
      </c>
      <c r="P83" s="145" t="str">
        <f t="shared" si="23"/>
        <v/>
      </c>
      <c r="Q83" s="145" t="str">
        <f t="shared" si="24"/>
        <v/>
      </c>
      <c r="R83" s="145" t="str">
        <f t="shared" si="25"/>
        <v/>
      </c>
      <c r="S83" s="146" t="str">
        <f>IF($B83=0,"",_xlfn.XLOOKUP($B83,INPUT_DATA!$BP:$BP,INPUT_DATA!BZ:BZ))</f>
        <v/>
      </c>
      <c r="T83" s="146" t="str">
        <f>IF($B83=0,"",_xlfn.XLOOKUP($B83,INPUT_DATA!$BP:$BP,INPUT_DATA!CA:CA))</f>
        <v/>
      </c>
      <c r="U83" s="146" t="str">
        <f>IF($B83=0,"",_xlfn.XLOOKUP($B83,INPUT_DATA!$BP:$BP,INPUT_DATA!CB:CB))</f>
        <v/>
      </c>
      <c r="V83" s="1312" t="str">
        <f t="shared" si="26"/>
        <v/>
      </c>
      <c r="W83" s="130" t="str">
        <f t="shared" si="27"/>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12" t="str">
        <f t="shared" si="28"/>
        <v/>
      </c>
      <c r="AC83" s="130" t="str">
        <f t="shared" si="29"/>
        <v/>
      </c>
      <c r="AD83" s="1285"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12" t="str">
        <f t="shared" si="30"/>
        <v/>
      </c>
      <c r="AI83" s="130" t="str">
        <f>IF($B83=0,"",_xlfn.XLOOKUP($B83,INPUT_DATA!$BP:$BP,INPUT_DATA!CK:CK))</f>
        <v/>
      </c>
      <c r="AJ83" s="130" t="str">
        <f t="shared" si="31"/>
        <v/>
      </c>
      <c r="AK83" s="1285" t="str">
        <f>IF($B83=0,"",_xlfn.XLOOKUP($B83,INPUT_DATA!$BP:$BP,INPUT_DATA!CL:CL))</f>
        <v/>
      </c>
      <c r="AL83" s="130" t="str">
        <f t="shared" si="32"/>
        <v/>
      </c>
      <c r="AM83" s="1285" t="str">
        <f t="shared" si="33"/>
        <v/>
      </c>
    </row>
  </sheetData>
  <mergeCells count="1">
    <mergeCell ref="B10:B11"/>
  </mergeCells>
  <conditionalFormatting sqref="B14:B83">
    <cfRule type="cellIs" dxfId="55" priority="1" operator="lessThanOrEqual">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codeName="Sheet6">
    <tabColor theme="0" tint="-0.249977111117893"/>
  </sheetPr>
  <dimension ref="A1:J72"/>
  <sheetViews>
    <sheetView showGridLines="0" zoomScale="80" zoomScaleNormal="80" workbookViewId="0">
      <selection activeCell="H40" sqref="H40"/>
    </sheetView>
  </sheetViews>
  <sheetFormatPr defaultColWidth="10.81640625" defaultRowHeight="14.5"/>
  <cols>
    <col min="1" max="1" width="4.453125" style="36" customWidth="1"/>
    <col min="2" max="4" width="23" style="36" customWidth="1"/>
    <col min="5" max="6" width="29.54296875" style="36" customWidth="1"/>
    <col min="7" max="7" width="17.54296875" style="36" customWidth="1"/>
    <col min="8" max="16384" width="10.8164062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5" customHeight="1">
      <c r="A3" s="35"/>
      <c r="B3" s="37"/>
      <c r="C3" s="37"/>
      <c r="D3" s="37"/>
      <c r="E3" s="37"/>
      <c r="F3" s="1220" t="s">
        <v>100</v>
      </c>
      <c r="G3" s="1220">
        <f>'00 - Cover'!$F$17</f>
        <v>45900</v>
      </c>
      <c r="H3" s="37"/>
      <c r="I3" s="39"/>
      <c r="J3" s="39"/>
    </row>
    <row r="4" spans="1:10" ht="14.5" customHeight="1">
      <c r="A4" s="35"/>
      <c r="B4" s="37"/>
      <c r="C4" s="37"/>
      <c r="D4" s="37"/>
      <c r="E4" s="37"/>
      <c r="F4" s="1220" t="s">
        <v>4</v>
      </c>
      <c r="G4" s="1220">
        <f>'00 - Cover'!$F$19</f>
        <v>45922</v>
      </c>
      <c r="H4" s="37"/>
      <c r="I4" s="39"/>
      <c r="J4" s="39"/>
    </row>
    <row r="5" spans="1:10" ht="14.5" customHeight="1">
      <c r="A5" s="35"/>
      <c r="B5" s="37"/>
      <c r="C5" s="37"/>
      <c r="D5" s="37"/>
      <c r="E5" s="37"/>
      <c r="F5" s="1220" t="s">
        <v>5</v>
      </c>
      <c r="G5" s="1220">
        <f>'00 - Cover'!$F$20</f>
        <v>45929</v>
      </c>
      <c r="H5" s="37"/>
      <c r="I5" s="39"/>
      <c r="J5" s="39"/>
    </row>
    <row r="6" spans="1:10" ht="14.5" customHeight="1">
      <c r="A6" s="35"/>
      <c r="B6" s="37"/>
      <c r="C6" s="37"/>
      <c r="D6" s="37"/>
      <c r="E6" s="37"/>
      <c r="F6" s="88"/>
      <c r="G6" s="88"/>
      <c r="H6" s="37"/>
      <c r="I6" s="37"/>
      <c r="J6" s="37"/>
    </row>
    <row r="7" spans="1:10">
      <c r="A7" s="35"/>
      <c r="B7" s="37"/>
      <c r="C7" s="37"/>
      <c r="D7" s="37"/>
      <c r="E7" s="37"/>
      <c r="F7" s="37"/>
      <c r="G7" s="37"/>
      <c r="H7" s="37"/>
      <c r="I7" s="37"/>
      <c r="J7" s="37"/>
    </row>
    <row r="8" spans="1:10">
      <c r="A8" s="235"/>
    </row>
    <row r="9" spans="1:10" ht="18" customHeight="1">
      <c r="B9" s="1794" t="s">
        <v>2009</v>
      </c>
      <c r="C9" s="236"/>
      <c r="D9" s="237"/>
      <c r="E9" s="238"/>
      <c r="F9" s="239"/>
    </row>
    <row r="11" spans="1:10" ht="63.65" customHeight="1">
      <c r="A11" s="240"/>
      <c r="B11" s="241" t="s">
        <v>101</v>
      </c>
      <c r="C11" s="241" t="s">
        <v>604</v>
      </c>
      <c r="D11" s="241" t="s">
        <v>1361</v>
      </c>
      <c r="E11" s="241" t="s">
        <v>102</v>
      </c>
      <c r="F11" s="241" t="s">
        <v>1360</v>
      </c>
    </row>
    <row r="12" spans="1:10">
      <c r="A12" s="240"/>
      <c r="B12" s="242">
        <f>+'02 - Monthly Asset Follow up'!B17</f>
        <v>45900</v>
      </c>
      <c r="C12" s="243">
        <f>D12*12</f>
        <v>3.8981747393720401E-2</v>
      </c>
      <c r="D12" s="243">
        <f>IF(OR(B12=0,F12=""),"",E12/F12)</f>
        <v>3.2484789494766999E-3</v>
      </c>
      <c r="E12" s="1766">
        <f>IF(B12=0,"",'02 - Monthly Asset Follow up'!F17)</f>
        <v>24368146.75</v>
      </c>
      <c r="F12" s="1769">
        <f>IF(B12=0,"",'02 - Monthly Asset Follow up'!C17)</f>
        <v>7501402080.4799995</v>
      </c>
      <c r="G12" s="1768"/>
    </row>
    <row r="13" spans="1:10">
      <c r="A13" s="240"/>
      <c r="B13" s="260">
        <f>+'02 - Monthly Asset Follow up'!B18</f>
        <v>45869</v>
      </c>
      <c r="C13" s="1526">
        <f>IF(OR(B13=0,F13=""),"",D13*12)</f>
        <v>3.7301120015781175E-2</v>
      </c>
      <c r="D13" s="1526">
        <f t="shared" ref="D13:D71" si="0">IF(OR(B13=0,F13=""),"",E13/F13)</f>
        <v>3.1084266679817646E-3</v>
      </c>
      <c r="E13" s="1758">
        <f>IF(B14=0,"",'02 - Monthly Asset Follow up'!F18)</f>
        <v>23530806</v>
      </c>
      <c r="F13" s="1767">
        <f>IF(B14=0,"",'02 - Monthly Asset Follow up'!C18)</f>
        <v>7570005186.9899998</v>
      </c>
      <c r="H13" s="1447"/>
    </row>
    <row r="14" spans="1:10">
      <c r="A14" s="240"/>
      <c r="B14" s="260">
        <f>+'02 - Monthly Asset Follow up'!B19</f>
        <v>45838</v>
      </c>
      <c r="C14" s="1526">
        <f t="shared" ref="C14:C71" si="1">IF(OR(B14=0,F14=""),"",D14*12)</f>
        <v>2.7351720339595587E-2</v>
      </c>
      <c r="D14" s="1526">
        <f t="shared" si="0"/>
        <v>2.2793100282996323E-3</v>
      </c>
      <c r="E14" s="1758">
        <f>IF(B15=0,"",'02 - Monthly Asset Follow up'!F19)</f>
        <v>17402933.100000001</v>
      </c>
      <c r="F14" s="1758">
        <f>IF(B15=0,"",'02 - Monthly Asset Follow up'!C19)</f>
        <v>7635175945.3199997</v>
      </c>
    </row>
    <row r="15" spans="1:10">
      <c r="B15" s="260">
        <f>+'02 - Monthly Asset Follow up'!B20</f>
        <v>45808</v>
      </c>
      <c r="C15" s="1526">
        <f t="shared" si="1"/>
        <v>3.041708720881265E-2</v>
      </c>
      <c r="D15" s="1526">
        <f t="shared" si="0"/>
        <v>2.5347572674010543E-3</v>
      </c>
      <c r="E15" s="1758">
        <f>IF(B16=0,"",'02 - Monthly Asset Follow up'!F20)</f>
        <v>19519847.550000001</v>
      </c>
      <c r="F15" s="1758">
        <f>IF(B16=0,"",'02 - Monthly Asset Follow up'!C20)</f>
        <v>7700874478.6099997</v>
      </c>
    </row>
    <row r="16" spans="1:10">
      <c r="B16" s="260">
        <f>+'02 - Monthly Asset Follow up'!B21</f>
        <v>45777</v>
      </c>
      <c r="C16" s="1526">
        <f t="shared" si="1"/>
        <v>2.2945293583650217E-2</v>
      </c>
      <c r="D16" s="1526">
        <f t="shared" si="0"/>
        <v>1.9121077986375182E-3</v>
      </c>
      <c r="E16" s="1758">
        <f>IF(B17=0,"",'02 - Monthly Asset Follow up'!F21)</f>
        <v>14842897.939999999</v>
      </c>
      <c r="F16" s="1758">
        <f>IF(B17=0,"",'02 - Monthly Asset Follow up'!C21)</f>
        <v>7762584280.3299999</v>
      </c>
    </row>
    <row r="17" spans="2:6">
      <c r="B17" s="260">
        <f>+'02 - Monthly Asset Follow up'!B22</f>
        <v>45747</v>
      </c>
      <c r="C17" s="1526">
        <f t="shared" si="1"/>
        <v>2.3177549311461491E-2</v>
      </c>
      <c r="D17" s="1526">
        <f t="shared" si="0"/>
        <v>1.9314624426217909E-3</v>
      </c>
      <c r="E17" s="1758">
        <f>IF(B18=0,"",'02 - Monthly Asset Follow up'!F22)</f>
        <v>15107591.52</v>
      </c>
      <c r="F17" s="1758">
        <f>IF(B18=0,"",'02 - Monthly Asset Follow up'!C22)</f>
        <v>7821840687.46</v>
      </c>
    </row>
    <row r="18" spans="2:6">
      <c r="B18" s="260">
        <f>+'02 - Monthly Asset Follow up'!B23</f>
        <v>45716</v>
      </c>
      <c r="C18" s="1526">
        <f t="shared" si="1"/>
        <v>2.079140098954417E-2</v>
      </c>
      <c r="D18" s="1526">
        <f t="shared" si="0"/>
        <v>1.7326167491286807E-3</v>
      </c>
      <c r="E18" s="1758">
        <f>IF(B19=0,"",'02 - Monthly Asset Follow up'!F23)</f>
        <v>13656654.539999999</v>
      </c>
      <c r="F18" s="1758">
        <f>IF(B19=0,"",'02 - Monthly Asset Follow up'!C23)</f>
        <v>7882097726.96</v>
      </c>
    </row>
    <row r="19" spans="2:6">
      <c r="B19" s="260">
        <f>+'02 - Monthly Asset Follow up'!B24</f>
        <v>45688</v>
      </c>
      <c r="C19" s="1526">
        <f t="shared" si="1"/>
        <v>2.0851509775843345E-2</v>
      </c>
      <c r="D19" s="1526">
        <f t="shared" si="0"/>
        <v>1.737625814653612E-3</v>
      </c>
      <c r="E19" s="1758">
        <f>IF(B20=0,"",'02 - Monthly Asset Follow up'!F24)</f>
        <v>13800626.789999999</v>
      </c>
      <c r="F19" s="1758">
        <f>IF(B20=0,"",'02 - Monthly Asset Follow up'!C24)</f>
        <v>7942231678.1999998</v>
      </c>
    </row>
    <row r="20" spans="2:6">
      <c r="B20" s="260">
        <f>+'02 - Monthly Asset Follow up'!B25</f>
        <v>45657</v>
      </c>
      <c r="C20" s="1526">
        <f t="shared" si="1"/>
        <v>2.1983647908994354E-2</v>
      </c>
      <c r="D20" s="1526">
        <f t="shared" si="0"/>
        <v>1.8319706590828628E-3</v>
      </c>
      <c r="E20" s="1758">
        <f>IF(B21=0,"",'02 - Monthly Asset Follow up'!F25)</f>
        <v>14770590.32</v>
      </c>
      <c r="F20" s="1758">
        <f>IF(B21=0,"",'02 - Monthly Asset Follow up'!C25)</f>
        <v>8062678431.4300003</v>
      </c>
    </row>
    <row r="21" spans="2:6">
      <c r="B21" s="260">
        <f>+'02 - Monthly Asset Follow up'!B26</f>
        <v>45626</v>
      </c>
      <c r="C21" s="1526">
        <f t="shared" si="1"/>
        <v>1.8885672054024097E-2</v>
      </c>
      <c r="D21" s="1526">
        <f t="shared" si="0"/>
        <v>1.573806004502008E-3</v>
      </c>
      <c r="E21" s="1758">
        <f>IF(B22=0,"",'02 - Monthly Asset Follow up'!F26)</f>
        <v>12780562.119999999</v>
      </c>
      <c r="F21" s="1758">
        <f>IF(B22=0,"",'02 - Monthly Asset Follow up'!C26)</f>
        <v>8120798931.6599998</v>
      </c>
    </row>
    <row r="22" spans="2:6">
      <c r="B22" s="260">
        <f>+'02 - Monthly Asset Follow up'!B27</f>
        <v>45596</v>
      </c>
      <c r="C22" s="1526">
        <f t="shared" si="1"/>
        <v>1.8445462020741064E-2</v>
      </c>
      <c r="D22" s="1526">
        <f t="shared" si="0"/>
        <v>1.5371218350617552E-3</v>
      </c>
      <c r="E22" s="1758">
        <f>IF(B23=0,"",'02 - Monthly Asset Follow up'!F27)</f>
        <v>12577297.26</v>
      </c>
      <c r="F22" s="1758">
        <f>IF(B23=0,"",'02 - Monthly Asset Follow up'!C27)</f>
        <v>8182368484.4700003</v>
      </c>
    </row>
    <row r="23" spans="2:6">
      <c r="B23" s="260">
        <f>+'02 - Monthly Asset Follow up'!B28</f>
        <v>45565</v>
      </c>
      <c r="C23" s="1526" t="str">
        <f t="shared" si="1"/>
        <v/>
      </c>
      <c r="D23" s="1526" t="str">
        <f t="shared" si="0"/>
        <v/>
      </c>
      <c r="E23" s="1758" t="str">
        <f>IF(B24=0,"",'02 - Monthly Asset Follow up'!F28)</f>
        <v/>
      </c>
      <c r="F23" s="1758" t="str">
        <f>IF(B24=0,"",'02 - Monthly Asset Follow up'!C28)</f>
        <v/>
      </c>
    </row>
    <row r="24" spans="2:6">
      <c r="B24" s="260">
        <f>+'02 - Monthly Asset Follow up'!B29</f>
        <v>0</v>
      </c>
      <c r="C24" s="1526" t="str">
        <f t="shared" si="1"/>
        <v/>
      </c>
      <c r="D24" s="1526" t="str">
        <f t="shared" si="0"/>
        <v/>
      </c>
      <c r="E24" s="1758" t="str">
        <f>IF(B25=0,"",'02 - Monthly Asset Follow up'!F29)</f>
        <v/>
      </c>
      <c r="F24" s="1758" t="str">
        <f>IF(B25=0,"",'02 - Monthly Asset Follow up'!C29)</f>
        <v/>
      </c>
    </row>
    <row r="25" spans="2:6">
      <c r="B25" s="260">
        <f>+'02 - Monthly Asset Follow up'!B30</f>
        <v>0</v>
      </c>
      <c r="C25" s="1526" t="str">
        <f t="shared" si="1"/>
        <v/>
      </c>
      <c r="D25" s="1526" t="str">
        <f t="shared" si="0"/>
        <v/>
      </c>
      <c r="E25" s="1758" t="str">
        <f>IF(B26=0,"",'02 - Monthly Asset Follow up'!F30)</f>
        <v/>
      </c>
      <c r="F25" s="1758" t="str">
        <f>IF(B26=0,"",'02 - Monthly Asset Follow up'!C30)</f>
        <v/>
      </c>
    </row>
    <row r="26" spans="2:6">
      <c r="B26" s="260">
        <f>+'02 - Monthly Asset Follow up'!B31</f>
        <v>0</v>
      </c>
      <c r="C26" s="1526" t="str">
        <f t="shared" si="1"/>
        <v/>
      </c>
      <c r="D26" s="1526" t="str">
        <f t="shared" si="0"/>
        <v/>
      </c>
      <c r="E26" s="1758" t="str">
        <f>IF(B27=0,"",'02 - Monthly Asset Follow up'!F31)</f>
        <v/>
      </c>
      <c r="F26" s="1758" t="str">
        <f>IF(B27=0,"",'02 - Monthly Asset Follow up'!C31)</f>
        <v/>
      </c>
    </row>
    <row r="27" spans="2:6">
      <c r="B27" s="260">
        <f>+'02 - Monthly Asset Follow up'!B32</f>
        <v>0</v>
      </c>
      <c r="C27" s="1526" t="str">
        <f t="shared" si="1"/>
        <v/>
      </c>
      <c r="D27" s="1526" t="str">
        <f t="shared" si="0"/>
        <v/>
      </c>
      <c r="E27" s="1758" t="str">
        <f>IF(B28=0,"",'02 - Monthly Asset Follow up'!F32)</f>
        <v/>
      </c>
      <c r="F27" s="1758" t="str">
        <f>IF(B28=0,"",'02 - Monthly Asset Follow up'!C32)</f>
        <v/>
      </c>
    </row>
    <row r="28" spans="2:6">
      <c r="B28" s="260">
        <f>+'02 - Monthly Asset Follow up'!B33</f>
        <v>0</v>
      </c>
      <c r="C28" s="1526" t="str">
        <f t="shared" si="1"/>
        <v/>
      </c>
      <c r="D28" s="1526" t="str">
        <f t="shared" si="0"/>
        <v/>
      </c>
      <c r="E28" s="1758" t="str">
        <f>IF(B29=0,"",'02 - Monthly Asset Follow up'!F33)</f>
        <v/>
      </c>
      <c r="F28" s="1758" t="str">
        <f>IF(B29=0,"",'02 - Monthly Asset Follow up'!C33)</f>
        <v/>
      </c>
    </row>
    <row r="29" spans="2:6">
      <c r="B29" s="260">
        <f>+'02 - Monthly Asset Follow up'!B34</f>
        <v>0</v>
      </c>
      <c r="C29" s="1526" t="str">
        <f t="shared" si="1"/>
        <v/>
      </c>
      <c r="D29" s="1526" t="str">
        <f t="shared" si="0"/>
        <v/>
      </c>
      <c r="E29" s="1758" t="str">
        <f>IF(B30=0,"",'02 - Monthly Asset Follow up'!F34)</f>
        <v/>
      </c>
      <c r="F29" s="1758" t="str">
        <f>IF(B30=0,"",'02 - Monthly Asset Follow up'!C34)</f>
        <v/>
      </c>
    </row>
    <row r="30" spans="2:6">
      <c r="B30" s="260">
        <f>+'02 - Monthly Asset Follow up'!B35</f>
        <v>0</v>
      </c>
      <c r="C30" s="1526" t="str">
        <f t="shared" si="1"/>
        <v/>
      </c>
      <c r="D30" s="1526" t="str">
        <f t="shared" si="0"/>
        <v/>
      </c>
      <c r="E30" s="1758" t="str">
        <f>IF(B31=0,"",'02 - Monthly Asset Follow up'!F35)</f>
        <v/>
      </c>
      <c r="F30" s="1758" t="str">
        <f>IF(B31=0,"",'02 - Monthly Asset Follow up'!C35)</f>
        <v/>
      </c>
    </row>
    <row r="31" spans="2:6">
      <c r="B31" s="260">
        <f>+'02 - Monthly Asset Follow up'!B36</f>
        <v>0</v>
      </c>
      <c r="C31" s="1526" t="str">
        <f t="shared" si="1"/>
        <v/>
      </c>
      <c r="D31" s="1526" t="str">
        <f t="shared" si="0"/>
        <v/>
      </c>
      <c r="E31" s="1758" t="str">
        <f>IF(B32=0,"",'02 - Monthly Asset Follow up'!F36)</f>
        <v/>
      </c>
      <c r="F31" s="1758" t="str">
        <f>IF(B32=0,"",'02 - Monthly Asset Follow up'!C36)</f>
        <v/>
      </c>
    </row>
    <row r="32" spans="2:6">
      <c r="B32" s="260">
        <f>+'02 - Monthly Asset Follow up'!B37</f>
        <v>0</v>
      </c>
      <c r="C32" s="1526" t="str">
        <f t="shared" si="1"/>
        <v/>
      </c>
      <c r="D32" s="1526" t="str">
        <f t="shared" si="0"/>
        <v/>
      </c>
      <c r="E32" s="1758" t="str">
        <f>IF(B33=0,"",'02 - Monthly Asset Follow up'!F37)</f>
        <v/>
      </c>
      <c r="F32" s="1758" t="str">
        <f>IF(B33=0,"",'02 - Monthly Asset Follow up'!C37)</f>
        <v/>
      </c>
    </row>
    <row r="33" spans="2:6">
      <c r="B33" s="260">
        <f>+'02 - Monthly Asset Follow up'!B38</f>
        <v>0</v>
      </c>
      <c r="C33" s="1526" t="str">
        <f t="shared" si="1"/>
        <v/>
      </c>
      <c r="D33" s="1526" t="str">
        <f t="shared" si="0"/>
        <v/>
      </c>
      <c r="E33" s="1758" t="str">
        <f>IF(B34=0,"",'02 - Monthly Asset Follow up'!F38)</f>
        <v/>
      </c>
      <c r="F33" s="1758" t="str">
        <f>IF(B34=0,"",'02 - Monthly Asset Follow up'!C38)</f>
        <v/>
      </c>
    </row>
    <row r="34" spans="2:6">
      <c r="B34" s="260">
        <f>+'02 - Monthly Asset Follow up'!B39</f>
        <v>0</v>
      </c>
      <c r="C34" s="1526" t="str">
        <f t="shared" si="1"/>
        <v/>
      </c>
      <c r="D34" s="1526" t="str">
        <f t="shared" si="0"/>
        <v/>
      </c>
      <c r="E34" s="1758" t="str">
        <f>IF(B35=0,"",'02 - Monthly Asset Follow up'!F39)</f>
        <v/>
      </c>
      <c r="F34" s="1758" t="str">
        <f>IF(B35=0,"",'02 - Monthly Asset Follow up'!C39)</f>
        <v/>
      </c>
    </row>
    <row r="35" spans="2:6">
      <c r="B35" s="260">
        <f>+'02 - Monthly Asset Follow up'!B40</f>
        <v>0</v>
      </c>
      <c r="C35" s="1526" t="str">
        <f t="shared" si="1"/>
        <v/>
      </c>
      <c r="D35" s="1526" t="str">
        <f t="shared" si="0"/>
        <v/>
      </c>
      <c r="E35" s="1758" t="str">
        <f>IF(B36=0,"",'02 - Monthly Asset Follow up'!F40)</f>
        <v/>
      </c>
      <c r="F35" s="1758" t="str">
        <f>IF(B36=0,"",'02 - Monthly Asset Follow up'!C40)</f>
        <v/>
      </c>
    </row>
    <row r="36" spans="2:6">
      <c r="B36" s="260">
        <f>+'02 - Monthly Asset Follow up'!B41</f>
        <v>0</v>
      </c>
      <c r="C36" s="1526" t="str">
        <f t="shared" si="1"/>
        <v/>
      </c>
      <c r="D36" s="1526" t="str">
        <f t="shared" si="0"/>
        <v/>
      </c>
      <c r="E36" s="1758" t="str">
        <f>IF(B37=0,"",'02 - Monthly Asset Follow up'!F41)</f>
        <v/>
      </c>
      <c r="F36" s="1758" t="str">
        <f>IF(B37=0,"",'02 - Monthly Asset Follow up'!C41)</f>
        <v/>
      </c>
    </row>
    <row r="37" spans="2:6">
      <c r="B37" s="260">
        <f>+'02 - Monthly Asset Follow up'!B42</f>
        <v>0</v>
      </c>
      <c r="C37" s="1526" t="str">
        <f t="shared" si="1"/>
        <v/>
      </c>
      <c r="D37" s="1526" t="str">
        <f t="shared" si="0"/>
        <v/>
      </c>
      <c r="E37" s="1758" t="str">
        <f>IF(B38=0,"",'02 - Monthly Asset Follow up'!F42)</f>
        <v/>
      </c>
      <c r="F37" s="1758" t="str">
        <f>IF(B38=0,"",'02 - Monthly Asset Follow up'!C42)</f>
        <v/>
      </c>
    </row>
    <row r="38" spans="2:6">
      <c r="B38" s="260">
        <f>+'02 - Monthly Asset Follow up'!B43</f>
        <v>0</v>
      </c>
      <c r="C38" s="1526" t="str">
        <f t="shared" si="1"/>
        <v/>
      </c>
      <c r="D38" s="1526" t="str">
        <f t="shared" si="0"/>
        <v/>
      </c>
      <c r="E38" s="1758" t="str">
        <f>IF(B39=0,"",'02 - Monthly Asset Follow up'!F43)</f>
        <v/>
      </c>
      <c r="F38" s="1758" t="str">
        <f>IF(B39=0,"",'02 - Monthly Asset Follow up'!C43)</f>
        <v/>
      </c>
    </row>
    <row r="39" spans="2:6">
      <c r="B39" s="260">
        <f>+'02 - Monthly Asset Follow up'!B44</f>
        <v>0</v>
      </c>
      <c r="C39" s="1526" t="str">
        <f t="shared" si="1"/>
        <v/>
      </c>
      <c r="D39" s="1526" t="str">
        <f t="shared" si="0"/>
        <v/>
      </c>
      <c r="E39" s="1758" t="str">
        <f>IF(B40=0,"",'02 - Monthly Asset Follow up'!F44)</f>
        <v/>
      </c>
      <c r="F39" s="1758" t="str">
        <f>IF(B40=0,"",'02 - Monthly Asset Follow up'!C44)</f>
        <v/>
      </c>
    </row>
    <row r="40" spans="2:6">
      <c r="B40" s="260">
        <f>+'02 - Monthly Asset Follow up'!B45</f>
        <v>0</v>
      </c>
      <c r="C40" s="1526" t="str">
        <f t="shared" si="1"/>
        <v/>
      </c>
      <c r="D40" s="1526" t="str">
        <f t="shared" si="0"/>
        <v/>
      </c>
      <c r="E40" s="1758" t="str">
        <f>IF(B41=0,"",'02 - Monthly Asset Follow up'!F45)</f>
        <v/>
      </c>
      <c r="F40" s="1758" t="str">
        <f>IF(B41=0,"",'02 - Monthly Asset Follow up'!C45)</f>
        <v/>
      </c>
    </row>
    <row r="41" spans="2:6">
      <c r="B41" s="260">
        <f>+'02 - Monthly Asset Follow up'!B46</f>
        <v>0</v>
      </c>
      <c r="C41" s="1526" t="str">
        <f t="shared" si="1"/>
        <v/>
      </c>
      <c r="D41" s="1526" t="str">
        <f t="shared" si="0"/>
        <v/>
      </c>
      <c r="E41" s="1758" t="str">
        <f>IF(B42=0,"",'02 - Monthly Asset Follow up'!F46)</f>
        <v/>
      </c>
      <c r="F41" s="1758" t="str">
        <f>IF(B42=0,"",'02 - Monthly Asset Follow up'!C46)</f>
        <v/>
      </c>
    </row>
    <row r="42" spans="2:6">
      <c r="B42" s="260">
        <f>+'02 - Monthly Asset Follow up'!B47</f>
        <v>0</v>
      </c>
      <c r="C42" s="1526" t="str">
        <f t="shared" si="1"/>
        <v/>
      </c>
      <c r="D42" s="1526" t="str">
        <f t="shared" si="0"/>
        <v/>
      </c>
      <c r="E42" s="1758" t="str">
        <f>IF(B43=0,"",'02 - Monthly Asset Follow up'!F47)</f>
        <v/>
      </c>
      <c r="F42" s="1758" t="str">
        <f>IF(B43=0,"",'02 - Monthly Asset Follow up'!C47)</f>
        <v/>
      </c>
    </row>
    <row r="43" spans="2:6">
      <c r="B43" s="260">
        <f>+'02 - Monthly Asset Follow up'!B48</f>
        <v>0</v>
      </c>
      <c r="C43" s="1526" t="str">
        <f t="shared" si="1"/>
        <v/>
      </c>
      <c r="D43" s="1526" t="str">
        <f t="shared" si="0"/>
        <v/>
      </c>
      <c r="E43" s="1758" t="str">
        <f>IF(B44=0,"",'02 - Monthly Asset Follow up'!F48)</f>
        <v/>
      </c>
      <c r="F43" s="1758" t="str">
        <f>IF(B44=0,"",'02 - Monthly Asset Follow up'!C48)</f>
        <v/>
      </c>
    </row>
    <row r="44" spans="2:6">
      <c r="B44" s="260">
        <f>+'02 - Monthly Asset Follow up'!B49</f>
        <v>0</v>
      </c>
      <c r="C44" s="1526" t="str">
        <f t="shared" si="1"/>
        <v/>
      </c>
      <c r="D44" s="1526" t="str">
        <f t="shared" si="0"/>
        <v/>
      </c>
      <c r="E44" s="1758" t="str">
        <f>IF(B45=0,"",'02 - Monthly Asset Follow up'!F49)</f>
        <v/>
      </c>
      <c r="F44" s="1758" t="str">
        <f>IF(B45=0,"",'02 - Monthly Asset Follow up'!C49)</f>
        <v/>
      </c>
    </row>
    <row r="45" spans="2:6">
      <c r="B45" s="260">
        <f>+'02 - Monthly Asset Follow up'!B50</f>
        <v>0</v>
      </c>
      <c r="C45" s="1526" t="str">
        <f t="shared" si="1"/>
        <v/>
      </c>
      <c r="D45" s="1526" t="str">
        <f t="shared" si="0"/>
        <v/>
      </c>
      <c r="E45" s="1758" t="str">
        <f>IF(B46=0,"",'02 - Monthly Asset Follow up'!F50)</f>
        <v/>
      </c>
      <c r="F45" s="1758" t="str">
        <f>IF(B46=0,"",'02 - Monthly Asset Follow up'!C50)</f>
        <v/>
      </c>
    </row>
    <row r="46" spans="2:6">
      <c r="B46" s="260">
        <f>+'02 - Monthly Asset Follow up'!B51</f>
        <v>0</v>
      </c>
      <c r="C46" s="1526" t="str">
        <f t="shared" si="1"/>
        <v/>
      </c>
      <c r="D46" s="1526" t="str">
        <f t="shared" si="0"/>
        <v/>
      </c>
      <c r="E46" s="1758" t="str">
        <f>IF(B47=0,"",'02 - Monthly Asset Follow up'!F51)</f>
        <v/>
      </c>
      <c r="F46" s="1758" t="str">
        <f>IF(B47=0,"",'02 - Monthly Asset Follow up'!C51)</f>
        <v/>
      </c>
    </row>
    <row r="47" spans="2:6">
      <c r="B47" s="260">
        <f>+'02 - Monthly Asset Follow up'!B52</f>
        <v>0</v>
      </c>
      <c r="C47" s="1526" t="str">
        <f t="shared" si="1"/>
        <v/>
      </c>
      <c r="D47" s="1526" t="str">
        <f t="shared" si="0"/>
        <v/>
      </c>
      <c r="E47" s="1758" t="str">
        <f>IF(B48=0,"",'02 - Monthly Asset Follow up'!F52)</f>
        <v/>
      </c>
      <c r="F47" s="1758" t="str">
        <f>IF(B48=0,"",'02 - Monthly Asset Follow up'!C52)</f>
        <v/>
      </c>
    </row>
    <row r="48" spans="2:6">
      <c r="B48" s="260">
        <f>+'02 - Monthly Asset Follow up'!B53</f>
        <v>0</v>
      </c>
      <c r="C48" s="1526" t="str">
        <f t="shared" si="1"/>
        <v/>
      </c>
      <c r="D48" s="1526" t="str">
        <f t="shared" si="0"/>
        <v/>
      </c>
      <c r="E48" s="1758" t="str">
        <f>IF(B49=0,"",'02 - Monthly Asset Follow up'!F53)</f>
        <v/>
      </c>
      <c r="F48" s="1758" t="str">
        <f>IF(B49=0,"",'02 - Monthly Asset Follow up'!C53)</f>
        <v/>
      </c>
    </row>
    <row r="49" spans="2:6">
      <c r="B49" s="260">
        <f>+'02 - Monthly Asset Follow up'!B54</f>
        <v>0</v>
      </c>
      <c r="C49" s="1526" t="str">
        <f t="shared" si="1"/>
        <v/>
      </c>
      <c r="D49" s="1526" t="str">
        <f t="shared" si="0"/>
        <v/>
      </c>
      <c r="E49" s="1758" t="str">
        <f>IF(B50=0,"",'02 - Monthly Asset Follow up'!F54)</f>
        <v/>
      </c>
      <c r="F49" s="1758" t="str">
        <f>IF(B50=0,"",'02 - Monthly Asset Follow up'!C54)</f>
        <v/>
      </c>
    </row>
    <row r="50" spans="2:6">
      <c r="B50" s="260">
        <f>+'02 - Monthly Asset Follow up'!B55</f>
        <v>0</v>
      </c>
      <c r="C50" s="1526" t="str">
        <f t="shared" si="1"/>
        <v/>
      </c>
      <c r="D50" s="1526" t="str">
        <f t="shared" si="0"/>
        <v/>
      </c>
      <c r="E50" s="1758" t="str">
        <f>IF(B51=0,"",'02 - Monthly Asset Follow up'!F55)</f>
        <v/>
      </c>
      <c r="F50" s="1758" t="str">
        <f>IF(B51=0,"",'02 - Monthly Asset Follow up'!C55)</f>
        <v/>
      </c>
    </row>
    <row r="51" spans="2:6">
      <c r="B51" s="260">
        <f>+'02 - Monthly Asset Follow up'!B56</f>
        <v>0</v>
      </c>
      <c r="C51" s="1526" t="str">
        <f t="shared" si="1"/>
        <v/>
      </c>
      <c r="D51" s="1526" t="str">
        <f t="shared" si="0"/>
        <v/>
      </c>
      <c r="E51" s="1758" t="str">
        <f>IF(B52=0,"",'02 - Monthly Asset Follow up'!F56)</f>
        <v/>
      </c>
      <c r="F51" s="1758" t="str">
        <f>IF(B52=0,"",'02 - Monthly Asset Follow up'!C56)</f>
        <v/>
      </c>
    </row>
    <row r="52" spans="2:6">
      <c r="B52" s="260">
        <f>+'02 - Monthly Asset Follow up'!B57</f>
        <v>0</v>
      </c>
      <c r="C52" s="1526" t="str">
        <f t="shared" si="1"/>
        <v/>
      </c>
      <c r="D52" s="1526" t="str">
        <f t="shared" si="0"/>
        <v/>
      </c>
      <c r="E52" s="1758" t="str">
        <f>IF(B53=0,"",'02 - Monthly Asset Follow up'!F57)</f>
        <v/>
      </c>
      <c r="F52" s="1758" t="str">
        <f>IF(B53=0,"",'02 - Monthly Asset Follow up'!C57)</f>
        <v/>
      </c>
    </row>
    <row r="53" spans="2:6">
      <c r="B53" s="260">
        <f>+'02 - Monthly Asset Follow up'!B58</f>
        <v>0</v>
      </c>
      <c r="C53" s="1526" t="str">
        <f t="shared" si="1"/>
        <v/>
      </c>
      <c r="D53" s="1526" t="str">
        <f t="shared" si="0"/>
        <v/>
      </c>
      <c r="E53" s="1758" t="str">
        <f>IF(B54=0,"",'02 - Monthly Asset Follow up'!F58)</f>
        <v/>
      </c>
      <c r="F53" s="1758" t="str">
        <f>IF(B54=0,"",'02 - Monthly Asset Follow up'!C58)</f>
        <v/>
      </c>
    </row>
    <row r="54" spans="2:6">
      <c r="B54" s="260">
        <f>+'02 - Monthly Asset Follow up'!B59</f>
        <v>0</v>
      </c>
      <c r="C54" s="1526" t="str">
        <f t="shared" si="1"/>
        <v/>
      </c>
      <c r="D54" s="1526" t="str">
        <f t="shared" si="0"/>
        <v/>
      </c>
      <c r="E54" s="1758" t="str">
        <f>IF(B55=0,"",'02 - Monthly Asset Follow up'!F59)</f>
        <v/>
      </c>
      <c r="F54" s="1758" t="str">
        <f>IF(B55=0,"",'02 - Monthly Asset Follow up'!C59)</f>
        <v/>
      </c>
    </row>
    <row r="55" spans="2:6">
      <c r="B55" s="260">
        <f>+'02 - Monthly Asset Follow up'!B60</f>
        <v>0</v>
      </c>
      <c r="C55" s="1526" t="str">
        <f t="shared" si="1"/>
        <v/>
      </c>
      <c r="D55" s="1526" t="str">
        <f t="shared" si="0"/>
        <v/>
      </c>
      <c r="E55" s="1758" t="str">
        <f>IF(B56=0,"",'02 - Monthly Asset Follow up'!F60)</f>
        <v/>
      </c>
      <c r="F55" s="1758" t="str">
        <f>IF(B56=0,"",'02 - Monthly Asset Follow up'!C60)</f>
        <v/>
      </c>
    </row>
    <row r="56" spans="2:6">
      <c r="B56" s="260">
        <f>+'02 - Monthly Asset Follow up'!B61</f>
        <v>0</v>
      </c>
      <c r="C56" s="1526" t="str">
        <f t="shared" si="1"/>
        <v/>
      </c>
      <c r="D56" s="1526" t="str">
        <f t="shared" si="0"/>
        <v/>
      </c>
      <c r="E56" s="1758" t="str">
        <f>IF(B57=0,"",'02 - Monthly Asset Follow up'!F61)</f>
        <v/>
      </c>
      <c r="F56" s="1758" t="str">
        <f>IF(B57=0,"",'02 - Monthly Asset Follow up'!C61)</f>
        <v/>
      </c>
    </row>
    <row r="57" spans="2:6">
      <c r="B57" s="260">
        <f>+'02 - Monthly Asset Follow up'!B62</f>
        <v>0</v>
      </c>
      <c r="C57" s="1526" t="str">
        <f t="shared" si="1"/>
        <v/>
      </c>
      <c r="D57" s="1526" t="str">
        <f t="shared" si="0"/>
        <v/>
      </c>
      <c r="E57" s="1758" t="str">
        <f>IF(B58=0,"",'02 - Monthly Asset Follow up'!F62)</f>
        <v/>
      </c>
      <c r="F57" s="1758" t="str">
        <f>IF(B58=0,"",'02 - Monthly Asset Follow up'!C62)</f>
        <v/>
      </c>
    </row>
    <row r="58" spans="2:6">
      <c r="B58" s="260">
        <f>+'02 - Monthly Asset Follow up'!B63</f>
        <v>0</v>
      </c>
      <c r="C58" s="1526" t="str">
        <f t="shared" si="1"/>
        <v/>
      </c>
      <c r="D58" s="1526" t="str">
        <f t="shared" si="0"/>
        <v/>
      </c>
      <c r="E58" s="1758" t="str">
        <f>IF(B59=0,"",'02 - Monthly Asset Follow up'!F63)</f>
        <v/>
      </c>
      <c r="F58" s="1758" t="str">
        <f>IF(B59=0,"",'02 - Monthly Asset Follow up'!C63)</f>
        <v/>
      </c>
    </row>
    <row r="59" spans="2:6">
      <c r="B59" s="260">
        <f>+'02 - Monthly Asset Follow up'!B64</f>
        <v>0</v>
      </c>
      <c r="C59" s="1526" t="str">
        <f t="shared" si="1"/>
        <v/>
      </c>
      <c r="D59" s="1526" t="str">
        <f t="shared" si="0"/>
        <v/>
      </c>
      <c r="E59" s="1758" t="str">
        <f>IF(B60=0,"",'02 - Monthly Asset Follow up'!F64)</f>
        <v/>
      </c>
      <c r="F59" s="1758" t="str">
        <f>IF(B60=0,"",'02 - Monthly Asset Follow up'!C64)</f>
        <v/>
      </c>
    </row>
    <row r="60" spans="2:6">
      <c r="B60" s="260">
        <f>+'02 - Monthly Asset Follow up'!B65</f>
        <v>0</v>
      </c>
      <c r="C60" s="1526" t="str">
        <f t="shared" si="1"/>
        <v/>
      </c>
      <c r="D60" s="1526" t="str">
        <f t="shared" si="0"/>
        <v/>
      </c>
      <c r="E60" s="1758" t="str">
        <f>IF(B61=0,"",'02 - Monthly Asset Follow up'!F65)</f>
        <v/>
      </c>
      <c r="F60" s="1758" t="str">
        <f>IF(B61=0,"",'02 - Monthly Asset Follow up'!C65)</f>
        <v/>
      </c>
    </row>
    <row r="61" spans="2:6">
      <c r="B61" s="260">
        <f>+'02 - Monthly Asset Follow up'!B66</f>
        <v>0</v>
      </c>
      <c r="C61" s="1526" t="str">
        <f t="shared" si="1"/>
        <v/>
      </c>
      <c r="D61" s="1526" t="str">
        <f t="shared" si="0"/>
        <v/>
      </c>
      <c r="E61" s="1758" t="str">
        <f>IF(B62=0,"",'02 - Monthly Asset Follow up'!F66)</f>
        <v/>
      </c>
      <c r="F61" s="1758" t="str">
        <f>IF(B62=0,"",'02 - Monthly Asset Follow up'!C66)</f>
        <v/>
      </c>
    </row>
    <row r="62" spans="2:6">
      <c r="B62" s="260">
        <f>+'02 - Monthly Asset Follow up'!B67</f>
        <v>0</v>
      </c>
      <c r="C62" s="1526" t="str">
        <f t="shared" si="1"/>
        <v/>
      </c>
      <c r="D62" s="1526" t="str">
        <f t="shared" si="0"/>
        <v/>
      </c>
      <c r="E62" s="1758" t="str">
        <f>IF(B63=0,"",'02 - Monthly Asset Follow up'!F67)</f>
        <v/>
      </c>
      <c r="F62" s="1758" t="str">
        <f>IF(B63=0,"",'02 - Monthly Asset Follow up'!C67)</f>
        <v/>
      </c>
    </row>
    <row r="63" spans="2:6">
      <c r="B63" s="260">
        <f>+'02 - Monthly Asset Follow up'!B68</f>
        <v>0</v>
      </c>
      <c r="C63" s="1526" t="str">
        <f t="shared" si="1"/>
        <v/>
      </c>
      <c r="D63" s="1526" t="str">
        <f t="shared" si="0"/>
        <v/>
      </c>
      <c r="E63" s="1758" t="str">
        <f>IF(B64=0,"",'02 - Monthly Asset Follow up'!F68)</f>
        <v/>
      </c>
      <c r="F63" s="1758" t="str">
        <f>IF(B64=0,"",'02 - Monthly Asset Follow up'!C68)</f>
        <v/>
      </c>
    </row>
    <row r="64" spans="2:6">
      <c r="B64" s="260">
        <f>+'02 - Monthly Asset Follow up'!B69</f>
        <v>0</v>
      </c>
      <c r="C64" s="1526" t="str">
        <f t="shared" si="1"/>
        <v/>
      </c>
      <c r="D64" s="1526" t="str">
        <f t="shared" si="0"/>
        <v/>
      </c>
      <c r="E64" s="1758" t="str">
        <f>IF(B65=0,"",'02 - Monthly Asset Follow up'!F69)</f>
        <v/>
      </c>
      <c r="F64" s="1758" t="str">
        <f>IF(B65=0,"",'02 - Monthly Asset Follow up'!C69)</f>
        <v/>
      </c>
    </row>
    <row r="65" spans="2:6">
      <c r="B65" s="260">
        <f>+'02 - Monthly Asset Follow up'!B70</f>
        <v>0</v>
      </c>
      <c r="C65" s="1526" t="str">
        <f t="shared" si="1"/>
        <v/>
      </c>
      <c r="D65" s="1526" t="str">
        <f t="shared" si="0"/>
        <v/>
      </c>
      <c r="E65" s="1758" t="str">
        <f>IF(B66=0,"",'02 - Monthly Asset Follow up'!F70)</f>
        <v/>
      </c>
      <c r="F65" s="1758" t="str">
        <f>IF(B66=0,"",'02 - Monthly Asset Follow up'!C70)</f>
        <v/>
      </c>
    </row>
    <row r="66" spans="2:6">
      <c r="B66" s="260">
        <f>+'02 - Monthly Asset Follow up'!B71</f>
        <v>0</v>
      </c>
      <c r="C66" s="1526" t="str">
        <f t="shared" si="1"/>
        <v/>
      </c>
      <c r="D66" s="1526" t="str">
        <f t="shared" si="0"/>
        <v/>
      </c>
      <c r="E66" s="1758" t="str">
        <f>IF(B67=0,"",'02 - Monthly Asset Follow up'!F71)</f>
        <v/>
      </c>
      <c r="F66" s="1758" t="str">
        <f>IF(B67=0,"",'02 - Monthly Asset Follow up'!C71)</f>
        <v/>
      </c>
    </row>
    <row r="67" spans="2:6">
      <c r="B67" s="260">
        <f>+'02 - Monthly Asset Follow up'!B72</f>
        <v>0</v>
      </c>
      <c r="C67" s="1526" t="str">
        <f t="shared" si="1"/>
        <v/>
      </c>
      <c r="D67" s="1526" t="str">
        <f t="shared" si="0"/>
        <v/>
      </c>
      <c r="E67" s="1758" t="str">
        <f>IF(B68=0,"",'02 - Monthly Asset Follow up'!F72)</f>
        <v/>
      </c>
      <c r="F67" s="1758" t="str">
        <f>IF(B68=0,"",'02 - Monthly Asset Follow up'!C72)</f>
        <v/>
      </c>
    </row>
    <row r="68" spans="2:6">
      <c r="B68" s="260">
        <f>+'02 - Monthly Asset Follow up'!B73</f>
        <v>0</v>
      </c>
      <c r="C68" s="1526" t="str">
        <f t="shared" si="1"/>
        <v/>
      </c>
      <c r="D68" s="1526" t="str">
        <f t="shared" si="0"/>
        <v/>
      </c>
      <c r="E68" s="1758" t="str">
        <f>IF(B69=0,"",'02 - Monthly Asset Follow up'!F73)</f>
        <v/>
      </c>
      <c r="F68" s="1758" t="str">
        <f>IF(B69=0,"",'02 - Monthly Asset Follow up'!C73)</f>
        <v/>
      </c>
    </row>
    <row r="69" spans="2:6">
      <c r="B69" s="260">
        <f>+'02 - Monthly Asset Follow up'!B74</f>
        <v>0</v>
      </c>
      <c r="C69" s="1526" t="str">
        <f t="shared" si="1"/>
        <v/>
      </c>
      <c r="D69" s="1526" t="str">
        <f t="shared" si="0"/>
        <v/>
      </c>
      <c r="E69" s="1758" t="str">
        <f>IF(B70=0,"",'02 - Monthly Asset Follow up'!F74)</f>
        <v/>
      </c>
      <c r="F69" s="1758" t="str">
        <f>IF(B70=0,"",'02 - Monthly Asset Follow up'!C74)</f>
        <v/>
      </c>
    </row>
    <row r="70" spans="2:6">
      <c r="B70" s="260">
        <f>+'02 - Monthly Asset Follow up'!B75</f>
        <v>0</v>
      </c>
      <c r="C70" s="1526" t="str">
        <f t="shared" si="1"/>
        <v/>
      </c>
      <c r="D70" s="1526" t="str">
        <f t="shared" si="0"/>
        <v/>
      </c>
      <c r="E70" s="1758" t="str">
        <f>IF(B71=0,"",'02 - Monthly Asset Follow up'!F75)</f>
        <v/>
      </c>
      <c r="F70" s="1758" t="str">
        <f>IF(B71=0,"",'02 - Monthly Asset Follow up'!C75)</f>
        <v/>
      </c>
    </row>
    <row r="71" spans="2:6">
      <c r="B71" s="260">
        <f>+'02 - Monthly Asset Follow up'!B76</f>
        <v>0</v>
      </c>
      <c r="C71" s="1526" t="str">
        <f t="shared" si="1"/>
        <v/>
      </c>
      <c r="D71" s="1526" t="str">
        <f t="shared" si="0"/>
        <v/>
      </c>
      <c r="E71" s="1758" t="str">
        <f>IF(B72=0,"",'02 - Monthly Asset Follow up'!F76)</f>
        <v/>
      </c>
      <c r="F71" s="1758" t="str">
        <f>IF(B72=0,"",'02 - Monthly Asset Follow up'!C76)</f>
        <v/>
      </c>
    </row>
    <row r="72" spans="2:6">
      <c r="B72" s="260">
        <f>+'02 - Monthly Asset Follow up'!B77</f>
        <v>0</v>
      </c>
      <c r="C72" s="244"/>
      <c r="D72" s="244"/>
      <c r="E72" s="1758" t="str">
        <f>IF(B73=0,"",'02 - Monthly Asset Follow up'!F77)</f>
        <v/>
      </c>
      <c r="F72" s="245"/>
    </row>
  </sheetData>
  <conditionalFormatting sqref="B12:B72">
    <cfRule type="cellIs" dxfId="54"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codeName="Sheet7">
    <tabColor theme="0" tint="-0.249977111117893"/>
  </sheetPr>
  <dimension ref="A3:H320"/>
  <sheetViews>
    <sheetView showGridLines="0" zoomScale="80" zoomScaleNormal="80" workbookViewId="0">
      <selection activeCell="H13" sqref="H13"/>
    </sheetView>
  </sheetViews>
  <sheetFormatPr defaultColWidth="9.1796875" defaultRowHeight="12.5"/>
  <cols>
    <col min="1" max="1" width="4" style="246" bestFit="1" customWidth="1"/>
    <col min="2" max="2" width="16.81640625" style="247" customWidth="1"/>
    <col min="3" max="3" width="1.453125" style="247" customWidth="1"/>
    <col min="4" max="6" width="27.453125" style="247" customWidth="1"/>
    <col min="7" max="7" width="20.1796875" style="247" customWidth="1"/>
    <col min="8" max="8" width="19.54296875" style="247" bestFit="1" customWidth="1"/>
    <col min="9" max="16384" width="9.1796875" style="247"/>
  </cols>
  <sheetData>
    <row r="3" spans="1:8" ht="14.5">
      <c r="F3" s="248"/>
      <c r="G3" s="1220" t="s">
        <v>100</v>
      </c>
      <c r="H3" s="1220">
        <f>'00 - Cover'!$F$17</f>
        <v>45900</v>
      </c>
    </row>
    <row r="4" spans="1:8" ht="14.5">
      <c r="F4" s="248"/>
      <c r="G4" s="1220" t="s">
        <v>4</v>
      </c>
      <c r="H4" s="1220">
        <f>'00 - Cover'!$F$19</f>
        <v>45922</v>
      </c>
    </row>
    <row r="5" spans="1:8" ht="14.5">
      <c r="F5" s="248"/>
      <c r="G5" s="1220" t="s">
        <v>5</v>
      </c>
      <c r="H5" s="1220">
        <f>'00 - Cover'!$F$20</f>
        <v>45929</v>
      </c>
    </row>
    <row r="6" spans="1:8" ht="13">
      <c r="G6" s="88"/>
      <c r="H6" s="88"/>
    </row>
    <row r="8" spans="1:8" ht="15.5">
      <c r="B8" s="44" t="s">
        <v>2010</v>
      </c>
      <c r="C8" s="90"/>
      <c r="D8" s="90"/>
      <c r="E8" s="90"/>
      <c r="F8" s="90"/>
      <c r="G8" s="90"/>
      <c r="H8" s="90"/>
    </row>
    <row r="9" spans="1:8" ht="13" thickBot="1"/>
    <row r="10" spans="1:8" ht="18.649999999999999" customHeight="1">
      <c r="A10" s="249"/>
      <c r="B10" s="1905" t="s">
        <v>103</v>
      </c>
      <c r="C10" s="250"/>
      <c r="D10" s="1905" t="s">
        <v>104</v>
      </c>
      <c r="E10" s="1905" t="s">
        <v>105</v>
      </c>
      <c r="F10" s="1905" t="s">
        <v>106</v>
      </c>
      <c r="G10" s="251"/>
    </row>
    <row r="11" spans="1:8" ht="18">
      <c r="A11" s="249"/>
      <c r="B11" s="1906"/>
      <c r="C11" s="250"/>
      <c r="D11" s="1906"/>
      <c r="E11" s="1906"/>
      <c r="F11" s="1906"/>
      <c r="G11" s="251"/>
    </row>
    <row r="12" spans="1:8" ht="13.5" thickBot="1">
      <c r="A12" s="249"/>
      <c r="B12" s="1907"/>
      <c r="C12" s="252"/>
      <c r="D12" s="1907"/>
      <c r="E12" s="1907"/>
      <c r="F12" s="1907"/>
      <c r="G12" s="251"/>
    </row>
    <row r="13" spans="1:8" ht="13">
      <c r="A13" s="249"/>
      <c r="B13" s="1565">
        <v>45930</v>
      </c>
      <c r="C13" s="253"/>
      <c r="D13" s="1559">
        <v>7430770897.8500004</v>
      </c>
      <c r="E13" s="1557">
        <v>40954861.049999997</v>
      </c>
      <c r="F13" s="1558">
        <v>9219944.9700000007</v>
      </c>
      <c r="G13" s="254"/>
      <c r="H13" s="1725">
        <f>D13-'02 - Monthly Asset Follow up'!P17</f>
        <v>0</v>
      </c>
    </row>
    <row r="14" spans="1:8" ht="13">
      <c r="A14" s="249"/>
      <c r="B14" s="1211">
        <v>45961</v>
      </c>
      <c r="C14" s="253"/>
      <c r="D14" s="1559">
        <v>7389816036.8000002</v>
      </c>
      <c r="E14" s="1560">
        <v>41054379.009999998</v>
      </c>
      <c r="F14" s="1561">
        <v>9160556.8499999996</v>
      </c>
      <c r="G14" s="251"/>
    </row>
    <row r="15" spans="1:8" ht="13">
      <c r="A15" s="249"/>
      <c r="B15" s="1211">
        <v>45991</v>
      </c>
      <c r="C15" s="253"/>
      <c r="D15" s="1559">
        <v>7348761657.79</v>
      </c>
      <c r="E15" s="1560">
        <v>41122860.600000001</v>
      </c>
      <c r="F15" s="1561">
        <v>9126269.3800000008</v>
      </c>
      <c r="G15" s="251"/>
      <c r="H15" s="1729">
        <f>'02 - Monthly Asset Follow up'!P17</f>
        <v>7430770897.8500004</v>
      </c>
    </row>
    <row r="16" spans="1:8" ht="13">
      <c r="A16" s="249"/>
      <c r="B16" s="1211">
        <v>46022</v>
      </c>
      <c r="C16" s="253"/>
      <c r="D16" s="1559">
        <v>7307638797.1899996</v>
      </c>
      <c r="E16" s="1560">
        <v>41210820.100000001</v>
      </c>
      <c r="F16" s="1561">
        <v>9066471.4199999999</v>
      </c>
      <c r="G16" s="251"/>
    </row>
    <row r="17" spans="1:7" ht="13">
      <c r="A17" s="249"/>
      <c r="B17" s="1211">
        <v>46053</v>
      </c>
      <c r="C17" s="253"/>
      <c r="D17" s="1559">
        <v>7266427977.0900002</v>
      </c>
      <c r="E17" s="1560">
        <v>41247993.82</v>
      </c>
      <c r="F17" s="1561">
        <v>9031726.6500000004</v>
      </c>
      <c r="G17" s="251"/>
    </row>
    <row r="18" spans="1:7" ht="13">
      <c r="A18" s="249"/>
      <c r="B18" s="1211">
        <v>46081</v>
      </c>
      <c r="C18" s="253"/>
      <c r="D18" s="1559">
        <v>7225179983.2700005</v>
      </c>
      <c r="E18" s="1560">
        <v>41312698.810000002</v>
      </c>
      <c r="F18" s="1561">
        <v>8984004.7799999993</v>
      </c>
      <c r="G18" s="251"/>
    </row>
    <row r="19" spans="1:7" ht="13">
      <c r="A19" s="249"/>
      <c r="B19" s="1211">
        <v>46112</v>
      </c>
      <c r="C19" s="253"/>
      <c r="D19" s="1559">
        <v>7183867284.46</v>
      </c>
      <c r="E19" s="1560">
        <v>41402656.079999998</v>
      </c>
      <c r="F19" s="1561">
        <v>8898817.7599999998</v>
      </c>
      <c r="G19" s="251"/>
    </row>
    <row r="20" spans="1:7" ht="13">
      <c r="A20" s="249"/>
      <c r="B20" s="1211">
        <v>46142</v>
      </c>
      <c r="C20" s="253"/>
      <c r="D20" s="1559">
        <v>7142464628.3800001</v>
      </c>
      <c r="E20" s="1560">
        <v>41408516.549999997</v>
      </c>
      <c r="F20" s="1561">
        <v>8888640.0199999996</v>
      </c>
      <c r="G20" s="251"/>
    </row>
    <row r="21" spans="1:7" ht="13">
      <c r="A21" s="249"/>
      <c r="B21" s="1211">
        <v>46173</v>
      </c>
      <c r="C21" s="253"/>
      <c r="D21" s="1559">
        <v>7101056111.8299999</v>
      </c>
      <c r="E21" s="1560">
        <v>41465568.969999999</v>
      </c>
      <c r="F21" s="1561">
        <v>8828423.7200000007</v>
      </c>
      <c r="G21" s="251"/>
    </row>
    <row r="22" spans="1:7" ht="13">
      <c r="A22" s="249"/>
      <c r="B22" s="1211">
        <v>46203</v>
      </c>
      <c r="C22" s="253"/>
      <c r="D22" s="1559">
        <v>7059590542.8599997</v>
      </c>
      <c r="E22" s="1560">
        <v>41503045.380000003</v>
      </c>
      <c r="F22" s="1561">
        <v>8792708.2599999998</v>
      </c>
      <c r="G22" s="251"/>
    </row>
    <row r="23" spans="1:7" ht="13">
      <c r="A23" s="249"/>
      <c r="B23" s="1211">
        <v>46234</v>
      </c>
      <c r="C23" s="253"/>
      <c r="D23" s="1559">
        <v>7018087497.4799995</v>
      </c>
      <c r="E23" s="1560">
        <v>41556426.689999998</v>
      </c>
      <c r="F23" s="1561">
        <v>8732584.2200000007</v>
      </c>
      <c r="G23" s="251"/>
    </row>
    <row r="24" spans="1:7" ht="13">
      <c r="A24" s="249"/>
      <c r="B24" s="1211">
        <v>46265</v>
      </c>
      <c r="C24" s="253"/>
      <c r="D24" s="1559">
        <v>6976531070.79</v>
      </c>
      <c r="E24" s="1560">
        <v>41560486.43</v>
      </c>
      <c r="F24" s="1561">
        <v>8696511.0999999996</v>
      </c>
      <c r="G24" s="251"/>
    </row>
    <row r="25" spans="1:7" ht="13">
      <c r="A25" s="249"/>
      <c r="B25" s="1211">
        <v>46295</v>
      </c>
      <c r="C25" s="253"/>
      <c r="D25" s="1559">
        <v>6934970584.3599997</v>
      </c>
      <c r="E25" s="1560">
        <v>41561982.380000003</v>
      </c>
      <c r="F25" s="1561">
        <v>8648338.6999999993</v>
      </c>
      <c r="G25" s="251"/>
    </row>
    <row r="26" spans="1:7" ht="13">
      <c r="A26" s="249"/>
      <c r="B26" s="1211">
        <v>46326</v>
      </c>
      <c r="C26" s="253"/>
      <c r="D26" s="1559">
        <v>6893408601.9799995</v>
      </c>
      <c r="E26" s="1560">
        <v>41585016.530000001</v>
      </c>
      <c r="F26" s="1561">
        <v>8588443.7699999996</v>
      </c>
      <c r="G26" s="251"/>
    </row>
    <row r="27" spans="1:7" ht="13">
      <c r="A27" s="249"/>
      <c r="B27" s="1211">
        <v>46356</v>
      </c>
      <c r="C27" s="253"/>
      <c r="D27" s="1559">
        <v>6851823585.4499998</v>
      </c>
      <c r="E27" s="1560">
        <v>41577090.159999996</v>
      </c>
      <c r="F27" s="1561">
        <v>8551950.1300000008</v>
      </c>
      <c r="G27" s="251"/>
    </row>
    <row r="28" spans="1:7" ht="13">
      <c r="A28" s="249"/>
      <c r="B28" s="1211">
        <v>46387</v>
      </c>
      <c r="C28" s="253"/>
      <c r="D28" s="1559">
        <v>6810246495.29</v>
      </c>
      <c r="E28" s="1560">
        <v>41570588.390000001</v>
      </c>
      <c r="F28" s="1561">
        <v>8492214.8499999996</v>
      </c>
      <c r="G28" s="251"/>
    </row>
    <row r="29" spans="1:7" ht="13">
      <c r="A29" s="249"/>
      <c r="B29" s="1211">
        <v>46418</v>
      </c>
      <c r="C29" s="253"/>
      <c r="D29" s="1559">
        <v>6768675906.8999996</v>
      </c>
      <c r="E29" s="1560">
        <v>41567336.950000003</v>
      </c>
      <c r="F29" s="1561">
        <v>8455443.3100000005</v>
      </c>
      <c r="G29" s="251"/>
    </row>
    <row r="30" spans="1:7" ht="13">
      <c r="A30" s="249"/>
      <c r="B30" s="1211">
        <v>46446</v>
      </c>
      <c r="C30" s="253"/>
      <c r="D30" s="1559">
        <v>6727108569.9499998</v>
      </c>
      <c r="E30" s="1560">
        <v>41578821.259999998</v>
      </c>
      <c r="F30" s="1561">
        <v>8407085.7400000002</v>
      </c>
      <c r="G30" s="251"/>
    </row>
    <row r="31" spans="1:7" ht="13">
      <c r="A31" s="249"/>
      <c r="B31" s="1211">
        <v>46477</v>
      </c>
      <c r="C31" s="253"/>
      <c r="D31" s="1559">
        <v>6685529748.6899996</v>
      </c>
      <c r="E31" s="1560">
        <v>41622869.030000001</v>
      </c>
      <c r="F31" s="1561">
        <v>8325464.5199999996</v>
      </c>
      <c r="G31" s="251"/>
    </row>
    <row r="32" spans="1:7" ht="13">
      <c r="A32" s="249"/>
      <c r="B32" s="1211">
        <v>46507</v>
      </c>
      <c r="C32" s="253"/>
      <c r="D32" s="1559">
        <v>6643906879.6599998</v>
      </c>
      <c r="E32" s="1560">
        <v>41589958.579999998</v>
      </c>
      <c r="F32" s="1561">
        <v>8310981.9299999997</v>
      </c>
      <c r="G32" s="251"/>
    </row>
    <row r="33" spans="1:7" ht="13">
      <c r="A33" s="249"/>
      <c r="B33" s="1211">
        <v>46538</v>
      </c>
      <c r="C33" s="253"/>
      <c r="D33" s="1559">
        <v>6602316921.0799999</v>
      </c>
      <c r="E33" s="1560">
        <v>41609231.969999999</v>
      </c>
      <c r="F33" s="1561">
        <v>8251684.6699999999</v>
      </c>
      <c r="G33" s="251"/>
    </row>
    <row r="34" spans="1:7" ht="13">
      <c r="A34" s="249"/>
      <c r="B34" s="1211">
        <v>46568</v>
      </c>
      <c r="C34" s="253"/>
      <c r="D34" s="1559">
        <v>6560707689.1099997</v>
      </c>
      <c r="E34" s="1560">
        <v>41594027.469999999</v>
      </c>
      <c r="F34" s="1561">
        <v>8215194.25</v>
      </c>
      <c r="G34" s="251"/>
    </row>
    <row r="35" spans="1:7" ht="13">
      <c r="A35" s="249"/>
      <c r="B35" s="1211">
        <v>46599</v>
      </c>
      <c r="C35" s="253"/>
      <c r="D35" s="1559">
        <v>6519113661.6400003</v>
      </c>
      <c r="E35" s="1560">
        <v>41607023.109999999</v>
      </c>
      <c r="F35" s="1561">
        <v>8156038.25</v>
      </c>
      <c r="G35" s="251"/>
    </row>
    <row r="36" spans="1:7" ht="13">
      <c r="A36" s="249"/>
      <c r="B36" s="1211">
        <v>46630</v>
      </c>
      <c r="C36" s="253"/>
      <c r="D36" s="1559">
        <v>6477506638.5299997</v>
      </c>
      <c r="E36" s="1560">
        <v>41586169.299999997</v>
      </c>
      <c r="F36" s="1561">
        <v>8118475.8300000001</v>
      </c>
      <c r="G36" s="251"/>
    </row>
    <row r="37" spans="1:7" ht="13">
      <c r="A37" s="249"/>
      <c r="B37" s="1211">
        <v>46660</v>
      </c>
      <c r="C37" s="253"/>
      <c r="D37" s="1559">
        <v>6435920469.2299995</v>
      </c>
      <c r="E37" s="1560">
        <v>41561299.299999997</v>
      </c>
      <c r="F37" s="1561">
        <v>8069981.04</v>
      </c>
      <c r="G37" s="251"/>
    </row>
    <row r="38" spans="1:7" ht="13">
      <c r="A38" s="249"/>
      <c r="B38" s="1211">
        <v>46691</v>
      </c>
      <c r="C38" s="253"/>
      <c r="D38" s="1559">
        <v>6394359169.9300003</v>
      </c>
      <c r="E38" s="1560">
        <v>41562838.649999999</v>
      </c>
      <c r="F38" s="1561">
        <v>8011123.6100000003</v>
      </c>
      <c r="G38" s="251"/>
    </row>
    <row r="39" spans="1:7" ht="13">
      <c r="A39" s="249"/>
      <c r="B39" s="1211">
        <v>46721</v>
      </c>
      <c r="C39" s="253"/>
      <c r="D39" s="1559">
        <v>6352796331.2799997</v>
      </c>
      <c r="E39" s="1560">
        <v>41533419.32</v>
      </c>
      <c r="F39" s="1561">
        <v>7972983.2999999998</v>
      </c>
      <c r="G39" s="251"/>
    </row>
    <row r="40" spans="1:7" ht="13">
      <c r="A40" s="249"/>
      <c r="B40" s="1211">
        <v>46752</v>
      </c>
      <c r="C40" s="253"/>
      <c r="D40" s="1559">
        <v>6311262911.96</v>
      </c>
      <c r="E40" s="1560">
        <v>41538145.719999999</v>
      </c>
      <c r="F40" s="1561">
        <v>7914324.9400000004</v>
      </c>
      <c r="G40" s="251"/>
    </row>
    <row r="41" spans="1:7" ht="13">
      <c r="A41" s="249"/>
      <c r="B41" s="1211">
        <v>46783</v>
      </c>
      <c r="C41" s="253"/>
      <c r="D41" s="1559">
        <v>6269724766.2399998</v>
      </c>
      <c r="E41" s="1560">
        <v>41505906.25</v>
      </c>
      <c r="F41" s="1561">
        <v>7875745.4299999997</v>
      </c>
      <c r="G41" s="251"/>
    </row>
    <row r="42" spans="1:7" ht="13">
      <c r="A42" s="249"/>
      <c r="B42" s="1211">
        <v>46812</v>
      </c>
      <c r="C42" s="253"/>
      <c r="D42" s="1559">
        <v>6228218859.9899998</v>
      </c>
      <c r="E42" s="1560">
        <v>41482802.280000001</v>
      </c>
      <c r="F42" s="1561">
        <v>7826498.6500000004</v>
      </c>
      <c r="G42" s="251"/>
    </row>
    <row r="43" spans="1:7" ht="13">
      <c r="A43" s="249"/>
      <c r="B43" s="1211">
        <v>46843</v>
      </c>
      <c r="C43" s="253"/>
      <c r="D43" s="1559">
        <v>6186736057.71</v>
      </c>
      <c r="E43" s="1560">
        <v>41508909.979999997</v>
      </c>
      <c r="F43" s="1561">
        <v>7758434.2800000003</v>
      </c>
      <c r="G43" s="251"/>
    </row>
    <row r="44" spans="1:7" ht="13">
      <c r="A44" s="249"/>
      <c r="B44" s="1211">
        <v>46873</v>
      </c>
      <c r="C44" s="253"/>
      <c r="D44" s="1559">
        <v>6145227147.7299995</v>
      </c>
      <c r="E44" s="1560">
        <v>41483039.68</v>
      </c>
      <c r="F44" s="1561">
        <v>7729429.4400000004</v>
      </c>
      <c r="G44" s="251"/>
    </row>
    <row r="45" spans="1:7" ht="13">
      <c r="A45" s="249"/>
      <c r="B45" s="1211">
        <v>46904</v>
      </c>
      <c r="C45" s="253"/>
      <c r="D45" s="1559">
        <v>6103744108.0500002</v>
      </c>
      <c r="E45" s="1560">
        <v>41463833.32</v>
      </c>
      <c r="F45" s="1561">
        <v>7671290.8600000003</v>
      </c>
      <c r="G45" s="251"/>
    </row>
    <row r="46" spans="1:7" ht="13">
      <c r="A46" s="249"/>
      <c r="B46" s="1211">
        <v>46934</v>
      </c>
      <c r="C46" s="253"/>
      <c r="D46" s="1559">
        <v>6062280274.7299995</v>
      </c>
      <c r="E46" s="1560">
        <v>41399866.039999999</v>
      </c>
      <c r="F46" s="1561">
        <v>7632311.2400000002</v>
      </c>
      <c r="G46" s="251"/>
    </row>
    <row r="47" spans="1:7" ht="13">
      <c r="A47" s="249"/>
      <c r="B47" s="1211">
        <v>46965</v>
      </c>
      <c r="C47" s="253"/>
      <c r="D47" s="1559">
        <v>6020880408.6899996</v>
      </c>
      <c r="E47" s="1560">
        <v>41373520.969999999</v>
      </c>
      <c r="F47" s="1561">
        <v>7574444.5700000003</v>
      </c>
      <c r="G47" s="251"/>
    </row>
    <row r="48" spans="1:7" ht="13">
      <c r="A48" s="249"/>
      <c r="B48" s="1211">
        <v>46996</v>
      </c>
      <c r="C48" s="253"/>
      <c r="D48" s="1559">
        <v>5979506887.7200003</v>
      </c>
      <c r="E48" s="1560">
        <v>41316233.130000003</v>
      </c>
      <c r="F48" s="1561">
        <v>7535302.4400000004</v>
      </c>
      <c r="G48" s="251"/>
    </row>
    <row r="49" spans="1:7" ht="13">
      <c r="A49" s="249"/>
      <c r="B49" s="1211">
        <v>47026</v>
      </c>
      <c r="C49" s="253"/>
      <c r="D49" s="1559">
        <v>5938190654.5900002</v>
      </c>
      <c r="E49" s="1560">
        <v>41248040.640000001</v>
      </c>
      <c r="F49" s="1561">
        <v>7486860.0899999999</v>
      </c>
      <c r="G49" s="251"/>
    </row>
    <row r="50" spans="1:7" ht="13">
      <c r="A50" s="249"/>
      <c r="B50" s="1211">
        <v>47057</v>
      </c>
      <c r="C50" s="253"/>
      <c r="D50" s="1559">
        <v>5896942613.9499998</v>
      </c>
      <c r="E50" s="1560">
        <v>41203284.369999997</v>
      </c>
      <c r="F50" s="1561">
        <v>7429464.75</v>
      </c>
      <c r="G50" s="251"/>
    </row>
    <row r="51" spans="1:7" ht="13">
      <c r="A51" s="249"/>
      <c r="B51" s="1211">
        <v>47087</v>
      </c>
      <c r="C51" s="253"/>
      <c r="D51" s="1559">
        <v>5855739329.5799999</v>
      </c>
      <c r="E51" s="1560">
        <v>41138545.159999996</v>
      </c>
      <c r="F51" s="1561">
        <v>7390169.6500000004</v>
      </c>
      <c r="G51" s="251"/>
    </row>
    <row r="52" spans="1:7" ht="13">
      <c r="A52" s="249"/>
      <c r="B52" s="1211">
        <v>47118</v>
      </c>
      <c r="C52" s="253"/>
      <c r="D52" s="1559">
        <v>5814600784.4200001</v>
      </c>
      <c r="E52" s="1560">
        <v>41092701.100000001</v>
      </c>
      <c r="F52" s="1561">
        <v>7333056.79</v>
      </c>
      <c r="G52" s="251"/>
    </row>
    <row r="53" spans="1:7" ht="13">
      <c r="A53" s="249"/>
      <c r="B53" s="1211">
        <v>47149</v>
      </c>
      <c r="C53" s="253"/>
      <c r="D53" s="1559">
        <v>5773508083.3199997</v>
      </c>
      <c r="E53" s="1560">
        <v>41032609.439999998</v>
      </c>
      <c r="F53" s="1561">
        <v>7293761.4199999999</v>
      </c>
      <c r="G53" s="251"/>
    </row>
    <row r="54" spans="1:7" ht="13">
      <c r="A54" s="249"/>
      <c r="B54" s="1211">
        <v>47177</v>
      </c>
      <c r="C54" s="253"/>
      <c r="D54" s="1559">
        <v>5732475473.8800001</v>
      </c>
      <c r="E54" s="1560">
        <v>40986928.390000001</v>
      </c>
      <c r="F54" s="1561">
        <v>7246085.6200000001</v>
      </c>
      <c r="G54" s="251"/>
    </row>
    <row r="55" spans="1:7" ht="13">
      <c r="A55" s="249"/>
      <c r="B55" s="1211">
        <v>47208</v>
      </c>
      <c r="C55" s="253"/>
      <c r="D55" s="1559">
        <v>5691488545.4899998</v>
      </c>
      <c r="E55" s="1560">
        <v>40951446.170000002</v>
      </c>
      <c r="F55" s="1561">
        <v>7172413.3499999996</v>
      </c>
      <c r="G55" s="251"/>
    </row>
    <row r="56" spans="1:7" ht="13">
      <c r="A56" s="249"/>
      <c r="B56" s="1211">
        <v>47238</v>
      </c>
      <c r="C56" s="253"/>
      <c r="D56" s="1559">
        <v>5650537099.3199997</v>
      </c>
      <c r="E56" s="1560">
        <v>40864461.600000001</v>
      </c>
      <c r="F56" s="1561">
        <v>7149768.6299999999</v>
      </c>
      <c r="G56" s="251"/>
    </row>
    <row r="57" spans="1:7" ht="13">
      <c r="A57" s="249"/>
      <c r="B57" s="1211">
        <v>47269</v>
      </c>
      <c r="C57" s="253"/>
      <c r="D57" s="1559">
        <v>5609672637.7200003</v>
      </c>
      <c r="E57" s="1560">
        <v>40816159.219999999</v>
      </c>
      <c r="F57" s="1561">
        <v>7093385.5099999998</v>
      </c>
      <c r="G57" s="251"/>
    </row>
    <row r="58" spans="1:7" ht="13">
      <c r="A58" s="249"/>
      <c r="B58" s="1211">
        <v>47299</v>
      </c>
      <c r="C58" s="253"/>
      <c r="D58" s="1559">
        <v>5568856478.5</v>
      </c>
      <c r="E58" s="1560">
        <v>40741441.32</v>
      </c>
      <c r="F58" s="1561">
        <v>7053597.0800000001</v>
      </c>
      <c r="G58" s="251"/>
    </row>
    <row r="59" spans="1:7" ht="13">
      <c r="A59" s="249"/>
      <c r="B59" s="1211">
        <v>47330</v>
      </c>
      <c r="C59" s="253"/>
      <c r="D59" s="1559">
        <v>5528115037.1800003</v>
      </c>
      <c r="E59" s="1560">
        <v>40685743.700000003</v>
      </c>
      <c r="F59" s="1561">
        <v>6997472.1100000003</v>
      </c>
      <c r="G59" s="251"/>
    </row>
    <row r="60" spans="1:7" ht="13">
      <c r="A60" s="249"/>
      <c r="B60" s="1211">
        <v>47361</v>
      </c>
      <c r="C60" s="253"/>
      <c r="D60" s="1559">
        <v>5487429293.4799995</v>
      </c>
      <c r="E60" s="1560">
        <v>40637099.229999997</v>
      </c>
      <c r="F60" s="1561">
        <v>6957632.4400000004</v>
      </c>
      <c r="G60" s="251"/>
    </row>
    <row r="61" spans="1:7" ht="13">
      <c r="A61" s="249"/>
      <c r="B61" s="1211">
        <v>47391</v>
      </c>
      <c r="C61" s="253"/>
      <c r="D61" s="1559">
        <v>5446792194.25</v>
      </c>
      <c r="E61" s="1560">
        <v>40573164.270000003</v>
      </c>
      <c r="F61" s="1561">
        <v>6909684.0700000003</v>
      </c>
      <c r="G61" s="251"/>
    </row>
    <row r="62" spans="1:7" ht="13">
      <c r="A62" s="249"/>
      <c r="B62" s="1211">
        <v>47422</v>
      </c>
      <c r="C62" s="253"/>
      <c r="D62" s="1559">
        <v>5406219029.9799995</v>
      </c>
      <c r="E62" s="1560">
        <v>40523452.240000002</v>
      </c>
      <c r="F62" s="1561">
        <v>6854036.0199999996</v>
      </c>
      <c r="G62" s="251"/>
    </row>
    <row r="63" spans="1:7" ht="13">
      <c r="A63" s="249"/>
      <c r="B63" s="1211">
        <v>47452</v>
      </c>
      <c r="C63" s="253"/>
      <c r="D63" s="1559">
        <v>5365695577.7399998</v>
      </c>
      <c r="E63" s="1560">
        <v>40448100.039999999</v>
      </c>
      <c r="F63" s="1561">
        <v>6813945.0999999996</v>
      </c>
      <c r="G63" s="251"/>
    </row>
    <row r="64" spans="1:7" ht="13">
      <c r="A64" s="249"/>
      <c r="B64" s="1211">
        <v>47483</v>
      </c>
      <c r="C64" s="253"/>
      <c r="D64" s="1559">
        <v>5325247477.6999998</v>
      </c>
      <c r="E64" s="1560">
        <v>40402752.409999996</v>
      </c>
      <c r="F64" s="1561">
        <v>6758542.6600000001</v>
      </c>
      <c r="G64" s="251"/>
    </row>
    <row r="65" spans="1:7" ht="13">
      <c r="A65" s="249"/>
      <c r="B65" s="1211">
        <v>47514</v>
      </c>
      <c r="C65" s="253"/>
      <c r="D65" s="1559">
        <v>5284844725.29</v>
      </c>
      <c r="E65" s="1560">
        <v>40319947.780000001</v>
      </c>
      <c r="F65" s="1561">
        <v>6718392.8799999999</v>
      </c>
      <c r="G65" s="251"/>
    </row>
    <row r="66" spans="1:7" ht="13">
      <c r="A66" s="249"/>
      <c r="B66" s="1211">
        <v>47542</v>
      </c>
      <c r="C66" s="253"/>
      <c r="D66" s="1559">
        <v>5244524777.5100002</v>
      </c>
      <c r="E66" s="1560">
        <v>40240061.060000002</v>
      </c>
      <c r="F66" s="1561">
        <v>6670657.9199999999</v>
      </c>
      <c r="G66" s="251"/>
    </row>
    <row r="67" spans="1:7" ht="13">
      <c r="A67" s="249"/>
      <c r="B67" s="1211">
        <v>47573</v>
      </c>
      <c r="C67" s="253"/>
      <c r="D67" s="1559">
        <v>5204284716.4499998</v>
      </c>
      <c r="E67" s="1560">
        <v>40193308.289999999</v>
      </c>
      <c r="F67" s="1561">
        <v>6601171.9900000002</v>
      </c>
      <c r="G67" s="251"/>
    </row>
    <row r="68" spans="1:7" ht="13">
      <c r="A68" s="249"/>
      <c r="B68" s="1211">
        <v>47603</v>
      </c>
      <c r="C68" s="253"/>
      <c r="D68" s="1559">
        <v>5164091408.1599998</v>
      </c>
      <c r="E68" s="1560">
        <v>40124406.530000001</v>
      </c>
      <c r="F68" s="1561">
        <v>6575447.5300000003</v>
      </c>
      <c r="G68" s="251"/>
    </row>
    <row r="69" spans="1:7" ht="13">
      <c r="A69" s="249"/>
      <c r="B69" s="1211">
        <v>47634</v>
      </c>
      <c r="C69" s="253"/>
      <c r="D69" s="1559">
        <v>5123967001.6300001</v>
      </c>
      <c r="E69" s="1560">
        <v>40070754.270000003</v>
      </c>
      <c r="F69" s="1561">
        <v>6520810.1200000001</v>
      </c>
      <c r="G69" s="251"/>
    </row>
    <row r="70" spans="1:7" ht="13">
      <c r="A70" s="249"/>
      <c r="B70" s="1211">
        <v>47664</v>
      </c>
      <c r="C70" s="253"/>
      <c r="D70" s="1559">
        <v>5083896247.3599997</v>
      </c>
      <c r="E70" s="1560">
        <v>40012887.219999999</v>
      </c>
      <c r="F70" s="1561">
        <v>6480417.5800000001</v>
      </c>
      <c r="G70" s="251"/>
    </row>
    <row r="71" spans="1:7" ht="13">
      <c r="A71" s="249"/>
      <c r="B71" s="1211">
        <v>47695</v>
      </c>
      <c r="C71" s="253"/>
      <c r="D71" s="1559">
        <v>5043883360.1400003</v>
      </c>
      <c r="E71" s="1560">
        <v>39952761.240000002</v>
      </c>
      <c r="F71" s="1561">
        <v>6426117.4800000004</v>
      </c>
      <c r="G71" s="251"/>
    </row>
    <row r="72" spans="1:7" ht="13">
      <c r="A72" s="249"/>
      <c r="B72" s="1211">
        <v>47726</v>
      </c>
      <c r="C72" s="253"/>
      <c r="D72" s="1559">
        <v>5003930598.8999996</v>
      </c>
      <c r="E72" s="1560">
        <v>39829784.729999997</v>
      </c>
      <c r="F72" s="1561">
        <v>6385619.3499999996</v>
      </c>
      <c r="G72" s="251"/>
    </row>
    <row r="73" spans="1:7" ht="13">
      <c r="A73" s="249"/>
      <c r="B73" s="1211">
        <v>47756</v>
      </c>
      <c r="C73" s="253"/>
      <c r="D73" s="1559">
        <v>4964100814.1700001</v>
      </c>
      <c r="E73" s="1560">
        <v>39749358.100000001</v>
      </c>
      <c r="F73" s="1561">
        <v>6338379.2000000002</v>
      </c>
      <c r="G73" s="251"/>
    </row>
    <row r="74" spans="1:7" ht="13">
      <c r="A74" s="249"/>
      <c r="B74" s="1211">
        <v>47787</v>
      </c>
      <c r="C74" s="253"/>
      <c r="D74" s="1559">
        <v>4924351456.0699997</v>
      </c>
      <c r="E74" s="1560">
        <v>39687005.450000003</v>
      </c>
      <c r="F74" s="1561">
        <v>6284573.1500000004</v>
      </c>
      <c r="G74" s="251"/>
    </row>
    <row r="75" spans="1:7" ht="13">
      <c r="A75" s="249"/>
      <c r="B75" s="1211">
        <v>47817</v>
      </c>
      <c r="C75" s="253"/>
      <c r="D75" s="1559">
        <v>4884664450.6199999</v>
      </c>
      <c r="E75" s="1560">
        <v>39584489.350000001</v>
      </c>
      <c r="F75" s="1561">
        <v>6244041.46</v>
      </c>
      <c r="G75" s="251"/>
    </row>
    <row r="76" spans="1:7" ht="13">
      <c r="A76" s="249"/>
      <c r="B76" s="1211">
        <v>47848</v>
      </c>
      <c r="C76" s="253"/>
      <c r="D76" s="1559">
        <v>4845079961.2700005</v>
      </c>
      <c r="E76" s="1560">
        <v>39495083.030000001</v>
      </c>
      <c r="F76" s="1561">
        <v>6190596.29</v>
      </c>
      <c r="G76" s="251"/>
    </row>
    <row r="77" spans="1:7" ht="13">
      <c r="A77" s="249"/>
      <c r="B77" s="1211">
        <v>47879</v>
      </c>
      <c r="C77" s="253"/>
      <c r="D77" s="1559">
        <v>4805584878.2399998</v>
      </c>
      <c r="E77" s="1560">
        <v>39405204.759999998</v>
      </c>
      <c r="F77" s="1561">
        <v>6150100.79</v>
      </c>
      <c r="G77" s="251"/>
    </row>
    <row r="78" spans="1:7" ht="13">
      <c r="A78" s="249"/>
      <c r="B78" s="1211">
        <v>47907</v>
      </c>
      <c r="C78" s="253"/>
      <c r="D78" s="1559">
        <v>4766179673.4799995</v>
      </c>
      <c r="E78" s="1560">
        <v>39293837.799999997</v>
      </c>
      <c r="F78" s="1561">
        <v>6103238.7000000002</v>
      </c>
      <c r="G78" s="251"/>
    </row>
    <row r="79" spans="1:7" ht="13">
      <c r="A79" s="249"/>
      <c r="B79" s="1211">
        <v>47938</v>
      </c>
      <c r="C79" s="253"/>
      <c r="D79" s="1559">
        <v>4726885835.6800003</v>
      </c>
      <c r="E79" s="1560">
        <v>39241110.960000001</v>
      </c>
      <c r="F79" s="1561">
        <v>6038192.4900000002</v>
      </c>
      <c r="G79" s="251"/>
    </row>
    <row r="80" spans="1:7" ht="13">
      <c r="A80" s="249"/>
      <c r="B80" s="1211">
        <v>47968</v>
      </c>
      <c r="C80" s="253"/>
      <c r="D80" s="1559">
        <v>4687644724.7200003</v>
      </c>
      <c r="E80" s="1560">
        <v>39153739.840000004</v>
      </c>
      <c r="F80" s="1561">
        <v>6009933.6299999999</v>
      </c>
      <c r="G80" s="251"/>
    </row>
    <row r="81" spans="1:7" ht="13">
      <c r="A81" s="249"/>
      <c r="B81" s="1211">
        <v>47999</v>
      </c>
      <c r="C81" s="253"/>
      <c r="D81" s="1559">
        <v>4648490984.8800001</v>
      </c>
      <c r="E81" s="1560">
        <v>39082877.670000002</v>
      </c>
      <c r="F81" s="1561">
        <v>5957440.5899999999</v>
      </c>
      <c r="G81" s="251"/>
    </row>
    <row r="82" spans="1:7" ht="13">
      <c r="A82" s="249"/>
      <c r="B82" s="1211">
        <v>48029</v>
      </c>
      <c r="C82" s="253"/>
      <c r="D82" s="1559">
        <v>4609408107.21</v>
      </c>
      <c r="E82" s="1560">
        <v>38995924.619999997</v>
      </c>
      <c r="F82" s="1561">
        <v>5916880.4400000004</v>
      </c>
      <c r="G82" s="251"/>
    </row>
    <row r="83" spans="1:7" ht="13">
      <c r="A83" s="249"/>
      <c r="B83" s="1211">
        <v>48060</v>
      </c>
      <c r="C83" s="253"/>
      <c r="D83" s="1559">
        <v>4570412182.5900002</v>
      </c>
      <c r="E83" s="1560">
        <v>38898006.009999998</v>
      </c>
      <c r="F83" s="1561">
        <v>5864705.9000000004</v>
      </c>
      <c r="G83" s="251"/>
    </row>
    <row r="84" spans="1:7" ht="13">
      <c r="A84" s="249"/>
      <c r="B84" s="1211">
        <v>48091</v>
      </c>
      <c r="C84" s="253"/>
      <c r="D84" s="1559">
        <v>4531514176.5799999</v>
      </c>
      <c r="E84" s="1560">
        <v>38775449.270000003</v>
      </c>
      <c r="F84" s="1561">
        <v>5824157.5300000003</v>
      </c>
      <c r="G84" s="251"/>
    </row>
    <row r="85" spans="1:7" ht="13">
      <c r="A85" s="249"/>
      <c r="B85" s="1211">
        <v>48121</v>
      </c>
      <c r="C85" s="253"/>
      <c r="D85" s="1559">
        <v>4492738727.3100004</v>
      </c>
      <c r="E85" s="1560">
        <v>38672201.670000002</v>
      </c>
      <c r="F85" s="1561">
        <v>5777920.5800000001</v>
      </c>
      <c r="G85" s="251"/>
    </row>
    <row r="86" spans="1:7" ht="13">
      <c r="A86" s="249"/>
      <c r="B86" s="1211">
        <v>48152</v>
      </c>
      <c r="C86" s="253"/>
      <c r="D86" s="1559">
        <v>4454066525.6400003</v>
      </c>
      <c r="E86" s="1560">
        <v>38551448.140000001</v>
      </c>
      <c r="F86" s="1561">
        <v>5726315.3700000001</v>
      </c>
      <c r="G86" s="251"/>
    </row>
    <row r="87" spans="1:7" ht="13">
      <c r="A87" s="249"/>
      <c r="B87" s="1211">
        <v>48182</v>
      </c>
      <c r="C87" s="253"/>
      <c r="D87" s="1559">
        <v>4415515077.5</v>
      </c>
      <c r="E87" s="1560">
        <v>38449613.630000003</v>
      </c>
      <c r="F87" s="1561">
        <v>5685789.6399999997</v>
      </c>
      <c r="G87" s="251"/>
    </row>
    <row r="88" spans="1:7" ht="13">
      <c r="A88" s="249"/>
      <c r="B88" s="1211">
        <v>48213</v>
      </c>
      <c r="C88" s="253"/>
      <c r="D88" s="1559">
        <v>4377065463.8699999</v>
      </c>
      <c r="E88" s="1560">
        <v>38329826.490000002</v>
      </c>
      <c r="F88" s="1561">
        <v>5634462.7699999996</v>
      </c>
      <c r="G88" s="251"/>
    </row>
    <row r="89" spans="1:7" ht="13">
      <c r="A89" s="249"/>
      <c r="B89" s="1211">
        <v>48244</v>
      </c>
      <c r="C89" s="253"/>
      <c r="D89" s="1559">
        <v>4338735637.3800001</v>
      </c>
      <c r="E89" s="1560">
        <v>38206565.670000002</v>
      </c>
      <c r="F89" s="1561">
        <v>5593778.6100000003</v>
      </c>
      <c r="G89" s="251"/>
    </row>
    <row r="90" spans="1:7" ht="13">
      <c r="A90" s="249"/>
      <c r="B90" s="1211">
        <v>48273</v>
      </c>
      <c r="C90" s="253"/>
      <c r="D90" s="1559">
        <v>4300529071.71</v>
      </c>
      <c r="E90" s="1560">
        <v>38051064.450000003</v>
      </c>
      <c r="F90" s="1561">
        <v>5547654.54</v>
      </c>
      <c r="G90" s="251"/>
    </row>
    <row r="91" spans="1:7" ht="13">
      <c r="A91" s="249"/>
      <c r="B91" s="1211">
        <v>48304</v>
      </c>
      <c r="C91" s="253"/>
      <c r="D91" s="1559">
        <v>4262478007.2600002</v>
      </c>
      <c r="E91" s="1560">
        <v>37959050.520000003</v>
      </c>
      <c r="F91" s="1561">
        <v>5491984.7800000003</v>
      </c>
      <c r="G91" s="251"/>
    </row>
    <row r="92" spans="1:7" ht="13">
      <c r="A92" s="249"/>
      <c r="B92" s="1211">
        <v>48334</v>
      </c>
      <c r="C92" s="253"/>
      <c r="D92" s="1559">
        <v>4224518956.7399998</v>
      </c>
      <c r="E92" s="1560">
        <v>37834258.549999997</v>
      </c>
      <c r="F92" s="1561">
        <v>5456506.5499999998</v>
      </c>
      <c r="G92" s="251"/>
    </row>
    <row r="93" spans="1:7" ht="13">
      <c r="A93" s="249"/>
      <c r="B93" s="1211">
        <v>48365</v>
      </c>
      <c r="C93" s="253"/>
      <c r="D93" s="1559">
        <v>4186684698.1900001</v>
      </c>
      <c r="E93" s="1560">
        <v>37719160.009999998</v>
      </c>
      <c r="F93" s="1561">
        <v>5406187.0499999998</v>
      </c>
      <c r="G93" s="251"/>
    </row>
    <row r="94" spans="1:7" ht="13">
      <c r="A94" s="249"/>
      <c r="B94" s="1211">
        <v>48395</v>
      </c>
      <c r="C94" s="253"/>
      <c r="D94" s="1559">
        <v>4148965538.1799998</v>
      </c>
      <c r="E94" s="1560">
        <v>37639414.75</v>
      </c>
      <c r="F94" s="1561">
        <v>5365690.97</v>
      </c>
      <c r="G94" s="251"/>
    </row>
    <row r="95" spans="1:7" ht="13">
      <c r="A95" s="249"/>
      <c r="B95" s="1211">
        <v>48426</v>
      </c>
      <c r="C95" s="253"/>
      <c r="D95" s="1559">
        <v>4111326123.4299998</v>
      </c>
      <c r="E95" s="1560">
        <v>37546905.229999997</v>
      </c>
      <c r="F95" s="1561">
        <v>5315716.1500000004</v>
      </c>
      <c r="G95" s="251"/>
    </row>
    <row r="96" spans="1:7" ht="13">
      <c r="A96" s="249"/>
      <c r="B96" s="1211">
        <v>48457</v>
      </c>
      <c r="C96" s="253"/>
      <c r="D96" s="1559">
        <v>4073779218.1999998</v>
      </c>
      <c r="E96" s="1560">
        <v>37392066.310000002</v>
      </c>
      <c r="F96" s="1561">
        <v>5275203.34</v>
      </c>
      <c r="G96" s="251"/>
    </row>
    <row r="97" spans="1:7" ht="13">
      <c r="A97" s="249"/>
      <c r="B97" s="1211">
        <v>48487</v>
      </c>
      <c r="C97" s="253"/>
      <c r="D97" s="1559">
        <v>4036387151.8899999</v>
      </c>
      <c r="E97" s="1560">
        <v>37287919.119999997</v>
      </c>
      <c r="F97" s="1561">
        <v>5230157.67</v>
      </c>
      <c r="G97" s="251"/>
    </row>
    <row r="98" spans="1:7" ht="13">
      <c r="A98" s="249"/>
      <c r="B98" s="1211">
        <v>48518</v>
      </c>
      <c r="C98" s="253"/>
      <c r="D98" s="1559">
        <v>3999099232.77</v>
      </c>
      <c r="E98" s="1560">
        <v>37217889.189999998</v>
      </c>
      <c r="F98" s="1561">
        <v>5180748.4800000004</v>
      </c>
      <c r="G98" s="251"/>
    </row>
    <row r="99" spans="1:7" ht="13">
      <c r="A99" s="249"/>
      <c r="B99" s="1211">
        <v>48548</v>
      </c>
      <c r="C99" s="253"/>
      <c r="D99" s="1559">
        <v>3961881343.5799999</v>
      </c>
      <c r="E99" s="1560">
        <v>37135088.450000003</v>
      </c>
      <c r="F99" s="1561">
        <v>5140407.3499999996</v>
      </c>
      <c r="G99" s="251"/>
    </row>
    <row r="100" spans="1:7" ht="13">
      <c r="A100" s="249"/>
      <c r="B100" s="1211">
        <v>48579</v>
      </c>
      <c r="C100" s="253"/>
      <c r="D100" s="1559">
        <v>3924746255.1300001</v>
      </c>
      <c r="E100" s="1560">
        <v>37042827.299999997</v>
      </c>
      <c r="F100" s="1561">
        <v>5091278.7300000004</v>
      </c>
      <c r="G100" s="251"/>
    </row>
    <row r="101" spans="1:7" ht="13">
      <c r="A101" s="249"/>
      <c r="B101" s="1211">
        <v>48610</v>
      </c>
      <c r="C101" s="253"/>
      <c r="D101" s="1559">
        <v>3887703427.8299999</v>
      </c>
      <c r="E101" s="1560">
        <v>36922800.380000003</v>
      </c>
      <c r="F101" s="1561">
        <v>5050942.63</v>
      </c>
      <c r="G101" s="251"/>
    </row>
    <row r="102" spans="1:7" ht="13">
      <c r="A102" s="249"/>
      <c r="B102" s="1211">
        <v>48638</v>
      </c>
      <c r="C102" s="253"/>
      <c r="D102" s="1559">
        <v>3850780627.4499998</v>
      </c>
      <c r="E102" s="1560">
        <v>36808339.75</v>
      </c>
      <c r="F102" s="1561">
        <v>5006609.9800000004</v>
      </c>
      <c r="G102" s="251"/>
    </row>
    <row r="103" spans="1:7" ht="13">
      <c r="A103" s="249"/>
      <c r="B103" s="1211">
        <v>48669</v>
      </c>
      <c r="C103" s="253"/>
      <c r="D103" s="1559">
        <v>3813972287.6999998</v>
      </c>
      <c r="E103" s="1560">
        <v>36726508.780000001</v>
      </c>
      <c r="F103" s="1561">
        <v>4949957.0199999996</v>
      </c>
      <c r="G103" s="251"/>
    </row>
    <row r="104" spans="1:7" ht="13">
      <c r="A104" s="249"/>
      <c r="B104" s="1211">
        <v>48699</v>
      </c>
      <c r="C104" s="253"/>
      <c r="D104" s="1559">
        <v>3777245778.9200001</v>
      </c>
      <c r="E104" s="1560">
        <v>36599074.280000001</v>
      </c>
      <c r="F104" s="1561">
        <v>4917717.97</v>
      </c>
      <c r="G104" s="251"/>
    </row>
    <row r="105" spans="1:7" ht="13">
      <c r="A105" s="249"/>
      <c r="B105" s="1211">
        <v>48730</v>
      </c>
      <c r="C105" s="253"/>
      <c r="D105" s="1559">
        <v>3740646704.6399999</v>
      </c>
      <c r="E105" s="1560">
        <v>36502088.149999999</v>
      </c>
      <c r="F105" s="1561">
        <v>4869464.13</v>
      </c>
      <c r="G105" s="251"/>
    </row>
    <row r="106" spans="1:7" ht="13">
      <c r="A106" s="249"/>
      <c r="B106" s="1211">
        <v>48760</v>
      </c>
      <c r="C106" s="253"/>
      <c r="D106" s="1559">
        <v>3704144616.4899998</v>
      </c>
      <c r="E106" s="1560">
        <v>36340505.859999999</v>
      </c>
      <c r="F106" s="1561">
        <v>4829263.2300000004</v>
      </c>
      <c r="G106" s="251"/>
    </row>
    <row r="107" spans="1:7" ht="13">
      <c r="A107" s="249"/>
      <c r="B107" s="1211">
        <v>48791</v>
      </c>
      <c r="C107" s="253"/>
      <c r="D107" s="1559">
        <v>3667804110.6300001</v>
      </c>
      <c r="E107" s="1560">
        <v>36204464.57</v>
      </c>
      <c r="F107" s="1561">
        <v>4781446.8600000003</v>
      </c>
      <c r="G107" s="251"/>
    </row>
    <row r="108" spans="1:7" ht="13">
      <c r="A108" s="249"/>
      <c r="B108" s="1211">
        <v>48822</v>
      </c>
      <c r="C108" s="253"/>
      <c r="D108" s="1559">
        <v>3631599646.0599999</v>
      </c>
      <c r="E108" s="1560">
        <v>36057053.039999999</v>
      </c>
      <c r="F108" s="1561">
        <v>4741447.67</v>
      </c>
      <c r="G108" s="251"/>
    </row>
    <row r="109" spans="1:7" ht="13">
      <c r="A109" s="249"/>
      <c r="B109" s="1211">
        <v>48852</v>
      </c>
      <c r="C109" s="253"/>
      <c r="D109" s="1559">
        <v>3595542593.02</v>
      </c>
      <c r="E109" s="1560">
        <v>35937279.770000003</v>
      </c>
      <c r="F109" s="1561">
        <v>4697768.6399999997</v>
      </c>
      <c r="G109" s="251"/>
    </row>
    <row r="110" spans="1:7" ht="13">
      <c r="A110" s="249"/>
      <c r="B110" s="1211">
        <v>48883</v>
      </c>
      <c r="C110" s="253"/>
      <c r="D110" s="1559">
        <v>3559605313.25</v>
      </c>
      <c r="E110" s="1560">
        <v>35803834.579999998</v>
      </c>
      <c r="F110" s="1561">
        <v>4650635.26</v>
      </c>
      <c r="G110" s="251"/>
    </row>
    <row r="111" spans="1:7" ht="13">
      <c r="A111" s="249"/>
      <c r="B111" s="1211">
        <v>48913</v>
      </c>
      <c r="C111" s="253"/>
      <c r="D111" s="1559">
        <v>3523801478.6700001</v>
      </c>
      <c r="E111" s="1560">
        <v>35604664.789999999</v>
      </c>
      <c r="F111" s="1561">
        <v>4610862.82</v>
      </c>
      <c r="G111" s="251"/>
    </row>
    <row r="112" spans="1:7" ht="13">
      <c r="A112" s="249"/>
      <c r="B112" s="1211">
        <v>48944</v>
      </c>
      <c r="C112" s="253"/>
      <c r="D112" s="1559">
        <v>3488196813.8800001</v>
      </c>
      <c r="E112" s="1560">
        <v>35452606.539999999</v>
      </c>
      <c r="F112" s="1561">
        <v>4564321.0999999996</v>
      </c>
      <c r="G112" s="251"/>
    </row>
    <row r="113" spans="1:7" ht="13">
      <c r="A113" s="249"/>
      <c r="B113" s="1211">
        <v>48975</v>
      </c>
      <c r="C113" s="253"/>
      <c r="D113" s="1559">
        <v>3452744207.3400002</v>
      </c>
      <c r="E113" s="1560">
        <v>35325454.380000003</v>
      </c>
      <c r="F113" s="1561">
        <v>4524807.6100000003</v>
      </c>
      <c r="G113" s="251"/>
    </row>
    <row r="114" spans="1:7" ht="13">
      <c r="A114" s="249"/>
      <c r="B114" s="1211">
        <v>49003</v>
      </c>
      <c r="C114" s="253"/>
      <c r="D114" s="1559">
        <v>3417418752.96</v>
      </c>
      <c r="E114" s="1560">
        <v>35187203.960000001</v>
      </c>
      <c r="F114" s="1561">
        <v>4481956.8600000003</v>
      </c>
      <c r="G114" s="251"/>
    </row>
    <row r="115" spans="1:7" ht="13">
      <c r="A115" s="249"/>
      <c r="B115" s="1211">
        <v>49034</v>
      </c>
      <c r="C115" s="253"/>
      <c r="D115" s="1559">
        <v>3382231549</v>
      </c>
      <c r="E115" s="1560">
        <v>35085805.280000001</v>
      </c>
      <c r="F115" s="1561">
        <v>4429538.0599999996</v>
      </c>
      <c r="G115" s="251"/>
    </row>
    <row r="116" spans="1:7" ht="13">
      <c r="A116" s="249"/>
      <c r="B116" s="1211">
        <v>49064</v>
      </c>
      <c r="C116" s="253"/>
      <c r="D116" s="1559">
        <v>3347145743.7199998</v>
      </c>
      <c r="E116" s="1560">
        <v>34940079.509999998</v>
      </c>
      <c r="F116" s="1561">
        <v>4396818.0599999996</v>
      </c>
      <c r="G116" s="251"/>
    </row>
    <row r="117" spans="1:7" ht="13">
      <c r="A117" s="249"/>
      <c r="B117" s="1211">
        <v>49095</v>
      </c>
      <c r="C117" s="253"/>
      <c r="D117" s="1559">
        <v>3312205664.21</v>
      </c>
      <c r="E117" s="1560">
        <v>34791139.210000001</v>
      </c>
      <c r="F117" s="1561">
        <v>4351379.04</v>
      </c>
      <c r="G117" s="251"/>
    </row>
    <row r="118" spans="1:7" ht="13">
      <c r="A118" s="249"/>
      <c r="B118" s="1211">
        <v>49125</v>
      </c>
      <c r="C118" s="253"/>
      <c r="D118" s="1559">
        <v>3277414525</v>
      </c>
      <c r="E118" s="1560">
        <v>34650911.840000004</v>
      </c>
      <c r="F118" s="1561">
        <v>4312467.9000000004</v>
      </c>
      <c r="G118" s="251"/>
    </row>
    <row r="119" spans="1:7" ht="13">
      <c r="A119" s="249"/>
      <c r="B119" s="1211">
        <v>49156</v>
      </c>
      <c r="C119" s="253"/>
      <c r="D119" s="1559">
        <v>3242763613.1599998</v>
      </c>
      <c r="E119" s="1560">
        <v>34490697.799999997</v>
      </c>
      <c r="F119" s="1561">
        <v>4267489.3899999997</v>
      </c>
      <c r="G119" s="251"/>
    </row>
    <row r="120" spans="1:7" ht="13">
      <c r="A120" s="249"/>
      <c r="B120" s="1211">
        <v>49187</v>
      </c>
      <c r="C120" s="253"/>
      <c r="D120" s="1559">
        <v>3208272915.3600001</v>
      </c>
      <c r="E120" s="1560">
        <v>34315460.340000004</v>
      </c>
      <c r="F120" s="1561">
        <v>4228791.26</v>
      </c>
      <c r="G120" s="251"/>
    </row>
    <row r="121" spans="1:7" ht="13">
      <c r="A121" s="249"/>
      <c r="B121" s="1211">
        <v>49217</v>
      </c>
      <c r="C121" s="253"/>
      <c r="D121" s="1559">
        <v>3173957455.02</v>
      </c>
      <c r="E121" s="1560">
        <v>34146457.380000003</v>
      </c>
      <c r="F121" s="1561">
        <v>4187227.81</v>
      </c>
      <c r="G121" s="251"/>
    </row>
    <row r="122" spans="1:7" ht="13">
      <c r="A122" s="249"/>
      <c r="B122" s="1211">
        <v>49248</v>
      </c>
      <c r="C122" s="253"/>
      <c r="D122" s="1559">
        <v>3139810997.6399999</v>
      </c>
      <c r="E122" s="1560">
        <v>34017204.100000001</v>
      </c>
      <c r="F122" s="1561">
        <v>4143060.56</v>
      </c>
      <c r="G122" s="251"/>
    </row>
    <row r="123" spans="1:7" ht="13">
      <c r="A123" s="249"/>
      <c r="B123" s="1211">
        <v>49278</v>
      </c>
      <c r="C123" s="253"/>
      <c r="D123" s="1559">
        <v>3105793793.54</v>
      </c>
      <c r="E123" s="1560">
        <v>33835975.259999998</v>
      </c>
      <c r="F123" s="1561">
        <v>4104799.33</v>
      </c>
      <c r="G123" s="251"/>
    </row>
    <row r="124" spans="1:7" ht="13">
      <c r="A124" s="249"/>
      <c r="B124" s="1211">
        <v>49309</v>
      </c>
      <c r="C124" s="253"/>
      <c r="D124" s="1559">
        <v>3071957818.2800002</v>
      </c>
      <c r="E124" s="1560">
        <v>33677524.770000003</v>
      </c>
      <c r="F124" s="1561">
        <v>4060944.75</v>
      </c>
      <c r="G124" s="251"/>
    </row>
    <row r="125" spans="1:7" ht="13">
      <c r="A125" s="249"/>
      <c r="B125" s="1211">
        <v>49340</v>
      </c>
      <c r="C125" s="253"/>
      <c r="D125" s="1559">
        <v>3038280293.5100002</v>
      </c>
      <c r="E125" s="1560">
        <v>33518115.68</v>
      </c>
      <c r="F125" s="1561">
        <v>4022717.4</v>
      </c>
      <c r="G125" s="251"/>
    </row>
    <row r="126" spans="1:7" ht="13">
      <c r="A126" s="249"/>
      <c r="B126" s="1211">
        <v>49368</v>
      </c>
      <c r="C126" s="253"/>
      <c r="D126" s="1559">
        <v>3004762177.8299999</v>
      </c>
      <c r="E126" s="1560">
        <v>33396304.149999999</v>
      </c>
      <c r="F126" s="1561">
        <v>3982030.55</v>
      </c>
      <c r="G126" s="251"/>
    </row>
    <row r="127" spans="1:7" ht="13">
      <c r="A127" s="249"/>
      <c r="B127" s="1211">
        <v>49399</v>
      </c>
      <c r="C127" s="253"/>
      <c r="D127" s="1559">
        <v>2971365873.6799998</v>
      </c>
      <c r="E127" s="1560">
        <v>33213687.239999998</v>
      </c>
      <c r="F127" s="1561">
        <v>3933796.92</v>
      </c>
      <c r="G127" s="251"/>
    </row>
    <row r="128" spans="1:7" ht="13">
      <c r="A128" s="249"/>
      <c r="B128" s="1211">
        <v>49429</v>
      </c>
      <c r="C128" s="253"/>
      <c r="D128" s="1559">
        <v>2938152186.4400001</v>
      </c>
      <c r="E128" s="1560">
        <v>33048747.449999999</v>
      </c>
      <c r="F128" s="1561">
        <v>3900881.37</v>
      </c>
      <c r="G128" s="251"/>
    </row>
    <row r="129" spans="1:7" ht="13">
      <c r="A129" s="249"/>
      <c r="B129" s="1211">
        <v>49460</v>
      </c>
      <c r="C129" s="253"/>
      <c r="D129" s="1559">
        <v>2905103438.9899998</v>
      </c>
      <c r="E129" s="1560">
        <v>32908517.899999999</v>
      </c>
      <c r="F129" s="1561">
        <v>3858212.52</v>
      </c>
      <c r="G129" s="251"/>
    </row>
    <row r="130" spans="1:7" ht="13">
      <c r="A130" s="249"/>
      <c r="B130" s="1211">
        <v>49490</v>
      </c>
      <c r="C130" s="253"/>
      <c r="D130" s="1559">
        <v>2872194921.0900002</v>
      </c>
      <c r="E130" s="1560">
        <v>32752682.710000001</v>
      </c>
      <c r="F130" s="1561">
        <v>3820579.46</v>
      </c>
      <c r="G130" s="251"/>
    </row>
    <row r="131" spans="1:7" ht="13">
      <c r="A131" s="249"/>
      <c r="B131" s="1211">
        <v>49521</v>
      </c>
      <c r="C131" s="253"/>
      <c r="D131" s="1559">
        <v>2839442238.3800001</v>
      </c>
      <c r="E131" s="1560">
        <v>32603157.219999999</v>
      </c>
      <c r="F131" s="1561">
        <v>3778322.05</v>
      </c>
      <c r="G131" s="251"/>
    </row>
    <row r="132" spans="1:7" ht="13">
      <c r="A132" s="249"/>
      <c r="B132" s="1211">
        <v>49552</v>
      </c>
      <c r="C132" s="253"/>
      <c r="D132" s="1559">
        <v>2806839081.1599998</v>
      </c>
      <c r="E132" s="1560">
        <v>32408530.379999999</v>
      </c>
      <c r="F132" s="1561">
        <v>3740877.24</v>
      </c>
      <c r="G132" s="251"/>
    </row>
    <row r="133" spans="1:7" ht="13">
      <c r="A133" s="249"/>
      <c r="B133" s="1211">
        <v>49582</v>
      </c>
      <c r="C133" s="253"/>
      <c r="D133" s="1559">
        <v>2774430550.7800002</v>
      </c>
      <c r="E133" s="1560">
        <v>32189114.440000001</v>
      </c>
      <c r="F133" s="1561">
        <v>3701373.71</v>
      </c>
      <c r="G133" s="251"/>
    </row>
    <row r="134" spans="1:7" ht="13">
      <c r="A134" s="249"/>
      <c r="B134" s="1211">
        <v>49613</v>
      </c>
      <c r="C134" s="253"/>
      <c r="D134" s="1559">
        <v>2742241436.3400002</v>
      </c>
      <c r="E134" s="1560">
        <v>32027759.280000001</v>
      </c>
      <c r="F134" s="1561">
        <v>3660225.61</v>
      </c>
      <c r="G134" s="251"/>
    </row>
    <row r="135" spans="1:7" ht="13">
      <c r="A135" s="249"/>
      <c r="B135" s="1211">
        <v>49643</v>
      </c>
      <c r="C135" s="253"/>
      <c r="D135" s="1559">
        <v>2710213677.0599999</v>
      </c>
      <c r="E135" s="1560">
        <v>31827028.77</v>
      </c>
      <c r="F135" s="1561">
        <v>3623063.54</v>
      </c>
      <c r="G135" s="251"/>
    </row>
    <row r="136" spans="1:7" ht="13">
      <c r="A136" s="249"/>
      <c r="B136" s="1211">
        <v>49674</v>
      </c>
      <c r="C136" s="253"/>
      <c r="D136" s="1559">
        <v>2678386648.29</v>
      </c>
      <c r="E136" s="1560">
        <v>31666169.690000001</v>
      </c>
      <c r="F136" s="1561">
        <v>3582260.19</v>
      </c>
      <c r="G136" s="251"/>
    </row>
    <row r="137" spans="1:7" ht="13">
      <c r="A137" s="249"/>
      <c r="B137" s="1211">
        <v>49705</v>
      </c>
      <c r="C137" s="253"/>
      <c r="D137" s="1559">
        <v>2646720478.5999999</v>
      </c>
      <c r="E137" s="1560">
        <v>31511245.359999999</v>
      </c>
      <c r="F137" s="1561">
        <v>3545688.34</v>
      </c>
      <c r="G137" s="251"/>
    </row>
    <row r="138" spans="1:7" ht="13">
      <c r="A138" s="249"/>
      <c r="B138" s="1211">
        <v>49734</v>
      </c>
      <c r="C138" s="253"/>
      <c r="D138" s="1559">
        <v>2615209233.2399998</v>
      </c>
      <c r="E138" s="1560">
        <v>31316031.68</v>
      </c>
      <c r="F138" s="1561">
        <v>3507199.57</v>
      </c>
      <c r="G138" s="251"/>
    </row>
    <row r="139" spans="1:7" ht="13">
      <c r="A139" s="249"/>
      <c r="B139" s="1211">
        <v>49765</v>
      </c>
      <c r="C139" s="253"/>
      <c r="D139" s="1559">
        <v>2583893201.5599999</v>
      </c>
      <c r="E139" s="1560">
        <v>31198402.789999999</v>
      </c>
      <c r="F139" s="1561">
        <v>3465034.21</v>
      </c>
      <c r="G139" s="251"/>
    </row>
    <row r="140" spans="1:7" ht="13">
      <c r="A140" s="249"/>
      <c r="B140" s="1211">
        <v>49795</v>
      </c>
      <c r="C140" s="253"/>
      <c r="D140" s="1559">
        <v>2552694798.77</v>
      </c>
      <c r="E140" s="1560">
        <v>31038518.609999999</v>
      </c>
      <c r="F140" s="1561">
        <v>3430770.53</v>
      </c>
      <c r="G140" s="251"/>
    </row>
    <row r="141" spans="1:7" ht="13">
      <c r="A141" s="249"/>
      <c r="B141" s="1211">
        <v>49826</v>
      </c>
      <c r="C141" s="253"/>
      <c r="D141" s="1559">
        <v>2521656280.1599998</v>
      </c>
      <c r="E141" s="1560">
        <v>30890226.949999999</v>
      </c>
      <c r="F141" s="1561">
        <v>3391050.39</v>
      </c>
      <c r="G141" s="251"/>
    </row>
    <row r="142" spans="1:7" ht="13">
      <c r="A142" s="249"/>
      <c r="B142" s="1211">
        <v>49856</v>
      </c>
      <c r="C142" s="253"/>
      <c r="D142" s="1559">
        <v>2490766053.21</v>
      </c>
      <c r="E142" s="1560">
        <v>30736667.48</v>
      </c>
      <c r="F142" s="1561">
        <v>3355175.29</v>
      </c>
      <c r="G142" s="251"/>
    </row>
    <row r="143" spans="1:7" ht="13">
      <c r="A143" s="249"/>
      <c r="B143" s="1211">
        <v>49887</v>
      </c>
      <c r="C143" s="253"/>
      <c r="D143" s="1559">
        <v>2460029385.73</v>
      </c>
      <c r="E143" s="1560">
        <v>30586833.969999999</v>
      </c>
      <c r="F143" s="1561">
        <v>3315794.86</v>
      </c>
      <c r="G143" s="251"/>
    </row>
    <row r="144" spans="1:7" ht="13">
      <c r="A144" s="249"/>
      <c r="B144" s="1211">
        <v>49918</v>
      </c>
      <c r="C144" s="253"/>
      <c r="D144" s="1559">
        <v>2429442551.7600002</v>
      </c>
      <c r="E144" s="1560">
        <v>30380452.280000001</v>
      </c>
      <c r="F144" s="1561">
        <v>3280028.21</v>
      </c>
      <c r="G144" s="251"/>
    </row>
    <row r="145" spans="1:7" ht="13">
      <c r="A145" s="249"/>
      <c r="B145" s="1211">
        <v>49948</v>
      </c>
      <c r="C145" s="253"/>
      <c r="D145" s="1559">
        <v>2399062099.48</v>
      </c>
      <c r="E145" s="1560">
        <v>30218693.379999999</v>
      </c>
      <c r="F145" s="1561">
        <v>3242842.34</v>
      </c>
      <c r="G145" s="251"/>
    </row>
    <row r="146" spans="1:7" ht="13">
      <c r="A146" s="249"/>
      <c r="B146" s="1211">
        <v>49979</v>
      </c>
      <c r="C146" s="253"/>
      <c r="D146" s="1559">
        <v>2368843406.0999999</v>
      </c>
      <c r="E146" s="1560">
        <v>30038729.370000001</v>
      </c>
      <c r="F146" s="1561">
        <v>3204097.43</v>
      </c>
      <c r="G146" s="251"/>
    </row>
    <row r="147" spans="1:7" ht="13">
      <c r="A147" s="249"/>
      <c r="B147" s="1211">
        <v>50009</v>
      </c>
      <c r="C147" s="253"/>
      <c r="D147" s="1559">
        <v>2338804676.73</v>
      </c>
      <c r="E147" s="1560">
        <v>29854302.539999999</v>
      </c>
      <c r="F147" s="1561">
        <v>3168750.77</v>
      </c>
      <c r="G147" s="251"/>
    </row>
    <row r="148" spans="1:7" ht="13">
      <c r="A148" s="249"/>
      <c r="B148" s="1211">
        <v>50040</v>
      </c>
      <c r="C148" s="253"/>
      <c r="D148" s="1559">
        <v>2308950374.1900001</v>
      </c>
      <c r="E148" s="1560">
        <v>29659096.870000001</v>
      </c>
      <c r="F148" s="1561">
        <v>3130511.41</v>
      </c>
      <c r="G148" s="251"/>
    </row>
    <row r="149" spans="1:7" ht="13">
      <c r="A149" s="249"/>
      <c r="B149" s="1211">
        <v>50071</v>
      </c>
      <c r="C149" s="253"/>
      <c r="D149" s="1559">
        <v>2279291277.3200002</v>
      </c>
      <c r="E149" s="1560">
        <v>29498907.620000001</v>
      </c>
      <c r="F149" s="1561">
        <v>3095510.29</v>
      </c>
      <c r="G149" s="251"/>
    </row>
    <row r="150" spans="1:7" ht="13">
      <c r="A150" s="249"/>
      <c r="B150" s="1211">
        <v>50099</v>
      </c>
      <c r="C150" s="253"/>
      <c r="D150" s="1559">
        <v>2249792369.6999998</v>
      </c>
      <c r="E150" s="1560">
        <v>29319512.23</v>
      </c>
      <c r="F150" s="1561">
        <v>3059112.69</v>
      </c>
      <c r="G150" s="251"/>
    </row>
    <row r="151" spans="1:7" ht="13">
      <c r="A151" s="249"/>
      <c r="B151" s="1211">
        <v>50130</v>
      </c>
      <c r="C151" s="253"/>
      <c r="D151" s="1559">
        <v>2220472857.4699998</v>
      </c>
      <c r="E151" s="1560">
        <v>29165059.309999999</v>
      </c>
      <c r="F151" s="1561">
        <v>3018802.8</v>
      </c>
      <c r="G151" s="251"/>
    </row>
    <row r="152" spans="1:7" ht="13">
      <c r="A152" s="249"/>
      <c r="B152" s="1211">
        <v>50160</v>
      </c>
      <c r="C152" s="253"/>
      <c r="D152" s="1559">
        <v>2191307798.1599998</v>
      </c>
      <c r="E152" s="1560">
        <v>28975435.629999999</v>
      </c>
      <c r="F152" s="1561">
        <v>2986750.03</v>
      </c>
      <c r="G152" s="251"/>
    </row>
    <row r="153" spans="1:7" ht="13">
      <c r="A153" s="249"/>
      <c r="B153" s="1211">
        <v>50191</v>
      </c>
      <c r="C153" s="253"/>
      <c r="D153" s="1559">
        <v>2162332362.5300002</v>
      </c>
      <c r="E153" s="1560">
        <v>28818852.02</v>
      </c>
      <c r="F153" s="1561">
        <v>2949615.46</v>
      </c>
      <c r="G153" s="251"/>
    </row>
    <row r="154" spans="1:7" ht="13">
      <c r="A154" s="249"/>
      <c r="B154" s="1211">
        <v>50221</v>
      </c>
      <c r="C154" s="253"/>
      <c r="D154" s="1559">
        <v>2133513510.51</v>
      </c>
      <c r="E154" s="1560">
        <v>28679737.350000001</v>
      </c>
      <c r="F154" s="1561">
        <v>2915094.96</v>
      </c>
      <c r="G154" s="251"/>
    </row>
    <row r="155" spans="1:7" ht="13">
      <c r="A155" s="249"/>
      <c r="B155" s="1211">
        <v>50252</v>
      </c>
      <c r="C155" s="253"/>
      <c r="D155" s="1559">
        <v>2104833773.1600001</v>
      </c>
      <c r="E155" s="1560">
        <v>28505993.969999999</v>
      </c>
      <c r="F155" s="1561">
        <v>2878248.87</v>
      </c>
      <c r="G155" s="251"/>
    </row>
    <row r="156" spans="1:7" ht="13">
      <c r="A156" s="249"/>
      <c r="B156" s="1211">
        <v>50283</v>
      </c>
      <c r="C156" s="253"/>
      <c r="D156" s="1559">
        <v>2076327779.1900001</v>
      </c>
      <c r="E156" s="1560">
        <v>28303343.199999999</v>
      </c>
      <c r="F156" s="1561">
        <v>2843974.31</v>
      </c>
      <c r="G156" s="251"/>
    </row>
    <row r="157" spans="1:7" ht="13">
      <c r="A157" s="249"/>
      <c r="B157" s="1211">
        <v>50313</v>
      </c>
      <c r="C157" s="253"/>
      <c r="D157" s="1559">
        <v>2048024435.99</v>
      </c>
      <c r="E157" s="1560">
        <v>28103218.920000002</v>
      </c>
      <c r="F157" s="1561">
        <v>2808739.18</v>
      </c>
      <c r="G157" s="251"/>
    </row>
    <row r="158" spans="1:7" ht="13">
      <c r="A158" s="249"/>
      <c r="B158" s="1211">
        <v>50344</v>
      </c>
      <c r="C158" s="253"/>
      <c r="D158" s="1559">
        <v>2019921217.0699999</v>
      </c>
      <c r="E158" s="1560">
        <v>27954846.82</v>
      </c>
      <c r="F158" s="1561">
        <v>2772629.94</v>
      </c>
      <c r="G158" s="251"/>
    </row>
    <row r="159" spans="1:7" ht="13">
      <c r="A159" s="249"/>
      <c r="B159" s="1211">
        <v>50374</v>
      </c>
      <c r="C159" s="253"/>
      <c r="D159" s="1559">
        <v>1991966370.25</v>
      </c>
      <c r="E159" s="1560">
        <v>27751335.789999999</v>
      </c>
      <c r="F159" s="1561">
        <v>2738906.03</v>
      </c>
      <c r="G159" s="251"/>
    </row>
    <row r="160" spans="1:7" ht="13">
      <c r="A160" s="249"/>
      <c r="B160" s="1211">
        <v>50405</v>
      </c>
      <c r="C160" s="253"/>
      <c r="D160" s="1559">
        <v>1964215034.46</v>
      </c>
      <c r="E160" s="1560">
        <v>27598682.469999999</v>
      </c>
      <c r="F160" s="1561">
        <v>2703086.21</v>
      </c>
      <c r="G160" s="251"/>
    </row>
    <row r="161" spans="1:7" ht="13">
      <c r="A161" s="249"/>
      <c r="B161" s="1211">
        <v>50436</v>
      </c>
      <c r="C161" s="253"/>
      <c r="D161" s="1559">
        <v>1936616351.99</v>
      </c>
      <c r="E161" s="1560">
        <v>27407262.09</v>
      </c>
      <c r="F161" s="1561">
        <v>2669712.09</v>
      </c>
      <c r="G161" s="251"/>
    </row>
    <row r="162" spans="1:7" ht="13">
      <c r="A162" s="249"/>
      <c r="B162" s="1211">
        <v>50464</v>
      </c>
      <c r="C162" s="253"/>
      <c r="D162" s="1559">
        <v>1909209089.9000001</v>
      </c>
      <c r="E162" s="1560">
        <v>27179660.449999999</v>
      </c>
      <c r="F162" s="1561">
        <v>2635408.5699999998</v>
      </c>
      <c r="G162" s="251"/>
    </row>
    <row r="163" spans="1:7" ht="13">
      <c r="A163" s="249"/>
      <c r="B163" s="1211">
        <v>50495</v>
      </c>
      <c r="C163" s="253"/>
      <c r="D163" s="1559">
        <v>1882029429.45</v>
      </c>
      <c r="E163" s="1560">
        <v>26998680.129999999</v>
      </c>
      <c r="F163" s="1561">
        <v>2598478.21</v>
      </c>
      <c r="G163" s="251"/>
    </row>
    <row r="164" spans="1:7" ht="13">
      <c r="A164" s="249"/>
      <c r="B164" s="1211">
        <v>50525</v>
      </c>
      <c r="C164" s="253"/>
      <c r="D164" s="1559">
        <v>1855030749.3199999</v>
      </c>
      <c r="E164" s="1560">
        <v>26799114.239999998</v>
      </c>
      <c r="F164" s="1561">
        <v>2567575</v>
      </c>
      <c r="G164" s="251"/>
    </row>
    <row r="165" spans="1:7" ht="13">
      <c r="A165" s="249"/>
      <c r="B165" s="1211">
        <v>50556</v>
      </c>
      <c r="C165" s="253"/>
      <c r="D165" s="1559">
        <v>1828231635.0799999</v>
      </c>
      <c r="E165" s="1560">
        <v>26600601.309999999</v>
      </c>
      <c r="F165" s="1561">
        <v>2533167.44</v>
      </c>
      <c r="G165" s="251"/>
    </row>
    <row r="166" spans="1:7" ht="13">
      <c r="A166" s="249"/>
      <c r="B166" s="1211">
        <v>50586</v>
      </c>
      <c r="C166" s="253"/>
      <c r="D166" s="1559">
        <v>1801631033.77</v>
      </c>
      <c r="E166" s="1560">
        <v>26471941.140000001</v>
      </c>
      <c r="F166" s="1561">
        <v>2500612.2200000002</v>
      </c>
      <c r="G166" s="251"/>
    </row>
    <row r="167" spans="1:7" ht="13">
      <c r="A167" s="249"/>
      <c r="B167" s="1211">
        <v>50617</v>
      </c>
      <c r="C167" s="253"/>
      <c r="D167" s="1559">
        <v>1775159092.6300001</v>
      </c>
      <c r="E167" s="1560">
        <v>26321963.510000002</v>
      </c>
      <c r="F167" s="1561">
        <v>2466507.11</v>
      </c>
      <c r="G167" s="251"/>
    </row>
    <row r="168" spans="1:7" ht="13">
      <c r="A168" s="249"/>
      <c r="B168" s="1211">
        <v>50648</v>
      </c>
      <c r="C168" s="253"/>
      <c r="D168" s="1559">
        <v>1748837129.1199999</v>
      </c>
      <c r="E168" s="1560">
        <v>26131413.760000002</v>
      </c>
      <c r="F168" s="1561">
        <v>2434408.35</v>
      </c>
      <c r="G168" s="251"/>
    </row>
    <row r="169" spans="1:7" ht="13">
      <c r="A169" s="249"/>
      <c r="B169" s="1211">
        <v>50678</v>
      </c>
      <c r="C169" s="253"/>
      <c r="D169" s="1559">
        <v>1722705715.3599999</v>
      </c>
      <c r="E169" s="1560">
        <v>25892149.66</v>
      </c>
      <c r="F169" s="1561">
        <v>2401564.54</v>
      </c>
      <c r="G169" s="251"/>
    </row>
    <row r="170" spans="1:7" ht="13">
      <c r="A170" s="249"/>
      <c r="B170" s="1211">
        <v>50709</v>
      </c>
      <c r="C170" s="253"/>
      <c r="D170" s="1559">
        <v>1696813565.7</v>
      </c>
      <c r="E170" s="1560">
        <v>25714775.420000002</v>
      </c>
      <c r="F170" s="1561">
        <v>2368187.4500000002</v>
      </c>
      <c r="G170" s="251"/>
    </row>
    <row r="171" spans="1:7" ht="13">
      <c r="A171" s="249"/>
      <c r="B171" s="1211">
        <v>50739</v>
      </c>
      <c r="C171" s="253"/>
      <c r="D171" s="1559">
        <v>1671098790.28</v>
      </c>
      <c r="E171" s="1560">
        <v>25521368.120000001</v>
      </c>
      <c r="F171" s="1561">
        <v>2336694.85</v>
      </c>
      <c r="G171" s="251"/>
    </row>
    <row r="172" spans="1:7" ht="13">
      <c r="A172" s="249"/>
      <c r="B172" s="1211">
        <v>50770</v>
      </c>
      <c r="C172" s="253"/>
      <c r="D172" s="1559">
        <v>1645577422.1600001</v>
      </c>
      <c r="E172" s="1560">
        <v>25324994.809999999</v>
      </c>
      <c r="F172" s="1561">
        <v>2303849.58</v>
      </c>
      <c r="G172" s="251"/>
    </row>
    <row r="173" spans="1:7" ht="13">
      <c r="A173" s="249"/>
      <c r="B173" s="1211">
        <v>50801</v>
      </c>
      <c r="C173" s="253"/>
      <c r="D173" s="1559">
        <v>1620252427.3499999</v>
      </c>
      <c r="E173" s="1560">
        <v>25182729.870000001</v>
      </c>
      <c r="F173" s="1561">
        <v>2272884.4</v>
      </c>
      <c r="G173" s="251"/>
    </row>
    <row r="174" spans="1:7" ht="13">
      <c r="A174" s="249"/>
      <c r="B174" s="1211">
        <v>50829</v>
      </c>
      <c r="C174" s="253"/>
      <c r="D174" s="1559">
        <v>1595069697.48</v>
      </c>
      <c r="E174" s="1560">
        <v>25009529.239999998</v>
      </c>
      <c r="F174" s="1561">
        <v>2241304.5299999998</v>
      </c>
      <c r="G174" s="251"/>
    </row>
    <row r="175" spans="1:7" ht="13">
      <c r="A175" s="249"/>
      <c r="B175" s="1211">
        <v>50860</v>
      </c>
      <c r="C175" s="253"/>
      <c r="D175" s="1559">
        <v>1570060168.24</v>
      </c>
      <c r="E175" s="1560">
        <v>24854095.969999999</v>
      </c>
      <c r="F175" s="1561">
        <v>2207679.83</v>
      </c>
      <c r="G175" s="251"/>
    </row>
    <row r="176" spans="1:7" ht="13">
      <c r="A176" s="249"/>
      <c r="B176" s="1211">
        <v>50890</v>
      </c>
      <c r="C176" s="253"/>
      <c r="D176" s="1559">
        <v>1545206072.27</v>
      </c>
      <c r="E176" s="1560">
        <v>24687799.640000001</v>
      </c>
      <c r="F176" s="1561">
        <v>2178655.92</v>
      </c>
      <c r="G176" s="251"/>
    </row>
    <row r="177" spans="1:7" ht="13">
      <c r="A177" s="249"/>
      <c r="B177" s="1211">
        <v>50921</v>
      </c>
      <c r="C177" s="253"/>
      <c r="D177" s="1559">
        <v>1520518272.6300001</v>
      </c>
      <c r="E177" s="1560">
        <v>24531628</v>
      </c>
      <c r="F177" s="1561">
        <v>2146959.83</v>
      </c>
      <c r="G177" s="251"/>
    </row>
    <row r="178" spans="1:7" ht="13">
      <c r="A178" s="249"/>
      <c r="B178" s="1211">
        <v>50951</v>
      </c>
      <c r="C178" s="253"/>
      <c r="D178" s="1559">
        <v>1495986644.6300001</v>
      </c>
      <c r="E178" s="1560">
        <v>24323230.289999999</v>
      </c>
      <c r="F178" s="1561">
        <v>2116891.89</v>
      </c>
      <c r="G178" s="251"/>
    </row>
    <row r="179" spans="1:7" ht="13">
      <c r="A179" s="249"/>
      <c r="B179" s="1211">
        <v>50982</v>
      </c>
      <c r="C179" s="253"/>
      <c r="D179" s="1559">
        <v>1471663414.3399999</v>
      </c>
      <c r="E179" s="1560">
        <v>24108605.100000001</v>
      </c>
      <c r="F179" s="1561">
        <v>2085875.89</v>
      </c>
      <c r="G179" s="251"/>
    </row>
    <row r="180" spans="1:7" ht="13">
      <c r="A180" s="249"/>
      <c r="B180" s="1211">
        <v>51013</v>
      </c>
      <c r="C180" s="253"/>
      <c r="D180" s="1559">
        <v>1447554809.24</v>
      </c>
      <c r="E180" s="1560">
        <v>23896005.059999999</v>
      </c>
      <c r="F180" s="1561">
        <v>2056530.02</v>
      </c>
      <c r="G180" s="251"/>
    </row>
    <row r="181" spans="1:7" ht="13">
      <c r="A181" s="249"/>
      <c r="B181" s="1211">
        <v>51043</v>
      </c>
      <c r="C181" s="253"/>
      <c r="D181" s="1559">
        <v>1423658804.1800001</v>
      </c>
      <c r="E181" s="1560">
        <v>23664060.59</v>
      </c>
      <c r="F181" s="1561">
        <v>2026597.08</v>
      </c>
      <c r="G181" s="251"/>
    </row>
    <row r="182" spans="1:7" ht="13">
      <c r="A182" s="249"/>
      <c r="B182" s="1211">
        <v>51074</v>
      </c>
      <c r="C182" s="253"/>
      <c r="D182" s="1559">
        <v>1399994743.5899999</v>
      </c>
      <c r="E182" s="1560">
        <v>23493751.859999999</v>
      </c>
      <c r="F182" s="1561">
        <v>1996363.24</v>
      </c>
      <c r="G182" s="251"/>
    </row>
    <row r="183" spans="1:7" ht="13">
      <c r="A183" s="249"/>
      <c r="B183" s="1211">
        <v>51104</v>
      </c>
      <c r="C183" s="253"/>
      <c r="D183" s="1559">
        <v>1376500991.73</v>
      </c>
      <c r="E183" s="1560">
        <v>23300193.440000001</v>
      </c>
      <c r="F183" s="1561">
        <v>1967387.2</v>
      </c>
      <c r="G183" s="251"/>
    </row>
    <row r="184" spans="1:7" ht="13">
      <c r="A184" s="249"/>
      <c r="B184" s="1211">
        <v>51135</v>
      </c>
      <c r="C184" s="253"/>
      <c r="D184" s="1559">
        <v>1353200798.29</v>
      </c>
      <c r="E184" s="1560">
        <v>23089608.84</v>
      </c>
      <c r="F184" s="1561">
        <v>1937733.38</v>
      </c>
      <c r="G184" s="251"/>
    </row>
    <row r="185" spans="1:7" ht="13">
      <c r="A185" s="249"/>
      <c r="B185" s="1211">
        <v>51166</v>
      </c>
      <c r="C185" s="253"/>
      <c r="D185" s="1559">
        <v>1330111189.45</v>
      </c>
      <c r="E185" s="1560">
        <v>22894421.100000001</v>
      </c>
      <c r="F185" s="1561">
        <v>1909249.89</v>
      </c>
      <c r="G185" s="251"/>
    </row>
    <row r="186" spans="1:7" ht="13">
      <c r="A186" s="249"/>
      <c r="B186" s="1211">
        <v>51195</v>
      </c>
      <c r="C186" s="253"/>
      <c r="D186" s="1559">
        <v>1307216768.3499999</v>
      </c>
      <c r="E186" s="1560">
        <v>22644496.84</v>
      </c>
      <c r="F186" s="1561">
        <v>1880169.78</v>
      </c>
      <c r="G186" s="251"/>
    </row>
    <row r="187" spans="1:7" ht="13">
      <c r="A187" s="249"/>
      <c r="B187" s="1211">
        <v>51226</v>
      </c>
      <c r="C187" s="253"/>
      <c r="D187" s="1559">
        <v>1284572271.51</v>
      </c>
      <c r="E187" s="1560">
        <v>22414678.07</v>
      </c>
      <c r="F187" s="1561">
        <v>1850513.09</v>
      </c>
      <c r="G187" s="251"/>
    </row>
    <row r="188" spans="1:7" ht="13">
      <c r="A188" s="249"/>
      <c r="B188" s="1211">
        <v>51256</v>
      </c>
      <c r="C188" s="253"/>
      <c r="D188" s="1559">
        <v>1262157593.4400001</v>
      </c>
      <c r="E188" s="1560">
        <v>22221253.800000001</v>
      </c>
      <c r="F188" s="1561">
        <v>1822880.14</v>
      </c>
      <c r="G188" s="251"/>
    </row>
    <row r="189" spans="1:7" ht="13">
      <c r="A189" s="249"/>
      <c r="B189" s="1211">
        <v>51287</v>
      </c>
      <c r="C189" s="253"/>
      <c r="D189" s="1559">
        <v>1239936339.6400001</v>
      </c>
      <c r="E189" s="1560">
        <v>22053314.079999998</v>
      </c>
      <c r="F189" s="1561">
        <v>1794090.8</v>
      </c>
      <c r="G189" s="251"/>
    </row>
    <row r="190" spans="1:7" ht="13">
      <c r="A190" s="249"/>
      <c r="B190" s="1211">
        <v>51317</v>
      </c>
      <c r="C190" s="253"/>
      <c r="D190" s="1559">
        <v>1217883025.5599999</v>
      </c>
      <c r="E190" s="1560">
        <v>21926857.68</v>
      </c>
      <c r="F190" s="1561">
        <v>1766287.88</v>
      </c>
      <c r="G190" s="251"/>
    </row>
    <row r="191" spans="1:7" ht="13">
      <c r="A191" s="249"/>
      <c r="B191" s="1211">
        <v>51348</v>
      </c>
      <c r="C191" s="253"/>
      <c r="D191" s="1559">
        <v>1195956167.8800001</v>
      </c>
      <c r="E191" s="1560">
        <v>21724786.829999998</v>
      </c>
      <c r="F191" s="1561">
        <v>1737822.54</v>
      </c>
      <c r="G191" s="251"/>
    </row>
    <row r="192" spans="1:7" ht="13">
      <c r="A192" s="249"/>
      <c r="B192" s="1211">
        <v>51379</v>
      </c>
      <c r="C192" s="253"/>
      <c r="D192" s="1559">
        <v>1174231381.05</v>
      </c>
      <c r="E192" s="1560">
        <v>21546648.57</v>
      </c>
      <c r="F192" s="1561">
        <v>1710299.93</v>
      </c>
      <c r="G192" s="251"/>
    </row>
    <row r="193" spans="1:7" ht="13">
      <c r="A193" s="249"/>
      <c r="B193" s="1211">
        <v>51409</v>
      </c>
      <c r="C193" s="253"/>
      <c r="D193" s="1559">
        <v>1152684732.48</v>
      </c>
      <c r="E193" s="1560">
        <v>21355214.02</v>
      </c>
      <c r="F193" s="1561">
        <v>1682579.94</v>
      </c>
      <c r="G193" s="251"/>
    </row>
    <row r="194" spans="1:7" ht="13">
      <c r="A194" s="249"/>
      <c r="B194" s="1211">
        <v>51440</v>
      </c>
      <c r="C194" s="253"/>
      <c r="D194" s="1559">
        <v>1131329518.46</v>
      </c>
      <c r="E194" s="1560">
        <v>21156793.710000001</v>
      </c>
      <c r="F194" s="1561">
        <v>1654631.74</v>
      </c>
      <c r="G194" s="251"/>
    </row>
    <row r="195" spans="1:7" ht="13">
      <c r="A195" s="249"/>
      <c r="B195" s="1211">
        <v>51470</v>
      </c>
      <c r="C195" s="253"/>
      <c r="D195" s="1559">
        <v>1110172724.75</v>
      </c>
      <c r="E195" s="1560">
        <v>20962053.41</v>
      </c>
      <c r="F195" s="1561">
        <v>1627551.51</v>
      </c>
      <c r="G195" s="251"/>
    </row>
    <row r="196" spans="1:7" ht="13">
      <c r="A196" s="249"/>
      <c r="B196" s="1211">
        <v>51501</v>
      </c>
      <c r="C196" s="253"/>
      <c r="D196" s="1559">
        <v>1089210671.3399999</v>
      </c>
      <c r="E196" s="1560">
        <v>20787145.989999998</v>
      </c>
      <c r="F196" s="1561">
        <v>1600113.15</v>
      </c>
      <c r="G196" s="251"/>
    </row>
    <row r="197" spans="1:7" ht="13">
      <c r="A197" s="249"/>
      <c r="B197" s="1211">
        <v>51532</v>
      </c>
      <c r="C197" s="253"/>
      <c r="D197" s="1559">
        <v>1068423525.35</v>
      </c>
      <c r="E197" s="1560">
        <v>20610936.760000002</v>
      </c>
      <c r="F197" s="1561">
        <v>1573366.66</v>
      </c>
      <c r="G197" s="251"/>
    </row>
    <row r="198" spans="1:7" ht="13">
      <c r="A198" s="249"/>
      <c r="B198" s="1211">
        <v>51560</v>
      </c>
      <c r="C198" s="253"/>
      <c r="D198" s="1559">
        <v>1047812588.59</v>
      </c>
      <c r="E198" s="1560">
        <v>20381487.739999998</v>
      </c>
      <c r="F198" s="1561">
        <v>1546488.62</v>
      </c>
      <c r="G198" s="251"/>
    </row>
    <row r="199" spans="1:7" ht="13">
      <c r="A199" s="249"/>
      <c r="B199" s="1211">
        <v>51591</v>
      </c>
      <c r="C199" s="253"/>
      <c r="D199" s="1559">
        <v>1027431100.85</v>
      </c>
      <c r="E199" s="1560">
        <v>20243531.719999999</v>
      </c>
      <c r="F199" s="1561">
        <v>1518942.65</v>
      </c>
      <c r="G199" s="251"/>
    </row>
    <row r="200" spans="1:7" ht="13">
      <c r="A200" s="249"/>
      <c r="B200" s="1211">
        <v>51621</v>
      </c>
      <c r="C200" s="253"/>
      <c r="D200" s="1559">
        <v>1007187569.13</v>
      </c>
      <c r="E200" s="1560">
        <v>20087206.800000001</v>
      </c>
      <c r="F200" s="1561">
        <v>1493422.88</v>
      </c>
      <c r="G200" s="251"/>
    </row>
    <row r="201" spans="1:7" ht="13">
      <c r="A201" s="249"/>
      <c r="B201" s="1211">
        <v>51652</v>
      </c>
      <c r="C201" s="253"/>
      <c r="D201" s="1559">
        <v>987100362.33000004</v>
      </c>
      <c r="E201" s="1560">
        <v>19875172.710000001</v>
      </c>
      <c r="F201" s="1561">
        <v>1466644.14</v>
      </c>
      <c r="G201" s="251"/>
    </row>
    <row r="202" spans="1:7" ht="13">
      <c r="A202" s="249"/>
      <c r="B202" s="1211">
        <v>51682</v>
      </c>
      <c r="C202" s="253"/>
      <c r="D202" s="1559">
        <v>967225189.62</v>
      </c>
      <c r="E202" s="1560">
        <v>19706916.18</v>
      </c>
      <c r="F202" s="1561">
        <v>1440710.75</v>
      </c>
      <c r="G202" s="251"/>
    </row>
    <row r="203" spans="1:7" ht="13">
      <c r="A203" s="249"/>
      <c r="B203" s="1211">
        <v>51713</v>
      </c>
      <c r="C203" s="253"/>
      <c r="D203" s="1559">
        <v>947518273.44000006</v>
      </c>
      <c r="E203" s="1560">
        <v>19525947.300000001</v>
      </c>
      <c r="F203" s="1561">
        <v>1414511.31</v>
      </c>
      <c r="G203" s="251"/>
    </row>
    <row r="204" spans="1:7" ht="13">
      <c r="A204" s="249"/>
      <c r="B204" s="1211">
        <v>51744</v>
      </c>
      <c r="C204" s="253"/>
      <c r="D204" s="1559">
        <v>927992326.13999999</v>
      </c>
      <c r="E204" s="1560">
        <v>19280337.489999998</v>
      </c>
      <c r="F204" s="1561">
        <v>1388681.18</v>
      </c>
      <c r="G204" s="251"/>
    </row>
    <row r="205" spans="1:7" ht="13">
      <c r="A205" s="249"/>
      <c r="B205" s="1211">
        <v>51774</v>
      </c>
      <c r="C205" s="253"/>
      <c r="D205" s="1559">
        <v>908711988.64999998</v>
      </c>
      <c r="E205" s="1560">
        <v>18992287.030000001</v>
      </c>
      <c r="F205" s="1561">
        <v>1363089.9</v>
      </c>
      <c r="G205" s="251"/>
    </row>
    <row r="206" spans="1:7" ht="13">
      <c r="A206" s="249"/>
      <c r="B206" s="1211">
        <v>51805</v>
      </c>
      <c r="C206" s="253"/>
      <c r="D206" s="1559">
        <v>889719701.62</v>
      </c>
      <c r="E206" s="1560">
        <v>18800968.120000001</v>
      </c>
      <c r="F206" s="1561">
        <v>1337489.8</v>
      </c>
      <c r="G206" s="251"/>
    </row>
    <row r="207" spans="1:7" ht="13">
      <c r="A207" s="249"/>
      <c r="B207" s="1211">
        <v>51835</v>
      </c>
      <c r="C207" s="253"/>
      <c r="D207" s="1559">
        <v>870918733.5</v>
      </c>
      <c r="E207" s="1560">
        <v>18542790.829999998</v>
      </c>
      <c r="F207" s="1561">
        <v>1312548.72</v>
      </c>
      <c r="G207" s="251"/>
    </row>
    <row r="208" spans="1:7" ht="13">
      <c r="A208" s="249"/>
      <c r="B208" s="1211">
        <v>51866</v>
      </c>
      <c r="C208" s="253"/>
      <c r="D208" s="1559">
        <v>852375942.66999996</v>
      </c>
      <c r="E208" s="1560">
        <v>18278973.079999998</v>
      </c>
      <c r="F208" s="1561">
        <v>1287398.8</v>
      </c>
      <c r="G208" s="251"/>
    </row>
    <row r="209" spans="1:7" ht="13">
      <c r="A209" s="249"/>
      <c r="B209" s="1211">
        <v>51897</v>
      </c>
      <c r="C209" s="253"/>
      <c r="D209" s="1559">
        <v>834096969.59000003</v>
      </c>
      <c r="E209" s="1560">
        <v>18070645.699999999</v>
      </c>
      <c r="F209" s="1561">
        <v>1262761.24</v>
      </c>
      <c r="G209" s="251"/>
    </row>
    <row r="210" spans="1:7" ht="13">
      <c r="A210" s="249"/>
      <c r="B210" s="1211">
        <v>51925</v>
      </c>
      <c r="C210" s="253"/>
      <c r="D210" s="1559">
        <v>816026323.88999999</v>
      </c>
      <c r="E210" s="1560">
        <v>17829150.91</v>
      </c>
      <c r="F210" s="1561">
        <v>1238147.02</v>
      </c>
      <c r="G210" s="251"/>
    </row>
    <row r="211" spans="1:7" ht="13">
      <c r="A211" s="249"/>
      <c r="B211" s="1211">
        <v>51956</v>
      </c>
      <c r="C211" s="253"/>
      <c r="D211" s="1559">
        <v>798197172.98000002</v>
      </c>
      <c r="E211" s="1560">
        <v>17626831.449999999</v>
      </c>
      <c r="F211" s="1561">
        <v>1213126.28</v>
      </c>
      <c r="G211" s="251"/>
    </row>
    <row r="212" spans="1:7" ht="13">
      <c r="A212" s="249"/>
      <c r="B212" s="1211">
        <v>51986</v>
      </c>
      <c r="C212" s="253"/>
      <c r="D212" s="1559">
        <v>780570341.52999997</v>
      </c>
      <c r="E212" s="1560">
        <v>17436572.829999998</v>
      </c>
      <c r="F212" s="1561">
        <v>1189322.2</v>
      </c>
      <c r="G212" s="251"/>
    </row>
    <row r="213" spans="1:7" ht="13">
      <c r="A213" s="249"/>
      <c r="B213" s="1211">
        <v>52017</v>
      </c>
      <c r="C213" s="253"/>
      <c r="D213" s="1559">
        <v>763133768.70000005</v>
      </c>
      <c r="E213" s="1560">
        <v>17234117.09</v>
      </c>
      <c r="F213" s="1561">
        <v>1164907.2</v>
      </c>
      <c r="G213" s="251"/>
    </row>
    <row r="214" spans="1:7" ht="13">
      <c r="A214" s="249"/>
      <c r="B214" s="1211">
        <v>52047</v>
      </c>
      <c r="C214" s="253"/>
      <c r="D214" s="1559">
        <v>745899651.61000001</v>
      </c>
      <c r="E214" s="1560">
        <v>17034978.969999999</v>
      </c>
      <c r="F214" s="1561">
        <v>1140970.6599999999</v>
      </c>
      <c r="G214" s="251"/>
    </row>
    <row r="215" spans="1:7" ht="13">
      <c r="A215" s="249"/>
      <c r="B215" s="1211">
        <v>52078</v>
      </c>
      <c r="C215" s="253"/>
      <c r="D215" s="1559">
        <v>728864672.63999999</v>
      </c>
      <c r="E215" s="1560">
        <v>16821235.469999999</v>
      </c>
      <c r="F215" s="1561">
        <v>1117121.0900000001</v>
      </c>
      <c r="G215" s="251"/>
    </row>
    <row r="216" spans="1:7" ht="13">
      <c r="A216" s="249"/>
      <c r="B216" s="1211">
        <v>52109</v>
      </c>
      <c r="C216" s="253"/>
      <c r="D216" s="1559">
        <v>712043437.16999996</v>
      </c>
      <c r="E216" s="1560">
        <v>16601807.960000001</v>
      </c>
      <c r="F216" s="1561">
        <v>1093517.8700000001</v>
      </c>
      <c r="G216" s="251"/>
    </row>
    <row r="217" spans="1:7" ht="13">
      <c r="A217" s="249"/>
      <c r="B217" s="1211">
        <v>52139</v>
      </c>
      <c r="C217" s="253"/>
      <c r="D217" s="1559">
        <v>695441629.21000004</v>
      </c>
      <c r="E217" s="1560">
        <v>16341099.130000001</v>
      </c>
      <c r="F217" s="1561">
        <v>1070153.46</v>
      </c>
      <c r="G217" s="251"/>
    </row>
    <row r="218" spans="1:7" ht="13">
      <c r="A218" s="249"/>
      <c r="B218" s="1211">
        <v>52170</v>
      </c>
      <c r="C218" s="253"/>
      <c r="D218" s="1559">
        <v>679100530.08000004</v>
      </c>
      <c r="E218" s="1560">
        <v>16158778.039999999</v>
      </c>
      <c r="F218" s="1561">
        <v>1047062.49</v>
      </c>
      <c r="G218" s="251"/>
    </row>
    <row r="219" spans="1:7" ht="13">
      <c r="A219" s="249"/>
      <c r="B219" s="1211">
        <v>52200</v>
      </c>
      <c r="C219" s="253"/>
      <c r="D219" s="1559">
        <v>662941752.03999996</v>
      </c>
      <c r="E219" s="1560">
        <v>15956285.77</v>
      </c>
      <c r="F219" s="1561">
        <v>1024150.75</v>
      </c>
      <c r="G219" s="251"/>
    </row>
    <row r="220" spans="1:7" ht="13">
      <c r="A220" s="249"/>
      <c r="B220" s="1211">
        <v>52231</v>
      </c>
      <c r="C220" s="253"/>
      <c r="D220" s="1559">
        <v>646985466.26999998</v>
      </c>
      <c r="E220" s="1560">
        <v>15728750.9</v>
      </c>
      <c r="F220" s="1561">
        <v>1001336.25</v>
      </c>
      <c r="G220" s="251"/>
    </row>
    <row r="221" spans="1:7" ht="13">
      <c r="A221" s="249"/>
      <c r="B221" s="1211">
        <v>52262</v>
      </c>
      <c r="C221" s="253"/>
      <c r="D221" s="1559">
        <v>631256715.37</v>
      </c>
      <c r="E221" s="1560">
        <v>15488941.1</v>
      </c>
      <c r="F221" s="1561">
        <v>978789.08</v>
      </c>
      <c r="G221" s="251"/>
    </row>
    <row r="222" spans="1:7" ht="13">
      <c r="A222" s="249"/>
      <c r="B222" s="1211">
        <v>52290</v>
      </c>
      <c r="C222" s="253"/>
      <c r="D222" s="1559">
        <v>615767774.26999998</v>
      </c>
      <c r="E222" s="1560">
        <v>15225404.939999999</v>
      </c>
      <c r="F222" s="1561">
        <v>956546.53</v>
      </c>
      <c r="G222" s="251"/>
    </row>
    <row r="223" spans="1:7" ht="13">
      <c r="A223" s="249"/>
      <c r="B223" s="1211">
        <v>52321</v>
      </c>
      <c r="C223" s="253"/>
      <c r="D223" s="1559">
        <v>600542369.33000004</v>
      </c>
      <c r="E223" s="1560">
        <v>15024815.93</v>
      </c>
      <c r="F223" s="1561">
        <v>934522.75</v>
      </c>
      <c r="G223" s="251"/>
    </row>
    <row r="224" spans="1:7" ht="13">
      <c r="A224" s="249"/>
      <c r="B224" s="1211">
        <v>52351</v>
      </c>
      <c r="C224" s="253"/>
      <c r="D224" s="1559">
        <v>585517553.39999998</v>
      </c>
      <c r="E224" s="1560">
        <v>14791994.439999999</v>
      </c>
      <c r="F224" s="1561">
        <v>913179.78</v>
      </c>
      <c r="G224" s="251"/>
    </row>
    <row r="225" spans="1:7" ht="13">
      <c r="A225" s="249"/>
      <c r="B225" s="1211">
        <v>52382</v>
      </c>
      <c r="C225" s="253"/>
      <c r="D225" s="1559">
        <v>570725558.96000004</v>
      </c>
      <c r="E225" s="1560">
        <v>14535161.42</v>
      </c>
      <c r="F225" s="1561">
        <v>891619.01</v>
      </c>
      <c r="G225" s="251"/>
    </row>
    <row r="226" spans="1:7" ht="13">
      <c r="A226" s="249"/>
      <c r="B226" s="1211">
        <v>52412</v>
      </c>
      <c r="C226" s="253"/>
      <c r="D226" s="1559">
        <v>556190397.53999996</v>
      </c>
      <c r="E226" s="1560">
        <v>14310566.630000001</v>
      </c>
      <c r="F226" s="1561">
        <v>870802.43</v>
      </c>
      <c r="G226" s="251"/>
    </row>
    <row r="227" spans="1:7" ht="13">
      <c r="A227" s="249"/>
      <c r="B227" s="1211">
        <v>52443</v>
      </c>
      <c r="C227" s="253"/>
      <c r="D227" s="1559">
        <v>541879830.90999997</v>
      </c>
      <c r="E227" s="1560">
        <v>14144767.6</v>
      </c>
      <c r="F227" s="1561">
        <v>849914.17</v>
      </c>
      <c r="G227" s="251"/>
    </row>
    <row r="228" spans="1:7" ht="13">
      <c r="A228" s="249"/>
      <c r="B228" s="1211">
        <v>52474</v>
      </c>
      <c r="C228" s="253"/>
      <c r="D228" s="1559">
        <v>527735063.31</v>
      </c>
      <c r="E228" s="1560">
        <v>13921935.619999999</v>
      </c>
      <c r="F228" s="1561">
        <v>829458.25</v>
      </c>
      <c r="G228" s="251"/>
    </row>
    <row r="229" spans="1:7" ht="13">
      <c r="A229" s="249"/>
      <c r="B229" s="1211">
        <v>52504</v>
      </c>
      <c r="C229" s="253"/>
      <c r="D229" s="1559">
        <v>513813127.69</v>
      </c>
      <c r="E229" s="1560">
        <v>13648117.52</v>
      </c>
      <c r="F229" s="1561">
        <v>809331.74</v>
      </c>
      <c r="G229" s="251"/>
    </row>
    <row r="230" spans="1:7" ht="13">
      <c r="A230" s="249"/>
      <c r="B230" s="1211">
        <v>52535</v>
      </c>
      <c r="C230" s="253"/>
      <c r="D230" s="1559">
        <v>500165010.17000002</v>
      </c>
      <c r="E230" s="1560">
        <v>13432275.6</v>
      </c>
      <c r="F230" s="1561">
        <v>789580.6</v>
      </c>
      <c r="G230" s="251"/>
    </row>
    <row r="231" spans="1:7" ht="13">
      <c r="A231" s="249"/>
      <c r="B231" s="1211">
        <v>52565</v>
      </c>
      <c r="C231" s="253"/>
      <c r="D231" s="1559">
        <v>486732734.56999999</v>
      </c>
      <c r="E231" s="1560">
        <v>13235765.890000001</v>
      </c>
      <c r="F231" s="1561">
        <v>770208.92</v>
      </c>
      <c r="G231" s="251"/>
    </row>
    <row r="232" spans="1:7" ht="13">
      <c r="A232" s="249"/>
      <c r="B232" s="1211">
        <v>52596</v>
      </c>
      <c r="C232" s="253"/>
      <c r="D232" s="1559">
        <v>473496968.68000001</v>
      </c>
      <c r="E232" s="1560">
        <v>13019666.01</v>
      </c>
      <c r="F232" s="1561">
        <v>751173.17</v>
      </c>
      <c r="G232" s="251"/>
    </row>
    <row r="233" spans="1:7" ht="13">
      <c r="A233" s="249"/>
      <c r="B233" s="1211">
        <v>52627</v>
      </c>
      <c r="C233" s="253"/>
      <c r="D233" s="1559">
        <v>460477302.67000002</v>
      </c>
      <c r="E233" s="1560">
        <v>12821997.18</v>
      </c>
      <c r="F233" s="1561">
        <v>732479.36</v>
      </c>
      <c r="G233" s="251"/>
    </row>
    <row r="234" spans="1:7" ht="13">
      <c r="A234" s="249"/>
      <c r="B234" s="1211">
        <v>52656</v>
      </c>
      <c r="C234" s="253"/>
      <c r="D234" s="1559">
        <v>447655305.49000001</v>
      </c>
      <c r="E234" s="1560">
        <v>12604395.48</v>
      </c>
      <c r="F234" s="1561">
        <v>714111.19</v>
      </c>
      <c r="G234" s="251"/>
    </row>
    <row r="235" spans="1:7" ht="13">
      <c r="A235" s="249"/>
      <c r="B235" s="1211">
        <v>52687</v>
      </c>
      <c r="C235" s="253"/>
      <c r="D235" s="1559">
        <v>435050910.00999999</v>
      </c>
      <c r="E235" s="1560">
        <v>12439779.890000001</v>
      </c>
      <c r="F235" s="1561">
        <v>696030.31</v>
      </c>
      <c r="G235" s="251"/>
    </row>
    <row r="236" spans="1:7" ht="13">
      <c r="A236" s="249"/>
      <c r="B236" s="1211">
        <v>52717</v>
      </c>
      <c r="C236" s="253"/>
      <c r="D236" s="1559">
        <v>422611130.12</v>
      </c>
      <c r="E236" s="1560">
        <v>12251009.48</v>
      </c>
      <c r="F236" s="1561">
        <v>678270.47</v>
      </c>
      <c r="G236" s="251"/>
    </row>
    <row r="237" spans="1:7" ht="13">
      <c r="A237" s="249"/>
      <c r="B237" s="1211">
        <v>52748</v>
      </c>
      <c r="C237" s="253"/>
      <c r="D237" s="1559">
        <v>410360120.63999999</v>
      </c>
      <c r="E237" s="1560">
        <v>12076227.949999999</v>
      </c>
      <c r="F237" s="1561">
        <v>660834.29</v>
      </c>
      <c r="G237" s="251"/>
    </row>
    <row r="238" spans="1:7" ht="13">
      <c r="A238" s="249"/>
      <c r="B238" s="1211">
        <v>52778</v>
      </c>
      <c r="C238" s="253"/>
      <c r="D238" s="1559">
        <v>398283892.69</v>
      </c>
      <c r="E238" s="1560">
        <v>11886790.99</v>
      </c>
      <c r="F238" s="1561">
        <v>643828.18000000005</v>
      </c>
      <c r="G238" s="251"/>
    </row>
    <row r="239" spans="1:7" ht="13">
      <c r="A239" s="249">
        <v>226</v>
      </c>
      <c r="B239" s="1211">
        <v>52809</v>
      </c>
      <c r="C239" s="253"/>
      <c r="D239" s="1559">
        <v>386397101.69999999</v>
      </c>
      <c r="E239" s="1560">
        <v>11708841.289999999</v>
      </c>
      <c r="F239" s="1561">
        <v>627106.59</v>
      </c>
      <c r="G239" s="251"/>
    </row>
    <row r="240" spans="1:7" ht="13">
      <c r="B240" s="1211">
        <v>52840</v>
      </c>
      <c r="C240" s="253"/>
      <c r="D240" s="1559">
        <v>374688260.41000003</v>
      </c>
      <c r="E240" s="1560">
        <v>11487247.65</v>
      </c>
      <c r="F240" s="1561">
        <v>610767.81999999995</v>
      </c>
    </row>
    <row r="241" spans="2:6" ht="13">
      <c r="B241" s="1211">
        <v>52870</v>
      </c>
      <c r="C241" s="253"/>
      <c r="D241" s="1559">
        <v>363201012.75999999</v>
      </c>
      <c r="E241" s="1560">
        <v>11228407.619999999</v>
      </c>
      <c r="F241" s="1561">
        <v>594777.55000000005</v>
      </c>
    </row>
    <row r="242" spans="2:6" ht="13">
      <c r="B242" s="1211">
        <v>52901</v>
      </c>
      <c r="C242" s="253"/>
      <c r="D242" s="1559">
        <v>351972605.13999999</v>
      </c>
      <c r="E242" s="1560">
        <v>11098974.859999999</v>
      </c>
      <c r="F242" s="1561">
        <v>579404.79</v>
      </c>
    </row>
    <row r="243" spans="2:6" ht="13">
      <c r="B243" s="1211">
        <v>52931</v>
      </c>
      <c r="C243" s="253"/>
      <c r="D243" s="1559">
        <v>340873630.27999997</v>
      </c>
      <c r="E243" s="1560">
        <v>10959658.619999999</v>
      </c>
      <c r="F243" s="1561">
        <v>563840.75</v>
      </c>
    </row>
    <row r="244" spans="2:6" ht="13">
      <c r="B244" s="1211">
        <v>52962</v>
      </c>
      <c r="C244" s="253"/>
      <c r="D244" s="1559">
        <v>329913971.66000003</v>
      </c>
      <c r="E244" s="1560">
        <v>10793533.060000001</v>
      </c>
      <c r="F244" s="1561">
        <v>548517.61</v>
      </c>
    </row>
    <row r="245" spans="2:6" ht="13">
      <c r="B245" s="1211">
        <v>52993</v>
      </c>
      <c r="C245" s="253"/>
      <c r="D245" s="1559">
        <v>319120438.60000002</v>
      </c>
      <c r="E245" s="1560">
        <v>10669575.92</v>
      </c>
      <c r="F245" s="1561">
        <v>533424.1</v>
      </c>
    </row>
    <row r="246" spans="2:6" ht="13">
      <c r="B246" s="1211">
        <v>53021</v>
      </c>
      <c r="C246" s="253"/>
      <c r="D246" s="1559">
        <v>308450862.68000001</v>
      </c>
      <c r="E246" s="1560">
        <v>10510589.039999999</v>
      </c>
      <c r="F246" s="1561">
        <v>518350.27</v>
      </c>
    </row>
    <row r="247" spans="2:6" ht="13">
      <c r="B247" s="1211">
        <v>53052</v>
      </c>
      <c r="C247" s="253"/>
      <c r="D247" s="1559">
        <v>297940273.63999999</v>
      </c>
      <c r="E247" s="1560">
        <v>10362153.720000001</v>
      </c>
      <c r="F247" s="1561">
        <v>503421.95</v>
      </c>
    </row>
    <row r="248" spans="2:6" ht="13">
      <c r="B248" s="1211">
        <v>53082</v>
      </c>
      <c r="C248" s="253"/>
      <c r="D248" s="1559">
        <v>287578119.92000002</v>
      </c>
      <c r="E248" s="1560">
        <v>10263737.67</v>
      </c>
      <c r="F248" s="1561">
        <v>488707.77</v>
      </c>
    </row>
    <row r="249" spans="2:6" ht="13">
      <c r="B249" s="1211">
        <v>53113</v>
      </c>
      <c r="C249" s="253"/>
      <c r="D249" s="1559">
        <v>277314382.25</v>
      </c>
      <c r="E249" s="1560">
        <v>10181157.98</v>
      </c>
      <c r="F249" s="1561">
        <v>474071.88</v>
      </c>
    </row>
    <row r="250" spans="2:6" ht="13">
      <c r="B250" s="1211">
        <v>53143</v>
      </c>
      <c r="C250" s="253"/>
      <c r="D250" s="1559">
        <v>267133224.27000001</v>
      </c>
      <c r="E250" s="1560">
        <v>10122241.23</v>
      </c>
      <c r="F250" s="1561">
        <v>459508.66</v>
      </c>
    </row>
    <row r="251" spans="2:6" ht="13">
      <c r="B251" s="1211">
        <v>53174</v>
      </c>
      <c r="C251" s="253"/>
      <c r="D251" s="1559">
        <v>257010983.03999999</v>
      </c>
      <c r="E251" s="1560">
        <v>9984722.9900000002</v>
      </c>
      <c r="F251" s="1561">
        <v>444992.7</v>
      </c>
    </row>
    <row r="252" spans="2:6" ht="13">
      <c r="B252" s="1211">
        <v>53205</v>
      </c>
      <c r="C252" s="253"/>
      <c r="D252" s="1559">
        <v>247026260.05000001</v>
      </c>
      <c r="E252" s="1560">
        <v>9881575.8599999994</v>
      </c>
      <c r="F252" s="1561">
        <v>430608.18</v>
      </c>
    </row>
    <row r="253" spans="2:6" ht="13">
      <c r="B253" s="1211">
        <v>53235</v>
      </c>
      <c r="C253" s="253"/>
      <c r="D253" s="1559">
        <v>237144684.19</v>
      </c>
      <c r="E253" s="1560">
        <v>9773285.4700000007</v>
      </c>
      <c r="F253" s="1561">
        <v>416315.66</v>
      </c>
    </row>
    <row r="254" spans="2:6" ht="13">
      <c r="B254" s="1211">
        <v>53266</v>
      </c>
      <c r="C254" s="253"/>
      <c r="D254" s="1559">
        <v>227371398.72</v>
      </c>
      <c r="E254" s="1560">
        <v>9669324.4600000009</v>
      </c>
      <c r="F254" s="1561">
        <v>402162.56</v>
      </c>
    </row>
    <row r="255" spans="2:6" ht="13">
      <c r="B255" s="1211">
        <v>53296</v>
      </c>
      <c r="C255" s="253"/>
      <c r="D255" s="1559">
        <v>217702074.25999999</v>
      </c>
      <c r="E255" s="1560">
        <v>9535238.2799999993</v>
      </c>
      <c r="F255" s="1561">
        <v>388055.72</v>
      </c>
    </row>
    <row r="256" spans="2:6" ht="13">
      <c r="B256" s="1211">
        <v>53327</v>
      </c>
      <c r="C256" s="253"/>
      <c r="D256" s="1559">
        <v>208166835.97999999</v>
      </c>
      <c r="E256" s="1560">
        <v>9395381.3499999996</v>
      </c>
      <c r="F256" s="1561">
        <v>374128.52</v>
      </c>
    </row>
    <row r="257" spans="2:6" ht="13">
      <c r="B257" s="1211">
        <v>53358</v>
      </c>
      <c r="C257" s="253"/>
      <c r="D257" s="1559">
        <v>198771454.63</v>
      </c>
      <c r="E257" s="1560">
        <v>9255701.3900000006</v>
      </c>
      <c r="F257" s="1561">
        <v>360346.62</v>
      </c>
    </row>
    <row r="258" spans="2:6" ht="13">
      <c r="B258" s="1211">
        <v>53386</v>
      </c>
      <c r="C258" s="253"/>
      <c r="D258" s="1559">
        <v>189515753.24000001</v>
      </c>
      <c r="E258" s="1560">
        <v>9136072.9000000004</v>
      </c>
      <c r="F258" s="1561">
        <v>346703.29</v>
      </c>
    </row>
    <row r="259" spans="2:6" ht="13">
      <c r="B259" s="1211">
        <v>53417</v>
      </c>
      <c r="C259" s="253"/>
      <c r="D259" s="1559">
        <v>180379680.34</v>
      </c>
      <c r="E259" s="1560">
        <v>9027675.1300000008</v>
      </c>
      <c r="F259" s="1561">
        <v>333217.39</v>
      </c>
    </row>
    <row r="260" spans="2:6" ht="13">
      <c r="B260" s="1211">
        <v>53447</v>
      </c>
      <c r="C260" s="253"/>
      <c r="D260" s="1559">
        <v>171352005.21000001</v>
      </c>
      <c r="E260" s="1560">
        <v>8925900.3699999992</v>
      </c>
      <c r="F260" s="1561">
        <v>319881.92</v>
      </c>
    </row>
    <row r="261" spans="2:6" ht="13">
      <c r="B261" s="1211">
        <v>53478</v>
      </c>
      <c r="C261" s="253"/>
      <c r="D261" s="1559">
        <v>162426104.84</v>
      </c>
      <c r="E261" s="1560">
        <v>8793185.0099999998</v>
      </c>
      <c r="F261" s="1561">
        <v>306396.09000000003</v>
      </c>
    </row>
    <row r="262" spans="2:6" ht="13">
      <c r="B262" s="1211">
        <v>53508</v>
      </c>
      <c r="C262" s="253"/>
      <c r="D262" s="1559">
        <v>153632919.83000001</v>
      </c>
      <c r="E262" s="1560">
        <v>8677217.1600000001</v>
      </c>
      <c r="F262" s="1561">
        <v>293197.84000000003</v>
      </c>
    </row>
    <row r="263" spans="2:6" ht="13">
      <c r="B263" s="1211">
        <v>53539</v>
      </c>
      <c r="C263" s="253"/>
      <c r="D263" s="1559">
        <v>144955702.66999999</v>
      </c>
      <c r="E263" s="1560">
        <v>8502422.8300000001</v>
      </c>
      <c r="F263" s="1561">
        <v>280095.28000000003</v>
      </c>
    </row>
    <row r="264" spans="2:6" ht="13">
      <c r="B264" s="1211">
        <v>53570</v>
      </c>
      <c r="C264" s="253"/>
      <c r="D264" s="1559">
        <v>136453279.84</v>
      </c>
      <c r="E264" s="1560">
        <v>8295963.2599999998</v>
      </c>
      <c r="F264" s="1561">
        <v>267164.15000000002</v>
      </c>
    </row>
    <row r="265" spans="2:6" ht="13">
      <c r="B265" s="1211">
        <v>53600</v>
      </c>
      <c r="C265" s="253"/>
      <c r="D265" s="1559">
        <v>128157316.58</v>
      </c>
      <c r="E265" s="1560">
        <v>7962997.5899999999</v>
      </c>
      <c r="F265" s="1561">
        <v>254427.06</v>
      </c>
    </row>
    <row r="266" spans="2:6" ht="13">
      <c r="B266" s="1211">
        <v>53631</v>
      </c>
      <c r="C266" s="253"/>
      <c r="D266" s="1559">
        <v>120194318.98999999</v>
      </c>
      <c r="E266" s="1560">
        <v>7709465.7699999996</v>
      </c>
      <c r="F266" s="1561">
        <v>242099.9</v>
      </c>
    </row>
    <row r="267" spans="2:6" ht="13">
      <c r="B267" s="1211">
        <v>53661</v>
      </c>
      <c r="C267" s="253"/>
      <c r="D267" s="1559">
        <v>112484853.22</v>
      </c>
      <c r="E267" s="1560">
        <v>7404528.5199999996</v>
      </c>
      <c r="F267" s="1561">
        <v>229981.2</v>
      </c>
    </row>
    <row r="268" spans="2:6" ht="13">
      <c r="B268" s="1211">
        <v>53692</v>
      </c>
      <c r="C268" s="253"/>
      <c r="D268" s="1559">
        <v>105080324.7</v>
      </c>
      <c r="E268" s="1560">
        <v>7113838.6399999997</v>
      </c>
      <c r="F268" s="1561">
        <v>217863.67</v>
      </c>
    </row>
    <row r="269" spans="2:6" ht="13">
      <c r="B269" s="1211">
        <v>53723</v>
      </c>
      <c r="C269" s="253"/>
      <c r="D269" s="1559">
        <v>97966486.060000002</v>
      </c>
      <c r="E269" s="1560">
        <v>6839637.79</v>
      </c>
      <c r="F269" s="1561">
        <v>206241.15</v>
      </c>
    </row>
    <row r="270" spans="2:6" ht="13">
      <c r="B270" s="1211">
        <v>53751</v>
      </c>
      <c r="C270" s="253"/>
      <c r="D270" s="1559">
        <v>91126848.269999996</v>
      </c>
      <c r="E270" s="1560">
        <v>6574034.5300000003</v>
      </c>
      <c r="F270" s="1561">
        <v>194798.66</v>
      </c>
    </row>
    <row r="271" spans="2:6" ht="13">
      <c r="B271" s="1211">
        <v>53782</v>
      </c>
      <c r="C271" s="253"/>
      <c r="D271" s="1559">
        <v>84552813.739999995</v>
      </c>
      <c r="E271" s="1560">
        <v>6343547.8099999996</v>
      </c>
      <c r="F271" s="1561">
        <v>183723.59</v>
      </c>
    </row>
    <row r="272" spans="2:6" ht="13">
      <c r="B272" s="1211">
        <v>53812</v>
      </c>
      <c r="C272" s="253"/>
      <c r="D272" s="1559">
        <v>78209265.930000007</v>
      </c>
      <c r="E272" s="1560">
        <v>6104949.1900000004</v>
      </c>
      <c r="F272" s="1561">
        <v>172591.12</v>
      </c>
    </row>
    <row r="273" spans="2:6" ht="13">
      <c r="B273" s="1211">
        <v>53843</v>
      </c>
      <c r="C273" s="253"/>
      <c r="D273" s="1559">
        <v>72104316.739999995</v>
      </c>
      <c r="E273" s="1560">
        <v>5859062.3600000003</v>
      </c>
      <c r="F273" s="1561">
        <v>161824.37</v>
      </c>
    </row>
    <row r="274" spans="2:6" ht="13">
      <c r="B274" s="1211">
        <v>53873</v>
      </c>
      <c r="C274" s="253"/>
      <c r="D274" s="1559">
        <v>66245254.380000003</v>
      </c>
      <c r="E274" s="1560">
        <v>5561449.1699999999</v>
      </c>
      <c r="F274" s="1561">
        <v>151273.42000000001</v>
      </c>
    </row>
    <row r="275" spans="2:6" ht="13">
      <c r="B275" s="1211">
        <v>53904</v>
      </c>
      <c r="C275" s="253"/>
      <c r="D275" s="1559">
        <v>60683805.210000001</v>
      </c>
      <c r="E275" s="1560">
        <v>5239866.47</v>
      </c>
      <c r="F275" s="1561">
        <v>140979.56</v>
      </c>
    </row>
    <row r="276" spans="2:6" ht="13">
      <c r="B276" s="1211">
        <v>53935</v>
      </c>
      <c r="C276" s="253"/>
      <c r="D276" s="1559">
        <v>55443938.740000002</v>
      </c>
      <c r="E276" s="1560">
        <v>4953653.17</v>
      </c>
      <c r="F276" s="1561">
        <v>131160.1</v>
      </c>
    </row>
    <row r="277" spans="2:6" ht="13">
      <c r="B277" s="1211">
        <v>53965</v>
      </c>
      <c r="C277" s="253"/>
      <c r="D277" s="1559">
        <v>50490285.57</v>
      </c>
      <c r="E277" s="1560">
        <v>4590759.3</v>
      </c>
      <c r="F277" s="1561">
        <v>121304.57</v>
      </c>
    </row>
    <row r="278" spans="2:6" ht="13">
      <c r="B278" s="1211">
        <v>53996</v>
      </c>
      <c r="C278" s="253"/>
      <c r="D278" s="1559">
        <v>45899526.270000003</v>
      </c>
      <c r="E278" s="1560">
        <v>4323688.78</v>
      </c>
      <c r="F278" s="1561">
        <v>111997.66</v>
      </c>
    </row>
    <row r="279" spans="2:6" ht="13">
      <c r="B279" s="1211">
        <v>54026</v>
      </c>
      <c r="C279" s="253"/>
      <c r="D279" s="1559">
        <v>41575837.490000002</v>
      </c>
      <c r="E279" s="1560">
        <v>4050353.44</v>
      </c>
      <c r="F279" s="1561">
        <v>103001.9</v>
      </c>
    </row>
    <row r="280" spans="2:6" ht="13">
      <c r="B280" s="1211">
        <v>54057</v>
      </c>
      <c r="C280" s="253"/>
      <c r="D280" s="1559">
        <v>37525484.049999997</v>
      </c>
      <c r="E280" s="1560">
        <v>3791209.86</v>
      </c>
      <c r="F280" s="1561">
        <v>94356.37</v>
      </c>
    </row>
    <row r="281" spans="2:6" ht="13">
      <c r="B281" s="1211">
        <v>54088</v>
      </c>
      <c r="C281" s="253"/>
      <c r="D281" s="1559">
        <v>33734274.189999998</v>
      </c>
      <c r="E281" s="1560">
        <v>3555951.23</v>
      </c>
      <c r="F281" s="1561">
        <v>86055.77</v>
      </c>
    </row>
    <row r="282" spans="2:6" ht="13">
      <c r="B282" s="1211">
        <v>54117</v>
      </c>
      <c r="C282" s="253"/>
      <c r="D282" s="1559">
        <v>30178322.960000001</v>
      </c>
      <c r="E282" s="1560">
        <v>3282690.12</v>
      </c>
      <c r="F282" s="1561">
        <v>78073.710000000006</v>
      </c>
    </row>
    <row r="283" spans="2:6" ht="13">
      <c r="B283" s="1211">
        <v>54148</v>
      </c>
      <c r="C283" s="253"/>
      <c r="D283" s="1559">
        <v>26895632.84</v>
      </c>
      <c r="E283" s="1560">
        <v>3039581.36</v>
      </c>
      <c r="F283" s="1561">
        <v>70490.820000000007</v>
      </c>
    </row>
    <row r="284" spans="2:6" ht="13">
      <c r="B284" s="1211">
        <v>54178</v>
      </c>
      <c r="C284" s="253"/>
      <c r="D284" s="1559">
        <v>23856051.48</v>
      </c>
      <c r="E284" s="1560">
        <v>2792433.6</v>
      </c>
      <c r="F284" s="1561">
        <v>63301.86</v>
      </c>
    </row>
    <row r="285" spans="2:6" ht="13">
      <c r="B285" s="1211">
        <v>54209</v>
      </c>
      <c r="C285" s="253"/>
      <c r="D285" s="1559">
        <v>21063617.879999999</v>
      </c>
      <c r="E285" s="1560">
        <v>2530595.29</v>
      </c>
      <c r="F285" s="1561">
        <v>56529.57</v>
      </c>
    </row>
    <row r="286" spans="2:6" ht="13">
      <c r="B286" s="1211">
        <v>54239</v>
      </c>
      <c r="C286" s="253"/>
      <c r="D286" s="1559">
        <v>18533022.59</v>
      </c>
      <c r="E286" s="1560">
        <v>2336417.38</v>
      </c>
      <c r="F286" s="1561">
        <v>50255.97</v>
      </c>
    </row>
    <row r="287" spans="2:6" ht="13">
      <c r="B287" s="1211">
        <v>54270</v>
      </c>
      <c r="C287" s="253"/>
      <c r="D287" s="1559">
        <v>16196605.210000001</v>
      </c>
      <c r="E287" s="1560">
        <v>2164707.29</v>
      </c>
      <c r="F287" s="1561">
        <v>44368.45</v>
      </c>
    </row>
    <row r="288" spans="2:6" ht="13">
      <c r="B288" s="1211">
        <v>54301</v>
      </c>
      <c r="C288" s="253"/>
      <c r="D288" s="1559">
        <v>14031897.92</v>
      </c>
      <c r="E288" s="1560">
        <v>1958155.11</v>
      </c>
      <c r="F288" s="1561">
        <v>38823.64</v>
      </c>
    </row>
    <row r="289" spans="2:6" ht="13">
      <c r="B289" s="1211">
        <v>54331</v>
      </c>
      <c r="C289" s="253"/>
      <c r="D289" s="1559">
        <v>12073742.810000001</v>
      </c>
      <c r="E289" s="1560">
        <v>1776968.77</v>
      </c>
      <c r="F289" s="1561">
        <v>33734.49</v>
      </c>
    </row>
    <row r="290" spans="2:6" ht="13">
      <c r="B290" s="1211">
        <v>54362</v>
      </c>
      <c r="C290" s="253"/>
      <c r="D290" s="1559">
        <v>10296774.039999999</v>
      </c>
      <c r="E290" s="1560">
        <v>1615006.02</v>
      </c>
      <c r="F290" s="1561">
        <v>29037.51</v>
      </c>
    </row>
    <row r="291" spans="2:6" ht="13">
      <c r="B291" s="1211">
        <v>54392</v>
      </c>
      <c r="C291" s="253"/>
      <c r="D291" s="1559">
        <v>8681768.0199999996</v>
      </c>
      <c r="E291" s="1560">
        <v>1457336.79</v>
      </c>
      <c r="F291" s="1561">
        <v>24706.26</v>
      </c>
    </row>
    <row r="292" spans="2:6" ht="13">
      <c r="B292" s="1211">
        <v>54423</v>
      </c>
      <c r="C292" s="253"/>
      <c r="D292" s="1559">
        <v>7224431.2300000004</v>
      </c>
      <c r="E292" s="1560">
        <v>1308626.33</v>
      </c>
      <c r="F292" s="1561">
        <v>20761.72</v>
      </c>
    </row>
    <row r="293" spans="2:6" ht="13">
      <c r="B293" s="1211">
        <v>54454</v>
      </c>
      <c r="C293" s="253"/>
      <c r="D293" s="1559">
        <v>5915804.9000000004</v>
      </c>
      <c r="E293" s="1560">
        <v>1216011.25</v>
      </c>
      <c r="F293" s="1561">
        <v>17141.150000000001</v>
      </c>
    </row>
    <row r="294" spans="2:6" ht="13">
      <c r="B294" s="1211">
        <v>54482</v>
      </c>
      <c r="C294" s="253"/>
      <c r="D294" s="1559">
        <v>4699793.6500000004</v>
      </c>
      <c r="E294" s="1560">
        <v>1071400.1399999999</v>
      </c>
      <c r="F294" s="1561">
        <v>13715.19</v>
      </c>
    </row>
    <row r="295" spans="2:6" ht="13">
      <c r="B295" s="1211">
        <v>54513</v>
      </c>
      <c r="C295" s="253"/>
      <c r="D295" s="1559">
        <v>3628393.51</v>
      </c>
      <c r="E295" s="1560">
        <v>982817.88</v>
      </c>
      <c r="F295" s="1561">
        <v>10597.95</v>
      </c>
    </row>
    <row r="296" spans="2:6" ht="13">
      <c r="B296" s="1211">
        <v>54543</v>
      </c>
      <c r="C296" s="253"/>
      <c r="D296" s="1559">
        <v>2645575.63</v>
      </c>
      <c r="E296" s="1560">
        <v>837077.64</v>
      </c>
      <c r="F296" s="1561">
        <v>7685.44</v>
      </c>
    </row>
    <row r="297" spans="2:6" ht="13">
      <c r="B297" s="1211">
        <v>54574</v>
      </c>
      <c r="C297" s="253"/>
      <c r="D297" s="1559">
        <v>1808497.99</v>
      </c>
      <c r="E297" s="1560">
        <v>672740.52</v>
      </c>
      <c r="F297" s="1561">
        <v>5157.84</v>
      </c>
    </row>
    <row r="298" spans="2:6" ht="13">
      <c r="B298" s="1211">
        <v>54604</v>
      </c>
      <c r="C298" s="253"/>
      <c r="D298" s="1559">
        <v>1135757.47</v>
      </c>
      <c r="E298" s="1560">
        <v>498993.1</v>
      </c>
      <c r="F298" s="1561">
        <v>3143.16</v>
      </c>
    </row>
    <row r="299" spans="2:6" ht="13">
      <c r="B299" s="1211">
        <v>54635</v>
      </c>
      <c r="C299" s="253"/>
      <c r="D299" s="1559">
        <v>636764.37</v>
      </c>
      <c r="E299" s="1560">
        <v>339054.2</v>
      </c>
      <c r="F299" s="1561">
        <v>1672.45</v>
      </c>
    </row>
    <row r="300" spans="2:6" ht="13">
      <c r="B300" s="1211">
        <v>54666</v>
      </c>
      <c r="C300" s="253"/>
      <c r="D300" s="1559">
        <v>297710.17</v>
      </c>
      <c r="E300" s="1560">
        <v>206555.47</v>
      </c>
      <c r="F300" s="1561">
        <v>692.51</v>
      </c>
    </row>
    <row r="301" spans="2:6" ht="13">
      <c r="B301" s="1211">
        <v>54696</v>
      </c>
      <c r="C301" s="253"/>
      <c r="D301" s="1559">
        <v>91154.7</v>
      </c>
      <c r="E301" s="1560">
        <v>16718.189999999999</v>
      </c>
      <c r="F301" s="1561">
        <v>109.42</v>
      </c>
    </row>
    <row r="302" spans="2:6" ht="13">
      <c r="B302" s="1211">
        <v>54727</v>
      </c>
      <c r="C302" s="253"/>
      <c r="D302" s="1559">
        <v>74436.509999999995</v>
      </c>
      <c r="E302" s="1560">
        <v>13855.62</v>
      </c>
      <c r="F302" s="1561">
        <v>89.41</v>
      </c>
    </row>
    <row r="303" spans="2:6" ht="13">
      <c r="B303" s="1211">
        <v>54757</v>
      </c>
      <c r="C303" s="253"/>
      <c r="D303" s="1559">
        <v>60580.89</v>
      </c>
      <c r="E303" s="1560">
        <v>11452.26</v>
      </c>
      <c r="F303" s="1561">
        <v>72.05</v>
      </c>
    </row>
    <row r="304" spans="2:6" ht="13">
      <c r="B304" s="1211">
        <v>54788</v>
      </c>
      <c r="C304" s="253"/>
      <c r="D304" s="1559">
        <v>49128.63</v>
      </c>
      <c r="E304" s="1560">
        <v>10705.62</v>
      </c>
      <c r="F304" s="1561">
        <v>57.36</v>
      </c>
    </row>
    <row r="305" spans="2:6" ht="13">
      <c r="B305" s="1211">
        <v>54819</v>
      </c>
      <c r="D305" s="1559">
        <v>38423.01</v>
      </c>
      <c r="E305" s="1560">
        <v>9886.08</v>
      </c>
      <c r="F305" s="1561">
        <v>43.31</v>
      </c>
    </row>
    <row r="306" spans="2:6" ht="13">
      <c r="B306" s="1211">
        <v>54847</v>
      </c>
      <c r="D306" s="1559">
        <v>28536.93</v>
      </c>
      <c r="E306" s="1560">
        <v>7398.04</v>
      </c>
      <c r="F306" s="1561">
        <v>30.27</v>
      </c>
    </row>
    <row r="307" spans="2:6" ht="13">
      <c r="B307" s="1211">
        <v>54878</v>
      </c>
      <c r="D307" s="1559">
        <v>21138.89</v>
      </c>
      <c r="E307" s="1560">
        <v>7403.43</v>
      </c>
      <c r="F307" s="1561">
        <v>19.43</v>
      </c>
    </row>
    <row r="308" spans="2:6" ht="13">
      <c r="B308" s="1211">
        <v>54908</v>
      </c>
      <c r="D308" s="1559">
        <v>13735.46</v>
      </c>
      <c r="E308" s="1560">
        <v>3499.78</v>
      </c>
      <c r="F308" s="1561">
        <v>8.57</v>
      </c>
    </row>
    <row r="309" spans="2:6" ht="13">
      <c r="B309" s="1211">
        <v>54939</v>
      </c>
      <c r="D309" s="1559">
        <v>10235.68</v>
      </c>
      <c r="E309" s="1560">
        <v>3300.19</v>
      </c>
      <c r="F309" s="1561">
        <v>5.93</v>
      </c>
    </row>
    <row r="310" spans="2:6" ht="13">
      <c r="B310" s="1211">
        <v>54969</v>
      </c>
      <c r="D310" s="1559">
        <v>6935.49</v>
      </c>
      <c r="E310" s="1560">
        <v>2631.75</v>
      </c>
      <c r="F310" s="1561">
        <v>3.61</v>
      </c>
    </row>
    <row r="311" spans="2:6" ht="13">
      <c r="B311" s="1211">
        <v>55000</v>
      </c>
      <c r="D311" s="1559">
        <v>4303.74</v>
      </c>
      <c r="E311" s="1560">
        <v>2632.92</v>
      </c>
      <c r="F311" s="1561">
        <v>2.15</v>
      </c>
    </row>
    <row r="312" spans="2:6" ht="13">
      <c r="B312" s="1211">
        <v>55031</v>
      </c>
      <c r="D312" s="1559">
        <v>1670.82</v>
      </c>
      <c r="E312" s="1560">
        <v>1670.82</v>
      </c>
      <c r="F312" s="1561">
        <v>0.7</v>
      </c>
    </row>
    <row r="313" spans="2:6" ht="13">
      <c r="B313" s="1211"/>
      <c r="D313" s="1559"/>
      <c r="E313" s="1560"/>
      <c r="F313" s="1561"/>
    </row>
    <row r="314" spans="2:6" ht="13">
      <c r="B314" s="1211"/>
      <c r="D314" s="1559"/>
      <c r="E314" s="1560"/>
      <c r="F314" s="1561"/>
    </row>
    <row r="315" spans="2:6" ht="13">
      <c r="B315" s="1211"/>
      <c r="D315" s="1559"/>
      <c r="E315" s="1560"/>
      <c r="F315" s="1561"/>
    </row>
    <row r="316" spans="2:6" ht="13">
      <c r="B316" s="1211"/>
      <c r="D316" s="1559"/>
      <c r="E316" s="1560"/>
      <c r="F316" s="1561"/>
    </row>
    <row r="317" spans="2:6" ht="13">
      <c r="B317" s="1211"/>
      <c r="D317" s="1559"/>
      <c r="E317" s="1560"/>
      <c r="F317" s="1561"/>
    </row>
    <row r="318" spans="2:6" ht="13">
      <c r="B318" s="1211"/>
      <c r="D318" s="1559"/>
      <c r="E318" s="1560"/>
      <c r="F318" s="1561"/>
    </row>
    <row r="319" spans="2:6" ht="13">
      <c r="B319" s="1211"/>
      <c r="D319" s="1559"/>
      <c r="E319" s="1560"/>
      <c r="F319" s="1561"/>
    </row>
    <row r="320" spans="2:6" ht="13.5" thickBot="1">
      <c r="B320" s="1566"/>
      <c r="D320" s="1562"/>
      <c r="E320" s="1563"/>
      <c r="F320" s="1564"/>
    </row>
  </sheetData>
  <mergeCells count="4">
    <mergeCell ref="B10:B12"/>
    <mergeCell ref="D10:D12"/>
    <mergeCell ref="E10:E12"/>
    <mergeCell ref="F10:F12"/>
  </mergeCells>
  <conditionalFormatting sqref="B13:B320">
    <cfRule type="cellIs" dxfId="53" priority="1" operator="lessThanOrEqual">
      <formula>0</formula>
    </cfRule>
  </conditionalFormatting>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codeName="Sheet8">
    <tabColor theme="0" tint="-0.249977111117893"/>
  </sheetPr>
  <dimension ref="A1:AD72"/>
  <sheetViews>
    <sheetView showGridLines="0" zoomScale="80" zoomScaleNormal="80" workbookViewId="0">
      <selection activeCell="H17" sqref="H17:H18"/>
    </sheetView>
  </sheetViews>
  <sheetFormatPr defaultColWidth="10.81640625" defaultRowHeight="14.5"/>
  <cols>
    <col min="1" max="1" width="3.453125" style="36" customWidth="1"/>
    <col min="2" max="3" width="20.1796875" style="36" customWidth="1"/>
    <col min="4" max="4" width="20.1796875" style="57" customWidth="1"/>
    <col min="5" max="30" width="19.7265625" style="36" customWidth="1"/>
    <col min="31" max="16384" width="10.81640625" style="36"/>
  </cols>
  <sheetData>
    <row r="1" spans="1:30">
      <c r="A1" s="35"/>
      <c r="B1" s="35"/>
      <c r="C1" s="35"/>
      <c r="D1" s="1527"/>
      <c r="E1" s="35"/>
      <c r="F1" s="35"/>
      <c r="G1" s="35"/>
      <c r="H1" s="35"/>
      <c r="I1" s="35"/>
      <c r="J1" s="35"/>
      <c r="K1" s="35"/>
      <c r="L1" s="35"/>
      <c r="M1" s="35"/>
      <c r="N1" s="35"/>
      <c r="O1" s="35"/>
      <c r="P1" s="35"/>
      <c r="Q1" s="35"/>
      <c r="R1" s="35"/>
    </row>
    <row r="2" spans="1:30">
      <c r="A2" s="35"/>
      <c r="B2" s="37"/>
      <c r="C2" s="37"/>
      <c r="D2" s="1528"/>
      <c r="E2" s="37"/>
      <c r="F2" s="37"/>
      <c r="G2" s="37"/>
      <c r="H2" s="37"/>
      <c r="I2" s="37"/>
      <c r="J2" s="37"/>
      <c r="K2" s="37"/>
      <c r="L2" s="37"/>
      <c r="M2" s="37"/>
      <c r="N2" s="37"/>
      <c r="O2" s="37"/>
      <c r="P2" s="37"/>
      <c r="Q2" s="37"/>
      <c r="R2" s="37"/>
    </row>
    <row r="3" spans="1:30" ht="14.5" customHeight="1">
      <c r="A3" s="35"/>
      <c r="B3" s="37"/>
      <c r="C3" s="37"/>
      <c r="D3" s="1528"/>
      <c r="E3" s="37"/>
      <c r="F3" s="37"/>
      <c r="G3" s="37"/>
      <c r="H3" s="37"/>
      <c r="I3" s="255"/>
      <c r="L3" s="88"/>
      <c r="M3" s="1220" t="s">
        <v>100</v>
      </c>
      <c r="N3" s="1220">
        <f>'00 - Cover'!$F$17</f>
        <v>45900</v>
      </c>
      <c r="Q3" s="39"/>
      <c r="R3" s="39"/>
      <c r="S3" s="39"/>
      <c r="T3" s="39"/>
    </row>
    <row r="4" spans="1:30" ht="14.5" customHeight="1">
      <c r="A4" s="35"/>
      <c r="B4" s="37"/>
      <c r="C4" s="37"/>
      <c r="D4" s="1528"/>
      <c r="E4" s="37"/>
      <c r="F4" s="37"/>
      <c r="G4" s="37"/>
      <c r="H4" s="37"/>
      <c r="I4" s="255"/>
      <c r="L4" s="88"/>
      <c r="M4" s="1220" t="s">
        <v>4</v>
      </c>
      <c r="N4" s="1220">
        <f>'00 - Cover'!$F$19</f>
        <v>45922</v>
      </c>
      <c r="Q4" s="39"/>
      <c r="R4" s="39"/>
      <c r="S4" s="39"/>
      <c r="T4" s="39"/>
    </row>
    <row r="5" spans="1:30" ht="14.5" customHeight="1">
      <c r="A5" s="35"/>
      <c r="B5" s="37"/>
      <c r="C5" s="37"/>
      <c r="D5" s="1528"/>
      <c r="E5" s="37"/>
      <c r="F5" s="37"/>
      <c r="G5" s="37"/>
      <c r="H5" s="37"/>
      <c r="I5" s="255"/>
      <c r="L5" s="88"/>
      <c r="M5" s="1220" t="s">
        <v>5</v>
      </c>
      <c r="N5" s="1220">
        <f>'00 - Cover'!$F$20</f>
        <v>45929</v>
      </c>
      <c r="Q5" s="39"/>
      <c r="R5" s="39"/>
      <c r="S5" s="39"/>
      <c r="T5" s="39"/>
    </row>
    <row r="6" spans="1:30" ht="14.5" customHeight="1">
      <c r="A6" s="35"/>
      <c r="B6" s="37"/>
      <c r="C6" s="37"/>
      <c r="D6" s="1528"/>
      <c r="E6" s="37"/>
      <c r="F6" s="37"/>
      <c r="G6" s="37"/>
      <c r="H6" s="37"/>
      <c r="I6" s="255"/>
      <c r="J6" s="255"/>
      <c r="K6" s="88"/>
      <c r="L6" s="88"/>
      <c r="M6" s="256"/>
      <c r="N6" s="256"/>
      <c r="O6" s="37"/>
      <c r="P6" s="37"/>
      <c r="Q6" s="37"/>
      <c r="R6" s="37"/>
      <c r="S6" s="37"/>
      <c r="T6" s="37"/>
    </row>
    <row r="7" spans="1:30">
      <c r="A7" s="35"/>
      <c r="B7" s="37"/>
      <c r="C7" s="37"/>
      <c r="D7" s="1528"/>
      <c r="E7" s="37"/>
      <c r="F7" s="37"/>
      <c r="G7" s="37"/>
      <c r="H7" s="1699"/>
      <c r="I7" s="1699"/>
      <c r="J7" s="1699"/>
      <c r="K7" s="37"/>
      <c r="L7" s="37"/>
      <c r="M7" s="37"/>
      <c r="N7" s="37"/>
      <c r="O7" s="37"/>
      <c r="P7" s="37"/>
      <c r="Q7" s="37"/>
      <c r="R7" s="37"/>
    </row>
    <row r="8" spans="1:30">
      <c r="A8" s="235"/>
      <c r="E8" s="42"/>
    </row>
    <row r="9" spans="1:30" ht="15.5">
      <c r="B9" s="1794" t="s">
        <v>2011</v>
      </c>
      <c r="C9" s="43"/>
      <c r="D9" s="1529"/>
      <c r="E9" s="257"/>
      <c r="F9" s="1264"/>
      <c r="G9" s="258"/>
      <c r="H9" s="258"/>
      <c r="I9" s="258"/>
      <c r="J9" s="258"/>
      <c r="K9" s="258"/>
      <c r="L9" s="258"/>
      <c r="M9" s="258"/>
      <c r="N9" s="258"/>
      <c r="O9" s="258"/>
      <c r="P9" s="258"/>
      <c r="Q9" s="258"/>
      <c r="R9" s="258"/>
      <c r="S9" s="258"/>
      <c r="T9" s="258"/>
      <c r="U9" s="258"/>
      <c r="V9" s="258"/>
      <c r="W9" s="258"/>
      <c r="X9" s="258"/>
      <c r="Y9" s="258"/>
      <c r="Z9" s="258"/>
      <c r="AA9" s="258"/>
      <c r="AB9" s="258"/>
      <c r="AC9" s="258"/>
      <c r="AD9" s="258"/>
    </row>
    <row r="10" spans="1:30">
      <c r="C10" s="42">
        <f>C13-'02 - Monthly Asset Follow up'!P17</f>
        <v>0</v>
      </c>
      <c r="E10" s="259" t="s">
        <v>107</v>
      </c>
      <c r="F10" s="259"/>
      <c r="G10" s="259" t="s">
        <v>108</v>
      </c>
      <c r="H10" s="259"/>
      <c r="I10" s="259" t="s">
        <v>109</v>
      </c>
      <c r="J10" s="259"/>
      <c r="K10" s="259" t="s">
        <v>110</v>
      </c>
      <c r="L10" s="259"/>
    </row>
    <row r="11" spans="1:30" ht="54.75" customHeight="1">
      <c r="B11" s="1908" t="s">
        <v>575</v>
      </c>
      <c r="C11" s="1910" t="s">
        <v>247</v>
      </c>
      <c r="D11" s="1915" t="s">
        <v>765</v>
      </c>
      <c r="E11" s="1912" t="s">
        <v>637</v>
      </c>
      <c r="F11" s="1913"/>
      <c r="G11" s="1913"/>
      <c r="H11" s="1913"/>
      <c r="I11" s="1913"/>
      <c r="J11" s="1913"/>
      <c r="K11" s="1913"/>
      <c r="L11" s="1913"/>
      <c r="M11" s="1913"/>
      <c r="N11" s="1913"/>
      <c r="O11" s="1913"/>
      <c r="P11" s="1913"/>
      <c r="Q11" s="1913"/>
      <c r="R11" s="1913"/>
      <c r="S11" s="1913"/>
      <c r="T11" s="1913"/>
      <c r="U11" s="1913"/>
      <c r="V11" s="1913"/>
      <c r="W11" s="1913"/>
      <c r="X11" s="1913"/>
      <c r="Y11" s="1913"/>
      <c r="Z11" s="1913"/>
      <c r="AA11" s="1913"/>
      <c r="AB11" s="1913"/>
      <c r="AC11" s="1913"/>
      <c r="AD11" s="1914"/>
    </row>
    <row r="12" spans="1:30" ht="59.25" customHeight="1">
      <c r="B12" s="1909"/>
      <c r="C12" s="1911"/>
      <c r="D12" s="1916"/>
      <c r="E12" s="1189" t="s">
        <v>761</v>
      </c>
      <c r="F12" s="1189" t="s">
        <v>762</v>
      </c>
      <c r="G12" s="1190" t="s">
        <v>763</v>
      </c>
      <c r="H12" s="1190" t="s">
        <v>764</v>
      </c>
      <c r="I12" s="1190" t="s">
        <v>750</v>
      </c>
      <c r="J12" s="1190" t="s">
        <v>749</v>
      </c>
      <c r="K12" s="1190" t="s">
        <v>751</v>
      </c>
      <c r="L12" s="1190" t="s">
        <v>752</v>
      </c>
      <c r="M12" s="1190" t="s">
        <v>753</v>
      </c>
      <c r="N12" s="1190" t="s">
        <v>754</v>
      </c>
      <c r="O12" s="1190" t="s">
        <v>755</v>
      </c>
      <c r="P12" s="1190" t="s">
        <v>756</v>
      </c>
      <c r="Q12" s="1190" t="s">
        <v>757</v>
      </c>
      <c r="R12" s="1190" t="s">
        <v>758</v>
      </c>
      <c r="S12" s="1190" t="s">
        <v>759</v>
      </c>
      <c r="T12" s="1190" t="s">
        <v>760</v>
      </c>
      <c r="U12" s="1190" t="s">
        <v>747</v>
      </c>
      <c r="V12" s="1190" t="s">
        <v>748</v>
      </c>
      <c r="W12" s="1190" t="s">
        <v>746</v>
      </c>
      <c r="X12" s="1190" t="s">
        <v>745</v>
      </c>
      <c r="Y12" s="1190" t="s">
        <v>743</v>
      </c>
      <c r="Z12" s="1190" t="s">
        <v>744</v>
      </c>
      <c r="AA12" s="1190" t="s">
        <v>741</v>
      </c>
      <c r="AB12" s="1190" t="s">
        <v>742</v>
      </c>
      <c r="AC12" s="1190" t="s">
        <v>739</v>
      </c>
      <c r="AD12" s="1190" t="s">
        <v>740</v>
      </c>
    </row>
    <row r="13" spans="1:30">
      <c r="B13" s="1209">
        <f>'02 - Monthly Asset Follow up'!B17</f>
        <v>45900</v>
      </c>
      <c r="C13" s="261">
        <f>IF($B13=0,"",SUM(E13,G13,I13,K13,M13,O13,Q13,S13,U13,W13,Y13,AA13,AC13,AD13))</f>
        <v>7430770897.8499994</v>
      </c>
      <c r="D13" s="1265">
        <f t="shared" ref="D13:D72" si="0">IF($B13=0,"",SUM(F13,H13,J13,L13,N13,P13,R13,T13,V13,X13,Z13,AB13,AD13,AE13))</f>
        <v>54553</v>
      </c>
      <c r="E13" s="261">
        <f>IF($B13=0,"",_xlfn.XLOOKUP($B13,INPUT_DATA!$CM:$CM,INPUT_DATA!CN:CN))</f>
        <v>7384905193.1400003</v>
      </c>
      <c r="F13" s="1265">
        <f>IF($B13=0,"",_xlfn.XLOOKUP($B13,INPUT_DATA!$CM:$CM,INPUT_DATA!CO:CO))</f>
        <v>54241</v>
      </c>
      <c r="G13" s="261">
        <f>IF($B13=0,"",_xlfn.XLOOKUP($B13,INPUT_DATA!$CM:$CM,INPUT_DATA!CP:CP))</f>
        <v>24062889.48</v>
      </c>
      <c r="H13" s="1265">
        <f>IF($B13=0,"",_xlfn.XLOOKUP($B13,INPUT_DATA!$CM:$CM,INPUT_DATA!CQ:CQ))</f>
        <v>166</v>
      </c>
      <c r="I13" s="261">
        <f>IF($B13=0,"",_xlfn.XLOOKUP($B13,INPUT_DATA!$CM:$CM,INPUT_DATA!CR:CR))</f>
        <v>9283792.9700000007</v>
      </c>
      <c r="J13" s="1265">
        <f>IF($B13=0,"",_xlfn.XLOOKUP($B13,INPUT_DATA!$CM:$CM,INPUT_DATA!CS:CS))</f>
        <v>62</v>
      </c>
      <c r="K13" s="261">
        <f>IF($B13=0,"",_xlfn.XLOOKUP($B13,INPUT_DATA!$CM:$CM,INPUT_DATA!CT:CT))</f>
        <v>4698441.28</v>
      </c>
      <c r="L13" s="1265">
        <f>IF($B13=0,"",_xlfn.XLOOKUP($B13,INPUT_DATA!$CM:$CM,INPUT_DATA!CU:CU))</f>
        <v>35</v>
      </c>
      <c r="M13" s="261">
        <f>IF($B13=0,"",_xlfn.XLOOKUP($B13,INPUT_DATA!$CM:$CM,INPUT_DATA!CV:CV))</f>
        <v>1919487.61</v>
      </c>
      <c r="N13" s="1265">
        <f>IF($B13=0,"",_xlfn.XLOOKUP($B13,INPUT_DATA!$CM:$CM,INPUT_DATA!CW:CW))</f>
        <v>23</v>
      </c>
      <c r="O13" s="261">
        <f>IF($B13=0,"",_xlfn.XLOOKUP($B13,INPUT_DATA!$CM:$CM,INPUT_DATA!CX:CX))</f>
        <v>2386547.66</v>
      </c>
      <c r="P13" s="1265">
        <f>IF($B13=0,"",_xlfn.XLOOKUP($B13,INPUT_DATA!$CM:$CM,INPUT_DATA!CY:CY))</f>
        <v>11</v>
      </c>
      <c r="Q13" s="261">
        <f>IF($B13=0,"",_xlfn.XLOOKUP($B13,INPUT_DATA!$CM:$CM,INPUT_DATA!CZ:CZ))</f>
        <v>948584.7</v>
      </c>
      <c r="R13" s="1265">
        <f>IF($B13=0,"",_xlfn.XLOOKUP($B13,INPUT_DATA!$CM:$CM,INPUT_DATA!DA:DA))</f>
        <v>4</v>
      </c>
      <c r="S13" s="261">
        <f>IF($B13=0,"",_xlfn.XLOOKUP($B13,INPUT_DATA!$CM:$CM,INPUT_DATA!DB:DB))</f>
        <v>2236676.54</v>
      </c>
      <c r="T13" s="1265">
        <f>IF($B13=0,"",_xlfn.XLOOKUP($B13,INPUT_DATA!$CM:$CM,INPUT_DATA!DC:DC))</f>
        <v>7</v>
      </c>
      <c r="U13" s="261">
        <f>IF($B13=0,"",_xlfn.XLOOKUP($B13,INPUT_DATA!$CM:$CM,INPUT_DATA!DD:DD))</f>
        <v>125860.31</v>
      </c>
      <c r="V13" s="1265">
        <f>IF($B13=0,"",_xlfn.XLOOKUP($B13,INPUT_DATA!$CM:$CM,INPUT_DATA!DE:DE))</f>
        <v>2</v>
      </c>
      <c r="W13" s="261">
        <f>IF($B13=0,"",_xlfn.XLOOKUP($B13,INPUT_DATA!$CM:$CM,INPUT_DATA!DF:DF))</f>
        <v>0</v>
      </c>
      <c r="X13" s="1265">
        <f>IF($B13=0,"",_xlfn.XLOOKUP($B13,INPUT_DATA!$CM:$CM,INPUT_DATA!DG:DG))</f>
        <v>0</v>
      </c>
      <c r="Y13" s="261">
        <f>IF($B13=0,"",_xlfn.XLOOKUP($B13,INPUT_DATA!$CM:$CM,INPUT_DATA!DH:DH))</f>
        <v>132661.79</v>
      </c>
      <c r="Z13" s="1265">
        <f>IF($B13=0,"",_xlfn.XLOOKUP($B13,INPUT_DATA!$CM:$CM,INPUT_DATA!DI:DI))</f>
        <v>1</v>
      </c>
      <c r="AA13" s="261">
        <f>IF($B13=0,"",_xlfn.XLOOKUP($B13,INPUT_DATA!$CM:$CM,INPUT_DATA!DJ:DJ))</f>
        <v>70762.37</v>
      </c>
      <c r="AB13" s="1265">
        <f>IF($B13=0,"",_xlfn.XLOOKUP($B13,INPUT_DATA!$CM:$CM,INPUT_DATA!DK:DK))</f>
        <v>1</v>
      </c>
      <c r="AC13" s="261">
        <f>IF($B13=0,"",_xlfn.XLOOKUP($B13,INPUT_DATA!$CM:$CM,INPUT_DATA!DL:DL))</f>
        <v>0</v>
      </c>
      <c r="AD13" s="1265">
        <f>IF($B13=0,"",_xlfn.XLOOKUP($B13,INPUT_DATA!$CM:$CM,INPUT_DATA!DM:DM))</f>
        <v>0</v>
      </c>
    </row>
    <row r="14" spans="1:30">
      <c r="B14" s="1209">
        <f>'02 - Monthly Asset Follow up'!B18</f>
        <v>45869</v>
      </c>
      <c r="C14" s="261">
        <f t="shared" ref="C14:C72" si="1">IF($B14=0,"",SUM(E14,G14,I14,K14,M14,O14,Q14,S14,U14,W14,Y14,AA14,AC14,AD14))</f>
        <v>7501402080.4800005</v>
      </c>
      <c r="D14" s="1266">
        <f t="shared" si="0"/>
        <v>54804</v>
      </c>
      <c r="E14" s="261">
        <f>IF($B14=0,"",_xlfn.XLOOKUP($B14,INPUT_DATA!$CM:$CM,INPUT_DATA!CN:CN))</f>
        <v>7454588609.0799999</v>
      </c>
      <c r="F14" s="1266">
        <f>IF($B14=0,"",_xlfn.XLOOKUP($B14,INPUT_DATA!$CM:$CM,INPUT_DATA!CO:CO))</f>
        <v>54516</v>
      </c>
      <c r="G14" s="261">
        <f>IF($B14=0,"",_xlfn.XLOOKUP($B14,INPUT_DATA!$CM:$CM,INPUT_DATA!CP:CP))</f>
        <v>23850789</v>
      </c>
      <c r="H14" s="1266">
        <f>IF($B14=0,"",_xlfn.XLOOKUP($B14,INPUT_DATA!$CM:$CM,INPUT_DATA!CQ:CQ))</f>
        <v>151</v>
      </c>
      <c r="I14" s="261">
        <f>IF($B14=0,"",_xlfn.XLOOKUP($B14,INPUT_DATA!$CM:$CM,INPUT_DATA!CR:CR))</f>
        <v>12696531.630000001</v>
      </c>
      <c r="J14" s="1266">
        <f>IF($B14=0,"",_xlfn.XLOOKUP($B14,INPUT_DATA!$CM:$CM,INPUT_DATA!CS:CS))</f>
        <v>69</v>
      </c>
      <c r="K14" s="261">
        <f>IF($B14=0,"",_xlfn.XLOOKUP($B14,INPUT_DATA!$CM:$CM,INPUT_DATA!CT:CT))</f>
        <v>3191368.02</v>
      </c>
      <c r="L14" s="1266">
        <f>IF($B14=0,"",_xlfn.XLOOKUP($B14,INPUT_DATA!$CM:$CM,INPUT_DATA!CU:CU))</f>
        <v>34</v>
      </c>
      <c r="M14" s="261">
        <f>IF($B14=0,"",_xlfn.XLOOKUP($B14,INPUT_DATA!$CM:$CM,INPUT_DATA!CV:CV))</f>
        <v>2435825.7400000002</v>
      </c>
      <c r="N14" s="1266">
        <f>IF($B14=0,"",_xlfn.XLOOKUP($B14,INPUT_DATA!$CM:$CM,INPUT_DATA!CW:CW))</f>
        <v>13</v>
      </c>
      <c r="O14" s="261">
        <f>IF($B14=0,"",_xlfn.XLOOKUP($B14,INPUT_DATA!$CM:$CM,INPUT_DATA!CX:CX))</f>
        <v>1284920.02</v>
      </c>
      <c r="P14" s="1266">
        <f>IF($B14=0,"",_xlfn.XLOOKUP($B14,INPUT_DATA!$CM:$CM,INPUT_DATA!CY:CY))</f>
        <v>7</v>
      </c>
      <c r="Q14" s="261">
        <f>IF($B14=0,"",_xlfn.XLOOKUP($B14,INPUT_DATA!$CM:$CM,INPUT_DATA!CZ:CZ))</f>
        <v>2815372.28</v>
      </c>
      <c r="R14" s="1266">
        <f>IF($B14=0,"",_xlfn.XLOOKUP($B14,INPUT_DATA!$CM:$CM,INPUT_DATA!DA:DA))</f>
        <v>8</v>
      </c>
      <c r="S14" s="261">
        <f>IF($B14=0,"",_xlfn.XLOOKUP($B14,INPUT_DATA!$CM:$CM,INPUT_DATA!DB:DB))</f>
        <v>334090.07</v>
      </c>
      <c r="T14" s="1266">
        <f>IF($B14=0,"",_xlfn.XLOOKUP($B14,INPUT_DATA!$CM:$CM,INPUT_DATA!DC:DC))</f>
        <v>4</v>
      </c>
      <c r="U14" s="261">
        <f>IF($B14=0,"",_xlfn.XLOOKUP($B14,INPUT_DATA!$CM:$CM,INPUT_DATA!DD:DD))</f>
        <v>0</v>
      </c>
      <c r="V14" s="1266">
        <f>IF($B14=0,"",_xlfn.XLOOKUP($B14,INPUT_DATA!$CM:$CM,INPUT_DATA!DE:DE))</f>
        <v>0</v>
      </c>
      <c r="W14" s="261">
        <f>IF($B14=0,"",_xlfn.XLOOKUP($B14,INPUT_DATA!$CM:$CM,INPUT_DATA!DF:DF))</f>
        <v>133224.76</v>
      </c>
      <c r="X14" s="1266">
        <f>IF($B14=0,"",_xlfn.XLOOKUP($B14,INPUT_DATA!$CM:$CM,INPUT_DATA!DG:DG))</f>
        <v>1</v>
      </c>
      <c r="Y14" s="261">
        <f>IF($B14=0,"",_xlfn.XLOOKUP($B14,INPUT_DATA!$CM:$CM,INPUT_DATA!DH:DH))</f>
        <v>71349.88</v>
      </c>
      <c r="Z14" s="1266">
        <f>IF($B14=0,"",_xlfn.XLOOKUP($B14,INPUT_DATA!$CM:$CM,INPUT_DATA!DI:DI))</f>
        <v>1</v>
      </c>
      <c r="AA14" s="261">
        <f>IF($B14=0,"",_xlfn.XLOOKUP($B14,INPUT_DATA!$CM:$CM,INPUT_DATA!DJ:DJ))</f>
        <v>0</v>
      </c>
      <c r="AB14" s="1266">
        <f>IF($B14=0,"",_xlfn.XLOOKUP($B14,INPUT_DATA!$CM:$CM,INPUT_DATA!DK:DK))</f>
        <v>0</v>
      </c>
      <c r="AC14" s="261">
        <f>IF($B14=0,"",_xlfn.XLOOKUP($B14,INPUT_DATA!$CM:$CM,INPUT_DATA!DL:DL))</f>
        <v>0</v>
      </c>
      <c r="AD14" s="1266">
        <f>IF($B14=0,"",_xlfn.XLOOKUP($B14,INPUT_DATA!$CM:$CM,INPUT_DATA!DM:DM))</f>
        <v>0</v>
      </c>
    </row>
    <row r="15" spans="1:30">
      <c r="B15" s="1209">
        <f>'02 - Monthly Asset Follow up'!B19</f>
        <v>45838</v>
      </c>
      <c r="C15" s="261">
        <f t="shared" si="1"/>
        <v>7570005186.9900017</v>
      </c>
      <c r="D15" s="1266">
        <f t="shared" si="0"/>
        <v>55049</v>
      </c>
      <c r="E15" s="261">
        <f>IF($B15=0,"",_xlfn.XLOOKUP($B15,INPUT_DATA!$CM:$CM,INPUT_DATA!CN:CN))</f>
        <v>7520827672.6000004</v>
      </c>
      <c r="F15" s="1266">
        <f>IF($B15=0,"",_xlfn.XLOOKUP($B15,INPUT_DATA!$CM:$CM,INPUT_DATA!CO:CO))</f>
        <v>54742</v>
      </c>
      <c r="G15" s="261">
        <f>IF($B15=0,"",_xlfn.XLOOKUP($B15,INPUT_DATA!$CM:$CM,INPUT_DATA!CP:CP))</f>
        <v>29661773.43</v>
      </c>
      <c r="H15" s="1266">
        <f>IF($B15=0,"",_xlfn.XLOOKUP($B15,INPUT_DATA!$CM:$CM,INPUT_DATA!CQ:CQ))</f>
        <v>181</v>
      </c>
      <c r="I15" s="261">
        <f>IF($B15=0,"",_xlfn.XLOOKUP($B15,INPUT_DATA!$CM:$CM,INPUT_DATA!CR:CR))</f>
        <v>8846201.8499999996</v>
      </c>
      <c r="J15" s="1266">
        <f>IF($B15=0,"",_xlfn.XLOOKUP($B15,INPUT_DATA!$CM:$CM,INPUT_DATA!CS:CS))</f>
        <v>66</v>
      </c>
      <c r="K15" s="261">
        <f>IF($B15=0,"",_xlfn.XLOOKUP($B15,INPUT_DATA!$CM:$CM,INPUT_DATA!CT:CT))</f>
        <v>4724255.96</v>
      </c>
      <c r="L15" s="1266">
        <f>IF($B15=0,"",_xlfn.XLOOKUP($B15,INPUT_DATA!$CM:$CM,INPUT_DATA!CU:CU))</f>
        <v>29</v>
      </c>
      <c r="M15" s="261">
        <f>IF($B15=0,"",_xlfn.XLOOKUP($B15,INPUT_DATA!$CM:$CM,INPUT_DATA!CV:CV))</f>
        <v>1839709.39</v>
      </c>
      <c r="N15" s="1266">
        <f>IF($B15=0,"",_xlfn.XLOOKUP($B15,INPUT_DATA!$CM:$CM,INPUT_DATA!CW:CW))</f>
        <v>12</v>
      </c>
      <c r="O15" s="261">
        <f>IF($B15=0,"",_xlfn.XLOOKUP($B15,INPUT_DATA!$CM:$CM,INPUT_DATA!CX:CX))</f>
        <v>3312110.58</v>
      </c>
      <c r="P15" s="1266">
        <f>IF($B15=0,"",_xlfn.XLOOKUP($B15,INPUT_DATA!$CM:$CM,INPUT_DATA!CY:CY))</f>
        <v>11</v>
      </c>
      <c r="Q15" s="261">
        <f>IF($B15=0,"",_xlfn.XLOOKUP($B15,INPUT_DATA!$CM:$CM,INPUT_DATA!CZ:CZ))</f>
        <v>587739.22</v>
      </c>
      <c r="R15" s="1266">
        <f>IF($B15=0,"",_xlfn.XLOOKUP($B15,INPUT_DATA!$CM:$CM,INPUT_DATA!DA:DA))</f>
        <v>6</v>
      </c>
      <c r="S15" s="261">
        <f>IF($B15=0,"",_xlfn.XLOOKUP($B15,INPUT_DATA!$CM:$CM,INPUT_DATA!DB:DB))</f>
        <v>0</v>
      </c>
      <c r="T15" s="1266">
        <f>IF($B15=0,"",_xlfn.XLOOKUP($B15,INPUT_DATA!$CM:$CM,INPUT_DATA!DC:DC))</f>
        <v>0</v>
      </c>
      <c r="U15" s="261">
        <f>IF($B15=0,"",_xlfn.XLOOKUP($B15,INPUT_DATA!$CM:$CM,INPUT_DATA!DD:DD))</f>
        <v>133787.03</v>
      </c>
      <c r="V15" s="1266">
        <f>IF($B15=0,"",_xlfn.XLOOKUP($B15,INPUT_DATA!$CM:$CM,INPUT_DATA!DE:DE))</f>
        <v>1</v>
      </c>
      <c r="W15" s="261">
        <f>IF($B15=0,"",_xlfn.XLOOKUP($B15,INPUT_DATA!$CM:$CM,INPUT_DATA!DF:DF))</f>
        <v>71936.929999999993</v>
      </c>
      <c r="X15" s="1266">
        <f>IF($B15=0,"",_xlfn.XLOOKUP($B15,INPUT_DATA!$CM:$CM,INPUT_DATA!DG:DG))</f>
        <v>1</v>
      </c>
      <c r="Y15" s="261">
        <f>IF($B15=0,"",_xlfn.XLOOKUP($B15,INPUT_DATA!$CM:$CM,INPUT_DATA!DH:DH))</f>
        <v>0</v>
      </c>
      <c r="Z15" s="1266">
        <f>IF($B15=0,"",_xlfn.XLOOKUP($B15,INPUT_DATA!$CM:$CM,INPUT_DATA!DI:DI))</f>
        <v>0</v>
      </c>
      <c r="AA15" s="261">
        <f>IF($B15=0,"",_xlfn.XLOOKUP($B15,INPUT_DATA!$CM:$CM,INPUT_DATA!DJ:DJ))</f>
        <v>0</v>
      </c>
      <c r="AB15" s="1266">
        <f>IF($B15=0,"",_xlfn.XLOOKUP($B15,INPUT_DATA!$CM:$CM,INPUT_DATA!DK:DK))</f>
        <v>0</v>
      </c>
      <c r="AC15" s="261">
        <f>IF($B15=0,"",_xlfn.XLOOKUP($B15,INPUT_DATA!$CM:$CM,INPUT_DATA!DL:DL))</f>
        <v>0</v>
      </c>
      <c r="AD15" s="1266">
        <f>IF($B15=0,"",_xlfn.XLOOKUP($B15,INPUT_DATA!$CM:$CM,INPUT_DATA!DM:DM))</f>
        <v>0</v>
      </c>
    </row>
    <row r="16" spans="1:30">
      <c r="B16" s="1209">
        <f>'02 - Monthly Asset Follow up'!B20</f>
        <v>45808</v>
      </c>
      <c r="C16" s="261">
        <f t="shared" si="1"/>
        <v>7635175945.3200016</v>
      </c>
      <c r="D16" s="1266">
        <f t="shared" si="0"/>
        <v>55261</v>
      </c>
      <c r="E16" s="261">
        <f>IF($B16=0,"",_xlfn.XLOOKUP($B16,INPUT_DATA!$CM:$CM,INPUT_DATA!CN:CN))</f>
        <v>7591031347.8900003</v>
      </c>
      <c r="F16" s="1266">
        <f>IF($B16=0,"",_xlfn.XLOOKUP($B16,INPUT_DATA!$CM:$CM,INPUT_DATA!CO:CO))</f>
        <v>54983</v>
      </c>
      <c r="G16" s="261">
        <f>IF($B16=0,"",_xlfn.XLOOKUP($B16,INPUT_DATA!$CM:$CM,INPUT_DATA!CP:CP))</f>
        <v>24995335.219999999</v>
      </c>
      <c r="H16" s="1266">
        <f>IF($B16=0,"",_xlfn.XLOOKUP($B16,INPUT_DATA!$CM:$CM,INPUT_DATA!CQ:CQ))</f>
        <v>161</v>
      </c>
      <c r="I16" s="261">
        <f>IF($B16=0,"",_xlfn.XLOOKUP($B16,INPUT_DATA!$CM:$CM,INPUT_DATA!CR:CR))</f>
        <v>10648567.65</v>
      </c>
      <c r="J16" s="1266">
        <f>IF($B16=0,"",_xlfn.XLOOKUP($B16,INPUT_DATA!$CM:$CM,INPUT_DATA!CS:CS))</f>
        <v>67</v>
      </c>
      <c r="K16" s="261">
        <f>IF($B16=0,"",_xlfn.XLOOKUP($B16,INPUT_DATA!$CM:$CM,INPUT_DATA!CT:CT))</f>
        <v>3293113.43</v>
      </c>
      <c r="L16" s="1266">
        <f>IF($B16=0,"",_xlfn.XLOOKUP($B16,INPUT_DATA!$CM:$CM,INPUT_DATA!CU:CU))</f>
        <v>24</v>
      </c>
      <c r="M16" s="261">
        <f>IF($B16=0,"",_xlfn.XLOOKUP($B16,INPUT_DATA!$CM:$CM,INPUT_DATA!CV:CV))</f>
        <v>3890820.76</v>
      </c>
      <c r="N16" s="1266">
        <f>IF($B16=0,"",_xlfn.XLOOKUP($B16,INPUT_DATA!$CM:$CM,INPUT_DATA!CW:CW))</f>
        <v>15</v>
      </c>
      <c r="O16" s="261">
        <f>IF($B16=0,"",_xlfn.XLOOKUP($B16,INPUT_DATA!$CM:$CM,INPUT_DATA!CX:CX))</f>
        <v>1109888.26</v>
      </c>
      <c r="P16" s="1266">
        <f>IF($B16=0,"",_xlfn.XLOOKUP($B16,INPUT_DATA!$CM:$CM,INPUT_DATA!CY:CY))</f>
        <v>9</v>
      </c>
      <c r="Q16" s="261">
        <f>IF($B16=0,"",_xlfn.XLOOKUP($B16,INPUT_DATA!$CM:$CM,INPUT_DATA!CZ:CZ))</f>
        <v>0</v>
      </c>
      <c r="R16" s="1266">
        <f>IF($B16=0,"",_xlfn.XLOOKUP($B16,INPUT_DATA!$CM:$CM,INPUT_DATA!DA:DA))</f>
        <v>0</v>
      </c>
      <c r="S16" s="261">
        <f>IF($B16=0,"",_xlfn.XLOOKUP($B16,INPUT_DATA!$CM:$CM,INPUT_DATA!DB:DB))</f>
        <v>134348.59</v>
      </c>
      <c r="T16" s="1266">
        <f>IF($B16=0,"",_xlfn.XLOOKUP($B16,INPUT_DATA!$CM:$CM,INPUT_DATA!DC:DC))</f>
        <v>1</v>
      </c>
      <c r="U16" s="261">
        <f>IF($B16=0,"",_xlfn.XLOOKUP($B16,INPUT_DATA!$CM:$CM,INPUT_DATA!DD:DD))</f>
        <v>72523.520000000004</v>
      </c>
      <c r="V16" s="1266">
        <f>IF($B16=0,"",_xlfn.XLOOKUP($B16,INPUT_DATA!$CM:$CM,INPUT_DATA!DE:DE))</f>
        <v>1</v>
      </c>
      <c r="W16" s="261">
        <f>IF($B16=0,"",_xlfn.XLOOKUP($B16,INPUT_DATA!$CM:$CM,INPUT_DATA!DF:DF))</f>
        <v>0</v>
      </c>
      <c r="X16" s="1266">
        <f>IF($B16=0,"",_xlfn.XLOOKUP($B16,INPUT_DATA!$CM:$CM,INPUT_DATA!DG:DG))</f>
        <v>0</v>
      </c>
      <c r="Y16" s="261">
        <f>IF($B16=0,"",_xlfn.XLOOKUP($B16,INPUT_DATA!$CM:$CM,INPUT_DATA!DH:DH))</f>
        <v>0</v>
      </c>
      <c r="Z16" s="1266">
        <f>IF($B16=0,"",_xlfn.XLOOKUP($B16,INPUT_DATA!$CM:$CM,INPUT_DATA!DI:DI))</f>
        <v>0</v>
      </c>
      <c r="AA16" s="261">
        <f>IF($B16=0,"",_xlfn.XLOOKUP($B16,INPUT_DATA!$CM:$CM,INPUT_DATA!DJ:DJ))</f>
        <v>0</v>
      </c>
      <c r="AB16" s="1266">
        <f>IF($B16=0,"",_xlfn.XLOOKUP($B16,INPUT_DATA!$CM:$CM,INPUT_DATA!DK:DK))</f>
        <v>0</v>
      </c>
      <c r="AC16" s="261">
        <f>IF($B16=0,"",_xlfn.XLOOKUP($B16,INPUT_DATA!$CM:$CM,INPUT_DATA!DL:DL))</f>
        <v>0</v>
      </c>
      <c r="AD16" s="1266">
        <f>IF($B16=0,"",_xlfn.XLOOKUP($B16,INPUT_DATA!$CM:$CM,INPUT_DATA!DM:DM))</f>
        <v>0</v>
      </c>
    </row>
    <row r="17" spans="2:30">
      <c r="B17" s="1209">
        <f>'02 - Monthly Asset Follow up'!B21</f>
        <v>45777</v>
      </c>
      <c r="C17" s="261">
        <f t="shared" si="1"/>
        <v>7700874478.6100006</v>
      </c>
      <c r="D17" s="1266">
        <f t="shared" si="0"/>
        <v>55473</v>
      </c>
      <c r="E17" s="261">
        <f>IF($B17=0,"",_xlfn.XLOOKUP($B17,INPUT_DATA!$CM:$CM,INPUT_DATA!CN:CN))</f>
        <v>7661667205.3900003</v>
      </c>
      <c r="F17" s="1266">
        <f>IF($B17=0,"",_xlfn.XLOOKUP($B17,INPUT_DATA!$CM:$CM,INPUT_DATA!CO:CO))</f>
        <v>55229</v>
      </c>
      <c r="G17" s="261">
        <f>IF($B17=0,"",_xlfn.XLOOKUP($B17,INPUT_DATA!$CM:$CM,INPUT_DATA!CP:CP))</f>
        <v>26057469.039999999</v>
      </c>
      <c r="H17" s="1266">
        <f>IF($B17=0,"",_xlfn.XLOOKUP($B17,INPUT_DATA!$CM:$CM,INPUT_DATA!CQ:CQ))</f>
        <v>151</v>
      </c>
      <c r="I17" s="261">
        <f>IF($B17=0,"",_xlfn.XLOOKUP($B17,INPUT_DATA!$CM:$CM,INPUT_DATA!CR:CR))</f>
        <v>6202320.4100000001</v>
      </c>
      <c r="J17" s="1266">
        <f>IF($B17=0,"",_xlfn.XLOOKUP($B17,INPUT_DATA!$CM:$CM,INPUT_DATA!CS:CS))</f>
        <v>49</v>
      </c>
      <c r="K17" s="261">
        <f>IF($B17=0,"",_xlfn.XLOOKUP($B17,INPUT_DATA!$CM:$CM,INPUT_DATA!CT:CT))</f>
        <v>4750524.0199999996</v>
      </c>
      <c r="L17" s="1266">
        <f>IF($B17=0,"",_xlfn.XLOOKUP($B17,INPUT_DATA!$CM:$CM,INPUT_DATA!CU:CU))</f>
        <v>24</v>
      </c>
      <c r="M17" s="261">
        <f>IF($B17=0,"",_xlfn.XLOOKUP($B17,INPUT_DATA!$CM:$CM,INPUT_DATA!CV:CV))</f>
        <v>1645759.45</v>
      </c>
      <c r="N17" s="1266">
        <f>IF($B17=0,"",_xlfn.XLOOKUP($B17,INPUT_DATA!$CM:$CM,INPUT_DATA!CW:CW))</f>
        <v>13</v>
      </c>
      <c r="O17" s="261">
        <f>IF($B17=0,"",_xlfn.XLOOKUP($B17,INPUT_DATA!$CM:$CM,INPUT_DATA!CX:CX))</f>
        <v>322362.76</v>
      </c>
      <c r="P17" s="1266">
        <f>IF($B17=0,"",_xlfn.XLOOKUP($B17,INPUT_DATA!$CM:$CM,INPUT_DATA!CY:CY))</f>
        <v>4</v>
      </c>
      <c r="Q17" s="261">
        <f>IF($B17=0,"",_xlfn.XLOOKUP($B17,INPUT_DATA!$CM:$CM,INPUT_DATA!CZ:CZ))</f>
        <v>134909.45000000001</v>
      </c>
      <c r="R17" s="1266">
        <f>IF($B17=0,"",_xlfn.XLOOKUP($B17,INPUT_DATA!$CM:$CM,INPUT_DATA!DA:DA))</f>
        <v>1</v>
      </c>
      <c r="S17" s="261">
        <f>IF($B17=0,"",_xlfn.XLOOKUP($B17,INPUT_DATA!$CM:$CM,INPUT_DATA!DB:DB))</f>
        <v>93928.09</v>
      </c>
      <c r="T17" s="1266">
        <f>IF($B17=0,"",_xlfn.XLOOKUP($B17,INPUT_DATA!$CM:$CM,INPUT_DATA!DC:DC))</f>
        <v>2</v>
      </c>
      <c r="U17" s="261">
        <f>IF($B17=0,"",_xlfn.XLOOKUP($B17,INPUT_DATA!$CM:$CM,INPUT_DATA!DD:DD))</f>
        <v>0</v>
      </c>
      <c r="V17" s="1266">
        <f>IF($B17=0,"",_xlfn.XLOOKUP($B17,INPUT_DATA!$CM:$CM,INPUT_DATA!DE:DE))</f>
        <v>0</v>
      </c>
      <c r="W17" s="261">
        <f>IF($B17=0,"",_xlfn.XLOOKUP($B17,INPUT_DATA!$CM:$CM,INPUT_DATA!DF:DF))</f>
        <v>0</v>
      </c>
      <c r="X17" s="1266">
        <f>IF($B17=0,"",_xlfn.XLOOKUP($B17,INPUT_DATA!$CM:$CM,INPUT_DATA!DG:DG))</f>
        <v>0</v>
      </c>
      <c r="Y17" s="261">
        <f>IF($B17=0,"",_xlfn.XLOOKUP($B17,INPUT_DATA!$CM:$CM,INPUT_DATA!DH:DH))</f>
        <v>0</v>
      </c>
      <c r="Z17" s="1266">
        <f>IF($B17=0,"",_xlfn.XLOOKUP($B17,INPUT_DATA!$CM:$CM,INPUT_DATA!DI:DI))</f>
        <v>0</v>
      </c>
      <c r="AA17" s="261">
        <f>IF($B17=0,"",_xlfn.XLOOKUP($B17,INPUT_DATA!$CM:$CM,INPUT_DATA!DJ:DJ))</f>
        <v>0</v>
      </c>
      <c r="AB17" s="1266">
        <f>IF($B17=0,"",_xlfn.XLOOKUP($B17,INPUT_DATA!$CM:$CM,INPUT_DATA!DK:DK))</f>
        <v>0</v>
      </c>
      <c r="AC17" s="261">
        <f>IF($B17=0,"",_xlfn.XLOOKUP($B17,INPUT_DATA!$CM:$CM,INPUT_DATA!DL:DL))</f>
        <v>0</v>
      </c>
      <c r="AD17" s="1266">
        <f>IF($B17=0,"",_xlfn.XLOOKUP($B17,INPUT_DATA!$CM:$CM,INPUT_DATA!DM:DM))</f>
        <v>0</v>
      </c>
    </row>
    <row r="18" spans="2:30">
      <c r="B18" s="1209">
        <f>'02 - Monthly Asset Follow up'!B22</f>
        <v>45747</v>
      </c>
      <c r="C18" s="261">
        <f t="shared" si="1"/>
        <v>7762584280.3299999</v>
      </c>
      <c r="D18" s="1266">
        <f t="shared" si="0"/>
        <v>55647</v>
      </c>
      <c r="E18" s="261">
        <f>IF($B18=0,"",_xlfn.XLOOKUP($B18,INPUT_DATA!$CM:$CM,INPUT_DATA!CN:CN))</f>
        <v>7746846469.2600002</v>
      </c>
      <c r="F18" s="1266">
        <f>IF($B18=0,"",_xlfn.XLOOKUP($B18,INPUT_DATA!$CM:$CM,INPUT_DATA!CO:CO))</f>
        <v>55539</v>
      </c>
      <c r="G18" s="261">
        <f>IF($B18=0,"",_xlfn.XLOOKUP($B18,INPUT_DATA!$CM:$CM,INPUT_DATA!CP:CP))</f>
        <v>3235865.67</v>
      </c>
      <c r="H18" s="1266">
        <f>IF($B18=0,"",_xlfn.XLOOKUP($B18,INPUT_DATA!$CM:$CM,INPUT_DATA!CQ:CQ))</f>
        <v>28</v>
      </c>
      <c r="I18" s="261">
        <f>IF($B18=0,"",_xlfn.XLOOKUP($B18,INPUT_DATA!$CM:$CM,INPUT_DATA!CR:CR))</f>
        <v>7173558.7999999998</v>
      </c>
      <c r="J18" s="1266">
        <f>IF($B18=0,"",_xlfn.XLOOKUP($B18,INPUT_DATA!$CM:$CM,INPUT_DATA!CS:CS))</f>
        <v>40</v>
      </c>
      <c r="K18" s="261">
        <f>IF($B18=0,"",_xlfn.XLOOKUP($B18,INPUT_DATA!$CM:$CM,INPUT_DATA!CT:CT))</f>
        <v>2613714.33</v>
      </c>
      <c r="L18" s="1266">
        <f>IF($B18=0,"",_xlfn.XLOOKUP($B18,INPUT_DATA!$CM:$CM,INPUT_DATA!CU:CU))</f>
        <v>20</v>
      </c>
      <c r="M18" s="261">
        <f>IF($B18=0,"",_xlfn.XLOOKUP($B18,INPUT_DATA!$CM:$CM,INPUT_DATA!CV:CV))</f>
        <v>1665753.94</v>
      </c>
      <c r="N18" s="1266">
        <f>IF($B18=0,"",_xlfn.XLOOKUP($B18,INPUT_DATA!$CM:$CM,INPUT_DATA!CW:CW))</f>
        <v>11</v>
      </c>
      <c r="O18" s="261">
        <f>IF($B18=0,"",_xlfn.XLOOKUP($B18,INPUT_DATA!$CM:$CM,INPUT_DATA!CX:CX))</f>
        <v>954168.5</v>
      </c>
      <c r="P18" s="1266">
        <f>IF($B18=0,"",_xlfn.XLOOKUP($B18,INPUT_DATA!$CM:$CM,INPUT_DATA!CY:CY))</f>
        <v>7</v>
      </c>
      <c r="Q18" s="261">
        <f>IF($B18=0,"",_xlfn.XLOOKUP($B18,INPUT_DATA!$CM:$CM,INPUT_DATA!CZ:CZ))</f>
        <v>94749.83</v>
      </c>
      <c r="R18" s="1266">
        <f>IF($B18=0,"",_xlfn.XLOOKUP($B18,INPUT_DATA!$CM:$CM,INPUT_DATA!DA:DA))</f>
        <v>2</v>
      </c>
      <c r="S18" s="261">
        <f>IF($B18=0,"",_xlfn.XLOOKUP($B18,INPUT_DATA!$CM:$CM,INPUT_DATA!DB:DB))</f>
        <v>0</v>
      </c>
      <c r="T18" s="1266">
        <f>IF($B18=0,"",_xlfn.XLOOKUP($B18,INPUT_DATA!$CM:$CM,INPUT_DATA!DC:DC))</f>
        <v>0</v>
      </c>
      <c r="U18" s="261">
        <f>IF($B18=0,"",_xlfn.XLOOKUP($B18,INPUT_DATA!$CM:$CM,INPUT_DATA!DD:DD))</f>
        <v>0</v>
      </c>
      <c r="V18" s="1266">
        <f>IF($B18=0,"",_xlfn.XLOOKUP($B18,INPUT_DATA!$CM:$CM,INPUT_DATA!DE:DE))</f>
        <v>0</v>
      </c>
      <c r="W18" s="261">
        <f>IF($B18=0,"",_xlfn.XLOOKUP($B18,INPUT_DATA!$CM:$CM,INPUT_DATA!DF:DF))</f>
        <v>0</v>
      </c>
      <c r="X18" s="1266">
        <f>IF($B18=0,"",_xlfn.XLOOKUP($B18,INPUT_DATA!$CM:$CM,INPUT_DATA!DG:DG))</f>
        <v>0</v>
      </c>
      <c r="Y18" s="261">
        <f>IF($B18=0,"",_xlfn.XLOOKUP($B18,INPUT_DATA!$CM:$CM,INPUT_DATA!DH:DH))</f>
        <v>0</v>
      </c>
      <c r="Z18" s="1266">
        <f>IF($B18=0,"",_xlfn.XLOOKUP($B18,INPUT_DATA!$CM:$CM,INPUT_DATA!DI:DI))</f>
        <v>0</v>
      </c>
      <c r="AA18" s="261">
        <f>IF($B18=0,"",_xlfn.XLOOKUP($B18,INPUT_DATA!$CM:$CM,INPUT_DATA!DJ:DJ))</f>
        <v>0</v>
      </c>
      <c r="AB18" s="1266">
        <f>IF($B18=0,"",_xlfn.XLOOKUP($B18,INPUT_DATA!$CM:$CM,INPUT_DATA!DK:DK))</f>
        <v>0</v>
      </c>
      <c r="AC18" s="261">
        <f>IF($B18=0,"",_xlfn.XLOOKUP($B18,INPUT_DATA!$CM:$CM,INPUT_DATA!DL:DL))</f>
        <v>0</v>
      </c>
      <c r="AD18" s="1266">
        <f>IF($B18=0,"",_xlfn.XLOOKUP($B18,INPUT_DATA!$CM:$CM,INPUT_DATA!DM:DM))</f>
        <v>0</v>
      </c>
    </row>
    <row r="19" spans="2:30">
      <c r="B19" s="1209">
        <f>'02 - Monthly Asset Follow up'!B23</f>
        <v>45716</v>
      </c>
      <c r="C19" s="261">
        <f t="shared" si="1"/>
        <v>7821840687.46</v>
      </c>
      <c r="D19" s="1266">
        <f t="shared" si="0"/>
        <v>55811</v>
      </c>
      <c r="E19" s="261">
        <f>IF($B19=0,"",_xlfn.XLOOKUP($B19,INPUT_DATA!$CM:$CM,INPUT_DATA!CN:CN))</f>
        <v>7790721274.6099997</v>
      </c>
      <c r="F19" s="1266">
        <f>IF($B19=0,"",_xlfn.XLOOKUP($B19,INPUT_DATA!$CM:$CM,INPUT_DATA!CO:CO))</f>
        <v>55610</v>
      </c>
      <c r="G19" s="261">
        <f>IF($B19=0,"",_xlfn.XLOOKUP($B19,INPUT_DATA!$CM:$CM,INPUT_DATA!CP:CP))</f>
        <v>17680350.039999999</v>
      </c>
      <c r="H19" s="1266">
        <f>IF($B19=0,"",_xlfn.XLOOKUP($B19,INPUT_DATA!$CM:$CM,INPUT_DATA!CQ:CQ))</f>
        <v>118</v>
      </c>
      <c r="I19" s="261">
        <f>IF($B19=0,"",_xlfn.XLOOKUP($B19,INPUT_DATA!$CM:$CM,INPUT_DATA!CR:CR))</f>
        <v>9154659.6799999997</v>
      </c>
      <c r="J19" s="1266">
        <f>IF($B19=0,"",_xlfn.XLOOKUP($B19,INPUT_DATA!$CM:$CM,INPUT_DATA!CS:CS))</f>
        <v>50</v>
      </c>
      <c r="K19" s="261">
        <f>IF($B19=0,"",_xlfn.XLOOKUP($B19,INPUT_DATA!$CM:$CM,INPUT_DATA!CT:CT))</f>
        <v>2833646.73</v>
      </c>
      <c r="L19" s="1266">
        <f>IF($B19=0,"",_xlfn.XLOOKUP($B19,INPUT_DATA!$CM:$CM,INPUT_DATA!CU:CU))</f>
        <v>19</v>
      </c>
      <c r="M19" s="261">
        <f>IF($B19=0,"",_xlfn.XLOOKUP($B19,INPUT_DATA!$CM:$CM,INPUT_DATA!CV:CV))</f>
        <v>1167432.8400000001</v>
      </c>
      <c r="N19" s="1266">
        <f>IF($B19=0,"",_xlfn.XLOOKUP($B19,INPUT_DATA!$CM:$CM,INPUT_DATA!CW:CW))</f>
        <v>10</v>
      </c>
      <c r="O19" s="261">
        <f>IF($B19=0,"",_xlfn.XLOOKUP($B19,INPUT_DATA!$CM:$CM,INPUT_DATA!CX:CX))</f>
        <v>283323.56</v>
      </c>
      <c r="P19" s="1266">
        <f>IF($B19=0,"",_xlfn.XLOOKUP($B19,INPUT_DATA!$CM:$CM,INPUT_DATA!CY:CY))</f>
        <v>4</v>
      </c>
      <c r="Q19" s="261">
        <f>IF($B19=0,"",_xlfn.XLOOKUP($B19,INPUT_DATA!$CM:$CM,INPUT_DATA!CZ:CZ))</f>
        <v>0</v>
      </c>
      <c r="R19" s="1266">
        <f>IF($B19=0,"",_xlfn.XLOOKUP($B19,INPUT_DATA!$CM:$CM,INPUT_DATA!DA:DA))</f>
        <v>0</v>
      </c>
      <c r="S19" s="261">
        <f>IF($B19=0,"",_xlfn.XLOOKUP($B19,INPUT_DATA!$CM:$CM,INPUT_DATA!DB:DB))</f>
        <v>0</v>
      </c>
      <c r="T19" s="1266">
        <f>IF($B19=0,"",_xlfn.XLOOKUP($B19,INPUT_DATA!$CM:$CM,INPUT_DATA!DC:DC))</f>
        <v>0</v>
      </c>
      <c r="U19" s="261">
        <f>IF($B19=0,"",_xlfn.XLOOKUP($B19,INPUT_DATA!$CM:$CM,INPUT_DATA!DD:DD))</f>
        <v>0</v>
      </c>
      <c r="V19" s="1266">
        <f>IF($B19=0,"",_xlfn.XLOOKUP($B19,INPUT_DATA!$CM:$CM,INPUT_DATA!DE:DE))</f>
        <v>0</v>
      </c>
      <c r="W19" s="261">
        <f>IF($B19=0,"",_xlfn.XLOOKUP($B19,INPUT_DATA!$CM:$CM,INPUT_DATA!DF:DF))</f>
        <v>0</v>
      </c>
      <c r="X19" s="1266">
        <f>IF($B19=0,"",_xlfn.XLOOKUP($B19,INPUT_DATA!$CM:$CM,INPUT_DATA!DG:DG))</f>
        <v>0</v>
      </c>
      <c r="Y19" s="261">
        <f>IF($B19=0,"",_xlfn.XLOOKUP($B19,INPUT_DATA!$CM:$CM,INPUT_DATA!DH:DH))</f>
        <v>0</v>
      </c>
      <c r="Z19" s="1266">
        <f>IF($B19=0,"",_xlfn.XLOOKUP($B19,INPUT_DATA!$CM:$CM,INPUT_DATA!DI:DI))</f>
        <v>0</v>
      </c>
      <c r="AA19" s="261">
        <f>IF($B19=0,"",_xlfn.XLOOKUP($B19,INPUT_DATA!$CM:$CM,INPUT_DATA!DJ:DJ))</f>
        <v>0</v>
      </c>
      <c r="AB19" s="1266">
        <f>IF($B19=0,"",_xlfn.XLOOKUP($B19,INPUT_DATA!$CM:$CM,INPUT_DATA!DK:DK))</f>
        <v>0</v>
      </c>
      <c r="AC19" s="261">
        <f>IF($B19=0,"",_xlfn.XLOOKUP($B19,INPUT_DATA!$CM:$CM,INPUT_DATA!DL:DL))</f>
        <v>0</v>
      </c>
      <c r="AD19" s="1266">
        <f>IF($B19=0,"",_xlfn.XLOOKUP($B19,INPUT_DATA!$CM:$CM,INPUT_DATA!DM:DM))</f>
        <v>0</v>
      </c>
    </row>
    <row r="20" spans="2:30">
      <c r="B20" s="1209">
        <f>'02 - Monthly Asset Follow up'!B24</f>
        <v>45688</v>
      </c>
      <c r="C20" s="261">
        <f t="shared" si="1"/>
        <v>7882097726.960001</v>
      </c>
      <c r="D20" s="1266">
        <f t="shared" si="0"/>
        <v>55980</v>
      </c>
      <c r="E20" s="261">
        <f>IF($B20=0,"",_xlfn.XLOOKUP($B20,INPUT_DATA!$CM:$CM,INPUT_DATA!CN:CN))</f>
        <v>7851886174.6700001</v>
      </c>
      <c r="F20" s="1266">
        <f>IF($B20=0,"",_xlfn.XLOOKUP($B20,INPUT_DATA!$CM:$CM,INPUT_DATA!CO:CO))</f>
        <v>55789</v>
      </c>
      <c r="G20" s="261">
        <f>IF($B20=0,"",_xlfn.XLOOKUP($B20,INPUT_DATA!$CM:$CM,INPUT_DATA!CP:CP))</f>
        <v>19070387.640000001</v>
      </c>
      <c r="H20" s="1266">
        <f>IF($B20=0,"",_xlfn.XLOOKUP($B20,INPUT_DATA!$CM:$CM,INPUT_DATA!CQ:CQ))</f>
        <v>114</v>
      </c>
      <c r="I20" s="261">
        <f>IF($B20=0,"",_xlfn.XLOOKUP($B20,INPUT_DATA!$CM:$CM,INPUT_DATA!CR:CR))</f>
        <v>7512666.54</v>
      </c>
      <c r="J20" s="1266">
        <f>IF($B20=0,"",_xlfn.XLOOKUP($B20,INPUT_DATA!$CM:$CM,INPUT_DATA!CS:CS))</f>
        <v>47</v>
      </c>
      <c r="K20" s="261">
        <f>IF($B20=0,"",_xlfn.XLOOKUP($B20,INPUT_DATA!$CM:$CM,INPUT_DATA!CT:CT))</f>
        <v>2234762.4300000002</v>
      </c>
      <c r="L20" s="1266">
        <f>IF($B20=0,"",_xlfn.XLOOKUP($B20,INPUT_DATA!$CM:$CM,INPUT_DATA!CU:CU))</f>
        <v>22</v>
      </c>
      <c r="M20" s="261">
        <f>IF($B20=0,"",_xlfn.XLOOKUP($B20,INPUT_DATA!$CM:$CM,INPUT_DATA!CV:CV))</f>
        <v>1393735.6799999999</v>
      </c>
      <c r="N20" s="1266">
        <f>IF($B20=0,"",_xlfn.XLOOKUP($B20,INPUT_DATA!$CM:$CM,INPUT_DATA!CW:CW))</f>
        <v>8</v>
      </c>
      <c r="O20" s="261">
        <f>IF($B20=0,"",_xlfn.XLOOKUP($B20,INPUT_DATA!$CM:$CM,INPUT_DATA!CX:CX))</f>
        <v>0</v>
      </c>
      <c r="P20" s="1266">
        <f>IF($B20=0,"",_xlfn.XLOOKUP($B20,INPUT_DATA!$CM:$CM,INPUT_DATA!CY:CY))</f>
        <v>0</v>
      </c>
      <c r="Q20" s="261">
        <f>IF($B20=0,"",_xlfn.XLOOKUP($B20,INPUT_DATA!$CM:$CM,INPUT_DATA!CZ:CZ))</f>
        <v>0</v>
      </c>
      <c r="R20" s="1266">
        <f>IF($B20=0,"",_xlfn.XLOOKUP($B20,INPUT_DATA!$CM:$CM,INPUT_DATA!DA:DA))</f>
        <v>0</v>
      </c>
      <c r="S20" s="261">
        <f>IF($B20=0,"",_xlfn.XLOOKUP($B20,INPUT_DATA!$CM:$CM,INPUT_DATA!DB:DB))</f>
        <v>0</v>
      </c>
      <c r="T20" s="1266">
        <f>IF($B20=0,"",_xlfn.XLOOKUP($B20,INPUT_DATA!$CM:$CM,INPUT_DATA!DC:DC))</f>
        <v>0</v>
      </c>
      <c r="U20" s="261">
        <f>IF($B20=0,"",_xlfn.XLOOKUP($B20,INPUT_DATA!$CM:$CM,INPUT_DATA!DD:DD))</f>
        <v>0</v>
      </c>
      <c r="V20" s="1266">
        <f>IF($B20=0,"",_xlfn.XLOOKUP($B20,INPUT_DATA!$CM:$CM,INPUT_DATA!DE:DE))</f>
        <v>0</v>
      </c>
      <c r="W20" s="261">
        <f>IF($B20=0,"",_xlfn.XLOOKUP($B20,INPUT_DATA!$CM:$CM,INPUT_DATA!DF:DF))</f>
        <v>0</v>
      </c>
      <c r="X20" s="1266">
        <f>IF($B20=0,"",_xlfn.XLOOKUP($B20,INPUT_DATA!$CM:$CM,INPUT_DATA!DG:DG))</f>
        <v>0</v>
      </c>
      <c r="Y20" s="261">
        <f>IF($B20=0,"",_xlfn.XLOOKUP($B20,INPUT_DATA!$CM:$CM,INPUT_DATA!DH:DH))</f>
        <v>0</v>
      </c>
      <c r="Z20" s="1266">
        <f>IF($B20=0,"",_xlfn.XLOOKUP($B20,INPUT_DATA!$CM:$CM,INPUT_DATA!DI:DI))</f>
        <v>0</v>
      </c>
      <c r="AA20" s="261">
        <f>IF($B20=0,"",_xlfn.XLOOKUP($B20,INPUT_DATA!$CM:$CM,INPUT_DATA!DJ:DJ))</f>
        <v>0</v>
      </c>
      <c r="AB20" s="1266">
        <f>IF($B20=0,"",_xlfn.XLOOKUP($B20,INPUT_DATA!$CM:$CM,INPUT_DATA!DK:DK))</f>
        <v>0</v>
      </c>
      <c r="AC20" s="261">
        <f>IF($B20=0,"",_xlfn.XLOOKUP($B20,INPUT_DATA!$CM:$CM,INPUT_DATA!DL:DL))</f>
        <v>0</v>
      </c>
      <c r="AD20" s="1266">
        <f>IF($B20=0,"",_xlfn.XLOOKUP($B20,INPUT_DATA!$CM:$CM,INPUT_DATA!DM:DM))</f>
        <v>0</v>
      </c>
    </row>
    <row r="21" spans="2:30">
      <c r="B21" s="1209">
        <f>'02 - Monthly Asset Follow up'!B25</f>
        <v>45657</v>
      </c>
      <c r="C21" s="261">
        <f t="shared" si="1"/>
        <v>7942231678.2000008</v>
      </c>
      <c r="D21" s="1266">
        <f t="shared" si="0"/>
        <v>56150</v>
      </c>
      <c r="E21" s="261">
        <f>IF($B21=0,"",_xlfn.XLOOKUP($B21,INPUT_DATA!$CM:$CM,INPUT_DATA!CN:CN))</f>
        <v>7913177373.5100002</v>
      </c>
      <c r="F21" s="1266">
        <f>IF($B21=0,"",_xlfn.XLOOKUP($B21,INPUT_DATA!$CM:$CM,INPUT_DATA!CO:CO))</f>
        <v>55965</v>
      </c>
      <c r="G21" s="261">
        <f>IF($B21=0,"",_xlfn.XLOOKUP($B21,INPUT_DATA!$CM:$CM,INPUT_DATA!CP:CP))</f>
        <v>20261511.460000001</v>
      </c>
      <c r="H21" s="1266">
        <f>IF($B21=0,"",_xlfn.XLOOKUP($B21,INPUT_DATA!$CM:$CM,INPUT_DATA!CQ:CQ))</f>
        <v>126</v>
      </c>
      <c r="I21" s="261">
        <f>IF($B21=0,"",_xlfn.XLOOKUP($B21,INPUT_DATA!$CM:$CM,INPUT_DATA!CR:CR))</f>
        <v>6209398.6799999997</v>
      </c>
      <c r="J21" s="1266">
        <f>IF($B21=0,"",_xlfn.XLOOKUP($B21,INPUT_DATA!$CM:$CM,INPUT_DATA!CS:CS))</f>
        <v>39</v>
      </c>
      <c r="K21" s="261">
        <f>IF($B21=0,"",_xlfn.XLOOKUP($B21,INPUT_DATA!$CM:$CM,INPUT_DATA!CT:CT))</f>
        <v>2583394.5499999998</v>
      </c>
      <c r="L21" s="1266">
        <f>IF($B21=0,"",_xlfn.XLOOKUP($B21,INPUT_DATA!$CM:$CM,INPUT_DATA!CU:CU))</f>
        <v>20</v>
      </c>
      <c r="M21" s="261">
        <f>IF($B21=0,"",_xlfn.XLOOKUP($B21,INPUT_DATA!$CM:$CM,INPUT_DATA!CV:CV))</f>
        <v>0</v>
      </c>
      <c r="N21" s="1266">
        <f>IF($B21=0,"",_xlfn.XLOOKUP($B21,INPUT_DATA!$CM:$CM,INPUT_DATA!CW:CW))</f>
        <v>0</v>
      </c>
      <c r="O21" s="261">
        <f>IF($B21=0,"",_xlfn.XLOOKUP($B21,INPUT_DATA!$CM:$CM,INPUT_DATA!CX:CX))</f>
        <v>0</v>
      </c>
      <c r="P21" s="1266">
        <f>IF($B21=0,"",_xlfn.XLOOKUP($B21,INPUT_DATA!$CM:$CM,INPUT_DATA!CY:CY))</f>
        <v>0</v>
      </c>
      <c r="Q21" s="261">
        <f>IF($B21=0,"",_xlfn.XLOOKUP($B21,INPUT_DATA!$CM:$CM,INPUT_DATA!CZ:CZ))</f>
        <v>0</v>
      </c>
      <c r="R21" s="1266">
        <f>IF($B21=0,"",_xlfn.XLOOKUP($B21,INPUT_DATA!$CM:$CM,INPUT_DATA!DA:DA))</f>
        <v>0</v>
      </c>
      <c r="S21" s="261">
        <f>IF($B21=0,"",_xlfn.XLOOKUP($B21,INPUT_DATA!$CM:$CM,INPUT_DATA!DB:DB))</f>
        <v>0</v>
      </c>
      <c r="T21" s="1266">
        <f>IF($B21=0,"",_xlfn.XLOOKUP($B21,INPUT_DATA!$CM:$CM,INPUT_DATA!DC:DC))</f>
        <v>0</v>
      </c>
      <c r="U21" s="261">
        <f>IF($B21=0,"",_xlfn.XLOOKUP($B21,INPUT_DATA!$CM:$CM,INPUT_DATA!DD:DD))</f>
        <v>0</v>
      </c>
      <c r="V21" s="1266">
        <f>IF($B21=0,"",_xlfn.XLOOKUP($B21,INPUT_DATA!$CM:$CM,INPUT_DATA!DE:DE))</f>
        <v>0</v>
      </c>
      <c r="W21" s="261">
        <f>IF($B21=0,"",_xlfn.XLOOKUP($B21,INPUT_DATA!$CM:$CM,INPUT_DATA!DF:DF))</f>
        <v>0</v>
      </c>
      <c r="X21" s="1266">
        <f>IF($B21=0,"",_xlfn.XLOOKUP($B21,INPUT_DATA!$CM:$CM,INPUT_DATA!DG:DG))</f>
        <v>0</v>
      </c>
      <c r="Y21" s="261">
        <f>IF($B21=0,"",_xlfn.XLOOKUP($B21,INPUT_DATA!$CM:$CM,INPUT_DATA!DH:DH))</f>
        <v>0</v>
      </c>
      <c r="Z21" s="1266">
        <f>IF($B21=0,"",_xlfn.XLOOKUP($B21,INPUT_DATA!$CM:$CM,INPUT_DATA!DI:DI))</f>
        <v>0</v>
      </c>
      <c r="AA21" s="261">
        <f>IF($B21=0,"",_xlfn.XLOOKUP($B21,INPUT_DATA!$CM:$CM,INPUT_DATA!DJ:DJ))</f>
        <v>0</v>
      </c>
      <c r="AB21" s="1266">
        <f>IF($B21=0,"",_xlfn.XLOOKUP($B21,INPUT_DATA!$CM:$CM,INPUT_DATA!DK:DK))</f>
        <v>0</v>
      </c>
      <c r="AC21" s="261">
        <f>IF($B21=0,"",_xlfn.XLOOKUP($B21,INPUT_DATA!$CM:$CM,INPUT_DATA!DL:DL))</f>
        <v>0</v>
      </c>
      <c r="AD21" s="1266">
        <f>IF($B21=0,"",_xlfn.XLOOKUP($B21,INPUT_DATA!$CM:$CM,INPUT_DATA!DM:DM))</f>
        <v>0</v>
      </c>
    </row>
    <row r="22" spans="2:30">
      <c r="B22" s="1209">
        <f>'02 - Monthly Asset Follow up'!B26</f>
        <v>45626</v>
      </c>
      <c r="C22" s="261">
        <f t="shared" si="1"/>
        <v>8062678431.4300003</v>
      </c>
      <c r="D22" s="1266">
        <f t="shared" si="0"/>
        <v>56690</v>
      </c>
      <c r="E22" s="261">
        <f>IF($B22=0,"",_xlfn.XLOOKUP($B22,INPUT_DATA!$CM:$CM,INPUT_DATA!CN:CN))</f>
        <v>8038993600.0500002</v>
      </c>
      <c r="F22" s="1266">
        <f>IF($B22=0,"",_xlfn.XLOOKUP($B22,INPUT_DATA!$CM:$CM,INPUT_DATA!CO:CO))</f>
        <v>56548</v>
      </c>
      <c r="G22" s="261">
        <f>IF($B22=0,"",_xlfn.XLOOKUP($B22,INPUT_DATA!$CM:$CM,INPUT_DATA!CP:CP))</f>
        <v>17650355.260000002</v>
      </c>
      <c r="H22" s="1266">
        <f>IF($B22=0,"",_xlfn.XLOOKUP($B22,INPUT_DATA!$CM:$CM,INPUT_DATA!CQ:CQ))</f>
        <v>111</v>
      </c>
      <c r="I22" s="261">
        <f>IF($B22=0,"",_xlfn.XLOOKUP($B22,INPUT_DATA!$CM:$CM,INPUT_DATA!CR:CR))</f>
        <v>6034476.1200000001</v>
      </c>
      <c r="J22" s="1266">
        <f>IF($B22=0,"",_xlfn.XLOOKUP($B22,INPUT_DATA!$CM:$CM,INPUT_DATA!CS:CS))</f>
        <v>31</v>
      </c>
      <c r="K22" s="261">
        <f>IF($B22=0,"",_xlfn.XLOOKUP($B22,INPUT_DATA!$CM:$CM,INPUT_DATA!CT:CT))</f>
        <v>0</v>
      </c>
      <c r="L22" s="1266">
        <f>IF($B22=0,"",_xlfn.XLOOKUP($B22,INPUT_DATA!$CM:$CM,INPUT_DATA!CU:CU))</f>
        <v>0</v>
      </c>
      <c r="M22" s="261">
        <f>IF($B22=0,"",_xlfn.XLOOKUP($B22,INPUT_DATA!$CM:$CM,INPUT_DATA!CV:CV))</f>
        <v>0</v>
      </c>
      <c r="N22" s="1266">
        <f>IF($B22=0,"",_xlfn.XLOOKUP($B22,INPUT_DATA!$CM:$CM,INPUT_DATA!CW:CW))</f>
        <v>0</v>
      </c>
      <c r="O22" s="261">
        <f>IF($B22=0,"",_xlfn.XLOOKUP($B22,INPUT_DATA!$CM:$CM,INPUT_DATA!CX:CX))</f>
        <v>0</v>
      </c>
      <c r="P22" s="1266">
        <f>IF($B22=0,"",_xlfn.XLOOKUP($B22,INPUT_DATA!$CM:$CM,INPUT_DATA!CY:CY))</f>
        <v>0</v>
      </c>
      <c r="Q22" s="261">
        <f>IF($B22=0,"",_xlfn.XLOOKUP($B22,INPUT_DATA!$CM:$CM,INPUT_DATA!CZ:CZ))</f>
        <v>0</v>
      </c>
      <c r="R22" s="1266">
        <f>IF($B22=0,"",_xlfn.XLOOKUP($B22,INPUT_DATA!$CM:$CM,INPUT_DATA!DA:DA))</f>
        <v>0</v>
      </c>
      <c r="S22" s="261">
        <f>IF($B22=0,"",_xlfn.XLOOKUP($B22,INPUT_DATA!$CM:$CM,INPUT_DATA!DB:DB))</f>
        <v>0</v>
      </c>
      <c r="T22" s="1266">
        <f>IF($B22=0,"",_xlfn.XLOOKUP($B22,INPUT_DATA!$CM:$CM,INPUT_DATA!DC:DC))</f>
        <v>0</v>
      </c>
      <c r="U22" s="261">
        <f>IF($B22=0,"",_xlfn.XLOOKUP($B22,INPUT_DATA!$CM:$CM,INPUT_DATA!DD:DD))</f>
        <v>0</v>
      </c>
      <c r="V22" s="1266">
        <f>IF($B22=0,"",_xlfn.XLOOKUP($B22,INPUT_DATA!$CM:$CM,INPUT_DATA!DE:DE))</f>
        <v>0</v>
      </c>
      <c r="W22" s="261">
        <f>IF($B22=0,"",_xlfn.XLOOKUP($B22,INPUT_DATA!$CM:$CM,INPUT_DATA!DF:DF))</f>
        <v>0</v>
      </c>
      <c r="X22" s="1266">
        <f>IF($B22=0,"",_xlfn.XLOOKUP($B22,INPUT_DATA!$CM:$CM,INPUT_DATA!DG:DG))</f>
        <v>0</v>
      </c>
      <c r="Y22" s="261">
        <f>IF($B22=0,"",_xlfn.XLOOKUP($B22,INPUT_DATA!$CM:$CM,INPUT_DATA!DH:DH))</f>
        <v>0</v>
      </c>
      <c r="Z22" s="1266">
        <f>IF($B22=0,"",_xlfn.XLOOKUP($B22,INPUT_DATA!$CM:$CM,INPUT_DATA!DI:DI))</f>
        <v>0</v>
      </c>
      <c r="AA22" s="261">
        <f>IF($B22=0,"",_xlfn.XLOOKUP($B22,INPUT_DATA!$CM:$CM,INPUT_DATA!DJ:DJ))</f>
        <v>0</v>
      </c>
      <c r="AB22" s="1266">
        <f>IF($B22=0,"",_xlfn.XLOOKUP($B22,INPUT_DATA!$CM:$CM,INPUT_DATA!DK:DK))</f>
        <v>0</v>
      </c>
      <c r="AC22" s="261">
        <f>IF($B22=0,"",_xlfn.XLOOKUP($B22,INPUT_DATA!$CM:$CM,INPUT_DATA!DL:DL))</f>
        <v>0</v>
      </c>
      <c r="AD22" s="1266">
        <f>IF($B22=0,"",_xlfn.XLOOKUP($B22,INPUT_DATA!$CM:$CM,INPUT_DATA!DM:DM))</f>
        <v>0</v>
      </c>
    </row>
    <row r="23" spans="2:30">
      <c r="B23" s="1209">
        <f>'02 - Monthly Asset Follow up'!B27</f>
        <v>45596</v>
      </c>
      <c r="C23" s="261">
        <f t="shared" si="1"/>
        <v>8120798931.6599998</v>
      </c>
      <c r="D23" s="1266">
        <f t="shared" si="0"/>
        <v>56839</v>
      </c>
      <c r="E23" s="261">
        <f>IF($B23=0,"",_xlfn.XLOOKUP($B23,INPUT_DATA!$CM:$CM,INPUT_DATA!CN:CN))</f>
        <v>8120798931.6599998</v>
      </c>
      <c r="F23" s="1266">
        <f>IF($B23=0,"",_xlfn.XLOOKUP($B23,INPUT_DATA!$CM:$CM,INPUT_DATA!CO:CO))</f>
        <v>56839</v>
      </c>
      <c r="G23" s="261">
        <f>IF($B23=0,"",_xlfn.XLOOKUP($B23,INPUT_DATA!$CM:$CM,INPUT_DATA!CP:CP))</f>
        <v>0</v>
      </c>
      <c r="H23" s="1266">
        <f>IF($B23=0,"",_xlfn.XLOOKUP($B23,INPUT_DATA!$CM:$CM,INPUT_DATA!CQ:CQ))</f>
        <v>0</v>
      </c>
      <c r="I23" s="261">
        <f>IF($B23=0,"",_xlfn.XLOOKUP($B23,INPUT_DATA!$CM:$CM,INPUT_DATA!CR:CR))</f>
        <v>0</v>
      </c>
      <c r="J23" s="1266">
        <f>IF($B23=0,"",_xlfn.XLOOKUP($B23,INPUT_DATA!$CM:$CM,INPUT_DATA!CS:CS))</f>
        <v>0</v>
      </c>
      <c r="K23" s="261">
        <f>IF($B23=0,"",_xlfn.XLOOKUP($B23,INPUT_DATA!$CM:$CM,INPUT_DATA!CT:CT))</f>
        <v>0</v>
      </c>
      <c r="L23" s="1266">
        <f>IF($B23=0,"",_xlfn.XLOOKUP($B23,INPUT_DATA!$CM:$CM,INPUT_DATA!CU:CU))</f>
        <v>0</v>
      </c>
      <c r="M23" s="261">
        <f>IF($B23=0,"",_xlfn.XLOOKUP($B23,INPUT_DATA!$CM:$CM,INPUT_DATA!CV:CV))</f>
        <v>0</v>
      </c>
      <c r="N23" s="1266">
        <f>IF($B23=0,"",_xlfn.XLOOKUP($B23,INPUT_DATA!$CM:$CM,INPUT_DATA!CW:CW))</f>
        <v>0</v>
      </c>
      <c r="O23" s="261">
        <f>IF($B23=0,"",_xlfn.XLOOKUP($B23,INPUT_DATA!$CM:$CM,INPUT_DATA!CX:CX))</f>
        <v>0</v>
      </c>
      <c r="P23" s="1266">
        <f>IF($B23=0,"",_xlfn.XLOOKUP($B23,INPUT_DATA!$CM:$CM,INPUT_DATA!CY:CY))</f>
        <v>0</v>
      </c>
      <c r="Q23" s="261">
        <f>IF($B23=0,"",_xlfn.XLOOKUP($B23,INPUT_DATA!$CM:$CM,INPUT_DATA!CZ:CZ))</f>
        <v>0</v>
      </c>
      <c r="R23" s="1266">
        <f>IF($B23=0,"",_xlfn.XLOOKUP($B23,INPUT_DATA!$CM:$CM,INPUT_DATA!DA:DA))</f>
        <v>0</v>
      </c>
      <c r="S23" s="261">
        <f>IF($B23=0,"",_xlfn.XLOOKUP($B23,INPUT_DATA!$CM:$CM,INPUT_DATA!DB:DB))</f>
        <v>0</v>
      </c>
      <c r="T23" s="1266">
        <f>IF($B23=0,"",_xlfn.XLOOKUP($B23,INPUT_DATA!$CM:$CM,INPUT_DATA!DC:DC))</f>
        <v>0</v>
      </c>
      <c r="U23" s="261">
        <f>IF($B23=0,"",_xlfn.XLOOKUP($B23,INPUT_DATA!$CM:$CM,INPUT_DATA!DD:DD))</f>
        <v>0</v>
      </c>
      <c r="V23" s="1266">
        <f>IF($B23=0,"",_xlfn.XLOOKUP($B23,INPUT_DATA!$CM:$CM,INPUT_DATA!DE:DE))</f>
        <v>0</v>
      </c>
      <c r="W23" s="261">
        <f>IF($B23=0,"",_xlfn.XLOOKUP($B23,INPUT_DATA!$CM:$CM,INPUT_DATA!DF:DF))</f>
        <v>0</v>
      </c>
      <c r="X23" s="1266">
        <f>IF($B23=0,"",_xlfn.XLOOKUP($B23,INPUT_DATA!$CM:$CM,INPUT_DATA!DG:DG))</f>
        <v>0</v>
      </c>
      <c r="Y23" s="261">
        <f>IF($B23=0,"",_xlfn.XLOOKUP($B23,INPUT_DATA!$CM:$CM,INPUT_DATA!DH:DH))</f>
        <v>0</v>
      </c>
      <c r="Z23" s="1266">
        <f>IF($B23=0,"",_xlfn.XLOOKUP($B23,INPUT_DATA!$CM:$CM,INPUT_DATA!DI:DI))</f>
        <v>0</v>
      </c>
      <c r="AA23" s="261">
        <f>IF($B23=0,"",_xlfn.XLOOKUP($B23,INPUT_DATA!$CM:$CM,INPUT_DATA!DJ:DJ))</f>
        <v>0</v>
      </c>
      <c r="AB23" s="1266">
        <f>IF($B23=0,"",_xlfn.XLOOKUP($B23,INPUT_DATA!$CM:$CM,INPUT_DATA!DK:DK))</f>
        <v>0</v>
      </c>
      <c r="AC23" s="261">
        <f>IF($B23=0,"",_xlfn.XLOOKUP($B23,INPUT_DATA!$CM:$CM,INPUT_DATA!DL:DL))</f>
        <v>0</v>
      </c>
      <c r="AD23" s="1266">
        <f>IF($B23=0,"",_xlfn.XLOOKUP($B23,INPUT_DATA!$CM:$CM,INPUT_DATA!DM:DM))</f>
        <v>0</v>
      </c>
    </row>
    <row r="24" spans="2:30">
      <c r="B24" s="1209">
        <f>'02 - Monthly Asset Follow up'!B28</f>
        <v>45565</v>
      </c>
      <c r="C24" s="261">
        <f t="shared" si="1"/>
        <v>8182368484.4700003</v>
      </c>
      <c r="D24" s="1266">
        <f t="shared" si="0"/>
        <v>56971</v>
      </c>
      <c r="E24" s="261">
        <f>IF($B24=0,"",_xlfn.XLOOKUP($B24,INPUT_DATA!$CM:$CM,INPUT_DATA!CN:CN))</f>
        <v>8182368484.4700003</v>
      </c>
      <c r="F24" s="1266">
        <f>IF($B24=0,"",_xlfn.XLOOKUP($B24,INPUT_DATA!$CM:$CM,INPUT_DATA!CO:CO))</f>
        <v>56971</v>
      </c>
      <c r="G24" s="261">
        <f>IF($B24=0,"",_xlfn.XLOOKUP($B24,INPUT_DATA!$CM:$CM,INPUT_DATA!CP:CP))</f>
        <v>0</v>
      </c>
      <c r="H24" s="1266">
        <f>IF($B24=0,"",_xlfn.XLOOKUP($B24,INPUT_DATA!$CM:$CM,INPUT_DATA!CQ:CQ))</f>
        <v>0</v>
      </c>
      <c r="I24" s="261">
        <f>IF($B24=0,"",_xlfn.XLOOKUP($B24,INPUT_DATA!$CM:$CM,INPUT_DATA!CR:CR))</f>
        <v>0</v>
      </c>
      <c r="J24" s="1266">
        <f>IF($B24=0,"",_xlfn.XLOOKUP($B24,INPUT_DATA!$CM:$CM,INPUT_DATA!CS:CS))</f>
        <v>0</v>
      </c>
      <c r="K24" s="261">
        <f>IF($B24=0,"",_xlfn.XLOOKUP($B24,INPUT_DATA!$CM:$CM,INPUT_DATA!CT:CT))</f>
        <v>0</v>
      </c>
      <c r="L24" s="1266">
        <f>IF($B24=0,"",_xlfn.XLOOKUP($B24,INPUT_DATA!$CM:$CM,INPUT_DATA!CU:CU))</f>
        <v>0</v>
      </c>
      <c r="M24" s="261">
        <f>IF($B24=0,"",_xlfn.XLOOKUP($B24,INPUT_DATA!$CM:$CM,INPUT_DATA!CV:CV))</f>
        <v>0</v>
      </c>
      <c r="N24" s="1266">
        <f>IF($B24=0,"",_xlfn.XLOOKUP($B24,INPUT_DATA!$CM:$CM,INPUT_DATA!CW:CW))</f>
        <v>0</v>
      </c>
      <c r="O24" s="261">
        <f>IF($B24=0,"",_xlfn.XLOOKUP($B24,INPUT_DATA!$CM:$CM,INPUT_DATA!CX:CX))</f>
        <v>0</v>
      </c>
      <c r="P24" s="1266">
        <f>IF($B24=0,"",_xlfn.XLOOKUP($B24,INPUT_DATA!$CM:$CM,INPUT_DATA!CY:CY))</f>
        <v>0</v>
      </c>
      <c r="Q24" s="261">
        <f>IF($B24=0,"",_xlfn.XLOOKUP($B24,INPUT_DATA!$CM:$CM,INPUT_DATA!CZ:CZ))</f>
        <v>0</v>
      </c>
      <c r="R24" s="1266">
        <f>IF($B24=0,"",_xlfn.XLOOKUP($B24,INPUT_DATA!$CM:$CM,INPUT_DATA!DA:DA))</f>
        <v>0</v>
      </c>
      <c r="S24" s="261">
        <f>IF($B24=0,"",_xlfn.XLOOKUP($B24,INPUT_DATA!$CM:$CM,INPUT_DATA!DB:DB))</f>
        <v>0</v>
      </c>
      <c r="T24" s="1266">
        <f>IF($B24=0,"",_xlfn.XLOOKUP($B24,INPUT_DATA!$CM:$CM,INPUT_DATA!DC:DC))</f>
        <v>0</v>
      </c>
      <c r="U24" s="261">
        <f>IF($B24=0,"",_xlfn.XLOOKUP($B24,INPUT_DATA!$CM:$CM,INPUT_DATA!DD:DD))</f>
        <v>0</v>
      </c>
      <c r="V24" s="1266">
        <f>IF($B24=0,"",_xlfn.XLOOKUP($B24,INPUT_DATA!$CM:$CM,INPUT_DATA!DE:DE))</f>
        <v>0</v>
      </c>
      <c r="W24" s="261">
        <f>IF($B24=0,"",_xlfn.XLOOKUP($B24,INPUT_DATA!$CM:$CM,INPUT_DATA!DF:DF))</f>
        <v>0</v>
      </c>
      <c r="X24" s="1266">
        <f>IF($B24=0,"",_xlfn.XLOOKUP($B24,INPUT_DATA!$CM:$CM,INPUT_DATA!DG:DG))</f>
        <v>0</v>
      </c>
      <c r="Y24" s="261">
        <f>IF($B24=0,"",_xlfn.XLOOKUP($B24,INPUT_DATA!$CM:$CM,INPUT_DATA!DH:DH))</f>
        <v>0</v>
      </c>
      <c r="Z24" s="1266">
        <f>IF($B24=0,"",_xlfn.XLOOKUP($B24,INPUT_DATA!$CM:$CM,INPUT_DATA!DI:DI))</f>
        <v>0</v>
      </c>
      <c r="AA24" s="261">
        <f>IF($B24=0,"",_xlfn.XLOOKUP($B24,INPUT_DATA!$CM:$CM,INPUT_DATA!DJ:DJ))</f>
        <v>0</v>
      </c>
      <c r="AB24" s="1266">
        <f>IF($B24=0,"",_xlfn.XLOOKUP($B24,INPUT_DATA!$CM:$CM,INPUT_DATA!DK:DK))</f>
        <v>0</v>
      </c>
      <c r="AC24" s="261">
        <f>IF($B24=0,"",_xlfn.XLOOKUP($B24,INPUT_DATA!$CM:$CM,INPUT_DATA!DL:DL))</f>
        <v>0</v>
      </c>
      <c r="AD24" s="1266">
        <f>IF($B24=0,"",_xlfn.XLOOKUP($B24,INPUT_DATA!$CM:$CM,INPUT_DATA!DM:DM))</f>
        <v>0</v>
      </c>
    </row>
    <row r="25" spans="2:30">
      <c r="B25" s="1209">
        <f>'02 - Monthly Asset Follow up'!B29</f>
        <v>0</v>
      </c>
      <c r="C25" s="261" t="str">
        <f t="shared" si="1"/>
        <v/>
      </c>
      <c r="D25" s="1266" t="str">
        <f t="shared" si="0"/>
        <v/>
      </c>
      <c r="E25" s="261" t="str">
        <f>IF($B25=0,"",_xlfn.XLOOKUP($B25,INPUT_DATA!$CM:$CM,INPUT_DATA!CN:CN))</f>
        <v/>
      </c>
      <c r="F25" s="1266" t="str">
        <f>IF($B25=0,"",_xlfn.XLOOKUP($B25,INPUT_DATA!$CM:$CM,INPUT_DATA!CO:CO))</f>
        <v/>
      </c>
      <c r="G25" s="261" t="str">
        <f>IF($B25=0,"",_xlfn.XLOOKUP($B25,INPUT_DATA!$CM:$CM,INPUT_DATA!CP:CP))</f>
        <v/>
      </c>
      <c r="H25" s="1266" t="str">
        <f>IF($B25=0,"",_xlfn.XLOOKUP($B25,INPUT_DATA!$CM:$CM,INPUT_DATA!CQ:CQ))</f>
        <v/>
      </c>
      <c r="I25" s="261" t="str">
        <f>IF($B25=0,"",_xlfn.XLOOKUP($B25,INPUT_DATA!$CM:$CM,INPUT_DATA!CR:CR))</f>
        <v/>
      </c>
      <c r="J25" s="1266" t="str">
        <f>IF($B25=0,"",_xlfn.XLOOKUP($B25,INPUT_DATA!$CM:$CM,INPUT_DATA!CS:CS))</f>
        <v/>
      </c>
      <c r="K25" s="261" t="str">
        <f>IF($B25=0,"",_xlfn.XLOOKUP($B25,INPUT_DATA!$CM:$CM,INPUT_DATA!CT:CT))</f>
        <v/>
      </c>
      <c r="L25" s="1266" t="str">
        <f>IF($B25=0,"",_xlfn.XLOOKUP($B25,INPUT_DATA!$CM:$CM,INPUT_DATA!CU:CU))</f>
        <v/>
      </c>
      <c r="M25" s="261" t="str">
        <f>IF($B25=0,"",_xlfn.XLOOKUP($B25,INPUT_DATA!$CM:$CM,INPUT_DATA!CV:CV))</f>
        <v/>
      </c>
      <c r="N25" s="1266" t="str">
        <f>IF($B25=0,"",_xlfn.XLOOKUP($B25,INPUT_DATA!$CM:$CM,INPUT_DATA!CW:CW))</f>
        <v/>
      </c>
      <c r="O25" s="261" t="str">
        <f>IF($B25=0,"",_xlfn.XLOOKUP($B25,INPUT_DATA!$CM:$CM,INPUT_DATA!CX:CX))</f>
        <v/>
      </c>
      <c r="P25" s="1266" t="str">
        <f>IF($B25=0,"",_xlfn.XLOOKUP($B25,INPUT_DATA!$CM:$CM,INPUT_DATA!CY:CY))</f>
        <v/>
      </c>
      <c r="Q25" s="261" t="str">
        <f>IF($B25=0,"",_xlfn.XLOOKUP($B25,INPUT_DATA!$CM:$CM,INPUT_DATA!CZ:CZ))</f>
        <v/>
      </c>
      <c r="R25" s="1266" t="str">
        <f>IF($B25=0,"",_xlfn.XLOOKUP($B25,INPUT_DATA!$CM:$CM,INPUT_DATA!DA:DA))</f>
        <v/>
      </c>
      <c r="S25" s="261" t="str">
        <f>IF($B25=0,"",_xlfn.XLOOKUP($B25,INPUT_DATA!$CM:$CM,INPUT_DATA!DB:DB))</f>
        <v/>
      </c>
      <c r="T25" s="1266" t="str">
        <f>IF($B25=0,"",_xlfn.XLOOKUP($B25,INPUT_DATA!$CM:$CM,INPUT_DATA!DC:DC))</f>
        <v/>
      </c>
      <c r="U25" s="261" t="str">
        <f>IF($B25=0,"",_xlfn.XLOOKUP($B25,INPUT_DATA!$CM:$CM,INPUT_DATA!DD:DD))</f>
        <v/>
      </c>
      <c r="V25" s="1266" t="str">
        <f>IF($B25=0,"",_xlfn.XLOOKUP($B25,INPUT_DATA!$CM:$CM,INPUT_DATA!DE:DE))</f>
        <v/>
      </c>
      <c r="W25" s="261" t="str">
        <f>IF($B25=0,"",_xlfn.XLOOKUP($B25,INPUT_DATA!$CM:$CM,INPUT_DATA!DF:DF))</f>
        <v/>
      </c>
      <c r="X25" s="1266" t="str">
        <f>IF($B25=0,"",_xlfn.XLOOKUP($B25,INPUT_DATA!$CM:$CM,INPUT_DATA!DG:DG))</f>
        <v/>
      </c>
      <c r="Y25" s="261" t="str">
        <f>IF($B25=0,"",_xlfn.XLOOKUP($B25,INPUT_DATA!$CM:$CM,INPUT_DATA!DH:DH))</f>
        <v/>
      </c>
      <c r="Z25" s="1266" t="str">
        <f>IF($B25=0,"",_xlfn.XLOOKUP($B25,INPUT_DATA!$CM:$CM,INPUT_DATA!DI:DI))</f>
        <v/>
      </c>
      <c r="AA25" s="261" t="str">
        <f>IF($B25=0,"",_xlfn.XLOOKUP($B25,INPUT_DATA!$CM:$CM,INPUT_DATA!DJ:DJ))</f>
        <v/>
      </c>
      <c r="AB25" s="1266" t="str">
        <f>IF($B25=0,"",_xlfn.XLOOKUP($B25,INPUT_DATA!$CM:$CM,INPUT_DATA!DK:DK))</f>
        <v/>
      </c>
      <c r="AC25" s="261" t="str">
        <f>IF($B25=0,"",_xlfn.XLOOKUP($B25,INPUT_DATA!$CM:$CM,INPUT_DATA!DL:DL))</f>
        <v/>
      </c>
      <c r="AD25" s="1266" t="str">
        <f>IF($B25=0,"",_xlfn.XLOOKUP($B25,INPUT_DATA!$CM:$CM,INPUT_DATA!DM:DM))</f>
        <v/>
      </c>
    </row>
    <row r="26" spans="2:30">
      <c r="B26" s="1209">
        <f>'02 - Monthly Asset Follow up'!B30</f>
        <v>0</v>
      </c>
      <c r="C26" s="261" t="str">
        <f t="shared" si="1"/>
        <v/>
      </c>
      <c r="D26" s="1266" t="str">
        <f t="shared" si="0"/>
        <v/>
      </c>
      <c r="E26" s="261" t="str">
        <f>IF($B26=0,"",_xlfn.XLOOKUP($B26,INPUT_DATA!$CM:$CM,INPUT_DATA!CN:CN))</f>
        <v/>
      </c>
      <c r="F26" s="1266" t="str">
        <f>IF($B26=0,"",_xlfn.XLOOKUP($B26,INPUT_DATA!$CM:$CM,INPUT_DATA!CO:CO))</f>
        <v/>
      </c>
      <c r="G26" s="261" t="str">
        <f>IF($B26=0,"",_xlfn.XLOOKUP($B26,INPUT_DATA!$CM:$CM,INPUT_DATA!CP:CP))</f>
        <v/>
      </c>
      <c r="H26" s="1266" t="str">
        <f>IF($B26=0,"",_xlfn.XLOOKUP($B26,INPUT_DATA!$CM:$CM,INPUT_DATA!CQ:CQ))</f>
        <v/>
      </c>
      <c r="I26" s="261" t="str">
        <f>IF($B26=0,"",_xlfn.XLOOKUP($B26,INPUT_DATA!$CM:$CM,INPUT_DATA!CR:CR))</f>
        <v/>
      </c>
      <c r="J26" s="1266" t="str">
        <f>IF($B26=0,"",_xlfn.XLOOKUP($B26,INPUT_DATA!$CM:$CM,INPUT_DATA!CS:CS))</f>
        <v/>
      </c>
      <c r="K26" s="261" t="str">
        <f>IF($B26=0,"",_xlfn.XLOOKUP($B26,INPUT_DATA!$CM:$CM,INPUT_DATA!CT:CT))</f>
        <v/>
      </c>
      <c r="L26" s="1266" t="str">
        <f>IF($B26=0,"",_xlfn.XLOOKUP($B26,INPUT_DATA!$CM:$CM,INPUT_DATA!CU:CU))</f>
        <v/>
      </c>
      <c r="M26" s="261" t="str">
        <f>IF($B26=0,"",_xlfn.XLOOKUP($B26,INPUT_DATA!$CM:$CM,INPUT_DATA!CV:CV))</f>
        <v/>
      </c>
      <c r="N26" s="1266" t="str">
        <f>IF($B26=0,"",_xlfn.XLOOKUP($B26,INPUT_DATA!$CM:$CM,INPUT_DATA!CW:CW))</f>
        <v/>
      </c>
      <c r="O26" s="261" t="str">
        <f>IF($B26=0,"",_xlfn.XLOOKUP($B26,INPUT_DATA!$CM:$CM,INPUT_DATA!CX:CX))</f>
        <v/>
      </c>
      <c r="P26" s="1266" t="str">
        <f>IF($B26=0,"",_xlfn.XLOOKUP($B26,INPUT_DATA!$CM:$CM,INPUT_DATA!CY:CY))</f>
        <v/>
      </c>
      <c r="Q26" s="261" t="str">
        <f>IF($B26=0,"",_xlfn.XLOOKUP($B26,INPUT_DATA!$CM:$CM,INPUT_DATA!CZ:CZ))</f>
        <v/>
      </c>
      <c r="R26" s="1266" t="str">
        <f>IF($B26=0,"",_xlfn.XLOOKUP($B26,INPUT_DATA!$CM:$CM,INPUT_DATA!DA:DA))</f>
        <v/>
      </c>
      <c r="S26" s="261" t="str">
        <f>IF($B26=0,"",_xlfn.XLOOKUP($B26,INPUT_DATA!$CM:$CM,INPUT_DATA!DB:DB))</f>
        <v/>
      </c>
      <c r="T26" s="1266" t="str">
        <f>IF($B26=0,"",_xlfn.XLOOKUP($B26,INPUT_DATA!$CM:$CM,INPUT_DATA!DC:DC))</f>
        <v/>
      </c>
      <c r="U26" s="261" t="str">
        <f>IF($B26=0,"",_xlfn.XLOOKUP($B26,INPUT_DATA!$CM:$CM,INPUT_DATA!DD:DD))</f>
        <v/>
      </c>
      <c r="V26" s="1266" t="str">
        <f>IF($B26=0,"",_xlfn.XLOOKUP($B26,INPUT_DATA!$CM:$CM,INPUT_DATA!DE:DE))</f>
        <v/>
      </c>
      <c r="W26" s="261" t="str">
        <f>IF($B26=0,"",_xlfn.XLOOKUP($B26,INPUT_DATA!$CM:$CM,INPUT_DATA!DF:DF))</f>
        <v/>
      </c>
      <c r="X26" s="1266" t="str">
        <f>IF($B26=0,"",_xlfn.XLOOKUP($B26,INPUT_DATA!$CM:$CM,INPUT_DATA!DG:DG))</f>
        <v/>
      </c>
      <c r="Y26" s="261" t="str">
        <f>IF($B26=0,"",_xlfn.XLOOKUP($B26,INPUT_DATA!$CM:$CM,INPUT_DATA!DH:DH))</f>
        <v/>
      </c>
      <c r="Z26" s="1266" t="str">
        <f>IF($B26=0,"",_xlfn.XLOOKUP($B26,INPUT_DATA!$CM:$CM,INPUT_DATA!DI:DI))</f>
        <v/>
      </c>
      <c r="AA26" s="261" t="str">
        <f>IF($B26=0,"",_xlfn.XLOOKUP($B26,INPUT_DATA!$CM:$CM,INPUT_DATA!DJ:DJ))</f>
        <v/>
      </c>
      <c r="AB26" s="1266" t="str">
        <f>IF($B26=0,"",_xlfn.XLOOKUP($B26,INPUT_DATA!$CM:$CM,INPUT_DATA!DK:DK))</f>
        <v/>
      </c>
      <c r="AC26" s="261" t="str">
        <f>IF($B26=0,"",_xlfn.XLOOKUP($B26,INPUT_DATA!$CM:$CM,INPUT_DATA!DL:DL))</f>
        <v/>
      </c>
      <c r="AD26" s="1266" t="str">
        <f>IF($B26=0,"",_xlfn.XLOOKUP($B26,INPUT_DATA!$CM:$CM,INPUT_DATA!DM:DM))</f>
        <v/>
      </c>
    </row>
    <row r="27" spans="2:30">
      <c r="B27" s="1209">
        <f>'02 - Monthly Asset Follow up'!B31</f>
        <v>0</v>
      </c>
      <c r="C27" s="261" t="str">
        <f t="shared" si="1"/>
        <v/>
      </c>
      <c r="D27" s="1266" t="str">
        <f t="shared" si="0"/>
        <v/>
      </c>
      <c r="E27" s="261" t="str">
        <f>IF($B27=0,"",_xlfn.XLOOKUP($B27,INPUT_DATA!$CM:$CM,INPUT_DATA!CN:CN))</f>
        <v/>
      </c>
      <c r="F27" s="1266" t="str">
        <f>IF($B27=0,"",_xlfn.XLOOKUP($B27,INPUT_DATA!$CM:$CM,INPUT_DATA!CO:CO))</f>
        <v/>
      </c>
      <c r="G27" s="261" t="str">
        <f>IF($B27=0,"",_xlfn.XLOOKUP($B27,INPUT_DATA!$CM:$CM,INPUT_DATA!CP:CP))</f>
        <v/>
      </c>
      <c r="H27" s="1266" t="str">
        <f>IF($B27=0,"",_xlfn.XLOOKUP($B27,INPUT_DATA!$CM:$CM,INPUT_DATA!CQ:CQ))</f>
        <v/>
      </c>
      <c r="I27" s="261" t="str">
        <f>IF($B27=0,"",_xlfn.XLOOKUP($B27,INPUT_DATA!$CM:$CM,INPUT_DATA!CR:CR))</f>
        <v/>
      </c>
      <c r="J27" s="1266" t="str">
        <f>IF($B27=0,"",_xlfn.XLOOKUP($B27,INPUT_DATA!$CM:$CM,INPUT_DATA!CS:CS))</f>
        <v/>
      </c>
      <c r="K27" s="261" t="str">
        <f>IF($B27=0,"",_xlfn.XLOOKUP($B27,INPUT_DATA!$CM:$CM,INPUT_DATA!CT:CT))</f>
        <v/>
      </c>
      <c r="L27" s="1266" t="str">
        <f>IF($B27=0,"",_xlfn.XLOOKUP($B27,INPUT_DATA!$CM:$CM,INPUT_DATA!CU:CU))</f>
        <v/>
      </c>
      <c r="M27" s="261" t="str">
        <f>IF($B27=0,"",_xlfn.XLOOKUP($B27,INPUT_DATA!$CM:$CM,INPUT_DATA!CV:CV))</f>
        <v/>
      </c>
      <c r="N27" s="1266" t="str">
        <f>IF($B27=0,"",_xlfn.XLOOKUP($B27,INPUT_DATA!$CM:$CM,INPUT_DATA!CW:CW))</f>
        <v/>
      </c>
      <c r="O27" s="261" t="str">
        <f>IF($B27=0,"",_xlfn.XLOOKUP($B27,INPUT_DATA!$CM:$CM,INPUT_DATA!CX:CX))</f>
        <v/>
      </c>
      <c r="P27" s="1266" t="str">
        <f>IF($B27=0,"",_xlfn.XLOOKUP($B27,INPUT_DATA!$CM:$CM,INPUT_DATA!CY:CY))</f>
        <v/>
      </c>
      <c r="Q27" s="261" t="str">
        <f>IF($B27=0,"",_xlfn.XLOOKUP($B27,INPUT_DATA!$CM:$CM,INPUT_DATA!CZ:CZ))</f>
        <v/>
      </c>
      <c r="R27" s="1266" t="str">
        <f>IF($B27=0,"",_xlfn.XLOOKUP($B27,INPUT_DATA!$CM:$CM,INPUT_DATA!DA:DA))</f>
        <v/>
      </c>
      <c r="S27" s="261" t="str">
        <f>IF($B27=0,"",_xlfn.XLOOKUP($B27,INPUT_DATA!$CM:$CM,INPUT_DATA!DB:DB))</f>
        <v/>
      </c>
      <c r="T27" s="1266" t="str">
        <f>IF($B27=0,"",_xlfn.XLOOKUP($B27,INPUT_DATA!$CM:$CM,INPUT_DATA!DC:DC))</f>
        <v/>
      </c>
      <c r="U27" s="261" t="str">
        <f>IF($B27=0,"",_xlfn.XLOOKUP($B27,INPUT_DATA!$CM:$CM,INPUT_DATA!DD:DD))</f>
        <v/>
      </c>
      <c r="V27" s="1266" t="str">
        <f>IF($B27=0,"",_xlfn.XLOOKUP($B27,INPUT_DATA!$CM:$CM,INPUT_DATA!DE:DE))</f>
        <v/>
      </c>
      <c r="W27" s="261" t="str">
        <f>IF($B27=0,"",_xlfn.XLOOKUP($B27,INPUT_DATA!$CM:$CM,INPUT_DATA!DF:DF))</f>
        <v/>
      </c>
      <c r="X27" s="1266" t="str">
        <f>IF($B27=0,"",_xlfn.XLOOKUP($B27,INPUT_DATA!$CM:$CM,INPUT_DATA!DG:DG))</f>
        <v/>
      </c>
      <c r="Y27" s="261" t="str">
        <f>IF($B27=0,"",_xlfn.XLOOKUP($B27,INPUT_DATA!$CM:$CM,INPUT_DATA!DH:DH))</f>
        <v/>
      </c>
      <c r="Z27" s="1266" t="str">
        <f>IF($B27=0,"",_xlfn.XLOOKUP($B27,INPUT_DATA!$CM:$CM,INPUT_DATA!DI:DI))</f>
        <v/>
      </c>
      <c r="AA27" s="261" t="str">
        <f>IF($B27=0,"",_xlfn.XLOOKUP($B27,INPUT_DATA!$CM:$CM,INPUT_DATA!DJ:DJ))</f>
        <v/>
      </c>
      <c r="AB27" s="1266" t="str">
        <f>IF($B27=0,"",_xlfn.XLOOKUP($B27,INPUT_DATA!$CM:$CM,INPUT_DATA!DK:DK))</f>
        <v/>
      </c>
      <c r="AC27" s="261" t="str">
        <f>IF($B27=0,"",_xlfn.XLOOKUP($B27,INPUT_DATA!$CM:$CM,INPUT_DATA!DL:DL))</f>
        <v/>
      </c>
      <c r="AD27" s="1266" t="str">
        <f>IF($B27=0,"",_xlfn.XLOOKUP($B27,INPUT_DATA!$CM:$CM,INPUT_DATA!DM:DM))</f>
        <v/>
      </c>
    </row>
    <row r="28" spans="2:30">
      <c r="B28" s="1209">
        <f>'02 - Monthly Asset Follow up'!B32</f>
        <v>0</v>
      </c>
      <c r="C28" s="261" t="str">
        <f t="shared" si="1"/>
        <v/>
      </c>
      <c r="D28" s="1266" t="str">
        <f t="shared" si="0"/>
        <v/>
      </c>
      <c r="E28" s="261" t="str">
        <f>IF($B28=0,"",_xlfn.XLOOKUP($B28,INPUT_DATA!$CM:$CM,INPUT_DATA!CN:CN))</f>
        <v/>
      </c>
      <c r="F28" s="1266" t="str">
        <f>IF($B28=0,"",_xlfn.XLOOKUP($B28,INPUT_DATA!$CM:$CM,INPUT_DATA!CO:CO))</f>
        <v/>
      </c>
      <c r="G28" s="261" t="str">
        <f>IF($B28=0,"",_xlfn.XLOOKUP($B28,INPUT_DATA!$CM:$CM,INPUT_DATA!CP:CP))</f>
        <v/>
      </c>
      <c r="H28" s="1266" t="str">
        <f>IF($B28=0,"",_xlfn.XLOOKUP($B28,INPUT_DATA!$CM:$CM,INPUT_DATA!CQ:CQ))</f>
        <v/>
      </c>
      <c r="I28" s="261" t="str">
        <f>IF($B28=0,"",_xlfn.XLOOKUP($B28,INPUT_DATA!$CM:$CM,INPUT_DATA!CR:CR))</f>
        <v/>
      </c>
      <c r="J28" s="1266" t="str">
        <f>IF($B28=0,"",_xlfn.XLOOKUP($B28,INPUT_DATA!$CM:$CM,INPUT_DATA!CS:CS))</f>
        <v/>
      </c>
      <c r="K28" s="261" t="str">
        <f>IF($B28=0,"",_xlfn.XLOOKUP($B28,INPUT_DATA!$CM:$CM,INPUT_DATA!CT:CT))</f>
        <v/>
      </c>
      <c r="L28" s="1266" t="str">
        <f>IF($B28=0,"",_xlfn.XLOOKUP($B28,INPUT_DATA!$CM:$CM,INPUT_DATA!CU:CU))</f>
        <v/>
      </c>
      <c r="M28" s="261" t="str">
        <f>IF($B28=0,"",_xlfn.XLOOKUP($B28,INPUT_DATA!$CM:$CM,INPUT_DATA!CV:CV))</f>
        <v/>
      </c>
      <c r="N28" s="1266" t="str">
        <f>IF($B28=0,"",_xlfn.XLOOKUP($B28,INPUT_DATA!$CM:$CM,INPUT_DATA!CW:CW))</f>
        <v/>
      </c>
      <c r="O28" s="261" t="str">
        <f>IF($B28=0,"",_xlfn.XLOOKUP($B28,INPUT_DATA!$CM:$CM,INPUT_DATA!CX:CX))</f>
        <v/>
      </c>
      <c r="P28" s="1266" t="str">
        <f>IF($B28=0,"",_xlfn.XLOOKUP($B28,INPUT_DATA!$CM:$CM,INPUT_DATA!CY:CY))</f>
        <v/>
      </c>
      <c r="Q28" s="261" t="str">
        <f>IF($B28=0,"",_xlfn.XLOOKUP($B28,INPUT_DATA!$CM:$CM,INPUT_DATA!CZ:CZ))</f>
        <v/>
      </c>
      <c r="R28" s="1266" t="str">
        <f>IF($B28=0,"",_xlfn.XLOOKUP($B28,INPUT_DATA!$CM:$CM,INPUT_DATA!DA:DA))</f>
        <v/>
      </c>
      <c r="S28" s="261" t="str">
        <f>IF($B28=0,"",_xlfn.XLOOKUP($B28,INPUT_DATA!$CM:$CM,INPUT_DATA!DB:DB))</f>
        <v/>
      </c>
      <c r="T28" s="1266" t="str">
        <f>IF($B28=0,"",_xlfn.XLOOKUP($B28,INPUT_DATA!$CM:$CM,INPUT_DATA!DC:DC))</f>
        <v/>
      </c>
      <c r="U28" s="261" t="str">
        <f>IF($B28=0,"",_xlfn.XLOOKUP($B28,INPUT_DATA!$CM:$CM,INPUT_DATA!DD:DD))</f>
        <v/>
      </c>
      <c r="V28" s="1266" t="str">
        <f>IF($B28=0,"",_xlfn.XLOOKUP($B28,INPUT_DATA!$CM:$CM,INPUT_DATA!DE:DE))</f>
        <v/>
      </c>
      <c r="W28" s="261" t="str">
        <f>IF($B28=0,"",_xlfn.XLOOKUP($B28,INPUT_DATA!$CM:$CM,INPUT_DATA!DF:DF))</f>
        <v/>
      </c>
      <c r="X28" s="1266" t="str">
        <f>IF($B28=0,"",_xlfn.XLOOKUP($B28,INPUT_DATA!$CM:$CM,INPUT_DATA!DG:DG))</f>
        <v/>
      </c>
      <c r="Y28" s="261" t="str">
        <f>IF($B28=0,"",_xlfn.XLOOKUP($B28,INPUT_DATA!$CM:$CM,INPUT_DATA!DH:DH))</f>
        <v/>
      </c>
      <c r="Z28" s="1266" t="str">
        <f>IF($B28=0,"",_xlfn.XLOOKUP($B28,INPUT_DATA!$CM:$CM,INPUT_DATA!DI:DI))</f>
        <v/>
      </c>
      <c r="AA28" s="261" t="str">
        <f>IF($B28=0,"",_xlfn.XLOOKUP($B28,INPUT_DATA!$CM:$CM,INPUT_DATA!DJ:DJ))</f>
        <v/>
      </c>
      <c r="AB28" s="1266" t="str">
        <f>IF($B28=0,"",_xlfn.XLOOKUP($B28,INPUT_DATA!$CM:$CM,INPUT_DATA!DK:DK))</f>
        <v/>
      </c>
      <c r="AC28" s="261" t="str">
        <f>IF($B28=0,"",_xlfn.XLOOKUP($B28,INPUT_DATA!$CM:$CM,INPUT_DATA!DL:DL))</f>
        <v/>
      </c>
      <c r="AD28" s="1266" t="str">
        <f>IF($B28=0,"",_xlfn.XLOOKUP($B28,INPUT_DATA!$CM:$CM,INPUT_DATA!DM:DM))</f>
        <v/>
      </c>
    </row>
    <row r="29" spans="2:30">
      <c r="B29" s="1209">
        <f>'02 - Monthly Asset Follow up'!B33</f>
        <v>0</v>
      </c>
      <c r="C29" s="261" t="str">
        <f t="shared" si="1"/>
        <v/>
      </c>
      <c r="D29" s="1266" t="str">
        <f t="shared" si="0"/>
        <v/>
      </c>
      <c r="E29" s="261" t="str">
        <f>IF($B29=0,"",_xlfn.XLOOKUP($B29,INPUT_DATA!$CM:$CM,INPUT_DATA!CN:CN))</f>
        <v/>
      </c>
      <c r="F29" s="1266" t="str">
        <f>IF($B29=0,"",_xlfn.XLOOKUP($B29,INPUT_DATA!$CM:$CM,INPUT_DATA!CO:CO))</f>
        <v/>
      </c>
      <c r="G29" s="261" t="str">
        <f>IF($B29=0,"",_xlfn.XLOOKUP($B29,INPUT_DATA!$CM:$CM,INPUT_DATA!CP:CP))</f>
        <v/>
      </c>
      <c r="H29" s="1266" t="str">
        <f>IF($B29=0,"",_xlfn.XLOOKUP($B29,INPUT_DATA!$CM:$CM,INPUT_DATA!CQ:CQ))</f>
        <v/>
      </c>
      <c r="I29" s="261" t="str">
        <f>IF($B29=0,"",_xlfn.XLOOKUP($B29,INPUT_DATA!$CM:$CM,INPUT_DATA!CR:CR))</f>
        <v/>
      </c>
      <c r="J29" s="1266" t="str">
        <f>IF($B29=0,"",_xlfn.XLOOKUP($B29,INPUT_DATA!$CM:$CM,INPUT_DATA!CS:CS))</f>
        <v/>
      </c>
      <c r="K29" s="261" t="str">
        <f>IF($B29=0,"",_xlfn.XLOOKUP($B29,INPUT_DATA!$CM:$CM,INPUT_DATA!CT:CT))</f>
        <v/>
      </c>
      <c r="L29" s="1266" t="str">
        <f>IF($B29=0,"",_xlfn.XLOOKUP($B29,INPUT_DATA!$CM:$CM,INPUT_DATA!CU:CU))</f>
        <v/>
      </c>
      <c r="M29" s="261" t="str">
        <f>IF($B29=0,"",_xlfn.XLOOKUP($B29,INPUT_DATA!$CM:$CM,INPUT_DATA!CV:CV))</f>
        <v/>
      </c>
      <c r="N29" s="1266" t="str">
        <f>IF($B29=0,"",_xlfn.XLOOKUP($B29,INPUT_DATA!$CM:$CM,INPUT_DATA!CW:CW))</f>
        <v/>
      </c>
      <c r="O29" s="261" t="str">
        <f>IF($B29=0,"",_xlfn.XLOOKUP($B29,INPUT_DATA!$CM:$CM,INPUT_DATA!CX:CX))</f>
        <v/>
      </c>
      <c r="P29" s="1266" t="str">
        <f>IF($B29=0,"",_xlfn.XLOOKUP($B29,INPUT_DATA!$CM:$CM,INPUT_DATA!CY:CY))</f>
        <v/>
      </c>
      <c r="Q29" s="261" t="str">
        <f>IF($B29=0,"",_xlfn.XLOOKUP($B29,INPUT_DATA!$CM:$CM,INPUT_DATA!CZ:CZ))</f>
        <v/>
      </c>
      <c r="R29" s="1266" t="str">
        <f>IF($B29=0,"",_xlfn.XLOOKUP($B29,INPUT_DATA!$CM:$CM,INPUT_DATA!DA:DA))</f>
        <v/>
      </c>
      <c r="S29" s="261" t="str">
        <f>IF($B29=0,"",_xlfn.XLOOKUP($B29,INPUT_DATA!$CM:$CM,INPUT_DATA!DB:DB))</f>
        <v/>
      </c>
      <c r="T29" s="1266" t="str">
        <f>IF($B29=0,"",_xlfn.XLOOKUP($B29,INPUT_DATA!$CM:$CM,INPUT_DATA!DC:DC))</f>
        <v/>
      </c>
      <c r="U29" s="261" t="str">
        <f>IF($B29=0,"",_xlfn.XLOOKUP($B29,INPUT_DATA!$CM:$CM,INPUT_DATA!DD:DD))</f>
        <v/>
      </c>
      <c r="V29" s="1266" t="str">
        <f>IF($B29=0,"",_xlfn.XLOOKUP($B29,INPUT_DATA!$CM:$CM,INPUT_DATA!DE:DE))</f>
        <v/>
      </c>
      <c r="W29" s="261" t="str">
        <f>IF($B29=0,"",_xlfn.XLOOKUP($B29,INPUT_DATA!$CM:$CM,INPUT_DATA!DF:DF))</f>
        <v/>
      </c>
      <c r="X29" s="1266" t="str">
        <f>IF($B29=0,"",_xlfn.XLOOKUP($B29,INPUT_DATA!$CM:$CM,INPUT_DATA!DG:DG))</f>
        <v/>
      </c>
      <c r="Y29" s="261" t="str">
        <f>IF($B29=0,"",_xlfn.XLOOKUP($B29,INPUT_DATA!$CM:$CM,INPUT_DATA!DH:DH))</f>
        <v/>
      </c>
      <c r="Z29" s="1266" t="str">
        <f>IF($B29=0,"",_xlfn.XLOOKUP($B29,INPUT_DATA!$CM:$CM,INPUT_DATA!DI:DI))</f>
        <v/>
      </c>
      <c r="AA29" s="261" t="str">
        <f>IF($B29=0,"",_xlfn.XLOOKUP($B29,INPUT_DATA!$CM:$CM,INPUT_DATA!DJ:DJ))</f>
        <v/>
      </c>
      <c r="AB29" s="1266" t="str">
        <f>IF($B29=0,"",_xlfn.XLOOKUP($B29,INPUT_DATA!$CM:$CM,INPUT_DATA!DK:DK))</f>
        <v/>
      </c>
      <c r="AC29" s="261" t="str">
        <f>IF($B29=0,"",_xlfn.XLOOKUP($B29,INPUT_DATA!$CM:$CM,INPUT_DATA!DL:DL))</f>
        <v/>
      </c>
      <c r="AD29" s="1266" t="str">
        <f>IF($B29=0,"",_xlfn.XLOOKUP($B29,INPUT_DATA!$CM:$CM,INPUT_DATA!DM:DM))</f>
        <v/>
      </c>
    </row>
    <row r="30" spans="2:30">
      <c r="B30" s="1209">
        <f>'02 - Monthly Asset Follow up'!B34</f>
        <v>0</v>
      </c>
      <c r="C30" s="261" t="str">
        <f t="shared" si="1"/>
        <v/>
      </c>
      <c r="D30" s="1266" t="str">
        <f t="shared" si="0"/>
        <v/>
      </c>
      <c r="E30" s="261" t="str">
        <f>IF($B30=0,"",_xlfn.XLOOKUP($B30,INPUT_DATA!$CM:$CM,INPUT_DATA!CN:CN))</f>
        <v/>
      </c>
      <c r="F30" s="1266" t="str">
        <f>IF($B30=0,"",_xlfn.XLOOKUP($B30,INPUT_DATA!$CM:$CM,INPUT_DATA!CO:CO))</f>
        <v/>
      </c>
      <c r="G30" s="261" t="str">
        <f>IF($B30=0,"",_xlfn.XLOOKUP($B30,INPUT_DATA!$CM:$CM,INPUT_DATA!CP:CP))</f>
        <v/>
      </c>
      <c r="H30" s="1266" t="str">
        <f>IF($B30=0,"",_xlfn.XLOOKUP($B30,INPUT_DATA!$CM:$CM,INPUT_DATA!CQ:CQ))</f>
        <v/>
      </c>
      <c r="I30" s="261" t="str">
        <f>IF($B30=0,"",_xlfn.XLOOKUP($B30,INPUT_DATA!$CM:$CM,INPUT_DATA!CR:CR))</f>
        <v/>
      </c>
      <c r="J30" s="1266" t="str">
        <f>IF($B30=0,"",_xlfn.XLOOKUP($B30,INPUT_DATA!$CM:$CM,INPUT_DATA!CS:CS))</f>
        <v/>
      </c>
      <c r="K30" s="261" t="str">
        <f>IF($B30=0,"",_xlfn.XLOOKUP($B30,INPUT_DATA!$CM:$CM,INPUT_DATA!CT:CT))</f>
        <v/>
      </c>
      <c r="L30" s="1266" t="str">
        <f>IF($B30=0,"",_xlfn.XLOOKUP($B30,INPUT_DATA!$CM:$CM,INPUT_DATA!CU:CU))</f>
        <v/>
      </c>
      <c r="M30" s="261" t="str">
        <f>IF($B30=0,"",_xlfn.XLOOKUP($B30,INPUT_DATA!$CM:$CM,INPUT_DATA!CV:CV))</f>
        <v/>
      </c>
      <c r="N30" s="1266" t="str">
        <f>IF($B30=0,"",_xlfn.XLOOKUP($B30,INPUT_DATA!$CM:$CM,INPUT_DATA!CW:CW))</f>
        <v/>
      </c>
      <c r="O30" s="261" t="str">
        <f>IF($B30=0,"",_xlfn.XLOOKUP($B30,INPUT_DATA!$CM:$CM,INPUT_DATA!CX:CX))</f>
        <v/>
      </c>
      <c r="P30" s="1266" t="str">
        <f>IF($B30=0,"",_xlfn.XLOOKUP($B30,INPUT_DATA!$CM:$CM,INPUT_DATA!CY:CY))</f>
        <v/>
      </c>
      <c r="Q30" s="261" t="str">
        <f>IF($B30=0,"",_xlfn.XLOOKUP($B30,INPUT_DATA!$CM:$CM,INPUT_DATA!CZ:CZ))</f>
        <v/>
      </c>
      <c r="R30" s="1266" t="str">
        <f>IF($B30=0,"",_xlfn.XLOOKUP($B30,INPUT_DATA!$CM:$CM,INPUT_DATA!DA:DA))</f>
        <v/>
      </c>
      <c r="S30" s="261" t="str">
        <f>IF($B30=0,"",_xlfn.XLOOKUP($B30,INPUT_DATA!$CM:$CM,INPUT_DATA!DB:DB))</f>
        <v/>
      </c>
      <c r="T30" s="1266" t="str">
        <f>IF($B30=0,"",_xlfn.XLOOKUP($B30,INPUT_DATA!$CM:$CM,INPUT_DATA!DC:DC))</f>
        <v/>
      </c>
      <c r="U30" s="261" t="str">
        <f>IF($B30=0,"",_xlfn.XLOOKUP($B30,INPUT_DATA!$CM:$CM,INPUT_DATA!DD:DD))</f>
        <v/>
      </c>
      <c r="V30" s="1266" t="str">
        <f>IF($B30=0,"",_xlfn.XLOOKUP($B30,INPUT_DATA!$CM:$CM,INPUT_DATA!DE:DE))</f>
        <v/>
      </c>
      <c r="W30" s="261" t="str">
        <f>IF($B30=0,"",_xlfn.XLOOKUP($B30,INPUT_DATA!$CM:$CM,INPUT_DATA!DF:DF))</f>
        <v/>
      </c>
      <c r="X30" s="1266" t="str">
        <f>IF($B30=0,"",_xlfn.XLOOKUP($B30,INPUT_DATA!$CM:$CM,INPUT_DATA!DG:DG))</f>
        <v/>
      </c>
      <c r="Y30" s="261" t="str">
        <f>IF($B30=0,"",_xlfn.XLOOKUP($B30,INPUT_DATA!$CM:$CM,INPUT_DATA!DH:DH))</f>
        <v/>
      </c>
      <c r="Z30" s="1266" t="str">
        <f>IF($B30=0,"",_xlfn.XLOOKUP($B30,INPUT_DATA!$CM:$CM,INPUT_DATA!DI:DI))</f>
        <v/>
      </c>
      <c r="AA30" s="261" t="str">
        <f>IF($B30=0,"",_xlfn.XLOOKUP($B30,INPUT_DATA!$CM:$CM,INPUT_DATA!DJ:DJ))</f>
        <v/>
      </c>
      <c r="AB30" s="1266" t="str">
        <f>IF($B30=0,"",_xlfn.XLOOKUP($B30,INPUT_DATA!$CM:$CM,INPUT_DATA!DK:DK))</f>
        <v/>
      </c>
      <c r="AC30" s="261" t="str">
        <f>IF($B30=0,"",_xlfn.XLOOKUP($B30,INPUT_DATA!$CM:$CM,INPUT_DATA!DL:DL))</f>
        <v/>
      </c>
      <c r="AD30" s="1266" t="str">
        <f>IF($B30=0,"",_xlfn.XLOOKUP($B30,INPUT_DATA!$CM:$CM,INPUT_DATA!DM:DM))</f>
        <v/>
      </c>
    </row>
    <row r="31" spans="2:30">
      <c r="B31" s="1209">
        <f>'02 - Monthly Asset Follow up'!B35</f>
        <v>0</v>
      </c>
      <c r="C31" s="261" t="str">
        <f t="shared" si="1"/>
        <v/>
      </c>
      <c r="D31" s="1266" t="str">
        <f t="shared" si="0"/>
        <v/>
      </c>
      <c r="E31" s="261" t="str">
        <f>IF($B31=0,"",_xlfn.XLOOKUP($B31,INPUT_DATA!$CM:$CM,INPUT_DATA!CN:CN))</f>
        <v/>
      </c>
      <c r="F31" s="1266" t="str">
        <f>IF($B31=0,"",_xlfn.XLOOKUP($B31,INPUT_DATA!$CM:$CM,INPUT_DATA!CO:CO))</f>
        <v/>
      </c>
      <c r="G31" s="261" t="str">
        <f>IF($B31=0,"",_xlfn.XLOOKUP($B31,INPUT_DATA!$CM:$CM,INPUT_DATA!CP:CP))</f>
        <v/>
      </c>
      <c r="H31" s="1266" t="str">
        <f>IF($B31=0,"",_xlfn.XLOOKUP($B31,INPUT_DATA!$CM:$CM,INPUT_DATA!CQ:CQ))</f>
        <v/>
      </c>
      <c r="I31" s="261" t="str">
        <f>IF($B31=0,"",_xlfn.XLOOKUP($B31,INPUT_DATA!$CM:$CM,INPUT_DATA!CR:CR))</f>
        <v/>
      </c>
      <c r="J31" s="1266" t="str">
        <f>IF($B31=0,"",_xlfn.XLOOKUP($B31,INPUT_DATA!$CM:$CM,INPUT_DATA!CS:CS))</f>
        <v/>
      </c>
      <c r="K31" s="261" t="str">
        <f>IF($B31=0,"",_xlfn.XLOOKUP($B31,INPUT_DATA!$CM:$CM,INPUT_DATA!CT:CT))</f>
        <v/>
      </c>
      <c r="L31" s="1266" t="str">
        <f>IF($B31=0,"",_xlfn.XLOOKUP($B31,INPUT_DATA!$CM:$CM,INPUT_DATA!CU:CU))</f>
        <v/>
      </c>
      <c r="M31" s="261" t="str">
        <f>IF($B31=0,"",_xlfn.XLOOKUP($B31,INPUT_DATA!$CM:$CM,INPUT_DATA!CV:CV))</f>
        <v/>
      </c>
      <c r="N31" s="1266" t="str">
        <f>IF($B31=0,"",_xlfn.XLOOKUP($B31,INPUT_DATA!$CM:$CM,INPUT_DATA!CW:CW))</f>
        <v/>
      </c>
      <c r="O31" s="261" t="str">
        <f>IF($B31=0,"",_xlfn.XLOOKUP($B31,INPUT_DATA!$CM:$CM,INPUT_DATA!CX:CX))</f>
        <v/>
      </c>
      <c r="P31" s="1266" t="str">
        <f>IF($B31=0,"",_xlfn.XLOOKUP($B31,INPUT_DATA!$CM:$CM,INPUT_DATA!CY:CY))</f>
        <v/>
      </c>
      <c r="Q31" s="261" t="str">
        <f>IF($B31=0,"",_xlfn.XLOOKUP($B31,INPUT_DATA!$CM:$CM,INPUT_DATA!CZ:CZ))</f>
        <v/>
      </c>
      <c r="R31" s="1266" t="str">
        <f>IF($B31=0,"",_xlfn.XLOOKUP($B31,INPUT_DATA!$CM:$CM,INPUT_DATA!DA:DA))</f>
        <v/>
      </c>
      <c r="S31" s="261" t="str">
        <f>IF($B31=0,"",_xlfn.XLOOKUP($B31,INPUT_DATA!$CM:$CM,INPUT_DATA!DB:DB))</f>
        <v/>
      </c>
      <c r="T31" s="1266" t="str">
        <f>IF($B31=0,"",_xlfn.XLOOKUP($B31,INPUT_DATA!$CM:$CM,INPUT_DATA!DC:DC))</f>
        <v/>
      </c>
      <c r="U31" s="261" t="str">
        <f>IF($B31=0,"",_xlfn.XLOOKUP($B31,INPUT_DATA!$CM:$CM,INPUT_DATA!DD:DD))</f>
        <v/>
      </c>
      <c r="V31" s="1266" t="str">
        <f>IF($B31=0,"",_xlfn.XLOOKUP($B31,INPUT_DATA!$CM:$CM,INPUT_DATA!DE:DE))</f>
        <v/>
      </c>
      <c r="W31" s="261" t="str">
        <f>IF($B31=0,"",_xlfn.XLOOKUP($B31,INPUT_DATA!$CM:$CM,INPUT_DATA!DF:DF))</f>
        <v/>
      </c>
      <c r="X31" s="1266" t="str">
        <f>IF($B31=0,"",_xlfn.XLOOKUP($B31,INPUT_DATA!$CM:$CM,INPUT_DATA!DG:DG))</f>
        <v/>
      </c>
      <c r="Y31" s="261" t="str">
        <f>IF($B31=0,"",_xlfn.XLOOKUP($B31,INPUT_DATA!$CM:$CM,INPUT_DATA!DH:DH))</f>
        <v/>
      </c>
      <c r="Z31" s="1266" t="str">
        <f>IF($B31=0,"",_xlfn.XLOOKUP($B31,INPUT_DATA!$CM:$CM,INPUT_DATA!DI:DI))</f>
        <v/>
      </c>
      <c r="AA31" s="261" t="str">
        <f>IF($B31=0,"",_xlfn.XLOOKUP($B31,INPUT_DATA!$CM:$CM,INPUT_DATA!DJ:DJ))</f>
        <v/>
      </c>
      <c r="AB31" s="1266" t="str">
        <f>IF($B31=0,"",_xlfn.XLOOKUP($B31,INPUT_DATA!$CM:$CM,INPUT_DATA!DK:DK))</f>
        <v/>
      </c>
      <c r="AC31" s="261" t="str">
        <f>IF($B31=0,"",_xlfn.XLOOKUP($B31,INPUT_DATA!$CM:$CM,INPUT_DATA!DL:DL))</f>
        <v/>
      </c>
      <c r="AD31" s="1266" t="str">
        <f>IF($B31=0,"",_xlfn.XLOOKUP($B31,INPUT_DATA!$CM:$CM,INPUT_DATA!DM:DM))</f>
        <v/>
      </c>
    </row>
    <row r="32" spans="2:30">
      <c r="B32" s="1209">
        <f>'02 - Monthly Asset Follow up'!B36</f>
        <v>0</v>
      </c>
      <c r="C32" s="261" t="str">
        <f t="shared" si="1"/>
        <v/>
      </c>
      <c r="D32" s="1266" t="str">
        <f t="shared" si="0"/>
        <v/>
      </c>
      <c r="E32" s="261" t="str">
        <f>IF($B32=0,"",_xlfn.XLOOKUP($B32,INPUT_DATA!$CM:$CM,INPUT_DATA!CN:CN))</f>
        <v/>
      </c>
      <c r="F32" s="1266" t="str">
        <f>IF($B32=0,"",_xlfn.XLOOKUP($B32,INPUT_DATA!$CM:$CM,INPUT_DATA!CO:CO))</f>
        <v/>
      </c>
      <c r="G32" s="261" t="str">
        <f>IF($B32=0,"",_xlfn.XLOOKUP($B32,INPUT_DATA!$CM:$CM,INPUT_DATA!CP:CP))</f>
        <v/>
      </c>
      <c r="H32" s="1266" t="str">
        <f>IF($B32=0,"",_xlfn.XLOOKUP($B32,INPUT_DATA!$CM:$CM,INPUT_DATA!CQ:CQ))</f>
        <v/>
      </c>
      <c r="I32" s="261" t="str">
        <f>IF($B32=0,"",_xlfn.XLOOKUP($B32,INPUT_DATA!$CM:$CM,INPUT_DATA!CR:CR))</f>
        <v/>
      </c>
      <c r="J32" s="1266" t="str">
        <f>IF($B32=0,"",_xlfn.XLOOKUP($B32,INPUT_DATA!$CM:$CM,INPUT_DATA!CS:CS))</f>
        <v/>
      </c>
      <c r="K32" s="261" t="str">
        <f>IF($B32=0,"",_xlfn.XLOOKUP($B32,INPUT_DATA!$CM:$CM,INPUT_DATA!CT:CT))</f>
        <v/>
      </c>
      <c r="L32" s="1266" t="str">
        <f>IF($B32=0,"",_xlfn.XLOOKUP($B32,INPUT_DATA!$CM:$CM,INPUT_DATA!CU:CU))</f>
        <v/>
      </c>
      <c r="M32" s="261" t="str">
        <f>IF($B32=0,"",_xlfn.XLOOKUP($B32,INPUT_DATA!$CM:$CM,INPUT_DATA!CV:CV))</f>
        <v/>
      </c>
      <c r="N32" s="1266" t="str">
        <f>IF($B32=0,"",_xlfn.XLOOKUP($B32,INPUT_DATA!$CM:$CM,INPUT_DATA!CW:CW))</f>
        <v/>
      </c>
      <c r="O32" s="261" t="str">
        <f>IF($B32=0,"",_xlfn.XLOOKUP($B32,INPUT_DATA!$CM:$CM,INPUT_DATA!CX:CX))</f>
        <v/>
      </c>
      <c r="P32" s="1266" t="str">
        <f>IF($B32=0,"",_xlfn.XLOOKUP($B32,INPUT_DATA!$CM:$CM,INPUT_DATA!CY:CY))</f>
        <v/>
      </c>
      <c r="Q32" s="261" t="str">
        <f>IF($B32=0,"",_xlfn.XLOOKUP($B32,INPUT_DATA!$CM:$CM,INPUT_DATA!CZ:CZ))</f>
        <v/>
      </c>
      <c r="R32" s="1266" t="str">
        <f>IF($B32=0,"",_xlfn.XLOOKUP($B32,INPUT_DATA!$CM:$CM,INPUT_DATA!DA:DA))</f>
        <v/>
      </c>
      <c r="S32" s="261" t="str">
        <f>IF($B32=0,"",_xlfn.XLOOKUP($B32,INPUT_DATA!$CM:$CM,INPUT_DATA!DB:DB))</f>
        <v/>
      </c>
      <c r="T32" s="1266" t="str">
        <f>IF($B32=0,"",_xlfn.XLOOKUP($B32,INPUT_DATA!$CM:$CM,INPUT_DATA!DC:DC))</f>
        <v/>
      </c>
      <c r="U32" s="261" t="str">
        <f>IF($B32=0,"",_xlfn.XLOOKUP($B32,INPUT_DATA!$CM:$CM,INPUT_DATA!DD:DD))</f>
        <v/>
      </c>
      <c r="V32" s="1266" t="str">
        <f>IF($B32=0,"",_xlfn.XLOOKUP($B32,INPUT_DATA!$CM:$CM,INPUT_DATA!DE:DE))</f>
        <v/>
      </c>
      <c r="W32" s="261" t="str">
        <f>IF($B32=0,"",_xlfn.XLOOKUP($B32,INPUT_DATA!$CM:$CM,INPUT_DATA!DF:DF))</f>
        <v/>
      </c>
      <c r="X32" s="1266" t="str">
        <f>IF($B32=0,"",_xlfn.XLOOKUP($B32,INPUT_DATA!$CM:$CM,INPUT_DATA!DG:DG))</f>
        <v/>
      </c>
      <c r="Y32" s="261" t="str">
        <f>IF($B32=0,"",_xlfn.XLOOKUP($B32,INPUT_DATA!$CM:$CM,INPUT_DATA!DH:DH))</f>
        <v/>
      </c>
      <c r="Z32" s="1266" t="str">
        <f>IF($B32=0,"",_xlfn.XLOOKUP($B32,INPUT_DATA!$CM:$CM,INPUT_DATA!DI:DI))</f>
        <v/>
      </c>
      <c r="AA32" s="261" t="str">
        <f>IF($B32=0,"",_xlfn.XLOOKUP($B32,INPUT_DATA!$CM:$CM,INPUT_DATA!DJ:DJ))</f>
        <v/>
      </c>
      <c r="AB32" s="1266" t="str">
        <f>IF($B32=0,"",_xlfn.XLOOKUP($B32,INPUT_DATA!$CM:$CM,INPUT_DATA!DK:DK))</f>
        <v/>
      </c>
      <c r="AC32" s="261" t="str">
        <f>IF($B32=0,"",_xlfn.XLOOKUP($B32,INPUT_DATA!$CM:$CM,INPUT_DATA!DL:DL))</f>
        <v/>
      </c>
      <c r="AD32" s="1266" t="str">
        <f>IF($B32=0,"",_xlfn.XLOOKUP($B32,INPUT_DATA!$CM:$CM,INPUT_DATA!DM:DM))</f>
        <v/>
      </c>
    </row>
    <row r="33" spans="2:30">
      <c r="B33" s="1209">
        <f>'02 - Monthly Asset Follow up'!B37</f>
        <v>0</v>
      </c>
      <c r="C33" s="261" t="str">
        <f t="shared" si="1"/>
        <v/>
      </c>
      <c r="D33" s="1266" t="str">
        <f t="shared" si="0"/>
        <v/>
      </c>
      <c r="E33" s="261" t="str">
        <f>IF($B33=0,"",_xlfn.XLOOKUP($B33,INPUT_DATA!$CM:$CM,INPUT_DATA!CN:CN))</f>
        <v/>
      </c>
      <c r="F33" s="1266" t="str">
        <f>IF($B33=0,"",_xlfn.XLOOKUP($B33,INPUT_DATA!$CM:$CM,INPUT_DATA!CO:CO))</f>
        <v/>
      </c>
      <c r="G33" s="261" t="str">
        <f>IF($B33=0,"",_xlfn.XLOOKUP($B33,INPUT_DATA!$CM:$CM,INPUT_DATA!CP:CP))</f>
        <v/>
      </c>
      <c r="H33" s="1266" t="str">
        <f>IF($B33=0,"",_xlfn.XLOOKUP($B33,INPUT_DATA!$CM:$CM,INPUT_DATA!CQ:CQ))</f>
        <v/>
      </c>
      <c r="I33" s="261" t="str">
        <f>IF($B33=0,"",_xlfn.XLOOKUP($B33,INPUT_DATA!$CM:$CM,INPUT_DATA!CR:CR))</f>
        <v/>
      </c>
      <c r="J33" s="1266" t="str">
        <f>IF($B33=0,"",_xlfn.XLOOKUP($B33,INPUT_DATA!$CM:$CM,INPUT_DATA!CS:CS))</f>
        <v/>
      </c>
      <c r="K33" s="261" t="str">
        <f>IF($B33=0,"",_xlfn.XLOOKUP($B33,INPUT_DATA!$CM:$CM,INPUT_DATA!CT:CT))</f>
        <v/>
      </c>
      <c r="L33" s="1266" t="str">
        <f>IF($B33=0,"",_xlfn.XLOOKUP($B33,INPUT_DATA!$CM:$CM,INPUT_DATA!CU:CU))</f>
        <v/>
      </c>
      <c r="M33" s="261" t="str">
        <f>IF($B33=0,"",_xlfn.XLOOKUP($B33,INPUT_DATA!$CM:$CM,INPUT_DATA!CV:CV))</f>
        <v/>
      </c>
      <c r="N33" s="1266" t="str">
        <f>IF($B33=0,"",_xlfn.XLOOKUP($B33,INPUT_DATA!$CM:$CM,INPUT_DATA!CW:CW))</f>
        <v/>
      </c>
      <c r="O33" s="261" t="str">
        <f>IF($B33=0,"",_xlfn.XLOOKUP($B33,INPUT_DATA!$CM:$CM,INPUT_DATA!CX:CX))</f>
        <v/>
      </c>
      <c r="P33" s="1266" t="str">
        <f>IF($B33=0,"",_xlfn.XLOOKUP($B33,INPUT_DATA!$CM:$CM,INPUT_DATA!CY:CY))</f>
        <v/>
      </c>
      <c r="Q33" s="261" t="str">
        <f>IF($B33=0,"",_xlfn.XLOOKUP($B33,INPUT_DATA!$CM:$CM,INPUT_DATA!CZ:CZ))</f>
        <v/>
      </c>
      <c r="R33" s="1266" t="str">
        <f>IF($B33=0,"",_xlfn.XLOOKUP($B33,INPUT_DATA!$CM:$CM,INPUT_DATA!DA:DA))</f>
        <v/>
      </c>
      <c r="S33" s="261" t="str">
        <f>IF($B33=0,"",_xlfn.XLOOKUP($B33,INPUT_DATA!$CM:$CM,INPUT_DATA!DB:DB))</f>
        <v/>
      </c>
      <c r="T33" s="1266" t="str">
        <f>IF($B33=0,"",_xlfn.XLOOKUP($B33,INPUT_DATA!$CM:$CM,INPUT_DATA!DC:DC))</f>
        <v/>
      </c>
      <c r="U33" s="261" t="str">
        <f>IF($B33=0,"",_xlfn.XLOOKUP($B33,INPUT_DATA!$CM:$CM,INPUT_DATA!DD:DD))</f>
        <v/>
      </c>
      <c r="V33" s="1266" t="str">
        <f>IF($B33=0,"",_xlfn.XLOOKUP($B33,INPUT_DATA!$CM:$CM,INPUT_DATA!DE:DE))</f>
        <v/>
      </c>
      <c r="W33" s="261" t="str">
        <f>IF($B33=0,"",_xlfn.XLOOKUP($B33,INPUT_DATA!$CM:$CM,INPUT_DATA!DF:DF))</f>
        <v/>
      </c>
      <c r="X33" s="1266" t="str">
        <f>IF($B33=0,"",_xlfn.XLOOKUP($B33,INPUT_DATA!$CM:$CM,INPUT_DATA!DG:DG))</f>
        <v/>
      </c>
      <c r="Y33" s="261" t="str">
        <f>IF($B33=0,"",_xlfn.XLOOKUP($B33,INPUT_DATA!$CM:$CM,INPUT_DATA!DH:DH))</f>
        <v/>
      </c>
      <c r="Z33" s="1266" t="str">
        <f>IF($B33=0,"",_xlfn.XLOOKUP($B33,INPUT_DATA!$CM:$CM,INPUT_DATA!DI:DI))</f>
        <v/>
      </c>
      <c r="AA33" s="261" t="str">
        <f>IF($B33=0,"",_xlfn.XLOOKUP($B33,INPUT_DATA!$CM:$CM,INPUT_DATA!DJ:DJ))</f>
        <v/>
      </c>
      <c r="AB33" s="1266" t="str">
        <f>IF($B33=0,"",_xlfn.XLOOKUP($B33,INPUT_DATA!$CM:$CM,INPUT_DATA!DK:DK))</f>
        <v/>
      </c>
      <c r="AC33" s="261" t="str">
        <f>IF($B33=0,"",_xlfn.XLOOKUP($B33,INPUT_DATA!$CM:$CM,INPUT_DATA!DL:DL))</f>
        <v/>
      </c>
      <c r="AD33" s="1266" t="str">
        <f>IF($B33=0,"",_xlfn.XLOOKUP($B33,INPUT_DATA!$CM:$CM,INPUT_DATA!DM:DM))</f>
        <v/>
      </c>
    </row>
    <row r="34" spans="2:30">
      <c r="B34" s="1209">
        <f>'02 - Monthly Asset Follow up'!B38</f>
        <v>0</v>
      </c>
      <c r="C34" s="261" t="str">
        <f t="shared" si="1"/>
        <v/>
      </c>
      <c r="D34" s="1266" t="str">
        <f t="shared" si="0"/>
        <v/>
      </c>
      <c r="E34" s="261" t="str">
        <f>IF($B34=0,"",_xlfn.XLOOKUP($B34,INPUT_DATA!$CM:$CM,INPUT_DATA!CN:CN))</f>
        <v/>
      </c>
      <c r="F34" s="1266" t="str">
        <f>IF($B34=0,"",_xlfn.XLOOKUP($B34,INPUT_DATA!$CM:$CM,INPUT_DATA!CO:CO))</f>
        <v/>
      </c>
      <c r="G34" s="261" t="str">
        <f>IF($B34=0,"",_xlfn.XLOOKUP($B34,INPUT_DATA!$CM:$CM,INPUT_DATA!CP:CP))</f>
        <v/>
      </c>
      <c r="H34" s="1266" t="str">
        <f>IF($B34=0,"",_xlfn.XLOOKUP($B34,INPUT_DATA!$CM:$CM,INPUT_DATA!CQ:CQ))</f>
        <v/>
      </c>
      <c r="I34" s="261" t="str">
        <f>IF($B34=0,"",_xlfn.XLOOKUP($B34,INPUT_DATA!$CM:$CM,INPUT_DATA!CR:CR))</f>
        <v/>
      </c>
      <c r="J34" s="1266" t="str">
        <f>IF($B34=0,"",_xlfn.XLOOKUP($B34,INPUT_DATA!$CM:$CM,INPUT_DATA!CS:CS))</f>
        <v/>
      </c>
      <c r="K34" s="261" t="str">
        <f>IF($B34=0,"",_xlfn.XLOOKUP($B34,INPUT_DATA!$CM:$CM,INPUT_DATA!CT:CT))</f>
        <v/>
      </c>
      <c r="L34" s="1266" t="str">
        <f>IF($B34=0,"",_xlfn.XLOOKUP($B34,INPUT_DATA!$CM:$CM,INPUT_DATA!CU:CU))</f>
        <v/>
      </c>
      <c r="M34" s="261" t="str">
        <f>IF($B34=0,"",_xlfn.XLOOKUP($B34,INPUT_DATA!$CM:$CM,INPUT_DATA!CV:CV))</f>
        <v/>
      </c>
      <c r="N34" s="1266" t="str">
        <f>IF($B34=0,"",_xlfn.XLOOKUP($B34,INPUT_DATA!$CM:$CM,INPUT_DATA!CW:CW))</f>
        <v/>
      </c>
      <c r="O34" s="261" t="str">
        <f>IF($B34=0,"",_xlfn.XLOOKUP($B34,INPUT_DATA!$CM:$CM,INPUT_DATA!CX:CX))</f>
        <v/>
      </c>
      <c r="P34" s="1266" t="str">
        <f>IF($B34=0,"",_xlfn.XLOOKUP($B34,INPUT_DATA!$CM:$CM,INPUT_DATA!CY:CY))</f>
        <v/>
      </c>
      <c r="Q34" s="261" t="str">
        <f>IF($B34=0,"",_xlfn.XLOOKUP($B34,INPUT_DATA!$CM:$CM,INPUT_DATA!CZ:CZ))</f>
        <v/>
      </c>
      <c r="R34" s="1266" t="str">
        <f>IF($B34=0,"",_xlfn.XLOOKUP($B34,INPUT_DATA!$CM:$CM,INPUT_DATA!DA:DA))</f>
        <v/>
      </c>
      <c r="S34" s="261" t="str">
        <f>IF($B34=0,"",_xlfn.XLOOKUP($B34,INPUT_DATA!$CM:$CM,INPUT_DATA!DB:DB))</f>
        <v/>
      </c>
      <c r="T34" s="1266" t="str">
        <f>IF($B34=0,"",_xlfn.XLOOKUP($B34,INPUT_DATA!$CM:$CM,INPUT_DATA!DC:DC))</f>
        <v/>
      </c>
      <c r="U34" s="261" t="str">
        <f>IF($B34=0,"",_xlfn.XLOOKUP($B34,INPUT_DATA!$CM:$CM,INPUT_DATA!DD:DD))</f>
        <v/>
      </c>
      <c r="V34" s="1266" t="str">
        <f>IF($B34=0,"",_xlfn.XLOOKUP($B34,INPUT_DATA!$CM:$CM,INPUT_DATA!DE:DE))</f>
        <v/>
      </c>
      <c r="W34" s="261" t="str">
        <f>IF($B34=0,"",_xlfn.XLOOKUP($B34,INPUT_DATA!$CM:$CM,INPUT_DATA!DF:DF))</f>
        <v/>
      </c>
      <c r="X34" s="1266" t="str">
        <f>IF($B34=0,"",_xlfn.XLOOKUP($B34,INPUT_DATA!$CM:$CM,INPUT_DATA!DG:DG))</f>
        <v/>
      </c>
      <c r="Y34" s="261" t="str">
        <f>IF($B34=0,"",_xlfn.XLOOKUP($B34,INPUT_DATA!$CM:$CM,INPUT_DATA!DH:DH))</f>
        <v/>
      </c>
      <c r="Z34" s="1266" t="str">
        <f>IF($B34=0,"",_xlfn.XLOOKUP($B34,INPUT_DATA!$CM:$CM,INPUT_DATA!DI:DI))</f>
        <v/>
      </c>
      <c r="AA34" s="261" t="str">
        <f>IF($B34=0,"",_xlfn.XLOOKUP($B34,INPUT_DATA!$CM:$CM,INPUT_DATA!DJ:DJ))</f>
        <v/>
      </c>
      <c r="AB34" s="1266" t="str">
        <f>IF($B34=0,"",_xlfn.XLOOKUP($B34,INPUT_DATA!$CM:$CM,INPUT_DATA!DK:DK))</f>
        <v/>
      </c>
      <c r="AC34" s="261" t="str">
        <f>IF($B34=0,"",_xlfn.XLOOKUP($B34,INPUT_DATA!$CM:$CM,INPUT_DATA!DL:DL))</f>
        <v/>
      </c>
      <c r="AD34" s="1266" t="str">
        <f>IF($B34=0,"",_xlfn.XLOOKUP($B34,INPUT_DATA!$CM:$CM,INPUT_DATA!DM:DM))</f>
        <v/>
      </c>
    </row>
    <row r="35" spans="2:30">
      <c r="B35" s="1209">
        <f>'02 - Monthly Asset Follow up'!B39</f>
        <v>0</v>
      </c>
      <c r="C35" s="261" t="str">
        <f t="shared" si="1"/>
        <v/>
      </c>
      <c r="D35" s="1266" t="str">
        <f t="shared" si="0"/>
        <v/>
      </c>
      <c r="E35" s="261" t="str">
        <f>IF($B35=0,"",_xlfn.XLOOKUP($B35,INPUT_DATA!$CM:$CM,INPUT_DATA!CN:CN))</f>
        <v/>
      </c>
      <c r="F35" s="1266" t="str">
        <f>IF($B35=0,"",_xlfn.XLOOKUP($B35,INPUT_DATA!$CM:$CM,INPUT_DATA!CO:CO))</f>
        <v/>
      </c>
      <c r="G35" s="261" t="str">
        <f>IF($B35=0,"",_xlfn.XLOOKUP($B35,INPUT_DATA!$CM:$CM,INPUT_DATA!CP:CP))</f>
        <v/>
      </c>
      <c r="H35" s="1266" t="str">
        <f>IF($B35=0,"",_xlfn.XLOOKUP($B35,INPUT_DATA!$CM:$CM,INPUT_DATA!CQ:CQ))</f>
        <v/>
      </c>
      <c r="I35" s="261" t="str">
        <f>IF($B35=0,"",_xlfn.XLOOKUP($B35,INPUT_DATA!$CM:$CM,INPUT_DATA!CR:CR))</f>
        <v/>
      </c>
      <c r="J35" s="1266" t="str">
        <f>IF($B35=0,"",_xlfn.XLOOKUP($B35,INPUT_DATA!$CM:$CM,INPUT_DATA!CS:CS))</f>
        <v/>
      </c>
      <c r="K35" s="261" t="str">
        <f>IF($B35=0,"",_xlfn.XLOOKUP($B35,INPUT_DATA!$CM:$CM,INPUT_DATA!CT:CT))</f>
        <v/>
      </c>
      <c r="L35" s="1266" t="str">
        <f>IF($B35=0,"",_xlfn.XLOOKUP($B35,INPUT_DATA!$CM:$CM,INPUT_DATA!CU:CU))</f>
        <v/>
      </c>
      <c r="M35" s="261" t="str">
        <f>IF($B35=0,"",_xlfn.XLOOKUP($B35,INPUT_DATA!$CM:$CM,INPUT_DATA!CV:CV))</f>
        <v/>
      </c>
      <c r="N35" s="1266" t="str">
        <f>IF($B35=0,"",_xlfn.XLOOKUP($B35,INPUT_DATA!$CM:$CM,INPUT_DATA!CW:CW))</f>
        <v/>
      </c>
      <c r="O35" s="261" t="str">
        <f>IF($B35=0,"",_xlfn.XLOOKUP($B35,INPUT_DATA!$CM:$CM,INPUT_DATA!CX:CX))</f>
        <v/>
      </c>
      <c r="P35" s="1266" t="str">
        <f>IF($B35=0,"",_xlfn.XLOOKUP($B35,INPUT_DATA!$CM:$CM,INPUT_DATA!CY:CY))</f>
        <v/>
      </c>
      <c r="Q35" s="261" t="str">
        <f>IF($B35=0,"",_xlfn.XLOOKUP($B35,INPUT_DATA!$CM:$CM,INPUT_DATA!CZ:CZ))</f>
        <v/>
      </c>
      <c r="R35" s="1266" t="str">
        <f>IF($B35=0,"",_xlfn.XLOOKUP($B35,INPUT_DATA!$CM:$CM,INPUT_DATA!DA:DA))</f>
        <v/>
      </c>
      <c r="S35" s="261" t="str">
        <f>IF($B35=0,"",_xlfn.XLOOKUP($B35,INPUT_DATA!$CM:$CM,INPUT_DATA!DB:DB))</f>
        <v/>
      </c>
      <c r="T35" s="1266" t="str">
        <f>IF($B35=0,"",_xlfn.XLOOKUP($B35,INPUT_DATA!$CM:$CM,INPUT_DATA!DC:DC))</f>
        <v/>
      </c>
      <c r="U35" s="261" t="str">
        <f>IF($B35=0,"",_xlfn.XLOOKUP($B35,INPUT_DATA!$CM:$CM,INPUT_DATA!DD:DD))</f>
        <v/>
      </c>
      <c r="V35" s="1266" t="str">
        <f>IF($B35=0,"",_xlfn.XLOOKUP($B35,INPUT_DATA!$CM:$CM,INPUT_DATA!DE:DE))</f>
        <v/>
      </c>
      <c r="W35" s="261" t="str">
        <f>IF($B35=0,"",_xlfn.XLOOKUP($B35,INPUT_DATA!$CM:$CM,INPUT_DATA!DF:DF))</f>
        <v/>
      </c>
      <c r="X35" s="1266" t="str">
        <f>IF($B35=0,"",_xlfn.XLOOKUP($B35,INPUT_DATA!$CM:$CM,INPUT_DATA!DG:DG))</f>
        <v/>
      </c>
      <c r="Y35" s="261" t="str">
        <f>IF($B35=0,"",_xlfn.XLOOKUP($B35,INPUT_DATA!$CM:$CM,INPUT_DATA!DH:DH))</f>
        <v/>
      </c>
      <c r="Z35" s="1266" t="str">
        <f>IF($B35=0,"",_xlfn.XLOOKUP($B35,INPUT_DATA!$CM:$CM,INPUT_DATA!DI:DI))</f>
        <v/>
      </c>
      <c r="AA35" s="261" t="str">
        <f>IF($B35=0,"",_xlfn.XLOOKUP($B35,INPUT_DATA!$CM:$CM,INPUT_DATA!DJ:DJ))</f>
        <v/>
      </c>
      <c r="AB35" s="1266" t="str">
        <f>IF($B35=0,"",_xlfn.XLOOKUP($B35,INPUT_DATA!$CM:$CM,INPUT_DATA!DK:DK))</f>
        <v/>
      </c>
      <c r="AC35" s="261" t="str">
        <f>IF($B35=0,"",_xlfn.XLOOKUP($B35,INPUT_DATA!$CM:$CM,INPUT_DATA!DL:DL))</f>
        <v/>
      </c>
      <c r="AD35" s="1266" t="str">
        <f>IF($B35=0,"",_xlfn.XLOOKUP($B35,INPUT_DATA!$CM:$CM,INPUT_DATA!DM:DM))</f>
        <v/>
      </c>
    </row>
    <row r="36" spans="2:30">
      <c r="B36" s="1209">
        <f>'02 - Monthly Asset Follow up'!B40</f>
        <v>0</v>
      </c>
      <c r="C36" s="261" t="str">
        <f t="shared" si="1"/>
        <v/>
      </c>
      <c r="D36" s="1266" t="str">
        <f t="shared" si="0"/>
        <v/>
      </c>
      <c r="E36" s="261" t="str">
        <f>IF($B36=0,"",_xlfn.XLOOKUP($B36,INPUT_DATA!$CM:$CM,INPUT_DATA!CN:CN))</f>
        <v/>
      </c>
      <c r="F36" s="1266" t="str">
        <f>IF($B36=0,"",_xlfn.XLOOKUP($B36,INPUT_DATA!$CM:$CM,INPUT_DATA!CO:CO))</f>
        <v/>
      </c>
      <c r="G36" s="261" t="str">
        <f>IF($B36=0,"",_xlfn.XLOOKUP($B36,INPUT_DATA!$CM:$CM,INPUT_DATA!CP:CP))</f>
        <v/>
      </c>
      <c r="H36" s="1266" t="str">
        <f>IF($B36=0,"",_xlfn.XLOOKUP($B36,INPUT_DATA!$CM:$CM,INPUT_DATA!CQ:CQ))</f>
        <v/>
      </c>
      <c r="I36" s="261" t="str">
        <f>IF($B36=0,"",_xlfn.XLOOKUP($B36,INPUT_DATA!$CM:$CM,INPUT_DATA!CR:CR))</f>
        <v/>
      </c>
      <c r="J36" s="1266" t="str">
        <f>IF($B36=0,"",_xlfn.XLOOKUP($B36,INPUT_DATA!$CM:$CM,INPUT_DATA!CS:CS))</f>
        <v/>
      </c>
      <c r="K36" s="261" t="str">
        <f>IF($B36=0,"",_xlfn.XLOOKUP($B36,INPUT_DATA!$CM:$CM,INPUT_DATA!CT:CT))</f>
        <v/>
      </c>
      <c r="L36" s="1266" t="str">
        <f>IF($B36=0,"",_xlfn.XLOOKUP($B36,INPUT_DATA!$CM:$CM,INPUT_DATA!CU:CU))</f>
        <v/>
      </c>
      <c r="M36" s="261" t="str">
        <f>IF($B36=0,"",_xlfn.XLOOKUP($B36,INPUT_DATA!$CM:$CM,INPUT_DATA!CV:CV))</f>
        <v/>
      </c>
      <c r="N36" s="1266" t="str">
        <f>IF($B36=0,"",_xlfn.XLOOKUP($B36,INPUT_DATA!$CM:$CM,INPUT_DATA!CW:CW))</f>
        <v/>
      </c>
      <c r="O36" s="261" t="str">
        <f>IF($B36=0,"",_xlfn.XLOOKUP($B36,INPUT_DATA!$CM:$CM,INPUT_DATA!CX:CX))</f>
        <v/>
      </c>
      <c r="P36" s="1266" t="str">
        <f>IF($B36=0,"",_xlfn.XLOOKUP($B36,INPUT_DATA!$CM:$CM,INPUT_DATA!CY:CY))</f>
        <v/>
      </c>
      <c r="Q36" s="261" t="str">
        <f>IF($B36=0,"",_xlfn.XLOOKUP($B36,INPUT_DATA!$CM:$CM,INPUT_DATA!CZ:CZ))</f>
        <v/>
      </c>
      <c r="R36" s="1266" t="str">
        <f>IF($B36=0,"",_xlfn.XLOOKUP($B36,INPUT_DATA!$CM:$CM,INPUT_DATA!DA:DA))</f>
        <v/>
      </c>
      <c r="S36" s="261" t="str">
        <f>IF($B36=0,"",_xlfn.XLOOKUP($B36,INPUT_DATA!$CM:$CM,INPUT_DATA!DB:DB))</f>
        <v/>
      </c>
      <c r="T36" s="1266" t="str">
        <f>IF($B36=0,"",_xlfn.XLOOKUP($B36,INPUT_DATA!$CM:$CM,INPUT_DATA!DC:DC))</f>
        <v/>
      </c>
      <c r="U36" s="261" t="str">
        <f>IF($B36=0,"",_xlfn.XLOOKUP($B36,INPUT_DATA!$CM:$CM,INPUT_DATA!DD:DD))</f>
        <v/>
      </c>
      <c r="V36" s="1266" t="str">
        <f>IF($B36=0,"",_xlfn.XLOOKUP($B36,INPUT_DATA!$CM:$CM,INPUT_DATA!DE:DE))</f>
        <v/>
      </c>
      <c r="W36" s="261" t="str">
        <f>IF($B36=0,"",_xlfn.XLOOKUP($B36,INPUT_DATA!$CM:$CM,INPUT_DATA!DF:DF))</f>
        <v/>
      </c>
      <c r="X36" s="1266" t="str">
        <f>IF($B36=0,"",_xlfn.XLOOKUP($B36,INPUT_DATA!$CM:$CM,INPUT_DATA!DG:DG))</f>
        <v/>
      </c>
      <c r="Y36" s="261" t="str">
        <f>IF($B36=0,"",_xlfn.XLOOKUP($B36,INPUT_DATA!$CM:$CM,INPUT_DATA!DH:DH))</f>
        <v/>
      </c>
      <c r="Z36" s="1266" t="str">
        <f>IF($B36=0,"",_xlfn.XLOOKUP($B36,INPUT_DATA!$CM:$CM,INPUT_DATA!DI:DI))</f>
        <v/>
      </c>
      <c r="AA36" s="261" t="str">
        <f>IF($B36=0,"",_xlfn.XLOOKUP($B36,INPUT_DATA!$CM:$CM,INPUT_DATA!DJ:DJ))</f>
        <v/>
      </c>
      <c r="AB36" s="1266" t="str">
        <f>IF($B36=0,"",_xlfn.XLOOKUP($B36,INPUT_DATA!$CM:$CM,INPUT_DATA!DK:DK))</f>
        <v/>
      </c>
      <c r="AC36" s="261" t="str">
        <f>IF($B36=0,"",_xlfn.XLOOKUP($B36,INPUT_DATA!$CM:$CM,INPUT_DATA!DL:DL))</f>
        <v/>
      </c>
      <c r="AD36" s="1266" t="str">
        <f>IF($B36=0,"",_xlfn.XLOOKUP($B36,INPUT_DATA!$CM:$CM,INPUT_DATA!DM:DM))</f>
        <v/>
      </c>
    </row>
    <row r="37" spans="2:30">
      <c r="B37" s="1209">
        <f>'02 - Monthly Asset Follow up'!B41</f>
        <v>0</v>
      </c>
      <c r="C37" s="261" t="str">
        <f t="shared" si="1"/>
        <v/>
      </c>
      <c r="D37" s="1266" t="str">
        <f t="shared" si="0"/>
        <v/>
      </c>
      <c r="E37" s="261" t="str">
        <f>IF($B37=0,"",_xlfn.XLOOKUP($B37,INPUT_DATA!$CM:$CM,INPUT_DATA!CN:CN))</f>
        <v/>
      </c>
      <c r="F37" s="1266" t="str">
        <f>IF($B37=0,"",_xlfn.XLOOKUP($B37,INPUT_DATA!$CM:$CM,INPUT_DATA!CO:CO))</f>
        <v/>
      </c>
      <c r="G37" s="261" t="str">
        <f>IF($B37=0,"",_xlfn.XLOOKUP($B37,INPUT_DATA!$CM:$CM,INPUT_DATA!CP:CP))</f>
        <v/>
      </c>
      <c r="H37" s="1266" t="str">
        <f>IF($B37=0,"",_xlfn.XLOOKUP($B37,INPUT_DATA!$CM:$CM,INPUT_DATA!CQ:CQ))</f>
        <v/>
      </c>
      <c r="I37" s="261" t="str">
        <f>IF($B37=0,"",_xlfn.XLOOKUP($B37,INPUT_DATA!$CM:$CM,INPUT_DATA!CR:CR))</f>
        <v/>
      </c>
      <c r="J37" s="1266" t="str">
        <f>IF($B37=0,"",_xlfn.XLOOKUP($B37,INPUT_DATA!$CM:$CM,INPUT_DATA!CS:CS))</f>
        <v/>
      </c>
      <c r="K37" s="261" t="str">
        <f>IF($B37=0,"",_xlfn.XLOOKUP($B37,INPUT_DATA!$CM:$CM,INPUT_DATA!CT:CT))</f>
        <v/>
      </c>
      <c r="L37" s="1266" t="str">
        <f>IF($B37=0,"",_xlfn.XLOOKUP($B37,INPUT_DATA!$CM:$CM,INPUT_DATA!CU:CU))</f>
        <v/>
      </c>
      <c r="M37" s="261" t="str">
        <f>IF($B37=0,"",_xlfn.XLOOKUP($B37,INPUT_DATA!$CM:$CM,INPUT_DATA!CV:CV))</f>
        <v/>
      </c>
      <c r="N37" s="1266" t="str">
        <f>IF($B37=0,"",_xlfn.XLOOKUP($B37,INPUT_DATA!$CM:$CM,INPUT_DATA!CW:CW))</f>
        <v/>
      </c>
      <c r="O37" s="261" t="str">
        <f>IF($B37=0,"",_xlfn.XLOOKUP($B37,INPUT_DATA!$CM:$CM,INPUT_DATA!CX:CX))</f>
        <v/>
      </c>
      <c r="P37" s="1266" t="str">
        <f>IF($B37=0,"",_xlfn.XLOOKUP($B37,INPUT_DATA!$CM:$CM,INPUT_DATA!CY:CY))</f>
        <v/>
      </c>
      <c r="Q37" s="261" t="str">
        <f>IF($B37=0,"",_xlfn.XLOOKUP($B37,INPUT_DATA!$CM:$CM,INPUT_DATA!CZ:CZ))</f>
        <v/>
      </c>
      <c r="R37" s="1266" t="str">
        <f>IF($B37=0,"",_xlfn.XLOOKUP($B37,INPUT_DATA!$CM:$CM,INPUT_DATA!DA:DA))</f>
        <v/>
      </c>
      <c r="S37" s="261" t="str">
        <f>IF($B37=0,"",_xlfn.XLOOKUP($B37,INPUT_DATA!$CM:$CM,INPUT_DATA!DB:DB))</f>
        <v/>
      </c>
      <c r="T37" s="1266" t="str">
        <f>IF($B37=0,"",_xlfn.XLOOKUP($B37,INPUT_DATA!$CM:$CM,INPUT_DATA!DC:DC))</f>
        <v/>
      </c>
      <c r="U37" s="261" t="str">
        <f>IF($B37=0,"",_xlfn.XLOOKUP($B37,INPUT_DATA!$CM:$CM,INPUT_DATA!DD:DD))</f>
        <v/>
      </c>
      <c r="V37" s="1266" t="str">
        <f>IF($B37=0,"",_xlfn.XLOOKUP($B37,INPUT_DATA!$CM:$CM,INPUT_DATA!DE:DE))</f>
        <v/>
      </c>
      <c r="W37" s="261" t="str">
        <f>IF($B37=0,"",_xlfn.XLOOKUP($B37,INPUT_DATA!$CM:$CM,INPUT_DATA!DF:DF))</f>
        <v/>
      </c>
      <c r="X37" s="1266" t="str">
        <f>IF($B37=0,"",_xlfn.XLOOKUP($B37,INPUT_DATA!$CM:$CM,INPUT_DATA!DG:DG))</f>
        <v/>
      </c>
      <c r="Y37" s="261" t="str">
        <f>IF($B37=0,"",_xlfn.XLOOKUP($B37,INPUT_DATA!$CM:$CM,INPUT_DATA!DH:DH))</f>
        <v/>
      </c>
      <c r="Z37" s="1266" t="str">
        <f>IF($B37=0,"",_xlfn.XLOOKUP($B37,INPUT_DATA!$CM:$CM,INPUT_DATA!DI:DI))</f>
        <v/>
      </c>
      <c r="AA37" s="261" t="str">
        <f>IF($B37=0,"",_xlfn.XLOOKUP($B37,INPUT_DATA!$CM:$CM,INPUT_DATA!DJ:DJ))</f>
        <v/>
      </c>
      <c r="AB37" s="1266" t="str">
        <f>IF($B37=0,"",_xlfn.XLOOKUP($B37,INPUT_DATA!$CM:$CM,INPUT_DATA!DK:DK))</f>
        <v/>
      </c>
      <c r="AC37" s="261" t="str">
        <f>IF($B37=0,"",_xlfn.XLOOKUP($B37,INPUT_DATA!$CM:$CM,INPUT_DATA!DL:DL))</f>
        <v/>
      </c>
      <c r="AD37" s="1266" t="str">
        <f>IF($B37=0,"",_xlfn.XLOOKUP($B37,INPUT_DATA!$CM:$CM,INPUT_DATA!DM:DM))</f>
        <v/>
      </c>
    </row>
    <row r="38" spans="2:30">
      <c r="B38" s="1209">
        <f>'02 - Monthly Asset Follow up'!B42</f>
        <v>0</v>
      </c>
      <c r="C38" s="261" t="str">
        <f t="shared" si="1"/>
        <v/>
      </c>
      <c r="D38" s="1266" t="str">
        <f t="shared" si="0"/>
        <v/>
      </c>
      <c r="E38" s="261" t="str">
        <f>IF($B38=0,"",_xlfn.XLOOKUP($B38,INPUT_DATA!$CM:$CM,INPUT_DATA!CN:CN))</f>
        <v/>
      </c>
      <c r="F38" s="1266" t="str">
        <f>IF($B38=0,"",_xlfn.XLOOKUP($B38,INPUT_DATA!$CM:$CM,INPUT_DATA!CO:CO))</f>
        <v/>
      </c>
      <c r="G38" s="261" t="str">
        <f>IF($B38=0,"",_xlfn.XLOOKUP($B38,INPUT_DATA!$CM:$CM,INPUT_DATA!CP:CP))</f>
        <v/>
      </c>
      <c r="H38" s="1266" t="str">
        <f>IF($B38=0,"",_xlfn.XLOOKUP($B38,INPUT_DATA!$CM:$CM,INPUT_DATA!CQ:CQ))</f>
        <v/>
      </c>
      <c r="I38" s="261" t="str">
        <f>IF($B38=0,"",_xlfn.XLOOKUP($B38,INPUT_DATA!$CM:$CM,INPUT_DATA!CR:CR))</f>
        <v/>
      </c>
      <c r="J38" s="1266" t="str">
        <f>IF($B38=0,"",_xlfn.XLOOKUP($B38,INPUT_DATA!$CM:$CM,INPUT_DATA!CS:CS))</f>
        <v/>
      </c>
      <c r="K38" s="261" t="str">
        <f>IF($B38=0,"",_xlfn.XLOOKUP($B38,INPUT_DATA!$CM:$CM,INPUT_DATA!CT:CT))</f>
        <v/>
      </c>
      <c r="L38" s="1266" t="str">
        <f>IF($B38=0,"",_xlfn.XLOOKUP($B38,INPUT_DATA!$CM:$CM,INPUT_DATA!CU:CU))</f>
        <v/>
      </c>
      <c r="M38" s="261" t="str">
        <f>IF($B38=0,"",_xlfn.XLOOKUP($B38,INPUT_DATA!$CM:$CM,INPUT_DATA!CV:CV))</f>
        <v/>
      </c>
      <c r="N38" s="1266" t="str">
        <f>IF($B38=0,"",_xlfn.XLOOKUP($B38,INPUT_DATA!$CM:$CM,INPUT_DATA!CW:CW))</f>
        <v/>
      </c>
      <c r="O38" s="261" t="str">
        <f>IF($B38=0,"",_xlfn.XLOOKUP($B38,INPUT_DATA!$CM:$CM,INPUT_DATA!CX:CX))</f>
        <v/>
      </c>
      <c r="P38" s="1266" t="str">
        <f>IF($B38=0,"",_xlfn.XLOOKUP($B38,INPUT_DATA!$CM:$CM,INPUT_DATA!CY:CY))</f>
        <v/>
      </c>
      <c r="Q38" s="261" t="str">
        <f>IF($B38=0,"",_xlfn.XLOOKUP($B38,INPUT_DATA!$CM:$CM,INPUT_DATA!CZ:CZ))</f>
        <v/>
      </c>
      <c r="R38" s="1266" t="str">
        <f>IF($B38=0,"",_xlfn.XLOOKUP($B38,INPUT_DATA!$CM:$CM,INPUT_DATA!DA:DA))</f>
        <v/>
      </c>
      <c r="S38" s="261" t="str">
        <f>IF($B38=0,"",_xlfn.XLOOKUP($B38,INPUT_DATA!$CM:$CM,INPUT_DATA!DB:DB))</f>
        <v/>
      </c>
      <c r="T38" s="1266" t="str">
        <f>IF($B38=0,"",_xlfn.XLOOKUP($B38,INPUT_DATA!$CM:$CM,INPUT_DATA!DC:DC))</f>
        <v/>
      </c>
      <c r="U38" s="261" t="str">
        <f>IF($B38=0,"",_xlfn.XLOOKUP($B38,INPUT_DATA!$CM:$CM,INPUT_DATA!DD:DD))</f>
        <v/>
      </c>
      <c r="V38" s="1266" t="str">
        <f>IF($B38=0,"",_xlfn.XLOOKUP($B38,INPUT_DATA!$CM:$CM,INPUT_DATA!DE:DE))</f>
        <v/>
      </c>
      <c r="W38" s="261" t="str">
        <f>IF($B38=0,"",_xlfn.XLOOKUP($B38,INPUT_DATA!$CM:$CM,INPUT_DATA!DF:DF))</f>
        <v/>
      </c>
      <c r="X38" s="1266" t="str">
        <f>IF($B38=0,"",_xlfn.XLOOKUP($B38,INPUT_DATA!$CM:$CM,INPUT_DATA!DG:DG))</f>
        <v/>
      </c>
      <c r="Y38" s="261" t="str">
        <f>IF($B38=0,"",_xlfn.XLOOKUP($B38,INPUT_DATA!$CM:$CM,INPUT_DATA!DH:DH))</f>
        <v/>
      </c>
      <c r="Z38" s="1266" t="str">
        <f>IF($B38=0,"",_xlfn.XLOOKUP($B38,INPUT_DATA!$CM:$CM,INPUT_DATA!DI:DI))</f>
        <v/>
      </c>
      <c r="AA38" s="261" t="str">
        <f>IF($B38=0,"",_xlfn.XLOOKUP($B38,INPUT_DATA!$CM:$CM,INPUT_DATA!DJ:DJ))</f>
        <v/>
      </c>
      <c r="AB38" s="1266" t="str">
        <f>IF($B38=0,"",_xlfn.XLOOKUP($B38,INPUT_DATA!$CM:$CM,INPUT_DATA!DK:DK))</f>
        <v/>
      </c>
      <c r="AC38" s="261" t="str">
        <f>IF($B38=0,"",_xlfn.XLOOKUP($B38,INPUT_DATA!$CM:$CM,INPUT_DATA!DL:DL))</f>
        <v/>
      </c>
      <c r="AD38" s="1266" t="str">
        <f>IF($B38=0,"",_xlfn.XLOOKUP($B38,INPUT_DATA!$CM:$CM,INPUT_DATA!DM:DM))</f>
        <v/>
      </c>
    </row>
    <row r="39" spans="2:30">
      <c r="B39" s="1209">
        <f>'02 - Monthly Asset Follow up'!B43</f>
        <v>0</v>
      </c>
      <c r="C39" s="261" t="str">
        <f t="shared" si="1"/>
        <v/>
      </c>
      <c r="D39" s="1266" t="str">
        <f t="shared" si="0"/>
        <v/>
      </c>
      <c r="E39" s="261" t="str">
        <f>IF($B39=0,"",_xlfn.XLOOKUP($B39,INPUT_DATA!$CM:$CM,INPUT_DATA!CN:CN))</f>
        <v/>
      </c>
      <c r="F39" s="1266" t="str">
        <f>IF($B39=0,"",_xlfn.XLOOKUP($B39,INPUT_DATA!$CM:$CM,INPUT_DATA!CO:CO))</f>
        <v/>
      </c>
      <c r="G39" s="261" t="str">
        <f>IF($B39=0,"",_xlfn.XLOOKUP($B39,INPUT_DATA!$CM:$CM,INPUT_DATA!CP:CP))</f>
        <v/>
      </c>
      <c r="H39" s="1266" t="str">
        <f>IF($B39=0,"",_xlfn.XLOOKUP($B39,INPUT_DATA!$CM:$CM,INPUT_DATA!CQ:CQ))</f>
        <v/>
      </c>
      <c r="I39" s="261" t="str">
        <f>IF($B39=0,"",_xlfn.XLOOKUP($B39,INPUT_DATA!$CM:$CM,INPUT_DATA!CR:CR))</f>
        <v/>
      </c>
      <c r="J39" s="1266" t="str">
        <f>IF($B39=0,"",_xlfn.XLOOKUP($B39,INPUT_DATA!$CM:$CM,INPUT_DATA!CS:CS))</f>
        <v/>
      </c>
      <c r="K39" s="261" t="str">
        <f>IF($B39=0,"",_xlfn.XLOOKUP($B39,INPUT_DATA!$CM:$CM,INPUT_DATA!CT:CT))</f>
        <v/>
      </c>
      <c r="L39" s="1266" t="str">
        <f>IF($B39=0,"",_xlfn.XLOOKUP($B39,INPUT_DATA!$CM:$CM,INPUT_DATA!CU:CU))</f>
        <v/>
      </c>
      <c r="M39" s="261" t="str">
        <f>IF($B39=0,"",_xlfn.XLOOKUP($B39,INPUT_DATA!$CM:$CM,INPUT_DATA!CV:CV))</f>
        <v/>
      </c>
      <c r="N39" s="1266" t="str">
        <f>IF($B39=0,"",_xlfn.XLOOKUP($B39,INPUT_DATA!$CM:$CM,INPUT_DATA!CW:CW))</f>
        <v/>
      </c>
      <c r="O39" s="261" t="str">
        <f>IF($B39=0,"",_xlfn.XLOOKUP($B39,INPUT_DATA!$CM:$CM,INPUT_DATA!CX:CX))</f>
        <v/>
      </c>
      <c r="P39" s="1266" t="str">
        <f>IF($B39=0,"",_xlfn.XLOOKUP($B39,INPUT_DATA!$CM:$CM,INPUT_DATA!CY:CY))</f>
        <v/>
      </c>
      <c r="Q39" s="261" t="str">
        <f>IF($B39=0,"",_xlfn.XLOOKUP($B39,INPUT_DATA!$CM:$CM,INPUT_DATA!CZ:CZ))</f>
        <v/>
      </c>
      <c r="R39" s="1266" t="str">
        <f>IF($B39=0,"",_xlfn.XLOOKUP($B39,INPUT_DATA!$CM:$CM,INPUT_DATA!DA:DA))</f>
        <v/>
      </c>
      <c r="S39" s="261" t="str">
        <f>IF($B39=0,"",_xlfn.XLOOKUP($B39,INPUT_DATA!$CM:$CM,INPUT_DATA!DB:DB))</f>
        <v/>
      </c>
      <c r="T39" s="1266" t="str">
        <f>IF($B39=0,"",_xlfn.XLOOKUP($B39,INPUT_DATA!$CM:$CM,INPUT_DATA!DC:DC))</f>
        <v/>
      </c>
      <c r="U39" s="261" t="str">
        <f>IF($B39=0,"",_xlfn.XLOOKUP($B39,INPUT_DATA!$CM:$CM,INPUT_DATA!DD:DD))</f>
        <v/>
      </c>
      <c r="V39" s="1266" t="str">
        <f>IF($B39=0,"",_xlfn.XLOOKUP($B39,INPUT_DATA!$CM:$CM,INPUT_DATA!DE:DE))</f>
        <v/>
      </c>
      <c r="W39" s="261" t="str">
        <f>IF($B39=0,"",_xlfn.XLOOKUP($B39,INPUT_DATA!$CM:$CM,INPUT_DATA!DF:DF))</f>
        <v/>
      </c>
      <c r="X39" s="1266" t="str">
        <f>IF($B39=0,"",_xlfn.XLOOKUP($B39,INPUT_DATA!$CM:$CM,INPUT_DATA!DG:DG))</f>
        <v/>
      </c>
      <c r="Y39" s="261" t="str">
        <f>IF($B39=0,"",_xlfn.XLOOKUP($B39,INPUT_DATA!$CM:$CM,INPUT_DATA!DH:DH))</f>
        <v/>
      </c>
      <c r="Z39" s="1266" t="str">
        <f>IF($B39=0,"",_xlfn.XLOOKUP($B39,INPUT_DATA!$CM:$CM,INPUT_DATA!DI:DI))</f>
        <v/>
      </c>
      <c r="AA39" s="261" t="str">
        <f>IF($B39=0,"",_xlfn.XLOOKUP($B39,INPUT_DATA!$CM:$CM,INPUT_DATA!DJ:DJ))</f>
        <v/>
      </c>
      <c r="AB39" s="1266" t="str">
        <f>IF($B39=0,"",_xlfn.XLOOKUP($B39,INPUT_DATA!$CM:$CM,INPUT_DATA!DK:DK))</f>
        <v/>
      </c>
      <c r="AC39" s="261" t="str">
        <f>IF($B39=0,"",_xlfn.XLOOKUP($B39,INPUT_DATA!$CM:$CM,INPUT_DATA!DL:DL))</f>
        <v/>
      </c>
      <c r="AD39" s="1266" t="str">
        <f>IF($B39=0,"",_xlfn.XLOOKUP($B39,INPUT_DATA!$CM:$CM,INPUT_DATA!DM:DM))</f>
        <v/>
      </c>
    </row>
    <row r="40" spans="2:30">
      <c r="B40" s="1209">
        <f>'02 - Monthly Asset Follow up'!B44</f>
        <v>0</v>
      </c>
      <c r="C40" s="261" t="str">
        <f t="shared" si="1"/>
        <v/>
      </c>
      <c r="D40" s="1266" t="str">
        <f t="shared" si="0"/>
        <v/>
      </c>
      <c r="E40" s="261" t="str">
        <f>IF($B40=0,"",_xlfn.XLOOKUP($B40,INPUT_DATA!$CM:$CM,INPUT_DATA!CN:CN))</f>
        <v/>
      </c>
      <c r="F40" s="1266" t="str">
        <f>IF($B40=0,"",_xlfn.XLOOKUP($B40,INPUT_DATA!$CM:$CM,INPUT_DATA!CO:CO))</f>
        <v/>
      </c>
      <c r="G40" s="261" t="str">
        <f>IF($B40=0,"",_xlfn.XLOOKUP($B40,INPUT_DATA!$CM:$CM,INPUT_DATA!CP:CP))</f>
        <v/>
      </c>
      <c r="H40" s="1266" t="str">
        <f>IF($B40=0,"",_xlfn.XLOOKUP($B40,INPUT_DATA!$CM:$CM,INPUT_DATA!CQ:CQ))</f>
        <v/>
      </c>
      <c r="I40" s="261" t="str">
        <f>IF($B40=0,"",_xlfn.XLOOKUP($B40,INPUT_DATA!$CM:$CM,INPUT_DATA!CR:CR))</f>
        <v/>
      </c>
      <c r="J40" s="1266" t="str">
        <f>IF($B40=0,"",_xlfn.XLOOKUP($B40,INPUT_DATA!$CM:$CM,INPUT_DATA!CS:CS))</f>
        <v/>
      </c>
      <c r="K40" s="261" t="str">
        <f>IF($B40=0,"",_xlfn.XLOOKUP($B40,INPUT_DATA!$CM:$CM,INPUT_DATA!CT:CT))</f>
        <v/>
      </c>
      <c r="L40" s="1266" t="str">
        <f>IF($B40=0,"",_xlfn.XLOOKUP($B40,INPUT_DATA!$CM:$CM,INPUT_DATA!CU:CU))</f>
        <v/>
      </c>
      <c r="M40" s="261" t="str">
        <f>IF($B40=0,"",_xlfn.XLOOKUP($B40,INPUT_DATA!$CM:$CM,INPUT_DATA!CV:CV))</f>
        <v/>
      </c>
      <c r="N40" s="1266" t="str">
        <f>IF($B40=0,"",_xlfn.XLOOKUP($B40,INPUT_DATA!$CM:$CM,INPUT_DATA!CW:CW))</f>
        <v/>
      </c>
      <c r="O40" s="261" t="str">
        <f>IF($B40=0,"",_xlfn.XLOOKUP($B40,INPUT_DATA!$CM:$CM,INPUT_DATA!CX:CX))</f>
        <v/>
      </c>
      <c r="P40" s="1266" t="str">
        <f>IF($B40=0,"",_xlfn.XLOOKUP($B40,INPUT_DATA!$CM:$CM,INPUT_DATA!CY:CY))</f>
        <v/>
      </c>
      <c r="Q40" s="261" t="str">
        <f>IF($B40=0,"",_xlfn.XLOOKUP($B40,INPUT_DATA!$CM:$CM,INPUT_DATA!CZ:CZ))</f>
        <v/>
      </c>
      <c r="R40" s="1266" t="str">
        <f>IF($B40=0,"",_xlfn.XLOOKUP($B40,INPUT_DATA!$CM:$CM,INPUT_DATA!DA:DA))</f>
        <v/>
      </c>
      <c r="S40" s="261" t="str">
        <f>IF($B40=0,"",_xlfn.XLOOKUP($B40,INPUT_DATA!$CM:$CM,INPUT_DATA!DB:DB))</f>
        <v/>
      </c>
      <c r="T40" s="1266" t="str">
        <f>IF($B40=0,"",_xlfn.XLOOKUP($B40,INPUT_DATA!$CM:$CM,INPUT_DATA!DC:DC))</f>
        <v/>
      </c>
      <c r="U40" s="261" t="str">
        <f>IF($B40=0,"",_xlfn.XLOOKUP($B40,INPUT_DATA!$CM:$CM,INPUT_DATA!DD:DD))</f>
        <v/>
      </c>
      <c r="V40" s="1266" t="str">
        <f>IF($B40=0,"",_xlfn.XLOOKUP($B40,INPUT_DATA!$CM:$CM,INPUT_DATA!DE:DE))</f>
        <v/>
      </c>
      <c r="W40" s="261" t="str">
        <f>IF($B40=0,"",_xlfn.XLOOKUP($B40,INPUT_DATA!$CM:$CM,INPUT_DATA!DF:DF))</f>
        <v/>
      </c>
      <c r="X40" s="1266" t="str">
        <f>IF($B40=0,"",_xlfn.XLOOKUP($B40,INPUT_DATA!$CM:$CM,INPUT_DATA!DG:DG))</f>
        <v/>
      </c>
      <c r="Y40" s="261" t="str">
        <f>IF($B40=0,"",_xlfn.XLOOKUP($B40,INPUT_DATA!$CM:$CM,INPUT_DATA!DH:DH))</f>
        <v/>
      </c>
      <c r="Z40" s="1266" t="str">
        <f>IF($B40=0,"",_xlfn.XLOOKUP($B40,INPUT_DATA!$CM:$CM,INPUT_DATA!DI:DI))</f>
        <v/>
      </c>
      <c r="AA40" s="261" t="str">
        <f>IF($B40=0,"",_xlfn.XLOOKUP($B40,INPUT_DATA!$CM:$CM,INPUT_DATA!DJ:DJ))</f>
        <v/>
      </c>
      <c r="AB40" s="1266" t="str">
        <f>IF($B40=0,"",_xlfn.XLOOKUP($B40,INPUT_DATA!$CM:$CM,INPUT_DATA!DK:DK))</f>
        <v/>
      </c>
      <c r="AC40" s="261" t="str">
        <f>IF($B40=0,"",_xlfn.XLOOKUP($B40,INPUT_DATA!$CM:$CM,INPUT_DATA!DL:DL))</f>
        <v/>
      </c>
      <c r="AD40" s="1266" t="str">
        <f>IF($B40=0,"",_xlfn.XLOOKUP($B40,INPUT_DATA!$CM:$CM,INPUT_DATA!DM:DM))</f>
        <v/>
      </c>
    </row>
    <row r="41" spans="2:30">
      <c r="B41" s="1209">
        <f>'02 - Monthly Asset Follow up'!B45</f>
        <v>0</v>
      </c>
      <c r="C41" s="261" t="str">
        <f t="shared" si="1"/>
        <v/>
      </c>
      <c r="D41" s="1266" t="str">
        <f t="shared" si="0"/>
        <v/>
      </c>
      <c r="E41" s="261" t="str">
        <f>IF($B41=0,"",_xlfn.XLOOKUP($B41,INPUT_DATA!$CM:$CM,INPUT_DATA!CN:CN))</f>
        <v/>
      </c>
      <c r="F41" s="1266" t="str">
        <f>IF($B41=0,"",_xlfn.XLOOKUP($B41,INPUT_DATA!$CM:$CM,INPUT_DATA!CO:CO))</f>
        <v/>
      </c>
      <c r="G41" s="261" t="str">
        <f>IF($B41=0,"",_xlfn.XLOOKUP($B41,INPUT_DATA!$CM:$CM,INPUT_DATA!CP:CP))</f>
        <v/>
      </c>
      <c r="H41" s="1266" t="str">
        <f>IF($B41=0,"",_xlfn.XLOOKUP($B41,INPUT_DATA!$CM:$CM,INPUT_DATA!CQ:CQ))</f>
        <v/>
      </c>
      <c r="I41" s="261" t="str">
        <f>IF($B41=0,"",_xlfn.XLOOKUP($B41,INPUT_DATA!$CM:$CM,INPUT_DATA!CR:CR))</f>
        <v/>
      </c>
      <c r="J41" s="1266" t="str">
        <f>IF($B41=0,"",_xlfn.XLOOKUP($B41,INPUT_DATA!$CM:$CM,INPUT_DATA!CS:CS))</f>
        <v/>
      </c>
      <c r="K41" s="261" t="str">
        <f>IF($B41=0,"",_xlfn.XLOOKUP($B41,INPUT_DATA!$CM:$CM,INPUT_DATA!CT:CT))</f>
        <v/>
      </c>
      <c r="L41" s="1266" t="str">
        <f>IF($B41=0,"",_xlfn.XLOOKUP($B41,INPUT_DATA!$CM:$CM,INPUT_DATA!CU:CU))</f>
        <v/>
      </c>
      <c r="M41" s="261" t="str">
        <f>IF($B41=0,"",_xlfn.XLOOKUP($B41,INPUT_DATA!$CM:$CM,INPUT_DATA!CV:CV))</f>
        <v/>
      </c>
      <c r="N41" s="1266" t="str">
        <f>IF($B41=0,"",_xlfn.XLOOKUP($B41,INPUT_DATA!$CM:$CM,INPUT_DATA!CW:CW))</f>
        <v/>
      </c>
      <c r="O41" s="261" t="str">
        <f>IF($B41=0,"",_xlfn.XLOOKUP($B41,INPUT_DATA!$CM:$CM,INPUT_DATA!CX:CX))</f>
        <v/>
      </c>
      <c r="P41" s="1266" t="str">
        <f>IF($B41=0,"",_xlfn.XLOOKUP($B41,INPUT_DATA!$CM:$CM,INPUT_DATA!CY:CY))</f>
        <v/>
      </c>
      <c r="Q41" s="261" t="str">
        <f>IF($B41=0,"",_xlfn.XLOOKUP($B41,INPUT_DATA!$CM:$CM,INPUT_DATA!CZ:CZ))</f>
        <v/>
      </c>
      <c r="R41" s="1266" t="str">
        <f>IF($B41=0,"",_xlfn.XLOOKUP($B41,INPUT_DATA!$CM:$CM,INPUT_DATA!DA:DA))</f>
        <v/>
      </c>
      <c r="S41" s="261" t="str">
        <f>IF($B41=0,"",_xlfn.XLOOKUP($B41,INPUT_DATA!$CM:$CM,INPUT_DATA!DB:DB))</f>
        <v/>
      </c>
      <c r="T41" s="1266" t="str">
        <f>IF($B41=0,"",_xlfn.XLOOKUP($B41,INPUT_DATA!$CM:$CM,INPUT_DATA!DC:DC))</f>
        <v/>
      </c>
      <c r="U41" s="261" t="str">
        <f>IF($B41=0,"",_xlfn.XLOOKUP($B41,INPUT_DATA!$CM:$CM,INPUT_DATA!DD:DD))</f>
        <v/>
      </c>
      <c r="V41" s="1266" t="str">
        <f>IF($B41=0,"",_xlfn.XLOOKUP($B41,INPUT_DATA!$CM:$CM,INPUT_DATA!DE:DE))</f>
        <v/>
      </c>
      <c r="W41" s="261" t="str">
        <f>IF($B41=0,"",_xlfn.XLOOKUP($B41,INPUT_DATA!$CM:$CM,INPUT_DATA!DF:DF))</f>
        <v/>
      </c>
      <c r="X41" s="1266" t="str">
        <f>IF($B41=0,"",_xlfn.XLOOKUP($B41,INPUT_DATA!$CM:$CM,INPUT_DATA!DG:DG))</f>
        <v/>
      </c>
      <c r="Y41" s="261" t="str">
        <f>IF($B41=0,"",_xlfn.XLOOKUP($B41,INPUT_DATA!$CM:$CM,INPUT_DATA!DH:DH))</f>
        <v/>
      </c>
      <c r="Z41" s="1266" t="str">
        <f>IF($B41=0,"",_xlfn.XLOOKUP($B41,INPUT_DATA!$CM:$CM,INPUT_DATA!DI:DI))</f>
        <v/>
      </c>
      <c r="AA41" s="261" t="str">
        <f>IF($B41=0,"",_xlfn.XLOOKUP($B41,INPUT_DATA!$CM:$CM,INPUT_DATA!DJ:DJ))</f>
        <v/>
      </c>
      <c r="AB41" s="1266" t="str">
        <f>IF($B41=0,"",_xlfn.XLOOKUP($B41,INPUT_DATA!$CM:$CM,INPUT_DATA!DK:DK))</f>
        <v/>
      </c>
      <c r="AC41" s="261" t="str">
        <f>IF($B41=0,"",_xlfn.XLOOKUP($B41,INPUT_DATA!$CM:$CM,INPUT_DATA!DL:DL))</f>
        <v/>
      </c>
      <c r="AD41" s="1266" t="str">
        <f>IF($B41=0,"",_xlfn.XLOOKUP($B41,INPUT_DATA!$CM:$CM,INPUT_DATA!DM:DM))</f>
        <v/>
      </c>
    </row>
    <row r="42" spans="2:30">
      <c r="B42" s="1209">
        <f>'02 - Monthly Asset Follow up'!B46</f>
        <v>0</v>
      </c>
      <c r="C42" s="261" t="str">
        <f t="shared" si="1"/>
        <v/>
      </c>
      <c r="D42" s="1266" t="str">
        <f t="shared" si="0"/>
        <v/>
      </c>
      <c r="E42" s="261" t="str">
        <f>IF($B42=0,"",_xlfn.XLOOKUP($B42,INPUT_DATA!$CM:$CM,INPUT_DATA!CN:CN))</f>
        <v/>
      </c>
      <c r="F42" s="1266" t="str">
        <f>IF($B42=0,"",_xlfn.XLOOKUP($B42,INPUT_DATA!$CM:$CM,INPUT_DATA!CO:CO))</f>
        <v/>
      </c>
      <c r="G42" s="261" t="str">
        <f>IF($B42=0,"",_xlfn.XLOOKUP($B42,INPUT_DATA!$CM:$CM,INPUT_DATA!CP:CP))</f>
        <v/>
      </c>
      <c r="H42" s="1266" t="str">
        <f>IF($B42=0,"",_xlfn.XLOOKUP($B42,INPUT_DATA!$CM:$CM,INPUT_DATA!CQ:CQ))</f>
        <v/>
      </c>
      <c r="I42" s="261" t="str">
        <f>IF($B42=0,"",_xlfn.XLOOKUP($B42,INPUT_DATA!$CM:$CM,INPUT_DATA!CR:CR))</f>
        <v/>
      </c>
      <c r="J42" s="1266" t="str">
        <f>IF($B42=0,"",_xlfn.XLOOKUP($B42,INPUT_DATA!$CM:$CM,INPUT_DATA!CS:CS))</f>
        <v/>
      </c>
      <c r="K42" s="261" t="str">
        <f>IF($B42=0,"",_xlfn.XLOOKUP($B42,INPUT_DATA!$CM:$CM,INPUT_DATA!CT:CT))</f>
        <v/>
      </c>
      <c r="L42" s="1266" t="str">
        <f>IF($B42=0,"",_xlfn.XLOOKUP($B42,INPUT_DATA!$CM:$CM,INPUT_DATA!CU:CU))</f>
        <v/>
      </c>
      <c r="M42" s="261" t="str">
        <f>IF($B42=0,"",_xlfn.XLOOKUP($B42,INPUT_DATA!$CM:$CM,INPUT_DATA!CV:CV))</f>
        <v/>
      </c>
      <c r="N42" s="1266" t="str">
        <f>IF($B42=0,"",_xlfn.XLOOKUP($B42,INPUT_DATA!$CM:$CM,INPUT_DATA!CW:CW))</f>
        <v/>
      </c>
      <c r="O42" s="261" t="str">
        <f>IF($B42=0,"",_xlfn.XLOOKUP($B42,INPUT_DATA!$CM:$CM,INPUT_DATA!CX:CX))</f>
        <v/>
      </c>
      <c r="P42" s="1266" t="str">
        <f>IF($B42=0,"",_xlfn.XLOOKUP($B42,INPUT_DATA!$CM:$CM,INPUT_DATA!CY:CY))</f>
        <v/>
      </c>
      <c r="Q42" s="261" t="str">
        <f>IF($B42=0,"",_xlfn.XLOOKUP($B42,INPUT_DATA!$CM:$CM,INPUT_DATA!CZ:CZ))</f>
        <v/>
      </c>
      <c r="R42" s="1266" t="str">
        <f>IF($B42=0,"",_xlfn.XLOOKUP($B42,INPUT_DATA!$CM:$CM,INPUT_DATA!DA:DA))</f>
        <v/>
      </c>
      <c r="S42" s="261" t="str">
        <f>IF($B42=0,"",_xlfn.XLOOKUP($B42,INPUT_DATA!$CM:$CM,INPUT_DATA!DB:DB))</f>
        <v/>
      </c>
      <c r="T42" s="1266" t="str">
        <f>IF($B42=0,"",_xlfn.XLOOKUP($B42,INPUT_DATA!$CM:$CM,INPUT_DATA!DC:DC))</f>
        <v/>
      </c>
      <c r="U42" s="261" t="str">
        <f>IF($B42=0,"",_xlfn.XLOOKUP($B42,INPUT_DATA!$CM:$CM,INPUT_DATA!DD:DD))</f>
        <v/>
      </c>
      <c r="V42" s="1266" t="str">
        <f>IF($B42=0,"",_xlfn.XLOOKUP($B42,INPUT_DATA!$CM:$CM,INPUT_DATA!DE:DE))</f>
        <v/>
      </c>
      <c r="W42" s="261" t="str">
        <f>IF($B42=0,"",_xlfn.XLOOKUP($B42,INPUT_DATA!$CM:$CM,INPUT_DATA!DF:DF))</f>
        <v/>
      </c>
      <c r="X42" s="1266" t="str">
        <f>IF($B42=0,"",_xlfn.XLOOKUP($B42,INPUT_DATA!$CM:$CM,INPUT_DATA!DG:DG))</f>
        <v/>
      </c>
      <c r="Y42" s="261" t="str">
        <f>IF($B42=0,"",_xlfn.XLOOKUP($B42,INPUT_DATA!$CM:$CM,INPUT_DATA!DH:DH))</f>
        <v/>
      </c>
      <c r="Z42" s="1266" t="str">
        <f>IF($B42=0,"",_xlfn.XLOOKUP($B42,INPUT_DATA!$CM:$CM,INPUT_DATA!DI:DI))</f>
        <v/>
      </c>
      <c r="AA42" s="261" t="str">
        <f>IF($B42=0,"",_xlfn.XLOOKUP($B42,INPUT_DATA!$CM:$CM,INPUT_DATA!DJ:DJ))</f>
        <v/>
      </c>
      <c r="AB42" s="1266" t="str">
        <f>IF($B42=0,"",_xlfn.XLOOKUP($B42,INPUT_DATA!$CM:$CM,INPUT_DATA!DK:DK))</f>
        <v/>
      </c>
      <c r="AC42" s="261" t="str">
        <f>IF($B42=0,"",_xlfn.XLOOKUP($B42,INPUT_DATA!$CM:$CM,INPUT_DATA!DL:DL))</f>
        <v/>
      </c>
      <c r="AD42" s="1266" t="str">
        <f>IF($B42=0,"",_xlfn.XLOOKUP($B42,INPUT_DATA!$CM:$CM,INPUT_DATA!DM:DM))</f>
        <v/>
      </c>
    </row>
    <row r="43" spans="2:30">
      <c r="B43" s="1209">
        <f>'02 - Monthly Asset Follow up'!B47</f>
        <v>0</v>
      </c>
      <c r="C43" s="261" t="str">
        <f t="shared" si="1"/>
        <v/>
      </c>
      <c r="D43" s="1266" t="str">
        <f t="shared" si="0"/>
        <v/>
      </c>
      <c r="E43" s="261" t="str">
        <f>IF($B43=0,"",_xlfn.XLOOKUP($B43,INPUT_DATA!$CM:$CM,INPUT_DATA!CN:CN))</f>
        <v/>
      </c>
      <c r="F43" s="1266" t="str">
        <f>IF($B43=0,"",_xlfn.XLOOKUP($B43,INPUT_DATA!$CM:$CM,INPUT_DATA!CO:CO))</f>
        <v/>
      </c>
      <c r="G43" s="261" t="str">
        <f>IF($B43=0,"",_xlfn.XLOOKUP($B43,INPUT_DATA!$CM:$CM,INPUT_DATA!CP:CP))</f>
        <v/>
      </c>
      <c r="H43" s="1266" t="str">
        <f>IF($B43=0,"",_xlfn.XLOOKUP($B43,INPUT_DATA!$CM:$CM,INPUT_DATA!CQ:CQ))</f>
        <v/>
      </c>
      <c r="I43" s="261" t="str">
        <f>IF($B43=0,"",_xlfn.XLOOKUP($B43,INPUT_DATA!$CM:$CM,INPUT_DATA!CR:CR))</f>
        <v/>
      </c>
      <c r="J43" s="1266" t="str">
        <f>IF($B43=0,"",_xlfn.XLOOKUP($B43,INPUT_DATA!$CM:$CM,INPUT_DATA!CS:CS))</f>
        <v/>
      </c>
      <c r="K43" s="261" t="str">
        <f>IF($B43=0,"",_xlfn.XLOOKUP($B43,INPUT_DATA!$CM:$CM,INPUT_DATA!CT:CT))</f>
        <v/>
      </c>
      <c r="L43" s="1266" t="str">
        <f>IF($B43=0,"",_xlfn.XLOOKUP($B43,INPUT_DATA!$CM:$CM,INPUT_DATA!CU:CU))</f>
        <v/>
      </c>
      <c r="M43" s="261" t="str">
        <f>IF($B43=0,"",_xlfn.XLOOKUP($B43,INPUT_DATA!$CM:$CM,INPUT_DATA!CV:CV))</f>
        <v/>
      </c>
      <c r="N43" s="1266" t="str">
        <f>IF($B43=0,"",_xlfn.XLOOKUP($B43,INPUT_DATA!$CM:$CM,INPUT_DATA!CW:CW))</f>
        <v/>
      </c>
      <c r="O43" s="261" t="str">
        <f>IF($B43=0,"",_xlfn.XLOOKUP($B43,INPUT_DATA!$CM:$CM,INPUT_DATA!CX:CX))</f>
        <v/>
      </c>
      <c r="P43" s="1266" t="str">
        <f>IF($B43=0,"",_xlfn.XLOOKUP($B43,INPUT_DATA!$CM:$CM,INPUT_DATA!CY:CY))</f>
        <v/>
      </c>
      <c r="Q43" s="261" t="str">
        <f>IF($B43=0,"",_xlfn.XLOOKUP($B43,INPUT_DATA!$CM:$CM,INPUT_DATA!CZ:CZ))</f>
        <v/>
      </c>
      <c r="R43" s="1266" t="str">
        <f>IF($B43=0,"",_xlfn.XLOOKUP($B43,INPUT_DATA!$CM:$CM,INPUT_DATA!DA:DA))</f>
        <v/>
      </c>
      <c r="S43" s="261" t="str">
        <f>IF($B43=0,"",_xlfn.XLOOKUP($B43,INPUT_DATA!$CM:$CM,INPUT_DATA!DB:DB))</f>
        <v/>
      </c>
      <c r="T43" s="1266" t="str">
        <f>IF($B43=0,"",_xlfn.XLOOKUP($B43,INPUT_DATA!$CM:$CM,INPUT_DATA!DC:DC))</f>
        <v/>
      </c>
      <c r="U43" s="261" t="str">
        <f>IF($B43=0,"",_xlfn.XLOOKUP($B43,INPUT_DATA!$CM:$CM,INPUT_DATA!DD:DD))</f>
        <v/>
      </c>
      <c r="V43" s="1266" t="str">
        <f>IF($B43=0,"",_xlfn.XLOOKUP($B43,INPUT_DATA!$CM:$CM,INPUT_DATA!DE:DE))</f>
        <v/>
      </c>
      <c r="W43" s="261" t="str">
        <f>IF($B43=0,"",_xlfn.XLOOKUP($B43,INPUT_DATA!$CM:$CM,INPUT_DATA!DF:DF))</f>
        <v/>
      </c>
      <c r="X43" s="1266" t="str">
        <f>IF($B43=0,"",_xlfn.XLOOKUP($B43,INPUT_DATA!$CM:$CM,INPUT_DATA!DG:DG))</f>
        <v/>
      </c>
      <c r="Y43" s="261" t="str">
        <f>IF($B43=0,"",_xlfn.XLOOKUP($B43,INPUT_DATA!$CM:$CM,INPUT_DATA!DH:DH))</f>
        <v/>
      </c>
      <c r="Z43" s="1266" t="str">
        <f>IF($B43=0,"",_xlfn.XLOOKUP($B43,INPUT_DATA!$CM:$CM,INPUT_DATA!DI:DI))</f>
        <v/>
      </c>
      <c r="AA43" s="261" t="str">
        <f>IF($B43=0,"",_xlfn.XLOOKUP($B43,INPUT_DATA!$CM:$CM,INPUT_DATA!DJ:DJ))</f>
        <v/>
      </c>
      <c r="AB43" s="1266" t="str">
        <f>IF($B43=0,"",_xlfn.XLOOKUP($B43,INPUT_DATA!$CM:$CM,INPUT_DATA!DK:DK))</f>
        <v/>
      </c>
      <c r="AC43" s="261" t="str">
        <f>IF($B43=0,"",_xlfn.XLOOKUP($B43,INPUT_DATA!$CM:$CM,INPUT_DATA!DL:DL))</f>
        <v/>
      </c>
      <c r="AD43" s="1266" t="str">
        <f>IF($B43=0,"",_xlfn.XLOOKUP($B43,INPUT_DATA!$CM:$CM,INPUT_DATA!DM:DM))</f>
        <v/>
      </c>
    </row>
    <row r="44" spans="2:30">
      <c r="B44" s="1209">
        <f>'02 - Monthly Asset Follow up'!B48</f>
        <v>0</v>
      </c>
      <c r="C44" s="261" t="str">
        <f t="shared" si="1"/>
        <v/>
      </c>
      <c r="D44" s="1266" t="str">
        <f t="shared" si="0"/>
        <v/>
      </c>
      <c r="E44" s="261" t="str">
        <f>IF($B44=0,"",_xlfn.XLOOKUP($B44,INPUT_DATA!$CM:$CM,INPUT_DATA!CN:CN))</f>
        <v/>
      </c>
      <c r="F44" s="1266" t="str">
        <f>IF($B44=0,"",_xlfn.XLOOKUP($B44,INPUT_DATA!$CM:$CM,INPUT_DATA!CO:CO))</f>
        <v/>
      </c>
      <c r="G44" s="261" t="str">
        <f>IF($B44=0,"",_xlfn.XLOOKUP($B44,INPUT_DATA!$CM:$CM,INPUT_DATA!CP:CP))</f>
        <v/>
      </c>
      <c r="H44" s="1266" t="str">
        <f>IF($B44=0,"",_xlfn.XLOOKUP($B44,INPUT_DATA!$CM:$CM,INPUT_DATA!CQ:CQ))</f>
        <v/>
      </c>
      <c r="I44" s="261" t="str">
        <f>IF($B44=0,"",_xlfn.XLOOKUP($B44,INPUT_DATA!$CM:$CM,INPUT_DATA!CR:CR))</f>
        <v/>
      </c>
      <c r="J44" s="1266" t="str">
        <f>IF($B44=0,"",_xlfn.XLOOKUP($B44,INPUT_DATA!$CM:$CM,INPUT_DATA!CS:CS))</f>
        <v/>
      </c>
      <c r="K44" s="261" t="str">
        <f>IF($B44=0,"",_xlfn.XLOOKUP($B44,INPUT_DATA!$CM:$CM,INPUT_DATA!CT:CT))</f>
        <v/>
      </c>
      <c r="L44" s="1266" t="str">
        <f>IF($B44=0,"",_xlfn.XLOOKUP($B44,INPUT_DATA!$CM:$CM,INPUT_DATA!CU:CU))</f>
        <v/>
      </c>
      <c r="M44" s="261" t="str">
        <f>IF($B44=0,"",_xlfn.XLOOKUP($B44,INPUT_DATA!$CM:$CM,INPUT_DATA!CV:CV))</f>
        <v/>
      </c>
      <c r="N44" s="1266" t="str">
        <f>IF($B44=0,"",_xlfn.XLOOKUP($B44,INPUT_DATA!$CM:$CM,INPUT_DATA!CW:CW))</f>
        <v/>
      </c>
      <c r="O44" s="261" t="str">
        <f>IF($B44=0,"",_xlfn.XLOOKUP($B44,INPUT_DATA!$CM:$CM,INPUT_DATA!CX:CX))</f>
        <v/>
      </c>
      <c r="P44" s="1266" t="str">
        <f>IF($B44=0,"",_xlfn.XLOOKUP($B44,INPUT_DATA!$CM:$CM,INPUT_DATA!CY:CY))</f>
        <v/>
      </c>
      <c r="Q44" s="261" t="str">
        <f>IF($B44=0,"",_xlfn.XLOOKUP($B44,INPUT_DATA!$CM:$CM,INPUT_DATA!CZ:CZ))</f>
        <v/>
      </c>
      <c r="R44" s="1266" t="str">
        <f>IF($B44=0,"",_xlfn.XLOOKUP($B44,INPUT_DATA!$CM:$CM,INPUT_DATA!DA:DA))</f>
        <v/>
      </c>
      <c r="S44" s="261" t="str">
        <f>IF($B44=0,"",_xlfn.XLOOKUP($B44,INPUT_DATA!$CM:$CM,INPUT_DATA!DB:DB))</f>
        <v/>
      </c>
      <c r="T44" s="1266" t="str">
        <f>IF($B44=0,"",_xlfn.XLOOKUP($B44,INPUT_DATA!$CM:$CM,INPUT_DATA!DC:DC))</f>
        <v/>
      </c>
      <c r="U44" s="261" t="str">
        <f>IF($B44=0,"",_xlfn.XLOOKUP($B44,INPUT_DATA!$CM:$CM,INPUT_DATA!DD:DD))</f>
        <v/>
      </c>
      <c r="V44" s="1266" t="str">
        <f>IF($B44=0,"",_xlfn.XLOOKUP($B44,INPUT_DATA!$CM:$CM,INPUT_DATA!DE:DE))</f>
        <v/>
      </c>
      <c r="W44" s="261" t="str">
        <f>IF($B44=0,"",_xlfn.XLOOKUP($B44,INPUT_DATA!$CM:$CM,INPUT_DATA!DF:DF))</f>
        <v/>
      </c>
      <c r="X44" s="1266" t="str">
        <f>IF($B44=0,"",_xlfn.XLOOKUP($B44,INPUT_DATA!$CM:$CM,INPUT_DATA!DG:DG))</f>
        <v/>
      </c>
      <c r="Y44" s="261" t="str">
        <f>IF($B44=0,"",_xlfn.XLOOKUP($B44,INPUT_DATA!$CM:$CM,INPUT_DATA!DH:DH))</f>
        <v/>
      </c>
      <c r="Z44" s="1266" t="str">
        <f>IF($B44=0,"",_xlfn.XLOOKUP($B44,INPUT_DATA!$CM:$CM,INPUT_DATA!DI:DI))</f>
        <v/>
      </c>
      <c r="AA44" s="261" t="str">
        <f>IF($B44=0,"",_xlfn.XLOOKUP($B44,INPUT_DATA!$CM:$CM,INPUT_DATA!DJ:DJ))</f>
        <v/>
      </c>
      <c r="AB44" s="1266" t="str">
        <f>IF($B44=0,"",_xlfn.XLOOKUP($B44,INPUT_DATA!$CM:$CM,INPUT_DATA!DK:DK))</f>
        <v/>
      </c>
      <c r="AC44" s="261" t="str">
        <f>IF($B44=0,"",_xlfn.XLOOKUP($B44,INPUT_DATA!$CM:$CM,INPUT_DATA!DL:DL))</f>
        <v/>
      </c>
      <c r="AD44" s="1266" t="str">
        <f>IF($B44=0,"",_xlfn.XLOOKUP($B44,INPUT_DATA!$CM:$CM,INPUT_DATA!DM:DM))</f>
        <v/>
      </c>
    </row>
    <row r="45" spans="2:30">
      <c r="B45" s="1209">
        <f>'02 - Monthly Asset Follow up'!B49</f>
        <v>0</v>
      </c>
      <c r="C45" s="261" t="str">
        <f t="shared" si="1"/>
        <v/>
      </c>
      <c r="D45" s="1266" t="str">
        <f t="shared" si="0"/>
        <v/>
      </c>
      <c r="E45" s="261" t="str">
        <f>IF($B45=0,"",_xlfn.XLOOKUP($B45,INPUT_DATA!$CM:$CM,INPUT_DATA!CN:CN))</f>
        <v/>
      </c>
      <c r="F45" s="1266" t="str">
        <f>IF($B45=0,"",_xlfn.XLOOKUP($B45,INPUT_DATA!$CM:$CM,INPUT_DATA!CO:CO))</f>
        <v/>
      </c>
      <c r="G45" s="261" t="str">
        <f>IF($B45=0,"",_xlfn.XLOOKUP($B45,INPUT_DATA!$CM:$CM,INPUT_DATA!CP:CP))</f>
        <v/>
      </c>
      <c r="H45" s="1266" t="str">
        <f>IF($B45=0,"",_xlfn.XLOOKUP($B45,INPUT_DATA!$CM:$CM,INPUT_DATA!CQ:CQ))</f>
        <v/>
      </c>
      <c r="I45" s="261" t="str">
        <f>IF($B45=0,"",_xlfn.XLOOKUP($B45,INPUT_DATA!$CM:$CM,INPUT_DATA!CR:CR))</f>
        <v/>
      </c>
      <c r="J45" s="1266" t="str">
        <f>IF($B45=0,"",_xlfn.XLOOKUP($B45,INPUT_DATA!$CM:$CM,INPUT_DATA!CS:CS))</f>
        <v/>
      </c>
      <c r="K45" s="261" t="str">
        <f>IF($B45=0,"",_xlfn.XLOOKUP($B45,INPUT_DATA!$CM:$CM,INPUT_DATA!CT:CT))</f>
        <v/>
      </c>
      <c r="L45" s="1266" t="str">
        <f>IF($B45=0,"",_xlfn.XLOOKUP($B45,INPUT_DATA!$CM:$CM,INPUT_DATA!CU:CU))</f>
        <v/>
      </c>
      <c r="M45" s="261" t="str">
        <f>IF($B45=0,"",_xlfn.XLOOKUP($B45,INPUT_DATA!$CM:$CM,INPUT_DATA!CV:CV))</f>
        <v/>
      </c>
      <c r="N45" s="1266" t="str">
        <f>IF($B45=0,"",_xlfn.XLOOKUP($B45,INPUT_DATA!$CM:$CM,INPUT_DATA!CW:CW))</f>
        <v/>
      </c>
      <c r="O45" s="261" t="str">
        <f>IF($B45=0,"",_xlfn.XLOOKUP($B45,INPUT_DATA!$CM:$CM,INPUT_DATA!CX:CX))</f>
        <v/>
      </c>
      <c r="P45" s="1266" t="str">
        <f>IF($B45=0,"",_xlfn.XLOOKUP($B45,INPUT_DATA!$CM:$CM,INPUT_DATA!CY:CY))</f>
        <v/>
      </c>
      <c r="Q45" s="261" t="str">
        <f>IF($B45=0,"",_xlfn.XLOOKUP($B45,INPUT_DATA!$CM:$CM,INPUT_DATA!CZ:CZ))</f>
        <v/>
      </c>
      <c r="R45" s="1266" t="str">
        <f>IF($B45=0,"",_xlfn.XLOOKUP($B45,INPUT_DATA!$CM:$CM,INPUT_DATA!DA:DA))</f>
        <v/>
      </c>
      <c r="S45" s="261" t="str">
        <f>IF($B45=0,"",_xlfn.XLOOKUP($B45,INPUT_DATA!$CM:$CM,INPUT_DATA!DB:DB))</f>
        <v/>
      </c>
      <c r="T45" s="1266" t="str">
        <f>IF($B45=0,"",_xlfn.XLOOKUP($B45,INPUT_DATA!$CM:$CM,INPUT_DATA!DC:DC))</f>
        <v/>
      </c>
      <c r="U45" s="261" t="str">
        <f>IF($B45=0,"",_xlfn.XLOOKUP($B45,INPUT_DATA!$CM:$CM,INPUT_DATA!DD:DD))</f>
        <v/>
      </c>
      <c r="V45" s="1266" t="str">
        <f>IF($B45=0,"",_xlfn.XLOOKUP($B45,INPUT_DATA!$CM:$CM,INPUT_DATA!DE:DE))</f>
        <v/>
      </c>
      <c r="W45" s="261" t="str">
        <f>IF($B45=0,"",_xlfn.XLOOKUP($B45,INPUT_DATA!$CM:$CM,INPUT_DATA!DF:DF))</f>
        <v/>
      </c>
      <c r="X45" s="1266" t="str">
        <f>IF($B45=0,"",_xlfn.XLOOKUP($B45,INPUT_DATA!$CM:$CM,INPUT_DATA!DG:DG))</f>
        <v/>
      </c>
      <c r="Y45" s="261" t="str">
        <f>IF($B45=0,"",_xlfn.XLOOKUP($B45,INPUT_DATA!$CM:$CM,INPUT_DATA!DH:DH))</f>
        <v/>
      </c>
      <c r="Z45" s="1266" t="str">
        <f>IF($B45=0,"",_xlfn.XLOOKUP($B45,INPUT_DATA!$CM:$CM,INPUT_DATA!DI:DI))</f>
        <v/>
      </c>
      <c r="AA45" s="261" t="str">
        <f>IF($B45=0,"",_xlfn.XLOOKUP($B45,INPUT_DATA!$CM:$CM,INPUT_DATA!DJ:DJ))</f>
        <v/>
      </c>
      <c r="AB45" s="1266" t="str">
        <f>IF($B45=0,"",_xlfn.XLOOKUP($B45,INPUT_DATA!$CM:$CM,INPUT_DATA!DK:DK))</f>
        <v/>
      </c>
      <c r="AC45" s="261" t="str">
        <f>IF($B45=0,"",_xlfn.XLOOKUP($B45,INPUT_DATA!$CM:$CM,INPUT_DATA!DL:DL))</f>
        <v/>
      </c>
      <c r="AD45" s="1266" t="str">
        <f>IF($B45=0,"",_xlfn.XLOOKUP($B45,INPUT_DATA!$CM:$CM,INPUT_DATA!DM:DM))</f>
        <v/>
      </c>
    </row>
    <row r="46" spans="2:30">
      <c r="B46" s="1209">
        <f>'02 - Monthly Asset Follow up'!B50</f>
        <v>0</v>
      </c>
      <c r="C46" s="261" t="str">
        <f t="shared" si="1"/>
        <v/>
      </c>
      <c r="D46" s="1266" t="str">
        <f t="shared" si="0"/>
        <v/>
      </c>
      <c r="E46" s="261" t="str">
        <f>IF($B46=0,"",_xlfn.XLOOKUP($B46,INPUT_DATA!$CM:$CM,INPUT_DATA!CN:CN))</f>
        <v/>
      </c>
      <c r="F46" s="1266" t="str">
        <f>IF($B46=0,"",_xlfn.XLOOKUP($B46,INPUT_DATA!$CM:$CM,INPUT_DATA!CO:CO))</f>
        <v/>
      </c>
      <c r="G46" s="261" t="str">
        <f>IF($B46=0,"",_xlfn.XLOOKUP($B46,INPUT_DATA!$CM:$CM,INPUT_DATA!CP:CP))</f>
        <v/>
      </c>
      <c r="H46" s="1266" t="str">
        <f>IF($B46=0,"",_xlfn.XLOOKUP($B46,INPUT_DATA!$CM:$CM,INPUT_DATA!CQ:CQ))</f>
        <v/>
      </c>
      <c r="I46" s="261" t="str">
        <f>IF($B46=0,"",_xlfn.XLOOKUP($B46,INPUT_DATA!$CM:$CM,INPUT_DATA!CR:CR))</f>
        <v/>
      </c>
      <c r="J46" s="1266" t="str">
        <f>IF($B46=0,"",_xlfn.XLOOKUP($B46,INPUT_DATA!$CM:$CM,INPUT_DATA!CS:CS))</f>
        <v/>
      </c>
      <c r="K46" s="261" t="str">
        <f>IF($B46=0,"",_xlfn.XLOOKUP($B46,INPUT_DATA!$CM:$CM,INPUT_DATA!CT:CT))</f>
        <v/>
      </c>
      <c r="L46" s="1266" t="str">
        <f>IF($B46=0,"",_xlfn.XLOOKUP($B46,INPUT_DATA!$CM:$CM,INPUT_DATA!CU:CU))</f>
        <v/>
      </c>
      <c r="M46" s="261" t="str">
        <f>IF($B46=0,"",_xlfn.XLOOKUP($B46,INPUT_DATA!$CM:$CM,INPUT_DATA!CV:CV))</f>
        <v/>
      </c>
      <c r="N46" s="1266" t="str">
        <f>IF($B46=0,"",_xlfn.XLOOKUP($B46,INPUT_DATA!$CM:$CM,INPUT_DATA!CW:CW))</f>
        <v/>
      </c>
      <c r="O46" s="261" t="str">
        <f>IF($B46=0,"",_xlfn.XLOOKUP($B46,INPUT_DATA!$CM:$CM,INPUT_DATA!CX:CX))</f>
        <v/>
      </c>
      <c r="P46" s="1266" t="str">
        <f>IF($B46=0,"",_xlfn.XLOOKUP($B46,INPUT_DATA!$CM:$CM,INPUT_DATA!CY:CY))</f>
        <v/>
      </c>
      <c r="Q46" s="261" t="str">
        <f>IF($B46=0,"",_xlfn.XLOOKUP($B46,INPUT_DATA!$CM:$CM,INPUT_DATA!CZ:CZ))</f>
        <v/>
      </c>
      <c r="R46" s="1266" t="str">
        <f>IF($B46=0,"",_xlfn.XLOOKUP($B46,INPUT_DATA!$CM:$CM,INPUT_DATA!DA:DA))</f>
        <v/>
      </c>
      <c r="S46" s="261" t="str">
        <f>IF($B46=0,"",_xlfn.XLOOKUP($B46,INPUT_DATA!$CM:$CM,INPUT_DATA!DB:DB))</f>
        <v/>
      </c>
      <c r="T46" s="1266" t="str">
        <f>IF($B46=0,"",_xlfn.XLOOKUP($B46,INPUT_DATA!$CM:$CM,INPUT_DATA!DC:DC))</f>
        <v/>
      </c>
      <c r="U46" s="261" t="str">
        <f>IF($B46=0,"",_xlfn.XLOOKUP($B46,INPUT_DATA!$CM:$CM,INPUT_DATA!DD:DD))</f>
        <v/>
      </c>
      <c r="V46" s="1266" t="str">
        <f>IF($B46=0,"",_xlfn.XLOOKUP($B46,INPUT_DATA!$CM:$CM,INPUT_DATA!DE:DE))</f>
        <v/>
      </c>
      <c r="W46" s="261" t="str">
        <f>IF($B46=0,"",_xlfn.XLOOKUP($B46,INPUT_DATA!$CM:$CM,INPUT_DATA!DF:DF))</f>
        <v/>
      </c>
      <c r="X46" s="1266" t="str">
        <f>IF($B46=0,"",_xlfn.XLOOKUP($B46,INPUT_DATA!$CM:$CM,INPUT_DATA!DG:DG))</f>
        <v/>
      </c>
      <c r="Y46" s="261" t="str">
        <f>IF($B46=0,"",_xlfn.XLOOKUP($B46,INPUT_DATA!$CM:$CM,INPUT_DATA!DH:DH))</f>
        <v/>
      </c>
      <c r="Z46" s="1266" t="str">
        <f>IF($B46=0,"",_xlfn.XLOOKUP($B46,INPUT_DATA!$CM:$CM,INPUT_DATA!DI:DI))</f>
        <v/>
      </c>
      <c r="AA46" s="261" t="str">
        <f>IF($B46=0,"",_xlfn.XLOOKUP($B46,INPUT_DATA!$CM:$CM,INPUT_DATA!DJ:DJ))</f>
        <v/>
      </c>
      <c r="AB46" s="1266" t="str">
        <f>IF($B46=0,"",_xlfn.XLOOKUP($B46,INPUT_DATA!$CM:$CM,INPUT_DATA!DK:DK))</f>
        <v/>
      </c>
      <c r="AC46" s="261" t="str">
        <f>IF($B46=0,"",_xlfn.XLOOKUP($B46,INPUT_DATA!$CM:$CM,INPUT_DATA!DL:DL))</f>
        <v/>
      </c>
      <c r="AD46" s="1266" t="str">
        <f>IF($B46=0,"",_xlfn.XLOOKUP($B46,INPUT_DATA!$CM:$CM,INPUT_DATA!DM:DM))</f>
        <v/>
      </c>
    </row>
    <row r="47" spans="2:30">
      <c r="B47" s="1209">
        <f>'02 - Monthly Asset Follow up'!B51</f>
        <v>0</v>
      </c>
      <c r="C47" s="261" t="str">
        <f t="shared" si="1"/>
        <v/>
      </c>
      <c r="D47" s="1266" t="str">
        <f t="shared" si="0"/>
        <v/>
      </c>
      <c r="E47" s="261" t="str">
        <f>IF($B47=0,"",_xlfn.XLOOKUP($B47,INPUT_DATA!$CM:$CM,INPUT_DATA!CN:CN))</f>
        <v/>
      </c>
      <c r="F47" s="1266" t="str">
        <f>IF($B47=0,"",_xlfn.XLOOKUP($B47,INPUT_DATA!$CM:$CM,INPUT_DATA!CO:CO))</f>
        <v/>
      </c>
      <c r="G47" s="261" t="str">
        <f>IF($B47=0,"",_xlfn.XLOOKUP($B47,INPUT_DATA!$CM:$CM,INPUT_DATA!CP:CP))</f>
        <v/>
      </c>
      <c r="H47" s="1266" t="str">
        <f>IF($B47=0,"",_xlfn.XLOOKUP($B47,INPUT_DATA!$CM:$CM,INPUT_DATA!CQ:CQ))</f>
        <v/>
      </c>
      <c r="I47" s="261" t="str">
        <f>IF($B47=0,"",_xlfn.XLOOKUP($B47,INPUT_DATA!$CM:$CM,INPUT_DATA!CR:CR))</f>
        <v/>
      </c>
      <c r="J47" s="1266" t="str">
        <f>IF($B47=0,"",_xlfn.XLOOKUP($B47,INPUT_DATA!$CM:$CM,INPUT_DATA!CS:CS))</f>
        <v/>
      </c>
      <c r="K47" s="261" t="str">
        <f>IF($B47=0,"",_xlfn.XLOOKUP($B47,INPUT_DATA!$CM:$CM,INPUT_DATA!CT:CT))</f>
        <v/>
      </c>
      <c r="L47" s="1266" t="str">
        <f>IF($B47=0,"",_xlfn.XLOOKUP($B47,INPUT_DATA!$CM:$CM,INPUT_DATA!CU:CU))</f>
        <v/>
      </c>
      <c r="M47" s="261" t="str">
        <f>IF($B47=0,"",_xlfn.XLOOKUP($B47,INPUT_DATA!$CM:$CM,INPUT_DATA!CV:CV))</f>
        <v/>
      </c>
      <c r="N47" s="1266" t="str">
        <f>IF($B47=0,"",_xlfn.XLOOKUP($B47,INPUT_DATA!$CM:$CM,INPUT_DATA!CW:CW))</f>
        <v/>
      </c>
      <c r="O47" s="261" t="str">
        <f>IF($B47=0,"",_xlfn.XLOOKUP($B47,INPUT_DATA!$CM:$CM,INPUT_DATA!CX:CX))</f>
        <v/>
      </c>
      <c r="P47" s="1266" t="str">
        <f>IF($B47=0,"",_xlfn.XLOOKUP($B47,INPUT_DATA!$CM:$CM,INPUT_DATA!CY:CY))</f>
        <v/>
      </c>
      <c r="Q47" s="261" t="str">
        <f>IF($B47=0,"",_xlfn.XLOOKUP($B47,INPUT_DATA!$CM:$CM,INPUT_DATA!CZ:CZ))</f>
        <v/>
      </c>
      <c r="R47" s="1266" t="str">
        <f>IF($B47=0,"",_xlfn.XLOOKUP($B47,INPUT_DATA!$CM:$CM,INPUT_DATA!DA:DA))</f>
        <v/>
      </c>
      <c r="S47" s="261" t="str">
        <f>IF($B47=0,"",_xlfn.XLOOKUP($B47,INPUT_DATA!$CM:$CM,INPUT_DATA!DB:DB))</f>
        <v/>
      </c>
      <c r="T47" s="1266" t="str">
        <f>IF($B47=0,"",_xlfn.XLOOKUP($B47,INPUT_DATA!$CM:$CM,INPUT_DATA!DC:DC))</f>
        <v/>
      </c>
      <c r="U47" s="261" t="str">
        <f>IF($B47=0,"",_xlfn.XLOOKUP($B47,INPUT_DATA!$CM:$CM,INPUT_DATA!DD:DD))</f>
        <v/>
      </c>
      <c r="V47" s="1266" t="str">
        <f>IF($B47=0,"",_xlfn.XLOOKUP($B47,INPUT_DATA!$CM:$CM,INPUT_DATA!DE:DE))</f>
        <v/>
      </c>
      <c r="W47" s="261" t="str">
        <f>IF($B47=0,"",_xlfn.XLOOKUP($B47,INPUT_DATA!$CM:$CM,INPUT_DATA!DF:DF))</f>
        <v/>
      </c>
      <c r="X47" s="1266" t="str">
        <f>IF($B47=0,"",_xlfn.XLOOKUP($B47,INPUT_DATA!$CM:$CM,INPUT_DATA!DG:DG))</f>
        <v/>
      </c>
      <c r="Y47" s="261" t="str">
        <f>IF($B47=0,"",_xlfn.XLOOKUP($B47,INPUT_DATA!$CM:$CM,INPUT_DATA!DH:DH))</f>
        <v/>
      </c>
      <c r="Z47" s="1266" t="str">
        <f>IF($B47=0,"",_xlfn.XLOOKUP($B47,INPUT_DATA!$CM:$CM,INPUT_DATA!DI:DI))</f>
        <v/>
      </c>
      <c r="AA47" s="261" t="str">
        <f>IF($B47=0,"",_xlfn.XLOOKUP($B47,INPUT_DATA!$CM:$CM,INPUT_DATA!DJ:DJ))</f>
        <v/>
      </c>
      <c r="AB47" s="1266" t="str">
        <f>IF($B47=0,"",_xlfn.XLOOKUP($B47,INPUT_DATA!$CM:$CM,INPUT_DATA!DK:DK))</f>
        <v/>
      </c>
      <c r="AC47" s="261" t="str">
        <f>IF($B47=0,"",_xlfn.XLOOKUP($B47,INPUT_DATA!$CM:$CM,INPUT_DATA!DL:DL))</f>
        <v/>
      </c>
      <c r="AD47" s="1266" t="str">
        <f>IF($B47=0,"",_xlfn.XLOOKUP($B47,INPUT_DATA!$CM:$CM,INPUT_DATA!DM:DM))</f>
        <v/>
      </c>
    </row>
    <row r="48" spans="2:30">
      <c r="B48" s="1209">
        <f>'02 - Monthly Asset Follow up'!B52</f>
        <v>0</v>
      </c>
      <c r="C48" s="261" t="str">
        <f t="shared" si="1"/>
        <v/>
      </c>
      <c r="D48" s="1266" t="str">
        <f t="shared" si="0"/>
        <v/>
      </c>
      <c r="E48" s="261" t="str">
        <f>IF($B48=0,"",_xlfn.XLOOKUP($B48,INPUT_DATA!$CM:$CM,INPUT_DATA!CN:CN))</f>
        <v/>
      </c>
      <c r="F48" s="1266" t="str">
        <f>IF($B48=0,"",_xlfn.XLOOKUP($B48,INPUT_DATA!$CM:$CM,INPUT_DATA!CO:CO))</f>
        <v/>
      </c>
      <c r="G48" s="261" t="str">
        <f>IF($B48=0,"",_xlfn.XLOOKUP($B48,INPUT_DATA!$CM:$CM,INPUT_DATA!CP:CP))</f>
        <v/>
      </c>
      <c r="H48" s="1266" t="str">
        <f>IF($B48=0,"",_xlfn.XLOOKUP($B48,INPUT_DATA!$CM:$CM,INPUT_DATA!CQ:CQ))</f>
        <v/>
      </c>
      <c r="I48" s="261" t="str">
        <f>IF($B48=0,"",_xlfn.XLOOKUP($B48,INPUT_DATA!$CM:$CM,INPUT_DATA!CR:CR))</f>
        <v/>
      </c>
      <c r="J48" s="1266" t="str">
        <f>IF($B48=0,"",_xlfn.XLOOKUP($B48,INPUT_DATA!$CM:$CM,INPUT_DATA!CS:CS))</f>
        <v/>
      </c>
      <c r="K48" s="261" t="str">
        <f>IF($B48=0,"",_xlfn.XLOOKUP($B48,INPUT_DATA!$CM:$CM,INPUT_DATA!CT:CT))</f>
        <v/>
      </c>
      <c r="L48" s="1266" t="str">
        <f>IF($B48=0,"",_xlfn.XLOOKUP($B48,INPUT_DATA!$CM:$CM,INPUT_DATA!CU:CU))</f>
        <v/>
      </c>
      <c r="M48" s="261" t="str">
        <f>IF($B48=0,"",_xlfn.XLOOKUP($B48,INPUT_DATA!$CM:$CM,INPUT_DATA!CV:CV))</f>
        <v/>
      </c>
      <c r="N48" s="1266" t="str">
        <f>IF($B48=0,"",_xlfn.XLOOKUP($B48,INPUT_DATA!$CM:$CM,INPUT_DATA!CW:CW))</f>
        <v/>
      </c>
      <c r="O48" s="261" t="str">
        <f>IF($B48=0,"",_xlfn.XLOOKUP($B48,INPUT_DATA!$CM:$CM,INPUT_DATA!CX:CX))</f>
        <v/>
      </c>
      <c r="P48" s="1266" t="str">
        <f>IF($B48=0,"",_xlfn.XLOOKUP($B48,INPUT_DATA!$CM:$CM,INPUT_DATA!CY:CY))</f>
        <v/>
      </c>
      <c r="Q48" s="261" t="str">
        <f>IF($B48=0,"",_xlfn.XLOOKUP($B48,INPUT_DATA!$CM:$CM,INPUT_DATA!CZ:CZ))</f>
        <v/>
      </c>
      <c r="R48" s="1266" t="str">
        <f>IF($B48=0,"",_xlfn.XLOOKUP($B48,INPUT_DATA!$CM:$CM,INPUT_DATA!DA:DA))</f>
        <v/>
      </c>
      <c r="S48" s="261" t="str">
        <f>IF($B48=0,"",_xlfn.XLOOKUP($B48,INPUT_DATA!$CM:$CM,INPUT_DATA!DB:DB))</f>
        <v/>
      </c>
      <c r="T48" s="1266" t="str">
        <f>IF($B48=0,"",_xlfn.XLOOKUP($B48,INPUT_DATA!$CM:$CM,INPUT_DATA!DC:DC))</f>
        <v/>
      </c>
      <c r="U48" s="261" t="str">
        <f>IF($B48=0,"",_xlfn.XLOOKUP($B48,INPUT_DATA!$CM:$CM,INPUT_DATA!DD:DD))</f>
        <v/>
      </c>
      <c r="V48" s="1266" t="str">
        <f>IF($B48=0,"",_xlfn.XLOOKUP($B48,INPUT_DATA!$CM:$CM,INPUT_DATA!DE:DE))</f>
        <v/>
      </c>
      <c r="W48" s="261" t="str">
        <f>IF($B48=0,"",_xlfn.XLOOKUP($B48,INPUT_DATA!$CM:$CM,INPUT_DATA!DF:DF))</f>
        <v/>
      </c>
      <c r="X48" s="1266" t="str">
        <f>IF($B48=0,"",_xlfn.XLOOKUP($B48,INPUT_DATA!$CM:$CM,INPUT_DATA!DG:DG))</f>
        <v/>
      </c>
      <c r="Y48" s="261" t="str">
        <f>IF($B48=0,"",_xlfn.XLOOKUP($B48,INPUT_DATA!$CM:$CM,INPUT_DATA!DH:DH))</f>
        <v/>
      </c>
      <c r="Z48" s="1266" t="str">
        <f>IF($B48=0,"",_xlfn.XLOOKUP($B48,INPUT_DATA!$CM:$CM,INPUT_DATA!DI:DI))</f>
        <v/>
      </c>
      <c r="AA48" s="261" t="str">
        <f>IF($B48=0,"",_xlfn.XLOOKUP($B48,INPUT_DATA!$CM:$CM,INPUT_DATA!DJ:DJ))</f>
        <v/>
      </c>
      <c r="AB48" s="1266" t="str">
        <f>IF($B48=0,"",_xlfn.XLOOKUP($B48,INPUT_DATA!$CM:$CM,INPUT_DATA!DK:DK))</f>
        <v/>
      </c>
      <c r="AC48" s="261" t="str">
        <f>IF($B48=0,"",_xlfn.XLOOKUP($B48,INPUT_DATA!$CM:$CM,INPUT_DATA!DL:DL))</f>
        <v/>
      </c>
      <c r="AD48" s="1266" t="str">
        <f>IF($B48=0,"",_xlfn.XLOOKUP($B48,INPUT_DATA!$CM:$CM,INPUT_DATA!DM:DM))</f>
        <v/>
      </c>
    </row>
    <row r="49" spans="2:30">
      <c r="B49" s="1209">
        <f>'02 - Monthly Asset Follow up'!B53</f>
        <v>0</v>
      </c>
      <c r="C49" s="261" t="str">
        <f t="shared" si="1"/>
        <v/>
      </c>
      <c r="D49" s="1266" t="str">
        <f t="shared" si="0"/>
        <v/>
      </c>
      <c r="E49" s="261" t="str">
        <f>IF($B49=0,"",_xlfn.XLOOKUP($B49,INPUT_DATA!$CM:$CM,INPUT_DATA!CN:CN))</f>
        <v/>
      </c>
      <c r="F49" s="1266" t="str">
        <f>IF($B49=0,"",_xlfn.XLOOKUP($B49,INPUT_DATA!$CM:$CM,INPUT_DATA!CO:CO))</f>
        <v/>
      </c>
      <c r="G49" s="261" t="str">
        <f>IF($B49=0,"",_xlfn.XLOOKUP($B49,INPUT_DATA!$CM:$CM,INPUT_DATA!CP:CP))</f>
        <v/>
      </c>
      <c r="H49" s="1266" t="str">
        <f>IF($B49=0,"",_xlfn.XLOOKUP($B49,INPUT_DATA!$CM:$CM,INPUT_DATA!CQ:CQ))</f>
        <v/>
      </c>
      <c r="I49" s="261" t="str">
        <f>IF($B49=0,"",_xlfn.XLOOKUP($B49,INPUT_DATA!$CM:$CM,INPUT_DATA!CR:CR))</f>
        <v/>
      </c>
      <c r="J49" s="1266" t="str">
        <f>IF($B49=0,"",_xlfn.XLOOKUP($B49,INPUT_DATA!$CM:$CM,INPUT_DATA!CS:CS))</f>
        <v/>
      </c>
      <c r="K49" s="261" t="str">
        <f>IF($B49=0,"",_xlfn.XLOOKUP($B49,INPUT_DATA!$CM:$CM,INPUT_DATA!CT:CT))</f>
        <v/>
      </c>
      <c r="L49" s="1266" t="str">
        <f>IF($B49=0,"",_xlfn.XLOOKUP($B49,INPUT_DATA!$CM:$CM,INPUT_DATA!CU:CU))</f>
        <v/>
      </c>
      <c r="M49" s="261" t="str">
        <f>IF($B49=0,"",_xlfn.XLOOKUP($B49,INPUT_DATA!$CM:$CM,INPUT_DATA!CV:CV))</f>
        <v/>
      </c>
      <c r="N49" s="1266" t="str">
        <f>IF($B49=0,"",_xlfn.XLOOKUP($B49,INPUT_DATA!$CM:$CM,INPUT_DATA!CW:CW))</f>
        <v/>
      </c>
      <c r="O49" s="261" t="str">
        <f>IF($B49=0,"",_xlfn.XLOOKUP($B49,INPUT_DATA!$CM:$CM,INPUT_DATA!CX:CX))</f>
        <v/>
      </c>
      <c r="P49" s="1266" t="str">
        <f>IF($B49=0,"",_xlfn.XLOOKUP($B49,INPUT_DATA!$CM:$CM,INPUT_DATA!CY:CY))</f>
        <v/>
      </c>
      <c r="Q49" s="261" t="str">
        <f>IF($B49=0,"",_xlfn.XLOOKUP($B49,INPUT_DATA!$CM:$CM,INPUT_DATA!CZ:CZ))</f>
        <v/>
      </c>
      <c r="R49" s="1266" t="str">
        <f>IF($B49=0,"",_xlfn.XLOOKUP($B49,INPUT_DATA!$CM:$CM,INPUT_DATA!DA:DA))</f>
        <v/>
      </c>
      <c r="S49" s="261" t="str">
        <f>IF($B49=0,"",_xlfn.XLOOKUP($B49,INPUT_DATA!$CM:$CM,INPUT_DATA!DB:DB))</f>
        <v/>
      </c>
      <c r="T49" s="1266" t="str">
        <f>IF($B49=0,"",_xlfn.XLOOKUP($B49,INPUT_DATA!$CM:$CM,INPUT_DATA!DC:DC))</f>
        <v/>
      </c>
      <c r="U49" s="261" t="str">
        <f>IF($B49=0,"",_xlfn.XLOOKUP($B49,INPUT_DATA!$CM:$CM,INPUT_DATA!DD:DD))</f>
        <v/>
      </c>
      <c r="V49" s="1266" t="str">
        <f>IF($B49=0,"",_xlfn.XLOOKUP($B49,INPUT_DATA!$CM:$CM,INPUT_DATA!DE:DE))</f>
        <v/>
      </c>
      <c r="W49" s="261" t="str">
        <f>IF($B49=0,"",_xlfn.XLOOKUP($B49,INPUT_DATA!$CM:$CM,INPUT_DATA!DF:DF))</f>
        <v/>
      </c>
      <c r="X49" s="1266" t="str">
        <f>IF($B49=0,"",_xlfn.XLOOKUP($B49,INPUT_DATA!$CM:$CM,INPUT_DATA!DG:DG))</f>
        <v/>
      </c>
      <c r="Y49" s="261" t="str">
        <f>IF($B49=0,"",_xlfn.XLOOKUP($B49,INPUT_DATA!$CM:$CM,INPUT_DATA!DH:DH))</f>
        <v/>
      </c>
      <c r="Z49" s="1266" t="str">
        <f>IF($B49=0,"",_xlfn.XLOOKUP($B49,INPUT_DATA!$CM:$CM,INPUT_DATA!DI:DI))</f>
        <v/>
      </c>
      <c r="AA49" s="261" t="str">
        <f>IF($B49=0,"",_xlfn.XLOOKUP($B49,INPUT_DATA!$CM:$CM,INPUT_DATA!DJ:DJ))</f>
        <v/>
      </c>
      <c r="AB49" s="1266" t="str">
        <f>IF($B49=0,"",_xlfn.XLOOKUP($B49,INPUT_DATA!$CM:$CM,INPUT_DATA!DK:DK))</f>
        <v/>
      </c>
      <c r="AC49" s="261" t="str">
        <f>IF($B49=0,"",_xlfn.XLOOKUP($B49,INPUT_DATA!$CM:$CM,INPUT_DATA!DL:DL))</f>
        <v/>
      </c>
      <c r="AD49" s="1266" t="str">
        <f>IF($B49=0,"",_xlfn.XLOOKUP($B49,INPUT_DATA!$CM:$CM,INPUT_DATA!DM:DM))</f>
        <v/>
      </c>
    </row>
    <row r="50" spans="2:30">
      <c r="B50" s="1209">
        <f>'02 - Monthly Asset Follow up'!B54</f>
        <v>0</v>
      </c>
      <c r="C50" s="261" t="str">
        <f t="shared" si="1"/>
        <v/>
      </c>
      <c r="D50" s="1266" t="str">
        <f t="shared" si="0"/>
        <v/>
      </c>
      <c r="E50" s="261" t="str">
        <f>IF($B50=0,"",_xlfn.XLOOKUP($B50,INPUT_DATA!$CM:$CM,INPUT_DATA!CN:CN))</f>
        <v/>
      </c>
      <c r="F50" s="1266" t="str">
        <f>IF($B50=0,"",_xlfn.XLOOKUP($B50,INPUT_DATA!$CM:$CM,INPUT_DATA!CO:CO))</f>
        <v/>
      </c>
      <c r="G50" s="261" t="str">
        <f>IF($B50=0,"",_xlfn.XLOOKUP($B50,INPUT_DATA!$CM:$CM,INPUT_DATA!CP:CP))</f>
        <v/>
      </c>
      <c r="H50" s="1266" t="str">
        <f>IF($B50=0,"",_xlfn.XLOOKUP($B50,INPUT_DATA!$CM:$CM,INPUT_DATA!CQ:CQ))</f>
        <v/>
      </c>
      <c r="I50" s="261" t="str">
        <f>IF($B50=0,"",_xlfn.XLOOKUP($B50,INPUT_DATA!$CM:$CM,INPUT_DATA!CR:CR))</f>
        <v/>
      </c>
      <c r="J50" s="1266" t="str">
        <f>IF($B50=0,"",_xlfn.XLOOKUP($B50,INPUT_DATA!$CM:$CM,INPUT_DATA!CS:CS))</f>
        <v/>
      </c>
      <c r="K50" s="261" t="str">
        <f>IF($B50=0,"",_xlfn.XLOOKUP($B50,INPUT_DATA!$CM:$CM,INPUT_DATA!CT:CT))</f>
        <v/>
      </c>
      <c r="L50" s="1266" t="str">
        <f>IF($B50=0,"",_xlfn.XLOOKUP($B50,INPUT_DATA!$CM:$CM,INPUT_DATA!CU:CU))</f>
        <v/>
      </c>
      <c r="M50" s="261" t="str">
        <f>IF($B50=0,"",_xlfn.XLOOKUP($B50,INPUT_DATA!$CM:$CM,INPUT_DATA!CV:CV))</f>
        <v/>
      </c>
      <c r="N50" s="1266" t="str">
        <f>IF($B50=0,"",_xlfn.XLOOKUP($B50,INPUT_DATA!$CM:$CM,INPUT_DATA!CW:CW))</f>
        <v/>
      </c>
      <c r="O50" s="261" t="str">
        <f>IF($B50=0,"",_xlfn.XLOOKUP($B50,INPUT_DATA!$CM:$CM,INPUT_DATA!CX:CX))</f>
        <v/>
      </c>
      <c r="P50" s="1266" t="str">
        <f>IF($B50=0,"",_xlfn.XLOOKUP($B50,INPUT_DATA!$CM:$CM,INPUT_DATA!CY:CY))</f>
        <v/>
      </c>
      <c r="Q50" s="261" t="str">
        <f>IF($B50=0,"",_xlfn.XLOOKUP($B50,INPUT_DATA!$CM:$CM,INPUT_DATA!CZ:CZ))</f>
        <v/>
      </c>
      <c r="R50" s="1266" t="str">
        <f>IF($B50=0,"",_xlfn.XLOOKUP($B50,INPUT_DATA!$CM:$CM,INPUT_DATA!DA:DA))</f>
        <v/>
      </c>
      <c r="S50" s="261" t="str">
        <f>IF($B50=0,"",_xlfn.XLOOKUP($B50,INPUT_DATA!$CM:$CM,INPUT_DATA!DB:DB))</f>
        <v/>
      </c>
      <c r="T50" s="1266" t="str">
        <f>IF($B50=0,"",_xlfn.XLOOKUP($B50,INPUT_DATA!$CM:$CM,INPUT_DATA!DC:DC))</f>
        <v/>
      </c>
      <c r="U50" s="261" t="str">
        <f>IF($B50=0,"",_xlfn.XLOOKUP($B50,INPUT_DATA!$CM:$CM,INPUT_DATA!DD:DD))</f>
        <v/>
      </c>
      <c r="V50" s="1266" t="str">
        <f>IF($B50=0,"",_xlfn.XLOOKUP($B50,INPUT_DATA!$CM:$CM,INPUT_DATA!DE:DE))</f>
        <v/>
      </c>
      <c r="W50" s="261" t="str">
        <f>IF($B50=0,"",_xlfn.XLOOKUP($B50,INPUT_DATA!$CM:$CM,INPUT_DATA!DF:DF))</f>
        <v/>
      </c>
      <c r="X50" s="1266" t="str">
        <f>IF($B50=0,"",_xlfn.XLOOKUP($B50,INPUT_DATA!$CM:$CM,INPUT_DATA!DG:DG))</f>
        <v/>
      </c>
      <c r="Y50" s="261" t="str">
        <f>IF($B50=0,"",_xlfn.XLOOKUP($B50,INPUT_DATA!$CM:$CM,INPUT_DATA!DH:DH))</f>
        <v/>
      </c>
      <c r="Z50" s="1266" t="str">
        <f>IF($B50=0,"",_xlfn.XLOOKUP($B50,INPUT_DATA!$CM:$CM,INPUT_DATA!DI:DI))</f>
        <v/>
      </c>
      <c r="AA50" s="261" t="str">
        <f>IF($B50=0,"",_xlfn.XLOOKUP($B50,INPUT_DATA!$CM:$CM,INPUT_DATA!DJ:DJ))</f>
        <v/>
      </c>
      <c r="AB50" s="1266" t="str">
        <f>IF($B50=0,"",_xlfn.XLOOKUP($B50,INPUT_DATA!$CM:$CM,INPUT_DATA!DK:DK))</f>
        <v/>
      </c>
      <c r="AC50" s="261" t="str">
        <f>IF($B50=0,"",_xlfn.XLOOKUP($B50,INPUT_DATA!$CM:$CM,INPUT_DATA!DL:DL))</f>
        <v/>
      </c>
      <c r="AD50" s="1266" t="str">
        <f>IF($B50=0,"",_xlfn.XLOOKUP($B50,INPUT_DATA!$CM:$CM,INPUT_DATA!DM:DM))</f>
        <v/>
      </c>
    </row>
    <row r="51" spans="2:30">
      <c r="B51" s="1209">
        <f>'02 - Monthly Asset Follow up'!B55</f>
        <v>0</v>
      </c>
      <c r="C51" s="261" t="str">
        <f t="shared" si="1"/>
        <v/>
      </c>
      <c r="D51" s="1266" t="str">
        <f t="shared" si="0"/>
        <v/>
      </c>
      <c r="E51" s="261" t="str">
        <f>IF($B51=0,"",_xlfn.XLOOKUP($B51,INPUT_DATA!$CM:$CM,INPUT_DATA!CN:CN))</f>
        <v/>
      </c>
      <c r="F51" s="1266" t="str">
        <f>IF($B51=0,"",_xlfn.XLOOKUP($B51,INPUT_DATA!$CM:$CM,INPUT_DATA!CO:CO))</f>
        <v/>
      </c>
      <c r="G51" s="261" t="str">
        <f>IF($B51=0,"",_xlfn.XLOOKUP($B51,INPUT_DATA!$CM:$CM,INPUT_DATA!CP:CP))</f>
        <v/>
      </c>
      <c r="H51" s="1266" t="str">
        <f>IF($B51=0,"",_xlfn.XLOOKUP($B51,INPUT_DATA!$CM:$CM,INPUT_DATA!CQ:CQ))</f>
        <v/>
      </c>
      <c r="I51" s="261" t="str">
        <f>IF($B51=0,"",_xlfn.XLOOKUP($B51,INPUT_DATA!$CM:$CM,INPUT_DATA!CR:CR))</f>
        <v/>
      </c>
      <c r="J51" s="1266" t="str">
        <f>IF($B51=0,"",_xlfn.XLOOKUP($B51,INPUT_DATA!$CM:$CM,INPUT_DATA!CS:CS))</f>
        <v/>
      </c>
      <c r="K51" s="261" t="str">
        <f>IF($B51=0,"",_xlfn.XLOOKUP($B51,INPUT_DATA!$CM:$CM,INPUT_DATA!CT:CT))</f>
        <v/>
      </c>
      <c r="L51" s="1266" t="str">
        <f>IF($B51=0,"",_xlfn.XLOOKUP($B51,INPUT_DATA!$CM:$CM,INPUT_DATA!CU:CU))</f>
        <v/>
      </c>
      <c r="M51" s="261" t="str">
        <f>IF($B51=0,"",_xlfn.XLOOKUP($B51,INPUT_DATA!$CM:$CM,INPUT_DATA!CV:CV))</f>
        <v/>
      </c>
      <c r="N51" s="1266" t="str">
        <f>IF($B51=0,"",_xlfn.XLOOKUP($B51,INPUT_DATA!$CM:$CM,INPUT_DATA!CW:CW))</f>
        <v/>
      </c>
      <c r="O51" s="261" t="str">
        <f>IF($B51=0,"",_xlfn.XLOOKUP($B51,INPUT_DATA!$CM:$CM,INPUT_DATA!CX:CX))</f>
        <v/>
      </c>
      <c r="P51" s="1266" t="str">
        <f>IF($B51=0,"",_xlfn.XLOOKUP($B51,INPUT_DATA!$CM:$CM,INPUT_DATA!CY:CY))</f>
        <v/>
      </c>
      <c r="Q51" s="261" t="str">
        <f>IF($B51=0,"",_xlfn.XLOOKUP($B51,INPUT_DATA!$CM:$CM,INPUT_DATA!CZ:CZ))</f>
        <v/>
      </c>
      <c r="R51" s="1266" t="str">
        <f>IF($B51=0,"",_xlfn.XLOOKUP($B51,INPUT_DATA!$CM:$CM,INPUT_DATA!DA:DA))</f>
        <v/>
      </c>
      <c r="S51" s="261" t="str">
        <f>IF($B51=0,"",_xlfn.XLOOKUP($B51,INPUT_DATA!$CM:$CM,INPUT_DATA!DB:DB))</f>
        <v/>
      </c>
      <c r="T51" s="1266" t="str">
        <f>IF($B51=0,"",_xlfn.XLOOKUP($B51,INPUT_DATA!$CM:$CM,INPUT_DATA!DC:DC))</f>
        <v/>
      </c>
      <c r="U51" s="261" t="str">
        <f>IF($B51=0,"",_xlfn.XLOOKUP($B51,INPUT_DATA!$CM:$CM,INPUT_DATA!DD:DD))</f>
        <v/>
      </c>
      <c r="V51" s="1266" t="str">
        <f>IF($B51=0,"",_xlfn.XLOOKUP($B51,INPUT_DATA!$CM:$CM,INPUT_DATA!DE:DE))</f>
        <v/>
      </c>
      <c r="W51" s="261" t="str">
        <f>IF($B51=0,"",_xlfn.XLOOKUP($B51,INPUT_DATA!$CM:$CM,INPUT_DATA!DF:DF))</f>
        <v/>
      </c>
      <c r="X51" s="1266" t="str">
        <f>IF($B51=0,"",_xlfn.XLOOKUP($B51,INPUT_DATA!$CM:$CM,INPUT_DATA!DG:DG))</f>
        <v/>
      </c>
      <c r="Y51" s="261" t="str">
        <f>IF($B51=0,"",_xlfn.XLOOKUP($B51,INPUT_DATA!$CM:$CM,INPUT_DATA!DH:DH))</f>
        <v/>
      </c>
      <c r="Z51" s="1266" t="str">
        <f>IF($B51=0,"",_xlfn.XLOOKUP($B51,INPUT_DATA!$CM:$CM,INPUT_DATA!DI:DI))</f>
        <v/>
      </c>
      <c r="AA51" s="261" t="str">
        <f>IF($B51=0,"",_xlfn.XLOOKUP($B51,INPUT_DATA!$CM:$CM,INPUT_DATA!DJ:DJ))</f>
        <v/>
      </c>
      <c r="AB51" s="1266" t="str">
        <f>IF($B51=0,"",_xlfn.XLOOKUP($B51,INPUT_DATA!$CM:$CM,INPUT_DATA!DK:DK))</f>
        <v/>
      </c>
      <c r="AC51" s="261" t="str">
        <f>IF($B51=0,"",_xlfn.XLOOKUP($B51,INPUT_DATA!$CM:$CM,INPUT_DATA!DL:DL))</f>
        <v/>
      </c>
      <c r="AD51" s="1266" t="str">
        <f>IF($B51=0,"",_xlfn.XLOOKUP($B51,INPUT_DATA!$CM:$CM,INPUT_DATA!DM:DM))</f>
        <v/>
      </c>
    </row>
    <row r="52" spans="2:30">
      <c r="B52" s="1209">
        <f>'02 - Monthly Asset Follow up'!B56</f>
        <v>0</v>
      </c>
      <c r="C52" s="261" t="str">
        <f t="shared" si="1"/>
        <v/>
      </c>
      <c r="D52" s="1266" t="str">
        <f t="shared" si="0"/>
        <v/>
      </c>
      <c r="E52" s="261" t="str">
        <f>IF($B52=0,"",_xlfn.XLOOKUP($B52,INPUT_DATA!$CM:$CM,INPUT_DATA!CN:CN))</f>
        <v/>
      </c>
      <c r="F52" s="1266" t="str">
        <f>IF($B52=0,"",_xlfn.XLOOKUP($B52,INPUT_DATA!$CM:$CM,INPUT_DATA!CO:CO))</f>
        <v/>
      </c>
      <c r="G52" s="261" t="str">
        <f>IF($B52=0,"",_xlfn.XLOOKUP($B52,INPUT_DATA!$CM:$CM,INPUT_DATA!CP:CP))</f>
        <v/>
      </c>
      <c r="H52" s="1266" t="str">
        <f>IF($B52=0,"",_xlfn.XLOOKUP($B52,INPUT_DATA!$CM:$CM,INPUT_DATA!CQ:CQ))</f>
        <v/>
      </c>
      <c r="I52" s="261" t="str">
        <f>IF($B52=0,"",_xlfn.XLOOKUP($B52,INPUT_DATA!$CM:$CM,INPUT_DATA!CR:CR))</f>
        <v/>
      </c>
      <c r="J52" s="1266" t="str">
        <f>IF($B52=0,"",_xlfn.XLOOKUP($B52,INPUT_DATA!$CM:$CM,INPUT_DATA!CS:CS))</f>
        <v/>
      </c>
      <c r="K52" s="261" t="str">
        <f>IF($B52=0,"",_xlfn.XLOOKUP($B52,INPUT_DATA!$CM:$CM,INPUT_DATA!CT:CT))</f>
        <v/>
      </c>
      <c r="L52" s="1266" t="str">
        <f>IF($B52=0,"",_xlfn.XLOOKUP($B52,INPUT_DATA!$CM:$CM,INPUT_DATA!CU:CU))</f>
        <v/>
      </c>
      <c r="M52" s="261" t="str">
        <f>IF($B52=0,"",_xlfn.XLOOKUP($B52,INPUT_DATA!$CM:$CM,INPUT_DATA!CV:CV))</f>
        <v/>
      </c>
      <c r="N52" s="1266" t="str">
        <f>IF($B52=0,"",_xlfn.XLOOKUP($B52,INPUT_DATA!$CM:$CM,INPUT_DATA!CW:CW))</f>
        <v/>
      </c>
      <c r="O52" s="261" t="str">
        <f>IF($B52=0,"",_xlfn.XLOOKUP($B52,INPUT_DATA!$CM:$CM,INPUT_DATA!CX:CX))</f>
        <v/>
      </c>
      <c r="P52" s="1266" t="str">
        <f>IF($B52=0,"",_xlfn.XLOOKUP($B52,INPUT_DATA!$CM:$CM,INPUT_DATA!CY:CY))</f>
        <v/>
      </c>
      <c r="Q52" s="261" t="str">
        <f>IF($B52=0,"",_xlfn.XLOOKUP($B52,INPUT_DATA!$CM:$CM,INPUT_DATA!CZ:CZ))</f>
        <v/>
      </c>
      <c r="R52" s="1266" t="str">
        <f>IF($B52=0,"",_xlfn.XLOOKUP($B52,INPUT_DATA!$CM:$CM,INPUT_DATA!DA:DA))</f>
        <v/>
      </c>
      <c r="S52" s="261" t="str">
        <f>IF($B52=0,"",_xlfn.XLOOKUP($B52,INPUT_DATA!$CM:$CM,INPUT_DATA!DB:DB))</f>
        <v/>
      </c>
      <c r="T52" s="1266" t="str">
        <f>IF($B52=0,"",_xlfn.XLOOKUP($B52,INPUT_DATA!$CM:$CM,INPUT_DATA!DC:DC))</f>
        <v/>
      </c>
      <c r="U52" s="261" t="str">
        <f>IF($B52=0,"",_xlfn.XLOOKUP($B52,INPUT_DATA!$CM:$CM,INPUT_DATA!DD:DD))</f>
        <v/>
      </c>
      <c r="V52" s="1266" t="str">
        <f>IF($B52=0,"",_xlfn.XLOOKUP($B52,INPUT_DATA!$CM:$CM,INPUT_DATA!DE:DE))</f>
        <v/>
      </c>
      <c r="W52" s="261" t="str">
        <f>IF($B52=0,"",_xlfn.XLOOKUP($B52,INPUT_DATA!$CM:$CM,INPUT_DATA!DF:DF))</f>
        <v/>
      </c>
      <c r="X52" s="1266" t="str">
        <f>IF($B52=0,"",_xlfn.XLOOKUP($B52,INPUT_DATA!$CM:$CM,INPUT_DATA!DG:DG))</f>
        <v/>
      </c>
      <c r="Y52" s="261" t="str">
        <f>IF($B52=0,"",_xlfn.XLOOKUP($B52,INPUT_DATA!$CM:$CM,INPUT_DATA!DH:DH))</f>
        <v/>
      </c>
      <c r="Z52" s="1266" t="str">
        <f>IF($B52=0,"",_xlfn.XLOOKUP($B52,INPUT_DATA!$CM:$CM,INPUT_DATA!DI:DI))</f>
        <v/>
      </c>
      <c r="AA52" s="261" t="str">
        <f>IF($B52=0,"",_xlfn.XLOOKUP($B52,INPUT_DATA!$CM:$CM,INPUT_DATA!DJ:DJ))</f>
        <v/>
      </c>
      <c r="AB52" s="1266" t="str">
        <f>IF($B52=0,"",_xlfn.XLOOKUP($B52,INPUT_DATA!$CM:$CM,INPUT_DATA!DK:DK))</f>
        <v/>
      </c>
      <c r="AC52" s="261" t="str">
        <f>IF($B52=0,"",_xlfn.XLOOKUP($B52,INPUT_DATA!$CM:$CM,INPUT_DATA!DL:DL))</f>
        <v/>
      </c>
      <c r="AD52" s="1266" t="str">
        <f>IF($B52=0,"",_xlfn.XLOOKUP($B52,INPUT_DATA!$CM:$CM,INPUT_DATA!DM:DM))</f>
        <v/>
      </c>
    </row>
    <row r="53" spans="2:30">
      <c r="B53" s="1209">
        <f>'02 - Monthly Asset Follow up'!B57</f>
        <v>0</v>
      </c>
      <c r="C53" s="261" t="str">
        <f t="shared" si="1"/>
        <v/>
      </c>
      <c r="D53" s="1266" t="str">
        <f t="shared" si="0"/>
        <v/>
      </c>
      <c r="E53" s="261" t="str">
        <f>IF($B53=0,"",_xlfn.XLOOKUP($B53,INPUT_DATA!$CM:$CM,INPUT_DATA!CN:CN))</f>
        <v/>
      </c>
      <c r="F53" s="1266" t="str">
        <f>IF($B53=0,"",_xlfn.XLOOKUP($B53,INPUT_DATA!$CM:$CM,INPUT_DATA!CO:CO))</f>
        <v/>
      </c>
      <c r="G53" s="261" t="str">
        <f>IF($B53=0,"",_xlfn.XLOOKUP($B53,INPUT_DATA!$CM:$CM,INPUT_DATA!CP:CP))</f>
        <v/>
      </c>
      <c r="H53" s="1266" t="str">
        <f>IF($B53=0,"",_xlfn.XLOOKUP($B53,INPUT_DATA!$CM:$CM,INPUT_DATA!CQ:CQ))</f>
        <v/>
      </c>
      <c r="I53" s="261" t="str">
        <f>IF($B53=0,"",_xlfn.XLOOKUP($B53,INPUT_DATA!$CM:$CM,INPUT_DATA!CR:CR))</f>
        <v/>
      </c>
      <c r="J53" s="1266" t="str">
        <f>IF($B53=0,"",_xlfn.XLOOKUP($B53,INPUT_DATA!$CM:$CM,INPUT_DATA!CS:CS))</f>
        <v/>
      </c>
      <c r="K53" s="261" t="str">
        <f>IF($B53=0,"",_xlfn.XLOOKUP($B53,INPUT_DATA!$CM:$CM,INPUT_DATA!CT:CT))</f>
        <v/>
      </c>
      <c r="L53" s="1266" t="str">
        <f>IF($B53=0,"",_xlfn.XLOOKUP($B53,INPUT_DATA!$CM:$CM,INPUT_DATA!CU:CU))</f>
        <v/>
      </c>
      <c r="M53" s="261" t="str">
        <f>IF($B53=0,"",_xlfn.XLOOKUP($B53,INPUT_DATA!$CM:$CM,INPUT_DATA!CV:CV))</f>
        <v/>
      </c>
      <c r="N53" s="1266" t="str">
        <f>IF($B53=0,"",_xlfn.XLOOKUP($B53,INPUT_DATA!$CM:$CM,INPUT_DATA!CW:CW))</f>
        <v/>
      </c>
      <c r="O53" s="261" t="str">
        <f>IF($B53=0,"",_xlfn.XLOOKUP($B53,INPUT_DATA!$CM:$CM,INPUT_DATA!CX:CX))</f>
        <v/>
      </c>
      <c r="P53" s="1266" t="str">
        <f>IF($B53=0,"",_xlfn.XLOOKUP($B53,INPUT_DATA!$CM:$CM,INPUT_DATA!CY:CY))</f>
        <v/>
      </c>
      <c r="Q53" s="261" t="str">
        <f>IF($B53=0,"",_xlfn.XLOOKUP($B53,INPUT_DATA!$CM:$CM,INPUT_DATA!CZ:CZ))</f>
        <v/>
      </c>
      <c r="R53" s="1266" t="str">
        <f>IF($B53=0,"",_xlfn.XLOOKUP($B53,INPUT_DATA!$CM:$CM,INPUT_DATA!DA:DA))</f>
        <v/>
      </c>
      <c r="S53" s="261" t="str">
        <f>IF($B53=0,"",_xlfn.XLOOKUP($B53,INPUT_DATA!$CM:$CM,INPUT_DATA!DB:DB))</f>
        <v/>
      </c>
      <c r="T53" s="1266" t="str">
        <f>IF($B53=0,"",_xlfn.XLOOKUP($B53,INPUT_DATA!$CM:$CM,INPUT_DATA!DC:DC))</f>
        <v/>
      </c>
      <c r="U53" s="261" t="str">
        <f>IF($B53=0,"",_xlfn.XLOOKUP($B53,INPUT_DATA!$CM:$CM,INPUT_DATA!DD:DD))</f>
        <v/>
      </c>
      <c r="V53" s="1266" t="str">
        <f>IF($B53=0,"",_xlfn.XLOOKUP($B53,INPUT_DATA!$CM:$CM,INPUT_DATA!DE:DE))</f>
        <v/>
      </c>
      <c r="W53" s="261" t="str">
        <f>IF($B53=0,"",_xlfn.XLOOKUP($B53,INPUT_DATA!$CM:$CM,INPUT_DATA!DF:DF))</f>
        <v/>
      </c>
      <c r="X53" s="1266" t="str">
        <f>IF($B53=0,"",_xlfn.XLOOKUP($B53,INPUT_DATA!$CM:$CM,INPUT_DATA!DG:DG))</f>
        <v/>
      </c>
      <c r="Y53" s="261" t="str">
        <f>IF($B53=0,"",_xlfn.XLOOKUP($B53,INPUT_DATA!$CM:$CM,INPUT_DATA!DH:DH))</f>
        <v/>
      </c>
      <c r="Z53" s="1266" t="str">
        <f>IF($B53=0,"",_xlfn.XLOOKUP($B53,INPUT_DATA!$CM:$CM,INPUT_DATA!DI:DI))</f>
        <v/>
      </c>
      <c r="AA53" s="261" t="str">
        <f>IF($B53=0,"",_xlfn.XLOOKUP($B53,INPUT_DATA!$CM:$CM,INPUT_DATA!DJ:DJ))</f>
        <v/>
      </c>
      <c r="AB53" s="1266" t="str">
        <f>IF($B53=0,"",_xlfn.XLOOKUP($B53,INPUT_DATA!$CM:$CM,INPUT_DATA!DK:DK))</f>
        <v/>
      </c>
      <c r="AC53" s="261" t="str">
        <f>IF($B53=0,"",_xlfn.XLOOKUP($B53,INPUT_DATA!$CM:$CM,INPUT_DATA!DL:DL))</f>
        <v/>
      </c>
      <c r="AD53" s="1266" t="str">
        <f>IF($B53=0,"",_xlfn.XLOOKUP($B53,INPUT_DATA!$CM:$CM,INPUT_DATA!DM:DM))</f>
        <v/>
      </c>
    </row>
    <row r="54" spans="2:30">
      <c r="B54" s="1209">
        <f>'02 - Monthly Asset Follow up'!B58</f>
        <v>0</v>
      </c>
      <c r="C54" s="261" t="str">
        <f t="shared" si="1"/>
        <v/>
      </c>
      <c r="D54" s="1266" t="str">
        <f t="shared" si="0"/>
        <v/>
      </c>
      <c r="E54" s="261" t="str">
        <f>IF($B54=0,"",_xlfn.XLOOKUP($B54,INPUT_DATA!$CM:$CM,INPUT_DATA!CN:CN))</f>
        <v/>
      </c>
      <c r="F54" s="1266" t="str">
        <f>IF($B54=0,"",_xlfn.XLOOKUP($B54,INPUT_DATA!$CM:$CM,INPUT_DATA!CO:CO))</f>
        <v/>
      </c>
      <c r="G54" s="261" t="str">
        <f>IF($B54=0,"",_xlfn.XLOOKUP($B54,INPUT_DATA!$CM:$CM,INPUT_DATA!CP:CP))</f>
        <v/>
      </c>
      <c r="H54" s="1266" t="str">
        <f>IF($B54=0,"",_xlfn.XLOOKUP($B54,INPUT_DATA!$CM:$CM,INPUT_DATA!CQ:CQ))</f>
        <v/>
      </c>
      <c r="I54" s="261" t="str">
        <f>IF($B54=0,"",_xlfn.XLOOKUP($B54,INPUT_DATA!$CM:$CM,INPUT_DATA!CR:CR))</f>
        <v/>
      </c>
      <c r="J54" s="1266" t="str">
        <f>IF($B54=0,"",_xlfn.XLOOKUP($B54,INPUT_DATA!$CM:$CM,INPUT_DATA!CS:CS))</f>
        <v/>
      </c>
      <c r="K54" s="261" t="str">
        <f>IF($B54=0,"",_xlfn.XLOOKUP($B54,INPUT_DATA!$CM:$CM,INPUT_DATA!CT:CT))</f>
        <v/>
      </c>
      <c r="L54" s="1266" t="str">
        <f>IF($B54=0,"",_xlfn.XLOOKUP($B54,INPUT_DATA!$CM:$CM,INPUT_DATA!CU:CU))</f>
        <v/>
      </c>
      <c r="M54" s="261" t="str">
        <f>IF($B54=0,"",_xlfn.XLOOKUP($B54,INPUT_DATA!$CM:$CM,INPUT_DATA!CV:CV))</f>
        <v/>
      </c>
      <c r="N54" s="1266" t="str">
        <f>IF($B54=0,"",_xlfn.XLOOKUP($B54,INPUT_DATA!$CM:$CM,INPUT_DATA!CW:CW))</f>
        <v/>
      </c>
      <c r="O54" s="261" t="str">
        <f>IF($B54=0,"",_xlfn.XLOOKUP($B54,INPUT_DATA!$CM:$CM,INPUT_DATA!CX:CX))</f>
        <v/>
      </c>
      <c r="P54" s="1266" t="str">
        <f>IF($B54=0,"",_xlfn.XLOOKUP($B54,INPUT_DATA!$CM:$CM,INPUT_DATA!CY:CY))</f>
        <v/>
      </c>
      <c r="Q54" s="261" t="str">
        <f>IF($B54=0,"",_xlfn.XLOOKUP($B54,INPUT_DATA!$CM:$CM,INPUT_DATA!CZ:CZ))</f>
        <v/>
      </c>
      <c r="R54" s="1266" t="str">
        <f>IF($B54=0,"",_xlfn.XLOOKUP($B54,INPUT_DATA!$CM:$CM,INPUT_DATA!DA:DA))</f>
        <v/>
      </c>
      <c r="S54" s="261" t="str">
        <f>IF($B54=0,"",_xlfn.XLOOKUP($B54,INPUT_DATA!$CM:$CM,INPUT_DATA!DB:DB))</f>
        <v/>
      </c>
      <c r="T54" s="1266" t="str">
        <f>IF($B54=0,"",_xlfn.XLOOKUP($B54,INPUT_DATA!$CM:$CM,INPUT_DATA!DC:DC))</f>
        <v/>
      </c>
      <c r="U54" s="261" t="str">
        <f>IF($B54=0,"",_xlfn.XLOOKUP($B54,INPUT_DATA!$CM:$CM,INPUT_DATA!DD:DD))</f>
        <v/>
      </c>
      <c r="V54" s="1266" t="str">
        <f>IF($B54=0,"",_xlfn.XLOOKUP($B54,INPUT_DATA!$CM:$CM,INPUT_DATA!DE:DE))</f>
        <v/>
      </c>
      <c r="W54" s="261" t="str">
        <f>IF($B54=0,"",_xlfn.XLOOKUP($B54,INPUT_DATA!$CM:$CM,INPUT_DATA!DF:DF))</f>
        <v/>
      </c>
      <c r="X54" s="1266" t="str">
        <f>IF($B54=0,"",_xlfn.XLOOKUP($B54,INPUT_DATA!$CM:$CM,INPUT_DATA!DG:DG))</f>
        <v/>
      </c>
      <c r="Y54" s="261" t="str">
        <f>IF($B54=0,"",_xlfn.XLOOKUP($B54,INPUT_DATA!$CM:$CM,INPUT_DATA!DH:DH))</f>
        <v/>
      </c>
      <c r="Z54" s="1266" t="str">
        <f>IF($B54=0,"",_xlfn.XLOOKUP($B54,INPUT_DATA!$CM:$CM,INPUT_DATA!DI:DI))</f>
        <v/>
      </c>
      <c r="AA54" s="261" t="str">
        <f>IF($B54=0,"",_xlfn.XLOOKUP($B54,INPUT_DATA!$CM:$CM,INPUT_DATA!DJ:DJ))</f>
        <v/>
      </c>
      <c r="AB54" s="1266" t="str">
        <f>IF($B54=0,"",_xlfn.XLOOKUP($B54,INPUT_DATA!$CM:$CM,INPUT_DATA!DK:DK))</f>
        <v/>
      </c>
      <c r="AC54" s="261" t="str">
        <f>IF($B54=0,"",_xlfn.XLOOKUP($B54,INPUT_DATA!$CM:$CM,INPUT_DATA!DL:DL))</f>
        <v/>
      </c>
      <c r="AD54" s="1266" t="str">
        <f>IF($B54=0,"",_xlfn.XLOOKUP($B54,INPUT_DATA!$CM:$CM,INPUT_DATA!DM:DM))</f>
        <v/>
      </c>
    </row>
    <row r="55" spans="2:30">
      <c r="B55" s="1209">
        <f>'02 - Monthly Asset Follow up'!B59</f>
        <v>0</v>
      </c>
      <c r="C55" s="261" t="str">
        <f t="shared" si="1"/>
        <v/>
      </c>
      <c r="D55" s="1266" t="str">
        <f t="shared" si="0"/>
        <v/>
      </c>
      <c r="E55" s="261" t="str">
        <f>IF($B55=0,"",_xlfn.XLOOKUP($B55,INPUT_DATA!$CM:$CM,INPUT_DATA!CN:CN))</f>
        <v/>
      </c>
      <c r="F55" s="1266" t="str">
        <f>IF($B55=0,"",_xlfn.XLOOKUP($B55,INPUT_DATA!$CM:$CM,INPUT_DATA!CO:CO))</f>
        <v/>
      </c>
      <c r="G55" s="261" t="str">
        <f>IF($B55=0,"",_xlfn.XLOOKUP($B55,INPUT_DATA!$CM:$CM,INPUT_DATA!CP:CP))</f>
        <v/>
      </c>
      <c r="H55" s="1266" t="str">
        <f>IF($B55=0,"",_xlfn.XLOOKUP($B55,INPUT_DATA!$CM:$CM,INPUT_DATA!CQ:CQ))</f>
        <v/>
      </c>
      <c r="I55" s="261" t="str">
        <f>IF($B55=0,"",_xlfn.XLOOKUP($B55,INPUT_DATA!$CM:$CM,INPUT_DATA!CR:CR))</f>
        <v/>
      </c>
      <c r="J55" s="1266" t="str">
        <f>IF($B55=0,"",_xlfn.XLOOKUP($B55,INPUT_DATA!$CM:$CM,INPUT_DATA!CS:CS))</f>
        <v/>
      </c>
      <c r="K55" s="261" t="str">
        <f>IF($B55=0,"",_xlfn.XLOOKUP($B55,INPUT_DATA!$CM:$CM,INPUT_DATA!CT:CT))</f>
        <v/>
      </c>
      <c r="L55" s="1266" t="str">
        <f>IF($B55=0,"",_xlfn.XLOOKUP($B55,INPUT_DATA!$CM:$CM,INPUT_DATA!CU:CU))</f>
        <v/>
      </c>
      <c r="M55" s="261" t="str">
        <f>IF($B55=0,"",_xlfn.XLOOKUP($B55,INPUT_DATA!$CM:$CM,INPUT_DATA!CV:CV))</f>
        <v/>
      </c>
      <c r="N55" s="1266" t="str">
        <f>IF($B55=0,"",_xlfn.XLOOKUP($B55,INPUT_DATA!$CM:$CM,INPUT_DATA!CW:CW))</f>
        <v/>
      </c>
      <c r="O55" s="261" t="str">
        <f>IF($B55=0,"",_xlfn.XLOOKUP($B55,INPUT_DATA!$CM:$CM,INPUT_DATA!CX:CX))</f>
        <v/>
      </c>
      <c r="P55" s="1266" t="str">
        <f>IF($B55=0,"",_xlfn.XLOOKUP($B55,INPUT_DATA!$CM:$CM,INPUT_DATA!CY:CY))</f>
        <v/>
      </c>
      <c r="Q55" s="261" t="str">
        <f>IF($B55=0,"",_xlfn.XLOOKUP($B55,INPUT_DATA!$CM:$CM,INPUT_DATA!CZ:CZ))</f>
        <v/>
      </c>
      <c r="R55" s="1266" t="str">
        <f>IF($B55=0,"",_xlfn.XLOOKUP($B55,INPUT_DATA!$CM:$CM,INPUT_DATA!DA:DA))</f>
        <v/>
      </c>
      <c r="S55" s="261" t="str">
        <f>IF($B55=0,"",_xlfn.XLOOKUP($B55,INPUT_DATA!$CM:$CM,INPUT_DATA!DB:DB))</f>
        <v/>
      </c>
      <c r="T55" s="1266" t="str">
        <f>IF($B55=0,"",_xlfn.XLOOKUP($B55,INPUT_DATA!$CM:$CM,INPUT_DATA!DC:DC))</f>
        <v/>
      </c>
      <c r="U55" s="261" t="str">
        <f>IF($B55=0,"",_xlfn.XLOOKUP($B55,INPUT_DATA!$CM:$CM,INPUT_DATA!DD:DD))</f>
        <v/>
      </c>
      <c r="V55" s="1266" t="str">
        <f>IF($B55=0,"",_xlfn.XLOOKUP($B55,INPUT_DATA!$CM:$CM,INPUT_DATA!DE:DE))</f>
        <v/>
      </c>
      <c r="W55" s="261" t="str">
        <f>IF($B55=0,"",_xlfn.XLOOKUP($B55,INPUT_DATA!$CM:$CM,INPUT_DATA!DF:DF))</f>
        <v/>
      </c>
      <c r="X55" s="1266" t="str">
        <f>IF($B55=0,"",_xlfn.XLOOKUP($B55,INPUT_DATA!$CM:$CM,INPUT_DATA!DG:DG))</f>
        <v/>
      </c>
      <c r="Y55" s="261" t="str">
        <f>IF($B55=0,"",_xlfn.XLOOKUP($B55,INPUT_DATA!$CM:$CM,INPUT_DATA!DH:DH))</f>
        <v/>
      </c>
      <c r="Z55" s="1266" t="str">
        <f>IF($B55=0,"",_xlfn.XLOOKUP($B55,INPUT_DATA!$CM:$CM,INPUT_DATA!DI:DI))</f>
        <v/>
      </c>
      <c r="AA55" s="261" t="str">
        <f>IF($B55=0,"",_xlfn.XLOOKUP($B55,INPUT_DATA!$CM:$CM,INPUT_DATA!DJ:DJ))</f>
        <v/>
      </c>
      <c r="AB55" s="1266" t="str">
        <f>IF($B55=0,"",_xlfn.XLOOKUP($B55,INPUT_DATA!$CM:$CM,INPUT_DATA!DK:DK))</f>
        <v/>
      </c>
      <c r="AC55" s="261" t="str">
        <f>IF($B55=0,"",_xlfn.XLOOKUP($B55,INPUT_DATA!$CM:$CM,INPUT_DATA!DL:DL))</f>
        <v/>
      </c>
      <c r="AD55" s="1266" t="str">
        <f>IF($B55=0,"",_xlfn.XLOOKUP($B55,INPUT_DATA!$CM:$CM,INPUT_DATA!DM:DM))</f>
        <v/>
      </c>
    </row>
    <row r="56" spans="2:30">
      <c r="B56" s="1209">
        <f>'02 - Monthly Asset Follow up'!B60</f>
        <v>0</v>
      </c>
      <c r="C56" s="261" t="str">
        <f t="shared" si="1"/>
        <v/>
      </c>
      <c r="D56" s="1266" t="str">
        <f t="shared" si="0"/>
        <v/>
      </c>
      <c r="E56" s="261" t="str">
        <f>IF($B56=0,"",_xlfn.XLOOKUP($B56,INPUT_DATA!$CM:$CM,INPUT_DATA!CN:CN))</f>
        <v/>
      </c>
      <c r="F56" s="1266" t="str">
        <f>IF($B56=0,"",_xlfn.XLOOKUP($B56,INPUT_DATA!$CM:$CM,INPUT_DATA!CO:CO))</f>
        <v/>
      </c>
      <c r="G56" s="261" t="str">
        <f>IF($B56=0,"",_xlfn.XLOOKUP($B56,INPUT_DATA!$CM:$CM,INPUT_DATA!CP:CP))</f>
        <v/>
      </c>
      <c r="H56" s="1266" t="str">
        <f>IF($B56=0,"",_xlfn.XLOOKUP($B56,INPUT_DATA!$CM:$CM,INPUT_DATA!CQ:CQ))</f>
        <v/>
      </c>
      <c r="I56" s="261" t="str">
        <f>IF($B56=0,"",_xlfn.XLOOKUP($B56,INPUT_DATA!$CM:$CM,INPUT_DATA!CR:CR))</f>
        <v/>
      </c>
      <c r="J56" s="1266" t="str">
        <f>IF($B56=0,"",_xlfn.XLOOKUP($B56,INPUT_DATA!$CM:$CM,INPUT_DATA!CS:CS))</f>
        <v/>
      </c>
      <c r="K56" s="261" t="str">
        <f>IF($B56=0,"",_xlfn.XLOOKUP($B56,INPUT_DATA!$CM:$CM,INPUT_DATA!CT:CT))</f>
        <v/>
      </c>
      <c r="L56" s="1266" t="str">
        <f>IF($B56=0,"",_xlfn.XLOOKUP($B56,INPUT_DATA!$CM:$CM,INPUT_DATA!CU:CU))</f>
        <v/>
      </c>
      <c r="M56" s="261" t="str">
        <f>IF($B56=0,"",_xlfn.XLOOKUP($B56,INPUT_DATA!$CM:$CM,INPUT_DATA!CV:CV))</f>
        <v/>
      </c>
      <c r="N56" s="1266" t="str">
        <f>IF($B56=0,"",_xlfn.XLOOKUP($B56,INPUT_DATA!$CM:$CM,INPUT_DATA!CW:CW))</f>
        <v/>
      </c>
      <c r="O56" s="261" t="str">
        <f>IF($B56=0,"",_xlfn.XLOOKUP($B56,INPUT_DATA!$CM:$CM,INPUT_DATA!CX:CX))</f>
        <v/>
      </c>
      <c r="P56" s="1266" t="str">
        <f>IF($B56=0,"",_xlfn.XLOOKUP($B56,INPUT_DATA!$CM:$CM,INPUT_DATA!CY:CY))</f>
        <v/>
      </c>
      <c r="Q56" s="261" t="str">
        <f>IF($B56=0,"",_xlfn.XLOOKUP($B56,INPUT_DATA!$CM:$CM,INPUT_DATA!CZ:CZ))</f>
        <v/>
      </c>
      <c r="R56" s="1266" t="str">
        <f>IF($B56=0,"",_xlfn.XLOOKUP($B56,INPUT_DATA!$CM:$CM,INPUT_DATA!DA:DA))</f>
        <v/>
      </c>
      <c r="S56" s="261" t="str">
        <f>IF($B56=0,"",_xlfn.XLOOKUP($B56,INPUT_DATA!$CM:$CM,INPUT_DATA!DB:DB))</f>
        <v/>
      </c>
      <c r="T56" s="1266" t="str">
        <f>IF($B56=0,"",_xlfn.XLOOKUP($B56,INPUT_DATA!$CM:$CM,INPUT_DATA!DC:DC))</f>
        <v/>
      </c>
      <c r="U56" s="261" t="str">
        <f>IF($B56=0,"",_xlfn.XLOOKUP($B56,INPUT_DATA!$CM:$CM,INPUT_DATA!DD:DD))</f>
        <v/>
      </c>
      <c r="V56" s="1266" t="str">
        <f>IF($B56=0,"",_xlfn.XLOOKUP($B56,INPUT_DATA!$CM:$CM,INPUT_DATA!DE:DE))</f>
        <v/>
      </c>
      <c r="W56" s="261" t="str">
        <f>IF($B56=0,"",_xlfn.XLOOKUP($B56,INPUT_DATA!$CM:$CM,INPUT_DATA!DF:DF))</f>
        <v/>
      </c>
      <c r="X56" s="1266" t="str">
        <f>IF($B56=0,"",_xlfn.XLOOKUP($B56,INPUT_DATA!$CM:$CM,INPUT_DATA!DG:DG))</f>
        <v/>
      </c>
      <c r="Y56" s="261" t="str">
        <f>IF($B56=0,"",_xlfn.XLOOKUP($B56,INPUT_DATA!$CM:$CM,INPUT_DATA!DH:DH))</f>
        <v/>
      </c>
      <c r="Z56" s="1266" t="str">
        <f>IF($B56=0,"",_xlfn.XLOOKUP($B56,INPUT_DATA!$CM:$CM,INPUT_DATA!DI:DI))</f>
        <v/>
      </c>
      <c r="AA56" s="261" t="str">
        <f>IF($B56=0,"",_xlfn.XLOOKUP($B56,INPUT_DATA!$CM:$CM,INPUT_DATA!DJ:DJ))</f>
        <v/>
      </c>
      <c r="AB56" s="1266" t="str">
        <f>IF($B56=0,"",_xlfn.XLOOKUP($B56,INPUT_DATA!$CM:$CM,INPUT_DATA!DK:DK))</f>
        <v/>
      </c>
      <c r="AC56" s="261" t="str">
        <f>IF($B56=0,"",_xlfn.XLOOKUP($B56,INPUT_DATA!$CM:$CM,INPUT_DATA!DL:DL))</f>
        <v/>
      </c>
      <c r="AD56" s="1266" t="str">
        <f>IF($B56=0,"",_xlfn.XLOOKUP($B56,INPUT_DATA!$CM:$CM,INPUT_DATA!DM:DM))</f>
        <v/>
      </c>
    </row>
    <row r="57" spans="2:30">
      <c r="B57" s="1209">
        <f>'02 - Monthly Asset Follow up'!B61</f>
        <v>0</v>
      </c>
      <c r="C57" s="261" t="str">
        <f t="shared" si="1"/>
        <v/>
      </c>
      <c r="D57" s="1266" t="str">
        <f t="shared" si="0"/>
        <v/>
      </c>
      <c r="E57" s="261" t="str">
        <f>IF($B57=0,"",_xlfn.XLOOKUP($B57,INPUT_DATA!$CM:$CM,INPUT_DATA!CN:CN))</f>
        <v/>
      </c>
      <c r="F57" s="1266" t="str">
        <f>IF($B57=0,"",_xlfn.XLOOKUP($B57,INPUT_DATA!$CM:$CM,INPUT_DATA!CO:CO))</f>
        <v/>
      </c>
      <c r="G57" s="261" t="str">
        <f>IF($B57=0,"",_xlfn.XLOOKUP($B57,INPUT_DATA!$CM:$CM,INPUT_DATA!CP:CP))</f>
        <v/>
      </c>
      <c r="H57" s="1266" t="str">
        <f>IF($B57=0,"",_xlfn.XLOOKUP($B57,INPUT_DATA!$CM:$CM,INPUT_DATA!CQ:CQ))</f>
        <v/>
      </c>
      <c r="I57" s="261" t="str">
        <f>IF($B57=0,"",_xlfn.XLOOKUP($B57,INPUT_DATA!$CM:$CM,INPUT_DATA!CR:CR))</f>
        <v/>
      </c>
      <c r="J57" s="1266" t="str">
        <f>IF($B57=0,"",_xlfn.XLOOKUP($B57,INPUT_DATA!$CM:$CM,INPUT_DATA!CS:CS))</f>
        <v/>
      </c>
      <c r="K57" s="261" t="str">
        <f>IF($B57=0,"",_xlfn.XLOOKUP($B57,INPUT_DATA!$CM:$CM,INPUT_DATA!CT:CT))</f>
        <v/>
      </c>
      <c r="L57" s="1266" t="str">
        <f>IF($B57=0,"",_xlfn.XLOOKUP($B57,INPUT_DATA!$CM:$CM,INPUT_DATA!CU:CU))</f>
        <v/>
      </c>
      <c r="M57" s="261" t="str">
        <f>IF($B57=0,"",_xlfn.XLOOKUP($B57,INPUT_DATA!$CM:$CM,INPUT_DATA!CV:CV))</f>
        <v/>
      </c>
      <c r="N57" s="1266" t="str">
        <f>IF($B57=0,"",_xlfn.XLOOKUP($B57,INPUT_DATA!$CM:$CM,INPUT_DATA!CW:CW))</f>
        <v/>
      </c>
      <c r="O57" s="261" t="str">
        <f>IF($B57=0,"",_xlfn.XLOOKUP($B57,INPUT_DATA!$CM:$CM,INPUT_DATA!CX:CX))</f>
        <v/>
      </c>
      <c r="P57" s="1266" t="str">
        <f>IF($B57=0,"",_xlfn.XLOOKUP($B57,INPUT_DATA!$CM:$CM,INPUT_DATA!CY:CY))</f>
        <v/>
      </c>
      <c r="Q57" s="261" t="str">
        <f>IF($B57=0,"",_xlfn.XLOOKUP($B57,INPUT_DATA!$CM:$CM,INPUT_DATA!CZ:CZ))</f>
        <v/>
      </c>
      <c r="R57" s="1266" t="str">
        <f>IF($B57=0,"",_xlfn.XLOOKUP($B57,INPUT_DATA!$CM:$CM,INPUT_DATA!DA:DA))</f>
        <v/>
      </c>
      <c r="S57" s="261" t="str">
        <f>IF($B57=0,"",_xlfn.XLOOKUP($B57,INPUT_DATA!$CM:$CM,INPUT_DATA!DB:DB))</f>
        <v/>
      </c>
      <c r="T57" s="1266" t="str">
        <f>IF($B57=0,"",_xlfn.XLOOKUP($B57,INPUT_DATA!$CM:$CM,INPUT_DATA!DC:DC))</f>
        <v/>
      </c>
      <c r="U57" s="261" t="str">
        <f>IF($B57=0,"",_xlfn.XLOOKUP($B57,INPUT_DATA!$CM:$CM,INPUT_DATA!DD:DD))</f>
        <v/>
      </c>
      <c r="V57" s="1266" t="str">
        <f>IF($B57=0,"",_xlfn.XLOOKUP($B57,INPUT_DATA!$CM:$CM,INPUT_DATA!DE:DE))</f>
        <v/>
      </c>
      <c r="W57" s="261" t="str">
        <f>IF($B57=0,"",_xlfn.XLOOKUP($B57,INPUT_DATA!$CM:$CM,INPUT_DATA!DF:DF))</f>
        <v/>
      </c>
      <c r="X57" s="1266" t="str">
        <f>IF($B57=0,"",_xlfn.XLOOKUP($B57,INPUT_DATA!$CM:$CM,INPUT_DATA!DG:DG))</f>
        <v/>
      </c>
      <c r="Y57" s="261" t="str">
        <f>IF($B57=0,"",_xlfn.XLOOKUP($B57,INPUT_DATA!$CM:$CM,INPUT_DATA!DH:DH))</f>
        <v/>
      </c>
      <c r="Z57" s="1266" t="str">
        <f>IF($B57=0,"",_xlfn.XLOOKUP($B57,INPUT_DATA!$CM:$CM,INPUT_DATA!DI:DI))</f>
        <v/>
      </c>
      <c r="AA57" s="261" t="str">
        <f>IF($B57=0,"",_xlfn.XLOOKUP($B57,INPUT_DATA!$CM:$CM,INPUT_DATA!DJ:DJ))</f>
        <v/>
      </c>
      <c r="AB57" s="1266" t="str">
        <f>IF($B57=0,"",_xlfn.XLOOKUP($B57,INPUT_DATA!$CM:$CM,INPUT_DATA!DK:DK))</f>
        <v/>
      </c>
      <c r="AC57" s="261" t="str">
        <f>IF($B57=0,"",_xlfn.XLOOKUP($B57,INPUT_DATA!$CM:$CM,INPUT_DATA!DL:DL))</f>
        <v/>
      </c>
      <c r="AD57" s="1266" t="str">
        <f>IF($B57=0,"",_xlfn.XLOOKUP($B57,INPUT_DATA!$CM:$CM,INPUT_DATA!DM:DM))</f>
        <v/>
      </c>
    </row>
    <row r="58" spans="2:30">
      <c r="B58" s="1209">
        <f>'02 - Monthly Asset Follow up'!B62</f>
        <v>0</v>
      </c>
      <c r="C58" s="261" t="str">
        <f t="shared" si="1"/>
        <v/>
      </c>
      <c r="D58" s="1266" t="str">
        <f t="shared" si="0"/>
        <v/>
      </c>
      <c r="E58" s="261" t="str">
        <f>IF($B58=0,"",_xlfn.XLOOKUP($B58,INPUT_DATA!$CM:$CM,INPUT_DATA!CN:CN))</f>
        <v/>
      </c>
      <c r="F58" s="1266" t="str">
        <f>IF($B58=0,"",_xlfn.XLOOKUP($B58,INPUT_DATA!$CM:$CM,INPUT_DATA!CO:CO))</f>
        <v/>
      </c>
      <c r="G58" s="261" t="str">
        <f>IF($B58=0,"",_xlfn.XLOOKUP($B58,INPUT_DATA!$CM:$CM,INPUT_DATA!CP:CP))</f>
        <v/>
      </c>
      <c r="H58" s="1266" t="str">
        <f>IF($B58=0,"",_xlfn.XLOOKUP($B58,INPUT_DATA!$CM:$CM,INPUT_DATA!CQ:CQ))</f>
        <v/>
      </c>
      <c r="I58" s="261" t="str">
        <f>IF($B58=0,"",_xlfn.XLOOKUP($B58,INPUT_DATA!$CM:$CM,INPUT_DATA!CR:CR))</f>
        <v/>
      </c>
      <c r="J58" s="1266" t="str">
        <f>IF($B58=0,"",_xlfn.XLOOKUP($B58,INPUT_DATA!$CM:$CM,INPUT_DATA!CS:CS))</f>
        <v/>
      </c>
      <c r="K58" s="261" t="str">
        <f>IF($B58=0,"",_xlfn.XLOOKUP($B58,INPUT_DATA!$CM:$CM,INPUT_DATA!CT:CT))</f>
        <v/>
      </c>
      <c r="L58" s="1266" t="str">
        <f>IF($B58=0,"",_xlfn.XLOOKUP($B58,INPUT_DATA!$CM:$CM,INPUT_DATA!CU:CU))</f>
        <v/>
      </c>
      <c r="M58" s="261" t="str">
        <f>IF($B58=0,"",_xlfn.XLOOKUP($B58,INPUT_DATA!$CM:$CM,INPUT_DATA!CV:CV))</f>
        <v/>
      </c>
      <c r="N58" s="1266" t="str">
        <f>IF($B58=0,"",_xlfn.XLOOKUP($B58,INPUT_DATA!$CM:$CM,INPUT_DATA!CW:CW))</f>
        <v/>
      </c>
      <c r="O58" s="261" t="str">
        <f>IF($B58=0,"",_xlfn.XLOOKUP($B58,INPUT_DATA!$CM:$CM,INPUT_DATA!CX:CX))</f>
        <v/>
      </c>
      <c r="P58" s="1266" t="str">
        <f>IF($B58=0,"",_xlfn.XLOOKUP($B58,INPUT_DATA!$CM:$CM,INPUT_DATA!CY:CY))</f>
        <v/>
      </c>
      <c r="Q58" s="261" t="str">
        <f>IF($B58=0,"",_xlfn.XLOOKUP($B58,INPUT_DATA!$CM:$CM,INPUT_DATA!CZ:CZ))</f>
        <v/>
      </c>
      <c r="R58" s="1266" t="str">
        <f>IF($B58=0,"",_xlfn.XLOOKUP($B58,INPUT_DATA!$CM:$CM,INPUT_DATA!DA:DA))</f>
        <v/>
      </c>
      <c r="S58" s="261" t="str">
        <f>IF($B58=0,"",_xlfn.XLOOKUP($B58,INPUT_DATA!$CM:$CM,INPUT_DATA!DB:DB))</f>
        <v/>
      </c>
      <c r="T58" s="1266" t="str">
        <f>IF($B58=0,"",_xlfn.XLOOKUP($B58,INPUT_DATA!$CM:$CM,INPUT_DATA!DC:DC))</f>
        <v/>
      </c>
      <c r="U58" s="261" t="str">
        <f>IF($B58=0,"",_xlfn.XLOOKUP($B58,INPUT_DATA!$CM:$CM,INPUT_DATA!DD:DD))</f>
        <v/>
      </c>
      <c r="V58" s="1266" t="str">
        <f>IF($B58=0,"",_xlfn.XLOOKUP($B58,INPUT_DATA!$CM:$CM,INPUT_DATA!DE:DE))</f>
        <v/>
      </c>
      <c r="W58" s="261" t="str">
        <f>IF($B58=0,"",_xlfn.XLOOKUP($B58,INPUT_DATA!$CM:$CM,INPUT_DATA!DF:DF))</f>
        <v/>
      </c>
      <c r="X58" s="1266" t="str">
        <f>IF($B58=0,"",_xlfn.XLOOKUP($B58,INPUT_DATA!$CM:$CM,INPUT_DATA!DG:DG))</f>
        <v/>
      </c>
      <c r="Y58" s="261" t="str">
        <f>IF($B58=0,"",_xlfn.XLOOKUP($B58,INPUT_DATA!$CM:$CM,INPUT_DATA!DH:DH))</f>
        <v/>
      </c>
      <c r="Z58" s="1266" t="str">
        <f>IF($B58=0,"",_xlfn.XLOOKUP($B58,INPUT_DATA!$CM:$CM,INPUT_DATA!DI:DI))</f>
        <v/>
      </c>
      <c r="AA58" s="261" t="str">
        <f>IF($B58=0,"",_xlfn.XLOOKUP($B58,INPUT_DATA!$CM:$CM,INPUT_DATA!DJ:DJ))</f>
        <v/>
      </c>
      <c r="AB58" s="1266" t="str">
        <f>IF($B58=0,"",_xlfn.XLOOKUP($B58,INPUT_DATA!$CM:$CM,INPUT_DATA!DK:DK))</f>
        <v/>
      </c>
      <c r="AC58" s="261" t="str">
        <f>IF($B58=0,"",_xlfn.XLOOKUP($B58,INPUT_DATA!$CM:$CM,INPUT_DATA!DL:DL))</f>
        <v/>
      </c>
      <c r="AD58" s="1266" t="str">
        <f>IF($B58=0,"",_xlfn.XLOOKUP($B58,INPUT_DATA!$CM:$CM,INPUT_DATA!DM:DM))</f>
        <v/>
      </c>
    </row>
    <row r="59" spans="2:30">
      <c r="B59" s="1209">
        <f>'02 - Monthly Asset Follow up'!B63</f>
        <v>0</v>
      </c>
      <c r="C59" s="261" t="str">
        <f t="shared" si="1"/>
        <v/>
      </c>
      <c r="D59" s="1266" t="str">
        <f t="shared" si="0"/>
        <v/>
      </c>
      <c r="E59" s="261" t="str">
        <f>IF($B59=0,"",_xlfn.XLOOKUP($B59,INPUT_DATA!$CM:$CM,INPUT_DATA!CN:CN))</f>
        <v/>
      </c>
      <c r="F59" s="1266" t="str">
        <f>IF($B59=0,"",_xlfn.XLOOKUP($B59,INPUT_DATA!$CM:$CM,INPUT_DATA!CO:CO))</f>
        <v/>
      </c>
      <c r="G59" s="261" t="str">
        <f>IF($B59=0,"",_xlfn.XLOOKUP($B59,INPUT_DATA!$CM:$CM,INPUT_DATA!CP:CP))</f>
        <v/>
      </c>
      <c r="H59" s="1266" t="str">
        <f>IF($B59=0,"",_xlfn.XLOOKUP($B59,INPUT_DATA!$CM:$CM,INPUT_DATA!CQ:CQ))</f>
        <v/>
      </c>
      <c r="I59" s="261" t="str">
        <f>IF($B59=0,"",_xlfn.XLOOKUP($B59,INPUT_DATA!$CM:$CM,INPUT_DATA!CR:CR))</f>
        <v/>
      </c>
      <c r="J59" s="1266" t="str">
        <f>IF($B59=0,"",_xlfn.XLOOKUP($B59,INPUT_DATA!$CM:$CM,INPUT_DATA!CS:CS))</f>
        <v/>
      </c>
      <c r="K59" s="261" t="str">
        <f>IF($B59=0,"",_xlfn.XLOOKUP($B59,INPUT_DATA!$CM:$CM,INPUT_DATA!CT:CT))</f>
        <v/>
      </c>
      <c r="L59" s="1266" t="str">
        <f>IF($B59=0,"",_xlfn.XLOOKUP($B59,INPUT_DATA!$CM:$CM,INPUT_DATA!CU:CU))</f>
        <v/>
      </c>
      <c r="M59" s="261" t="str">
        <f>IF($B59=0,"",_xlfn.XLOOKUP($B59,INPUT_DATA!$CM:$CM,INPUT_DATA!CV:CV))</f>
        <v/>
      </c>
      <c r="N59" s="1266" t="str">
        <f>IF($B59=0,"",_xlfn.XLOOKUP($B59,INPUT_DATA!$CM:$CM,INPUT_DATA!CW:CW))</f>
        <v/>
      </c>
      <c r="O59" s="261" t="str">
        <f>IF($B59=0,"",_xlfn.XLOOKUP($B59,INPUT_DATA!$CM:$CM,INPUT_DATA!CX:CX))</f>
        <v/>
      </c>
      <c r="P59" s="1266" t="str">
        <f>IF($B59=0,"",_xlfn.XLOOKUP($B59,INPUT_DATA!$CM:$CM,INPUT_DATA!CY:CY))</f>
        <v/>
      </c>
      <c r="Q59" s="261" t="str">
        <f>IF($B59=0,"",_xlfn.XLOOKUP($B59,INPUT_DATA!$CM:$CM,INPUT_DATA!CZ:CZ))</f>
        <v/>
      </c>
      <c r="R59" s="1266" t="str">
        <f>IF($B59=0,"",_xlfn.XLOOKUP($B59,INPUT_DATA!$CM:$CM,INPUT_DATA!DA:DA))</f>
        <v/>
      </c>
      <c r="S59" s="261" t="str">
        <f>IF($B59=0,"",_xlfn.XLOOKUP($B59,INPUT_DATA!$CM:$CM,INPUT_DATA!DB:DB))</f>
        <v/>
      </c>
      <c r="T59" s="1266" t="str">
        <f>IF($B59=0,"",_xlfn.XLOOKUP($B59,INPUT_DATA!$CM:$CM,INPUT_DATA!DC:DC))</f>
        <v/>
      </c>
      <c r="U59" s="261" t="str">
        <f>IF($B59=0,"",_xlfn.XLOOKUP($B59,INPUT_DATA!$CM:$CM,INPUT_DATA!DD:DD))</f>
        <v/>
      </c>
      <c r="V59" s="1266" t="str">
        <f>IF($B59=0,"",_xlfn.XLOOKUP($B59,INPUT_DATA!$CM:$CM,INPUT_DATA!DE:DE))</f>
        <v/>
      </c>
      <c r="W59" s="261" t="str">
        <f>IF($B59=0,"",_xlfn.XLOOKUP($B59,INPUT_DATA!$CM:$CM,INPUT_DATA!DF:DF))</f>
        <v/>
      </c>
      <c r="X59" s="1266" t="str">
        <f>IF($B59=0,"",_xlfn.XLOOKUP($B59,INPUT_DATA!$CM:$CM,INPUT_DATA!DG:DG))</f>
        <v/>
      </c>
      <c r="Y59" s="261" t="str">
        <f>IF($B59=0,"",_xlfn.XLOOKUP($B59,INPUT_DATA!$CM:$CM,INPUT_DATA!DH:DH))</f>
        <v/>
      </c>
      <c r="Z59" s="1266" t="str">
        <f>IF($B59=0,"",_xlfn.XLOOKUP($B59,INPUT_DATA!$CM:$CM,INPUT_DATA!DI:DI))</f>
        <v/>
      </c>
      <c r="AA59" s="261" t="str">
        <f>IF($B59=0,"",_xlfn.XLOOKUP($B59,INPUT_DATA!$CM:$CM,INPUT_DATA!DJ:DJ))</f>
        <v/>
      </c>
      <c r="AB59" s="1266" t="str">
        <f>IF($B59=0,"",_xlfn.XLOOKUP($B59,INPUT_DATA!$CM:$CM,INPUT_DATA!DK:DK))</f>
        <v/>
      </c>
      <c r="AC59" s="261" t="str">
        <f>IF($B59=0,"",_xlfn.XLOOKUP($B59,INPUT_DATA!$CM:$CM,INPUT_DATA!DL:DL))</f>
        <v/>
      </c>
      <c r="AD59" s="1266" t="str">
        <f>IF($B59=0,"",_xlfn.XLOOKUP($B59,INPUT_DATA!$CM:$CM,INPUT_DATA!DM:DM))</f>
        <v/>
      </c>
    </row>
    <row r="60" spans="2:30">
      <c r="B60" s="1209">
        <f>'02 - Monthly Asset Follow up'!B64</f>
        <v>0</v>
      </c>
      <c r="C60" s="261" t="str">
        <f t="shared" si="1"/>
        <v/>
      </c>
      <c r="D60" s="1266" t="str">
        <f t="shared" si="0"/>
        <v/>
      </c>
      <c r="E60" s="261" t="str">
        <f>IF($B60=0,"",_xlfn.XLOOKUP($B60,INPUT_DATA!$CM:$CM,INPUT_DATA!CN:CN))</f>
        <v/>
      </c>
      <c r="F60" s="1266" t="str">
        <f>IF($B60=0,"",_xlfn.XLOOKUP($B60,INPUT_DATA!$CM:$CM,INPUT_DATA!CO:CO))</f>
        <v/>
      </c>
      <c r="G60" s="261" t="str">
        <f>IF($B60=0,"",_xlfn.XLOOKUP($B60,INPUT_DATA!$CM:$CM,INPUT_DATA!CP:CP))</f>
        <v/>
      </c>
      <c r="H60" s="1266" t="str">
        <f>IF($B60=0,"",_xlfn.XLOOKUP($B60,INPUT_DATA!$CM:$CM,INPUT_DATA!CQ:CQ))</f>
        <v/>
      </c>
      <c r="I60" s="261" t="str">
        <f>IF($B60=0,"",_xlfn.XLOOKUP($B60,INPUT_DATA!$CM:$CM,INPUT_DATA!CR:CR))</f>
        <v/>
      </c>
      <c r="J60" s="1266" t="str">
        <f>IF($B60=0,"",_xlfn.XLOOKUP($B60,INPUT_DATA!$CM:$CM,INPUT_DATA!CS:CS))</f>
        <v/>
      </c>
      <c r="K60" s="261" t="str">
        <f>IF($B60=0,"",_xlfn.XLOOKUP($B60,INPUT_DATA!$CM:$CM,INPUT_DATA!CT:CT))</f>
        <v/>
      </c>
      <c r="L60" s="1266" t="str">
        <f>IF($B60=0,"",_xlfn.XLOOKUP($B60,INPUT_DATA!$CM:$CM,INPUT_DATA!CU:CU))</f>
        <v/>
      </c>
      <c r="M60" s="261" t="str">
        <f>IF($B60=0,"",_xlfn.XLOOKUP($B60,INPUT_DATA!$CM:$CM,INPUT_DATA!CV:CV))</f>
        <v/>
      </c>
      <c r="N60" s="1266" t="str">
        <f>IF($B60=0,"",_xlfn.XLOOKUP($B60,INPUT_DATA!$CM:$CM,INPUT_DATA!CW:CW))</f>
        <v/>
      </c>
      <c r="O60" s="261" t="str">
        <f>IF($B60=0,"",_xlfn.XLOOKUP($B60,INPUT_DATA!$CM:$CM,INPUT_DATA!CX:CX))</f>
        <v/>
      </c>
      <c r="P60" s="1266" t="str">
        <f>IF($B60=0,"",_xlfn.XLOOKUP($B60,INPUT_DATA!$CM:$CM,INPUT_DATA!CY:CY))</f>
        <v/>
      </c>
      <c r="Q60" s="261" t="str">
        <f>IF($B60=0,"",_xlfn.XLOOKUP($B60,INPUT_DATA!$CM:$CM,INPUT_DATA!CZ:CZ))</f>
        <v/>
      </c>
      <c r="R60" s="1266" t="str">
        <f>IF($B60=0,"",_xlfn.XLOOKUP($B60,INPUT_DATA!$CM:$CM,INPUT_DATA!DA:DA))</f>
        <v/>
      </c>
      <c r="S60" s="261" t="str">
        <f>IF($B60=0,"",_xlfn.XLOOKUP($B60,INPUT_DATA!$CM:$CM,INPUT_DATA!DB:DB))</f>
        <v/>
      </c>
      <c r="T60" s="1266" t="str">
        <f>IF($B60=0,"",_xlfn.XLOOKUP($B60,INPUT_DATA!$CM:$CM,INPUT_DATA!DC:DC))</f>
        <v/>
      </c>
      <c r="U60" s="261" t="str">
        <f>IF($B60=0,"",_xlfn.XLOOKUP($B60,INPUT_DATA!$CM:$CM,INPUT_DATA!DD:DD))</f>
        <v/>
      </c>
      <c r="V60" s="1266" t="str">
        <f>IF($B60=0,"",_xlfn.XLOOKUP($B60,INPUT_DATA!$CM:$CM,INPUT_DATA!DE:DE))</f>
        <v/>
      </c>
      <c r="W60" s="261" t="str">
        <f>IF($B60=0,"",_xlfn.XLOOKUP($B60,INPUT_DATA!$CM:$CM,INPUT_DATA!DF:DF))</f>
        <v/>
      </c>
      <c r="X60" s="1266" t="str">
        <f>IF($B60=0,"",_xlfn.XLOOKUP($B60,INPUT_DATA!$CM:$CM,INPUT_DATA!DG:DG))</f>
        <v/>
      </c>
      <c r="Y60" s="261" t="str">
        <f>IF($B60=0,"",_xlfn.XLOOKUP($B60,INPUT_DATA!$CM:$CM,INPUT_DATA!DH:DH))</f>
        <v/>
      </c>
      <c r="Z60" s="1266" t="str">
        <f>IF($B60=0,"",_xlfn.XLOOKUP($B60,INPUT_DATA!$CM:$CM,INPUT_DATA!DI:DI))</f>
        <v/>
      </c>
      <c r="AA60" s="261" t="str">
        <f>IF($B60=0,"",_xlfn.XLOOKUP($B60,INPUT_DATA!$CM:$CM,INPUT_DATA!DJ:DJ))</f>
        <v/>
      </c>
      <c r="AB60" s="1266" t="str">
        <f>IF($B60=0,"",_xlfn.XLOOKUP($B60,INPUT_DATA!$CM:$CM,INPUT_DATA!DK:DK))</f>
        <v/>
      </c>
      <c r="AC60" s="261" t="str">
        <f>IF($B60=0,"",_xlfn.XLOOKUP($B60,INPUT_DATA!$CM:$CM,INPUT_DATA!DL:DL))</f>
        <v/>
      </c>
      <c r="AD60" s="1266" t="str">
        <f>IF($B60=0,"",_xlfn.XLOOKUP($B60,INPUT_DATA!$CM:$CM,INPUT_DATA!DM:DM))</f>
        <v/>
      </c>
    </row>
    <row r="61" spans="2:30">
      <c r="B61" s="1209">
        <f>'02 - Monthly Asset Follow up'!B65</f>
        <v>0</v>
      </c>
      <c r="C61" s="261" t="str">
        <f t="shared" si="1"/>
        <v/>
      </c>
      <c r="D61" s="1266" t="str">
        <f t="shared" si="0"/>
        <v/>
      </c>
      <c r="E61" s="261" t="str">
        <f>IF($B61=0,"",_xlfn.XLOOKUP($B61,INPUT_DATA!$CM:$CM,INPUT_DATA!CN:CN))</f>
        <v/>
      </c>
      <c r="F61" s="1266" t="str">
        <f>IF($B61=0,"",_xlfn.XLOOKUP($B61,INPUT_DATA!$CM:$CM,INPUT_DATA!CO:CO))</f>
        <v/>
      </c>
      <c r="G61" s="261" t="str">
        <f>IF($B61=0,"",_xlfn.XLOOKUP($B61,INPUT_DATA!$CM:$CM,INPUT_DATA!CP:CP))</f>
        <v/>
      </c>
      <c r="H61" s="1266" t="str">
        <f>IF($B61=0,"",_xlfn.XLOOKUP($B61,INPUT_DATA!$CM:$CM,INPUT_DATA!CQ:CQ))</f>
        <v/>
      </c>
      <c r="I61" s="261" t="str">
        <f>IF($B61=0,"",_xlfn.XLOOKUP($B61,INPUT_DATA!$CM:$CM,INPUT_DATA!CR:CR))</f>
        <v/>
      </c>
      <c r="J61" s="1266" t="str">
        <f>IF($B61=0,"",_xlfn.XLOOKUP($B61,INPUT_DATA!$CM:$CM,INPUT_DATA!CS:CS))</f>
        <v/>
      </c>
      <c r="K61" s="261" t="str">
        <f>IF($B61=0,"",_xlfn.XLOOKUP($B61,INPUT_DATA!$CM:$CM,INPUT_DATA!CT:CT))</f>
        <v/>
      </c>
      <c r="L61" s="1266" t="str">
        <f>IF($B61=0,"",_xlfn.XLOOKUP($B61,INPUT_DATA!$CM:$CM,INPUT_DATA!CU:CU))</f>
        <v/>
      </c>
      <c r="M61" s="261" t="str">
        <f>IF($B61=0,"",_xlfn.XLOOKUP($B61,INPUT_DATA!$CM:$CM,INPUT_DATA!CV:CV))</f>
        <v/>
      </c>
      <c r="N61" s="1266" t="str">
        <f>IF($B61=0,"",_xlfn.XLOOKUP($B61,INPUT_DATA!$CM:$CM,INPUT_DATA!CW:CW))</f>
        <v/>
      </c>
      <c r="O61" s="261" t="str">
        <f>IF($B61=0,"",_xlfn.XLOOKUP($B61,INPUT_DATA!$CM:$CM,INPUT_DATA!CX:CX))</f>
        <v/>
      </c>
      <c r="P61" s="1266" t="str">
        <f>IF($B61=0,"",_xlfn.XLOOKUP($B61,INPUT_DATA!$CM:$CM,INPUT_DATA!CY:CY))</f>
        <v/>
      </c>
      <c r="Q61" s="261" t="str">
        <f>IF($B61=0,"",_xlfn.XLOOKUP($B61,INPUT_DATA!$CM:$CM,INPUT_DATA!CZ:CZ))</f>
        <v/>
      </c>
      <c r="R61" s="1266" t="str">
        <f>IF($B61=0,"",_xlfn.XLOOKUP($B61,INPUT_DATA!$CM:$CM,INPUT_DATA!DA:DA))</f>
        <v/>
      </c>
      <c r="S61" s="261" t="str">
        <f>IF($B61=0,"",_xlfn.XLOOKUP($B61,INPUT_DATA!$CM:$CM,INPUT_DATA!DB:DB))</f>
        <v/>
      </c>
      <c r="T61" s="1266" t="str">
        <f>IF($B61=0,"",_xlfn.XLOOKUP($B61,INPUT_DATA!$CM:$CM,INPUT_DATA!DC:DC))</f>
        <v/>
      </c>
      <c r="U61" s="261" t="str">
        <f>IF($B61=0,"",_xlfn.XLOOKUP($B61,INPUT_DATA!$CM:$CM,INPUT_DATA!DD:DD))</f>
        <v/>
      </c>
      <c r="V61" s="1266" t="str">
        <f>IF($B61=0,"",_xlfn.XLOOKUP($B61,INPUT_DATA!$CM:$CM,INPUT_DATA!DE:DE))</f>
        <v/>
      </c>
      <c r="W61" s="261" t="str">
        <f>IF($B61=0,"",_xlfn.XLOOKUP($B61,INPUT_DATA!$CM:$CM,INPUT_DATA!DF:DF))</f>
        <v/>
      </c>
      <c r="X61" s="1266" t="str">
        <f>IF($B61=0,"",_xlfn.XLOOKUP($B61,INPUT_DATA!$CM:$CM,INPUT_DATA!DG:DG))</f>
        <v/>
      </c>
      <c r="Y61" s="261" t="str">
        <f>IF($B61=0,"",_xlfn.XLOOKUP($B61,INPUT_DATA!$CM:$CM,INPUT_DATA!DH:DH))</f>
        <v/>
      </c>
      <c r="Z61" s="1266" t="str">
        <f>IF($B61=0,"",_xlfn.XLOOKUP($B61,INPUT_DATA!$CM:$CM,INPUT_DATA!DI:DI))</f>
        <v/>
      </c>
      <c r="AA61" s="261" t="str">
        <f>IF($B61=0,"",_xlfn.XLOOKUP($B61,INPUT_DATA!$CM:$CM,INPUT_DATA!DJ:DJ))</f>
        <v/>
      </c>
      <c r="AB61" s="1266" t="str">
        <f>IF($B61=0,"",_xlfn.XLOOKUP($B61,INPUT_DATA!$CM:$CM,INPUT_DATA!DK:DK))</f>
        <v/>
      </c>
      <c r="AC61" s="261" t="str">
        <f>IF($B61=0,"",_xlfn.XLOOKUP($B61,INPUT_DATA!$CM:$CM,INPUT_DATA!DL:DL))</f>
        <v/>
      </c>
      <c r="AD61" s="1266" t="str">
        <f>IF($B61=0,"",_xlfn.XLOOKUP($B61,INPUT_DATA!$CM:$CM,INPUT_DATA!DM:DM))</f>
        <v/>
      </c>
    </row>
    <row r="62" spans="2:30">
      <c r="B62" s="1209">
        <f>'02 - Monthly Asset Follow up'!B66</f>
        <v>0</v>
      </c>
      <c r="C62" s="261" t="str">
        <f t="shared" si="1"/>
        <v/>
      </c>
      <c r="D62" s="1266" t="str">
        <f t="shared" si="0"/>
        <v/>
      </c>
      <c r="E62" s="261" t="str">
        <f>IF($B62=0,"",_xlfn.XLOOKUP($B62,INPUT_DATA!$CM:$CM,INPUT_DATA!CN:CN))</f>
        <v/>
      </c>
      <c r="F62" s="1266" t="str">
        <f>IF($B62=0,"",_xlfn.XLOOKUP($B62,INPUT_DATA!$CM:$CM,INPUT_DATA!CO:CO))</f>
        <v/>
      </c>
      <c r="G62" s="261" t="str">
        <f>IF($B62=0,"",_xlfn.XLOOKUP($B62,INPUT_DATA!$CM:$CM,INPUT_DATA!CP:CP))</f>
        <v/>
      </c>
      <c r="H62" s="1266" t="str">
        <f>IF($B62=0,"",_xlfn.XLOOKUP($B62,INPUT_DATA!$CM:$CM,INPUT_DATA!CQ:CQ))</f>
        <v/>
      </c>
      <c r="I62" s="261" t="str">
        <f>IF($B62=0,"",_xlfn.XLOOKUP($B62,INPUT_DATA!$CM:$CM,INPUT_DATA!CR:CR))</f>
        <v/>
      </c>
      <c r="J62" s="1266" t="str">
        <f>IF($B62=0,"",_xlfn.XLOOKUP($B62,INPUT_DATA!$CM:$CM,INPUT_DATA!CS:CS))</f>
        <v/>
      </c>
      <c r="K62" s="261" t="str">
        <f>IF($B62=0,"",_xlfn.XLOOKUP($B62,INPUT_DATA!$CM:$CM,INPUT_DATA!CT:CT))</f>
        <v/>
      </c>
      <c r="L62" s="1266" t="str">
        <f>IF($B62=0,"",_xlfn.XLOOKUP($B62,INPUT_DATA!$CM:$CM,INPUT_DATA!CU:CU))</f>
        <v/>
      </c>
      <c r="M62" s="261" t="str">
        <f>IF($B62=0,"",_xlfn.XLOOKUP($B62,INPUT_DATA!$CM:$CM,INPUT_DATA!CV:CV))</f>
        <v/>
      </c>
      <c r="N62" s="1266" t="str">
        <f>IF($B62=0,"",_xlfn.XLOOKUP($B62,INPUT_DATA!$CM:$CM,INPUT_DATA!CW:CW))</f>
        <v/>
      </c>
      <c r="O62" s="261" t="str">
        <f>IF($B62=0,"",_xlfn.XLOOKUP($B62,INPUT_DATA!$CM:$CM,INPUT_DATA!CX:CX))</f>
        <v/>
      </c>
      <c r="P62" s="1266" t="str">
        <f>IF($B62=0,"",_xlfn.XLOOKUP($B62,INPUT_DATA!$CM:$CM,INPUT_DATA!CY:CY))</f>
        <v/>
      </c>
      <c r="Q62" s="261" t="str">
        <f>IF($B62=0,"",_xlfn.XLOOKUP($B62,INPUT_DATA!$CM:$CM,INPUT_DATA!CZ:CZ))</f>
        <v/>
      </c>
      <c r="R62" s="1266" t="str">
        <f>IF($B62=0,"",_xlfn.XLOOKUP($B62,INPUT_DATA!$CM:$CM,INPUT_DATA!DA:DA))</f>
        <v/>
      </c>
      <c r="S62" s="261" t="str">
        <f>IF($B62=0,"",_xlfn.XLOOKUP($B62,INPUT_DATA!$CM:$CM,INPUT_DATA!DB:DB))</f>
        <v/>
      </c>
      <c r="T62" s="1266" t="str">
        <f>IF($B62=0,"",_xlfn.XLOOKUP($B62,INPUT_DATA!$CM:$CM,INPUT_DATA!DC:DC))</f>
        <v/>
      </c>
      <c r="U62" s="261" t="str">
        <f>IF($B62=0,"",_xlfn.XLOOKUP($B62,INPUT_DATA!$CM:$CM,INPUT_DATA!DD:DD))</f>
        <v/>
      </c>
      <c r="V62" s="1266" t="str">
        <f>IF($B62=0,"",_xlfn.XLOOKUP($B62,INPUT_DATA!$CM:$CM,INPUT_DATA!DE:DE))</f>
        <v/>
      </c>
      <c r="W62" s="261" t="str">
        <f>IF($B62=0,"",_xlfn.XLOOKUP($B62,INPUT_DATA!$CM:$CM,INPUT_DATA!DF:DF))</f>
        <v/>
      </c>
      <c r="X62" s="1266" t="str">
        <f>IF($B62=0,"",_xlfn.XLOOKUP($B62,INPUT_DATA!$CM:$CM,INPUT_DATA!DG:DG))</f>
        <v/>
      </c>
      <c r="Y62" s="261" t="str">
        <f>IF($B62=0,"",_xlfn.XLOOKUP($B62,INPUT_DATA!$CM:$CM,INPUT_DATA!DH:DH))</f>
        <v/>
      </c>
      <c r="Z62" s="1266" t="str">
        <f>IF($B62=0,"",_xlfn.XLOOKUP($B62,INPUT_DATA!$CM:$CM,INPUT_DATA!DI:DI))</f>
        <v/>
      </c>
      <c r="AA62" s="261" t="str">
        <f>IF($B62=0,"",_xlfn.XLOOKUP($B62,INPUT_DATA!$CM:$CM,INPUT_DATA!DJ:DJ))</f>
        <v/>
      </c>
      <c r="AB62" s="1266" t="str">
        <f>IF($B62=0,"",_xlfn.XLOOKUP($B62,INPUT_DATA!$CM:$CM,INPUT_DATA!DK:DK))</f>
        <v/>
      </c>
      <c r="AC62" s="261" t="str">
        <f>IF($B62=0,"",_xlfn.XLOOKUP($B62,INPUT_DATA!$CM:$CM,INPUT_DATA!DL:DL))</f>
        <v/>
      </c>
      <c r="AD62" s="1266" t="str">
        <f>IF($B62=0,"",_xlfn.XLOOKUP($B62,INPUT_DATA!$CM:$CM,INPUT_DATA!DM:DM))</f>
        <v/>
      </c>
    </row>
    <row r="63" spans="2:30">
      <c r="B63" s="1209">
        <f>'02 - Monthly Asset Follow up'!B67</f>
        <v>0</v>
      </c>
      <c r="C63" s="261" t="str">
        <f t="shared" si="1"/>
        <v/>
      </c>
      <c r="D63" s="1266" t="str">
        <f t="shared" si="0"/>
        <v/>
      </c>
      <c r="E63" s="261" t="str">
        <f>IF($B63=0,"",_xlfn.XLOOKUP($B63,INPUT_DATA!$CM:$CM,INPUT_DATA!CN:CN))</f>
        <v/>
      </c>
      <c r="F63" s="1266" t="str">
        <f>IF($B63=0,"",_xlfn.XLOOKUP($B63,INPUT_DATA!$CM:$CM,INPUT_DATA!CO:CO))</f>
        <v/>
      </c>
      <c r="G63" s="261" t="str">
        <f>IF($B63=0,"",_xlfn.XLOOKUP($B63,INPUT_DATA!$CM:$CM,INPUT_DATA!CP:CP))</f>
        <v/>
      </c>
      <c r="H63" s="1266" t="str">
        <f>IF($B63=0,"",_xlfn.XLOOKUP($B63,INPUT_DATA!$CM:$CM,INPUT_DATA!CQ:CQ))</f>
        <v/>
      </c>
      <c r="I63" s="261" t="str">
        <f>IF($B63=0,"",_xlfn.XLOOKUP($B63,INPUT_DATA!$CM:$CM,INPUT_DATA!CR:CR))</f>
        <v/>
      </c>
      <c r="J63" s="1266" t="str">
        <f>IF($B63=0,"",_xlfn.XLOOKUP($B63,INPUT_DATA!$CM:$CM,INPUT_DATA!CS:CS))</f>
        <v/>
      </c>
      <c r="K63" s="261" t="str">
        <f>IF($B63=0,"",_xlfn.XLOOKUP($B63,INPUT_DATA!$CM:$CM,INPUT_DATA!CT:CT))</f>
        <v/>
      </c>
      <c r="L63" s="1266" t="str">
        <f>IF($B63=0,"",_xlfn.XLOOKUP($B63,INPUT_DATA!$CM:$CM,INPUT_DATA!CU:CU))</f>
        <v/>
      </c>
      <c r="M63" s="261" t="str">
        <f>IF($B63=0,"",_xlfn.XLOOKUP($B63,INPUT_DATA!$CM:$CM,INPUT_DATA!CV:CV))</f>
        <v/>
      </c>
      <c r="N63" s="1266" t="str">
        <f>IF($B63=0,"",_xlfn.XLOOKUP($B63,INPUT_DATA!$CM:$CM,INPUT_DATA!CW:CW))</f>
        <v/>
      </c>
      <c r="O63" s="261" t="str">
        <f>IF($B63=0,"",_xlfn.XLOOKUP($B63,INPUT_DATA!$CM:$CM,INPUT_DATA!CX:CX))</f>
        <v/>
      </c>
      <c r="P63" s="1266" t="str">
        <f>IF($B63=0,"",_xlfn.XLOOKUP($B63,INPUT_DATA!$CM:$CM,INPUT_DATA!CY:CY))</f>
        <v/>
      </c>
      <c r="Q63" s="261" t="str">
        <f>IF($B63=0,"",_xlfn.XLOOKUP($B63,INPUT_DATA!$CM:$CM,INPUT_DATA!CZ:CZ))</f>
        <v/>
      </c>
      <c r="R63" s="1266" t="str">
        <f>IF($B63=0,"",_xlfn.XLOOKUP($B63,INPUT_DATA!$CM:$CM,INPUT_DATA!DA:DA))</f>
        <v/>
      </c>
      <c r="S63" s="261" t="str">
        <f>IF($B63=0,"",_xlfn.XLOOKUP($B63,INPUT_DATA!$CM:$CM,INPUT_DATA!DB:DB))</f>
        <v/>
      </c>
      <c r="T63" s="1266" t="str">
        <f>IF($B63=0,"",_xlfn.XLOOKUP($B63,INPUT_DATA!$CM:$CM,INPUT_DATA!DC:DC))</f>
        <v/>
      </c>
      <c r="U63" s="261" t="str">
        <f>IF($B63=0,"",_xlfn.XLOOKUP($B63,INPUT_DATA!$CM:$CM,INPUT_DATA!DD:DD))</f>
        <v/>
      </c>
      <c r="V63" s="1266" t="str">
        <f>IF($B63=0,"",_xlfn.XLOOKUP($B63,INPUT_DATA!$CM:$CM,INPUT_DATA!DE:DE))</f>
        <v/>
      </c>
      <c r="W63" s="261" t="str">
        <f>IF($B63=0,"",_xlfn.XLOOKUP($B63,INPUT_DATA!$CM:$CM,INPUT_DATA!DF:DF))</f>
        <v/>
      </c>
      <c r="X63" s="1266" t="str">
        <f>IF($B63=0,"",_xlfn.XLOOKUP($B63,INPUT_DATA!$CM:$CM,INPUT_DATA!DG:DG))</f>
        <v/>
      </c>
      <c r="Y63" s="261" t="str">
        <f>IF($B63=0,"",_xlfn.XLOOKUP($B63,INPUT_DATA!$CM:$CM,INPUT_DATA!DH:DH))</f>
        <v/>
      </c>
      <c r="Z63" s="1266" t="str">
        <f>IF($B63=0,"",_xlfn.XLOOKUP($B63,INPUT_DATA!$CM:$CM,INPUT_DATA!DI:DI))</f>
        <v/>
      </c>
      <c r="AA63" s="261" t="str">
        <f>IF($B63=0,"",_xlfn.XLOOKUP($B63,INPUT_DATA!$CM:$CM,INPUT_DATA!DJ:DJ))</f>
        <v/>
      </c>
      <c r="AB63" s="1266" t="str">
        <f>IF($B63=0,"",_xlfn.XLOOKUP($B63,INPUT_DATA!$CM:$CM,INPUT_DATA!DK:DK))</f>
        <v/>
      </c>
      <c r="AC63" s="261" t="str">
        <f>IF($B63=0,"",_xlfn.XLOOKUP($B63,INPUT_DATA!$CM:$CM,INPUT_DATA!DL:DL))</f>
        <v/>
      </c>
      <c r="AD63" s="1266" t="str">
        <f>IF($B63=0,"",_xlfn.XLOOKUP($B63,INPUT_DATA!$CM:$CM,INPUT_DATA!DM:DM))</f>
        <v/>
      </c>
    </row>
    <row r="64" spans="2:30">
      <c r="B64" s="1209">
        <f>'02 - Monthly Asset Follow up'!B68</f>
        <v>0</v>
      </c>
      <c r="C64" s="261" t="str">
        <f t="shared" si="1"/>
        <v/>
      </c>
      <c r="D64" s="1266" t="str">
        <f t="shared" si="0"/>
        <v/>
      </c>
      <c r="E64" s="261" t="str">
        <f>IF($B64=0,"",_xlfn.XLOOKUP($B64,INPUT_DATA!$CM:$CM,INPUT_DATA!CN:CN))</f>
        <v/>
      </c>
      <c r="F64" s="1266" t="str">
        <f>IF($B64=0,"",_xlfn.XLOOKUP($B64,INPUT_DATA!$CM:$CM,INPUT_DATA!CO:CO))</f>
        <v/>
      </c>
      <c r="G64" s="261" t="str">
        <f>IF($B64=0,"",_xlfn.XLOOKUP($B64,INPUT_DATA!$CM:$CM,INPUT_DATA!CP:CP))</f>
        <v/>
      </c>
      <c r="H64" s="1266" t="str">
        <f>IF($B64=0,"",_xlfn.XLOOKUP($B64,INPUT_DATA!$CM:$CM,INPUT_DATA!CQ:CQ))</f>
        <v/>
      </c>
      <c r="I64" s="261" t="str">
        <f>IF($B64=0,"",_xlfn.XLOOKUP($B64,INPUT_DATA!$CM:$CM,INPUT_DATA!CR:CR))</f>
        <v/>
      </c>
      <c r="J64" s="1266" t="str">
        <f>IF($B64=0,"",_xlfn.XLOOKUP($B64,INPUT_DATA!$CM:$CM,INPUT_DATA!CS:CS))</f>
        <v/>
      </c>
      <c r="K64" s="261" t="str">
        <f>IF($B64=0,"",_xlfn.XLOOKUP($B64,INPUT_DATA!$CM:$CM,INPUT_DATA!CT:CT))</f>
        <v/>
      </c>
      <c r="L64" s="1266" t="str">
        <f>IF($B64=0,"",_xlfn.XLOOKUP($B64,INPUT_DATA!$CM:$CM,INPUT_DATA!CU:CU))</f>
        <v/>
      </c>
      <c r="M64" s="261" t="str">
        <f>IF($B64=0,"",_xlfn.XLOOKUP($B64,INPUT_DATA!$CM:$CM,INPUT_DATA!CV:CV))</f>
        <v/>
      </c>
      <c r="N64" s="1266" t="str">
        <f>IF($B64=0,"",_xlfn.XLOOKUP($B64,INPUT_DATA!$CM:$CM,INPUT_DATA!CW:CW))</f>
        <v/>
      </c>
      <c r="O64" s="261" t="str">
        <f>IF($B64=0,"",_xlfn.XLOOKUP($B64,INPUT_DATA!$CM:$CM,INPUT_DATA!CX:CX))</f>
        <v/>
      </c>
      <c r="P64" s="1266" t="str">
        <f>IF($B64=0,"",_xlfn.XLOOKUP($B64,INPUT_DATA!$CM:$CM,INPUT_DATA!CY:CY))</f>
        <v/>
      </c>
      <c r="Q64" s="261" t="str">
        <f>IF($B64=0,"",_xlfn.XLOOKUP($B64,INPUT_DATA!$CM:$CM,INPUT_DATA!CZ:CZ))</f>
        <v/>
      </c>
      <c r="R64" s="1266" t="str">
        <f>IF($B64=0,"",_xlfn.XLOOKUP($B64,INPUT_DATA!$CM:$CM,INPUT_DATA!DA:DA))</f>
        <v/>
      </c>
      <c r="S64" s="261" t="str">
        <f>IF($B64=0,"",_xlfn.XLOOKUP($B64,INPUT_DATA!$CM:$CM,INPUT_DATA!DB:DB))</f>
        <v/>
      </c>
      <c r="T64" s="1266" t="str">
        <f>IF($B64=0,"",_xlfn.XLOOKUP($B64,INPUT_DATA!$CM:$CM,INPUT_DATA!DC:DC))</f>
        <v/>
      </c>
      <c r="U64" s="261" t="str">
        <f>IF($B64=0,"",_xlfn.XLOOKUP($B64,INPUT_DATA!$CM:$CM,INPUT_DATA!DD:DD))</f>
        <v/>
      </c>
      <c r="V64" s="1266" t="str">
        <f>IF($B64=0,"",_xlfn.XLOOKUP($B64,INPUT_DATA!$CM:$CM,INPUT_DATA!DE:DE))</f>
        <v/>
      </c>
      <c r="W64" s="261" t="str">
        <f>IF($B64=0,"",_xlfn.XLOOKUP($B64,INPUT_DATA!$CM:$CM,INPUT_DATA!DF:DF))</f>
        <v/>
      </c>
      <c r="X64" s="1266" t="str">
        <f>IF($B64=0,"",_xlfn.XLOOKUP($B64,INPUT_DATA!$CM:$CM,INPUT_DATA!DG:DG))</f>
        <v/>
      </c>
      <c r="Y64" s="261" t="str">
        <f>IF($B64=0,"",_xlfn.XLOOKUP($B64,INPUT_DATA!$CM:$CM,INPUT_DATA!DH:DH))</f>
        <v/>
      </c>
      <c r="Z64" s="1266" t="str">
        <f>IF($B64=0,"",_xlfn.XLOOKUP($B64,INPUT_DATA!$CM:$CM,INPUT_DATA!DI:DI))</f>
        <v/>
      </c>
      <c r="AA64" s="261" t="str">
        <f>IF($B64=0,"",_xlfn.XLOOKUP($B64,INPUT_DATA!$CM:$CM,INPUT_DATA!DJ:DJ))</f>
        <v/>
      </c>
      <c r="AB64" s="1266" t="str">
        <f>IF($B64=0,"",_xlfn.XLOOKUP($B64,INPUT_DATA!$CM:$CM,INPUT_DATA!DK:DK))</f>
        <v/>
      </c>
      <c r="AC64" s="261" t="str">
        <f>IF($B64=0,"",_xlfn.XLOOKUP($B64,INPUT_DATA!$CM:$CM,INPUT_DATA!DL:DL))</f>
        <v/>
      </c>
      <c r="AD64" s="1266" t="str">
        <f>IF($B64=0,"",_xlfn.XLOOKUP($B64,INPUT_DATA!$CM:$CM,INPUT_DATA!DM:DM))</f>
        <v/>
      </c>
    </row>
    <row r="65" spans="2:30">
      <c r="B65" s="1209">
        <f>'02 - Monthly Asset Follow up'!B69</f>
        <v>0</v>
      </c>
      <c r="C65" s="261" t="str">
        <f t="shared" si="1"/>
        <v/>
      </c>
      <c r="D65" s="1266" t="str">
        <f t="shared" si="0"/>
        <v/>
      </c>
      <c r="E65" s="261" t="str">
        <f>IF($B65=0,"",_xlfn.XLOOKUP($B65,INPUT_DATA!$CM:$CM,INPUT_DATA!CN:CN))</f>
        <v/>
      </c>
      <c r="F65" s="1266" t="str">
        <f>IF($B65=0,"",_xlfn.XLOOKUP($B65,INPUT_DATA!$CM:$CM,INPUT_DATA!CO:CO))</f>
        <v/>
      </c>
      <c r="G65" s="261" t="str">
        <f>IF($B65=0,"",_xlfn.XLOOKUP($B65,INPUT_DATA!$CM:$CM,INPUT_DATA!CP:CP))</f>
        <v/>
      </c>
      <c r="H65" s="1266" t="str">
        <f>IF($B65=0,"",_xlfn.XLOOKUP($B65,INPUT_DATA!$CM:$CM,INPUT_DATA!CQ:CQ))</f>
        <v/>
      </c>
      <c r="I65" s="261" t="str">
        <f>IF($B65=0,"",_xlfn.XLOOKUP($B65,INPUT_DATA!$CM:$CM,INPUT_DATA!CR:CR))</f>
        <v/>
      </c>
      <c r="J65" s="1266" t="str">
        <f>IF($B65=0,"",_xlfn.XLOOKUP($B65,INPUT_DATA!$CM:$CM,INPUT_DATA!CS:CS))</f>
        <v/>
      </c>
      <c r="K65" s="261" t="str">
        <f>IF($B65=0,"",_xlfn.XLOOKUP($B65,INPUT_DATA!$CM:$CM,INPUT_DATA!CT:CT))</f>
        <v/>
      </c>
      <c r="L65" s="1266" t="str">
        <f>IF($B65=0,"",_xlfn.XLOOKUP($B65,INPUT_DATA!$CM:$CM,INPUT_DATA!CU:CU))</f>
        <v/>
      </c>
      <c r="M65" s="261" t="str">
        <f>IF($B65=0,"",_xlfn.XLOOKUP($B65,INPUT_DATA!$CM:$CM,INPUT_DATA!CV:CV))</f>
        <v/>
      </c>
      <c r="N65" s="1266" t="str">
        <f>IF($B65=0,"",_xlfn.XLOOKUP($B65,INPUT_DATA!$CM:$CM,INPUT_DATA!CW:CW))</f>
        <v/>
      </c>
      <c r="O65" s="261" t="str">
        <f>IF($B65=0,"",_xlfn.XLOOKUP($B65,INPUT_DATA!$CM:$CM,INPUT_DATA!CX:CX))</f>
        <v/>
      </c>
      <c r="P65" s="1266" t="str">
        <f>IF($B65=0,"",_xlfn.XLOOKUP($B65,INPUT_DATA!$CM:$CM,INPUT_DATA!CY:CY))</f>
        <v/>
      </c>
      <c r="Q65" s="261" t="str">
        <f>IF($B65=0,"",_xlfn.XLOOKUP($B65,INPUT_DATA!$CM:$CM,INPUT_DATA!CZ:CZ))</f>
        <v/>
      </c>
      <c r="R65" s="1266" t="str">
        <f>IF($B65=0,"",_xlfn.XLOOKUP($B65,INPUT_DATA!$CM:$CM,INPUT_DATA!DA:DA))</f>
        <v/>
      </c>
      <c r="S65" s="261" t="str">
        <f>IF($B65=0,"",_xlfn.XLOOKUP($B65,INPUT_DATA!$CM:$CM,INPUT_DATA!DB:DB))</f>
        <v/>
      </c>
      <c r="T65" s="1266" t="str">
        <f>IF($B65=0,"",_xlfn.XLOOKUP($B65,INPUT_DATA!$CM:$CM,INPUT_DATA!DC:DC))</f>
        <v/>
      </c>
      <c r="U65" s="261" t="str">
        <f>IF($B65=0,"",_xlfn.XLOOKUP($B65,INPUT_DATA!$CM:$CM,INPUT_DATA!DD:DD))</f>
        <v/>
      </c>
      <c r="V65" s="1266" t="str">
        <f>IF($B65=0,"",_xlfn.XLOOKUP($B65,INPUT_DATA!$CM:$CM,INPUT_DATA!DE:DE))</f>
        <v/>
      </c>
      <c r="W65" s="261" t="str">
        <f>IF($B65=0,"",_xlfn.XLOOKUP($B65,INPUT_DATA!$CM:$CM,INPUT_DATA!DF:DF))</f>
        <v/>
      </c>
      <c r="X65" s="1266" t="str">
        <f>IF($B65=0,"",_xlfn.XLOOKUP($B65,INPUT_DATA!$CM:$CM,INPUT_DATA!DG:DG))</f>
        <v/>
      </c>
      <c r="Y65" s="261" t="str">
        <f>IF($B65=0,"",_xlfn.XLOOKUP($B65,INPUT_DATA!$CM:$CM,INPUT_DATA!DH:DH))</f>
        <v/>
      </c>
      <c r="Z65" s="1266" t="str">
        <f>IF($B65=0,"",_xlfn.XLOOKUP($B65,INPUT_DATA!$CM:$CM,INPUT_DATA!DI:DI))</f>
        <v/>
      </c>
      <c r="AA65" s="261" t="str">
        <f>IF($B65=0,"",_xlfn.XLOOKUP($B65,INPUT_DATA!$CM:$CM,INPUT_DATA!DJ:DJ))</f>
        <v/>
      </c>
      <c r="AB65" s="1266" t="str">
        <f>IF($B65=0,"",_xlfn.XLOOKUP($B65,INPUT_DATA!$CM:$CM,INPUT_DATA!DK:DK))</f>
        <v/>
      </c>
      <c r="AC65" s="261" t="str">
        <f>IF($B65=0,"",_xlfn.XLOOKUP($B65,INPUT_DATA!$CM:$CM,INPUT_DATA!DL:DL))</f>
        <v/>
      </c>
      <c r="AD65" s="1266" t="str">
        <f>IF($B65=0,"",_xlfn.XLOOKUP($B65,INPUT_DATA!$CM:$CM,INPUT_DATA!DM:DM))</f>
        <v/>
      </c>
    </row>
    <row r="66" spans="2:30">
      <c r="B66" s="1209">
        <f>'02 - Monthly Asset Follow up'!B70</f>
        <v>0</v>
      </c>
      <c r="C66" s="261" t="str">
        <f t="shared" si="1"/>
        <v/>
      </c>
      <c r="D66" s="1266" t="str">
        <f t="shared" si="0"/>
        <v/>
      </c>
      <c r="E66" s="261" t="str">
        <f>IF($B66=0,"",_xlfn.XLOOKUP($B66,INPUT_DATA!$CM:$CM,INPUT_DATA!CN:CN))</f>
        <v/>
      </c>
      <c r="F66" s="1266" t="str">
        <f>IF($B66=0,"",_xlfn.XLOOKUP($B66,INPUT_DATA!$CM:$CM,INPUT_DATA!CO:CO))</f>
        <v/>
      </c>
      <c r="G66" s="261" t="str">
        <f>IF($B66=0,"",_xlfn.XLOOKUP($B66,INPUT_DATA!$CM:$CM,INPUT_DATA!CP:CP))</f>
        <v/>
      </c>
      <c r="H66" s="1266" t="str">
        <f>IF($B66=0,"",_xlfn.XLOOKUP($B66,INPUT_DATA!$CM:$CM,INPUT_DATA!CQ:CQ))</f>
        <v/>
      </c>
      <c r="I66" s="261" t="str">
        <f>IF($B66=0,"",_xlfn.XLOOKUP($B66,INPUT_DATA!$CM:$CM,INPUT_DATA!CR:CR))</f>
        <v/>
      </c>
      <c r="J66" s="1266" t="str">
        <f>IF($B66=0,"",_xlfn.XLOOKUP($B66,INPUT_DATA!$CM:$CM,INPUT_DATA!CS:CS))</f>
        <v/>
      </c>
      <c r="K66" s="261" t="str">
        <f>IF($B66=0,"",_xlfn.XLOOKUP($B66,INPUT_DATA!$CM:$CM,INPUT_DATA!CT:CT))</f>
        <v/>
      </c>
      <c r="L66" s="1266" t="str">
        <f>IF($B66=0,"",_xlfn.XLOOKUP($B66,INPUT_DATA!$CM:$CM,INPUT_DATA!CU:CU))</f>
        <v/>
      </c>
      <c r="M66" s="261" t="str">
        <f>IF($B66=0,"",_xlfn.XLOOKUP($B66,INPUT_DATA!$CM:$CM,INPUT_DATA!CV:CV))</f>
        <v/>
      </c>
      <c r="N66" s="1266" t="str">
        <f>IF($B66=0,"",_xlfn.XLOOKUP($B66,INPUT_DATA!$CM:$CM,INPUT_DATA!CW:CW))</f>
        <v/>
      </c>
      <c r="O66" s="261" t="str">
        <f>IF($B66=0,"",_xlfn.XLOOKUP($B66,INPUT_DATA!$CM:$CM,INPUT_DATA!CX:CX))</f>
        <v/>
      </c>
      <c r="P66" s="1266" t="str">
        <f>IF($B66=0,"",_xlfn.XLOOKUP($B66,INPUT_DATA!$CM:$CM,INPUT_DATA!CY:CY))</f>
        <v/>
      </c>
      <c r="Q66" s="261" t="str">
        <f>IF($B66=0,"",_xlfn.XLOOKUP($B66,INPUT_DATA!$CM:$CM,INPUT_DATA!CZ:CZ))</f>
        <v/>
      </c>
      <c r="R66" s="1266" t="str">
        <f>IF($B66=0,"",_xlfn.XLOOKUP($B66,INPUT_DATA!$CM:$CM,INPUT_DATA!DA:DA))</f>
        <v/>
      </c>
      <c r="S66" s="261" t="str">
        <f>IF($B66=0,"",_xlfn.XLOOKUP($B66,INPUT_DATA!$CM:$CM,INPUT_DATA!DB:DB))</f>
        <v/>
      </c>
      <c r="T66" s="1266" t="str">
        <f>IF($B66=0,"",_xlfn.XLOOKUP($B66,INPUT_DATA!$CM:$CM,INPUT_DATA!DC:DC))</f>
        <v/>
      </c>
      <c r="U66" s="261" t="str">
        <f>IF($B66=0,"",_xlfn.XLOOKUP($B66,INPUT_DATA!$CM:$CM,INPUT_DATA!DD:DD))</f>
        <v/>
      </c>
      <c r="V66" s="1266" t="str">
        <f>IF($B66=0,"",_xlfn.XLOOKUP($B66,INPUT_DATA!$CM:$CM,INPUT_DATA!DE:DE))</f>
        <v/>
      </c>
      <c r="W66" s="261" t="str">
        <f>IF($B66=0,"",_xlfn.XLOOKUP($B66,INPUT_DATA!$CM:$CM,INPUT_DATA!DF:DF))</f>
        <v/>
      </c>
      <c r="X66" s="1266" t="str">
        <f>IF($B66=0,"",_xlfn.XLOOKUP($B66,INPUT_DATA!$CM:$CM,INPUT_DATA!DG:DG))</f>
        <v/>
      </c>
      <c r="Y66" s="261" t="str">
        <f>IF($B66=0,"",_xlfn.XLOOKUP($B66,INPUT_DATA!$CM:$CM,INPUT_DATA!DH:DH))</f>
        <v/>
      </c>
      <c r="Z66" s="1266" t="str">
        <f>IF($B66=0,"",_xlfn.XLOOKUP($B66,INPUT_DATA!$CM:$CM,INPUT_DATA!DI:DI))</f>
        <v/>
      </c>
      <c r="AA66" s="261" t="str">
        <f>IF($B66=0,"",_xlfn.XLOOKUP($B66,INPUT_DATA!$CM:$CM,INPUT_DATA!DJ:DJ))</f>
        <v/>
      </c>
      <c r="AB66" s="1266" t="str">
        <f>IF($B66=0,"",_xlfn.XLOOKUP($B66,INPUT_DATA!$CM:$CM,INPUT_DATA!DK:DK))</f>
        <v/>
      </c>
      <c r="AC66" s="261" t="str">
        <f>IF($B66=0,"",_xlfn.XLOOKUP($B66,INPUT_DATA!$CM:$CM,INPUT_DATA!DL:DL))</f>
        <v/>
      </c>
      <c r="AD66" s="1266" t="str">
        <f>IF($B66=0,"",_xlfn.XLOOKUP($B66,INPUT_DATA!$CM:$CM,INPUT_DATA!DM:DM))</f>
        <v/>
      </c>
    </row>
    <row r="67" spans="2:30">
      <c r="B67" s="1209">
        <f>'02 - Monthly Asset Follow up'!B71</f>
        <v>0</v>
      </c>
      <c r="C67" s="261" t="str">
        <f t="shared" si="1"/>
        <v/>
      </c>
      <c r="D67" s="1266" t="str">
        <f t="shared" si="0"/>
        <v/>
      </c>
      <c r="E67" s="261" t="str">
        <f>IF($B67=0,"",_xlfn.XLOOKUP($B67,INPUT_DATA!$CM:$CM,INPUT_DATA!CN:CN))</f>
        <v/>
      </c>
      <c r="F67" s="1266" t="str">
        <f>IF($B67=0,"",_xlfn.XLOOKUP($B67,INPUT_DATA!$CM:$CM,INPUT_DATA!CO:CO))</f>
        <v/>
      </c>
      <c r="G67" s="261" t="str">
        <f>IF($B67=0,"",_xlfn.XLOOKUP($B67,INPUT_DATA!$CM:$CM,INPUT_DATA!CP:CP))</f>
        <v/>
      </c>
      <c r="H67" s="1266" t="str">
        <f>IF($B67=0,"",_xlfn.XLOOKUP($B67,INPUT_DATA!$CM:$CM,INPUT_DATA!CQ:CQ))</f>
        <v/>
      </c>
      <c r="I67" s="261" t="str">
        <f>IF($B67=0,"",_xlfn.XLOOKUP($B67,INPUT_DATA!$CM:$CM,INPUT_DATA!CR:CR))</f>
        <v/>
      </c>
      <c r="J67" s="1266" t="str">
        <f>IF($B67=0,"",_xlfn.XLOOKUP($B67,INPUT_DATA!$CM:$CM,INPUT_DATA!CS:CS))</f>
        <v/>
      </c>
      <c r="K67" s="261" t="str">
        <f>IF($B67=0,"",_xlfn.XLOOKUP($B67,INPUT_DATA!$CM:$CM,INPUT_DATA!CT:CT))</f>
        <v/>
      </c>
      <c r="L67" s="1266" t="str">
        <f>IF($B67=0,"",_xlfn.XLOOKUP($B67,INPUT_DATA!$CM:$CM,INPUT_DATA!CU:CU))</f>
        <v/>
      </c>
      <c r="M67" s="261" t="str">
        <f>IF($B67=0,"",_xlfn.XLOOKUP($B67,INPUT_DATA!$CM:$CM,INPUT_DATA!CV:CV))</f>
        <v/>
      </c>
      <c r="N67" s="1266" t="str">
        <f>IF($B67=0,"",_xlfn.XLOOKUP($B67,INPUT_DATA!$CM:$CM,INPUT_DATA!CW:CW))</f>
        <v/>
      </c>
      <c r="O67" s="261" t="str">
        <f>IF($B67=0,"",_xlfn.XLOOKUP($B67,INPUT_DATA!$CM:$CM,INPUT_DATA!CX:CX))</f>
        <v/>
      </c>
      <c r="P67" s="1266" t="str">
        <f>IF($B67=0,"",_xlfn.XLOOKUP($B67,INPUT_DATA!$CM:$CM,INPUT_DATA!CY:CY))</f>
        <v/>
      </c>
      <c r="Q67" s="261" t="str">
        <f>IF($B67=0,"",_xlfn.XLOOKUP($B67,INPUT_DATA!$CM:$CM,INPUT_DATA!CZ:CZ))</f>
        <v/>
      </c>
      <c r="R67" s="1266" t="str">
        <f>IF($B67=0,"",_xlfn.XLOOKUP($B67,INPUT_DATA!$CM:$CM,INPUT_DATA!DA:DA))</f>
        <v/>
      </c>
      <c r="S67" s="261" t="str">
        <f>IF($B67=0,"",_xlfn.XLOOKUP($B67,INPUT_DATA!$CM:$CM,INPUT_DATA!DB:DB))</f>
        <v/>
      </c>
      <c r="T67" s="1266" t="str">
        <f>IF($B67=0,"",_xlfn.XLOOKUP($B67,INPUT_DATA!$CM:$CM,INPUT_DATA!DC:DC))</f>
        <v/>
      </c>
      <c r="U67" s="261" t="str">
        <f>IF($B67=0,"",_xlfn.XLOOKUP($B67,INPUT_DATA!$CM:$CM,INPUT_DATA!DD:DD))</f>
        <v/>
      </c>
      <c r="V67" s="1266" t="str">
        <f>IF($B67=0,"",_xlfn.XLOOKUP($B67,INPUT_DATA!$CM:$CM,INPUT_DATA!DE:DE))</f>
        <v/>
      </c>
      <c r="W67" s="261" t="str">
        <f>IF($B67=0,"",_xlfn.XLOOKUP($B67,INPUT_DATA!$CM:$CM,INPUT_DATA!DF:DF))</f>
        <v/>
      </c>
      <c r="X67" s="1266" t="str">
        <f>IF($B67=0,"",_xlfn.XLOOKUP($B67,INPUT_DATA!$CM:$CM,INPUT_DATA!DG:DG))</f>
        <v/>
      </c>
      <c r="Y67" s="261" t="str">
        <f>IF($B67=0,"",_xlfn.XLOOKUP($B67,INPUT_DATA!$CM:$CM,INPUT_DATA!DH:DH))</f>
        <v/>
      </c>
      <c r="Z67" s="1266" t="str">
        <f>IF($B67=0,"",_xlfn.XLOOKUP($B67,INPUT_DATA!$CM:$CM,INPUT_DATA!DI:DI))</f>
        <v/>
      </c>
      <c r="AA67" s="261" t="str">
        <f>IF($B67=0,"",_xlfn.XLOOKUP($B67,INPUT_DATA!$CM:$CM,INPUT_DATA!DJ:DJ))</f>
        <v/>
      </c>
      <c r="AB67" s="1266" t="str">
        <f>IF($B67=0,"",_xlfn.XLOOKUP($B67,INPUT_DATA!$CM:$CM,INPUT_DATA!DK:DK))</f>
        <v/>
      </c>
      <c r="AC67" s="261" t="str">
        <f>IF($B67=0,"",_xlfn.XLOOKUP($B67,INPUT_DATA!$CM:$CM,INPUT_DATA!DL:DL))</f>
        <v/>
      </c>
      <c r="AD67" s="1266" t="str">
        <f>IF($B67=0,"",_xlfn.XLOOKUP($B67,INPUT_DATA!$CM:$CM,INPUT_DATA!DM:DM))</f>
        <v/>
      </c>
    </row>
    <row r="68" spans="2:30">
      <c r="B68" s="1209">
        <f>'02 - Monthly Asset Follow up'!B72</f>
        <v>0</v>
      </c>
      <c r="C68" s="261" t="str">
        <f t="shared" si="1"/>
        <v/>
      </c>
      <c r="D68" s="1266" t="str">
        <f t="shared" si="0"/>
        <v/>
      </c>
      <c r="E68" s="261" t="str">
        <f>IF($B68=0,"",_xlfn.XLOOKUP($B68,INPUT_DATA!$CM:$CM,INPUT_DATA!CN:CN))</f>
        <v/>
      </c>
      <c r="F68" s="1266" t="str">
        <f>IF($B68=0,"",_xlfn.XLOOKUP($B68,INPUT_DATA!$CM:$CM,INPUT_DATA!CO:CO))</f>
        <v/>
      </c>
      <c r="G68" s="261" t="str">
        <f>IF($B68=0,"",_xlfn.XLOOKUP($B68,INPUT_DATA!$CM:$CM,INPUT_DATA!CP:CP))</f>
        <v/>
      </c>
      <c r="H68" s="1266" t="str">
        <f>IF($B68=0,"",_xlfn.XLOOKUP($B68,INPUT_DATA!$CM:$CM,INPUT_DATA!CQ:CQ))</f>
        <v/>
      </c>
      <c r="I68" s="261" t="str">
        <f>IF($B68=0,"",_xlfn.XLOOKUP($B68,INPUT_DATA!$CM:$CM,INPUT_DATA!CR:CR))</f>
        <v/>
      </c>
      <c r="J68" s="1266" t="str">
        <f>IF($B68=0,"",_xlfn.XLOOKUP($B68,INPUT_DATA!$CM:$CM,INPUT_DATA!CS:CS))</f>
        <v/>
      </c>
      <c r="K68" s="261" t="str">
        <f>IF($B68=0,"",_xlfn.XLOOKUP($B68,INPUT_DATA!$CM:$CM,INPUT_DATA!CT:CT))</f>
        <v/>
      </c>
      <c r="L68" s="1266" t="str">
        <f>IF($B68=0,"",_xlfn.XLOOKUP($B68,INPUT_DATA!$CM:$CM,INPUT_DATA!CU:CU))</f>
        <v/>
      </c>
      <c r="M68" s="261" t="str">
        <f>IF($B68=0,"",_xlfn.XLOOKUP($B68,INPUT_DATA!$CM:$CM,INPUT_DATA!CV:CV))</f>
        <v/>
      </c>
      <c r="N68" s="1266" t="str">
        <f>IF($B68=0,"",_xlfn.XLOOKUP($B68,INPUT_DATA!$CM:$CM,INPUT_DATA!CW:CW))</f>
        <v/>
      </c>
      <c r="O68" s="261" t="str">
        <f>IF($B68=0,"",_xlfn.XLOOKUP($B68,INPUT_DATA!$CM:$CM,INPUT_DATA!CX:CX))</f>
        <v/>
      </c>
      <c r="P68" s="1266" t="str">
        <f>IF($B68=0,"",_xlfn.XLOOKUP($B68,INPUT_DATA!$CM:$CM,INPUT_DATA!CY:CY))</f>
        <v/>
      </c>
      <c r="Q68" s="261" t="str">
        <f>IF($B68=0,"",_xlfn.XLOOKUP($B68,INPUT_DATA!$CM:$CM,INPUT_DATA!CZ:CZ))</f>
        <v/>
      </c>
      <c r="R68" s="1266" t="str">
        <f>IF($B68=0,"",_xlfn.XLOOKUP($B68,INPUT_DATA!$CM:$CM,INPUT_DATA!DA:DA))</f>
        <v/>
      </c>
      <c r="S68" s="261" t="str">
        <f>IF($B68=0,"",_xlfn.XLOOKUP($B68,INPUT_DATA!$CM:$CM,INPUT_DATA!DB:DB))</f>
        <v/>
      </c>
      <c r="T68" s="1266" t="str">
        <f>IF($B68=0,"",_xlfn.XLOOKUP($B68,INPUT_DATA!$CM:$CM,INPUT_DATA!DC:DC))</f>
        <v/>
      </c>
      <c r="U68" s="261" t="str">
        <f>IF($B68=0,"",_xlfn.XLOOKUP($B68,INPUT_DATA!$CM:$CM,INPUT_DATA!DD:DD))</f>
        <v/>
      </c>
      <c r="V68" s="1266" t="str">
        <f>IF($B68=0,"",_xlfn.XLOOKUP($B68,INPUT_DATA!$CM:$CM,INPUT_DATA!DE:DE))</f>
        <v/>
      </c>
      <c r="W68" s="261" t="str">
        <f>IF($B68=0,"",_xlfn.XLOOKUP($B68,INPUT_DATA!$CM:$CM,INPUT_DATA!DF:DF))</f>
        <v/>
      </c>
      <c r="X68" s="1266" t="str">
        <f>IF($B68=0,"",_xlfn.XLOOKUP($B68,INPUT_DATA!$CM:$CM,INPUT_DATA!DG:DG))</f>
        <v/>
      </c>
      <c r="Y68" s="261" t="str">
        <f>IF($B68=0,"",_xlfn.XLOOKUP($B68,INPUT_DATA!$CM:$CM,INPUT_DATA!DH:DH))</f>
        <v/>
      </c>
      <c r="Z68" s="1266" t="str">
        <f>IF($B68=0,"",_xlfn.XLOOKUP($B68,INPUT_DATA!$CM:$CM,INPUT_DATA!DI:DI))</f>
        <v/>
      </c>
      <c r="AA68" s="261" t="str">
        <f>IF($B68=0,"",_xlfn.XLOOKUP($B68,INPUT_DATA!$CM:$CM,INPUT_DATA!DJ:DJ))</f>
        <v/>
      </c>
      <c r="AB68" s="1266" t="str">
        <f>IF($B68=0,"",_xlfn.XLOOKUP($B68,INPUT_DATA!$CM:$CM,INPUT_DATA!DK:DK))</f>
        <v/>
      </c>
      <c r="AC68" s="261" t="str">
        <f>IF($B68=0,"",_xlfn.XLOOKUP($B68,INPUT_DATA!$CM:$CM,INPUT_DATA!DL:DL))</f>
        <v/>
      </c>
      <c r="AD68" s="1266" t="str">
        <f>IF($B68=0,"",_xlfn.XLOOKUP($B68,INPUT_DATA!$CM:$CM,INPUT_DATA!DM:DM))</f>
        <v/>
      </c>
    </row>
    <row r="69" spans="2:30">
      <c r="B69" s="1209">
        <f>'02 - Monthly Asset Follow up'!B73</f>
        <v>0</v>
      </c>
      <c r="C69" s="261" t="str">
        <f t="shared" si="1"/>
        <v/>
      </c>
      <c r="D69" s="1266" t="str">
        <f t="shared" si="0"/>
        <v/>
      </c>
      <c r="E69" s="261" t="str">
        <f>IF($B69=0,"",_xlfn.XLOOKUP($B69,INPUT_DATA!$CM:$CM,INPUT_DATA!CN:CN))</f>
        <v/>
      </c>
      <c r="F69" s="1266" t="str">
        <f>IF($B69=0,"",_xlfn.XLOOKUP($B69,INPUT_DATA!$CM:$CM,INPUT_DATA!CO:CO))</f>
        <v/>
      </c>
      <c r="G69" s="261" t="str">
        <f>IF($B69=0,"",_xlfn.XLOOKUP($B69,INPUT_DATA!$CM:$CM,INPUT_DATA!CP:CP))</f>
        <v/>
      </c>
      <c r="H69" s="1266" t="str">
        <f>IF($B69=0,"",_xlfn.XLOOKUP($B69,INPUT_DATA!$CM:$CM,INPUT_DATA!CQ:CQ))</f>
        <v/>
      </c>
      <c r="I69" s="261" t="str">
        <f>IF($B69=0,"",_xlfn.XLOOKUP($B69,INPUT_DATA!$CM:$CM,INPUT_DATA!CR:CR))</f>
        <v/>
      </c>
      <c r="J69" s="1266" t="str">
        <f>IF($B69=0,"",_xlfn.XLOOKUP($B69,INPUT_DATA!$CM:$CM,INPUT_DATA!CS:CS))</f>
        <v/>
      </c>
      <c r="K69" s="261" t="str">
        <f>IF($B69=0,"",_xlfn.XLOOKUP($B69,INPUT_DATA!$CM:$CM,INPUT_DATA!CT:CT))</f>
        <v/>
      </c>
      <c r="L69" s="1266" t="str">
        <f>IF($B69=0,"",_xlfn.XLOOKUP($B69,INPUT_DATA!$CM:$CM,INPUT_DATA!CU:CU))</f>
        <v/>
      </c>
      <c r="M69" s="261" t="str">
        <f>IF($B69=0,"",_xlfn.XLOOKUP($B69,INPUT_DATA!$CM:$CM,INPUT_DATA!CV:CV))</f>
        <v/>
      </c>
      <c r="N69" s="1266" t="str">
        <f>IF($B69=0,"",_xlfn.XLOOKUP($B69,INPUT_DATA!$CM:$CM,INPUT_DATA!CW:CW))</f>
        <v/>
      </c>
      <c r="O69" s="261" t="str">
        <f>IF($B69=0,"",_xlfn.XLOOKUP($B69,INPUT_DATA!$CM:$CM,INPUT_DATA!CX:CX))</f>
        <v/>
      </c>
      <c r="P69" s="1266" t="str">
        <f>IF($B69=0,"",_xlfn.XLOOKUP($B69,INPUT_DATA!$CM:$CM,INPUT_DATA!CY:CY))</f>
        <v/>
      </c>
      <c r="Q69" s="261" t="str">
        <f>IF($B69=0,"",_xlfn.XLOOKUP($B69,INPUT_DATA!$CM:$CM,INPUT_DATA!CZ:CZ))</f>
        <v/>
      </c>
      <c r="R69" s="1266" t="str">
        <f>IF($B69=0,"",_xlfn.XLOOKUP($B69,INPUT_DATA!$CM:$CM,INPUT_DATA!DA:DA))</f>
        <v/>
      </c>
      <c r="S69" s="261" t="str">
        <f>IF($B69=0,"",_xlfn.XLOOKUP($B69,INPUT_DATA!$CM:$CM,INPUT_DATA!DB:DB))</f>
        <v/>
      </c>
      <c r="T69" s="1266" t="str">
        <f>IF($B69=0,"",_xlfn.XLOOKUP($B69,INPUT_DATA!$CM:$CM,INPUT_DATA!DC:DC))</f>
        <v/>
      </c>
      <c r="U69" s="261" t="str">
        <f>IF($B69=0,"",_xlfn.XLOOKUP($B69,INPUT_DATA!$CM:$CM,INPUT_DATA!DD:DD))</f>
        <v/>
      </c>
      <c r="V69" s="1266" t="str">
        <f>IF($B69=0,"",_xlfn.XLOOKUP($B69,INPUT_DATA!$CM:$CM,INPUT_DATA!DE:DE))</f>
        <v/>
      </c>
      <c r="W69" s="261" t="str">
        <f>IF($B69=0,"",_xlfn.XLOOKUP($B69,INPUT_DATA!$CM:$CM,INPUT_DATA!DF:DF))</f>
        <v/>
      </c>
      <c r="X69" s="1266" t="str">
        <f>IF($B69=0,"",_xlfn.XLOOKUP($B69,INPUT_DATA!$CM:$CM,INPUT_DATA!DG:DG))</f>
        <v/>
      </c>
      <c r="Y69" s="261" t="str">
        <f>IF($B69=0,"",_xlfn.XLOOKUP($B69,INPUT_DATA!$CM:$CM,INPUT_DATA!DH:DH))</f>
        <v/>
      </c>
      <c r="Z69" s="1266" t="str">
        <f>IF($B69=0,"",_xlfn.XLOOKUP($B69,INPUT_DATA!$CM:$CM,INPUT_DATA!DI:DI))</f>
        <v/>
      </c>
      <c r="AA69" s="261" t="str">
        <f>IF($B69=0,"",_xlfn.XLOOKUP($B69,INPUT_DATA!$CM:$CM,INPUT_DATA!DJ:DJ))</f>
        <v/>
      </c>
      <c r="AB69" s="1266" t="str">
        <f>IF($B69=0,"",_xlfn.XLOOKUP($B69,INPUT_DATA!$CM:$CM,INPUT_DATA!DK:DK))</f>
        <v/>
      </c>
      <c r="AC69" s="261" t="str">
        <f>IF($B69=0,"",_xlfn.XLOOKUP($B69,INPUT_DATA!$CM:$CM,INPUT_DATA!DL:DL))</f>
        <v/>
      </c>
      <c r="AD69" s="1266" t="str">
        <f>IF($B69=0,"",_xlfn.XLOOKUP($B69,INPUT_DATA!$CM:$CM,INPUT_DATA!DM:DM))</f>
        <v/>
      </c>
    </row>
    <row r="70" spans="2:30">
      <c r="B70" s="1209">
        <f>'02 - Monthly Asset Follow up'!B74</f>
        <v>0</v>
      </c>
      <c r="C70" s="261" t="str">
        <f t="shared" si="1"/>
        <v/>
      </c>
      <c r="D70" s="1266" t="str">
        <f t="shared" si="0"/>
        <v/>
      </c>
      <c r="E70" s="261" t="str">
        <f>IF($B70=0,"",_xlfn.XLOOKUP($B70,INPUT_DATA!$CM:$CM,INPUT_DATA!CN:CN))</f>
        <v/>
      </c>
      <c r="F70" s="1266" t="str">
        <f>IF($B70=0,"",_xlfn.XLOOKUP($B70,INPUT_DATA!$CM:$CM,INPUT_DATA!CO:CO))</f>
        <v/>
      </c>
      <c r="G70" s="261" t="str">
        <f>IF($B70=0,"",_xlfn.XLOOKUP($B70,INPUT_DATA!$CM:$CM,INPUT_DATA!CP:CP))</f>
        <v/>
      </c>
      <c r="H70" s="1266" t="str">
        <f>IF($B70=0,"",_xlfn.XLOOKUP($B70,INPUT_DATA!$CM:$CM,INPUT_DATA!CQ:CQ))</f>
        <v/>
      </c>
      <c r="I70" s="261" t="str">
        <f>IF($B70=0,"",_xlfn.XLOOKUP($B70,INPUT_DATA!$CM:$CM,INPUT_DATA!CR:CR))</f>
        <v/>
      </c>
      <c r="J70" s="1266" t="str">
        <f>IF($B70=0,"",_xlfn.XLOOKUP($B70,INPUT_DATA!$CM:$CM,INPUT_DATA!CS:CS))</f>
        <v/>
      </c>
      <c r="K70" s="261" t="str">
        <f>IF($B70=0,"",_xlfn.XLOOKUP($B70,INPUT_DATA!$CM:$CM,INPUT_DATA!CT:CT))</f>
        <v/>
      </c>
      <c r="L70" s="1266" t="str">
        <f>IF($B70=0,"",_xlfn.XLOOKUP($B70,INPUT_DATA!$CM:$CM,INPUT_DATA!CU:CU))</f>
        <v/>
      </c>
      <c r="M70" s="261" t="str">
        <f>IF($B70=0,"",_xlfn.XLOOKUP($B70,INPUT_DATA!$CM:$CM,INPUT_DATA!CV:CV))</f>
        <v/>
      </c>
      <c r="N70" s="1266" t="str">
        <f>IF($B70=0,"",_xlfn.XLOOKUP($B70,INPUT_DATA!$CM:$CM,INPUT_DATA!CW:CW))</f>
        <v/>
      </c>
      <c r="O70" s="261" t="str">
        <f>IF($B70=0,"",_xlfn.XLOOKUP($B70,INPUT_DATA!$CM:$CM,INPUT_DATA!CX:CX))</f>
        <v/>
      </c>
      <c r="P70" s="1266" t="str">
        <f>IF($B70=0,"",_xlfn.XLOOKUP($B70,INPUT_DATA!$CM:$CM,INPUT_DATA!CY:CY))</f>
        <v/>
      </c>
      <c r="Q70" s="261" t="str">
        <f>IF($B70=0,"",_xlfn.XLOOKUP($B70,INPUT_DATA!$CM:$CM,INPUT_DATA!CZ:CZ))</f>
        <v/>
      </c>
      <c r="R70" s="1266" t="str">
        <f>IF($B70=0,"",_xlfn.XLOOKUP($B70,INPUT_DATA!$CM:$CM,INPUT_DATA!DA:DA))</f>
        <v/>
      </c>
      <c r="S70" s="261" t="str">
        <f>IF($B70=0,"",_xlfn.XLOOKUP($B70,INPUT_DATA!$CM:$CM,INPUT_DATA!DB:DB))</f>
        <v/>
      </c>
      <c r="T70" s="1266" t="str">
        <f>IF($B70=0,"",_xlfn.XLOOKUP($B70,INPUT_DATA!$CM:$CM,INPUT_DATA!DC:DC))</f>
        <v/>
      </c>
      <c r="U70" s="261" t="str">
        <f>IF($B70=0,"",_xlfn.XLOOKUP($B70,INPUT_DATA!$CM:$CM,INPUT_DATA!DD:DD))</f>
        <v/>
      </c>
      <c r="V70" s="1266" t="str">
        <f>IF($B70=0,"",_xlfn.XLOOKUP($B70,INPUT_DATA!$CM:$CM,INPUT_DATA!DE:DE))</f>
        <v/>
      </c>
      <c r="W70" s="261" t="str">
        <f>IF($B70=0,"",_xlfn.XLOOKUP($B70,INPUT_DATA!$CM:$CM,INPUT_DATA!DF:DF))</f>
        <v/>
      </c>
      <c r="X70" s="1266" t="str">
        <f>IF($B70=0,"",_xlfn.XLOOKUP($B70,INPUT_DATA!$CM:$CM,INPUT_DATA!DG:DG))</f>
        <v/>
      </c>
      <c r="Y70" s="261" t="str">
        <f>IF($B70=0,"",_xlfn.XLOOKUP($B70,INPUT_DATA!$CM:$CM,INPUT_DATA!DH:DH))</f>
        <v/>
      </c>
      <c r="Z70" s="1266" t="str">
        <f>IF($B70=0,"",_xlfn.XLOOKUP($B70,INPUT_DATA!$CM:$CM,INPUT_DATA!DI:DI))</f>
        <v/>
      </c>
      <c r="AA70" s="261" t="str">
        <f>IF($B70=0,"",_xlfn.XLOOKUP($B70,INPUT_DATA!$CM:$CM,INPUT_DATA!DJ:DJ))</f>
        <v/>
      </c>
      <c r="AB70" s="1266" t="str">
        <f>IF($B70=0,"",_xlfn.XLOOKUP($B70,INPUT_DATA!$CM:$CM,INPUT_DATA!DK:DK))</f>
        <v/>
      </c>
      <c r="AC70" s="261" t="str">
        <f>IF($B70=0,"",_xlfn.XLOOKUP($B70,INPUT_DATA!$CM:$CM,INPUT_DATA!DL:DL))</f>
        <v/>
      </c>
      <c r="AD70" s="1266" t="str">
        <f>IF($B70=0,"",_xlfn.XLOOKUP($B70,INPUT_DATA!$CM:$CM,INPUT_DATA!DM:DM))</f>
        <v/>
      </c>
    </row>
    <row r="71" spans="2:30">
      <c r="B71" s="1209">
        <f>'02 - Monthly Asset Follow up'!B75</f>
        <v>0</v>
      </c>
      <c r="C71" s="261" t="str">
        <f t="shared" si="1"/>
        <v/>
      </c>
      <c r="D71" s="1266" t="str">
        <f t="shared" si="0"/>
        <v/>
      </c>
      <c r="E71" s="261" t="str">
        <f>IF($B71=0,"",_xlfn.XLOOKUP($B71,INPUT_DATA!$CM:$CM,INPUT_DATA!CN:CN))</f>
        <v/>
      </c>
      <c r="F71" s="1266" t="str">
        <f>IF($B71=0,"",_xlfn.XLOOKUP($B71,INPUT_DATA!$CM:$CM,INPUT_DATA!CO:CO))</f>
        <v/>
      </c>
      <c r="G71" s="261" t="str">
        <f>IF($B71=0,"",_xlfn.XLOOKUP($B71,INPUT_DATA!$CM:$CM,INPUT_DATA!CP:CP))</f>
        <v/>
      </c>
      <c r="H71" s="1266" t="str">
        <f>IF($B71=0,"",_xlfn.XLOOKUP($B71,INPUT_DATA!$CM:$CM,INPUT_DATA!CQ:CQ))</f>
        <v/>
      </c>
      <c r="I71" s="261" t="str">
        <f>IF($B71=0,"",_xlfn.XLOOKUP($B71,INPUT_DATA!$CM:$CM,INPUT_DATA!CR:CR))</f>
        <v/>
      </c>
      <c r="J71" s="1266" t="str">
        <f>IF($B71=0,"",_xlfn.XLOOKUP($B71,INPUT_DATA!$CM:$CM,INPUT_DATA!CS:CS))</f>
        <v/>
      </c>
      <c r="K71" s="261" t="str">
        <f>IF($B71=0,"",_xlfn.XLOOKUP($B71,INPUT_DATA!$CM:$CM,INPUT_DATA!CT:CT))</f>
        <v/>
      </c>
      <c r="L71" s="1266" t="str">
        <f>IF($B71=0,"",_xlfn.XLOOKUP($B71,INPUT_DATA!$CM:$CM,INPUT_DATA!CU:CU))</f>
        <v/>
      </c>
      <c r="M71" s="261" t="str">
        <f>IF($B71=0,"",_xlfn.XLOOKUP($B71,INPUT_DATA!$CM:$CM,INPUT_DATA!CV:CV))</f>
        <v/>
      </c>
      <c r="N71" s="1266" t="str">
        <f>IF($B71=0,"",_xlfn.XLOOKUP($B71,INPUT_DATA!$CM:$CM,INPUT_DATA!CW:CW))</f>
        <v/>
      </c>
      <c r="O71" s="261" t="str">
        <f>IF($B71=0,"",_xlfn.XLOOKUP($B71,INPUT_DATA!$CM:$CM,INPUT_DATA!CX:CX))</f>
        <v/>
      </c>
      <c r="P71" s="1266" t="str">
        <f>IF($B71=0,"",_xlfn.XLOOKUP($B71,INPUT_DATA!$CM:$CM,INPUT_DATA!CY:CY))</f>
        <v/>
      </c>
      <c r="Q71" s="261" t="str">
        <f>IF($B71=0,"",_xlfn.XLOOKUP($B71,INPUT_DATA!$CM:$CM,INPUT_DATA!CZ:CZ))</f>
        <v/>
      </c>
      <c r="R71" s="1266" t="str">
        <f>IF($B71=0,"",_xlfn.XLOOKUP($B71,INPUT_DATA!$CM:$CM,INPUT_DATA!DA:DA))</f>
        <v/>
      </c>
      <c r="S71" s="261" t="str">
        <f>IF($B71=0,"",_xlfn.XLOOKUP($B71,INPUT_DATA!$CM:$CM,INPUT_DATA!DB:DB))</f>
        <v/>
      </c>
      <c r="T71" s="1266" t="str">
        <f>IF($B71=0,"",_xlfn.XLOOKUP($B71,INPUT_DATA!$CM:$CM,INPUT_DATA!DC:DC))</f>
        <v/>
      </c>
      <c r="U71" s="261" t="str">
        <f>IF($B71=0,"",_xlfn.XLOOKUP($B71,INPUT_DATA!$CM:$CM,INPUT_DATA!DD:DD))</f>
        <v/>
      </c>
      <c r="V71" s="1266" t="str">
        <f>IF($B71=0,"",_xlfn.XLOOKUP($B71,INPUT_DATA!$CM:$CM,INPUT_DATA!DE:DE))</f>
        <v/>
      </c>
      <c r="W71" s="261" t="str">
        <f>IF($B71=0,"",_xlfn.XLOOKUP($B71,INPUT_DATA!$CM:$CM,INPUT_DATA!DF:DF))</f>
        <v/>
      </c>
      <c r="X71" s="1266" t="str">
        <f>IF($B71=0,"",_xlfn.XLOOKUP($B71,INPUT_DATA!$CM:$CM,INPUT_DATA!DG:DG))</f>
        <v/>
      </c>
      <c r="Y71" s="261" t="str">
        <f>IF($B71=0,"",_xlfn.XLOOKUP($B71,INPUT_DATA!$CM:$CM,INPUT_DATA!DH:DH))</f>
        <v/>
      </c>
      <c r="Z71" s="1266" t="str">
        <f>IF($B71=0,"",_xlfn.XLOOKUP($B71,INPUT_DATA!$CM:$CM,INPUT_DATA!DI:DI))</f>
        <v/>
      </c>
      <c r="AA71" s="261" t="str">
        <f>IF($B71=0,"",_xlfn.XLOOKUP($B71,INPUT_DATA!$CM:$CM,INPUT_DATA!DJ:DJ))</f>
        <v/>
      </c>
      <c r="AB71" s="1266" t="str">
        <f>IF($B71=0,"",_xlfn.XLOOKUP($B71,INPUT_DATA!$CM:$CM,INPUT_DATA!DK:DK))</f>
        <v/>
      </c>
      <c r="AC71" s="261" t="str">
        <f>IF($B71=0,"",_xlfn.XLOOKUP($B71,INPUT_DATA!$CM:$CM,INPUT_DATA!DL:DL))</f>
        <v/>
      </c>
      <c r="AD71" s="1266" t="str">
        <f>IF($B71=0,"",_xlfn.XLOOKUP($B71,INPUT_DATA!$CM:$CM,INPUT_DATA!DM:DM))</f>
        <v/>
      </c>
    </row>
    <row r="72" spans="2:30">
      <c r="B72" s="1268">
        <f>'02 - Monthly Asset Follow up'!B76</f>
        <v>0</v>
      </c>
      <c r="C72" s="1210" t="str">
        <f t="shared" si="1"/>
        <v/>
      </c>
      <c r="D72" s="1267" t="str">
        <f t="shared" si="0"/>
        <v/>
      </c>
      <c r="E72" s="1210" t="str">
        <f>IF($B72=0,"",_xlfn.XLOOKUP($B72,INPUT_DATA!$CM:$CM,INPUT_DATA!CN:CN))</f>
        <v/>
      </c>
      <c r="F72" s="1267" t="str">
        <f>IF($B72=0,"",_xlfn.XLOOKUP($B72,INPUT_DATA!$CM:$CM,INPUT_DATA!CO:CO))</f>
        <v/>
      </c>
      <c r="G72" s="1210" t="str">
        <f>IF($B72=0,"",_xlfn.XLOOKUP($B72,INPUT_DATA!$CM:$CM,INPUT_DATA!CP:CP))</f>
        <v/>
      </c>
      <c r="H72" s="1267" t="str">
        <f>IF($B72=0,"",_xlfn.XLOOKUP($B72,INPUT_DATA!$CM:$CM,INPUT_DATA!CQ:CQ))</f>
        <v/>
      </c>
      <c r="I72" s="1210" t="str">
        <f>IF($B72=0,"",_xlfn.XLOOKUP($B72,INPUT_DATA!$CM:$CM,INPUT_DATA!CR:CR))</f>
        <v/>
      </c>
      <c r="J72" s="1267" t="str">
        <f>IF($B72=0,"",_xlfn.XLOOKUP($B72,INPUT_DATA!$CM:$CM,INPUT_DATA!CS:CS))</f>
        <v/>
      </c>
      <c r="K72" s="1210" t="str">
        <f>IF($B72=0,"",_xlfn.XLOOKUP($B72,INPUT_DATA!$CM:$CM,INPUT_DATA!CT:CT))</f>
        <v/>
      </c>
      <c r="L72" s="1267" t="str">
        <f>IF($B72=0,"",_xlfn.XLOOKUP($B72,INPUT_DATA!$CM:$CM,INPUT_DATA!CU:CU))</f>
        <v/>
      </c>
      <c r="M72" s="1210" t="str">
        <f>IF($B72=0,"",_xlfn.XLOOKUP($B72,INPUT_DATA!$CM:$CM,INPUT_DATA!CV:CV))</f>
        <v/>
      </c>
      <c r="N72" s="1267" t="str">
        <f>IF($B72=0,"",_xlfn.XLOOKUP($B72,INPUT_DATA!$CM:$CM,INPUT_DATA!CW:CW))</f>
        <v/>
      </c>
      <c r="O72" s="1210" t="str">
        <f>IF($B72=0,"",_xlfn.XLOOKUP($B72,INPUT_DATA!$CM:$CM,INPUT_DATA!CX:CX))</f>
        <v/>
      </c>
      <c r="P72" s="1267" t="str">
        <f>IF($B72=0,"",_xlfn.XLOOKUP($B72,INPUT_DATA!$CM:$CM,INPUT_DATA!CY:CY))</f>
        <v/>
      </c>
      <c r="Q72" s="1210" t="str">
        <f>IF($B72=0,"",_xlfn.XLOOKUP($B72,INPUT_DATA!$CM:$CM,INPUT_DATA!CZ:CZ))</f>
        <v/>
      </c>
      <c r="R72" s="1267" t="str">
        <f>IF($B72=0,"",_xlfn.XLOOKUP($B72,INPUT_DATA!$CM:$CM,INPUT_DATA!DA:DA))</f>
        <v/>
      </c>
      <c r="S72" s="1210" t="str">
        <f>IF($B72=0,"",_xlfn.XLOOKUP($B72,INPUT_DATA!$CM:$CM,INPUT_DATA!DB:DB))</f>
        <v/>
      </c>
      <c r="T72" s="1267" t="str">
        <f>IF($B72=0,"",_xlfn.XLOOKUP($B72,INPUT_DATA!$CM:$CM,INPUT_DATA!DC:DC))</f>
        <v/>
      </c>
      <c r="U72" s="1210" t="str">
        <f>IF($B72=0,"",_xlfn.XLOOKUP($B72,INPUT_DATA!$CM:$CM,INPUT_DATA!DD:DD))</f>
        <v/>
      </c>
      <c r="V72" s="1267" t="str">
        <f>IF($B72=0,"",_xlfn.XLOOKUP($B72,INPUT_DATA!$CM:$CM,INPUT_DATA!DE:DE))</f>
        <v/>
      </c>
      <c r="W72" s="1210" t="str">
        <f>IF($B72=0,"",_xlfn.XLOOKUP($B72,INPUT_DATA!$CM:$CM,INPUT_DATA!DF:DF))</f>
        <v/>
      </c>
      <c r="X72" s="1267" t="str">
        <f>IF($B72=0,"",_xlfn.XLOOKUP($B72,INPUT_DATA!$CM:$CM,INPUT_DATA!DG:DG))</f>
        <v/>
      </c>
      <c r="Y72" s="1210" t="str">
        <f>IF($B72=0,"",_xlfn.XLOOKUP($B72,INPUT_DATA!$CM:$CM,INPUT_DATA!DH:DH))</f>
        <v/>
      </c>
      <c r="Z72" s="1267" t="str">
        <f>IF($B72=0,"",_xlfn.XLOOKUP($B72,INPUT_DATA!$CM:$CM,INPUT_DATA!DI:DI))</f>
        <v/>
      </c>
      <c r="AA72" s="1210" t="str">
        <f>IF($B72=0,"",_xlfn.XLOOKUP($B72,INPUT_DATA!$CM:$CM,INPUT_DATA!DJ:DJ))</f>
        <v/>
      </c>
      <c r="AB72" s="1267" t="str">
        <f>IF($B72=0,"",_xlfn.XLOOKUP($B72,INPUT_DATA!$CM:$CM,INPUT_DATA!DK:DK))</f>
        <v/>
      </c>
      <c r="AC72" s="1210" t="str">
        <f>IF($B72=0,"",_xlfn.XLOOKUP($B72,INPUT_DATA!$CM:$CM,INPUT_DATA!DL:DL))</f>
        <v/>
      </c>
      <c r="AD72" s="1267" t="str">
        <f>IF($B72=0,"",_xlfn.XLOOKUP($B72,INPUT_DATA!$CM:$CM,INPUT_DATA!DM:DM))</f>
        <v/>
      </c>
    </row>
  </sheetData>
  <mergeCells count="4">
    <mergeCell ref="B11:B12"/>
    <mergeCell ref="C11:C12"/>
    <mergeCell ref="E11:AD11"/>
    <mergeCell ref="D11:D12"/>
  </mergeCells>
  <conditionalFormatting sqref="B12:B72">
    <cfRule type="cellIs" dxfId="52" priority="1" operator="lessThanOrEqual">
      <formula>0</formula>
    </cfRule>
  </conditionalFormatting>
  <pageMargins left="0.7" right="0.7" top="0.75" bottom="0.75" header="0.3" footer="0.3"/>
  <pageSetup paperSize="9" scale="5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I I Y w W / u k 4 L W m A A A A 9 w A A A B I A H A B D b 2 5 m a W c v U G F j a 2 F n Z S 5 4 b W w g o h g A K K A U A A A A A A A A A A A A A A A A A A A A A A A A A A A A h Y 8 9 C s I w A I W v U r I 3 f y p K S d N B c L I g C u I a Y t o G 2 1 S S 1 P R u D h 7 J K 1 j R q p v j + 9 4 3 v H e / 3 l j W N 3 V 0 U d b p 1 q S A Q A w i Z W R 7 1 K Z M Q e e L e A E y z j Z C n k S p o k E 2 L u n d M Q W V 9 + c E o R A C D B P Y 2 h J R j A k 6 5 O u d r F Q j w E f W / + V Y G + e F k Q p w t n + N 4 R S S 6 Q w S T O c Q M z R S l m v z N e g w + N n + Q L b s a t 9 Z x Q s b r 7 Y M j Z G h 9 w n + A F B L A w Q U A A I A C A A g h j B 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I Y w W y i K R 7 g O A A A A E Q A A A B M A H A B G b 3 J t d W x h c y 9 T Z W N 0 a W 9 u M S 5 t I K I Y A C i g F A A A A A A A A A A A A A A A A A A A A A A A A A A A A C t O T S 7 J z M 9 T C I b Q h t Y A U E s B A i 0 A F A A C A A g A I I Y w W / u k 4 L W m A A A A 9 w A A A B I A A A A A A A A A A A A A A A A A A A A A A E N v b m Z p Z y 9 Q Y W N r Y W d l L n h t b F B L A Q I t A B Q A A g A I A C C G M F s P y u m r p A A A A O k A A A A T A A A A A A A A A A A A A A A A A P I A A A B b Q 2 9 u d G V u d F 9 U e X B l c 1 0 u e G 1 s U E s B A i 0 A F A A C A A g A I I Y w 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g S m i C 1 V g V I h N D L U 4 v W 3 u s A A A A A A g A A A A A A E G Y A A A A B A A A g A A A A m S Y s k o y n q v Z l E / f 1 8 g b s N X C o x 0 k t V n N 8 K N m 0 m c D 0 k j c A A A A A D o A A A A A C A A A g A A A A T u U 3 l y 9 r q u x g k Y o V n f n c 5 L 2 o E l V R 0 i t R o H Y I k K V e + 7 J Q A A A A 6 J y 0 P 7 h y C C M t l 3 H q B J 5 w p a 7 G Y f 0 G j O 8 W g 2 D j o K A l t a R z P 5 E a F 5 V D b 1 x i p 1 C p s f X e O n l u q k i I O I u R v L 4 d l O t F x 9 M A 3 P k 1 l J m e 4 m q q 4 A n X s I F A A A A A w U F 3 Z T K V k Z 4 T t 7 Q d 9 F o g z J P g H T I G N Q n b 3 B i F f 8 C C r e f D M n I w p V m Z M w r W U T J A r 8 F b b a / j c G i M y Z x 2 c 1 W x 4 K H s e A = = < / D a t a M a s h u p > 
</file>

<file path=customXml/itemProps1.xml><?xml version="1.0" encoding="utf-8"?>
<ds:datastoreItem xmlns:ds="http://schemas.openxmlformats.org/officeDocument/2006/customXml" ds:itemID="{A134F157-C131-4FD2-8B0F-AFC4F3FE7A0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vt:i4>
      </vt:variant>
    </vt:vector>
  </HeadingPairs>
  <TitlesOfParts>
    <vt:vector size="91" baseType="lpstr">
      <vt:lpstr>OD compta</vt:lpstr>
      <vt:lpstr>00 - Cover</vt:lpstr>
      <vt:lpstr>01 - Eligibility Criteria</vt:lpstr>
      <vt:lpstr>02 - Monthly Asset Follow up</vt:lpstr>
      <vt:lpstr>03 - Monthly Collection</vt:lpstr>
      <vt:lpstr>04 - Repurchase and Rescission</vt:lpstr>
      <vt:lpstr>05 - Prepayment Rate</vt:lpstr>
      <vt:lpstr>06 - Asset Amortisation Profile</vt:lpstr>
      <vt:lpstr>07 - Delinquent Home Loans Stat</vt:lpstr>
      <vt:lpstr>08 - Default &amp; Recovery Stat</vt:lpstr>
      <vt:lpstr>09 -Principal Deficiency Amount</vt:lpstr>
      <vt:lpstr>10 - Reserve calculation</vt:lpstr>
      <vt:lpstr>11 - Notes Follow-up</vt:lpstr>
      <vt:lpstr>11bis - Notes Calculation</vt:lpstr>
      <vt:lpstr>12 - Notes Interest</vt:lpstr>
      <vt:lpstr>13 - Issuer Account</vt:lpstr>
      <vt:lpstr>14 - Fees</vt:lpstr>
      <vt:lpstr>15 - Priority of Payments</vt:lpstr>
      <vt:lpstr>Sheet2</vt:lpstr>
      <vt:lpstr>16 - Simplified Balance Sheet</vt:lpstr>
      <vt:lpstr>17 - Events</vt:lpstr>
      <vt:lpstr>Historical DATA</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INPUT_DATA</vt:lpstr>
      <vt:lpstr>Calendar</vt:lpstr>
      <vt:lpstr>Annex 12</vt:lpstr>
      <vt:lpstr>Sheet1</vt:lpstr>
      <vt:lpstr>Annex 14</vt:lpstr>
      <vt:lpstr>Instructions</vt:lpstr>
      <vt:lpstr>2_Securitisation</vt:lpstr>
      <vt:lpstr>2_Cashflow</vt:lpstr>
      <vt:lpstr>12_Counterparty</vt:lpstr>
      <vt:lpstr>12_Securitisation</vt:lpstr>
      <vt:lpstr>12_Account</vt:lpstr>
      <vt:lpstr>12_Bond</vt:lpstr>
      <vt:lpstr>2_TestsEventsTriggers</vt:lpstr>
      <vt:lpstr>'00 - Cover'!Print_Area</vt:lpstr>
      <vt:lpstr>'01 - Eligibility Criteria'!Print_Area</vt:lpstr>
      <vt:lpstr>'05 - Prepayment Rate'!Print_Area</vt:lpstr>
      <vt:lpstr>'06 - Asset Amortisation Profile'!Print_Area</vt:lpstr>
      <vt:lpstr>'07 - Delinquent Home Loans Stat'!Print_Area</vt:lpstr>
      <vt:lpstr>'08 - Default &amp; Recovery Stat'!Print_Area</vt:lpstr>
      <vt:lpstr>'09 -Principal Deficiency Amount'!Print_Area</vt:lpstr>
      <vt:lpstr>'11 - Notes Follow-up'!Print_Area</vt:lpstr>
      <vt:lpstr>'11bis - 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'Cashflow Synthesis'!Print_Area</vt:lpstr>
      <vt:lpstr>Collections!Print_Area</vt:lpstr>
      <vt:lpstr>'Contact Information'!Print_Area</vt:lpstr>
      <vt:lpstr>'Cover Page'!Print_Area</vt:lpstr>
      <vt:lpstr>'Default &amp; Recovery Analysis'!Print_Area</vt:lpstr>
      <vt:lpstr>'Delinquencies Analysis'!Print_Area</vt:lpstr>
      <vt:lpstr>Instructions!Print_Area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Dimitri Bellaiche</cp:lastModifiedBy>
  <cp:lastPrinted>2024-11-27T09:24:40Z</cp:lastPrinted>
  <dcterms:created xsi:type="dcterms:W3CDTF">2015-06-05T18:17:20Z</dcterms:created>
  <dcterms:modified xsi:type="dcterms:W3CDTF">2025-09-17T12:00:02Z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2025-08-11T13:42:13Z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9dedc3b7-13b1-49ca-86f2-d1a891701c1f</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